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DieseArbeitsmappe" defaultThemeVersion="164011"/>
  <mc:AlternateContent xmlns:mc="http://schemas.openxmlformats.org/markup-compatibility/2006">
    <mc:Choice Requires="x15">
      <x15ac:absPath xmlns:x15ac="http://schemas.microsoft.com/office/spreadsheetml/2010/11/ac" url="G:\StMUK\Abteilungen\Abteilung I\Referat I_7\DigitalPakt IV (Lehrerdienstgeräte)\Unterlagen\Vorlagen_SoLD 2_0\"/>
    </mc:Choice>
  </mc:AlternateContent>
  <workbookProtection workbookPassword="FD79" lockStructure="1"/>
  <bookViews>
    <workbookView xWindow="0" yWindow="0" windowWidth="18285" windowHeight="9630"/>
  </bookViews>
  <sheets>
    <sheet name="Antrag_SoLD_2_0" sheetId="15" r:id="rId1"/>
    <sheet name="SATLISTE" sheetId="11" state="hidden" r:id="rId2"/>
    <sheet name="STATISTIK" sheetId="3" state="hidden" r:id="rId3"/>
  </sheets>
  <definedNames>
    <definedName name="_xlnm._FilterDatabase" localSheetId="1" hidden="1">SATLISTE!$H$2:$N$2562</definedName>
    <definedName name="Abrechnungsdatum">STATISTIK!$D$27</definedName>
    <definedName name="bezirke">STATISTIK!$A$135:$A$141</definedName>
    <definedName name="_xlnm.Print_Area" localSheetId="0">Antrag_SoLD_2_0!$A$1:$H$96</definedName>
    <definedName name="_xlnm.Print_Area" localSheetId="2">STATISTIK!$A$1:$D$39</definedName>
    <definedName name="MD_Anzahl">#REF!</definedName>
    <definedName name="MD_Auftragsdatum">#REF!</definedName>
    <definedName name="MD_Auftragswert">#REF!</definedName>
    <definedName name="MD_Ausgaben_ges">#REF!</definedName>
    <definedName name="MD_Ausgaben_zuw">#REF!</definedName>
    <definedName name="MD_Gegenstand">#REF!</definedName>
    <definedName name="PR_Anzahl">#REF!</definedName>
    <definedName name="PR_Ausgaben">#REF!</definedName>
    <definedName name="PR_Entscheidung">#REF!</definedName>
    <definedName name="Sofortauszahlung">"Check Box 108"</definedName>
    <definedName name="Text3" localSheetId="0">Antrag_SoLD_2_0!$D$20</definedName>
    <definedName name="VN_Ausgaben">#REF!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5" i="15" l="1"/>
  <c r="H67" i="15" l="1"/>
  <c r="H42" i="15" l="1"/>
  <c r="C53" i="15" l="1"/>
  <c r="C54" i="15"/>
  <c r="C128" i="3" l="1"/>
  <c r="B89" i="15" s="1"/>
  <c r="C127" i="3"/>
  <c r="B93" i="15" s="1"/>
  <c r="D115" i="3" l="1"/>
  <c r="D61" i="15"/>
  <c r="D62" i="15"/>
  <c r="D60" i="15"/>
  <c r="G54" i="15"/>
  <c r="G55" i="15"/>
  <c r="G53" i="15"/>
  <c r="H66" i="15" l="1"/>
  <c r="B91" i="15"/>
  <c r="D113" i="3"/>
  <c r="B90" i="15" s="1"/>
  <c r="E122" i="3"/>
  <c r="F61" i="15"/>
  <c r="G61" i="15" s="1"/>
  <c r="F62" i="15"/>
  <c r="G62" i="15" s="1"/>
  <c r="F60" i="15"/>
  <c r="G60" i="15" s="1"/>
  <c r="C55" i="15"/>
  <c r="D55" i="15" s="1"/>
  <c r="D54" i="15"/>
  <c r="D53" i="15"/>
  <c r="H41" i="15"/>
  <c r="A1" i="11"/>
  <c r="H4" i="11"/>
  <c r="H5" i="11"/>
  <c r="H6" i="11"/>
  <c r="H7" i="11"/>
  <c r="H8" i="11"/>
  <c r="H9" i="11"/>
  <c r="H10" i="11"/>
  <c r="H11" i="11"/>
  <c r="H12" i="11"/>
  <c r="H13" i="11"/>
  <c r="H14" i="11"/>
  <c r="H15" i="11"/>
  <c r="H16" i="11"/>
  <c r="H17" i="11"/>
  <c r="H18" i="11"/>
  <c r="H19" i="11"/>
  <c r="H20" i="11"/>
  <c r="H21" i="11"/>
  <c r="H22" i="11"/>
  <c r="H23" i="11"/>
  <c r="H24" i="11"/>
  <c r="H25" i="11"/>
  <c r="H26" i="11"/>
  <c r="H27" i="11"/>
  <c r="H28" i="11"/>
  <c r="H29" i="11"/>
  <c r="H30" i="11"/>
  <c r="H31" i="11"/>
  <c r="H32" i="11"/>
  <c r="H33" i="11"/>
  <c r="H34" i="11"/>
  <c r="H35" i="11"/>
  <c r="H36" i="11"/>
  <c r="H37" i="11"/>
  <c r="H38" i="11"/>
  <c r="H39" i="11"/>
  <c r="H40" i="11"/>
  <c r="H41" i="11"/>
  <c r="H42" i="11"/>
  <c r="H43" i="11"/>
  <c r="H44" i="11"/>
  <c r="H45" i="11"/>
  <c r="H46" i="11"/>
  <c r="H47" i="11"/>
  <c r="H48" i="11"/>
  <c r="H49" i="11"/>
  <c r="H50" i="11"/>
  <c r="H51" i="11"/>
  <c r="H52" i="11"/>
  <c r="H53" i="11"/>
  <c r="H54" i="11"/>
  <c r="H55" i="11"/>
  <c r="H56" i="11"/>
  <c r="H57" i="11"/>
  <c r="H58" i="11"/>
  <c r="H59" i="11"/>
  <c r="H60" i="11"/>
  <c r="H61" i="11"/>
  <c r="H62" i="11"/>
  <c r="H63" i="11"/>
  <c r="H64" i="11"/>
  <c r="H65" i="11"/>
  <c r="H66" i="11"/>
  <c r="H67" i="11"/>
  <c r="H68" i="11"/>
  <c r="H69" i="11"/>
  <c r="H70" i="11"/>
  <c r="H71" i="11"/>
  <c r="H72" i="11"/>
  <c r="H73" i="11"/>
  <c r="H74" i="11"/>
  <c r="H75" i="11"/>
  <c r="H76" i="11"/>
  <c r="H77" i="11"/>
  <c r="H78" i="11"/>
  <c r="H79" i="11"/>
  <c r="H80" i="11"/>
  <c r="H81" i="11"/>
  <c r="H82" i="11"/>
  <c r="H83" i="11"/>
  <c r="H84" i="11"/>
  <c r="H85" i="11"/>
  <c r="H86" i="11"/>
  <c r="H87" i="11"/>
  <c r="H88" i="11"/>
  <c r="H89" i="11"/>
  <c r="H90" i="11"/>
  <c r="H91" i="11"/>
  <c r="H92" i="11"/>
  <c r="H93" i="11"/>
  <c r="H94" i="11"/>
  <c r="H95" i="11"/>
  <c r="H96" i="11"/>
  <c r="H97" i="11"/>
  <c r="H98" i="11"/>
  <c r="H99" i="11"/>
  <c r="H100" i="11"/>
  <c r="H101" i="11"/>
  <c r="H102" i="11"/>
  <c r="H103" i="11"/>
  <c r="H104" i="11"/>
  <c r="H105" i="11"/>
  <c r="H106" i="11"/>
  <c r="H107" i="11"/>
  <c r="H108" i="11"/>
  <c r="H109" i="11"/>
  <c r="H110" i="11"/>
  <c r="H111" i="11"/>
  <c r="H112" i="11"/>
  <c r="H113" i="11"/>
  <c r="H114" i="11"/>
  <c r="H115" i="11"/>
  <c r="H116" i="11"/>
  <c r="H117" i="11"/>
  <c r="H118" i="11"/>
  <c r="H119" i="11"/>
  <c r="H120" i="11"/>
  <c r="H121" i="11"/>
  <c r="H122" i="11"/>
  <c r="H123" i="11"/>
  <c r="H124" i="11"/>
  <c r="H125" i="11"/>
  <c r="H126" i="11"/>
  <c r="H127" i="11"/>
  <c r="H128" i="11"/>
  <c r="H129" i="11"/>
  <c r="H130" i="11"/>
  <c r="H131" i="11"/>
  <c r="H132" i="11"/>
  <c r="H133" i="11"/>
  <c r="H134" i="11"/>
  <c r="H135" i="11"/>
  <c r="H136" i="11"/>
  <c r="H137" i="11"/>
  <c r="H138" i="11"/>
  <c r="H139" i="11"/>
  <c r="H140" i="11"/>
  <c r="H141" i="11"/>
  <c r="H142" i="11"/>
  <c r="H143" i="11"/>
  <c r="H144" i="11"/>
  <c r="H145" i="11"/>
  <c r="H146" i="11"/>
  <c r="H147" i="11"/>
  <c r="H148" i="11"/>
  <c r="H149" i="11"/>
  <c r="H150" i="11"/>
  <c r="H151" i="11"/>
  <c r="H152" i="11"/>
  <c r="H153" i="11"/>
  <c r="H154" i="11"/>
  <c r="H155" i="11"/>
  <c r="H156" i="11"/>
  <c r="H157" i="11"/>
  <c r="H158" i="11"/>
  <c r="H159" i="11"/>
  <c r="H160" i="11"/>
  <c r="H161" i="11"/>
  <c r="H162" i="11"/>
  <c r="H163" i="11"/>
  <c r="H164" i="11"/>
  <c r="H165" i="11"/>
  <c r="H166" i="11"/>
  <c r="H167" i="11"/>
  <c r="H168" i="11"/>
  <c r="H169" i="11"/>
  <c r="H170" i="11"/>
  <c r="H171" i="11"/>
  <c r="H172" i="11"/>
  <c r="H173" i="11"/>
  <c r="H174" i="11"/>
  <c r="H175" i="11"/>
  <c r="H176" i="11"/>
  <c r="H177" i="11"/>
  <c r="H178" i="11"/>
  <c r="H179" i="11"/>
  <c r="H180" i="11"/>
  <c r="H181" i="11"/>
  <c r="H182" i="11"/>
  <c r="H183" i="11"/>
  <c r="H184" i="11"/>
  <c r="H185" i="11"/>
  <c r="H186" i="11"/>
  <c r="H187" i="11"/>
  <c r="H188" i="11"/>
  <c r="H189" i="11"/>
  <c r="H190" i="11"/>
  <c r="H191" i="11"/>
  <c r="H192" i="11"/>
  <c r="H193" i="11"/>
  <c r="H194" i="11"/>
  <c r="H195" i="11"/>
  <c r="H196" i="11"/>
  <c r="H197" i="11"/>
  <c r="H198" i="11"/>
  <c r="H199" i="11"/>
  <c r="H200" i="11"/>
  <c r="H201" i="11"/>
  <c r="H202" i="11"/>
  <c r="H203" i="11"/>
  <c r="H204" i="11"/>
  <c r="H205" i="11"/>
  <c r="H206" i="11"/>
  <c r="H207" i="11"/>
  <c r="H208" i="11"/>
  <c r="H209" i="11"/>
  <c r="H210" i="11"/>
  <c r="H211" i="11"/>
  <c r="H212" i="11"/>
  <c r="H213" i="11"/>
  <c r="H214" i="11"/>
  <c r="H215" i="11"/>
  <c r="H216" i="11"/>
  <c r="H217" i="11"/>
  <c r="H218" i="11"/>
  <c r="H219" i="11"/>
  <c r="H220" i="11"/>
  <c r="H221" i="11"/>
  <c r="H222" i="11"/>
  <c r="H223" i="11"/>
  <c r="H224" i="11"/>
  <c r="H225" i="11"/>
  <c r="H226" i="11"/>
  <c r="H227" i="11"/>
  <c r="H228" i="11"/>
  <c r="H229" i="11"/>
  <c r="H230" i="11"/>
  <c r="H231" i="11"/>
  <c r="H232" i="11"/>
  <c r="H233" i="11"/>
  <c r="H234" i="11"/>
  <c r="H235" i="11"/>
  <c r="H236" i="11"/>
  <c r="H237" i="11"/>
  <c r="H238" i="11"/>
  <c r="H239" i="11"/>
  <c r="H240" i="11"/>
  <c r="H241" i="11"/>
  <c r="H242" i="11"/>
  <c r="H243" i="11"/>
  <c r="H244" i="11"/>
  <c r="H245" i="11"/>
  <c r="H246" i="11"/>
  <c r="H247" i="11"/>
  <c r="H248" i="11"/>
  <c r="H249" i="11"/>
  <c r="H250" i="11"/>
  <c r="H251" i="11"/>
  <c r="H252" i="11"/>
  <c r="H253" i="11"/>
  <c r="H254" i="11"/>
  <c r="H255" i="11"/>
  <c r="H256" i="11"/>
  <c r="H257" i="11"/>
  <c r="H258" i="11"/>
  <c r="H259" i="11"/>
  <c r="H260" i="11"/>
  <c r="H261" i="11"/>
  <c r="H262" i="11"/>
  <c r="H263" i="11"/>
  <c r="H264" i="11"/>
  <c r="H265" i="11"/>
  <c r="H266" i="11"/>
  <c r="H267" i="11"/>
  <c r="H268" i="11"/>
  <c r="H269" i="11"/>
  <c r="H270" i="11"/>
  <c r="H271" i="11"/>
  <c r="H272" i="11"/>
  <c r="H273" i="11"/>
  <c r="H274" i="11"/>
  <c r="H275" i="11"/>
  <c r="H276" i="11"/>
  <c r="H277" i="11"/>
  <c r="H278" i="11"/>
  <c r="H279" i="11"/>
  <c r="H280" i="11"/>
  <c r="H281" i="11"/>
  <c r="H282" i="11"/>
  <c r="H283" i="11"/>
  <c r="H284" i="11"/>
  <c r="H285" i="11"/>
  <c r="H286" i="11"/>
  <c r="H287" i="11"/>
  <c r="H288" i="11"/>
  <c r="H289" i="11"/>
  <c r="H290" i="11"/>
  <c r="H291" i="11"/>
  <c r="H292" i="11"/>
  <c r="H293" i="11"/>
  <c r="H294" i="11"/>
  <c r="H295" i="11"/>
  <c r="H296" i="11"/>
  <c r="H297" i="11"/>
  <c r="H298" i="11"/>
  <c r="H299" i="11"/>
  <c r="H300" i="11"/>
  <c r="H301" i="11"/>
  <c r="H302" i="11"/>
  <c r="H303" i="11"/>
  <c r="H304" i="11"/>
  <c r="H305" i="11"/>
  <c r="H306" i="11"/>
  <c r="H307" i="11"/>
  <c r="H308" i="11"/>
  <c r="H309" i="11"/>
  <c r="H310" i="11"/>
  <c r="H311" i="11"/>
  <c r="H312" i="11"/>
  <c r="H313" i="11"/>
  <c r="H314" i="11"/>
  <c r="H315" i="11"/>
  <c r="H316" i="11"/>
  <c r="H317" i="11"/>
  <c r="H318" i="11"/>
  <c r="H319" i="11"/>
  <c r="H320" i="11"/>
  <c r="H321" i="11"/>
  <c r="H322" i="11"/>
  <c r="H323" i="11"/>
  <c r="H324" i="11"/>
  <c r="H325" i="11"/>
  <c r="H326" i="11"/>
  <c r="H327" i="11"/>
  <c r="H328" i="11"/>
  <c r="H329" i="11"/>
  <c r="H330" i="11"/>
  <c r="H331" i="11"/>
  <c r="H332" i="11"/>
  <c r="H333" i="11"/>
  <c r="H334" i="11"/>
  <c r="H335" i="11"/>
  <c r="H336" i="11"/>
  <c r="H337" i="11"/>
  <c r="H338" i="11"/>
  <c r="H339" i="11"/>
  <c r="H340" i="11"/>
  <c r="H341" i="11"/>
  <c r="H342" i="11"/>
  <c r="H343" i="11"/>
  <c r="H344" i="11"/>
  <c r="H345" i="11"/>
  <c r="H346" i="11"/>
  <c r="H347" i="11"/>
  <c r="H348" i="11"/>
  <c r="H349" i="11"/>
  <c r="H350" i="11"/>
  <c r="H351" i="11"/>
  <c r="H352" i="11"/>
  <c r="H353" i="11"/>
  <c r="H354" i="11"/>
  <c r="H355" i="11"/>
  <c r="H356" i="11"/>
  <c r="H357" i="11"/>
  <c r="H358" i="11"/>
  <c r="H359" i="11"/>
  <c r="H360" i="11"/>
  <c r="H361" i="11"/>
  <c r="H362" i="11"/>
  <c r="H363" i="11"/>
  <c r="H364" i="11"/>
  <c r="H365" i="11"/>
  <c r="H366" i="11"/>
  <c r="H367" i="11"/>
  <c r="H368" i="11"/>
  <c r="H369" i="11"/>
  <c r="H370" i="11"/>
  <c r="H371" i="11"/>
  <c r="H372" i="11"/>
  <c r="H373" i="11"/>
  <c r="H374" i="11"/>
  <c r="H375" i="11"/>
  <c r="H376" i="11"/>
  <c r="H377" i="11"/>
  <c r="H378" i="11"/>
  <c r="H379" i="11"/>
  <c r="H380" i="11"/>
  <c r="H381" i="11"/>
  <c r="H382" i="11"/>
  <c r="H383" i="11"/>
  <c r="H384" i="11"/>
  <c r="H385" i="11"/>
  <c r="H386" i="11"/>
  <c r="H387" i="11"/>
  <c r="H388" i="11"/>
  <c r="H389" i="11"/>
  <c r="H390" i="11"/>
  <c r="H391" i="11"/>
  <c r="H392" i="11"/>
  <c r="H393" i="11"/>
  <c r="H394" i="11"/>
  <c r="H395" i="11"/>
  <c r="H396" i="11"/>
  <c r="H397" i="11"/>
  <c r="H398" i="11"/>
  <c r="H399" i="11"/>
  <c r="H400" i="11"/>
  <c r="H401" i="11"/>
  <c r="H402" i="11"/>
  <c r="H403" i="11"/>
  <c r="H404" i="11"/>
  <c r="H405" i="11"/>
  <c r="H406" i="11"/>
  <c r="H407" i="11"/>
  <c r="H408" i="11"/>
  <c r="H409" i="11"/>
  <c r="H410" i="11"/>
  <c r="H411" i="11"/>
  <c r="H412" i="11"/>
  <c r="H413" i="11"/>
  <c r="H414" i="11"/>
  <c r="H415" i="11"/>
  <c r="H416" i="11"/>
  <c r="H417" i="11"/>
  <c r="H418" i="11"/>
  <c r="H419" i="11"/>
  <c r="H420" i="11"/>
  <c r="H421" i="11"/>
  <c r="H422" i="11"/>
  <c r="H423" i="11"/>
  <c r="H424" i="11"/>
  <c r="H425" i="11"/>
  <c r="H426" i="11"/>
  <c r="H427" i="11"/>
  <c r="H428" i="11"/>
  <c r="H429" i="11"/>
  <c r="H430" i="11"/>
  <c r="H431" i="11"/>
  <c r="H432" i="11"/>
  <c r="H433" i="11"/>
  <c r="H434" i="11"/>
  <c r="H435" i="11"/>
  <c r="H436" i="11"/>
  <c r="H437" i="11"/>
  <c r="H438" i="11"/>
  <c r="H439" i="11"/>
  <c r="H440" i="11"/>
  <c r="H441" i="11"/>
  <c r="H442" i="11"/>
  <c r="H443" i="11"/>
  <c r="H444" i="11"/>
  <c r="H445" i="11"/>
  <c r="H446" i="11"/>
  <c r="H447" i="11"/>
  <c r="H448" i="11"/>
  <c r="H449" i="11"/>
  <c r="H450" i="11"/>
  <c r="H451" i="11"/>
  <c r="H452" i="11"/>
  <c r="H453" i="11"/>
  <c r="H454" i="11"/>
  <c r="H455" i="11"/>
  <c r="H456" i="11"/>
  <c r="H457" i="11"/>
  <c r="H458" i="11"/>
  <c r="H459" i="11"/>
  <c r="H460" i="11"/>
  <c r="H461" i="11"/>
  <c r="H462" i="11"/>
  <c r="H463" i="11"/>
  <c r="H464" i="11"/>
  <c r="H465" i="11"/>
  <c r="H466" i="11"/>
  <c r="H467" i="11"/>
  <c r="H468" i="11"/>
  <c r="H469" i="11"/>
  <c r="H470" i="11"/>
  <c r="H471" i="11"/>
  <c r="H472" i="11"/>
  <c r="H473" i="11"/>
  <c r="H474" i="11"/>
  <c r="H475" i="11"/>
  <c r="H476" i="11"/>
  <c r="H477" i="11"/>
  <c r="H478" i="11"/>
  <c r="H479" i="11"/>
  <c r="H480" i="11"/>
  <c r="H481" i="11"/>
  <c r="H482" i="11"/>
  <c r="H483" i="11"/>
  <c r="H484" i="11"/>
  <c r="H485" i="11"/>
  <c r="H486" i="11"/>
  <c r="H487" i="11"/>
  <c r="H488" i="11"/>
  <c r="H489" i="11"/>
  <c r="H490" i="11"/>
  <c r="H491" i="11"/>
  <c r="H492" i="11"/>
  <c r="H493" i="11"/>
  <c r="H494" i="11"/>
  <c r="H495" i="11"/>
  <c r="H496" i="11"/>
  <c r="H497" i="11"/>
  <c r="H498" i="11"/>
  <c r="H499" i="11"/>
  <c r="H500" i="11"/>
  <c r="H501" i="11"/>
  <c r="H502" i="11"/>
  <c r="H503" i="11"/>
  <c r="H504" i="11"/>
  <c r="H505" i="11"/>
  <c r="H506" i="11"/>
  <c r="H507" i="11"/>
  <c r="H508" i="11"/>
  <c r="H509" i="11"/>
  <c r="H510" i="11"/>
  <c r="H511" i="11"/>
  <c r="H512" i="11"/>
  <c r="H513" i="11"/>
  <c r="H514" i="11"/>
  <c r="H515" i="11"/>
  <c r="H516" i="11"/>
  <c r="H517" i="11"/>
  <c r="H518" i="11"/>
  <c r="H519" i="11"/>
  <c r="H520" i="11"/>
  <c r="H521" i="11"/>
  <c r="H522" i="11"/>
  <c r="H523" i="11"/>
  <c r="H524" i="11"/>
  <c r="H525" i="11"/>
  <c r="H526" i="11"/>
  <c r="H527" i="11"/>
  <c r="H528" i="11"/>
  <c r="H529" i="11"/>
  <c r="H530" i="11"/>
  <c r="H531" i="11"/>
  <c r="H532" i="11"/>
  <c r="H533" i="11"/>
  <c r="H534" i="11"/>
  <c r="H535" i="11"/>
  <c r="H536" i="11"/>
  <c r="H537" i="11"/>
  <c r="H538" i="11"/>
  <c r="H539" i="11"/>
  <c r="H540" i="11"/>
  <c r="H541" i="11"/>
  <c r="H542" i="11"/>
  <c r="H543" i="11"/>
  <c r="H544" i="11"/>
  <c r="H545" i="11"/>
  <c r="H546" i="11"/>
  <c r="H547" i="11"/>
  <c r="H548" i="11"/>
  <c r="H549" i="11"/>
  <c r="H550" i="11"/>
  <c r="H551" i="11"/>
  <c r="H552" i="11"/>
  <c r="H553" i="11"/>
  <c r="H554" i="11"/>
  <c r="H555" i="11"/>
  <c r="H556" i="11"/>
  <c r="H557" i="11"/>
  <c r="H558" i="11"/>
  <c r="H559" i="11"/>
  <c r="H560" i="11"/>
  <c r="H561" i="11"/>
  <c r="H562" i="11"/>
  <c r="H563" i="11"/>
  <c r="H564" i="11"/>
  <c r="H565" i="11"/>
  <c r="H566" i="11"/>
  <c r="H567" i="11"/>
  <c r="H568" i="11"/>
  <c r="H569" i="11"/>
  <c r="H570" i="11"/>
  <c r="H571" i="11"/>
  <c r="H572" i="11"/>
  <c r="H573" i="11"/>
  <c r="H574" i="11"/>
  <c r="H575" i="11"/>
  <c r="H576" i="11"/>
  <c r="H577" i="11"/>
  <c r="H578" i="11"/>
  <c r="H579" i="11"/>
  <c r="H580" i="11"/>
  <c r="H581" i="11"/>
  <c r="H582" i="11"/>
  <c r="H583" i="11"/>
  <c r="H584" i="11"/>
  <c r="H585" i="11"/>
  <c r="H586" i="11"/>
  <c r="H587" i="11"/>
  <c r="H588" i="11"/>
  <c r="H589" i="11"/>
  <c r="H590" i="11"/>
  <c r="H591" i="11"/>
  <c r="H592" i="11"/>
  <c r="H593" i="11"/>
  <c r="H594" i="11"/>
  <c r="H595" i="11"/>
  <c r="H596" i="11"/>
  <c r="H597" i="11"/>
  <c r="H598" i="11"/>
  <c r="H599" i="11"/>
  <c r="H600" i="11"/>
  <c r="H601" i="11"/>
  <c r="H602" i="11"/>
  <c r="H603" i="11"/>
  <c r="H604" i="11"/>
  <c r="H605" i="11"/>
  <c r="H606" i="11"/>
  <c r="H607" i="11"/>
  <c r="H608" i="11"/>
  <c r="H609" i="11"/>
  <c r="H610" i="11"/>
  <c r="H611" i="11"/>
  <c r="H612" i="11"/>
  <c r="H613" i="11"/>
  <c r="H614" i="11"/>
  <c r="H615" i="11"/>
  <c r="H616" i="11"/>
  <c r="H617" i="11"/>
  <c r="H618" i="11"/>
  <c r="H619" i="11"/>
  <c r="H620" i="11"/>
  <c r="H621" i="11"/>
  <c r="H622" i="11"/>
  <c r="H623" i="11"/>
  <c r="H624" i="11"/>
  <c r="H625" i="11"/>
  <c r="H626" i="11"/>
  <c r="H627" i="11"/>
  <c r="H628" i="11"/>
  <c r="H629" i="11"/>
  <c r="H630" i="11"/>
  <c r="H631" i="11"/>
  <c r="H632" i="11"/>
  <c r="H633" i="11"/>
  <c r="H634" i="11"/>
  <c r="H635" i="11"/>
  <c r="H636" i="11"/>
  <c r="H637" i="11"/>
  <c r="H638" i="11"/>
  <c r="H639" i="11"/>
  <c r="H640" i="11"/>
  <c r="H641" i="11"/>
  <c r="H642" i="11"/>
  <c r="H643" i="11"/>
  <c r="H644" i="11"/>
  <c r="H645" i="11"/>
  <c r="H646" i="11"/>
  <c r="H647" i="11"/>
  <c r="H648" i="11"/>
  <c r="H649" i="11"/>
  <c r="H650" i="11"/>
  <c r="H651" i="11"/>
  <c r="H652" i="11"/>
  <c r="H653" i="11"/>
  <c r="H654" i="11"/>
  <c r="H655" i="11"/>
  <c r="H656" i="11"/>
  <c r="H657" i="11"/>
  <c r="H658" i="11"/>
  <c r="H659" i="11"/>
  <c r="H660" i="11"/>
  <c r="H661" i="11"/>
  <c r="H662" i="11"/>
  <c r="H663" i="11"/>
  <c r="H664" i="11"/>
  <c r="H665" i="11"/>
  <c r="H666" i="11"/>
  <c r="H667" i="11"/>
  <c r="H668" i="11"/>
  <c r="H669" i="11"/>
  <c r="H670" i="11"/>
  <c r="H671" i="11"/>
  <c r="H672" i="11"/>
  <c r="H673" i="11"/>
  <c r="H674" i="11"/>
  <c r="H675" i="11"/>
  <c r="H676" i="11"/>
  <c r="H677" i="11"/>
  <c r="H678" i="11"/>
  <c r="H679" i="11"/>
  <c r="H680" i="11"/>
  <c r="H681" i="11"/>
  <c r="H682" i="11"/>
  <c r="H683" i="11"/>
  <c r="H684" i="11"/>
  <c r="H685" i="11"/>
  <c r="H686" i="11"/>
  <c r="H687" i="11"/>
  <c r="H688" i="11"/>
  <c r="H689" i="11"/>
  <c r="H690" i="11"/>
  <c r="H691" i="11"/>
  <c r="H692" i="11"/>
  <c r="H693" i="11"/>
  <c r="H694" i="11"/>
  <c r="H695" i="11"/>
  <c r="H696" i="11"/>
  <c r="H697" i="11"/>
  <c r="H698" i="11"/>
  <c r="H699" i="11"/>
  <c r="H700" i="11"/>
  <c r="H701" i="11"/>
  <c r="H702" i="11"/>
  <c r="H703" i="11"/>
  <c r="H704" i="11"/>
  <c r="H705" i="11"/>
  <c r="H706" i="11"/>
  <c r="H707" i="11"/>
  <c r="H708" i="11"/>
  <c r="H709" i="11"/>
  <c r="H710" i="11"/>
  <c r="H711" i="11"/>
  <c r="H712" i="11"/>
  <c r="H713" i="11"/>
  <c r="H714" i="11"/>
  <c r="H715" i="11"/>
  <c r="H716" i="11"/>
  <c r="H717" i="11"/>
  <c r="H718" i="11"/>
  <c r="H719" i="11"/>
  <c r="H720" i="11"/>
  <c r="H721" i="11"/>
  <c r="H722" i="11"/>
  <c r="H723" i="11"/>
  <c r="H724" i="11"/>
  <c r="H725" i="11"/>
  <c r="H726" i="11"/>
  <c r="H727" i="11"/>
  <c r="H728" i="11"/>
  <c r="H729" i="11"/>
  <c r="H730" i="11"/>
  <c r="H731" i="11"/>
  <c r="H732" i="11"/>
  <c r="H733" i="11"/>
  <c r="H734" i="11"/>
  <c r="H735" i="11"/>
  <c r="H736" i="11"/>
  <c r="H737" i="11"/>
  <c r="H738" i="11"/>
  <c r="H739" i="11"/>
  <c r="H740" i="11"/>
  <c r="H741" i="11"/>
  <c r="H742" i="11"/>
  <c r="H743" i="11"/>
  <c r="H744" i="11"/>
  <c r="H745" i="11"/>
  <c r="H746" i="11"/>
  <c r="H747" i="11"/>
  <c r="H748" i="11"/>
  <c r="H749" i="11"/>
  <c r="H750" i="11"/>
  <c r="H751" i="11"/>
  <c r="H752" i="11"/>
  <c r="H753" i="11"/>
  <c r="H754" i="11"/>
  <c r="H755" i="11"/>
  <c r="H756" i="11"/>
  <c r="H757" i="11"/>
  <c r="H758" i="11"/>
  <c r="H759" i="11"/>
  <c r="H760" i="11"/>
  <c r="H761" i="11"/>
  <c r="H762" i="11"/>
  <c r="H763" i="11"/>
  <c r="H764" i="11"/>
  <c r="H765" i="11"/>
  <c r="H766" i="11"/>
  <c r="H767" i="11"/>
  <c r="H768" i="11"/>
  <c r="H769" i="11"/>
  <c r="H770" i="11"/>
  <c r="H771" i="11"/>
  <c r="H772" i="11"/>
  <c r="H773" i="11"/>
  <c r="H774" i="11"/>
  <c r="H775" i="11"/>
  <c r="H776" i="11"/>
  <c r="H777" i="11"/>
  <c r="H778" i="11"/>
  <c r="H779" i="11"/>
  <c r="H780" i="11"/>
  <c r="H781" i="11"/>
  <c r="H782" i="11"/>
  <c r="H783" i="11"/>
  <c r="H784" i="11"/>
  <c r="H785" i="11"/>
  <c r="H786" i="11"/>
  <c r="H787" i="11"/>
  <c r="H788" i="11"/>
  <c r="H789" i="11"/>
  <c r="H790" i="11"/>
  <c r="H791" i="11"/>
  <c r="H792" i="11"/>
  <c r="H793" i="11"/>
  <c r="H794" i="11"/>
  <c r="H795" i="11"/>
  <c r="H796" i="11"/>
  <c r="H797" i="11"/>
  <c r="H798" i="11"/>
  <c r="H799" i="11"/>
  <c r="H800" i="11"/>
  <c r="H801" i="11"/>
  <c r="H802" i="11"/>
  <c r="H803" i="11"/>
  <c r="H804" i="11"/>
  <c r="H805" i="11"/>
  <c r="H806" i="11"/>
  <c r="H807" i="11"/>
  <c r="H808" i="11"/>
  <c r="H809" i="11"/>
  <c r="H810" i="11"/>
  <c r="H811" i="11"/>
  <c r="H812" i="11"/>
  <c r="H813" i="11"/>
  <c r="H814" i="11"/>
  <c r="H815" i="11"/>
  <c r="H816" i="11"/>
  <c r="H817" i="11"/>
  <c r="H818" i="11"/>
  <c r="H819" i="11"/>
  <c r="H820" i="11"/>
  <c r="H821" i="11"/>
  <c r="H822" i="11"/>
  <c r="H823" i="11"/>
  <c r="H824" i="11"/>
  <c r="H825" i="11"/>
  <c r="H826" i="11"/>
  <c r="H827" i="11"/>
  <c r="H828" i="11"/>
  <c r="H829" i="11"/>
  <c r="H830" i="11"/>
  <c r="H831" i="11"/>
  <c r="H832" i="11"/>
  <c r="H833" i="11"/>
  <c r="H834" i="11"/>
  <c r="H835" i="11"/>
  <c r="H836" i="11"/>
  <c r="H837" i="11"/>
  <c r="H838" i="11"/>
  <c r="H839" i="11"/>
  <c r="H840" i="11"/>
  <c r="H841" i="11"/>
  <c r="H842" i="11"/>
  <c r="H843" i="11"/>
  <c r="H844" i="11"/>
  <c r="H845" i="11"/>
  <c r="H846" i="11"/>
  <c r="H847" i="11"/>
  <c r="H848" i="11"/>
  <c r="H849" i="11"/>
  <c r="H850" i="11"/>
  <c r="H851" i="11"/>
  <c r="H852" i="11"/>
  <c r="H853" i="11"/>
  <c r="H854" i="11"/>
  <c r="H855" i="11"/>
  <c r="H856" i="11"/>
  <c r="H857" i="11"/>
  <c r="H858" i="11"/>
  <c r="H859" i="11"/>
  <c r="H860" i="11"/>
  <c r="H861" i="11"/>
  <c r="H862" i="11"/>
  <c r="H863" i="11"/>
  <c r="H864" i="11"/>
  <c r="H865" i="11"/>
  <c r="H866" i="11"/>
  <c r="H867" i="11"/>
  <c r="H868" i="11"/>
  <c r="H869" i="11"/>
  <c r="H870" i="11"/>
  <c r="H871" i="11"/>
  <c r="H872" i="11"/>
  <c r="H873" i="11"/>
  <c r="H874" i="11"/>
  <c r="H875" i="11"/>
  <c r="H876" i="11"/>
  <c r="H877" i="11"/>
  <c r="H878" i="11"/>
  <c r="H879" i="11"/>
  <c r="H880" i="11"/>
  <c r="H881" i="11"/>
  <c r="H882" i="11"/>
  <c r="H883" i="11"/>
  <c r="H884" i="11"/>
  <c r="H885" i="11"/>
  <c r="H886" i="11"/>
  <c r="H887" i="11"/>
  <c r="H888" i="11"/>
  <c r="H889" i="11"/>
  <c r="H890" i="11"/>
  <c r="H891" i="11"/>
  <c r="H892" i="11"/>
  <c r="H893" i="11"/>
  <c r="H894" i="11"/>
  <c r="H895" i="11"/>
  <c r="H896" i="11"/>
  <c r="H897" i="11"/>
  <c r="H898" i="11"/>
  <c r="H899" i="11"/>
  <c r="H900" i="11"/>
  <c r="H901" i="11"/>
  <c r="H902" i="11"/>
  <c r="H903" i="11"/>
  <c r="H904" i="11"/>
  <c r="H905" i="11"/>
  <c r="H906" i="11"/>
  <c r="H907" i="11"/>
  <c r="H908" i="11"/>
  <c r="H909" i="11"/>
  <c r="H910" i="11"/>
  <c r="H911" i="11"/>
  <c r="H912" i="11"/>
  <c r="H913" i="11"/>
  <c r="H914" i="11"/>
  <c r="H915" i="11"/>
  <c r="H916" i="11"/>
  <c r="H917" i="11"/>
  <c r="H918" i="11"/>
  <c r="H919" i="11"/>
  <c r="H920" i="11"/>
  <c r="H921" i="11"/>
  <c r="H922" i="11"/>
  <c r="H923" i="11"/>
  <c r="H924" i="11"/>
  <c r="H925" i="11"/>
  <c r="H926" i="11"/>
  <c r="H927" i="11"/>
  <c r="H928" i="11"/>
  <c r="H929" i="11"/>
  <c r="H930" i="11"/>
  <c r="H931" i="11"/>
  <c r="H932" i="11"/>
  <c r="H933" i="11"/>
  <c r="H934" i="11"/>
  <c r="H935" i="11"/>
  <c r="H936" i="11"/>
  <c r="H937" i="11"/>
  <c r="H938" i="11"/>
  <c r="H939" i="11"/>
  <c r="H940" i="11"/>
  <c r="H941" i="11"/>
  <c r="H942" i="11"/>
  <c r="H943" i="11"/>
  <c r="H944" i="11"/>
  <c r="H945" i="11"/>
  <c r="H946" i="11"/>
  <c r="H947" i="11"/>
  <c r="H948" i="11"/>
  <c r="H949" i="11"/>
  <c r="H950" i="11"/>
  <c r="H951" i="11"/>
  <c r="H952" i="11"/>
  <c r="H953" i="11"/>
  <c r="H954" i="11"/>
  <c r="H955" i="11"/>
  <c r="H956" i="11"/>
  <c r="H957" i="11"/>
  <c r="H958" i="11"/>
  <c r="H959" i="11"/>
  <c r="H960" i="11"/>
  <c r="H961" i="11"/>
  <c r="H962" i="11"/>
  <c r="H963" i="11"/>
  <c r="H964" i="11"/>
  <c r="H965" i="11"/>
  <c r="H966" i="11"/>
  <c r="H967" i="11"/>
  <c r="H968" i="11"/>
  <c r="H969" i="11"/>
  <c r="H970" i="11"/>
  <c r="H971" i="11"/>
  <c r="H972" i="11"/>
  <c r="H973" i="11"/>
  <c r="H974" i="11"/>
  <c r="H975" i="11"/>
  <c r="H976" i="11"/>
  <c r="H977" i="11"/>
  <c r="H978" i="11"/>
  <c r="H979" i="11"/>
  <c r="H980" i="11"/>
  <c r="H981" i="11"/>
  <c r="H982" i="11"/>
  <c r="H983" i="11"/>
  <c r="H984" i="11"/>
  <c r="H985" i="11"/>
  <c r="H986" i="11"/>
  <c r="H987" i="11"/>
  <c r="H988" i="11"/>
  <c r="H989" i="11"/>
  <c r="H990" i="11"/>
  <c r="H991" i="11"/>
  <c r="H992" i="11"/>
  <c r="H993" i="11"/>
  <c r="H994" i="11"/>
  <c r="H995" i="11"/>
  <c r="H996" i="11"/>
  <c r="H997" i="11"/>
  <c r="H998" i="11"/>
  <c r="H999" i="11"/>
  <c r="H1000" i="11"/>
  <c r="H1001" i="11"/>
  <c r="H1002" i="11"/>
  <c r="H1003" i="11"/>
  <c r="H1004" i="11"/>
  <c r="H1005" i="11"/>
  <c r="H1006" i="11"/>
  <c r="H1007" i="11"/>
  <c r="H1008" i="11"/>
  <c r="H1009" i="11"/>
  <c r="H1010" i="11"/>
  <c r="H1011" i="11"/>
  <c r="H1012" i="11"/>
  <c r="H1013" i="11"/>
  <c r="H1014" i="11"/>
  <c r="H1015" i="11"/>
  <c r="H1016" i="11"/>
  <c r="H1017" i="11"/>
  <c r="H1018" i="11"/>
  <c r="H1019" i="11"/>
  <c r="H1020" i="11"/>
  <c r="H1021" i="11"/>
  <c r="H1022" i="11"/>
  <c r="H1023" i="11"/>
  <c r="H1024" i="11"/>
  <c r="H1025" i="11"/>
  <c r="H1026" i="11"/>
  <c r="H1027" i="11"/>
  <c r="H1028" i="11"/>
  <c r="H1029" i="11"/>
  <c r="H1030" i="11"/>
  <c r="H1031" i="11"/>
  <c r="H1032" i="11"/>
  <c r="H1033" i="11"/>
  <c r="H1034" i="11"/>
  <c r="H1035" i="11"/>
  <c r="H1036" i="11"/>
  <c r="H1037" i="11"/>
  <c r="H1038" i="11"/>
  <c r="H1039" i="11"/>
  <c r="H1040" i="11"/>
  <c r="H1041" i="11"/>
  <c r="H1042" i="11"/>
  <c r="H1043" i="11"/>
  <c r="H1044" i="11"/>
  <c r="H1045" i="11"/>
  <c r="H1046" i="11"/>
  <c r="H1047" i="11"/>
  <c r="H1048" i="11"/>
  <c r="H1049" i="11"/>
  <c r="H1050" i="11"/>
  <c r="H1051" i="11"/>
  <c r="H1052" i="11"/>
  <c r="H1053" i="11"/>
  <c r="H1054" i="11"/>
  <c r="H1055" i="11"/>
  <c r="H1056" i="11"/>
  <c r="H1057" i="11"/>
  <c r="H1058" i="11"/>
  <c r="H1059" i="11"/>
  <c r="H1060" i="11"/>
  <c r="H1061" i="11"/>
  <c r="H1062" i="11"/>
  <c r="H1063" i="11"/>
  <c r="H1064" i="11"/>
  <c r="H1065" i="11"/>
  <c r="H1066" i="11"/>
  <c r="H1067" i="11"/>
  <c r="H1068" i="11"/>
  <c r="H1069" i="11"/>
  <c r="H1070" i="11"/>
  <c r="H1071" i="11"/>
  <c r="H1072" i="11"/>
  <c r="H1073" i="11"/>
  <c r="H1074" i="11"/>
  <c r="H1075" i="11"/>
  <c r="H1076" i="11"/>
  <c r="H1077" i="11"/>
  <c r="H1078" i="11"/>
  <c r="H1079" i="11"/>
  <c r="H1080" i="11"/>
  <c r="H1081" i="11"/>
  <c r="H1082" i="11"/>
  <c r="H1083" i="11"/>
  <c r="H1084" i="11"/>
  <c r="H1085" i="11"/>
  <c r="H1086" i="11"/>
  <c r="H1087" i="11"/>
  <c r="H1088" i="11"/>
  <c r="H1089" i="11"/>
  <c r="H1090" i="11"/>
  <c r="H1091" i="11"/>
  <c r="H1092" i="11"/>
  <c r="H1093" i="11"/>
  <c r="H1094" i="11"/>
  <c r="H1095" i="11"/>
  <c r="H1096" i="11"/>
  <c r="H1097" i="11"/>
  <c r="H1098" i="11"/>
  <c r="H1099" i="11"/>
  <c r="H1100" i="11"/>
  <c r="H1101" i="11"/>
  <c r="H1102" i="11"/>
  <c r="H1103" i="11"/>
  <c r="H1104" i="11"/>
  <c r="H1105" i="11"/>
  <c r="H1106" i="11"/>
  <c r="H1107" i="11"/>
  <c r="H1108" i="11"/>
  <c r="H1109" i="11"/>
  <c r="H1110" i="11"/>
  <c r="H1111" i="11"/>
  <c r="H1112" i="11"/>
  <c r="H1113" i="11"/>
  <c r="H1114" i="11"/>
  <c r="H1115" i="11"/>
  <c r="H1116" i="11"/>
  <c r="H1117" i="11"/>
  <c r="H1118" i="11"/>
  <c r="H1119" i="11"/>
  <c r="H1120" i="11"/>
  <c r="H1121" i="11"/>
  <c r="H1122" i="11"/>
  <c r="H1123" i="11"/>
  <c r="H1124" i="11"/>
  <c r="H1125" i="11"/>
  <c r="H1126" i="11"/>
  <c r="H1127" i="11"/>
  <c r="H1128" i="11"/>
  <c r="H1129" i="11"/>
  <c r="H1130" i="11"/>
  <c r="H1131" i="11"/>
  <c r="H1132" i="11"/>
  <c r="H1133" i="11"/>
  <c r="H1134" i="11"/>
  <c r="H1135" i="11"/>
  <c r="H1136" i="11"/>
  <c r="H1137" i="11"/>
  <c r="H1138" i="11"/>
  <c r="H1139" i="11"/>
  <c r="H1140" i="11"/>
  <c r="H1141" i="11"/>
  <c r="H1142" i="11"/>
  <c r="H1143" i="11"/>
  <c r="H1144" i="11"/>
  <c r="H1145" i="11"/>
  <c r="H1146" i="11"/>
  <c r="H1147" i="11"/>
  <c r="H1148" i="11"/>
  <c r="H1149" i="11"/>
  <c r="H1150" i="11"/>
  <c r="H1151" i="11"/>
  <c r="H1152" i="11"/>
  <c r="H1153" i="11"/>
  <c r="H1154" i="11"/>
  <c r="H1155" i="11"/>
  <c r="H1156" i="11"/>
  <c r="H1157" i="11"/>
  <c r="H1158" i="11"/>
  <c r="H1159" i="11"/>
  <c r="H1160" i="11"/>
  <c r="H1161" i="11"/>
  <c r="H1162" i="11"/>
  <c r="H1163" i="11"/>
  <c r="H1164" i="11"/>
  <c r="H1165" i="11"/>
  <c r="H1166" i="11"/>
  <c r="H1167" i="11"/>
  <c r="H1168" i="11"/>
  <c r="H1169" i="11"/>
  <c r="H1170" i="11"/>
  <c r="H1171" i="11"/>
  <c r="H1172" i="11"/>
  <c r="H1173" i="11"/>
  <c r="H1174" i="11"/>
  <c r="H1175" i="11"/>
  <c r="H1176" i="11"/>
  <c r="H1177" i="11"/>
  <c r="H1178" i="11"/>
  <c r="H1179" i="11"/>
  <c r="H1180" i="11"/>
  <c r="H1181" i="11"/>
  <c r="H1182" i="11"/>
  <c r="H1183" i="11"/>
  <c r="H1184" i="11"/>
  <c r="H1185" i="11"/>
  <c r="H1186" i="11"/>
  <c r="H1187" i="11"/>
  <c r="H1188" i="11"/>
  <c r="H1189" i="11"/>
  <c r="H1190" i="11"/>
  <c r="H1191" i="11"/>
  <c r="H1192" i="11"/>
  <c r="H1193" i="11"/>
  <c r="H1194" i="11"/>
  <c r="H1195" i="11"/>
  <c r="H1196" i="11"/>
  <c r="H1197" i="11"/>
  <c r="H1198" i="11"/>
  <c r="H1199" i="11"/>
  <c r="H1200" i="11"/>
  <c r="H1201" i="11"/>
  <c r="H1202" i="11"/>
  <c r="H1203" i="11"/>
  <c r="H1204" i="11"/>
  <c r="H1205" i="11"/>
  <c r="H1206" i="11"/>
  <c r="H1207" i="11"/>
  <c r="H1208" i="11"/>
  <c r="H1209" i="11"/>
  <c r="H1210" i="11"/>
  <c r="H1211" i="11"/>
  <c r="H1212" i="11"/>
  <c r="H1213" i="11"/>
  <c r="H1214" i="11"/>
  <c r="H1215" i="11"/>
  <c r="H1216" i="11"/>
  <c r="H1217" i="11"/>
  <c r="H1218" i="11"/>
  <c r="H1219" i="11"/>
  <c r="H1220" i="11"/>
  <c r="H1221" i="11"/>
  <c r="H1222" i="11"/>
  <c r="H1223" i="11"/>
  <c r="H1224" i="11"/>
  <c r="H1225" i="11"/>
  <c r="H1226" i="11"/>
  <c r="H1227" i="11"/>
  <c r="H1228" i="11"/>
  <c r="H1229" i="11"/>
  <c r="H1230" i="11"/>
  <c r="H1231" i="11"/>
  <c r="H1232" i="11"/>
  <c r="H1233" i="11"/>
  <c r="H1234" i="11"/>
  <c r="H1235" i="11"/>
  <c r="H1236" i="11"/>
  <c r="H1237" i="11"/>
  <c r="H1238" i="11"/>
  <c r="H1239" i="11"/>
  <c r="H1240" i="11"/>
  <c r="H1241" i="11"/>
  <c r="H1242" i="11"/>
  <c r="H1243" i="11"/>
  <c r="H1244" i="11"/>
  <c r="H1245" i="11"/>
  <c r="H1246" i="11"/>
  <c r="H1247" i="11"/>
  <c r="H1248" i="11"/>
  <c r="H1249" i="11"/>
  <c r="H1250" i="11"/>
  <c r="H1251" i="11"/>
  <c r="H1252" i="11"/>
  <c r="H1253" i="11"/>
  <c r="H1254" i="11"/>
  <c r="H1255" i="11"/>
  <c r="H1256" i="11"/>
  <c r="H1257" i="11"/>
  <c r="H1258" i="11"/>
  <c r="H1259" i="11"/>
  <c r="H1260" i="11"/>
  <c r="H1261" i="11"/>
  <c r="H1262" i="11"/>
  <c r="H1263" i="11"/>
  <c r="H1264" i="11"/>
  <c r="H1265" i="11"/>
  <c r="H1266" i="11"/>
  <c r="H1267" i="11"/>
  <c r="H1268" i="11"/>
  <c r="H1269" i="11"/>
  <c r="H1270" i="11"/>
  <c r="H1271" i="11"/>
  <c r="H1272" i="11"/>
  <c r="H1273" i="11"/>
  <c r="H1274" i="11"/>
  <c r="H1275" i="11"/>
  <c r="H1276" i="11"/>
  <c r="H1277" i="11"/>
  <c r="H1278" i="11"/>
  <c r="H1279" i="11"/>
  <c r="H1280" i="11"/>
  <c r="H1281" i="11"/>
  <c r="H1282" i="11"/>
  <c r="H1283" i="11"/>
  <c r="H1284" i="11"/>
  <c r="H1285" i="11"/>
  <c r="H1286" i="11"/>
  <c r="H1287" i="11"/>
  <c r="H1288" i="11"/>
  <c r="H1289" i="11"/>
  <c r="H1290" i="11"/>
  <c r="H1291" i="11"/>
  <c r="H1292" i="11"/>
  <c r="H1293" i="11"/>
  <c r="H1294" i="11"/>
  <c r="H1295" i="11"/>
  <c r="H1296" i="11"/>
  <c r="H1297" i="11"/>
  <c r="H1298" i="11"/>
  <c r="H1299" i="11"/>
  <c r="H1300" i="11"/>
  <c r="H1301" i="11"/>
  <c r="H1302" i="11"/>
  <c r="H1303" i="11"/>
  <c r="H1304" i="11"/>
  <c r="H1305" i="11"/>
  <c r="H1306" i="11"/>
  <c r="H1307" i="11"/>
  <c r="H1308" i="11"/>
  <c r="H1309" i="11"/>
  <c r="H1310" i="11"/>
  <c r="H1311" i="11"/>
  <c r="H1312" i="11"/>
  <c r="H1313" i="11"/>
  <c r="H1314" i="11"/>
  <c r="H1315" i="11"/>
  <c r="H1316" i="11"/>
  <c r="H1317" i="11"/>
  <c r="H1318" i="11"/>
  <c r="H1319" i="11"/>
  <c r="H1320" i="11"/>
  <c r="H1321" i="11"/>
  <c r="H1322" i="11"/>
  <c r="H1323" i="11"/>
  <c r="H1324" i="11"/>
  <c r="H1325" i="11"/>
  <c r="H1326" i="11"/>
  <c r="H1327" i="11"/>
  <c r="H1328" i="11"/>
  <c r="H1329" i="11"/>
  <c r="H1330" i="11"/>
  <c r="H1331" i="11"/>
  <c r="H1332" i="11"/>
  <c r="H1333" i="11"/>
  <c r="H1334" i="11"/>
  <c r="H1335" i="11"/>
  <c r="H1336" i="11"/>
  <c r="H1337" i="11"/>
  <c r="H1338" i="11"/>
  <c r="H1339" i="11"/>
  <c r="H1340" i="11"/>
  <c r="H1341" i="11"/>
  <c r="H1342" i="11"/>
  <c r="H1343" i="11"/>
  <c r="H1344" i="11"/>
  <c r="H1345" i="11"/>
  <c r="H1346" i="11"/>
  <c r="H1347" i="11"/>
  <c r="H1348" i="11"/>
  <c r="H1349" i="11"/>
  <c r="H1350" i="11"/>
  <c r="H1351" i="11"/>
  <c r="H1352" i="11"/>
  <c r="H1353" i="11"/>
  <c r="H1354" i="11"/>
  <c r="H1355" i="11"/>
  <c r="H1356" i="11"/>
  <c r="H1357" i="11"/>
  <c r="H1358" i="11"/>
  <c r="H1359" i="11"/>
  <c r="H1360" i="11"/>
  <c r="H1361" i="11"/>
  <c r="H1362" i="11"/>
  <c r="H1363" i="11"/>
  <c r="H1364" i="11"/>
  <c r="H1365" i="11"/>
  <c r="H1366" i="11"/>
  <c r="H1367" i="11"/>
  <c r="H1368" i="11"/>
  <c r="H1369" i="11"/>
  <c r="H1370" i="11"/>
  <c r="H1371" i="11"/>
  <c r="H1372" i="11"/>
  <c r="H1373" i="11"/>
  <c r="H1374" i="11"/>
  <c r="H1375" i="11"/>
  <c r="H1376" i="11"/>
  <c r="H1377" i="11"/>
  <c r="H1378" i="11"/>
  <c r="H1379" i="11"/>
  <c r="H1380" i="11"/>
  <c r="H1381" i="11"/>
  <c r="H1382" i="11"/>
  <c r="H1383" i="11"/>
  <c r="H1384" i="11"/>
  <c r="H1385" i="11"/>
  <c r="H1386" i="11"/>
  <c r="H1387" i="11"/>
  <c r="H1388" i="11"/>
  <c r="H1389" i="11"/>
  <c r="H1390" i="11"/>
  <c r="H1391" i="11"/>
  <c r="H1392" i="11"/>
  <c r="H1393" i="11"/>
  <c r="H1394" i="11"/>
  <c r="H1395" i="11"/>
  <c r="H1396" i="11"/>
  <c r="H1397" i="11"/>
  <c r="H1398" i="11"/>
  <c r="H1399" i="11"/>
  <c r="H1400" i="11"/>
  <c r="H1401" i="11"/>
  <c r="H1402" i="11"/>
  <c r="H1403" i="11"/>
  <c r="H1404" i="11"/>
  <c r="H1405" i="11"/>
  <c r="H1406" i="11"/>
  <c r="H1407" i="11"/>
  <c r="H1408" i="11"/>
  <c r="H1409" i="11"/>
  <c r="H1410" i="11"/>
  <c r="H1411" i="11"/>
  <c r="H1412" i="11"/>
  <c r="H1413" i="11"/>
  <c r="H1414" i="11"/>
  <c r="H1415" i="11"/>
  <c r="H1416" i="11"/>
  <c r="H1417" i="11"/>
  <c r="H1418" i="11"/>
  <c r="H1419" i="11"/>
  <c r="H1420" i="11"/>
  <c r="H1421" i="11"/>
  <c r="H1422" i="11"/>
  <c r="H1423" i="11"/>
  <c r="H1424" i="11"/>
  <c r="H1425" i="11"/>
  <c r="H1426" i="11"/>
  <c r="H1427" i="11"/>
  <c r="H1428" i="11"/>
  <c r="H1429" i="11"/>
  <c r="H1430" i="11"/>
  <c r="H1431" i="11"/>
  <c r="H1432" i="11"/>
  <c r="H1433" i="11"/>
  <c r="H1434" i="11"/>
  <c r="H1435" i="11"/>
  <c r="H1436" i="11"/>
  <c r="H1437" i="11"/>
  <c r="H1438" i="11"/>
  <c r="H1439" i="11"/>
  <c r="H1440" i="11"/>
  <c r="H1441" i="11"/>
  <c r="H1442" i="11"/>
  <c r="H1443" i="11"/>
  <c r="H1444" i="11"/>
  <c r="H1445" i="11"/>
  <c r="H1446" i="11"/>
  <c r="H1447" i="11"/>
  <c r="H1448" i="11"/>
  <c r="H1449" i="11"/>
  <c r="H1450" i="11"/>
  <c r="H1451" i="11"/>
  <c r="H1452" i="11"/>
  <c r="H1453" i="11"/>
  <c r="H1454" i="11"/>
  <c r="H1455" i="11"/>
  <c r="H1456" i="11"/>
  <c r="H1457" i="11"/>
  <c r="H1458" i="11"/>
  <c r="H1459" i="11"/>
  <c r="H1460" i="11"/>
  <c r="H1461" i="11"/>
  <c r="H1462" i="11"/>
  <c r="H1463" i="11"/>
  <c r="H1464" i="11"/>
  <c r="H1465" i="11"/>
  <c r="H1466" i="11"/>
  <c r="H1467" i="11"/>
  <c r="H1468" i="11"/>
  <c r="H1469" i="11"/>
  <c r="H1470" i="11"/>
  <c r="H1471" i="11"/>
  <c r="H1472" i="11"/>
  <c r="H1473" i="11"/>
  <c r="H1474" i="11"/>
  <c r="H1475" i="11"/>
  <c r="H1476" i="11"/>
  <c r="H1477" i="11"/>
  <c r="H1478" i="11"/>
  <c r="H1479" i="11"/>
  <c r="H1480" i="11"/>
  <c r="H1481" i="11"/>
  <c r="H1482" i="11"/>
  <c r="H1483" i="11"/>
  <c r="H1484" i="11"/>
  <c r="H1485" i="11"/>
  <c r="H1486" i="11"/>
  <c r="H1487" i="11"/>
  <c r="H1488" i="11"/>
  <c r="H1489" i="11"/>
  <c r="H1490" i="11"/>
  <c r="H1491" i="11"/>
  <c r="H1492" i="11"/>
  <c r="H1493" i="11"/>
  <c r="H1494" i="11"/>
  <c r="H1495" i="11"/>
  <c r="H1496" i="11"/>
  <c r="H1497" i="11"/>
  <c r="H1498" i="11"/>
  <c r="H1499" i="11"/>
  <c r="H1500" i="11"/>
  <c r="H1501" i="11"/>
  <c r="H1502" i="11"/>
  <c r="H1503" i="11"/>
  <c r="H1504" i="11"/>
  <c r="H1505" i="11"/>
  <c r="H1506" i="11"/>
  <c r="H1507" i="11"/>
  <c r="H1508" i="11"/>
  <c r="H1509" i="11"/>
  <c r="H1510" i="11"/>
  <c r="H1511" i="11"/>
  <c r="H1512" i="11"/>
  <c r="H1513" i="11"/>
  <c r="H1514" i="11"/>
  <c r="H1515" i="11"/>
  <c r="H1516" i="11"/>
  <c r="H1517" i="11"/>
  <c r="H1518" i="11"/>
  <c r="H1519" i="11"/>
  <c r="H1520" i="11"/>
  <c r="H1521" i="11"/>
  <c r="H1522" i="11"/>
  <c r="H1523" i="11"/>
  <c r="H1524" i="11"/>
  <c r="H1525" i="11"/>
  <c r="H1526" i="11"/>
  <c r="H1527" i="11"/>
  <c r="H1528" i="11"/>
  <c r="H1529" i="11"/>
  <c r="H1530" i="11"/>
  <c r="H1531" i="11"/>
  <c r="H1532" i="11"/>
  <c r="H1533" i="11"/>
  <c r="H1534" i="11"/>
  <c r="H1535" i="11"/>
  <c r="H1536" i="11"/>
  <c r="H1537" i="11"/>
  <c r="H1538" i="11"/>
  <c r="H1539" i="11"/>
  <c r="H1540" i="11"/>
  <c r="H1541" i="11"/>
  <c r="H1542" i="11"/>
  <c r="H1543" i="11"/>
  <c r="H1544" i="11"/>
  <c r="H1545" i="11"/>
  <c r="H1546" i="11"/>
  <c r="H1547" i="11"/>
  <c r="H1548" i="11"/>
  <c r="H1549" i="11"/>
  <c r="H1550" i="11"/>
  <c r="H1551" i="11"/>
  <c r="H1552" i="11"/>
  <c r="H1553" i="11"/>
  <c r="H1554" i="11"/>
  <c r="H1555" i="11"/>
  <c r="H1556" i="11"/>
  <c r="H1557" i="11"/>
  <c r="H1558" i="11"/>
  <c r="H1559" i="11"/>
  <c r="H1560" i="11"/>
  <c r="H1561" i="11"/>
  <c r="H1562" i="11"/>
  <c r="H1563" i="11"/>
  <c r="H1564" i="11"/>
  <c r="H1565" i="11"/>
  <c r="H1566" i="11"/>
  <c r="H1567" i="11"/>
  <c r="H1568" i="11"/>
  <c r="H1569" i="11"/>
  <c r="H1570" i="11"/>
  <c r="H1571" i="11"/>
  <c r="H1572" i="11"/>
  <c r="H1573" i="11"/>
  <c r="H1574" i="11"/>
  <c r="H1575" i="11"/>
  <c r="H1576" i="11"/>
  <c r="H1577" i="11"/>
  <c r="H1578" i="11"/>
  <c r="H1579" i="11"/>
  <c r="H1580" i="11"/>
  <c r="H1581" i="11"/>
  <c r="H1582" i="11"/>
  <c r="H1583" i="11"/>
  <c r="H1584" i="11"/>
  <c r="H1585" i="11"/>
  <c r="H1586" i="11"/>
  <c r="H1587" i="11"/>
  <c r="H1588" i="11"/>
  <c r="H1589" i="11"/>
  <c r="H1590" i="11"/>
  <c r="H1591" i="11"/>
  <c r="H1592" i="11"/>
  <c r="H1593" i="11"/>
  <c r="H1594" i="11"/>
  <c r="H1595" i="11"/>
  <c r="H1596" i="11"/>
  <c r="H1597" i="11"/>
  <c r="H1598" i="11"/>
  <c r="H1599" i="11"/>
  <c r="H1600" i="11"/>
  <c r="H1601" i="11"/>
  <c r="H1602" i="11"/>
  <c r="H1603" i="11"/>
  <c r="H1604" i="11"/>
  <c r="H1605" i="11"/>
  <c r="H1606" i="11"/>
  <c r="H1607" i="11"/>
  <c r="H1608" i="11"/>
  <c r="H1609" i="11"/>
  <c r="H1610" i="11"/>
  <c r="H1611" i="11"/>
  <c r="H1612" i="11"/>
  <c r="H1613" i="11"/>
  <c r="H1614" i="11"/>
  <c r="H1615" i="11"/>
  <c r="H1616" i="11"/>
  <c r="H1617" i="11"/>
  <c r="H1618" i="11"/>
  <c r="H1619" i="11"/>
  <c r="H1620" i="11"/>
  <c r="H1621" i="11"/>
  <c r="H1622" i="11"/>
  <c r="H1623" i="11"/>
  <c r="H1624" i="11"/>
  <c r="H1625" i="11"/>
  <c r="H1626" i="11"/>
  <c r="H1627" i="11"/>
  <c r="H1628" i="11"/>
  <c r="H1629" i="11"/>
  <c r="H1630" i="11"/>
  <c r="H1631" i="11"/>
  <c r="H1632" i="11"/>
  <c r="H1633" i="11"/>
  <c r="H1634" i="11"/>
  <c r="H1635" i="11"/>
  <c r="H1636" i="11"/>
  <c r="H1637" i="11"/>
  <c r="H1638" i="11"/>
  <c r="H1639" i="11"/>
  <c r="H1640" i="11"/>
  <c r="H1641" i="11"/>
  <c r="H1642" i="11"/>
  <c r="H1643" i="11"/>
  <c r="H1644" i="11"/>
  <c r="H1645" i="11"/>
  <c r="H1646" i="11"/>
  <c r="H1647" i="11"/>
  <c r="H1648" i="11"/>
  <c r="H1649" i="11"/>
  <c r="H1650" i="11"/>
  <c r="H1651" i="11"/>
  <c r="H1652" i="11"/>
  <c r="H1653" i="11"/>
  <c r="H1654" i="11"/>
  <c r="H1655" i="11"/>
  <c r="H1656" i="11"/>
  <c r="H1657" i="11"/>
  <c r="H1658" i="11"/>
  <c r="H1659" i="11"/>
  <c r="H1660" i="11"/>
  <c r="H1661" i="11"/>
  <c r="H1662" i="11"/>
  <c r="H1663" i="11"/>
  <c r="H1664" i="11"/>
  <c r="H1665" i="11"/>
  <c r="H1666" i="11"/>
  <c r="H1667" i="11"/>
  <c r="H1668" i="11"/>
  <c r="H1669" i="11"/>
  <c r="H1670" i="11"/>
  <c r="H1671" i="11"/>
  <c r="H1672" i="11"/>
  <c r="H1673" i="11"/>
  <c r="H1674" i="11"/>
  <c r="H1675" i="11"/>
  <c r="H1676" i="11"/>
  <c r="H1677" i="11"/>
  <c r="H1678" i="11"/>
  <c r="H1679" i="11"/>
  <c r="H1680" i="11"/>
  <c r="H1681" i="11"/>
  <c r="H1682" i="11"/>
  <c r="H1683" i="11"/>
  <c r="H1684" i="11"/>
  <c r="H1685" i="11"/>
  <c r="H1686" i="11"/>
  <c r="H1687" i="11"/>
  <c r="H1688" i="11"/>
  <c r="H1689" i="11"/>
  <c r="H1690" i="11"/>
  <c r="H1691" i="11"/>
  <c r="H1692" i="11"/>
  <c r="H1693" i="11"/>
  <c r="H1694" i="11"/>
  <c r="H1695" i="11"/>
  <c r="H1696" i="11"/>
  <c r="H1697" i="11"/>
  <c r="H1698" i="11"/>
  <c r="H1699" i="11"/>
  <c r="H1700" i="11"/>
  <c r="H1701" i="11"/>
  <c r="H1702" i="11"/>
  <c r="H1703" i="11"/>
  <c r="H1704" i="11"/>
  <c r="H1705" i="11"/>
  <c r="H1706" i="11"/>
  <c r="H1707" i="11"/>
  <c r="H1708" i="11"/>
  <c r="H1709" i="11"/>
  <c r="H1710" i="11"/>
  <c r="H1711" i="11"/>
  <c r="H1712" i="11"/>
  <c r="H1713" i="11"/>
  <c r="H1714" i="11"/>
  <c r="H1715" i="11"/>
  <c r="H1716" i="11"/>
  <c r="H1717" i="11"/>
  <c r="H1718" i="11"/>
  <c r="H1719" i="11"/>
  <c r="H1720" i="11"/>
  <c r="H1721" i="11"/>
  <c r="H1722" i="11"/>
  <c r="H1723" i="11"/>
  <c r="H1724" i="11"/>
  <c r="H1725" i="11"/>
  <c r="H1726" i="11"/>
  <c r="H1727" i="11"/>
  <c r="H1728" i="11"/>
  <c r="H1729" i="11"/>
  <c r="H1730" i="11"/>
  <c r="H1731" i="11"/>
  <c r="H1732" i="11"/>
  <c r="H1733" i="11"/>
  <c r="H1734" i="11"/>
  <c r="H1735" i="11"/>
  <c r="H1736" i="11"/>
  <c r="H1737" i="11"/>
  <c r="H1738" i="11"/>
  <c r="H1739" i="11"/>
  <c r="H1740" i="11"/>
  <c r="H1741" i="11"/>
  <c r="H1742" i="11"/>
  <c r="H1743" i="11"/>
  <c r="H1744" i="11"/>
  <c r="H1745" i="11"/>
  <c r="H1746" i="11"/>
  <c r="H1747" i="11"/>
  <c r="H1748" i="11"/>
  <c r="H1749" i="11"/>
  <c r="H1750" i="11"/>
  <c r="H1751" i="11"/>
  <c r="H1752" i="11"/>
  <c r="H1753" i="11"/>
  <c r="H1754" i="11"/>
  <c r="H1755" i="11"/>
  <c r="H1756" i="11"/>
  <c r="H1757" i="11"/>
  <c r="H1758" i="11"/>
  <c r="H1759" i="11"/>
  <c r="H1760" i="11"/>
  <c r="H1761" i="11"/>
  <c r="H1762" i="11"/>
  <c r="H1763" i="11"/>
  <c r="H1764" i="11"/>
  <c r="H1765" i="11"/>
  <c r="H1766" i="11"/>
  <c r="H1767" i="11"/>
  <c r="H1768" i="11"/>
  <c r="H1769" i="11"/>
  <c r="H1770" i="11"/>
  <c r="H1771" i="11"/>
  <c r="H1772" i="11"/>
  <c r="H1773" i="11"/>
  <c r="H1774" i="11"/>
  <c r="H1775" i="11"/>
  <c r="H1776" i="11"/>
  <c r="H1777" i="11"/>
  <c r="H1778" i="11"/>
  <c r="H1779" i="11"/>
  <c r="H1780" i="11"/>
  <c r="H1781" i="11"/>
  <c r="H1782" i="11"/>
  <c r="H1783" i="11"/>
  <c r="H1784" i="11"/>
  <c r="H1785" i="11"/>
  <c r="H1786" i="11"/>
  <c r="H1787" i="11"/>
  <c r="H1788" i="11"/>
  <c r="H1789" i="11"/>
  <c r="H1790" i="11"/>
  <c r="H1791" i="11"/>
  <c r="H1792" i="11"/>
  <c r="H1793" i="11"/>
  <c r="H1794" i="11"/>
  <c r="H1795" i="11"/>
  <c r="H1796" i="11"/>
  <c r="H1797" i="11"/>
  <c r="H1798" i="11"/>
  <c r="H1799" i="11"/>
  <c r="H1800" i="11"/>
  <c r="H1801" i="11"/>
  <c r="H1802" i="11"/>
  <c r="H1803" i="11"/>
  <c r="H1804" i="11"/>
  <c r="H1805" i="11"/>
  <c r="H1806" i="11"/>
  <c r="H1807" i="11"/>
  <c r="H1808" i="11"/>
  <c r="H1809" i="11"/>
  <c r="H1810" i="11"/>
  <c r="H1811" i="11"/>
  <c r="H1812" i="11"/>
  <c r="H1813" i="11"/>
  <c r="H1814" i="11"/>
  <c r="H1815" i="11"/>
  <c r="H1816" i="11"/>
  <c r="H1817" i="11"/>
  <c r="H1818" i="11"/>
  <c r="H1819" i="11"/>
  <c r="H1820" i="11"/>
  <c r="H1821" i="11"/>
  <c r="H1822" i="11"/>
  <c r="H1823" i="11"/>
  <c r="H1824" i="11"/>
  <c r="H1825" i="11"/>
  <c r="H1826" i="11"/>
  <c r="H1827" i="11"/>
  <c r="H1828" i="11"/>
  <c r="H1829" i="11"/>
  <c r="H1830" i="11"/>
  <c r="H1831" i="11"/>
  <c r="H1832" i="11"/>
  <c r="H1833" i="11"/>
  <c r="H1834" i="11"/>
  <c r="H1835" i="11"/>
  <c r="H1836" i="11"/>
  <c r="H1837" i="11"/>
  <c r="H1838" i="11"/>
  <c r="H1839" i="11"/>
  <c r="H1840" i="11"/>
  <c r="H1841" i="11"/>
  <c r="H1842" i="11"/>
  <c r="H1843" i="11"/>
  <c r="H1844" i="11"/>
  <c r="H1845" i="11"/>
  <c r="H1846" i="11"/>
  <c r="H1847" i="11"/>
  <c r="H1848" i="11"/>
  <c r="H1849" i="11"/>
  <c r="H1850" i="11"/>
  <c r="H1851" i="11"/>
  <c r="H1852" i="11"/>
  <c r="H1853" i="11"/>
  <c r="H1854" i="11"/>
  <c r="H1855" i="11"/>
  <c r="H1856" i="11"/>
  <c r="H1857" i="11"/>
  <c r="H1858" i="11"/>
  <c r="H1859" i="11"/>
  <c r="H1860" i="11"/>
  <c r="H1861" i="11"/>
  <c r="H1862" i="11"/>
  <c r="H1863" i="11"/>
  <c r="H1864" i="11"/>
  <c r="H1865" i="11"/>
  <c r="H1866" i="11"/>
  <c r="H1867" i="11"/>
  <c r="H1868" i="11"/>
  <c r="H1869" i="11"/>
  <c r="H1870" i="11"/>
  <c r="H1871" i="11"/>
  <c r="H1872" i="11"/>
  <c r="H1873" i="11"/>
  <c r="H1874" i="11"/>
  <c r="H1875" i="11"/>
  <c r="H1876" i="11"/>
  <c r="H1877" i="11"/>
  <c r="H1878" i="11"/>
  <c r="H1879" i="11"/>
  <c r="H1880" i="11"/>
  <c r="H1881" i="11"/>
  <c r="H1882" i="11"/>
  <c r="H1883" i="11"/>
  <c r="H1884" i="11"/>
  <c r="H1885" i="11"/>
  <c r="H1886" i="11"/>
  <c r="H1887" i="11"/>
  <c r="H1888" i="11"/>
  <c r="H1889" i="11"/>
  <c r="H1890" i="11"/>
  <c r="H1891" i="11"/>
  <c r="H1892" i="11"/>
  <c r="H1893" i="11"/>
  <c r="H1894" i="11"/>
  <c r="H1895" i="11"/>
  <c r="H1896" i="11"/>
  <c r="H1897" i="11"/>
  <c r="H1898" i="11"/>
  <c r="H1899" i="11"/>
  <c r="H1900" i="11"/>
  <c r="H1901" i="11"/>
  <c r="H1902" i="11"/>
  <c r="H1903" i="11"/>
  <c r="H1904" i="11"/>
  <c r="H1905" i="11"/>
  <c r="H1906" i="11"/>
  <c r="H1907" i="11"/>
  <c r="H1908" i="11"/>
  <c r="H1909" i="11"/>
  <c r="H1910" i="11"/>
  <c r="H1911" i="11"/>
  <c r="H1912" i="11"/>
  <c r="H1913" i="11"/>
  <c r="H1914" i="11"/>
  <c r="H1915" i="11"/>
  <c r="H1916" i="11"/>
  <c r="H1917" i="11"/>
  <c r="H1918" i="11"/>
  <c r="H1919" i="11"/>
  <c r="H1920" i="11"/>
  <c r="H1921" i="11"/>
  <c r="H1922" i="11"/>
  <c r="H1923" i="11"/>
  <c r="H1924" i="11"/>
  <c r="H1925" i="11"/>
  <c r="H1926" i="11"/>
  <c r="H1927" i="11"/>
  <c r="H1928" i="11"/>
  <c r="H1929" i="11"/>
  <c r="H1930" i="11"/>
  <c r="H1931" i="11"/>
  <c r="H1932" i="11"/>
  <c r="H1933" i="11"/>
  <c r="H1934" i="11"/>
  <c r="H1935" i="11"/>
  <c r="H1936" i="11"/>
  <c r="H1937" i="11"/>
  <c r="H1938" i="11"/>
  <c r="H1939" i="11"/>
  <c r="H1940" i="11"/>
  <c r="H1941" i="11"/>
  <c r="H1942" i="11"/>
  <c r="H1943" i="11"/>
  <c r="H1944" i="11"/>
  <c r="H1945" i="11"/>
  <c r="H1946" i="11"/>
  <c r="H1947" i="11"/>
  <c r="H1948" i="11"/>
  <c r="H1949" i="11"/>
  <c r="H1950" i="11"/>
  <c r="H1951" i="11"/>
  <c r="H1952" i="11"/>
  <c r="H1953" i="11"/>
  <c r="H1954" i="11"/>
  <c r="H1955" i="11"/>
  <c r="H1956" i="11"/>
  <c r="H1957" i="11"/>
  <c r="H1958" i="11"/>
  <c r="H1959" i="11"/>
  <c r="H1960" i="11"/>
  <c r="H1961" i="11"/>
  <c r="H1962" i="11"/>
  <c r="H1963" i="11"/>
  <c r="H1964" i="11"/>
  <c r="H1965" i="11"/>
  <c r="H1966" i="11"/>
  <c r="H1967" i="11"/>
  <c r="H1968" i="11"/>
  <c r="H1969" i="11"/>
  <c r="H1970" i="11"/>
  <c r="H1971" i="11"/>
  <c r="H1972" i="11"/>
  <c r="H1973" i="11"/>
  <c r="H1974" i="11"/>
  <c r="H1975" i="11"/>
  <c r="H1976" i="11"/>
  <c r="H1977" i="11"/>
  <c r="H1978" i="11"/>
  <c r="H1979" i="11"/>
  <c r="H1980" i="11"/>
  <c r="H1981" i="11"/>
  <c r="H1982" i="11"/>
  <c r="H1983" i="11"/>
  <c r="H1984" i="11"/>
  <c r="H1985" i="11"/>
  <c r="H1986" i="11"/>
  <c r="H1987" i="11"/>
  <c r="H1988" i="11"/>
  <c r="H1989" i="11"/>
  <c r="H1990" i="11"/>
  <c r="H1991" i="11"/>
  <c r="H1992" i="11"/>
  <c r="H1993" i="11"/>
  <c r="H1994" i="11"/>
  <c r="H1995" i="11"/>
  <c r="H1996" i="11"/>
  <c r="H1997" i="11"/>
  <c r="H1998" i="11"/>
  <c r="H1999" i="11"/>
  <c r="H2000" i="11"/>
  <c r="H2001" i="11"/>
  <c r="H2002" i="11"/>
  <c r="H2003" i="11"/>
  <c r="H2004" i="11"/>
  <c r="H2005" i="11"/>
  <c r="H2006" i="11"/>
  <c r="H2007" i="11"/>
  <c r="H2008" i="11"/>
  <c r="H2009" i="11"/>
  <c r="H2010" i="11"/>
  <c r="H2011" i="11"/>
  <c r="H2012" i="11"/>
  <c r="H2013" i="11"/>
  <c r="H2014" i="11"/>
  <c r="H2015" i="11"/>
  <c r="H2016" i="11"/>
  <c r="H2017" i="11"/>
  <c r="H2018" i="11"/>
  <c r="H2019" i="11"/>
  <c r="H2020" i="11"/>
  <c r="H2021" i="11"/>
  <c r="H2022" i="11"/>
  <c r="H2023" i="11"/>
  <c r="H2024" i="11"/>
  <c r="H2025" i="11"/>
  <c r="H2026" i="11"/>
  <c r="H2027" i="11"/>
  <c r="H2028" i="11"/>
  <c r="H2029" i="11"/>
  <c r="H2030" i="11"/>
  <c r="H2031" i="11"/>
  <c r="H2032" i="11"/>
  <c r="H2033" i="11"/>
  <c r="H2034" i="11"/>
  <c r="H2035" i="11"/>
  <c r="H2036" i="11"/>
  <c r="H2037" i="11"/>
  <c r="H2038" i="11"/>
  <c r="H2039" i="11"/>
  <c r="H2040" i="11"/>
  <c r="H2041" i="11"/>
  <c r="H2042" i="11"/>
  <c r="H2043" i="11"/>
  <c r="H2044" i="11"/>
  <c r="H2045" i="11"/>
  <c r="H2046" i="11"/>
  <c r="H2047" i="11"/>
  <c r="H2048" i="11"/>
  <c r="H2049" i="11"/>
  <c r="H2050" i="11"/>
  <c r="H2051" i="11"/>
  <c r="H2052" i="11"/>
  <c r="H2053" i="11"/>
  <c r="H2054" i="11"/>
  <c r="H2055" i="11"/>
  <c r="H2056" i="11"/>
  <c r="H2057" i="11"/>
  <c r="H2058" i="11"/>
  <c r="H2059" i="11"/>
  <c r="H2060" i="11"/>
  <c r="H2061" i="11"/>
  <c r="H2062" i="11"/>
  <c r="H2063" i="11"/>
  <c r="H2064" i="11"/>
  <c r="H2065" i="11"/>
  <c r="H2066" i="11"/>
  <c r="H2067" i="11"/>
  <c r="H2068" i="11"/>
  <c r="H2069" i="11"/>
  <c r="H2070" i="11"/>
  <c r="H2071" i="11"/>
  <c r="H2072" i="11"/>
  <c r="H2073" i="11"/>
  <c r="H2074" i="11"/>
  <c r="H2075" i="11"/>
  <c r="H2076" i="11"/>
  <c r="H2077" i="11"/>
  <c r="H2078" i="11"/>
  <c r="H2079" i="11"/>
  <c r="H2080" i="11"/>
  <c r="H2081" i="11"/>
  <c r="H2082" i="11"/>
  <c r="H2083" i="11"/>
  <c r="H2084" i="11"/>
  <c r="H2085" i="11"/>
  <c r="H2086" i="11"/>
  <c r="H2087" i="11"/>
  <c r="H2088" i="11"/>
  <c r="H2089" i="11"/>
  <c r="H2090" i="11"/>
  <c r="H2091" i="11"/>
  <c r="H2092" i="11"/>
  <c r="H2093" i="11"/>
  <c r="H2094" i="11"/>
  <c r="H2095" i="11"/>
  <c r="H2096" i="11"/>
  <c r="H2097" i="11"/>
  <c r="H2098" i="11"/>
  <c r="H2099" i="11"/>
  <c r="H2100" i="11"/>
  <c r="H2101" i="11"/>
  <c r="H2102" i="11"/>
  <c r="H2103" i="11"/>
  <c r="H2104" i="11"/>
  <c r="H2105" i="11"/>
  <c r="H2106" i="11"/>
  <c r="H2107" i="11"/>
  <c r="H2108" i="11"/>
  <c r="H2109" i="11"/>
  <c r="H2110" i="11"/>
  <c r="H2111" i="11"/>
  <c r="H2112" i="11"/>
  <c r="H2113" i="11"/>
  <c r="H2114" i="11"/>
  <c r="H2115" i="11"/>
  <c r="H2116" i="11"/>
  <c r="H2117" i="11"/>
  <c r="H2118" i="11"/>
  <c r="H2119" i="11"/>
  <c r="H2120" i="11"/>
  <c r="H2121" i="11"/>
  <c r="H2122" i="11"/>
  <c r="H2123" i="11"/>
  <c r="H2124" i="11"/>
  <c r="H2125" i="11"/>
  <c r="H2126" i="11"/>
  <c r="H2127" i="11"/>
  <c r="H2128" i="11"/>
  <c r="H2129" i="11"/>
  <c r="H2130" i="11"/>
  <c r="H2131" i="11"/>
  <c r="H2132" i="11"/>
  <c r="H2133" i="11"/>
  <c r="H2134" i="11"/>
  <c r="H2135" i="11"/>
  <c r="H2136" i="11"/>
  <c r="H2137" i="11"/>
  <c r="H2138" i="11"/>
  <c r="H2139" i="11"/>
  <c r="H2140" i="11"/>
  <c r="H2141" i="11"/>
  <c r="H2142" i="11"/>
  <c r="H2143" i="11"/>
  <c r="H2144" i="11"/>
  <c r="H2145" i="11"/>
  <c r="H2146" i="11"/>
  <c r="H2147" i="11"/>
  <c r="H2148" i="11"/>
  <c r="H2149" i="11"/>
  <c r="H2150" i="11"/>
  <c r="H2151" i="11"/>
  <c r="H2152" i="11"/>
  <c r="H2153" i="11"/>
  <c r="H2154" i="11"/>
  <c r="H2155" i="11"/>
  <c r="H2156" i="11"/>
  <c r="H2157" i="11"/>
  <c r="H2158" i="11"/>
  <c r="H2159" i="11"/>
  <c r="H2160" i="11"/>
  <c r="H2161" i="11"/>
  <c r="H2162" i="11"/>
  <c r="H2163" i="11"/>
  <c r="H2164" i="11"/>
  <c r="H2165" i="11"/>
  <c r="H2166" i="11"/>
  <c r="H2167" i="11"/>
  <c r="H2168" i="11"/>
  <c r="H2169" i="11"/>
  <c r="H2170" i="11"/>
  <c r="H2171" i="11"/>
  <c r="H2172" i="11"/>
  <c r="H2173" i="11"/>
  <c r="H2174" i="11"/>
  <c r="H2175" i="11"/>
  <c r="H2176" i="11"/>
  <c r="H2177" i="11"/>
  <c r="H2178" i="11"/>
  <c r="H2179" i="11"/>
  <c r="H2180" i="11"/>
  <c r="H2181" i="11"/>
  <c r="H2182" i="11"/>
  <c r="H2183" i="11"/>
  <c r="H2184" i="11"/>
  <c r="H2185" i="11"/>
  <c r="H2186" i="11"/>
  <c r="H2187" i="11"/>
  <c r="H2188" i="11"/>
  <c r="H2189" i="11"/>
  <c r="H2190" i="11"/>
  <c r="H2191" i="11"/>
  <c r="H2192" i="11"/>
  <c r="H2193" i="11"/>
  <c r="H2194" i="11"/>
  <c r="H2195" i="11"/>
  <c r="H2196" i="11"/>
  <c r="H2197" i="11"/>
  <c r="H2198" i="11"/>
  <c r="H2199" i="11"/>
  <c r="H2200" i="11"/>
  <c r="H2201" i="11"/>
  <c r="H2202" i="11"/>
  <c r="H2203" i="11"/>
  <c r="H2204" i="11"/>
  <c r="H2205" i="11"/>
  <c r="H2206" i="11"/>
  <c r="H2207" i="11"/>
  <c r="H2208" i="11"/>
  <c r="H2209" i="11"/>
  <c r="H2210" i="11"/>
  <c r="H2211" i="11"/>
  <c r="H2212" i="11"/>
  <c r="H2213" i="11"/>
  <c r="H2214" i="11"/>
  <c r="H2215" i="11"/>
  <c r="H2216" i="11"/>
  <c r="H2217" i="11"/>
  <c r="H2218" i="11"/>
  <c r="H2219" i="11"/>
  <c r="H2220" i="11"/>
  <c r="H2221" i="11"/>
  <c r="H2222" i="11"/>
  <c r="H2223" i="11"/>
  <c r="H2224" i="11"/>
  <c r="H2225" i="11"/>
  <c r="H2226" i="11"/>
  <c r="H2227" i="11"/>
  <c r="H2228" i="11"/>
  <c r="H2229" i="11"/>
  <c r="H2230" i="11"/>
  <c r="H2231" i="11"/>
  <c r="H2232" i="11"/>
  <c r="H2233" i="11"/>
  <c r="H2234" i="11"/>
  <c r="H2235" i="11"/>
  <c r="H2236" i="11"/>
  <c r="H2237" i="11"/>
  <c r="H2238" i="11"/>
  <c r="H2239" i="11"/>
  <c r="H2240" i="11"/>
  <c r="H2241" i="11"/>
  <c r="H2242" i="11"/>
  <c r="H2243" i="11"/>
  <c r="H2244" i="11"/>
  <c r="H2245" i="11"/>
  <c r="H2246" i="11"/>
  <c r="H2247" i="11"/>
  <c r="H2248" i="11"/>
  <c r="H2249" i="11"/>
  <c r="H2250" i="11"/>
  <c r="H2251" i="11"/>
  <c r="H2252" i="11"/>
  <c r="H2253" i="11"/>
  <c r="H2254" i="11"/>
  <c r="H2255" i="11"/>
  <c r="H2256" i="11"/>
  <c r="H2257" i="11"/>
  <c r="H2258" i="11"/>
  <c r="H2259" i="11"/>
  <c r="H2260" i="11"/>
  <c r="H2261" i="11"/>
  <c r="H2262" i="11"/>
  <c r="H2263" i="11"/>
  <c r="H2264" i="11"/>
  <c r="H2265" i="11"/>
  <c r="H2266" i="11"/>
  <c r="H2267" i="11"/>
  <c r="H2268" i="11"/>
  <c r="H2269" i="11"/>
  <c r="H2270" i="11"/>
  <c r="H2271" i="11"/>
  <c r="H2272" i="11"/>
  <c r="H2273" i="11"/>
  <c r="H2274" i="11"/>
  <c r="H2275" i="11"/>
  <c r="H2276" i="11"/>
  <c r="H2277" i="11"/>
  <c r="H2278" i="11"/>
  <c r="H2279" i="11"/>
  <c r="H2280" i="11"/>
  <c r="H2281" i="11"/>
  <c r="H2282" i="11"/>
  <c r="H2283" i="11"/>
  <c r="H2284" i="11"/>
  <c r="H2285" i="11"/>
  <c r="H2286" i="11"/>
  <c r="H2287" i="11"/>
  <c r="H2288" i="11"/>
  <c r="H2289" i="11"/>
  <c r="H2290" i="11"/>
  <c r="H2291" i="11"/>
  <c r="H2292" i="11"/>
  <c r="H2293" i="11"/>
  <c r="H2294" i="11"/>
  <c r="H2295" i="11"/>
  <c r="H2296" i="11"/>
  <c r="H2297" i="11"/>
  <c r="H2298" i="11"/>
  <c r="H2299" i="11"/>
  <c r="H2300" i="11"/>
  <c r="H2301" i="11"/>
  <c r="H2302" i="11"/>
  <c r="H2303" i="11"/>
  <c r="H2304" i="11"/>
  <c r="H2305" i="11"/>
  <c r="H2306" i="11"/>
  <c r="H2307" i="11"/>
  <c r="H2308" i="11"/>
  <c r="H2309" i="11"/>
  <c r="H2310" i="11"/>
  <c r="H2311" i="11"/>
  <c r="H2312" i="11"/>
  <c r="H2313" i="11"/>
  <c r="H2314" i="11"/>
  <c r="H2315" i="11"/>
  <c r="H2316" i="11"/>
  <c r="H2317" i="11"/>
  <c r="H2318" i="11"/>
  <c r="H2319" i="11"/>
  <c r="H2320" i="11"/>
  <c r="H2321" i="11"/>
  <c r="H2322" i="11"/>
  <c r="H2323" i="11"/>
  <c r="H2324" i="11"/>
  <c r="H2325" i="11"/>
  <c r="H2326" i="11"/>
  <c r="H2327" i="11"/>
  <c r="H2328" i="11"/>
  <c r="H2329" i="11"/>
  <c r="H2330" i="11"/>
  <c r="H2331" i="11"/>
  <c r="H2332" i="11"/>
  <c r="H2333" i="11"/>
  <c r="H2334" i="11"/>
  <c r="H2335" i="11"/>
  <c r="H2336" i="11"/>
  <c r="H2337" i="11"/>
  <c r="H2338" i="11"/>
  <c r="H2339" i="11"/>
  <c r="H2340" i="11"/>
  <c r="H2341" i="11"/>
  <c r="H2342" i="11"/>
  <c r="H2343" i="11"/>
  <c r="H2344" i="11"/>
  <c r="H2345" i="11"/>
  <c r="H2346" i="11"/>
  <c r="H2347" i="11"/>
  <c r="H2348" i="11"/>
  <c r="H2349" i="11"/>
  <c r="H2350" i="11"/>
  <c r="H2351" i="11"/>
  <c r="H2352" i="11"/>
  <c r="H2353" i="11"/>
  <c r="H2354" i="11"/>
  <c r="H2355" i="11"/>
  <c r="H2356" i="11"/>
  <c r="H2357" i="11"/>
  <c r="H2358" i="11"/>
  <c r="H2359" i="11"/>
  <c r="H2360" i="11"/>
  <c r="H2361" i="11"/>
  <c r="H2362" i="11"/>
  <c r="H2363" i="11"/>
  <c r="H2364" i="11"/>
  <c r="H2365" i="11"/>
  <c r="H2366" i="11"/>
  <c r="H2367" i="11"/>
  <c r="H2368" i="11"/>
  <c r="H2369" i="11"/>
  <c r="H2370" i="11"/>
  <c r="H2371" i="11"/>
  <c r="H2372" i="11"/>
  <c r="H2373" i="11"/>
  <c r="H2374" i="11"/>
  <c r="H2375" i="11"/>
  <c r="H2376" i="11"/>
  <c r="H2377" i="11"/>
  <c r="H2378" i="11"/>
  <c r="H2379" i="11"/>
  <c r="H2380" i="11"/>
  <c r="H2381" i="11"/>
  <c r="H2382" i="11"/>
  <c r="H2383" i="11"/>
  <c r="H2384" i="11"/>
  <c r="H2385" i="11"/>
  <c r="H2386" i="11"/>
  <c r="H2387" i="11"/>
  <c r="H2388" i="11"/>
  <c r="H2389" i="11"/>
  <c r="H2390" i="11"/>
  <c r="H2391" i="11"/>
  <c r="H2392" i="11"/>
  <c r="H2393" i="11"/>
  <c r="H2394" i="11"/>
  <c r="H2395" i="11"/>
  <c r="H2396" i="11"/>
  <c r="H2397" i="11"/>
  <c r="H2398" i="11"/>
  <c r="H2399" i="11"/>
  <c r="H2400" i="11"/>
  <c r="H2401" i="11"/>
  <c r="H2402" i="11"/>
  <c r="H2403" i="11"/>
  <c r="H2404" i="11"/>
  <c r="H2405" i="11"/>
  <c r="H2406" i="11"/>
  <c r="H2407" i="11"/>
  <c r="H2408" i="11"/>
  <c r="H2409" i="11"/>
  <c r="H2410" i="11"/>
  <c r="H2411" i="11"/>
  <c r="H2412" i="11"/>
  <c r="H2413" i="11"/>
  <c r="H2414" i="11"/>
  <c r="H2415" i="11"/>
  <c r="H2416" i="11"/>
  <c r="H2417" i="11"/>
  <c r="H2418" i="11"/>
  <c r="H2419" i="11"/>
  <c r="H2420" i="11"/>
  <c r="H2421" i="11"/>
  <c r="H2422" i="11"/>
  <c r="H2423" i="11"/>
  <c r="H2424" i="11"/>
  <c r="H2425" i="11"/>
  <c r="H2426" i="11"/>
  <c r="H2427" i="11"/>
  <c r="H2428" i="11"/>
  <c r="H2429" i="11"/>
  <c r="H2430" i="11"/>
  <c r="H2431" i="11"/>
  <c r="H2432" i="11"/>
  <c r="H2433" i="11"/>
  <c r="H2434" i="11"/>
  <c r="H2435" i="11"/>
  <c r="H2436" i="11"/>
  <c r="H2437" i="11"/>
  <c r="H2438" i="11"/>
  <c r="H2439" i="11"/>
  <c r="H2440" i="11"/>
  <c r="H2441" i="11"/>
  <c r="H2442" i="11"/>
  <c r="H2443" i="11"/>
  <c r="H2444" i="11"/>
  <c r="H2445" i="11"/>
  <c r="H2446" i="11"/>
  <c r="H2447" i="11"/>
  <c r="H2448" i="11"/>
  <c r="H2449" i="11"/>
  <c r="H2450" i="11"/>
  <c r="H2451" i="11"/>
  <c r="H2452" i="11"/>
  <c r="H2453" i="11"/>
  <c r="H2454" i="11"/>
  <c r="H2455" i="11"/>
  <c r="H2456" i="11"/>
  <c r="H2457" i="11"/>
  <c r="H2458" i="11"/>
  <c r="H2459" i="11"/>
  <c r="H2460" i="11"/>
  <c r="H2461" i="11"/>
  <c r="H2462" i="11"/>
  <c r="H2463" i="11"/>
  <c r="H2464" i="11"/>
  <c r="H2465" i="11"/>
  <c r="H2466" i="11"/>
  <c r="H2467" i="11"/>
  <c r="H2468" i="11"/>
  <c r="H2469" i="11"/>
  <c r="H2470" i="11"/>
  <c r="H2471" i="11"/>
  <c r="H2472" i="11"/>
  <c r="H2473" i="11"/>
  <c r="H2474" i="11"/>
  <c r="H2475" i="11"/>
  <c r="H2476" i="11"/>
  <c r="H2477" i="11"/>
  <c r="H2478" i="11"/>
  <c r="H2479" i="11"/>
  <c r="H2480" i="11"/>
  <c r="H2481" i="11"/>
  <c r="H2482" i="11"/>
  <c r="H2483" i="11"/>
  <c r="H2484" i="11"/>
  <c r="H2485" i="11"/>
  <c r="H2486" i="11"/>
  <c r="H2487" i="11"/>
  <c r="H2488" i="11"/>
  <c r="H2489" i="11"/>
  <c r="H2490" i="11"/>
  <c r="H2491" i="11"/>
  <c r="H2492" i="11"/>
  <c r="H2493" i="11"/>
  <c r="H2494" i="11"/>
  <c r="H2495" i="11"/>
  <c r="H2496" i="11"/>
  <c r="H2497" i="11"/>
  <c r="H2498" i="11"/>
  <c r="H2499" i="11"/>
  <c r="H2500" i="11"/>
  <c r="H2501" i="11"/>
  <c r="H2502" i="11"/>
  <c r="H2503" i="11"/>
  <c r="H2504" i="11"/>
  <c r="H2505" i="11"/>
  <c r="H2506" i="11"/>
  <c r="H2507" i="11"/>
  <c r="H2508" i="11"/>
  <c r="H2509" i="11"/>
  <c r="H2510" i="11"/>
  <c r="H2511" i="11"/>
  <c r="H2512" i="11"/>
  <c r="H2513" i="11"/>
  <c r="H2514" i="11"/>
  <c r="H2515" i="11"/>
  <c r="H2516" i="11"/>
  <c r="H2517" i="11"/>
  <c r="H2518" i="11"/>
  <c r="H2519" i="11"/>
  <c r="H2520" i="11"/>
  <c r="H2521" i="11"/>
  <c r="H2522" i="11"/>
  <c r="H2523" i="11"/>
  <c r="H2524" i="11"/>
  <c r="H2525" i="11"/>
  <c r="H2526" i="11"/>
  <c r="H2527" i="11"/>
  <c r="H2528" i="11"/>
  <c r="H2529" i="11"/>
  <c r="H2530" i="11"/>
  <c r="H2531" i="11"/>
  <c r="H2532" i="11"/>
  <c r="H2533" i="11"/>
  <c r="H2534" i="11"/>
  <c r="H2535" i="11"/>
  <c r="H2536" i="11"/>
  <c r="H2537" i="11"/>
  <c r="H2538" i="11"/>
  <c r="H2539" i="11"/>
  <c r="H2540" i="11"/>
  <c r="H2541" i="11"/>
  <c r="H2542" i="11"/>
  <c r="H2543" i="11"/>
  <c r="H2544" i="11"/>
  <c r="H2545" i="11"/>
  <c r="H2546" i="11"/>
  <c r="H2547" i="11"/>
  <c r="H2548" i="11"/>
  <c r="H2549" i="11"/>
  <c r="H2550" i="11"/>
  <c r="H2551" i="11"/>
  <c r="H2552" i="11"/>
  <c r="H2553" i="11"/>
  <c r="H2554" i="11"/>
  <c r="H2555" i="11"/>
  <c r="H2556" i="11"/>
  <c r="H2557" i="11"/>
  <c r="H2558" i="11"/>
  <c r="H2559" i="11"/>
  <c r="H2560" i="11"/>
  <c r="H2561" i="11"/>
  <c r="H2562" i="11"/>
  <c r="H3" i="11"/>
  <c r="H40" i="15" l="1"/>
  <c r="B26" i="15"/>
  <c r="C122" i="3"/>
  <c r="H46" i="15"/>
  <c r="E123" i="3"/>
  <c r="C123" i="3" s="1"/>
  <c r="H68" i="15"/>
  <c r="H65" i="15"/>
  <c r="B92" i="15" l="1"/>
  <c r="E121" i="3"/>
  <c r="C130" i="3"/>
  <c r="D124" i="3"/>
  <c r="E124" i="3"/>
  <c r="G1061" i="11"/>
  <c r="D34" i="3" l="1"/>
  <c r="H32" i="15" l="1"/>
  <c r="H30" i="15"/>
  <c r="D32" i="3" l="1"/>
  <c r="C103" i="3" s="1"/>
  <c r="G2079" i="11"/>
  <c r="C100" i="3" l="1"/>
  <c r="A103" i="3"/>
  <c r="A102" i="3"/>
  <c r="A105" i="3"/>
  <c r="A106" i="3"/>
  <c r="A104" i="3"/>
  <c r="C106" i="3"/>
  <c r="C102" i="3"/>
  <c r="A101" i="3"/>
  <c r="C105" i="3"/>
  <c r="C101" i="3"/>
  <c r="A100" i="3"/>
  <c r="C31" i="3" s="1"/>
  <c r="C104" i="3"/>
  <c r="C34" i="3"/>
  <c r="A97" i="3"/>
  <c r="A96" i="3"/>
  <c r="A95" i="3"/>
  <c r="A93" i="3"/>
  <c r="C23" i="3" l="1"/>
  <c r="C9" i="3" l="1"/>
  <c r="C8" i="3"/>
  <c r="C7" i="3"/>
  <c r="C6" i="3"/>
  <c r="G2562" i="11" l="1"/>
  <c r="D92" i="3" l="1"/>
  <c r="D93" i="3"/>
  <c r="D94" i="3"/>
  <c r="D95" i="3"/>
  <c r="D96" i="3"/>
  <c r="D97" i="3"/>
  <c r="D91" i="3"/>
  <c r="C92" i="3"/>
  <c r="C93" i="3"/>
  <c r="C94" i="3"/>
  <c r="C95" i="3"/>
  <c r="C96" i="3"/>
  <c r="C97" i="3"/>
  <c r="C91" i="3"/>
  <c r="A91" i="3"/>
  <c r="A94" i="3" l="1"/>
  <c r="A92" i="3"/>
  <c r="C28" i="3"/>
  <c r="C27" i="3"/>
  <c r="C22" i="3" l="1"/>
  <c r="B27" i="3" l="1"/>
  <c r="C19" i="3"/>
  <c r="C20" i="3" l="1"/>
  <c r="C30" i="3" l="1"/>
  <c r="C29" i="3"/>
  <c r="H31" i="15"/>
  <c r="H29" i="15"/>
  <c r="C12" i="3" l="1"/>
  <c r="A6" i="15"/>
  <c r="F1" i="11" l="1"/>
  <c r="C151" i="3" l="1"/>
  <c r="C146" i="3"/>
  <c r="C143" i="3"/>
  <c r="A5" i="15" l="1"/>
  <c r="C10" i="3" l="1"/>
  <c r="C15" i="3" s="1"/>
  <c r="C1" i="11"/>
  <c r="D1" i="11"/>
  <c r="E1" i="11"/>
  <c r="G3" i="11"/>
  <c r="G4" i="11"/>
  <c r="G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87" i="11"/>
  <c r="G88" i="11"/>
  <c r="G89" i="11"/>
  <c r="G90" i="11"/>
  <c r="G91" i="11"/>
  <c r="G92" i="11"/>
  <c r="G93" i="11"/>
  <c r="G94" i="11"/>
  <c r="G95" i="11"/>
  <c r="G96" i="11"/>
  <c r="G97" i="11"/>
  <c r="G98" i="11"/>
  <c r="G99" i="11"/>
  <c r="G100" i="11"/>
  <c r="G101" i="11"/>
  <c r="G102" i="11"/>
  <c r="G103" i="11"/>
  <c r="G104" i="11"/>
  <c r="G105" i="11"/>
  <c r="G106" i="11"/>
  <c r="G107" i="11"/>
  <c r="G108" i="11"/>
  <c r="G109" i="11"/>
  <c r="G110" i="11"/>
  <c r="G111" i="11"/>
  <c r="G112" i="11"/>
  <c r="G113" i="11"/>
  <c r="G114" i="11"/>
  <c r="G115" i="11"/>
  <c r="G116" i="11"/>
  <c r="G117" i="11"/>
  <c r="G118" i="11"/>
  <c r="G119" i="11"/>
  <c r="G120" i="11"/>
  <c r="G121" i="11"/>
  <c r="G122" i="11"/>
  <c r="G123" i="11"/>
  <c r="G124" i="11"/>
  <c r="G125" i="11"/>
  <c r="G126" i="11"/>
  <c r="G127" i="11"/>
  <c r="G128" i="11"/>
  <c r="G129" i="11"/>
  <c r="G130" i="11"/>
  <c r="G131" i="11"/>
  <c r="G132" i="11"/>
  <c r="G133" i="11"/>
  <c r="G134" i="11"/>
  <c r="G135" i="11"/>
  <c r="G136" i="11"/>
  <c r="G137" i="11"/>
  <c r="G138" i="11"/>
  <c r="G139" i="11"/>
  <c r="G140" i="11"/>
  <c r="G141" i="11"/>
  <c r="G142" i="11"/>
  <c r="G143" i="11"/>
  <c r="G144" i="11"/>
  <c r="G145" i="11"/>
  <c r="G146" i="11"/>
  <c r="G147" i="11"/>
  <c r="G148" i="11"/>
  <c r="G149" i="11"/>
  <c r="G150" i="11"/>
  <c r="G151" i="11"/>
  <c r="G152" i="11"/>
  <c r="G153" i="11"/>
  <c r="G154" i="11"/>
  <c r="G155" i="11"/>
  <c r="G156" i="11"/>
  <c r="G157" i="11"/>
  <c r="G158" i="11"/>
  <c r="G159" i="11"/>
  <c r="G160" i="11"/>
  <c r="G161" i="11"/>
  <c r="G162" i="11"/>
  <c r="G163" i="11"/>
  <c r="G164" i="11"/>
  <c r="G165" i="11"/>
  <c r="G166" i="11"/>
  <c r="G167" i="11"/>
  <c r="G168" i="11"/>
  <c r="G169" i="11"/>
  <c r="G170" i="11"/>
  <c r="G171" i="11"/>
  <c r="G172" i="11"/>
  <c r="G173" i="11"/>
  <c r="G174" i="11"/>
  <c r="G175" i="11"/>
  <c r="G176" i="11"/>
  <c r="G177" i="11"/>
  <c r="G178" i="11"/>
  <c r="G179" i="11"/>
  <c r="G180" i="11"/>
  <c r="G181" i="11"/>
  <c r="G182" i="11"/>
  <c r="G183" i="11"/>
  <c r="G184" i="11"/>
  <c r="G185" i="11"/>
  <c r="G186" i="11"/>
  <c r="G187" i="11"/>
  <c r="G188" i="11"/>
  <c r="G189" i="11"/>
  <c r="G190" i="11"/>
  <c r="G191" i="11"/>
  <c r="G192" i="11"/>
  <c r="G193" i="11"/>
  <c r="G194" i="11"/>
  <c r="G195" i="11"/>
  <c r="G196" i="11"/>
  <c r="G197" i="11"/>
  <c r="G198" i="11"/>
  <c r="G199" i="11"/>
  <c r="G200" i="11"/>
  <c r="G201" i="11"/>
  <c r="G202" i="11"/>
  <c r="G203" i="11"/>
  <c r="G204" i="11"/>
  <c r="G205" i="11"/>
  <c r="G206" i="11"/>
  <c r="G207" i="11"/>
  <c r="G208" i="11"/>
  <c r="G209" i="11"/>
  <c r="G210" i="11"/>
  <c r="G211" i="11"/>
  <c r="G212" i="11"/>
  <c r="G213" i="11"/>
  <c r="G214" i="11"/>
  <c r="G215" i="11"/>
  <c r="G216" i="11"/>
  <c r="G217" i="11"/>
  <c r="G218" i="11"/>
  <c r="G219" i="11"/>
  <c r="G220" i="11"/>
  <c r="G221" i="11"/>
  <c r="G222" i="11"/>
  <c r="G223" i="11"/>
  <c r="G224" i="11"/>
  <c r="G225" i="11"/>
  <c r="G226" i="11"/>
  <c r="G227" i="11"/>
  <c r="G228" i="11"/>
  <c r="G229" i="11"/>
  <c r="G230" i="11"/>
  <c r="G231" i="11"/>
  <c r="G232" i="11"/>
  <c r="G233" i="11"/>
  <c r="G234" i="11"/>
  <c r="G235" i="11"/>
  <c r="G236" i="11"/>
  <c r="G237" i="11"/>
  <c r="G238" i="11"/>
  <c r="G239" i="11"/>
  <c r="G240" i="11"/>
  <c r="G241" i="11"/>
  <c r="G242" i="11"/>
  <c r="G243" i="11"/>
  <c r="G244" i="11"/>
  <c r="G245" i="11"/>
  <c r="G246" i="11"/>
  <c r="G247" i="11"/>
  <c r="G248" i="11"/>
  <c r="G249" i="11"/>
  <c r="G250" i="11"/>
  <c r="G251" i="11"/>
  <c r="G252" i="11"/>
  <c r="G253" i="11"/>
  <c r="G254" i="11"/>
  <c r="G255" i="11"/>
  <c r="G256" i="11"/>
  <c r="G257" i="11"/>
  <c r="G258" i="11"/>
  <c r="G259" i="11"/>
  <c r="G260" i="11"/>
  <c r="G261" i="11"/>
  <c r="G262" i="11"/>
  <c r="G263" i="11"/>
  <c r="G264" i="11"/>
  <c r="G265" i="11"/>
  <c r="G266" i="11"/>
  <c r="G267" i="11"/>
  <c r="G268" i="11"/>
  <c r="G269" i="11"/>
  <c r="G270" i="11"/>
  <c r="G271" i="11"/>
  <c r="G272" i="11"/>
  <c r="G273" i="11"/>
  <c r="G274" i="11"/>
  <c r="G275" i="11"/>
  <c r="G276" i="11"/>
  <c r="G277" i="11"/>
  <c r="G278" i="11"/>
  <c r="G279" i="11"/>
  <c r="G280" i="11"/>
  <c r="G281" i="11"/>
  <c r="G282" i="11"/>
  <c r="G283" i="11"/>
  <c r="G284" i="11"/>
  <c r="G285" i="11"/>
  <c r="G286" i="11"/>
  <c r="G287" i="11"/>
  <c r="G288" i="11"/>
  <c r="G289" i="11"/>
  <c r="G290" i="11"/>
  <c r="G291" i="11"/>
  <c r="G292" i="11"/>
  <c r="G293" i="11"/>
  <c r="G294" i="11"/>
  <c r="G295" i="11"/>
  <c r="G296" i="11"/>
  <c r="G297" i="11"/>
  <c r="G298" i="11"/>
  <c r="G299" i="11"/>
  <c r="G300" i="11"/>
  <c r="G301" i="11"/>
  <c r="G302" i="11"/>
  <c r="G303" i="11"/>
  <c r="G304" i="11"/>
  <c r="G305" i="11"/>
  <c r="G306" i="11"/>
  <c r="G307" i="11"/>
  <c r="G308" i="11"/>
  <c r="G309" i="11"/>
  <c r="G310" i="11"/>
  <c r="G311" i="11"/>
  <c r="G312" i="11"/>
  <c r="G313" i="11"/>
  <c r="G314" i="11"/>
  <c r="G315" i="11"/>
  <c r="G316" i="11"/>
  <c r="G317" i="11"/>
  <c r="G318" i="11"/>
  <c r="G319" i="11"/>
  <c r="G320" i="11"/>
  <c r="G321" i="11"/>
  <c r="G322" i="11"/>
  <c r="G323" i="11"/>
  <c r="G324" i="11"/>
  <c r="G325" i="11"/>
  <c r="G326" i="11"/>
  <c r="G327" i="11"/>
  <c r="G328" i="11"/>
  <c r="G329" i="11"/>
  <c r="G330" i="11"/>
  <c r="G331" i="11"/>
  <c r="G332" i="11"/>
  <c r="G333" i="11"/>
  <c r="G334" i="11"/>
  <c r="G335" i="11"/>
  <c r="G336" i="11"/>
  <c r="G337" i="11"/>
  <c r="G338" i="11"/>
  <c r="G339" i="11"/>
  <c r="G340" i="11"/>
  <c r="G341" i="11"/>
  <c r="G342" i="11"/>
  <c r="G343" i="11"/>
  <c r="G344" i="11"/>
  <c r="G345" i="11"/>
  <c r="G346" i="11"/>
  <c r="G347" i="11"/>
  <c r="G348" i="11"/>
  <c r="G349" i="11"/>
  <c r="G350" i="11"/>
  <c r="G351" i="11"/>
  <c r="G352" i="11"/>
  <c r="G353" i="11"/>
  <c r="G354" i="11"/>
  <c r="G355" i="11"/>
  <c r="G356" i="11"/>
  <c r="G357" i="11"/>
  <c r="G358" i="11"/>
  <c r="G359" i="11"/>
  <c r="G360" i="11"/>
  <c r="G361" i="11"/>
  <c r="G362" i="11"/>
  <c r="G363" i="11"/>
  <c r="G364" i="11"/>
  <c r="G365" i="11"/>
  <c r="G366" i="11"/>
  <c r="G367" i="11"/>
  <c r="G368" i="11"/>
  <c r="G369" i="11"/>
  <c r="G370" i="11"/>
  <c r="G371" i="11"/>
  <c r="G372" i="11"/>
  <c r="G373" i="11"/>
  <c r="G374" i="11"/>
  <c r="G375" i="11"/>
  <c r="G376" i="11"/>
  <c r="G377" i="11"/>
  <c r="G378" i="11"/>
  <c r="G379" i="11"/>
  <c r="G380" i="11"/>
  <c r="G381" i="11"/>
  <c r="G382" i="11"/>
  <c r="G383" i="11"/>
  <c r="G384" i="11"/>
  <c r="G385" i="11"/>
  <c r="G386" i="11"/>
  <c r="G387" i="11"/>
  <c r="G388" i="11"/>
  <c r="G389" i="11"/>
  <c r="G390" i="11"/>
  <c r="G391" i="11"/>
  <c r="G392" i="11"/>
  <c r="G393" i="11"/>
  <c r="G394" i="11"/>
  <c r="G395" i="11"/>
  <c r="G396" i="11"/>
  <c r="G397" i="11"/>
  <c r="G398" i="11"/>
  <c r="G399" i="11"/>
  <c r="G400" i="11"/>
  <c r="G401" i="11"/>
  <c r="G402" i="11"/>
  <c r="G403" i="11"/>
  <c r="G404" i="11"/>
  <c r="G405" i="11"/>
  <c r="G406" i="11"/>
  <c r="G407" i="11"/>
  <c r="G408" i="11"/>
  <c r="G409" i="11"/>
  <c r="G410" i="11"/>
  <c r="G411" i="11"/>
  <c r="G412" i="11"/>
  <c r="G413" i="11"/>
  <c r="G414" i="11"/>
  <c r="G415" i="11"/>
  <c r="G416" i="11"/>
  <c r="G417" i="11"/>
  <c r="G418" i="11"/>
  <c r="G419" i="11"/>
  <c r="G420" i="11"/>
  <c r="G421" i="11"/>
  <c r="G422" i="11"/>
  <c r="G423" i="11"/>
  <c r="G424" i="11"/>
  <c r="G425" i="11"/>
  <c r="G426" i="11"/>
  <c r="G427" i="11"/>
  <c r="G428" i="11"/>
  <c r="G429" i="11"/>
  <c r="G430" i="11"/>
  <c r="G431" i="11"/>
  <c r="G432" i="11"/>
  <c r="G433" i="11"/>
  <c r="G434" i="11"/>
  <c r="G435" i="11"/>
  <c r="G436" i="11"/>
  <c r="G437" i="11"/>
  <c r="G438" i="11"/>
  <c r="G439" i="11"/>
  <c r="G440" i="11"/>
  <c r="G441" i="11"/>
  <c r="G442" i="11"/>
  <c r="G443" i="11"/>
  <c r="G444" i="11"/>
  <c r="G445" i="11"/>
  <c r="G446" i="11"/>
  <c r="G447" i="11"/>
  <c r="G448" i="11"/>
  <c r="G449" i="11"/>
  <c r="G450" i="11"/>
  <c r="G451" i="11"/>
  <c r="G452" i="11"/>
  <c r="G453" i="11"/>
  <c r="G454" i="11"/>
  <c r="G455" i="11"/>
  <c r="G456" i="11"/>
  <c r="G457" i="11"/>
  <c r="G458" i="11"/>
  <c r="G459" i="11"/>
  <c r="G460" i="11"/>
  <c r="G461" i="11"/>
  <c r="G462" i="11"/>
  <c r="G463" i="11"/>
  <c r="G464" i="11"/>
  <c r="G465" i="11"/>
  <c r="G466" i="11"/>
  <c r="G467" i="11"/>
  <c r="G468" i="11"/>
  <c r="G469" i="11"/>
  <c r="G470" i="11"/>
  <c r="G471" i="11"/>
  <c r="G472" i="11"/>
  <c r="G473" i="11"/>
  <c r="G474" i="11"/>
  <c r="G475" i="11"/>
  <c r="G476" i="11"/>
  <c r="G477" i="11"/>
  <c r="G478" i="11"/>
  <c r="G479" i="11"/>
  <c r="G480" i="11"/>
  <c r="G481" i="11"/>
  <c r="G482" i="11"/>
  <c r="G483" i="11"/>
  <c r="G484" i="11"/>
  <c r="G485" i="11"/>
  <c r="G486" i="11"/>
  <c r="G487" i="11"/>
  <c r="G488" i="11"/>
  <c r="G489" i="11"/>
  <c r="G490" i="11"/>
  <c r="G491" i="11"/>
  <c r="G492" i="11"/>
  <c r="G493" i="11"/>
  <c r="G494" i="11"/>
  <c r="G495" i="11"/>
  <c r="G496" i="11"/>
  <c r="G497" i="11"/>
  <c r="G498" i="11"/>
  <c r="G499" i="11"/>
  <c r="G500" i="11"/>
  <c r="G501" i="11"/>
  <c r="G502" i="11"/>
  <c r="G503" i="11"/>
  <c r="G504" i="11"/>
  <c r="G505" i="11"/>
  <c r="G506" i="11"/>
  <c r="G507" i="11"/>
  <c r="G508" i="11"/>
  <c r="G509" i="11"/>
  <c r="G510" i="11"/>
  <c r="G511" i="11"/>
  <c r="G512" i="11"/>
  <c r="G513" i="11"/>
  <c r="G514" i="11"/>
  <c r="G515" i="11"/>
  <c r="G516" i="11"/>
  <c r="G517" i="11"/>
  <c r="G518" i="11"/>
  <c r="G519" i="11"/>
  <c r="G520" i="11"/>
  <c r="G521" i="11"/>
  <c r="G522" i="11"/>
  <c r="G523" i="11"/>
  <c r="G524" i="11"/>
  <c r="G525" i="11"/>
  <c r="G526" i="11"/>
  <c r="G527" i="11"/>
  <c r="G528" i="11"/>
  <c r="G529" i="11"/>
  <c r="G530" i="11"/>
  <c r="G531" i="11"/>
  <c r="G532" i="11"/>
  <c r="G533" i="11"/>
  <c r="G534" i="11"/>
  <c r="G535" i="11"/>
  <c r="G536" i="11"/>
  <c r="G537" i="11"/>
  <c r="G538" i="11"/>
  <c r="G539" i="11"/>
  <c r="G540" i="11"/>
  <c r="G541" i="11"/>
  <c r="G542" i="11"/>
  <c r="G543" i="11"/>
  <c r="G544" i="11"/>
  <c r="G545" i="11"/>
  <c r="G546" i="11"/>
  <c r="G547" i="11"/>
  <c r="G548" i="11"/>
  <c r="G549" i="11"/>
  <c r="G550" i="11"/>
  <c r="G551" i="11"/>
  <c r="G552" i="11"/>
  <c r="G553" i="11"/>
  <c r="G554" i="11"/>
  <c r="G555" i="11"/>
  <c r="G556" i="11"/>
  <c r="G557" i="11"/>
  <c r="G558" i="11"/>
  <c r="G559" i="11"/>
  <c r="G560" i="11"/>
  <c r="G561" i="11"/>
  <c r="G562" i="11"/>
  <c r="G563" i="11"/>
  <c r="G564" i="11"/>
  <c r="G565" i="11"/>
  <c r="G566" i="11"/>
  <c r="G567" i="11"/>
  <c r="G568" i="11"/>
  <c r="G569" i="11"/>
  <c r="G570" i="11"/>
  <c r="G571" i="11"/>
  <c r="G572" i="11"/>
  <c r="G573" i="11"/>
  <c r="G574" i="11"/>
  <c r="G575" i="11"/>
  <c r="G576" i="11"/>
  <c r="G577" i="11"/>
  <c r="G578" i="11"/>
  <c r="G579" i="11"/>
  <c r="G580" i="11"/>
  <c r="G581" i="11"/>
  <c r="G582" i="11"/>
  <c r="G583" i="11"/>
  <c r="G584" i="11"/>
  <c r="G585" i="11"/>
  <c r="G586" i="11"/>
  <c r="G587" i="11"/>
  <c r="G588" i="11"/>
  <c r="G589" i="11"/>
  <c r="G590" i="11"/>
  <c r="G591" i="11"/>
  <c r="G592" i="11"/>
  <c r="G593" i="11"/>
  <c r="G594" i="11"/>
  <c r="G595" i="11"/>
  <c r="G596" i="11"/>
  <c r="G597" i="11"/>
  <c r="G598" i="11"/>
  <c r="G599" i="11"/>
  <c r="G600" i="11"/>
  <c r="G601" i="11"/>
  <c r="G602" i="11"/>
  <c r="G603" i="11"/>
  <c r="G604" i="11"/>
  <c r="G605" i="11"/>
  <c r="G606" i="11"/>
  <c r="G607" i="11"/>
  <c r="G608" i="11"/>
  <c r="G609" i="11"/>
  <c r="G610" i="11"/>
  <c r="G611" i="11"/>
  <c r="G612" i="11"/>
  <c r="G613" i="11"/>
  <c r="G614" i="11"/>
  <c r="G615" i="11"/>
  <c r="G616" i="11"/>
  <c r="G617" i="11"/>
  <c r="G618" i="11"/>
  <c r="G619" i="11"/>
  <c r="G620" i="11"/>
  <c r="G621" i="11"/>
  <c r="G622" i="11"/>
  <c r="G623" i="11"/>
  <c r="G624" i="11"/>
  <c r="G625" i="11"/>
  <c r="G626" i="11"/>
  <c r="G627" i="11"/>
  <c r="G628" i="11"/>
  <c r="G629" i="11"/>
  <c r="G630" i="11"/>
  <c r="G631" i="11"/>
  <c r="G632" i="11"/>
  <c r="G633" i="11"/>
  <c r="G634" i="11"/>
  <c r="G635" i="11"/>
  <c r="G636" i="11"/>
  <c r="G637" i="11"/>
  <c r="G638" i="11"/>
  <c r="G639" i="11"/>
  <c r="G640" i="11"/>
  <c r="G641" i="11"/>
  <c r="G642" i="11"/>
  <c r="G643" i="11"/>
  <c r="G644" i="11"/>
  <c r="G645" i="11"/>
  <c r="G646" i="11"/>
  <c r="G647" i="11"/>
  <c r="G648" i="11"/>
  <c r="G649" i="11"/>
  <c r="G650" i="11"/>
  <c r="G651" i="11"/>
  <c r="G652" i="11"/>
  <c r="G653" i="11"/>
  <c r="G654" i="11"/>
  <c r="G655" i="11"/>
  <c r="G656" i="11"/>
  <c r="G657" i="11"/>
  <c r="G658" i="11"/>
  <c r="G659" i="11"/>
  <c r="G660" i="11"/>
  <c r="G661" i="11"/>
  <c r="G662" i="11"/>
  <c r="G663" i="11"/>
  <c r="G664" i="11"/>
  <c r="G665" i="11"/>
  <c r="G666" i="11"/>
  <c r="G667" i="11"/>
  <c r="G668" i="11"/>
  <c r="G669" i="11"/>
  <c r="G670" i="11"/>
  <c r="G671" i="11"/>
  <c r="G672" i="11"/>
  <c r="G673" i="11"/>
  <c r="G674" i="11"/>
  <c r="G675" i="11"/>
  <c r="G676" i="11"/>
  <c r="G677" i="11"/>
  <c r="G678" i="11"/>
  <c r="G679" i="11"/>
  <c r="G680" i="11"/>
  <c r="G681" i="11"/>
  <c r="G682" i="11"/>
  <c r="G683" i="11"/>
  <c r="G684" i="11"/>
  <c r="G685" i="11"/>
  <c r="G686" i="11"/>
  <c r="G687" i="11"/>
  <c r="G688" i="11"/>
  <c r="G689" i="11"/>
  <c r="G690" i="11"/>
  <c r="G691" i="11"/>
  <c r="G692" i="11"/>
  <c r="G693" i="11"/>
  <c r="G694" i="11"/>
  <c r="G695" i="11"/>
  <c r="G696" i="11"/>
  <c r="G697" i="11"/>
  <c r="G698" i="11"/>
  <c r="G699" i="11"/>
  <c r="G700" i="11"/>
  <c r="G701" i="11"/>
  <c r="G702" i="11"/>
  <c r="G703" i="11"/>
  <c r="G704" i="11"/>
  <c r="G705" i="11"/>
  <c r="G706" i="11"/>
  <c r="G707" i="11"/>
  <c r="G708" i="11"/>
  <c r="G709" i="11"/>
  <c r="G710" i="11"/>
  <c r="G711" i="11"/>
  <c r="G712" i="11"/>
  <c r="G713" i="11"/>
  <c r="G714" i="11"/>
  <c r="G715" i="11"/>
  <c r="G716" i="11"/>
  <c r="G717" i="11"/>
  <c r="G718" i="11"/>
  <c r="G719" i="11"/>
  <c r="G720" i="11"/>
  <c r="G721" i="11"/>
  <c r="G722" i="11"/>
  <c r="G723" i="11"/>
  <c r="G724" i="11"/>
  <c r="G725" i="11"/>
  <c r="G726" i="11"/>
  <c r="G727" i="11"/>
  <c r="G728" i="11"/>
  <c r="G729" i="11"/>
  <c r="G730" i="11"/>
  <c r="G731" i="11"/>
  <c r="G732" i="11"/>
  <c r="G733" i="11"/>
  <c r="G734" i="11"/>
  <c r="G735" i="11"/>
  <c r="G736" i="11"/>
  <c r="G737" i="11"/>
  <c r="G738" i="11"/>
  <c r="G739" i="11"/>
  <c r="G740" i="11"/>
  <c r="G741" i="11"/>
  <c r="G742" i="11"/>
  <c r="G743" i="11"/>
  <c r="G744" i="11"/>
  <c r="G745" i="11"/>
  <c r="G746" i="11"/>
  <c r="G747" i="11"/>
  <c r="G748" i="11"/>
  <c r="G749" i="11"/>
  <c r="G750" i="11"/>
  <c r="G751" i="11"/>
  <c r="G752" i="11"/>
  <c r="G753" i="11"/>
  <c r="G754" i="11"/>
  <c r="G755" i="11"/>
  <c r="G756" i="11"/>
  <c r="G757" i="11"/>
  <c r="G758" i="11"/>
  <c r="G759" i="11"/>
  <c r="G760" i="11"/>
  <c r="G761" i="11"/>
  <c r="G762" i="11"/>
  <c r="G763" i="11"/>
  <c r="G764" i="11"/>
  <c r="G765" i="11"/>
  <c r="G766" i="11"/>
  <c r="G767" i="11"/>
  <c r="G768" i="11"/>
  <c r="G769" i="11"/>
  <c r="G770" i="11"/>
  <c r="G771" i="11"/>
  <c r="G772" i="11"/>
  <c r="G773" i="11"/>
  <c r="G774" i="11"/>
  <c r="G775" i="11"/>
  <c r="G776" i="11"/>
  <c r="G777" i="11"/>
  <c r="G778" i="11"/>
  <c r="G779" i="11"/>
  <c r="G780" i="11"/>
  <c r="G781" i="11"/>
  <c r="G782" i="11"/>
  <c r="G783" i="11"/>
  <c r="G784" i="11"/>
  <c r="G785" i="11"/>
  <c r="G786" i="11"/>
  <c r="G787" i="11"/>
  <c r="G788" i="11"/>
  <c r="G789" i="11"/>
  <c r="G790" i="11"/>
  <c r="G791" i="11"/>
  <c r="G792" i="11"/>
  <c r="G793" i="11"/>
  <c r="G794" i="11"/>
  <c r="G795" i="11"/>
  <c r="G796" i="11"/>
  <c r="G797" i="11"/>
  <c r="G798" i="11"/>
  <c r="G799" i="11"/>
  <c r="G800" i="11"/>
  <c r="G801" i="11"/>
  <c r="G802" i="11"/>
  <c r="G803" i="11"/>
  <c r="G804" i="11"/>
  <c r="G805" i="11"/>
  <c r="G806" i="11"/>
  <c r="G807" i="11"/>
  <c r="G808" i="11"/>
  <c r="G809" i="11"/>
  <c r="G810" i="11"/>
  <c r="G811" i="11"/>
  <c r="G812" i="11"/>
  <c r="G813" i="11"/>
  <c r="G814" i="11"/>
  <c r="G815" i="11"/>
  <c r="G816" i="11"/>
  <c r="G817" i="11"/>
  <c r="G818" i="11"/>
  <c r="G819" i="11"/>
  <c r="G820" i="11"/>
  <c r="G821" i="11"/>
  <c r="G822" i="11"/>
  <c r="G823" i="11"/>
  <c r="G824" i="11"/>
  <c r="G825" i="11"/>
  <c r="G826" i="11"/>
  <c r="G827" i="11"/>
  <c r="G828" i="11"/>
  <c r="G829" i="11"/>
  <c r="G830" i="11"/>
  <c r="G831" i="11"/>
  <c r="G832" i="11"/>
  <c r="G833" i="11"/>
  <c r="G834" i="11"/>
  <c r="G835" i="11"/>
  <c r="G836" i="11"/>
  <c r="G837" i="11"/>
  <c r="G838" i="11"/>
  <c r="G839" i="11"/>
  <c r="G840" i="11"/>
  <c r="G841" i="11"/>
  <c r="G842" i="11"/>
  <c r="G843" i="11"/>
  <c r="G844" i="11"/>
  <c r="G845" i="11"/>
  <c r="G846" i="11"/>
  <c r="G847" i="11"/>
  <c r="G848" i="11"/>
  <c r="G849" i="11"/>
  <c r="G850" i="11"/>
  <c r="G851" i="11"/>
  <c r="G852" i="11"/>
  <c r="G853" i="11"/>
  <c r="G854" i="11"/>
  <c r="G855" i="11"/>
  <c r="G856" i="11"/>
  <c r="G857" i="11"/>
  <c r="G858" i="11"/>
  <c r="G859" i="11"/>
  <c r="G860" i="11"/>
  <c r="G861" i="11"/>
  <c r="G862" i="11"/>
  <c r="G863" i="11"/>
  <c r="G864" i="11"/>
  <c r="G865" i="11"/>
  <c r="G866" i="11"/>
  <c r="G867" i="11"/>
  <c r="G868" i="11"/>
  <c r="G869" i="11"/>
  <c r="G870" i="11"/>
  <c r="G871" i="11"/>
  <c r="G872" i="11"/>
  <c r="G873" i="11"/>
  <c r="G874" i="11"/>
  <c r="G875" i="11"/>
  <c r="G876" i="11"/>
  <c r="G877" i="11"/>
  <c r="G878" i="11"/>
  <c r="G879" i="11"/>
  <c r="G880" i="11"/>
  <c r="G881" i="11"/>
  <c r="G882" i="11"/>
  <c r="G883" i="11"/>
  <c r="G884" i="11"/>
  <c r="G885" i="11"/>
  <c r="G886" i="11"/>
  <c r="G887" i="11"/>
  <c r="G888" i="11"/>
  <c r="G889" i="11"/>
  <c r="G890" i="11"/>
  <c r="G891" i="11"/>
  <c r="G892" i="11"/>
  <c r="G893" i="11"/>
  <c r="G894" i="11"/>
  <c r="G895" i="11"/>
  <c r="G896" i="11"/>
  <c r="G897" i="11"/>
  <c r="G898" i="11"/>
  <c r="G899" i="11"/>
  <c r="G900" i="11"/>
  <c r="G901" i="11"/>
  <c r="G902" i="11"/>
  <c r="G903" i="11"/>
  <c r="G904" i="11"/>
  <c r="G905" i="11"/>
  <c r="G906" i="11"/>
  <c r="G907" i="11"/>
  <c r="G908" i="11"/>
  <c r="G909" i="11"/>
  <c r="G910" i="11"/>
  <c r="G911" i="11"/>
  <c r="G912" i="11"/>
  <c r="G913" i="11"/>
  <c r="G914" i="11"/>
  <c r="G915" i="11"/>
  <c r="G916" i="11"/>
  <c r="G917" i="11"/>
  <c r="G918" i="11"/>
  <c r="G919" i="11"/>
  <c r="G920" i="11"/>
  <c r="G921" i="11"/>
  <c r="G922" i="11"/>
  <c r="G923" i="11"/>
  <c r="G924" i="11"/>
  <c r="G925" i="11"/>
  <c r="G926" i="11"/>
  <c r="G927" i="11"/>
  <c r="G928" i="11"/>
  <c r="G929" i="11"/>
  <c r="G930" i="11"/>
  <c r="G931" i="11"/>
  <c r="G932" i="11"/>
  <c r="G933" i="11"/>
  <c r="G934" i="11"/>
  <c r="G935" i="11"/>
  <c r="G936" i="11"/>
  <c r="G937" i="11"/>
  <c r="G938" i="11"/>
  <c r="G939" i="11"/>
  <c r="G940" i="11"/>
  <c r="G941" i="11"/>
  <c r="G942" i="11"/>
  <c r="G943" i="11"/>
  <c r="G944" i="11"/>
  <c r="G945" i="11"/>
  <c r="G946" i="11"/>
  <c r="G947" i="11"/>
  <c r="G948" i="11"/>
  <c r="G949" i="11"/>
  <c r="G950" i="11"/>
  <c r="G951" i="11"/>
  <c r="G952" i="11"/>
  <c r="G953" i="11"/>
  <c r="G954" i="11"/>
  <c r="G955" i="11"/>
  <c r="G956" i="11"/>
  <c r="G957" i="11"/>
  <c r="G958" i="11"/>
  <c r="G959" i="11"/>
  <c r="G960" i="11"/>
  <c r="G961" i="11"/>
  <c r="G962" i="11"/>
  <c r="G963" i="11"/>
  <c r="G964" i="11"/>
  <c r="G965" i="11"/>
  <c r="G966" i="11"/>
  <c r="G967" i="11"/>
  <c r="G968" i="11"/>
  <c r="G969" i="11"/>
  <c r="G970" i="11"/>
  <c r="G971" i="11"/>
  <c r="G972" i="11"/>
  <c r="G973" i="11"/>
  <c r="G974" i="11"/>
  <c r="G975" i="11"/>
  <c r="G976" i="11"/>
  <c r="G977" i="11"/>
  <c r="G978" i="11"/>
  <c r="G979" i="11"/>
  <c r="G980" i="11"/>
  <c r="G981" i="11"/>
  <c r="G982" i="11"/>
  <c r="G983" i="11"/>
  <c r="G984" i="11"/>
  <c r="G985" i="11"/>
  <c r="G986" i="11"/>
  <c r="G987" i="11"/>
  <c r="G988" i="11"/>
  <c r="G989" i="11"/>
  <c r="G990" i="11"/>
  <c r="G991" i="11"/>
  <c r="G992" i="11"/>
  <c r="G993" i="11"/>
  <c r="G994" i="11"/>
  <c r="G995" i="11"/>
  <c r="G996" i="11"/>
  <c r="G997" i="11"/>
  <c r="G998" i="11"/>
  <c r="G999" i="11"/>
  <c r="G1000" i="11"/>
  <c r="G1001" i="11"/>
  <c r="G1002" i="11"/>
  <c r="G1003" i="11"/>
  <c r="G1004" i="11"/>
  <c r="G1005" i="11"/>
  <c r="G1006" i="11"/>
  <c r="G1007" i="11"/>
  <c r="G1008" i="11"/>
  <c r="G1009" i="11"/>
  <c r="G1010" i="11"/>
  <c r="G1011" i="11"/>
  <c r="G1012" i="11"/>
  <c r="G1013" i="11"/>
  <c r="G1014" i="11"/>
  <c r="G1015" i="11"/>
  <c r="G1016" i="11"/>
  <c r="G1017" i="11"/>
  <c r="G1018" i="11"/>
  <c r="G1019" i="11"/>
  <c r="G1020" i="11"/>
  <c r="G1021" i="11"/>
  <c r="G1022" i="11"/>
  <c r="G1023" i="11"/>
  <c r="G1024" i="11"/>
  <c r="G1025" i="11"/>
  <c r="G1026" i="11"/>
  <c r="G1027" i="11"/>
  <c r="G1028" i="11"/>
  <c r="G1029" i="11"/>
  <c r="G1030" i="11"/>
  <c r="G1031" i="11"/>
  <c r="G1032" i="11"/>
  <c r="G1033" i="11"/>
  <c r="G1034" i="11"/>
  <c r="G1035" i="11"/>
  <c r="G1036" i="11"/>
  <c r="G1037" i="11"/>
  <c r="G1038" i="11"/>
  <c r="G1039" i="11"/>
  <c r="G1040" i="11"/>
  <c r="G1041" i="11"/>
  <c r="G1042" i="11"/>
  <c r="G1043" i="11"/>
  <c r="G1044" i="11"/>
  <c r="G1045" i="11"/>
  <c r="G1046" i="11"/>
  <c r="G1047" i="11"/>
  <c r="G1048" i="11"/>
  <c r="G1049" i="11"/>
  <c r="G1050" i="11"/>
  <c r="G1051" i="11"/>
  <c r="G1052" i="11"/>
  <c r="G1053" i="11"/>
  <c r="G1054" i="11"/>
  <c r="G1055" i="11"/>
  <c r="G1056" i="11"/>
  <c r="G1057" i="11"/>
  <c r="G1058" i="11"/>
  <c r="G1059" i="11"/>
  <c r="G1060" i="11"/>
  <c r="G1062" i="11"/>
  <c r="G1063" i="11"/>
  <c r="G1064" i="11"/>
  <c r="G1065" i="11"/>
  <c r="G1066" i="11"/>
  <c r="G1067" i="11"/>
  <c r="G1068" i="11"/>
  <c r="G1069" i="11"/>
  <c r="G1070" i="11"/>
  <c r="G1071" i="11"/>
  <c r="G1072" i="11"/>
  <c r="G1073" i="11"/>
  <c r="G1074" i="11"/>
  <c r="G1075" i="11"/>
  <c r="G1076" i="11"/>
  <c r="G1077" i="11"/>
  <c r="G1078" i="11"/>
  <c r="G1079" i="11"/>
  <c r="G1080" i="11"/>
  <c r="G1081" i="11"/>
  <c r="G1082" i="11"/>
  <c r="G1083" i="11"/>
  <c r="G1084" i="11"/>
  <c r="G1085" i="11"/>
  <c r="G1086" i="11"/>
  <c r="G1087" i="11"/>
  <c r="G1088" i="11"/>
  <c r="G1089" i="11"/>
  <c r="G1090" i="11"/>
  <c r="G1091" i="11"/>
  <c r="G1092" i="11"/>
  <c r="G1093" i="11"/>
  <c r="G1094" i="11"/>
  <c r="G1095" i="11"/>
  <c r="G1096" i="11"/>
  <c r="G1097" i="11"/>
  <c r="G1098" i="11"/>
  <c r="G1099" i="11"/>
  <c r="G1100" i="11"/>
  <c r="G1101" i="11"/>
  <c r="G1102" i="11"/>
  <c r="G1103" i="11"/>
  <c r="G1104" i="11"/>
  <c r="G1105" i="11"/>
  <c r="G1106" i="11"/>
  <c r="G1107" i="11"/>
  <c r="G1108" i="11"/>
  <c r="G1109" i="11"/>
  <c r="G1110" i="11"/>
  <c r="G1111" i="11"/>
  <c r="G1112" i="11"/>
  <c r="G1113" i="11"/>
  <c r="G1114" i="11"/>
  <c r="G1115" i="11"/>
  <c r="G1116" i="11"/>
  <c r="G1117" i="11"/>
  <c r="G1118" i="11"/>
  <c r="G1119" i="11"/>
  <c r="G1120" i="11"/>
  <c r="G1121" i="11"/>
  <c r="G1122" i="11"/>
  <c r="G1123" i="11"/>
  <c r="G1124" i="11"/>
  <c r="G1125" i="11"/>
  <c r="G1126" i="11"/>
  <c r="G1127" i="11"/>
  <c r="G1128" i="11"/>
  <c r="G1129" i="11"/>
  <c r="G1130" i="11"/>
  <c r="G1131" i="11"/>
  <c r="G1132" i="11"/>
  <c r="G1133" i="11"/>
  <c r="G1134" i="11"/>
  <c r="G1135" i="11"/>
  <c r="G1136" i="11"/>
  <c r="G1137" i="11"/>
  <c r="G1138" i="11"/>
  <c r="G1139" i="11"/>
  <c r="G1140" i="11"/>
  <c r="G1141" i="11"/>
  <c r="G1142" i="11"/>
  <c r="G1143" i="11"/>
  <c r="G1144" i="11"/>
  <c r="G1145" i="11"/>
  <c r="G1146" i="11"/>
  <c r="G1147" i="11"/>
  <c r="G1148" i="11"/>
  <c r="G1149" i="11"/>
  <c r="G1150" i="11"/>
  <c r="G1151" i="11"/>
  <c r="G1152" i="11"/>
  <c r="G1153" i="11"/>
  <c r="G1154" i="11"/>
  <c r="G1155" i="11"/>
  <c r="G1156" i="11"/>
  <c r="G1157" i="11"/>
  <c r="G1158" i="11"/>
  <c r="G1159" i="11"/>
  <c r="G1160" i="11"/>
  <c r="G1161" i="11"/>
  <c r="G1162" i="11"/>
  <c r="G1163" i="11"/>
  <c r="G1164" i="11"/>
  <c r="G1165" i="11"/>
  <c r="G1166" i="11"/>
  <c r="G1167" i="11"/>
  <c r="G1168" i="11"/>
  <c r="G1169" i="11"/>
  <c r="G1170" i="11"/>
  <c r="G1171" i="11"/>
  <c r="G1172" i="11"/>
  <c r="G1173" i="11"/>
  <c r="G1174" i="11"/>
  <c r="G1175" i="11"/>
  <c r="G1176" i="11"/>
  <c r="G1177" i="11"/>
  <c r="G1178" i="11"/>
  <c r="G1179" i="11"/>
  <c r="G1180" i="11"/>
  <c r="G1181" i="11"/>
  <c r="G1182" i="11"/>
  <c r="G1183" i="11"/>
  <c r="G1184" i="11"/>
  <c r="G1185" i="11"/>
  <c r="G1186" i="11"/>
  <c r="G1187" i="11"/>
  <c r="G1188" i="11"/>
  <c r="G1189" i="11"/>
  <c r="G1190" i="11"/>
  <c r="G1191" i="11"/>
  <c r="G1192" i="11"/>
  <c r="G1193" i="11"/>
  <c r="G1194" i="11"/>
  <c r="G1195" i="11"/>
  <c r="G1196" i="11"/>
  <c r="G1197" i="11"/>
  <c r="G1198" i="11"/>
  <c r="G1199" i="11"/>
  <c r="G1200" i="11"/>
  <c r="G1201" i="11"/>
  <c r="G1202" i="11"/>
  <c r="G1203" i="11"/>
  <c r="G1204" i="11"/>
  <c r="G1205" i="11"/>
  <c r="G1206" i="11"/>
  <c r="G1207" i="11"/>
  <c r="G1208" i="11"/>
  <c r="G1209" i="11"/>
  <c r="G1210" i="11"/>
  <c r="G1211" i="11"/>
  <c r="G1212" i="11"/>
  <c r="G1213" i="11"/>
  <c r="G1214" i="11"/>
  <c r="G1215" i="11"/>
  <c r="G1216" i="11"/>
  <c r="G1217" i="11"/>
  <c r="G1218" i="11"/>
  <c r="G1219" i="11"/>
  <c r="G1220" i="11"/>
  <c r="G1221" i="11"/>
  <c r="G1222" i="11"/>
  <c r="G1223" i="11"/>
  <c r="G1224" i="11"/>
  <c r="G1225" i="11"/>
  <c r="G1226" i="11"/>
  <c r="G1227" i="11"/>
  <c r="G1228" i="11"/>
  <c r="G1229" i="11"/>
  <c r="G1230" i="11"/>
  <c r="G1231" i="11"/>
  <c r="G1232" i="11"/>
  <c r="G1233" i="11"/>
  <c r="G1234" i="11"/>
  <c r="G1235" i="11"/>
  <c r="G1236" i="11"/>
  <c r="G1237" i="11"/>
  <c r="G1238" i="11"/>
  <c r="G1239" i="11"/>
  <c r="G1240" i="11"/>
  <c r="G1241" i="11"/>
  <c r="G1242" i="11"/>
  <c r="G1243" i="11"/>
  <c r="G1244" i="11"/>
  <c r="G1245" i="11"/>
  <c r="G1246" i="11"/>
  <c r="G1247" i="11"/>
  <c r="G1248" i="11"/>
  <c r="G1249" i="11"/>
  <c r="G1250" i="11"/>
  <c r="G1251" i="11"/>
  <c r="G1252" i="11"/>
  <c r="G1253" i="11"/>
  <c r="G1254" i="11"/>
  <c r="G1255" i="11"/>
  <c r="G1256" i="11"/>
  <c r="G1257" i="11"/>
  <c r="G1258" i="11"/>
  <c r="G1259" i="11"/>
  <c r="G1260" i="11"/>
  <c r="G1261" i="11"/>
  <c r="G1262" i="11"/>
  <c r="G1263" i="11"/>
  <c r="G1264" i="11"/>
  <c r="G1265" i="11"/>
  <c r="G1266" i="11"/>
  <c r="G1267" i="11"/>
  <c r="G1268" i="11"/>
  <c r="G1269" i="11"/>
  <c r="G1270" i="11"/>
  <c r="G1271" i="11"/>
  <c r="G1272" i="11"/>
  <c r="G1273" i="11"/>
  <c r="G1274" i="11"/>
  <c r="G1275" i="11"/>
  <c r="G1276" i="11"/>
  <c r="G1277" i="11"/>
  <c r="G1278" i="11"/>
  <c r="G1279" i="11"/>
  <c r="G1280" i="11"/>
  <c r="G1281" i="11"/>
  <c r="G1282" i="11"/>
  <c r="G1283" i="11"/>
  <c r="G1284" i="11"/>
  <c r="G1285" i="11"/>
  <c r="G1286" i="11"/>
  <c r="G1287" i="11"/>
  <c r="G1288" i="11"/>
  <c r="G1289" i="11"/>
  <c r="G1290" i="11"/>
  <c r="G1291" i="11"/>
  <c r="G1292" i="11"/>
  <c r="G1293" i="11"/>
  <c r="G1294" i="11"/>
  <c r="G1295" i="11"/>
  <c r="G1296" i="11"/>
  <c r="G1297" i="11"/>
  <c r="G1298" i="11"/>
  <c r="G1299" i="11"/>
  <c r="G1300" i="11"/>
  <c r="G1301" i="11"/>
  <c r="G1302" i="11"/>
  <c r="G1303" i="11"/>
  <c r="G1304" i="11"/>
  <c r="G1305" i="11"/>
  <c r="G1306" i="11"/>
  <c r="G1307" i="11"/>
  <c r="G1308" i="11"/>
  <c r="G1309" i="11"/>
  <c r="G1310" i="11"/>
  <c r="G1311" i="11"/>
  <c r="G1312" i="11"/>
  <c r="G1313" i="11"/>
  <c r="G1314" i="11"/>
  <c r="G1315" i="11"/>
  <c r="G1316" i="11"/>
  <c r="G1317" i="11"/>
  <c r="G1318" i="11"/>
  <c r="G1319" i="11"/>
  <c r="G1320" i="11"/>
  <c r="G1321" i="11"/>
  <c r="G1322" i="11"/>
  <c r="G1323" i="11"/>
  <c r="G1324" i="11"/>
  <c r="G1325" i="11"/>
  <c r="G1326" i="11"/>
  <c r="G1327" i="11"/>
  <c r="G1328" i="11"/>
  <c r="G1329" i="11"/>
  <c r="G1330" i="11"/>
  <c r="G1331" i="11"/>
  <c r="G1332" i="11"/>
  <c r="G1333" i="11"/>
  <c r="G1334" i="11"/>
  <c r="G1335" i="11"/>
  <c r="G1336" i="11"/>
  <c r="G1337" i="11"/>
  <c r="G1338" i="11"/>
  <c r="G1339" i="11"/>
  <c r="G1340" i="11"/>
  <c r="G1341" i="11"/>
  <c r="G1342" i="11"/>
  <c r="G1343" i="11"/>
  <c r="G1344" i="11"/>
  <c r="G1345" i="11"/>
  <c r="G1346" i="11"/>
  <c r="G1347" i="11"/>
  <c r="G1348" i="11"/>
  <c r="G1349" i="11"/>
  <c r="G1350" i="11"/>
  <c r="G1351" i="11"/>
  <c r="G1352" i="11"/>
  <c r="G1353" i="11"/>
  <c r="G1354" i="11"/>
  <c r="G1355" i="11"/>
  <c r="G1356" i="11"/>
  <c r="G1357" i="11"/>
  <c r="G1358" i="11"/>
  <c r="G1359" i="11"/>
  <c r="G1360" i="11"/>
  <c r="G1361" i="11"/>
  <c r="G1362" i="11"/>
  <c r="G1363" i="11"/>
  <c r="G1364" i="11"/>
  <c r="G1365" i="11"/>
  <c r="G1366" i="11"/>
  <c r="G1367" i="11"/>
  <c r="G1368" i="11"/>
  <c r="G1369" i="11"/>
  <c r="G1370" i="11"/>
  <c r="G1371" i="11"/>
  <c r="G1372" i="11"/>
  <c r="G1373" i="11"/>
  <c r="G1374" i="11"/>
  <c r="G1375" i="11"/>
  <c r="G1376" i="11"/>
  <c r="G1377" i="11"/>
  <c r="G1378" i="11"/>
  <c r="G1379" i="11"/>
  <c r="G1380" i="11"/>
  <c r="G1381" i="11"/>
  <c r="G1382" i="11"/>
  <c r="G1383" i="11"/>
  <c r="G1384" i="11"/>
  <c r="G1385" i="11"/>
  <c r="G1386" i="11"/>
  <c r="G1387" i="11"/>
  <c r="G1388" i="11"/>
  <c r="G1389" i="11"/>
  <c r="G1390" i="11"/>
  <c r="G1391" i="11"/>
  <c r="G1392" i="11"/>
  <c r="G1393" i="11"/>
  <c r="G1394" i="11"/>
  <c r="G1395" i="11"/>
  <c r="G1396" i="11"/>
  <c r="G1397" i="11"/>
  <c r="G1398" i="11"/>
  <c r="G1399" i="11"/>
  <c r="G1400" i="11"/>
  <c r="G1401" i="11"/>
  <c r="G1402" i="11"/>
  <c r="G1403" i="11"/>
  <c r="G1404" i="11"/>
  <c r="G1405" i="11"/>
  <c r="G1406" i="11"/>
  <c r="G1407" i="11"/>
  <c r="G1408" i="11"/>
  <c r="G1409" i="11"/>
  <c r="G1410" i="11"/>
  <c r="G1411" i="11"/>
  <c r="G1412" i="11"/>
  <c r="G1413" i="11"/>
  <c r="G1414" i="11"/>
  <c r="G1415" i="11"/>
  <c r="G1416" i="11"/>
  <c r="G1417" i="11"/>
  <c r="G1418" i="11"/>
  <c r="G1419" i="11"/>
  <c r="G1420" i="11"/>
  <c r="G1421" i="11"/>
  <c r="G1422" i="11"/>
  <c r="G1423" i="11"/>
  <c r="G1424" i="11"/>
  <c r="G1425" i="11"/>
  <c r="G1426" i="11"/>
  <c r="G1427" i="11"/>
  <c r="G1428" i="11"/>
  <c r="G1429" i="11"/>
  <c r="G1430" i="11"/>
  <c r="G1431" i="11"/>
  <c r="G1432" i="11"/>
  <c r="G1433" i="11"/>
  <c r="G1434" i="11"/>
  <c r="G1435" i="11"/>
  <c r="G1436" i="11"/>
  <c r="G1437" i="11"/>
  <c r="G1438" i="11"/>
  <c r="G1439" i="11"/>
  <c r="G1440" i="11"/>
  <c r="G1441" i="11"/>
  <c r="G1442" i="11"/>
  <c r="G1443" i="11"/>
  <c r="G1444" i="11"/>
  <c r="G1445" i="11"/>
  <c r="G1446" i="11"/>
  <c r="G1447" i="11"/>
  <c r="G1448" i="11"/>
  <c r="G1449" i="11"/>
  <c r="G1450" i="11"/>
  <c r="G1451" i="11"/>
  <c r="G1452" i="11"/>
  <c r="G1453" i="11"/>
  <c r="G1454" i="11"/>
  <c r="G1455" i="11"/>
  <c r="G1456" i="11"/>
  <c r="G1457" i="11"/>
  <c r="G1458" i="11"/>
  <c r="G1459" i="11"/>
  <c r="G1460" i="11"/>
  <c r="G1461" i="11"/>
  <c r="G1462" i="11"/>
  <c r="G1463" i="11"/>
  <c r="G1464" i="11"/>
  <c r="G1465" i="11"/>
  <c r="G1466" i="11"/>
  <c r="G1467" i="11"/>
  <c r="G1468" i="11"/>
  <c r="G1469" i="11"/>
  <c r="G1470" i="11"/>
  <c r="G1471" i="11"/>
  <c r="G1472" i="11"/>
  <c r="G1473" i="11"/>
  <c r="G1474" i="11"/>
  <c r="G1475" i="11"/>
  <c r="G1476" i="11"/>
  <c r="G1477" i="11"/>
  <c r="G1478" i="11"/>
  <c r="G1479" i="11"/>
  <c r="G1480" i="11"/>
  <c r="G1481" i="11"/>
  <c r="G1482" i="11"/>
  <c r="G1483" i="11"/>
  <c r="G1484" i="11"/>
  <c r="G1485" i="11"/>
  <c r="G1486" i="11"/>
  <c r="G1487" i="11"/>
  <c r="G1488" i="11"/>
  <c r="G1489" i="11"/>
  <c r="G1490" i="11"/>
  <c r="G1491" i="11"/>
  <c r="G1492" i="11"/>
  <c r="G1493" i="11"/>
  <c r="G1494" i="11"/>
  <c r="G1495" i="11"/>
  <c r="G1496" i="11"/>
  <c r="G1497" i="11"/>
  <c r="G1498" i="11"/>
  <c r="G1499" i="11"/>
  <c r="G1500" i="11"/>
  <c r="G1501" i="11"/>
  <c r="G1502" i="11"/>
  <c r="G1503" i="11"/>
  <c r="G1504" i="11"/>
  <c r="G1505" i="11"/>
  <c r="G1506" i="11"/>
  <c r="G1507" i="11"/>
  <c r="G1508" i="11"/>
  <c r="G1509" i="11"/>
  <c r="G1510" i="11"/>
  <c r="G1511" i="11"/>
  <c r="G1512" i="11"/>
  <c r="G1513" i="11"/>
  <c r="G1514" i="11"/>
  <c r="G1515" i="11"/>
  <c r="G1516" i="11"/>
  <c r="G1517" i="11"/>
  <c r="G1518" i="11"/>
  <c r="G1519" i="11"/>
  <c r="G1520" i="11"/>
  <c r="G1521" i="11"/>
  <c r="G1522" i="11"/>
  <c r="G1523" i="11"/>
  <c r="G1524" i="11"/>
  <c r="G1525" i="11"/>
  <c r="G1526" i="11"/>
  <c r="G1527" i="11"/>
  <c r="G1528" i="11"/>
  <c r="G1529" i="11"/>
  <c r="G1530" i="11"/>
  <c r="G1531" i="11"/>
  <c r="G1532" i="11"/>
  <c r="G1533" i="11"/>
  <c r="G1534" i="11"/>
  <c r="G1535" i="11"/>
  <c r="G1536" i="11"/>
  <c r="G1537" i="11"/>
  <c r="G1538" i="11"/>
  <c r="G1539" i="11"/>
  <c r="G1540" i="11"/>
  <c r="G1541" i="11"/>
  <c r="G1542" i="11"/>
  <c r="G1543" i="11"/>
  <c r="G1544" i="11"/>
  <c r="G1545" i="11"/>
  <c r="G1546" i="11"/>
  <c r="G1547" i="11"/>
  <c r="G1548" i="11"/>
  <c r="G1549" i="11"/>
  <c r="G1550" i="11"/>
  <c r="G1551" i="11"/>
  <c r="G1552" i="11"/>
  <c r="G1553" i="11"/>
  <c r="G1554" i="11"/>
  <c r="G1555" i="11"/>
  <c r="G1556" i="11"/>
  <c r="G1557" i="11"/>
  <c r="G1558" i="11"/>
  <c r="G1559" i="11"/>
  <c r="G1560" i="11"/>
  <c r="G1561" i="11"/>
  <c r="G1562" i="11"/>
  <c r="G1563" i="11"/>
  <c r="G1564" i="11"/>
  <c r="G1565" i="11"/>
  <c r="G1566" i="11"/>
  <c r="G1567" i="11"/>
  <c r="G1568" i="11"/>
  <c r="G1569" i="11"/>
  <c r="G1570" i="11"/>
  <c r="G1571" i="11"/>
  <c r="G1572" i="11"/>
  <c r="G1573" i="11"/>
  <c r="G1574" i="11"/>
  <c r="G1575" i="11"/>
  <c r="G1576" i="11"/>
  <c r="G1577" i="11"/>
  <c r="G1578" i="11"/>
  <c r="G1579" i="11"/>
  <c r="G1580" i="11"/>
  <c r="G1581" i="11"/>
  <c r="G1582" i="11"/>
  <c r="G1583" i="11"/>
  <c r="G1584" i="11"/>
  <c r="G1585" i="11"/>
  <c r="G1586" i="11"/>
  <c r="G1587" i="11"/>
  <c r="G1588" i="11"/>
  <c r="G1589" i="11"/>
  <c r="G1590" i="11"/>
  <c r="G1591" i="11"/>
  <c r="G1592" i="11"/>
  <c r="G1593" i="11"/>
  <c r="G1594" i="11"/>
  <c r="G1595" i="11"/>
  <c r="G1596" i="11"/>
  <c r="G1597" i="11"/>
  <c r="G1598" i="11"/>
  <c r="G1599" i="11"/>
  <c r="G1600" i="11"/>
  <c r="G1601" i="11"/>
  <c r="G1602" i="11"/>
  <c r="G1603" i="11"/>
  <c r="G1604" i="11"/>
  <c r="G1605" i="11"/>
  <c r="G1606" i="11"/>
  <c r="G1607" i="11"/>
  <c r="G1608" i="11"/>
  <c r="G1609" i="11"/>
  <c r="G1610" i="11"/>
  <c r="G1611" i="11"/>
  <c r="G1612" i="11"/>
  <c r="G1613" i="11"/>
  <c r="G1614" i="11"/>
  <c r="G1615" i="11"/>
  <c r="G1616" i="11"/>
  <c r="G1617" i="11"/>
  <c r="G1618" i="11"/>
  <c r="G1619" i="11"/>
  <c r="G1620" i="11"/>
  <c r="G1621" i="11"/>
  <c r="G1622" i="11"/>
  <c r="G1623" i="11"/>
  <c r="G1624" i="11"/>
  <c r="G1625" i="11"/>
  <c r="G1626" i="11"/>
  <c r="G1627" i="11"/>
  <c r="G1628" i="11"/>
  <c r="G1629" i="11"/>
  <c r="G1630" i="11"/>
  <c r="G1631" i="11"/>
  <c r="G1632" i="11"/>
  <c r="G1633" i="11"/>
  <c r="G1634" i="11"/>
  <c r="G1635" i="11"/>
  <c r="G1636" i="11"/>
  <c r="G1637" i="11"/>
  <c r="G1638" i="11"/>
  <c r="G1639" i="11"/>
  <c r="G1640" i="11"/>
  <c r="G1641" i="11"/>
  <c r="G1642" i="11"/>
  <c r="G1643" i="11"/>
  <c r="G1644" i="11"/>
  <c r="G1645" i="11"/>
  <c r="G1646" i="11"/>
  <c r="G1647" i="11"/>
  <c r="G1648" i="11"/>
  <c r="G1649" i="11"/>
  <c r="G1650" i="11"/>
  <c r="G1651" i="11"/>
  <c r="G1652" i="11"/>
  <c r="G1653" i="11"/>
  <c r="G1654" i="11"/>
  <c r="G1655" i="11"/>
  <c r="G1656" i="11"/>
  <c r="G1657" i="11"/>
  <c r="G1658" i="11"/>
  <c r="G1659" i="11"/>
  <c r="G1660" i="11"/>
  <c r="G1661" i="11"/>
  <c r="G1662" i="11"/>
  <c r="G1663" i="11"/>
  <c r="G1664" i="11"/>
  <c r="G1665" i="11"/>
  <c r="G1666" i="11"/>
  <c r="G1667" i="11"/>
  <c r="G1668" i="11"/>
  <c r="G1669" i="11"/>
  <c r="G1670" i="11"/>
  <c r="G1671" i="11"/>
  <c r="G1672" i="11"/>
  <c r="G1673" i="11"/>
  <c r="G1674" i="11"/>
  <c r="G1675" i="11"/>
  <c r="G1676" i="11"/>
  <c r="G1677" i="11"/>
  <c r="G1678" i="11"/>
  <c r="G1679" i="11"/>
  <c r="G1680" i="11"/>
  <c r="G1681" i="11"/>
  <c r="G1682" i="11"/>
  <c r="G1683" i="11"/>
  <c r="G1684" i="11"/>
  <c r="G1685" i="11"/>
  <c r="G1686" i="11"/>
  <c r="G1687" i="11"/>
  <c r="G1688" i="11"/>
  <c r="G1689" i="11"/>
  <c r="G1690" i="11"/>
  <c r="G1691" i="11"/>
  <c r="G1692" i="11"/>
  <c r="G1693" i="11"/>
  <c r="G1694" i="11"/>
  <c r="G1695" i="11"/>
  <c r="G1696" i="11"/>
  <c r="G1697" i="11"/>
  <c r="G1698" i="11"/>
  <c r="G1699" i="11"/>
  <c r="G1700" i="11"/>
  <c r="G1701" i="11"/>
  <c r="G1702" i="11"/>
  <c r="G1703" i="11"/>
  <c r="G1704" i="11"/>
  <c r="G1705" i="11"/>
  <c r="G1706" i="11"/>
  <c r="G1707" i="11"/>
  <c r="G1708" i="11"/>
  <c r="G1709" i="11"/>
  <c r="G1710" i="11"/>
  <c r="G1711" i="11"/>
  <c r="G1712" i="11"/>
  <c r="G1713" i="11"/>
  <c r="G1714" i="11"/>
  <c r="G1715" i="11"/>
  <c r="G1716" i="11"/>
  <c r="G1717" i="11"/>
  <c r="G1718" i="11"/>
  <c r="G1719" i="11"/>
  <c r="G1720" i="11"/>
  <c r="G1721" i="11"/>
  <c r="G1722" i="11"/>
  <c r="G1723" i="11"/>
  <c r="G1724" i="11"/>
  <c r="G1725" i="11"/>
  <c r="G1726" i="11"/>
  <c r="G1727" i="11"/>
  <c r="G1728" i="11"/>
  <c r="G1729" i="11"/>
  <c r="G1730" i="11"/>
  <c r="G1731" i="11"/>
  <c r="G1732" i="11"/>
  <c r="G1733" i="11"/>
  <c r="G1734" i="11"/>
  <c r="G1735" i="11"/>
  <c r="G1736" i="11"/>
  <c r="G1737" i="11"/>
  <c r="G1738" i="11"/>
  <c r="G1739" i="11"/>
  <c r="G1740" i="11"/>
  <c r="G1741" i="11"/>
  <c r="G1742" i="11"/>
  <c r="G1743" i="11"/>
  <c r="G1744" i="11"/>
  <c r="G1745" i="11"/>
  <c r="G1746" i="11"/>
  <c r="G1747" i="11"/>
  <c r="G1748" i="11"/>
  <c r="G1749" i="11"/>
  <c r="G1750" i="11"/>
  <c r="G1751" i="11"/>
  <c r="G1752" i="11"/>
  <c r="G1753" i="11"/>
  <c r="G1754" i="11"/>
  <c r="G1755" i="11"/>
  <c r="G1756" i="11"/>
  <c r="G1757" i="11"/>
  <c r="G1758" i="11"/>
  <c r="G1759" i="11"/>
  <c r="G1760" i="11"/>
  <c r="G1761" i="11"/>
  <c r="G1762" i="11"/>
  <c r="G1763" i="11"/>
  <c r="G1764" i="11"/>
  <c r="G1765" i="11"/>
  <c r="G1766" i="11"/>
  <c r="G1767" i="11"/>
  <c r="G1768" i="11"/>
  <c r="G1769" i="11"/>
  <c r="G1770" i="11"/>
  <c r="G1771" i="11"/>
  <c r="G1772" i="11"/>
  <c r="G1773" i="11"/>
  <c r="G1774" i="11"/>
  <c r="G1775" i="11"/>
  <c r="G1776" i="11"/>
  <c r="G1777" i="11"/>
  <c r="G1778" i="11"/>
  <c r="G1779" i="11"/>
  <c r="G1780" i="11"/>
  <c r="G1781" i="11"/>
  <c r="G1782" i="11"/>
  <c r="G1783" i="11"/>
  <c r="G1784" i="11"/>
  <c r="G1785" i="11"/>
  <c r="G1786" i="11"/>
  <c r="G1787" i="11"/>
  <c r="G1788" i="11"/>
  <c r="G1789" i="11"/>
  <c r="G1790" i="11"/>
  <c r="G1791" i="11"/>
  <c r="G1792" i="11"/>
  <c r="G1793" i="11"/>
  <c r="G1794" i="11"/>
  <c r="G1795" i="11"/>
  <c r="G1796" i="11"/>
  <c r="G1797" i="11"/>
  <c r="G1798" i="11"/>
  <c r="G1799" i="11"/>
  <c r="G1800" i="11"/>
  <c r="G1801" i="11"/>
  <c r="G1802" i="11"/>
  <c r="G1803" i="11"/>
  <c r="G1804" i="11"/>
  <c r="G1805" i="11"/>
  <c r="G1806" i="11"/>
  <c r="G1807" i="11"/>
  <c r="G1808" i="11"/>
  <c r="G1809" i="11"/>
  <c r="G1810" i="11"/>
  <c r="G1811" i="11"/>
  <c r="G1812" i="11"/>
  <c r="G1813" i="11"/>
  <c r="G1814" i="11"/>
  <c r="G1815" i="11"/>
  <c r="G1816" i="11"/>
  <c r="G1817" i="11"/>
  <c r="G1818" i="11"/>
  <c r="G1819" i="11"/>
  <c r="G1820" i="11"/>
  <c r="G1821" i="11"/>
  <c r="G1822" i="11"/>
  <c r="G1823" i="11"/>
  <c r="G1824" i="11"/>
  <c r="G1825" i="11"/>
  <c r="G1826" i="11"/>
  <c r="G1827" i="11"/>
  <c r="G1828" i="11"/>
  <c r="G1829" i="11"/>
  <c r="G1830" i="11"/>
  <c r="G1831" i="11"/>
  <c r="G1832" i="11"/>
  <c r="G1833" i="11"/>
  <c r="G1834" i="11"/>
  <c r="G1835" i="11"/>
  <c r="G1836" i="11"/>
  <c r="G1837" i="11"/>
  <c r="G1838" i="11"/>
  <c r="G1839" i="11"/>
  <c r="G1840" i="11"/>
  <c r="G1841" i="11"/>
  <c r="G1842" i="11"/>
  <c r="G1843" i="11"/>
  <c r="G1844" i="11"/>
  <c r="G1845" i="11"/>
  <c r="G1846" i="11"/>
  <c r="G1847" i="11"/>
  <c r="G1848" i="11"/>
  <c r="G1849" i="11"/>
  <c r="G1850" i="11"/>
  <c r="G1851" i="11"/>
  <c r="G1852" i="11"/>
  <c r="G1853" i="11"/>
  <c r="G1854" i="11"/>
  <c r="G1855" i="11"/>
  <c r="G1856" i="11"/>
  <c r="G1857" i="11"/>
  <c r="G1858" i="11"/>
  <c r="G1859" i="11"/>
  <c r="G1860" i="11"/>
  <c r="G1861" i="11"/>
  <c r="G1862" i="11"/>
  <c r="G1863" i="11"/>
  <c r="G1864" i="11"/>
  <c r="G1865" i="11"/>
  <c r="G1866" i="11"/>
  <c r="G1867" i="11"/>
  <c r="G1868" i="11"/>
  <c r="G1869" i="11"/>
  <c r="G1870" i="11"/>
  <c r="G1871" i="11"/>
  <c r="G1872" i="11"/>
  <c r="G1873" i="11"/>
  <c r="G1874" i="11"/>
  <c r="G1875" i="11"/>
  <c r="G1876" i="11"/>
  <c r="G1877" i="11"/>
  <c r="G1878" i="11"/>
  <c r="G1879" i="11"/>
  <c r="G1880" i="11"/>
  <c r="G1881" i="11"/>
  <c r="G1882" i="11"/>
  <c r="G1883" i="11"/>
  <c r="G1884" i="11"/>
  <c r="G1885" i="11"/>
  <c r="G1886" i="11"/>
  <c r="G1887" i="11"/>
  <c r="G1888" i="11"/>
  <c r="G1889" i="11"/>
  <c r="G1890" i="11"/>
  <c r="G1891" i="11"/>
  <c r="G1892" i="11"/>
  <c r="G1893" i="11"/>
  <c r="G1894" i="11"/>
  <c r="G1895" i="11"/>
  <c r="G1896" i="11"/>
  <c r="G1897" i="11"/>
  <c r="G1898" i="11"/>
  <c r="G1899" i="11"/>
  <c r="G1900" i="11"/>
  <c r="G1901" i="11"/>
  <c r="G1902" i="11"/>
  <c r="G1903" i="11"/>
  <c r="G1904" i="11"/>
  <c r="G1905" i="11"/>
  <c r="G1906" i="11"/>
  <c r="G1907" i="11"/>
  <c r="G1908" i="11"/>
  <c r="G1909" i="11"/>
  <c r="G1910" i="11"/>
  <c r="G1911" i="11"/>
  <c r="G1912" i="11"/>
  <c r="G1913" i="11"/>
  <c r="G1914" i="11"/>
  <c r="G1915" i="11"/>
  <c r="G1916" i="11"/>
  <c r="G1917" i="11"/>
  <c r="G1918" i="11"/>
  <c r="G1919" i="11"/>
  <c r="G1920" i="11"/>
  <c r="G1921" i="11"/>
  <c r="G1922" i="11"/>
  <c r="G1923" i="11"/>
  <c r="G1924" i="11"/>
  <c r="G1925" i="11"/>
  <c r="G1926" i="11"/>
  <c r="G1927" i="11"/>
  <c r="G1928" i="11"/>
  <c r="G1929" i="11"/>
  <c r="G1930" i="11"/>
  <c r="G1931" i="11"/>
  <c r="G1932" i="11"/>
  <c r="G1933" i="11"/>
  <c r="G1934" i="11"/>
  <c r="G1935" i="11"/>
  <c r="G1936" i="11"/>
  <c r="G1937" i="11"/>
  <c r="G1938" i="11"/>
  <c r="G1939" i="11"/>
  <c r="G1940" i="11"/>
  <c r="G1941" i="11"/>
  <c r="G1942" i="11"/>
  <c r="G1943" i="11"/>
  <c r="G1944" i="11"/>
  <c r="G1945" i="11"/>
  <c r="G1946" i="11"/>
  <c r="G1947" i="11"/>
  <c r="G1948" i="11"/>
  <c r="G1949" i="11"/>
  <c r="G1950" i="11"/>
  <c r="G1951" i="11"/>
  <c r="G1952" i="11"/>
  <c r="G1953" i="11"/>
  <c r="G1954" i="11"/>
  <c r="G1955" i="11"/>
  <c r="G1956" i="11"/>
  <c r="G1957" i="11"/>
  <c r="G1958" i="11"/>
  <c r="G1959" i="11"/>
  <c r="G1960" i="11"/>
  <c r="G1961" i="11"/>
  <c r="G1962" i="11"/>
  <c r="G1963" i="11"/>
  <c r="G1964" i="11"/>
  <c r="G1965" i="11"/>
  <c r="G1966" i="11"/>
  <c r="G1967" i="11"/>
  <c r="G1968" i="11"/>
  <c r="G1969" i="11"/>
  <c r="G1970" i="11"/>
  <c r="G1971" i="11"/>
  <c r="G1972" i="11"/>
  <c r="G1973" i="11"/>
  <c r="G1974" i="11"/>
  <c r="G1975" i="11"/>
  <c r="G1976" i="11"/>
  <c r="G1977" i="11"/>
  <c r="G1978" i="11"/>
  <c r="G1979" i="11"/>
  <c r="G1980" i="11"/>
  <c r="G1981" i="11"/>
  <c r="G1982" i="11"/>
  <c r="G1983" i="11"/>
  <c r="G1984" i="11"/>
  <c r="G1985" i="11"/>
  <c r="G1986" i="11"/>
  <c r="G1987" i="11"/>
  <c r="G1988" i="11"/>
  <c r="G1989" i="11"/>
  <c r="G1990" i="11"/>
  <c r="G1991" i="11"/>
  <c r="G1992" i="11"/>
  <c r="G1993" i="11"/>
  <c r="G1994" i="11"/>
  <c r="G1995" i="11"/>
  <c r="G1996" i="11"/>
  <c r="G1997" i="11"/>
  <c r="G1998" i="11"/>
  <c r="G1999" i="11"/>
  <c r="G2000" i="11"/>
  <c r="G2001" i="11"/>
  <c r="G2002" i="11"/>
  <c r="G2003" i="11"/>
  <c r="G2004" i="11"/>
  <c r="G2005" i="11"/>
  <c r="G2006" i="11"/>
  <c r="G2007" i="11"/>
  <c r="G2008" i="11"/>
  <c r="G2009" i="11"/>
  <c r="G2010" i="11"/>
  <c r="G2011" i="11"/>
  <c r="G2012" i="11"/>
  <c r="G2013" i="11"/>
  <c r="G2014" i="11"/>
  <c r="G2015" i="11"/>
  <c r="G2016" i="11"/>
  <c r="G2017" i="11"/>
  <c r="G2018" i="11"/>
  <c r="G2019" i="11"/>
  <c r="G2020" i="11"/>
  <c r="G2021" i="11"/>
  <c r="G2022" i="11"/>
  <c r="G2023" i="11"/>
  <c r="G2024" i="11"/>
  <c r="G2025" i="11"/>
  <c r="G2026" i="11"/>
  <c r="G2027" i="11"/>
  <c r="G2028" i="11"/>
  <c r="G2029" i="11"/>
  <c r="G2030" i="11"/>
  <c r="G2031" i="11"/>
  <c r="G2032" i="11"/>
  <c r="G2033" i="11"/>
  <c r="G2034" i="11"/>
  <c r="G2035" i="11"/>
  <c r="G2036" i="11"/>
  <c r="G2037" i="11"/>
  <c r="G2038" i="11"/>
  <c r="G2039" i="11"/>
  <c r="G2040" i="11"/>
  <c r="G2041" i="11"/>
  <c r="G2042" i="11"/>
  <c r="G2043" i="11"/>
  <c r="G2044" i="11"/>
  <c r="G2045" i="11"/>
  <c r="G2046" i="11"/>
  <c r="G2047" i="11"/>
  <c r="G2048" i="11"/>
  <c r="G2049" i="11"/>
  <c r="G2050" i="11"/>
  <c r="G2051" i="11"/>
  <c r="G2052" i="11"/>
  <c r="G2053" i="11"/>
  <c r="G2054" i="11"/>
  <c r="G2055" i="11"/>
  <c r="G2056" i="11"/>
  <c r="G2057" i="11"/>
  <c r="G2058" i="11"/>
  <c r="G2059" i="11"/>
  <c r="G2060" i="11"/>
  <c r="G2061" i="11"/>
  <c r="G2062" i="11"/>
  <c r="G2063" i="11"/>
  <c r="G2064" i="11"/>
  <c r="G2065" i="11"/>
  <c r="G2066" i="11"/>
  <c r="G2067" i="11"/>
  <c r="G2068" i="11"/>
  <c r="G2069" i="11"/>
  <c r="G2070" i="11"/>
  <c r="G2071" i="11"/>
  <c r="G2072" i="11"/>
  <c r="G2073" i="11"/>
  <c r="G2074" i="11"/>
  <c r="G2075" i="11"/>
  <c r="G2076" i="11"/>
  <c r="G2077" i="11"/>
  <c r="G2078" i="11"/>
  <c r="G2080" i="11"/>
  <c r="G2081" i="11"/>
  <c r="G2082" i="11"/>
  <c r="G2083" i="11"/>
  <c r="G2084" i="11"/>
  <c r="G2085" i="11"/>
  <c r="G2086" i="11"/>
  <c r="G2087" i="11"/>
  <c r="G2088" i="11"/>
  <c r="G2089" i="11"/>
  <c r="G2090" i="11"/>
  <c r="G2091" i="11"/>
  <c r="G2092" i="11"/>
  <c r="G2093" i="11"/>
  <c r="G2094" i="11"/>
  <c r="G2095" i="11"/>
  <c r="G2096" i="11"/>
  <c r="G2097" i="11"/>
  <c r="G2098" i="11"/>
  <c r="G2099" i="11"/>
  <c r="G2100" i="11"/>
  <c r="G2101" i="11"/>
  <c r="G2102" i="11"/>
  <c r="G2103" i="11"/>
  <c r="G2104" i="11"/>
  <c r="G2105" i="11"/>
  <c r="G2106" i="11"/>
  <c r="G2107" i="11"/>
  <c r="G2108" i="11"/>
  <c r="G2109" i="11"/>
  <c r="G2110" i="11"/>
  <c r="G2111" i="11"/>
  <c r="G2112" i="11"/>
  <c r="G2113" i="11"/>
  <c r="G2114" i="11"/>
  <c r="G2115" i="11"/>
  <c r="G2116" i="11"/>
  <c r="G2117" i="11"/>
  <c r="G2118" i="11"/>
  <c r="G2119" i="11"/>
  <c r="G2120" i="11"/>
  <c r="G2121" i="11"/>
  <c r="G2122" i="11"/>
  <c r="G2123" i="11"/>
  <c r="G2124" i="11"/>
  <c r="G2125" i="11"/>
  <c r="G2126" i="11"/>
  <c r="G2127" i="11"/>
  <c r="G2128" i="11"/>
  <c r="G2129" i="11"/>
  <c r="G2130" i="11"/>
  <c r="G2131" i="11"/>
  <c r="G2132" i="11"/>
  <c r="G2133" i="11"/>
  <c r="G2134" i="11"/>
  <c r="G2135" i="11"/>
  <c r="G2136" i="11"/>
  <c r="G2137" i="11"/>
  <c r="G2138" i="11"/>
  <c r="G2139" i="11"/>
  <c r="G2140" i="11"/>
  <c r="G2141" i="11"/>
  <c r="G2142" i="11"/>
  <c r="G2143" i="11"/>
  <c r="G2144" i="11"/>
  <c r="G2145" i="11"/>
  <c r="G2146" i="11"/>
  <c r="G2147" i="11"/>
  <c r="G2148" i="11"/>
  <c r="G2149" i="11"/>
  <c r="G2150" i="11"/>
  <c r="G2151" i="11"/>
  <c r="G2152" i="11"/>
  <c r="G2153" i="11"/>
  <c r="G2154" i="11"/>
  <c r="G2155" i="11"/>
  <c r="G2156" i="11"/>
  <c r="G2157" i="11"/>
  <c r="G2158" i="11"/>
  <c r="G2159" i="11"/>
  <c r="G2160" i="11"/>
  <c r="G2161" i="11"/>
  <c r="G2162" i="11"/>
  <c r="G2163" i="11"/>
  <c r="G2164" i="11"/>
  <c r="G2165" i="11"/>
  <c r="G2166" i="11"/>
  <c r="G2167" i="11"/>
  <c r="G2168" i="11"/>
  <c r="G2169" i="11"/>
  <c r="G2170" i="11"/>
  <c r="G2171" i="11"/>
  <c r="G2172" i="11"/>
  <c r="G2173" i="11"/>
  <c r="G2174" i="11"/>
  <c r="G2175" i="11"/>
  <c r="G2176" i="11"/>
  <c r="G2177" i="11"/>
  <c r="G2178" i="11"/>
  <c r="G2179" i="11"/>
  <c r="G2180" i="11"/>
  <c r="G2181" i="11"/>
  <c r="G2182" i="11"/>
  <c r="G2183" i="11"/>
  <c r="G2184" i="11"/>
  <c r="G2185" i="11"/>
  <c r="G2186" i="11"/>
  <c r="G2187" i="11"/>
  <c r="G2188" i="11"/>
  <c r="G2189" i="11"/>
  <c r="G2190" i="11"/>
  <c r="G2191" i="11"/>
  <c r="G2192" i="11"/>
  <c r="G2193" i="11"/>
  <c r="G2194" i="11"/>
  <c r="G2195" i="11"/>
  <c r="G2196" i="11"/>
  <c r="G2197" i="11"/>
  <c r="G2198" i="11"/>
  <c r="G2199" i="11"/>
  <c r="G2200" i="11"/>
  <c r="G2201" i="11"/>
  <c r="G2202" i="11"/>
  <c r="G2203" i="11"/>
  <c r="G2204" i="11"/>
  <c r="G2205" i="11"/>
  <c r="G2206" i="11"/>
  <c r="G2207" i="11"/>
  <c r="G2208" i="11"/>
  <c r="G2209" i="11"/>
  <c r="G2210" i="11"/>
  <c r="G2211" i="11"/>
  <c r="G2212" i="11"/>
  <c r="G2213" i="11"/>
  <c r="G2214" i="11"/>
  <c r="G2215" i="11"/>
  <c r="G2216" i="11"/>
  <c r="G2217" i="11"/>
  <c r="G2218" i="11"/>
  <c r="G2219" i="11"/>
  <c r="G2220" i="11"/>
  <c r="G2221" i="11"/>
  <c r="G2222" i="11"/>
  <c r="G2223" i="11"/>
  <c r="G2224" i="11"/>
  <c r="G2225" i="11"/>
  <c r="G2226" i="11"/>
  <c r="G2227" i="11"/>
  <c r="G2228" i="11"/>
  <c r="G2229" i="11"/>
  <c r="G2230" i="11"/>
  <c r="G2231" i="11"/>
  <c r="G2232" i="11"/>
  <c r="G2233" i="11"/>
  <c r="G2234" i="11"/>
  <c r="G2235" i="11"/>
  <c r="G2236" i="11"/>
  <c r="G2237" i="11"/>
  <c r="G2238" i="11"/>
  <c r="G2239" i="11"/>
  <c r="G2240" i="11"/>
  <c r="G2241" i="11"/>
  <c r="G2242" i="11"/>
  <c r="G2243" i="11"/>
  <c r="G2244" i="11"/>
  <c r="G2245" i="11"/>
  <c r="G2246" i="11"/>
  <c r="G2247" i="11"/>
  <c r="G2248" i="11"/>
  <c r="G2249" i="11"/>
  <c r="G2250" i="11"/>
  <c r="G2251" i="11"/>
  <c r="G2252" i="11"/>
  <c r="G2253" i="11"/>
  <c r="G2254" i="11"/>
  <c r="G2255" i="11"/>
  <c r="G2256" i="11"/>
  <c r="G2257" i="11"/>
  <c r="G2258" i="11"/>
  <c r="G2259" i="11"/>
  <c r="G2260" i="11"/>
  <c r="G2261" i="11"/>
  <c r="G2262" i="11"/>
  <c r="G2263" i="11"/>
  <c r="G2264" i="11"/>
  <c r="G2265" i="11"/>
  <c r="G2266" i="11"/>
  <c r="G2267" i="11"/>
  <c r="G2268" i="11"/>
  <c r="G2269" i="11"/>
  <c r="G2270" i="11"/>
  <c r="G2271" i="11"/>
  <c r="G2272" i="11"/>
  <c r="G2273" i="11"/>
  <c r="G2274" i="11"/>
  <c r="G2275" i="11"/>
  <c r="G2276" i="11"/>
  <c r="G2277" i="11"/>
  <c r="G2278" i="11"/>
  <c r="G2279" i="11"/>
  <c r="G2280" i="11"/>
  <c r="G2281" i="11"/>
  <c r="G2282" i="11"/>
  <c r="G2283" i="11"/>
  <c r="G2284" i="11"/>
  <c r="G2285" i="11"/>
  <c r="G2286" i="11"/>
  <c r="G2287" i="11"/>
  <c r="G2288" i="11"/>
  <c r="G2289" i="11"/>
  <c r="G2290" i="11"/>
  <c r="G2291" i="11"/>
  <c r="G2292" i="11"/>
  <c r="G2293" i="11"/>
  <c r="G2294" i="11"/>
  <c r="G2295" i="11"/>
  <c r="G2296" i="11"/>
  <c r="G2297" i="11"/>
  <c r="G2298" i="11"/>
  <c r="G2299" i="11"/>
  <c r="G2300" i="11"/>
  <c r="G2301" i="11"/>
  <c r="G2302" i="11"/>
  <c r="G2303" i="11"/>
  <c r="G2304" i="11"/>
  <c r="G2305" i="11"/>
  <c r="G2306" i="11"/>
  <c r="G2307" i="11"/>
  <c r="G2308" i="11"/>
  <c r="G2309" i="11"/>
  <c r="G2310" i="11"/>
  <c r="G2311" i="11"/>
  <c r="G2312" i="11"/>
  <c r="G2313" i="11"/>
  <c r="G2314" i="11"/>
  <c r="G2315" i="11"/>
  <c r="G2316" i="11"/>
  <c r="G2317" i="11"/>
  <c r="G2318" i="11"/>
  <c r="G2319" i="11"/>
  <c r="G2320" i="11"/>
  <c r="G2321" i="11"/>
  <c r="G2322" i="11"/>
  <c r="G2323" i="11"/>
  <c r="G2324" i="11"/>
  <c r="G2325" i="11"/>
  <c r="G2326" i="11"/>
  <c r="G2327" i="11"/>
  <c r="G2328" i="11"/>
  <c r="G2329" i="11"/>
  <c r="G2330" i="11"/>
  <c r="G2331" i="11"/>
  <c r="G2332" i="11"/>
  <c r="G2333" i="11"/>
  <c r="G2334" i="11"/>
  <c r="G2335" i="11"/>
  <c r="G2336" i="11"/>
  <c r="G2337" i="11"/>
  <c r="G2338" i="11"/>
  <c r="G2339" i="11"/>
  <c r="G2340" i="11"/>
  <c r="G2341" i="11"/>
  <c r="G2342" i="11"/>
  <c r="G2343" i="11"/>
  <c r="G2344" i="11"/>
  <c r="G2345" i="11"/>
  <c r="G2346" i="11"/>
  <c r="G2347" i="11"/>
  <c r="G2348" i="11"/>
  <c r="G2349" i="11"/>
  <c r="G2350" i="11"/>
  <c r="G2351" i="11"/>
  <c r="G2352" i="11"/>
  <c r="G2353" i="11"/>
  <c r="G2354" i="11"/>
  <c r="G2355" i="11"/>
  <c r="G2356" i="11"/>
  <c r="G2357" i="11"/>
  <c r="G2358" i="11"/>
  <c r="G2359" i="11"/>
  <c r="G2360" i="11"/>
  <c r="G2361" i="11"/>
  <c r="G2362" i="11"/>
  <c r="G2363" i="11"/>
  <c r="G2364" i="11"/>
  <c r="G2365" i="11"/>
  <c r="G2366" i="11"/>
  <c r="G2367" i="11"/>
  <c r="G2368" i="11"/>
  <c r="G2369" i="11"/>
  <c r="G2370" i="11"/>
  <c r="G2371" i="11"/>
  <c r="G2372" i="11"/>
  <c r="G2373" i="11"/>
  <c r="G2374" i="11"/>
  <c r="G2375" i="11"/>
  <c r="G2376" i="11"/>
  <c r="G2377" i="11"/>
  <c r="G2378" i="11"/>
  <c r="G2379" i="11"/>
  <c r="G2380" i="11"/>
  <c r="G2381" i="11"/>
  <c r="G2382" i="11"/>
  <c r="G2383" i="11"/>
  <c r="G2384" i="11"/>
  <c r="G2385" i="11"/>
  <c r="G2386" i="11"/>
  <c r="G2387" i="11"/>
  <c r="G2388" i="11"/>
  <c r="G2389" i="11"/>
  <c r="G2390" i="11"/>
  <c r="G2391" i="11"/>
  <c r="G2392" i="11"/>
  <c r="G2393" i="11"/>
  <c r="G2394" i="11"/>
  <c r="G2395" i="11"/>
  <c r="G2396" i="11"/>
  <c r="G2397" i="11"/>
  <c r="G2398" i="11"/>
  <c r="G2399" i="11"/>
  <c r="G2400" i="11"/>
  <c r="G2401" i="11"/>
  <c r="G2402" i="11"/>
  <c r="G2403" i="11"/>
  <c r="G2404" i="11"/>
  <c r="G2405" i="11"/>
  <c r="G2406" i="11"/>
  <c r="G2407" i="11"/>
  <c r="G2408" i="11"/>
  <c r="G2409" i="11"/>
  <c r="G2410" i="11"/>
  <c r="G2411" i="11"/>
  <c r="G2412" i="11"/>
  <c r="G2413" i="11"/>
  <c r="G2414" i="11"/>
  <c r="G2415" i="11"/>
  <c r="G2416" i="11"/>
  <c r="G2417" i="11"/>
  <c r="G2418" i="11"/>
  <c r="G2419" i="11"/>
  <c r="G2420" i="11"/>
  <c r="G2421" i="11"/>
  <c r="G2422" i="11"/>
  <c r="G2423" i="11"/>
  <c r="G2424" i="11"/>
  <c r="G2425" i="11"/>
  <c r="G2426" i="11"/>
  <c r="G2427" i="11"/>
  <c r="G2428" i="11"/>
  <c r="G2429" i="11"/>
  <c r="G2430" i="11"/>
  <c r="G2431" i="11"/>
  <c r="G2432" i="11"/>
  <c r="G2433" i="11"/>
  <c r="G2434" i="11"/>
  <c r="G2435" i="11"/>
  <c r="G2436" i="11"/>
  <c r="G2437" i="11"/>
  <c r="G2438" i="11"/>
  <c r="G2439" i="11"/>
  <c r="G2440" i="11"/>
  <c r="G2441" i="11"/>
  <c r="G2442" i="11"/>
  <c r="G2443" i="11"/>
  <c r="G2444" i="11"/>
  <c r="G2445" i="11"/>
  <c r="G2446" i="11"/>
  <c r="G2447" i="11"/>
  <c r="G2448" i="11"/>
  <c r="G2449" i="11"/>
  <c r="G2450" i="11"/>
  <c r="G2451" i="11"/>
  <c r="G2452" i="11"/>
  <c r="G2453" i="11"/>
  <c r="G2454" i="11"/>
  <c r="G2455" i="11"/>
  <c r="G2456" i="11"/>
  <c r="G2457" i="11"/>
  <c r="G2458" i="11"/>
  <c r="G2459" i="11"/>
  <c r="G2460" i="11"/>
  <c r="G2461" i="11"/>
  <c r="G2462" i="11"/>
  <c r="G2463" i="11"/>
  <c r="G2464" i="11"/>
  <c r="G2465" i="11"/>
  <c r="G2466" i="11"/>
  <c r="G2467" i="11"/>
  <c r="G2468" i="11"/>
  <c r="G2469" i="11"/>
  <c r="G2470" i="11"/>
  <c r="G2471" i="11"/>
  <c r="G2472" i="11"/>
  <c r="G2473" i="11"/>
  <c r="G2474" i="11"/>
  <c r="G2475" i="11"/>
  <c r="G2476" i="11"/>
  <c r="G2477" i="11"/>
  <c r="G2478" i="11"/>
  <c r="G2479" i="11"/>
  <c r="G2480" i="11"/>
  <c r="G2481" i="11"/>
  <c r="G2482" i="11"/>
  <c r="G2483" i="11"/>
  <c r="G2484" i="11"/>
  <c r="G2485" i="11"/>
  <c r="G2486" i="11"/>
  <c r="G2487" i="11"/>
  <c r="G2488" i="11"/>
  <c r="G2489" i="11"/>
  <c r="G2490" i="11"/>
  <c r="G2491" i="11"/>
  <c r="G2492" i="11"/>
  <c r="G2493" i="11"/>
  <c r="G2494" i="11"/>
  <c r="G2495" i="11"/>
  <c r="G2496" i="11"/>
  <c r="G2497" i="11"/>
  <c r="G2498" i="11"/>
  <c r="G2499" i="11"/>
  <c r="G2500" i="11"/>
  <c r="G2501" i="11"/>
  <c r="G2502" i="11"/>
  <c r="G2503" i="11"/>
  <c r="G2504" i="11"/>
  <c r="G2505" i="11"/>
  <c r="G2506" i="11"/>
  <c r="G2507" i="11"/>
  <c r="G2508" i="11"/>
  <c r="G2509" i="11"/>
  <c r="G2510" i="11"/>
  <c r="G2511" i="11"/>
  <c r="G2512" i="11"/>
  <c r="G2513" i="11"/>
  <c r="G2514" i="11"/>
  <c r="G2515" i="11"/>
  <c r="G2516" i="11"/>
  <c r="G2517" i="11"/>
  <c r="G2518" i="11"/>
  <c r="G2519" i="11"/>
  <c r="G2520" i="11"/>
  <c r="G2521" i="11"/>
  <c r="G2522" i="11"/>
  <c r="G2523" i="11"/>
  <c r="G2524" i="11"/>
  <c r="G2525" i="11"/>
  <c r="G2526" i="11"/>
  <c r="G2527" i="11"/>
  <c r="G2528" i="11"/>
  <c r="G2529" i="11"/>
  <c r="G2530" i="11"/>
  <c r="G2531" i="11"/>
  <c r="G2532" i="11"/>
  <c r="G2533" i="11"/>
  <c r="G2534" i="11"/>
  <c r="G2535" i="11"/>
  <c r="G2536" i="11"/>
  <c r="G2537" i="11"/>
  <c r="G2538" i="11"/>
  <c r="G2539" i="11"/>
  <c r="G2540" i="11"/>
  <c r="G2541" i="11"/>
  <c r="G2542" i="11"/>
  <c r="G2543" i="11"/>
  <c r="G2544" i="11"/>
  <c r="G2545" i="11"/>
  <c r="G2546" i="11"/>
  <c r="G2547" i="11"/>
  <c r="G2548" i="11"/>
  <c r="G2549" i="11"/>
  <c r="G2550" i="11"/>
  <c r="G2551" i="11"/>
  <c r="G2552" i="11"/>
  <c r="G2553" i="11"/>
  <c r="G2554" i="11"/>
  <c r="G2555" i="11"/>
  <c r="G2556" i="11"/>
  <c r="G2557" i="11"/>
  <c r="G2558" i="11"/>
  <c r="G2559" i="11"/>
  <c r="G2560" i="11"/>
  <c r="G2561" i="11"/>
  <c r="C24" i="3" l="1"/>
  <c r="C32" i="3" s="1"/>
  <c r="C33" i="3" s="1"/>
  <c r="C11" i="3" l="1"/>
  <c r="C16" i="3" s="1"/>
  <c r="C25" i="3" l="1"/>
  <c r="C17" i="3"/>
  <c r="C26" i="3" s="1"/>
  <c r="C13" i="3"/>
  <c r="C37" i="3" l="1"/>
  <c r="C35" i="3" l="1"/>
  <c r="D37" i="3" s="1"/>
  <c r="C36" i="3" l="1"/>
  <c r="D36" i="3" s="1"/>
  <c r="C39" i="3"/>
  <c r="C38" i="3" s="1"/>
</calcChain>
</file>

<file path=xl/sharedStrings.xml><?xml version="1.0" encoding="utf-8"?>
<sst xmlns="http://schemas.openxmlformats.org/spreadsheetml/2006/main" count="5370" uniqueCount="5257">
  <si>
    <t>1.</t>
  </si>
  <si>
    <t>Bankverbindung (IBAN, Geldinstitut)</t>
  </si>
  <si>
    <t>Auskunft erteilt (ggf. Vertretungsberechtigte/r)</t>
  </si>
  <si>
    <t>2.</t>
  </si>
  <si>
    <t>nein</t>
  </si>
  <si>
    <t>ja</t>
  </si>
  <si>
    <t>Versicherung des Antragstellers, dass für die Schule, an der die aufgeführte Maßnahme durchgeführt werden soll, das Medienkonzept erarbeitet und dem Staatsministerium in der zum Zeitpunkt des Antrags aktuellen Version übermittelt wurde</t>
  </si>
  <si>
    <t>Versicherung des Antragstellers, dass für die Schule, an der die aufgeführte Maßnahme durchgeführt werden soll, die Ist-Ausstattung im Rahmen der zum Zeitpunkt der Antragstellung aktuellen IT-Umfrage der ALP Dillingen gemeldet wurde.</t>
  </si>
  <si>
    <t>allgemeinbildend</t>
  </si>
  <si>
    <t>beruflich</t>
  </si>
  <si>
    <t>Anmerkung:</t>
  </si>
  <si>
    <t>Schulart gemäß BayEUG Art. 6 (2)</t>
  </si>
  <si>
    <t>Schulen für Kranke</t>
  </si>
  <si>
    <t>3.</t>
  </si>
  <si>
    <t>4.</t>
  </si>
  <si>
    <t>6.</t>
  </si>
  <si>
    <t>7.</t>
  </si>
  <si>
    <t>8.</t>
  </si>
  <si>
    <t>9.</t>
  </si>
  <si>
    <t>Wird automatisch ausgefüllt
(nicht veränderbar)</t>
  </si>
  <si>
    <t>Telefon</t>
  </si>
  <si>
    <t>selbstständiger Abschnitt einer vor dem 17.05.2019 begonnenen Maßnahme (gemäß dBIR Nr. 4 Satz 4)</t>
  </si>
  <si>
    <t>Nr. 2
dBIR</t>
  </si>
  <si>
    <t>Nr. 2 f) cc) dBIR</t>
  </si>
  <si>
    <t>Nr. 4 Satz 4 dBIR</t>
  </si>
  <si>
    <t>Nr. 5.3 b) dBIR</t>
  </si>
  <si>
    <t>Nr. 7.1 f)
dBIR</t>
  </si>
  <si>
    <t>Nr. 7.1 g)
dBIR</t>
  </si>
  <si>
    <t>Träger</t>
  </si>
  <si>
    <t>PLZ</t>
  </si>
  <si>
    <t>Ort</t>
  </si>
  <si>
    <t>RBZ</t>
  </si>
  <si>
    <t>Regierungsbezirk</t>
  </si>
  <si>
    <t>kommunal</t>
  </si>
  <si>
    <t>Gemeinde</t>
  </si>
  <si>
    <t>Oberbayern</t>
  </si>
  <si>
    <t>Oberfranken</t>
  </si>
  <si>
    <t>Gesellschaft für Erwachsenenbildung e.V., Regensburg</t>
  </si>
  <si>
    <t>Oberpfalz</t>
  </si>
  <si>
    <t>Fränkische Akademie für Sprache und Kommunikation und berufliche Fortbildung e.V.</t>
  </si>
  <si>
    <t>Unterfranken</t>
  </si>
  <si>
    <t>Mittelfranken</t>
  </si>
  <si>
    <t>Schwaben</t>
  </si>
  <si>
    <t>Niederbayern</t>
  </si>
  <si>
    <t>Landkreis</t>
  </si>
  <si>
    <t>Franziskuswerk Schönbrunn gGmbH</t>
  </si>
  <si>
    <t>Provinzialat der Armen Schulschwestern v.U.L.Fr., München</t>
  </si>
  <si>
    <t>Caritasverband der Erzdiözese München und Freising e.V.</t>
  </si>
  <si>
    <t>Kuratorium Wohnen im Alter gemeinnützige AG Unterhaching</t>
  </si>
  <si>
    <t>Altenpflegeakademie Bayerischer Wald gGmbH, Grafenau</t>
  </si>
  <si>
    <t>Berufl. Fortbildungszentren der Bayer. Wirtschaft (bfz) gGmbH</t>
  </si>
  <si>
    <t>Deutsches Erwachsenen-Bildungswerk, gemeinnützige Schulträger-Gesellschaft mit beschränkter Haftung</t>
  </si>
  <si>
    <t>Berufliches Schulzentrum Kempten (Allgäu), Zweckverband</t>
  </si>
  <si>
    <t>Kommunalunternehmen Kliniken des Bezirks Oberbayern</t>
  </si>
  <si>
    <t>Kommunalunternehmen Akutkrankenhaus des Landkr. Landsberg am Lech im Klinikum Landsberg am Lech</t>
  </si>
  <si>
    <t>Bezirk</t>
  </si>
  <si>
    <t>Medizinische Einrichtungen des Bezirks Oberpfalz - Kommunalunternehmen</t>
  </si>
  <si>
    <t>Kommunalunternehmen Krankenhäuser des Lkr. Amberg-Sulzbach</t>
  </si>
  <si>
    <t>Kommunalunternehmen Gesundheitseinrichtungen des Bezirks Oberfranken – Anstalt des öffentlichen Rechts.</t>
  </si>
  <si>
    <t>Anregiomed, gemeinsames Kommunalunternehmen, Anstalt des öffentl. Rechts des Landkreises Ansbach</t>
  </si>
  <si>
    <t>Klinikum Nürnberg, selbständiges Kommunalunternehmen als Anstalt des öffentlichen Rechts</t>
  </si>
  <si>
    <t>Kommunalunternehmen Kliniken des Landkreises Neustadt a.d.Aisch - Bad Windsheim</t>
  </si>
  <si>
    <t>Berufsfachschule für Krankenpflege und Kinderkrankenpflege Haßfurt/Schweinfurt, Zweckverband</t>
  </si>
  <si>
    <t>gKU Wertachkliniken Bobingen und Schwabmünchen, Kommunalunternehmen</t>
  </si>
  <si>
    <t>gKU Donau-Ries Kliniken und Seniorenheime des Landkreises Donau-Ries und der Stadt Nördlingen, Kommunalunternehmen</t>
  </si>
  <si>
    <t>Berufsfachschulen Heimerer GmbH</t>
  </si>
  <si>
    <t>Kliniken der Stadt und des Landkreises Rosenheim GmbH</t>
  </si>
  <si>
    <t>Hilfe im Alter gGmbH - Landkreis München</t>
  </si>
  <si>
    <t>Stiftung St. Johannes in Neuburg</t>
  </si>
  <si>
    <t>Berufsfachschule für Altenpflege Heimerer GmbH Landsberg</t>
  </si>
  <si>
    <t>MKT-Institut für Notfallmedizin und Katastrophenschutzausbildung in Bayern gGmbH</t>
  </si>
  <si>
    <t>Bayerisches Rotes Kreuz Kreisverband Altötting</t>
  </si>
  <si>
    <t>Kongregation der Barmh.Schwestern vom Hl.Vinzenz von Paul, München</t>
  </si>
  <si>
    <t>Starnberger Kliniken GmbH</t>
  </si>
  <si>
    <t>Verein zur Unterhaltung der pharm.-techn. Lehranstalten in Bayern e.V., München</t>
  </si>
  <si>
    <t>Verein zur Förderung der Aus- und Fortbildung in der Orthoptik e.V. in München</t>
  </si>
  <si>
    <t>Private Massage-Schule Inntal, Berufsfachschule für Massage e.V.</t>
  </si>
  <si>
    <t>Kliniken Am Goldenen Steig gGmbH</t>
  </si>
  <si>
    <t>Priv. Berufsakademie für Aus- und Weiterbildung Passau gGmbH</t>
  </si>
  <si>
    <t>BRK - Bezirksverband Niederbayern/Oberpfalz</t>
  </si>
  <si>
    <t>Institut für Aus-, Fort- und Weiterbildung im Gesundheitswesen e.V.</t>
  </si>
  <si>
    <t>Bildungszentrum für Gesundheitsberufe Bad Gögging gGmbH</t>
  </si>
  <si>
    <t>Malteser Hilfsdienst gGmbH Regenstauf</t>
  </si>
  <si>
    <t>ISE Fachschule für Altenpflege und Allgemeinbildung gGmbH</t>
  </si>
  <si>
    <t>Berufsfortbildungswerk,Gemeinn.Bildungseinrichtung des DGB GmbH Bezirksgeschäftsstelle Bayern</t>
  </si>
  <si>
    <t>Barmherzige Brüder gemeinnützige Krankenhaus GmbH</t>
  </si>
  <si>
    <t>Bayerisches Rotes Kreuz – Kreisverband Kulmbach</t>
  </si>
  <si>
    <t>Schwesternschaft Nürnberg vom BRK e.V.</t>
  </si>
  <si>
    <t>REGIOMED Klinikum Lichtenfels</t>
  </si>
  <si>
    <t>Kliniken HochFranken, Anstalt des öff. Rechts d. Lkr. Hof</t>
  </si>
  <si>
    <t>Bamberger Bildungszentrum für Altenpflege gemeinnützige GmbH</t>
  </si>
  <si>
    <t>Verein zur Aus- und Weiterbildung in der Orthoptik Nordbayern e.V.</t>
  </si>
  <si>
    <t>Schwesternschaft Nürnberg vom Bayerischen Roten Kreuz e.V.</t>
  </si>
  <si>
    <t>Martha-Maria Krankenhaus gemeinnützige GmbH</t>
  </si>
  <si>
    <t>TGE – gTrägergesellschaft mbH für die Einrichtungen der Schwestern vom Göttlichen Erlöser (Niederbronner Schwestern) Provinz Deutschland</t>
  </si>
  <si>
    <t>Berufsfachschule für Krankenpflegehilfe am Krankenhaus Rummelsberg gGmbH</t>
  </si>
  <si>
    <t>Verein für physiotherapeutische Ausbildungen Erlangen e.V.</t>
  </si>
  <si>
    <t>Schwesternschaft München vom BRK e.V.</t>
  </si>
  <si>
    <t>Gesellschaft für berufsbez. Aus- und Weiterbildung gGmbH (GFAW)</t>
  </si>
  <si>
    <t>Universitätsklinikum Augsburg, rechtsfähige Anstalt des öffentlichen Rechts</t>
  </si>
  <si>
    <t>Rummelsberger Anstalten (Dienste) der Inneren Mission e.V.</t>
  </si>
  <si>
    <t>Gemeinn. Schulverein inlingua Berufsfachschule für Fremdsprachenberufe e.V., Ingolstadt</t>
  </si>
  <si>
    <t>Inlingua Berufsfachschule für Fremdsprachenberufe München e.V.</t>
  </si>
  <si>
    <t>Euro-Berufsfachschule für Wirtschaft und Fremdsprachen gemeinnützige GmbH Bamberg</t>
  </si>
  <si>
    <t>Deutsche Angestellten-Akademie - Wirtschaftsfachschule GmbH</t>
  </si>
  <si>
    <t>Trägervereinigung des Instituts f. Fremdsprachen u. Auslandskunde b.d. Friedrich-Alexander-Universi</t>
  </si>
  <si>
    <t>Nürnberger Fremdsprachenschule Staatlich anerkannte Berufsfachschule für Fremdsprachenberufe –Gemeinnütziger Schulverein e.V.</t>
  </si>
  <si>
    <t>Inlingua Berufsfachschule für Fremdsprachenberufe Augsburg - Gemeinütziger Schulverein e.V.</t>
  </si>
  <si>
    <t>Berufsfachschule für Musik und Sing- und Musikschulwerk Oberfranken, Zweckverband</t>
  </si>
  <si>
    <t>Berufsfachschule für Musik Krumbach gemeinnütziger Schulträger GmbH</t>
  </si>
  <si>
    <t>BIT-Bildungsakademie Inn-Salzach Technologiezentrum Gendorf GmbH</t>
  </si>
  <si>
    <t>berufliche Schulen Landshut (Stadt und Landkreis), Zweckverband</t>
  </si>
  <si>
    <t>Zweckverband Berufsschule und Bildung in Stadt und Landkreis Hof</t>
  </si>
  <si>
    <t>Aschaffenburg - Fachoberschule / Berufsoberschule -, Zweckverband</t>
  </si>
  <si>
    <t>Staatliche Fachoberschule und Berufsoberschule Fürth, Zweckverband</t>
  </si>
  <si>
    <t>Fachoberschule / Berufsoberschule Schweinfurt, Zweckverband</t>
  </si>
  <si>
    <t>Regens-Wagner-Stiftung Hohenwart</t>
  </si>
  <si>
    <t>Kolping-Bildungswerk Diözesanverband München und Freising e.V.</t>
  </si>
  <si>
    <t>Diakonie Hochfranken Diakonie am Campus gGmbH</t>
  </si>
  <si>
    <t>Kolping-Schulwerk GmbH</t>
  </si>
  <si>
    <t>Antonia-Werr-Zentrum GmbH gemeinnützige heilpädagogisch/therapeutische Einrichtung für Mädchen und junge Frauen</t>
  </si>
  <si>
    <t>Verein für Körper- und Mehrfachbehinderte e.V. Würzburg</t>
  </si>
  <si>
    <t>RDB Rummelsberger Dienste für Menschen mit Behinderung gGmbH</t>
  </si>
  <si>
    <t>Fachakademie für Sozialpädagogik der Arbeiterwohlfahrt in München und Oberbayern gemeinnützige GmbH</t>
  </si>
  <si>
    <t>Verein zur Förderung der Kunst des Theaters e.V. Athanor</t>
  </si>
  <si>
    <t>Stiftung Kath. Bildungsstätten für Sozialberufe in Bayern</t>
  </si>
  <si>
    <t>Kongregation der Armen Schulschwestern v.U.L.Fr., München</t>
  </si>
  <si>
    <t>Kongregation der Armen Franziskanerinnen, Mallersdorf</t>
  </si>
  <si>
    <t>Würzburger Dolmetscherschule, FAK für Fremdsprachenberufe, gGmbH</t>
  </si>
  <si>
    <t>Joseph-Bernhart-Fachakademie für Sozialpädagogik in Krumbach gemeinnützige Schulträger GmbH</t>
  </si>
  <si>
    <t>Euro Akademie Berufsfachschulen und Fachakademie für Sozialpädagogik und Erzieher Main Tauber gemei</t>
  </si>
  <si>
    <t>Mathilde-Zimmer-Stiftung Landschulheim Schule Schloss Schwarzenberg e.V.</t>
  </si>
  <si>
    <t>Institut Schloß Brannenburg St.anerk.priv.Realsch. mit Internat f.Knaben u.Mäd. Schloß Brannenb. Gmb</t>
  </si>
  <si>
    <t>Isar Wirtschaftsschule GmbH</t>
  </si>
  <si>
    <t>Montessori-Vereinigung Nürnberger Land e.V.</t>
  </si>
  <si>
    <t>Mediadesign Akademie für Aus- und Weiterbildung München</t>
  </si>
  <si>
    <t>Montessori-Schule Rosenheim-Rohrdorf Förderverein e.V.</t>
  </si>
  <si>
    <t>Montessori-Fördergemeinschaft Passau und Umgebung e.V.</t>
  </si>
  <si>
    <t>Montessori Trägerverein Würzburg e. V.</t>
  </si>
  <si>
    <t>Diakonisches Institut für Bildung und Soziales gemeinnützige GmbH in Bad Aibling</t>
  </si>
  <si>
    <t>EuroKolleg Privatschulen Deutschland gUG (haftungsbeschränkt)</t>
  </si>
  <si>
    <t>Verein Montessori-Fördergemeinschaft Kronach und Umgebung e.V.</t>
  </si>
  <si>
    <t>Erzbischöfliches Spätberufenenseminar St.Matthias Wolfratshausen</t>
  </si>
  <si>
    <t>Internationaler Bund, Freier Träger der Jugend-, Sozial- und Bildungsarbeit e.V.</t>
  </si>
  <si>
    <t>Phoenix GmbH Konduktive Förderung der Stiftung Pfennigparade</t>
  </si>
  <si>
    <t>Kath. Jugendfürsorge der Erzdiözese München und Freising e.V.</t>
  </si>
  <si>
    <t>Stiftung Attl des Caritasverbands der Erzdiözese München u. Freising</t>
  </si>
  <si>
    <t>Lebenshilfe Bad Tölz - WOR gGmbH</t>
  </si>
  <si>
    <t>Sehbehinderten- und Blindenzentrum e.V.</t>
  </si>
  <si>
    <t>Heilpädagogisches Zentrum - Lebenshilfe für Behinderte e.V.</t>
  </si>
  <si>
    <t>Katholisches Bildungszentrum am Oberen Stephansberg e.V.</t>
  </si>
  <si>
    <t>Diakoniewerk Martinsberg e.V.</t>
  </si>
  <si>
    <t>Lebenshilfe im Fichtelgebirge e.V.</t>
  </si>
  <si>
    <t>Diakonie Hochfranken Jugend- und Familienhilfe Marienberg Psychologische Beratung gGmbH</t>
  </si>
  <si>
    <t>Lebenshilfe Bamberg e.V.</t>
  </si>
  <si>
    <t>Hilfe für Schüler an Förderschulen im Landkreis Bamberg e.V.</t>
  </si>
  <si>
    <t>Lebenshilfe für Menschen mit geistiger Behinderung e.V. Forchheim</t>
  </si>
  <si>
    <t>Lebenshilfe für Menschen mit geistiger oder anderer Behinderung Fürth e.V.</t>
  </si>
  <si>
    <t>Lebenshilfe Neustadt an der Aisch – Bad Windsheim e.V.</t>
  </si>
  <si>
    <t>Diakoniewerk d.Ev.-Luth.Dekanatsbezirke Bad Windsheim,Markt Einersheim,Neust.a.d.Aisch u.Uffen</t>
  </si>
  <si>
    <t>Lebenshilfe Haßberge e.V.</t>
  </si>
  <si>
    <t>Förderverein Erich-Kästner-Schule im Lkr. Kitzingen e.V.</t>
  </si>
  <si>
    <t>Fritz-Felsenstein-Haus e. V.</t>
  </si>
  <si>
    <t>Lebenshilfe für Behinderte, Kreisvereinigung Aichach-Friedberg e.V.</t>
  </si>
  <si>
    <t>Schwabenhilfe für Kinder, Verein zur Erziehungshilfe und Sprachförderung e.V.</t>
  </si>
  <si>
    <t>Schwäbisches Förderzentrum für Hörgeschädigte Augsburg GmbH</t>
  </si>
  <si>
    <t>Lebenshilfe für Menschen mit Behinderung e.V. Kempten</t>
  </si>
  <si>
    <t>Förderverein Freie Heilpäd. Waldorfschule Rosenheim und Umgebung e.V.</t>
  </si>
  <si>
    <t>Lebenshilfe für Menschen mit Behinderung – Stadt und Landkreis Hof e.V.</t>
  </si>
  <si>
    <t>Lebenshilfe für Menschen mit Behinderung, Kreisvereinigung Kronach e.V.</t>
  </si>
  <si>
    <t>Deutsche Provinz der Salesianer Don Boscos</t>
  </si>
  <si>
    <t>Initiative Johanni e.V.</t>
  </si>
  <si>
    <t>Gesellschaft Karl-König-Schule gemeinützige GmbH Nürnberg</t>
  </si>
  <si>
    <t>Evang. Haus Gottesgüte Oberlauringen e. V.</t>
  </si>
  <si>
    <t>Förderkreis für Heilpädagogik und Sozialtherapie Augsburg</t>
  </si>
  <si>
    <t>Sonderpädagogisches Förderzentrum - Teilzentrum - Kempten (Allgäu), Schulverband</t>
  </si>
  <si>
    <t>Freie Waldorfschule und Waldorfkindergärten Augsburg e.V.</t>
  </si>
  <si>
    <t>Trägerverein Freie Waldorfschule Junger Main e.V.</t>
  </si>
  <si>
    <t>Verein Christian Morgenstern zur Förderung der Waldorfpädagogik e.V., Schondorf</t>
  </si>
  <si>
    <t>Gemeinnützige Genossenschaft zum Betrieb der Rudolf-Steiner-Schule München-Giesing in Ismaning</t>
  </si>
  <si>
    <t>Förderverein Freie Waldorfschule Rosenheim e.V.</t>
  </si>
  <si>
    <t>Freie Waldorfschule Isartal in Geretsried gemeinützige eG</t>
  </si>
  <si>
    <t>Freie Schule Lech-Donau gemeinützige GmbH, Buttenwiesen</t>
  </si>
  <si>
    <t>Gemeinnützige Genossenschaft zur Förderung der Freien Schulen Erlbach e.G.</t>
  </si>
  <si>
    <t>Meisterschulen am Ostbahnhof, Zweckverband der Landeshauptstadt München und der Handwerkskammer</t>
  </si>
  <si>
    <t>Meisterschule Ebern für das Schreinerhandwerk, Zweckverband</t>
  </si>
  <si>
    <t>Grundig-Akademie für Wirtschaft und Technik - Gemeinnützige Stiftung e.V. Nürnberg</t>
  </si>
  <si>
    <t>Stiftung Landheim Schondorf am Ammersee</t>
  </si>
  <si>
    <t>Abt-Joscio-Schulwerk e.V.</t>
  </si>
  <si>
    <t>Priorat der Benediktinerinnen der Anbetung Neustift, Ortenburg</t>
  </si>
  <si>
    <t>Trägerverein Freie Kath. Grundschule im Haus St. Marien Neumarkt e.V.</t>
  </si>
  <si>
    <t>Stiftung Regensburger Domspatzen</t>
  </si>
  <si>
    <t>Bilingualer Deutsch-Italienischer Bildungsverein München e.V.</t>
  </si>
  <si>
    <t>Förderverein adventistischer Schulen in Bayern e.V.</t>
  </si>
  <si>
    <t>Fördergemeinschaft Montessori-Kindergruppe Landkreis Starnberg e.V.</t>
  </si>
  <si>
    <t>Pädagogisches Zentrum Förderkreis + Haus Miteinander gGmbH</t>
  </si>
  <si>
    <t>AEFE - Agence pour l'Enseignement Francais a l'etranger (Französischer Staat)</t>
  </si>
  <si>
    <t>Förderverein der Schulen für ganzheitliche Erziehung und Bildung e.V.</t>
  </si>
  <si>
    <t>Bavarian International School gemeinnützige Aktiengesellschaft (BIS gAG)</t>
  </si>
  <si>
    <t>Montessori-Fördergemeinschaft Eggenfelden e.V.</t>
  </si>
  <si>
    <t>Montessori Fördergemeinschaft Landau an der Isar und Umgebung e.V.</t>
  </si>
  <si>
    <t>Montessori-Fördergemeinschaft Vilshofen und Umgebung e.V., Lkr. Passau</t>
  </si>
  <si>
    <t>Montessori Wolfstein e.V.</t>
  </si>
  <si>
    <t>Gemeinsam Leben Gemeinsam Lernen Integration behinderter Menschen Weiden und Umkreis e.V.</t>
  </si>
  <si>
    <t>Montessori-Fördergemeinschaft Sünching und Umgebung e.V.</t>
  </si>
  <si>
    <t>Montessori Förderverein für den Stadt- und Landkreis Amberg e.V.</t>
  </si>
  <si>
    <t>Montessori Bamberg e.V.</t>
  </si>
  <si>
    <t>Montessori-Pädagogik Erlangen e.V.</t>
  </si>
  <si>
    <t>Montessori Verein Roth-Schwabach e.V.</t>
  </si>
  <si>
    <t>Montessori Förderverein Aschaffenburg-Miltenberg e.V.</t>
  </si>
  <si>
    <t>Initiative Freie Aktive Landschule mit Kindergarten e.V. Blumenwiese</t>
  </si>
  <si>
    <t>Montessori-Förderverein Südliches Oberallgäu e.V. Sonthofen</t>
  </si>
  <si>
    <t>International School Augsburg ISA - gemein. AG, Gersthofen</t>
  </si>
  <si>
    <t>Montessori-Elternverein Augsburg Westliche Wälder e.V.</t>
  </si>
  <si>
    <t>Montessori-Schule Augsburg gGmbH</t>
  </si>
  <si>
    <t>Monte - Verein z.Förd.d.Montessoripäd.im Grenzgeb. Oberallgäu/Westallgäu u. Breg.Wald (Österreich)</t>
  </si>
  <si>
    <t>Benediktbeuern - Grund- und Hauptschule -, Schulverband</t>
  </si>
  <si>
    <t>Hebertshausen - Grund- und Mittelschule -, Schulverband</t>
  </si>
  <si>
    <t>Kirchheim-Feldkirchen-Aschheim - Mittelschule -, Schulverband</t>
  </si>
  <si>
    <t>Rott a.Inn - Grund- und Mittelschule -, Schulverband</t>
  </si>
  <si>
    <t>Utting a.Ammersee, Gemeinde</t>
  </si>
  <si>
    <t>Garching a.d.Alz, Schulverband</t>
  </si>
  <si>
    <t>Stammham - Grund- und Teilhauptschule -, Schulverband</t>
  </si>
  <si>
    <t>Wartenberg - Marie-Pettenbeck-Mittelschule -, Schulverband</t>
  </si>
  <si>
    <t>Markt Indersdorf - Grund- und Mittelschule -, Schulverband</t>
  </si>
  <si>
    <t>Odelzhausen - Grund- und Mittelschule -, Schulverband</t>
  </si>
  <si>
    <t>Frauenneuharting, Gemeinde</t>
  </si>
  <si>
    <t>Beilngries St., Gemeinde</t>
  </si>
  <si>
    <t>Uffing-Seehausen a.Staffelsee - Grundschule -, Schulverband</t>
  </si>
  <si>
    <t>Polling Lkr Mühldorf, Gemeinde</t>
  </si>
  <si>
    <t>Carl-Steinmeier-Mittelschule Hohenbrunn, Schulverband</t>
  </si>
  <si>
    <t>Berg im Gau-Brunnen- Langenmosen - Grundschule -, Schulverband</t>
  </si>
  <si>
    <t>Geisenfeld, St., Gemeinde</t>
  </si>
  <si>
    <t>Herrsching a.Ammersee, Gemeinde</t>
  </si>
  <si>
    <t>Feldkirchen-Westerham - Grundschule -, Schulverband</t>
  </si>
  <si>
    <t>Feldkirchen-Westerham - Mittelschule -, Schulverband</t>
  </si>
  <si>
    <t>Hohenfurch-Schwabniederhofen - Grundschule -, Schulverband</t>
  </si>
  <si>
    <t>Schwabbruck-Schwabsoien - Grundschule -, Schulverband</t>
  </si>
  <si>
    <t>Ortenburg - Grund- und Mittelschule -, Schulverband</t>
  </si>
  <si>
    <t>Haidmühle-Philippsreut - Grundschule -, Schulverband</t>
  </si>
  <si>
    <t>Hinterschmiding-Grainet - Grundschule -, Schulverband</t>
  </si>
  <si>
    <t>Mainburg - Hallertauer Mittelschule -, Schulverband</t>
  </si>
  <si>
    <t>Altfraunhofen-Baierbach - Grundschule -, Schulverband</t>
  </si>
  <si>
    <t>Regen, Mittelschulverband</t>
  </si>
  <si>
    <t>Wurmannsquick-Mitterskirchen-Geratskirchen, Schulverband</t>
  </si>
  <si>
    <t>Niederwinkling-Mariaposching - Grundschule -, Schulverband</t>
  </si>
  <si>
    <t>Alteglofsheim-Köfering - Mittelschule -, Schulverband</t>
  </si>
  <si>
    <t>Waffenbrunn-Willmering - Grundschule -, Schulverband</t>
  </si>
  <si>
    <t>Fichtelnaabtal-Grundschule Ebnath-Neusorg, Schulverband</t>
  </si>
  <si>
    <t>Altenstadt a.d.Waldnaab - Hauptschule -, Schulverband</t>
  </si>
  <si>
    <t>Altenstadt a.d.Waldnaab - Grundschule -, Schulverband</t>
  </si>
  <si>
    <t>Neustadt a.d.Waldnaab - Grundschule -, Schulverband</t>
  </si>
  <si>
    <t>Pettendorf-Pielenhofen - Grundschule -, Schulverband</t>
  </si>
  <si>
    <t>Fichtelnaabtal-Mittelschule Ebnath-Neusorg, Schulverband</t>
  </si>
  <si>
    <t>Marktleugast M., Gemeinde</t>
  </si>
  <si>
    <t>Tröstau-Nagel - Kösseine-Mittelschule -, Schulverband</t>
  </si>
  <si>
    <t>Schönbrunn-Ampferbach - Grundschule -, Schulverband</t>
  </si>
  <si>
    <t>Hollfeld-Wonsees-Plankenfels - Grundschule -, Schulverband</t>
  </si>
  <si>
    <t>Sonnefeld - Mittelschule -, Schulverband</t>
  </si>
  <si>
    <t>Weidhausen b.Coburg, Gemeinde</t>
  </si>
  <si>
    <t>Redwitz a.d.Rodach - Grund- und Mittelschule -, Schulverband</t>
  </si>
  <si>
    <t>Untersteinach-Ludwigschorgast - Volksschule -, Schulverband</t>
  </si>
  <si>
    <t>Schirnding-Hohenberg a.d.Eger - Grundschule -, Schulverband</t>
  </si>
  <si>
    <t>Dietenhofen - Grund- und Mittelschule -, Schulverband</t>
  </si>
  <si>
    <t>Dombühl-Weißenkirchberg - Grundschule -, Schulverband</t>
  </si>
  <si>
    <t>Gebsattel-Insingen-Neusitz - Grundschule -, Schulverband</t>
  </si>
  <si>
    <t>Rothenburg ob der Tauber (Große Kreisstadt ), Gemeinde</t>
  </si>
  <si>
    <t>Rothenburg - Valentin-Ickelsamer-Mittelschule -, Schulverband</t>
  </si>
  <si>
    <t>Aurach-Elbersroth-Weinberg - Grundschule -, Schulverband</t>
  </si>
  <si>
    <t>Wassertrüdingen - Betty-Staedtler-Mittelschule -, Schulverband</t>
  </si>
  <si>
    <t>Gnotzheim - Astrid-Lindgren-Volksschule -, Schulverband</t>
  </si>
  <si>
    <t>Röthenbach/Pegnitz -Geschwister Scholl-Mittelschule -, Schulverband</t>
  </si>
  <si>
    <t>Dachsbach-Gerhardshofen - Grundschule -, Schulverband</t>
  </si>
  <si>
    <t>Lipprichhausen-Gollhofen - Grundschule -, Schulverband</t>
  </si>
  <si>
    <t>Wildflecken M., Gemeinde</t>
  </si>
  <si>
    <t>Buchbrunn - Grund- und Mittelschule -, Schulverband</t>
  </si>
  <si>
    <t>Sommerkahl-Blankenbach - Grundschule -, Schulverband</t>
  </si>
  <si>
    <t>Münnerstadt, Mittelschulverband</t>
  </si>
  <si>
    <t>Zeil a.Main, St., Gemeinde</t>
  </si>
  <si>
    <t>Kardinal-Döpfner-Volksschule Großwallstadt/Niedernberg – Mittelschule -, Schulverband</t>
  </si>
  <si>
    <t>Bachgrund in Gössenheim - Grundschule -, Schulverband</t>
  </si>
  <si>
    <t>Reichenberg M., Gemeinde</t>
  </si>
  <si>
    <t>Thierhaupten M., Gemeinde</t>
  </si>
  <si>
    <t>Fischach-Langenneufnach - Mittelschule -, Schulverband</t>
  </si>
  <si>
    <t>Schwabmünchen, Leonhard-Wagner-Mittelschule-, Schulverband</t>
  </si>
  <si>
    <t>Gundelfingen a.d.Donau, Mittelschule am Schlachtegg, Schulverband</t>
  </si>
  <si>
    <t>Volksschule Haunsheim - Grundschule -, Schulverband</t>
  </si>
  <si>
    <t>Volksschule Schwenningen - Grundschule -, Schulverband</t>
  </si>
  <si>
    <t>Krumbach (Schwaben) St., Gemeinde</t>
  </si>
  <si>
    <t>Aitrang-Ruderatshofen - Grundschule -, Schulverband</t>
  </si>
  <si>
    <t>Donauwörth - Mittelschule (Ludwig-Auer-Schule) -, Schulverband</t>
  </si>
  <si>
    <t>Kleinerdlingen-Ederheim - Grundschule -, Schulverband</t>
  </si>
  <si>
    <t>A. B. von Stettensche Stiftungen</t>
  </si>
  <si>
    <t>Kleines privates Lehrinstitut Derksen, Neuspr. Gymnasium mit hum. Zweig, gemeinn. GmbH</t>
  </si>
  <si>
    <t>Mutterhaus der Franziskanerinnen der St.-Josefs-Kongregation, Ursberg/Schwaben</t>
  </si>
  <si>
    <t>Kongregation der Schwestern vom Hl. Kreuz, Gemünden am Main</t>
  </si>
  <si>
    <t>Evangelisches Gymnasium Würzburg gemeinnützige GmbH</t>
  </si>
  <si>
    <t>weiterführende Schulen im westlichen Teil des Landkreises Starnberg, Zweckverband</t>
  </si>
  <si>
    <t>Staatliche weiterführende Schulen im Südosten des Landkreises München, Zweckverband</t>
  </si>
  <si>
    <t>Staatliches Gymnasium Pullach i.Isartal, Zweckverband</t>
  </si>
  <si>
    <t>Staatliches Gymnasium Garching b.München, Zweckverband</t>
  </si>
  <si>
    <t>Staatliche weiterführende Schulen in Unterschleißheim, Zweckverband</t>
  </si>
  <si>
    <t>Staatliche weiterführende Schulen im Osten des Landkreises München, Zweckverband</t>
  </si>
  <si>
    <t>Zweckverband der Land- und Alpwirtschaftsschule Immenstadt</t>
  </si>
  <si>
    <t>Katholische Dorfhelferinnen und Betriebshelfer in Bayern GmbH, Landshut</t>
  </si>
  <si>
    <t>Zweckverband Landwirtschaftsschule Kempten im Allgäu</t>
  </si>
  <si>
    <t>Milchwirtschaftlicher Verein Bayern e. V.</t>
  </si>
  <si>
    <t>Private Schulen Krauß e. V.</t>
  </si>
  <si>
    <t>Dominikanerinnenkloster St. Maria a.d. Isar, Niederviehbach</t>
  </si>
  <si>
    <t>Gemeinnütziger Schulverein e.V., O.Pelzl, Schweinfurt</t>
  </si>
  <si>
    <t>Bessenbach Lkr. und Gemeinde - Staatl. Realschule, Zweckverband</t>
  </si>
  <si>
    <t>Großostheim - Staatliche Realschule -, Zweckverband</t>
  </si>
  <si>
    <t>Staatliche Gesamtschule Hollfeld Landratsamt Bayreuth, Zweckverband</t>
  </si>
  <si>
    <t>Neue Münchner Schauspielschule Unternehmergesellschaft (haftungsbeschränkt)</t>
  </si>
  <si>
    <t>ISSA GmbH</t>
  </si>
  <si>
    <t>gemeinnütziger Schulverein e.V. d. Pasold-Weissauer-Schulen</t>
  </si>
  <si>
    <t>gemeinnütziger Schulverein e.V. d. Begemann München</t>
  </si>
  <si>
    <t>Private Wirtschaftsschule Müller e. V.</t>
  </si>
  <si>
    <t>Private Wirtschaftsschule Donauwörth e.V.</t>
  </si>
  <si>
    <t>Schulaufwandsträger</t>
  </si>
  <si>
    <t>SAT-ID</t>
  </si>
  <si>
    <t>k</t>
  </si>
  <si>
    <t>p</t>
  </si>
  <si>
    <t>kommunal/privat</t>
  </si>
  <si>
    <t>privat</t>
  </si>
  <si>
    <t>bewilligt</t>
  </si>
  <si>
    <t>Maßnahme dem Grunde nach zuwendungsfähig?</t>
  </si>
  <si>
    <t>teilweise</t>
  </si>
  <si>
    <t>5.</t>
  </si>
  <si>
    <t>10.</t>
  </si>
  <si>
    <t>Status vorangegangener Anträge (bereits bewilligte bzw. abgeschlossene Maßnahmen)</t>
  </si>
  <si>
    <t>abgeschlossen</t>
  </si>
  <si>
    <r>
      <rPr>
        <b/>
        <sz val="11"/>
        <color theme="1" tint="0.499984740745262"/>
        <rFont val="Calibri"/>
        <family val="2"/>
        <scheme val="minor"/>
      </rPr>
      <t>Allgemeinbildende Schulen nach Art. 6 (2) BayEUG Ziffern 1 und 3 sind:</t>
    </r>
    <r>
      <rPr>
        <sz val="11"/>
        <color theme="1" tint="0.499984740745262"/>
        <rFont val="Calibri"/>
        <family val="2"/>
        <scheme val="minor"/>
      </rPr>
      <t xml:space="preserve"> GS, MS, RS, GY, Schulen des zweiten Bildungswegs (Abend-RS, Abend-GY, Kolleg) sowie die entsprechenden Schulen zur sonderpädagogischen Förderung.
</t>
    </r>
    <r>
      <rPr>
        <b/>
        <sz val="11"/>
        <color theme="1" tint="0.499984740745262"/>
        <rFont val="Calibri"/>
        <family val="2"/>
        <scheme val="minor"/>
      </rPr>
      <t>Berufliche Schulen nach Art. 6 (2) BayEUG Ziffern 2 und 3 sind:</t>
    </r>
    <r>
      <rPr>
        <sz val="11"/>
        <color theme="1" tint="0.499984740745262"/>
        <rFont val="Calibri"/>
        <family val="2"/>
        <scheme val="minor"/>
      </rPr>
      <t xml:space="preserve"> BS, BFS, BFG, WS, FS, FOS, BOS, FAK sowie die entsprechenden Schulen zur sonderpädagogischen Förderung.
Weder zu den allgemeinbildenden noch zu den beruflichen Schulen gehören gemäß Art. 6 (2) Ziffer 4 die </t>
    </r>
    <r>
      <rPr>
        <b/>
        <sz val="11"/>
        <color theme="1" tint="0.499984740745262"/>
        <rFont val="Calibri"/>
        <family val="2"/>
        <scheme val="minor"/>
      </rPr>
      <t>Schulen für Kranke</t>
    </r>
    <r>
      <rPr>
        <sz val="11"/>
        <color theme="1" tint="0.499984740745262"/>
        <rFont val="Calibri"/>
        <family val="2"/>
        <scheme val="minor"/>
      </rPr>
      <t>.</t>
    </r>
  </si>
  <si>
    <t>ANTRAG</t>
  </si>
  <si>
    <t>Datum</t>
  </si>
  <si>
    <t>Kennziffer des Schulaufwandsträgers</t>
  </si>
  <si>
    <r>
      <t xml:space="preserve">Zutreffendes bitte ankreuzen </t>
    </r>
    <r>
      <rPr>
        <sz val="11"/>
        <color theme="1"/>
        <rFont val="Wingdings 2"/>
        <family val="1"/>
        <charset val="2"/>
      </rPr>
      <t>T</t>
    </r>
    <r>
      <rPr>
        <sz val="11"/>
        <color theme="1"/>
        <rFont val="Calibri"/>
        <family val="2"/>
        <scheme val="minor"/>
      </rPr>
      <t xml:space="preserve"> oder ausfüllen</t>
    </r>
  </si>
  <si>
    <t>Montessori-Zentrum München gemeinnützige GmbH</t>
  </si>
  <si>
    <t>Auswahl der Zuwendungsempfänger-Art</t>
  </si>
  <si>
    <t>Stadt</t>
  </si>
  <si>
    <t>Markt</t>
  </si>
  <si>
    <t>Verwaltungsgemeinschaft</t>
  </si>
  <si>
    <t xml:space="preserve">freier Schulträger </t>
  </si>
  <si>
    <t>Zweck- oder Schulverband</t>
  </si>
  <si>
    <t>Der Antragsteller ist ein/eine:</t>
  </si>
  <si>
    <t>Maßnahmebeginn</t>
  </si>
  <si>
    <t>11.</t>
  </si>
  <si>
    <t>Freistaat Bayern - Bayerische Landesschule f.Körperbehinderte München</t>
  </si>
  <si>
    <t>Freistaat Bayern - Fachschule Blumenkunst Weihenstephan</t>
  </si>
  <si>
    <t>Freistaat Bayern - Fachschule Holztechnik Rosenheim</t>
  </si>
  <si>
    <t>Freistaat Bayern - Gabrieli-Gymnasium Eichstätt</t>
  </si>
  <si>
    <t>Freistaat Bayern - Max-Josef-Stift München</t>
  </si>
  <si>
    <t>Freistaat Bayern - Comenius-Gymnasium Deggendorf</t>
  </si>
  <si>
    <t>Freistaat Bayern - Gymnasium Pfarrkirchen</t>
  </si>
  <si>
    <t>Freistaat Bayern - Max-Reger-Gymnasium Amberg</t>
  </si>
  <si>
    <t>Freistaat Bayern - Markgräfin-Wilhelmine-Gymnasium Bayreuth</t>
  </si>
  <si>
    <t>Freistaat Bayern - Gymnasium Pegnitz</t>
  </si>
  <si>
    <t>Freistaat Bayern - Fachschule Textiltechnik Münchberg</t>
  </si>
  <si>
    <t>Freistaat Bayern - Matthias-Grünewald-Gymnasium Würzburg</t>
  </si>
  <si>
    <t>Freistaat Bayern - Bayernkolleg Schweinfurt</t>
  </si>
  <si>
    <t>Freistaat Bayern - Gymnasium Hohenschwangau</t>
  </si>
  <si>
    <t>Freistaat Bayern - Gymnasium Marktoberdorf</t>
  </si>
  <si>
    <t>Freistaat Bayern - Bayernkolleg Augsburg</t>
  </si>
  <si>
    <t>Sana Kliniken des Landkreises Cham gemeinnützige GmbH</t>
  </si>
  <si>
    <t>Lebenshilfe Amberg-Sulzbach e. V.</t>
  </si>
  <si>
    <t>Abdruck für Rechtsaufsichtsbehörde</t>
  </si>
  <si>
    <t>Berufsbildungszentrum (BBZ) Erbendorf e.V.</t>
  </si>
  <si>
    <t>Regens-Wagner-Stiftung Zell</t>
  </si>
  <si>
    <t>Kliniken des Landkreises Neumarkt i.d.Opf.</t>
  </si>
  <si>
    <t>Schlussrate / Rückzahlung</t>
  </si>
  <si>
    <t>Kauf oder Miete / Leasing?</t>
  </si>
  <si>
    <t>Kauf</t>
  </si>
  <si>
    <t>Miete / Leasing</t>
  </si>
  <si>
    <t>Insgesamt bei Maßnahmendurchführung entstandene Kosten</t>
  </si>
  <si>
    <t>MASSNAHMEN-DURCHFÜHRUNG</t>
  </si>
  <si>
    <t>Anzahl laut MD</t>
  </si>
  <si>
    <t>, den</t>
  </si>
  <si>
    <t>Elektronische Übermittlung?</t>
  </si>
  <si>
    <t>Straße, Hausnummer</t>
  </si>
  <si>
    <t>Mittelabruf</t>
  </si>
  <si>
    <t>ABRECHNUNG</t>
  </si>
  <si>
    <t>sowie an die benannte Stelle</t>
  </si>
  <si>
    <t>(ggf. überschreiben)</t>
  </si>
  <si>
    <t>Bestätigungen</t>
  </si>
  <si>
    <t>Antragsformular</t>
  </si>
  <si>
    <t>Wert</t>
  </si>
  <si>
    <t>zusammen</t>
  </si>
  <si>
    <t>Nr. 5_1</t>
  </si>
  <si>
    <t>Nr. 5_2</t>
  </si>
  <si>
    <t>Antragsformular 5</t>
  </si>
  <si>
    <t>Freistaat Bayern - Staatsinstitut für die Ausbildung von Fachlehrern - Abteilung II, München</t>
  </si>
  <si>
    <t>Freistaat Bayern - Staatsinstitut für die Ausbildung von Förderlehrern - Abteilung II, Freising</t>
  </si>
  <si>
    <t>Freistaat Bayern - Staatsinstitut für die Ausbildung von Fachlehrern - Abteilung V, Bayreuth</t>
  </si>
  <si>
    <t>Freistaat Bayern - Staatsinstitut für die Ausbildung von Förderlehrern - Abteilung I, Bayreuth</t>
  </si>
  <si>
    <t>Freistaat Bayern - Staatsinstitut für die Ausbildung von Fachlehrern - Abteilung III, Ansbach</t>
  </si>
  <si>
    <t>Freistaat Bayern - Staatsinstitut für die Ausbildung von Fachlehrern - Abteilung IV, Ansbach</t>
  </si>
  <si>
    <t>Freistaat Bayern - Staatsinstitut für die Ausbildung von Fachlehrern - Abteilung I, Augsburg</t>
  </si>
  <si>
    <t>Freistaat Bayern - Studienkolleg bei den Universitäten des Freistaates Bayern in München</t>
  </si>
  <si>
    <t>Freistaat Bayern - Staatsministerium für Ernährung, Landwirtschaft und Forsten</t>
  </si>
  <si>
    <t>Xx900</t>
  </si>
  <si>
    <t>1k001</t>
  </si>
  <si>
    <t>1k002</t>
  </si>
  <si>
    <t>1k003</t>
  </si>
  <si>
    <t>1k004</t>
  </si>
  <si>
    <t>1k005</t>
  </si>
  <si>
    <t>1k006</t>
  </si>
  <si>
    <t>1k007</t>
  </si>
  <si>
    <t>1k008</t>
  </si>
  <si>
    <t>1k009</t>
  </si>
  <si>
    <t>1k010</t>
  </si>
  <si>
    <t>1k011</t>
  </si>
  <si>
    <t>1k012</t>
  </si>
  <si>
    <t>1k013</t>
  </si>
  <si>
    <t>1k014</t>
  </si>
  <si>
    <t>1k015</t>
  </si>
  <si>
    <t>1k016</t>
  </si>
  <si>
    <t>1k017</t>
  </si>
  <si>
    <t>1k018</t>
  </si>
  <si>
    <t>1k019</t>
  </si>
  <si>
    <t>1k020</t>
  </si>
  <si>
    <t>1k021</t>
  </si>
  <si>
    <t>1k022</t>
  </si>
  <si>
    <t>1k023</t>
  </si>
  <si>
    <t>1k024</t>
  </si>
  <si>
    <t>1k025</t>
  </si>
  <si>
    <t>1k026</t>
  </si>
  <si>
    <t>1k027</t>
  </si>
  <si>
    <t>1k028</t>
  </si>
  <si>
    <t>1k029</t>
  </si>
  <si>
    <t>1k030</t>
  </si>
  <si>
    <t>1k031</t>
  </si>
  <si>
    <t>1k032</t>
  </si>
  <si>
    <t>1k033</t>
  </si>
  <si>
    <t>1k034</t>
  </si>
  <si>
    <t>1k035</t>
  </si>
  <si>
    <t>1k036</t>
  </si>
  <si>
    <t>1k037</t>
  </si>
  <si>
    <t>1k038</t>
  </si>
  <si>
    <t>1k039</t>
  </si>
  <si>
    <t>1k040</t>
  </si>
  <si>
    <t>1k041</t>
  </si>
  <si>
    <t>1k042</t>
  </si>
  <si>
    <t>1k043</t>
  </si>
  <si>
    <t>1k044</t>
  </si>
  <si>
    <t>1k045</t>
  </si>
  <si>
    <t>1k046</t>
  </si>
  <si>
    <t>1k047</t>
  </si>
  <si>
    <t>1k048</t>
  </si>
  <si>
    <t>1k049</t>
  </si>
  <si>
    <t>1k050</t>
  </si>
  <si>
    <t>1k051</t>
  </si>
  <si>
    <t>1k052</t>
  </si>
  <si>
    <t>1k053</t>
  </si>
  <si>
    <t>1k054</t>
  </si>
  <si>
    <t>1k055</t>
  </si>
  <si>
    <t>1k056</t>
  </si>
  <si>
    <t>1k057</t>
  </si>
  <si>
    <t>1k058</t>
  </si>
  <si>
    <t>1k059</t>
  </si>
  <si>
    <t>1k060</t>
  </si>
  <si>
    <t>1k061</t>
  </si>
  <si>
    <t>1k062</t>
  </si>
  <si>
    <t>1k063</t>
  </si>
  <si>
    <t>1k064</t>
  </si>
  <si>
    <t>1k065</t>
  </si>
  <si>
    <t>1k066</t>
  </si>
  <si>
    <t>1k067</t>
  </si>
  <si>
    <t>1k068</t>
  </si>
  <si>
    <t>1k069</t>
  </si>
  <si>
    <t>1k070</t>
  </si>
  <si>
    <t>1k071</t>
  </si>
  <si>
    <t>1k072</t>
  </si>
  <si>
    <t>1k073</t>
  </si>
  <si>
    <t>1k074</t>
  </si>
  <si>
    <t>1k075</t>
  </si>
  <si>
    <t>1k076</t>
  </si>
  <si>
    <t>1k077</t>
  </si>
  <si>
    <t>1k078</t>
  </si>
  <si>
    <t>1k079</t>
  </si>
  <si>
    <t>1k080</t>
  </si>
  <si>
    <t>1k081</t>
  </si>
  <si>
    <t>1k082</t>
  </si>
  <si>
    <t>1k083</t>
  </si>
  <si>
    <t>1k084</t>
  </si>
  <si>
    <t>1k085</t>
  </si>
  <si>
    <t>1k086</t>
  </si>
  <si>
    <t>1k087</t>
  </si>
  <si>
    <t>1k088</t>
  </si>
  <si>
    <t>1k089</t>
  </si>
  <si>
    <t>1k090</t>
  </si>
  <si>
    <t>1k091</t>
  </si>
  <si>
    <t>1k092</t>
  </si>
  <si>
    <t>1k093</t>
  </si>
  <si>
    <t>1k094</t>
  </si>
  <si>
    <t>1k095</t>
  </si>
  <si>
    <t>1k096</t>
  </si>
  <si>
    <t>1k097</t>
  </si>
  <si>
    <t>1k098</t>
  </si>
  <si>
    <t>1k099</t>
  </si>
  <si>
    <t>1k100</t>
  </si>
  <si>
    <t>1k101</t>
  </si>
  <si>
    <t>1k102</t>
  </si>
  <si>
    <t>1k103</t>
  </si>
  <si>
    <t>1k104</t>
  </si>
  <si>
    <t>1k105</t>
  </si>
  <si>
    <t>1k106</t>
  </si>
  <si>
    <t>1k107</t>
  </si>
  <si>
    <t>1k108</t>
  </si>
  <si>
    <t>1k109</t>
  </si>
  <si>
    <t>1k110</t>
  </si>
  <si>
    <t>1k111</t>
  </si>
  <si>
    <t>1k112</t>
  </si>
  <si>
    <t>1k113</t>
  </si>
  <si>
    <t>1k114</t>
  </si>
  <si>
    <t>1k115</t>
  </si>
  <si>
    <t>1k116</t>
  </si>
  <si>
    <t>1k117</t>
  </si>
  <si>
    <t>1k118</t>
  </si>
  <si>
    <t>1k119</t>
  </si>
  <si>
    <t>1k120</t>
  </si>
  <si>
    <t>1k121</t>
  </si>
  <si>
    <t>1k122</t>
  </si>
  <si>
    <t>1k123</t>
  </si>
  <si>
    <t>1k124</t>
  </si>
  <si>
    <t>1k125</t>
  </si>
  <si>
    <t>1k126</t>
  </si>
  <si>
    <t>1k127</t>
  </si>
  <si>
    <t>1k128</t>
  </si>
  <si>
    <t>1k129</t>
  </si>
  <si>
    <t>1k130</t>
  </si>
  <si>
    <t>1k131</t>
  </si>
  <si>
    <t>1k132</t>
  </si>
  <si>
    <t>1k134</t>
  </si>
  <si>
    <t>1k135</t>
  </si>
  <si>
    <t>1k136</t>
  </si>
  <si>
    <t>1k137</t>
  </si>
  <si>
    <t>1k138</t>
  </si>
  <si>
    <t>1k139</t>
  </si>
  <si>
    <t>1k140</t>
  </si>
  <si>
    <t>1k141</t>
  </si>
  <si>
    <t>1k142</t>
  </si>
  <si>
    <t>1k143</t>
  </si>
  <si>
    <t>1k144</t>
  </si>
  <si>
    <t>1k145</t>
  </si>
  <si>
    <t>1k146</t>
  </si>
  <si>
    <t>1k147</t>
  </si>
  <si>
    <t>1k148</t>
  </si>
  <si>
    <t>1k149</t>
  </si>
  <si>
    <t>1k151</t>
  </si>
  <si>
    <t>1k152</t>
  </si>
  <si>
    <t>1k153</t>
  </si>
  <si>
    <t>1k154</t>
  </si>
  <si>
    <t>1k155</t>
  </si>
  <si>
    <t>1k156</t>
  </si>
  <si>
    <t>1k157</t>
  </si>
  <si>
    <t>1k158</t>
  </si>
  <si>
    <t>1k159</t>
  </si>
  <si>
    <t>1k160</t>
  </si>
  <si>
    <t>1k161</t>
  </si>
  <si>
    <t>1k162</t>
  </si>
  <si>
    <t>1k163</t>
  </si>
  <si>
    <t>1k164</t>
  </si>
  <si>
    <t>1k165</t>
  </si>
  <si>
    <t>1k166</t>
  </si>
  <si>
    <t>1k167</t>
  </si>
  <si>
    <t>1k168</t>
  </si>
  <si>
    <t>1k169</t>
  </si>
  <si>
    <t>1k170</t>
  </si>
  <si>
    <t>1k171</t>
  </si>
  <si>
    <t>1k172</t>
  </si>
  <si>
    <t>1k173</t>
  </si>
  <si>
    <t>1k174</t>
  </si>
  <si>
    <t>1k175</t>
  </si>
  <si>
    <t>1k176</t>
  </si>
  <si>
    <t>1k177</t>
  </si>
  <si>
    <t>1k178</t>
  </si>
  <si>
    <t>1k179</t>
  </si>
  <si>
    <t>1k180</t>
  </si>
  <si>
    <t>1k181</t>
  </si>
  <si>
    <t>1k182</t>
  </si>
  <si>
    <t>1k183</t>
  </si>
  <si>
    <t>1k184</t>
  </si>
  <si>
    <t>1k185</t>
  </si>
  <si>
    <t>1k186</t>
  </si>
  <si>
    <t>1k187</t>
  </si>
  <si>
    <t>1k188</t>
  </si>
  <si>
    <t>1k189</t>
  </si>
  <si>
    <t>1k190</t>
  </si>
  <si>
    <t>1k191</t>
  </si>
  <si>
    <t>1k192</t>
  </si>
  <si>
    <t>1k193</t>
  </si>
  <si>
    <t>1k194</t>
  </si>
  <si>
    <t>1k195</t>
  </si>
  <si>
    <t>1k196</t>
  </si>
  <si>
    <t>1k197</t>
  </si>
  <si>
    <t>1k198</t>
  </si>
  <si>
    <t>1k199</t>
  </si>
  <si>
    <t>1k200</t>
  </si>
  <si>
    <t>1k201</t>
  </si>
  <si>
    <t>1k202</t>
  </si>
  <si>
    <t>1k203</t>
  </si>
  <si>
    <t>1k204</t>
  </si>
  <si>
    <t>1k205</t>
  </si>
  <si>
    <t>1k206</t>
  </si>
  <si>
    <t>1k207</t>
  </si>
  <si>
    <t>1k208</t>
  </si>
  <si>
    <t>1k209</t>
  </si>
  <si>
    <t>1k210</t>
  </si>
  <si>
    <t>1k211</t>
  </si>
  <si>
    <t>1k212</t>
  </si>
  <si>
    <t>1k213</t>
  </si>
  <si>
    <t>1k214</t>
  </si>
  <si>
    <t>1k215</t>
  </si>
  <si>
    <t>1k216</t>
  </si>
  <si>
    <t>1k217</t>
  </si>
  <si>
    <t>1k218</t>
  </si>
  <si>
    <t>1k219</t>
  </si>
  <si>
    <t>1k220</t>
  </si>
  <si>
    <t>1k221</t>
  </si>
  <si>
    <t>1k222</t>
  </si>
  <si>
    <t>1k223</t>
  </si>
  <si>
    <t>1k224</t>
  </si>
  <si>
    <t>1k225</t>
  </si>
  <si>
    <t>1k226</t>
  </si>
  <si>
    <t>1k227</t>
  </si>
  <si>
    <t>1k228</t>
  </si>
  <si>
    <t>1k229</t>
  </si>
  <si>
    <t>1k230</t>
  </si>
  <si>
    <t>1k231</t>
  </si>
  <si>
    <t>1k232</t>
  </si>
  <si>
    <t>1k233</t>
  </si>
  <si>
    <t>1k234</t>
  </si>
  <si>
    <t>1k235</t>
  </si>
  <si>
    <t>1k236</t>
  </si>
  <si>
    <t>1k237</t>
  </si>
  <si>
    <t>1k238</t>
  </si>
  <si>
    <t>1k239</t>
  </si>
  <si>
    <t>1k240</t>
  </si>
  <si>
    <t>1k241</t>
  </si>
  <si>
    <t>1k242</t>
  </si>
  <si>
    <t>1k243</t>
  </si>
  <si>
    <t>1k244</t>
  </si>
  <si>
    <t>1k245</t>
  </si>
  <si>
    <t>1k246</t>
  </si>
  <si>
    <t>1k247</t>
  </si>
  <si>
    <t>1k248</t>
  </si>
  <si>
    <t>1k249</t>
  </si>
  <si>
    <t>1k250</t>
  </si>
  <si>
    <t>1k251</t>
  </si>
  <si>
    <t>1k252</t>
  </si>
  <si>
    <t>1k253</t>
  </si>
  <si>
    <t>1k254</t>
  </si>
  <si>
    <t>1k255</t>
  </si>
  <si>
    <t>1k256</t>
  </si>
  <si>
    <t>1k257</t>
  </si>
  <si>
    <t>1k258</t>
  </si>
  <si>
    <t>1k259</t>
  </si>
  <si>
    <t>1k260</t>
  </si>
  <si>
    <t>1k261</t>
  </si>
  <si>
    <t>1k262</t>
  </si>
  <si>
    <t>1k263</t>
  </si>
  <si>
    <t>1k264</t>
  </si>
  <si>
    <t>1k265</t>
  </si>
  <si>
    <t>1k266</t>
  </si>
  <si>
    <t>1k267</t>
  </si>
  <si>
    <t>1k268</t>
  </si>
  <si>
    <t>1k269</t>
  </si>
  <si>
    <t>1k270</t>
  </si>
  <si>
    <t>1k271</t>
  </si>
  <si>
    <t>1k272</t>
  </si>
  <si>
    <t>1k273</t>
  </si>
  <si>
    <t>1k274</t>
  </si>
  <si>
    <t>1k275</t>
  </si>
  <si>
    <t>1k276</t>
  </si>
  <si>
    <t>1k277</t>
  </si>
  <si>
    <t>1k278</t>
  </si>
  <si>
    <t>1k279</t>
  </si>
  <si>
    <t>1k280</t>
  </si>
  <si>
    <t>1k281</t>
  </si>
  <si>
    <t>1k282</t>
  </si>
  <si>
    <t>1k283</t>
  </si>
  <si>
    <t>1k284</t>
  </si>
  <si>
    <t>1k285</t>
  </si>
  <si>
    <t>1k286</t>
  </si>
  <si>
    <t>1k287</t>
  </si>
  <si>
    <t>1k288</t>
  </si>
  <si>
    <t>1k289</t>
  </si>
  <si>
    <t>1k290</t>
  </si>
  <si>
    <t>1k291</t>
  </si>
  <si>
    <t>1k292</t>
  </si>
  <si>
    <t>1k293</t>
  </si>
  <si>
    <t>1k294</t>
  </si>
  <si>
    <t>1k295</t>
  </si>
  <si>
    <t>1k296</t>
  </si>
  <si>
    <t>1k297</t>
  </si>
  <si>
    <t>1k298</t>
  </si>
  <si>
    <t>1k299</t>
  </si>
  <si>
    <t>1k300</t>
  </si>
  <si>
    <t>1k301</t>
  </si>
  <si>
    <t>1k302</t>
  </si>
  <si>
    <t>1k303</t>
  </si>
  <si>
    <t>1k304</t>
  </si>
  <si>
    <t>1k305</t>
  </si>
  <si>
    <t>1k306</t>
  </si>
  <si>
    <t>1k307</t>
  </si>
  <si>
    <t>1k308</t>
  </si>
  <si>
    <t>1k309</t>
  </si>
  <si>
    <t>1k310</t>
  </si>
  <si>
    <t>1k311</t>
  </si>
  <si>
    <t>1k312</t>
  </si>
  <si>
    <t>1k313</t>
  </si>
  <si>
    <t>1k314</t>
  </si>
  <si>
    <t>1k315</t>
  </si>
  <si>
    <t>1k316</t>
  </si>
  <si>
    <t>1k317</t>
  </si>
  <si>
    <t>1k318</t>
  </si>
  <si>
    <t>1k319</t>
  </si>
  <si>
    <t>1k320</t>
  </si>
  <si>
    <t>1k321</t>
  </si>
  <si>
    <t>1k322</t>
  </si>
  <si>
    <t>1k323</t>
  </si>
  <si>
    <t>1k324</t>
  </si>
  <si>
    <t>1k325</t>
  </si>
  <si>
    <t>1k326</t>
  </si>
  <si>
    <t>1k327</t>
  </si>
  <si>
    <t>1k328</t>
  </si>
  <si>
    <t>1k329</t>
  </si>
  <si>
    <t>1k330</t>
  </si>
  <si>
    <t>1k331</t>
  </si>
  <si>
    <t>1k332</t>
  </si>
  <si>
    <t>1k333</t>
  </si>
  <si>
    <t>1k334</t>
  </si>
  <si>
    <t>1k335</t>
  </si>
  <si>
    <t>1k336</t>
  </si>
  <si>
    <t>1k337</t>
  </si>
  <si>
    <t>1k338</t>
  </si>
  <si>
    <t>1k339</t>
  </si>
  <si>
    <t>1k340</t>
  </si>
  <si>
    <t>1k341</t>
  </si>
  <si>
    <t>1k342</t>
  </si>
  <si>
    <t>1k343</t>
  </si>
  <si>
    <t>1k344</t>
  </si>
  <si>
    <t>1k345</t>
  </si>
  <si>
    <t>1k346</t>
  </si>
  <si>
    <t>1k347</t>
  </si>
  <si>
    <t>1k348</t>
  </si>
  <si>
    <t>1k349</t>
  </si>
  <si>
    <t>1k350</t>
  </si>
  <si>
    <t>1k351</t>
  </si>
  <si>
    <t>1k352</t>
  </si>
  <si>
    <t>1k353</t>
  </si>
  <si>
    <t>1k354</t>
  </si>
  <si>
    <t>1k355</t>
  </si>
  <si>
    <t>1k356</t>
  </si>
  <si>
    <t>1k357</t>
  </si>
  <si>
    <t>1k358</t>
  </si>
  <si>
    <t>1k359</t>
  </si>
  <si>
    <t>1k360</t>
  </si>
  <si>
    <t>1k361</t>
  </si>
  <si>
    <t>1k362</t>
  </si>
  <si>
    <t>1k363</t>
  </si>
  <si>
    <t>1k364</t>
  </si>
  <si>
    <t>1k365</t>
  </si>
  <si>
    <t>1k366</t>
  </si>
  <si>
    <t>1k367</t>
  </si>
  <si>
    <t>1k368</t>
  </si>
  <si>
    <t>1k369</t>
  </si>
  <si>
    <t>1k370</t>
  </si>
  <si>
    <t>1k371</t>
  </si>
  <si>
    <t>1k372</t>
  </si>
  <si>
    <t>1k373</t>
  </si>
  <si>
    <t>1k374</t>
  </si>
  <si>
    <t>1k375</t>
  </si>
  <si>
    <t>1k376</t>
  </si>
  <si>
    <t>1k377</t>
  </si>
  <si>
    <t>1k378</t>
  </si>
  <si>
    <t>1k379</t>
  </si>
  <si>
    <t>1k380</t>
  </si>
  <si>
    <t>1k381</t>
  </si>
  <si>
    <t>1k382</t>
  </si>
  <si>
    <t>1k383</t>
  </si>
  <si>
    <t>1k384</t>
  </si>
  <si>
    <t>1k385</t>
  </si>
  <si>
    <t>1k386</t>
  </si>
  <si>
    <t>1k387</t>
  </si>
  <si>
    <t>1k388</t>
  </si>
  <si>
    <t>1k389</t>
  </si>
  <si>
    <t>1k390</t>
  </si>
  <si>
    <t>1k391</t>
  </si>
  <si>
    <t>1k392</t>
  </si>
  <si>
    <t>1k393</t>
  </si>
  <si>
    <t>1k394</t>
  </si>
  <si>
    <t>1k395</t>
  </si>
  <si>
    <t>1k396</t>
  </si>
  <si>
    <t>1k397</t>
  </si>
  <si>
    <t>1k398</t>
  </si>
  <si>
    <t>1k399</t>
  </si>
  <si>
    <t>1k400</t>
  </si>
  <si>
    <t>1k401</t>
  </si>
  <si>
    <t>1k402</t>
  </si>
  <si>
    <t>1k403</t>
  </si>
  <si>
    <t>1k404</t>
  </si>
  <si>
    <t>1k405</t>
  </si>
  <si>
    <t>1k406</t>
  </si>
  <si>
    <t>1k407</t>
  </si>
  <si>
    <t>1k408</t>
  </si>
  <si>
    <t>1k409</t>
  </si>
  <si>
    <t>1k410</t>
  </si>
  <si>
    <t>1k411</t>
  </si>
  <si>
    <t>1k412</t>
  </si>
  <si>
    <t>1k413</t>
  </si>
  <si>
    <t>1k414</t>
  </si>
  <si>
    <t>1k415</t>
  </si>
  <si>
    <t>1k416</t>
  </si>
  <si>
    <t>1k417</t>
  </si>
  <si>
    <t>1k418</t>
  </si>
  <si>
    <t>1k419</t>
  </si>
  <si>
    <t>1k420</t>
  </si>
  <si>
    <t>1k421</t>
  </si>
  <si>
    <t>1k422</t>
  </si>
  <si>
    <t>1k423</t>
  </si>
  <si>
    <t>1k424</t>
  </si>
  <si>
    <t>1k425</t>
  </si>
  <si>
    <t>1k426</t>
  </si>
  <si>
    <t>1k427</t>
  </si>
  <si>
    <t>1k428</t>
  </si>
  <si>
    <t>1k429</t>
  </si>
  <si>
    <t>1k430</t>
  </si>
  <si>
    <t>1k431</t>
  </si>
  <si>
    <t>1k432</t>
  </si>
  <si>
    <t>1k433</t>
  </si>
  <si>
    <t>1k434</t>
  </si>
  <si>
    <t>1k435</t>
  </si>
  <si>
    <t>1k436</t>
  </si>
  <si>
    <t>1k437</t>
  </si>
  <si>
    <t>1k438</t>
  </si>
  <si>
    <t>1k439</t>
  </si>
  <si>
    <t>1k440</t>
  </si>
  <si>
    <t>1k441</t>
  </si>
  <si>
    <t>1k442</t>
  </si>
  <si>
    <t>1k443</t>
  </si>
  <si>
    <t>1k444</t>
  </si>
  <si>
    <t>1k445</t>
  </si>
  <si>
    <t>1k446</t>
  </si>
  <si>
    <t>1k447</t>
  </si>
  <si>
    <t>1k448</t>
  </si>
  <si>
    <t>1k449</t>
  </si>
  <si>
    <t>1k450</t>
  </si>
  <si>
    <t>1k451</t>
  </si>
  <si>
    <t>1k452</t>
  </si>
  <si>
    <t>1k453</t>
  </si>
  <si>
    <t>1k454</t>
  </si>
  <si>
    <t>1k455</t>
  </si>
  <si>
    <t>1k456</t>
  </si>
  <si>
    <t>1k457</t>
  </si>
  <si>
    <t>1k458</t>
  </si>
  <si>
    <t>1k459</t>
  </si>
  <si>
    <t>1k460</t>
  </si>
  <si>
    <t>1k461</t>
  </si>
  <si>
    <t>1k462</t>
  </si>
  <si>
    <t>1k463</t>
  </si>
  <si>
    <t>1k464</t>
  </si>
  <si>
    <t>1k465</t>
  </si>
  <si>
    <t>1k466</t>
  </si>
  <si>
    <t>1k467</t>
  </si>
  <si>
    <t>1k468</t>
  </si>
  <si>
    <t>1k469</t>
  </si>
  <si>
    <t>1k470</t>
  </si>
  <si>
    <t>1k471</t>
  </si>
  <si>
    <t>1k472</t>
  </si>
  <si>
    <t>1k473</t>
  </si>
  <si>
    <t>1k474</t>
  </si>
  <si>
    <t>1k475</t>
  </si>
  <si>
    <t>1k476</t>
  </si>
  <si>
    <t>1k477</t>
  </si>
  <si>
    <t>1k478</t>
  </si>
  <si>
    <t>1k479</t>
  </si>
  <si>
    <t>1k480</t>
  </si>
  <si>
    <t>1k481</t>
  </si>
  <si>
    <t>1k482</t>
  </si>
  <si>
    <t>1k483</t>
  </si>
  <si>
    <t>1k484</t>
  </si>
  <si>
    <t>1k485</t>
  </si>
  <si>
    <t>1k486</t>
  </si>
  <si>
    <t>1k487</t>
  </si>
  <si>
    <t>1k488</t>
  </si>
  <si>
    <t>1k489</t>
  </si>
  <si>
    <t>1k490</t>
  </si>
  <si>
    <t>1k491</t>
  </si>
  <si>
    <t>1k492</t>
  </si>
  <si>
    <t>1k493</t>
  </si>
  <si>
    <t>1k494</t>
  </si>
  <si>
    <t>1k495</t>
  </si>
  <si>
    <t>1k496</t>
  </si>
  <si>
    <t>1k497</t>
  </si>
  <si>
    <t>1k498</t>
  </si>
  <si>
    <t>1k499</t>
  </si>
  <si>
    <t>1k500</t>
  </si>
  <si>
    <t>1k501</t>
  </si>
  <si>
    <t>1x900</t>
  </si>
  <si>
    <t>1x901</t>
  </si>
  <si>
    <t>1x902</t>
  </si>
  <si>
    <t>1x903</t>
  </si>
  <si>
    <t>1x904</t>
  </si>
  <si>
    <t>1x905</t>
  </si>
  <si>
    <t>1x906</t>
  </si>
  <si>
    <t>1x910</t>
  </si>
  <si>
    <t>1x911</t>
  </si>
  <si>
    <t>1x912</t>
  </si>
  <si>
    <t>1p001</t>
  </si>
  <si>
    <t>1p002</t>
  </si>
  <si>
    <t>1p003</t>
  </si>
  <si>
    <t>1p004</t>
  </si>
  <si>
    <t>1p005</t>
  </si>
  <si>
    <t>1p006</t>
  </si>
  <si>
    <t>1p007</t>
  </si>
  <si>
    <t>1p008</t>
  </si>
  <si>
    <t>1p009</t>
  </si>
  <si>
    <t>1p010</t>
  </si>
  <si>
    <t>1p011</t>
  </si>
  <si>
    <t>1p012</t>
  </si>
  <si>
    <t>1p013</t>
  </si>
  <si>
    <t>1p014</t>
  </si>
  <si>
    <t>1p015</t>
  </si>
  <si>
    <t>1p016</t>
  </si>
  <si>
    <t>1p017</t>
  </si>
  <si>
    <t>1p018</t>
  </si>
  <si>
    <t>1p019</t>
  </si>
  <si>
    <t>1p020</t>
  </si>
  <si>
    <t>1p021</t>
  </si>
  <si>
    <t>1p022</t>
  </si>
  <si>
    <t>1p023</t>
  </si>
  <si>
    <t>1p024</t>
  </si>
  <si>
    <t>1p025</t>
  </si>
  <si>
    <t>1p026</t>
  </si>
  <si>
    <t>1p027</t>
  </si>
  <si>
    <t>1p028</t>
  </si>
  <si>
    <t>1p029</t>
  </si>
  <si>
    <t>1p030</t>
  </si>
  <si>
    <t>1p031</t>
  </si>
  <si>
    <t>1p032</t>
  </si>
  <si>
    <t>1p033</t>
  </si>
  <si>
    <t>1p034</t>
  </si>
  <si>
    <t>1p035</t>
  </si>
  <si>
    <t>1p036</t>
  </si>
  <si>
    <t>1p037</t>
  </si>
  <si>
    <t>1p038</t>
  </si>
  <si>
    <t>1p039</t>
  </si>
  <si>
    <t>1p040</t>
  </si>
  <si>
    <t>1p041</t>
  </si>
  <si>
    <t>1p042</t>
  </si>
  <si>
    <t>1p043</t>
  </si>
  <si>
    <t>1p044</t>
  </si>
  <si>
    <t>1p045</t>
  </si>
  <si>
    <t>1p046</t>
  </si>
  <si>
    <t>1p047</t>
  </si>
  <si>
    <t>1p048</t>
  </si>
  <si>
    <t>1p049</t>
  </si>
  <si>
    <t>1p050</t>
  </si>
  <si>
    <t>1p051</t>
  </si>
  <si>
    <t>1p052</t>
  </si>
  <si>
    <t>1p053</t>
  </si>
  <si>
    <t>1p054</t>
  </si>
  <si>
    <t>1p055</t>
  </si>
  <si>
    <t>1p056</t>
  </si>
  <si>
    <t>1p057</t>
  </si>
  <si>
    <t>1p058</t>
  </si>
  <si>
    <t>1p059</t>
  </si>
  <si>
    <t>1p060</t>
  </si>
  <si>
    <t>1p061</t>
  </si>
  <si>
    <t>1p062</t>
  </si>
  <si>
    <t>1p063</t>
  </si>
  <si>
    <t>1p064</t>
  </si>
  <si>
    <t>1p065</t>
  </si>
  <si>
    <t>1p066</t>
  </si>
  <si>
    <t>1p067</t>
  </si>
  <si>
    <t>1p068</t>
  </si>
  <si>
    <t>1p069</t>
  </si>
  <si>
    <t>1p070</t>
  </si>
  <si>
    <t>1p071</t>
  </si>
  <si>
    <t>1p072</t>
  </si>
  <si>
    <t>1p073</t>
  </si>
  <si>
    <t>1p074</t>
  </si>
  <si>
    <t>1p075</t>
  </si>
  <si>
    <t>1p076</t>
  </si>
  <si>
    <t>1p077</t>
  </si>
  <si>
    <t>1p078</t>
  </si>
  <si>
    <t>1p079</t>
  </si>
  <si>
    <t>1p081</t>
  </si>
  <si>
    <t>1p082</t>
  </si>
  <si>
    <t>1p083</t>
  </si>
  <si>
    <t>1p084</t>
  </si>
  <si>
    <t>1p085</t>
  </si>
  <si>
    <t>1p086</t>
  </si>
  <si>
    <t>1p087</t>
  </si>
  <si>
    <t>1p088</t>
  </si>
  <si>
    <t>1p089</t>
  </si>
  <si>
    <t>1p090</t>
  </si>
  <si>
    <t>1p091</t>
  </si>
  <si>
    <t>1p092</t>
  </si>
  <si>
    <t>1p093</t>
  </si>
  <si>
    <t>1p094</t>
  </si>
  <si>
    <t>1p095</t>
  </si>
  <si>
    <t>1p096</t>
  </si>
  <si>
    <t>1p097</t>
  </si>
  <si>
    <t>1p098</t>
  </si>
  <si>
    <t>1p099</t>
  </si>
  <si>
    <t>1p100</t>
  </si>
  <si>
    <t>1p101</t>
  </si>
  <si>
    <t>1p102</t>
  </si>
  <si>
    <t>1p103</t>
  </si>
  <si>
    <t>1p104</t>
  </si>
  <si>
    <t>1p105</t>
  </si>
  <si>
    <t>1p106</t>
  </si>
  <si>
    <t>1p107</t>
  </si>
  <si>
    <t>1p108</t>
  </si>
  <si>
    <t>1p109</t>
  </si>
  <si>
    <t>1p110</t>
  </si>
  <si>
    <t>1p111</t>
  </si>
  <si>
    <t>1p112</t>
  </si>
  <si>
    <t>1p113</t>
  </si>
  <si>
    <t>1p114</t>
  </si>
  <si>
    <t>1p115</t>
  </si>
  <si>
    <t>1p116</t>
  </si>
  <si>
    <t>1p117</t>
  </si>
  <si>
    <t>1p118</t>
  </si>
  <si>
    <t>1p119</t>
  </si>
  <si>
    <t>1p120</t>
  </si>
  <si>
    <t>1p121</t>
  </si>
  <si>
    <t>1p122</t>
  </si>
  <si>
    <t>1p123</t>
  </si>
  <si>
    <t>1p124</t>
  </si>
  <si>
    <t>1p125</t>
  </si>
  <si>
    <t>1p126</t>
  </si>
  <si>
    <t>1p127</t>
  </si>
  <si>
    <t>1p128</t>
  </si>
  <si>
    <t>1p129</t>
  </si>
  <si>
    <t>1p130</t>
  </si>
  <si>
    <t>1p131</t>
  </si>
  <si>
    <t>1p132</t>
  </si>
  <si>
    <t>1p134</t>
  </si>
  <si>
    <t>1p135</t>
  </si>
  <si>
    <t>1p136</t>
  </si>
  <si>
    <t>1p137</t>
  </si>
  <si>
    <t>1p138</t>
  </si>
  <si>
    <t>1p139</t>
  </si>
  <si>
    <t>1p140</t>
  </si>
  <si>
    <t>1p141</t>
  </si>
  <si>
    <t>1p142</t>
  </si>
  <si>
    <t>1p143</t>
  </si>
  <si>
    <t>1p144</t>
  </si>
  <si>
    <t>1p145</t>
  </si>
  <si>
    <t>1p146</t>
  </si>
  <si>
    <t>1p147</t>
  </si>
  <si>
    <t>1p148</t>
  </si>
  <si>
    <t>1p149</t>
  </si>
  <si>
    <t>1p150</t>
  </si>
  <si>
    <t>1p151</t>
  </si>
  <si>
    <t>1p152</t>
  </si>
  <si>
    <t>1p153</t>
  </si>
  <si>
    <t>1p154</t>
  </si>
  <si>
    <t>1p155</t>
  </si>
  <si>
    <t>1p156</t>
  </si>
  <si>
    <t>1p157</t>
  </si>
  <si>
    <t>1p158</t>
  </si>
  <si>
    <t>1p159</t>
  </si>
  <si>
    <t>1p160</t>
  </si>
  <si>
    <t>1p161</t>
  </si>
  <si>
    <t>1p162</t>
  </si>
  <si>
    <t>1p163</t>
  </si>
  <si>
    <t>1p164</t>
  </si>
  <si>
    <t>1p165</t>
  </si>
  <si>
    <t>1p166</t>
  </si>
  <si>
    <t>1p167</t>
  </si>
  <si>
    <t>1p233</t>
  </si>
  <si>
    <t>1p168</t>
  </si>
  <si>
    <t>1p169</t>
  </si>
  <si>
    <t>1p170</t>
  </si>
  <si>
    <t>1p171</t>
  </si>
  <si>
    <t>1p172</t>
  </si>
  <si>
    <t>1p173</t>
  </si>
  <si>
    <t>1p174</t>
  </si>
  <si>
    <t>1p175</t>
  </si>
  <si>
    <t>1p176</t>
  </si>
  <si>
    <t>1p177</t>
  </si>
  <si>
    <t>1p178</t>
  </si>
  <si>
    <t>1p179</t>
  </si>
  <si>
    <t>1p180</t>
  </si>
  <si>
    <t>1p181</t>
  </si>
  <si>
    <t>1p182</t>
  </si>
  <si>
    <t>1p183</t>
  </si>
  <si>
    <t>1p184</t>
  </si>
  <si>
    <t>1p185</t>
  </si>
  <si>
    <t>1p186</t>
  </si>
  <si>
    <t>1p080</t>
  </si>
  <si>
    <t>1p187</t>
  </si>
  <si>
    <t>1p188</t>
  </si>
  <si>
    <t>1p189</t>
  </si>
  <si>
    <t>1p190</t>
  </si>
  <si>
    <t>1p191</t>
  </si>
  <si>
    <t>1p192</t>
  </si>
  <si>
    <t>1p193</t>
  </si>
  <si>
    <t>1p194</t>
  </si>
  <si>
    <t>1p195</t>
  </si>
  <si>
    <t>1p196</t>
  </si>
  <si>
    <t>1p197</t>
  </si>
  <si>
    <t>1p198</t>
  </si>
  <si>
    <t>1p199</t>
  </si>
  <si>
    <t>1p200</t>
  </si>
  <si>
    <t>1p201</t>
  </si>
  <si>
    <t>1p202</t>
  </si>
  <si>
    <t>1p203</t>
  </si>
  <si>
    <t>1p204</t>
  </si>
  <si>
    <t>1p205</t>
  </si>
  <si>
    <t>1p206</t>
  </si>
  <si>
    <t>1p207</t>
  </si>
  <si>
    <t>1p208</t>
  </si>
  <si>
    <t>1p209</t>
  </si>
  <si>
    <t>1p210</t>
  </si>
  <si>
    <t>1p211</t>
  </si>
  <si>
    <t>1p212</t>
  </si>
  <si>
    <t>1p213</t>
  </si>
  <si>
    <t>1p214</t>
  </si>
  <si>
    <t>1p215</t>
  </si>
  <si>
    <t>1p216</t>
  </si>
  <si>
    <t>1p217</t>
  </si>
  <si>
    <t>1p218</t>
  </si>
  <si>
    <t>1p219</t>
  </si>
  <si>
    <t>1p220</t>
  </si>
  <si>
    <t>1p221</t>
  </si>
  <si>
    <t>1p222</t>
  </si>
  <si>
    <t>1p223</t>
  </si>
  <si>
    <t>1p224</t>
  </si>
  <si>
    <t>1p225</t>
  </si>
  <si>
    <t>1p226</t>
  </si>
  <si>
    <t>1p228</t>
  </si>
  <si>
    <t>1p229</t>
  </si>
  <si>
    <t>1p230</t>
  </si>
  <si>
    <t>1p231</t>
  </si>
  <si>
    <t>1p232</t>
  </si>
  <si>
    <t>2k001</t>
  </si>
  <si>
    <t>2k002</t>
  </si>
  <si>
    <t>2k003</t>
  </si>
  <si>
    <t>2k004</t>
  </si>
  <si>
    <t>2k005</t>
  </si>
  <si>
    <t>2k006</t>
  </si>
  <si>
    <t>2k007</t>
  </si>
  <si>
    <t>2k008</t>
  </si>
  <si>
    <t>2k009</t>
  </si>
  <si>
    <t>2k010</t>
  </si>
  <si>
    <t>2k011</t>
  </si>
  <si>
    <t>2k012</t>
  </si>
  <si>
    <t>2k013</t>
  </si>
  <si>
    <t>2k014</t>
  </si>
  <si>
    <t>2k015</t>
  </si>
  <si>
    <t>2k016</t>
  </si>
  <si>
    <t>2k017</t>
  </si>
  <si>
    <t>2k018</t>
  </si>
  <si>
    <t>2k019</t>
  </si>
  <si>
    <t>2k020</t>
  </si>
  <si>
    <t>2k021</t>
  </si>
  <si>
    <t>2k023</t>
  </si>
  <si>
    <t>2k024</t>
  </si>
  <si>
    <t>2k025</t>
  </si>
  <si>
    <t>2k026</t>
  </si>
  <si>
    <t>2k027</t>
  </si>
  <si>
    <t>2k028</t>
  </si>
  <si>
    <t>2k029</t>
  </si>
  <si>
    <t>2k030</t>
  </si>
  <si>
    <t>2k031</t>
  </si>
  <si>
    <t>2k033</t>
  </si>
  <si>
    <t>2k034</t>
  </si>
  <si>
    <t>2k035</t>
  </si>
  <si>
    <t>2k036</t>
  </si>
  <si>
    <t>2k037</t>
  </si>
  <si>
    <t>2k038</t>
  </si>
  <si>
    <t>2k039</t>
  </si>
  <si>
    <t>2k040</t>
  </si>
  <si>
    <t>2k041</t>
  </si>
  <si>
    <t>2k042</t>
  </si>
  <si>
    <t>2k043</t>
  </si>
  <si>
    <t>2k044</t>
  </si>
  <si>
    <t>2k045</t>
  </si>
  <si>
    <t>2k046</t>
  </si>
  <si>
    <t>2k047</t>
  </si>
  <si>
    <t>2k048</t>
  </si>
  <si>
    <t>2k049</t>
  </si>
  <si>
    <t>2k050</t>
  </si>
  <si>
    <t>2k051</t>
  </si>
  <si>
    <t>2k052</t>
  </si>
  <si>
    <t>2k053</t>
  </si>
  <si>
    <t>2k054</t>
  </si>
  <si>
    <t>2k055</t>
  </si>
  <si>
    <t>2k056</t>
  </si>
  <si>
    <t>2k057</t>
  </si>
  <si>
    <t>2k058</t>
  </si>
  <si>
    <t>2k060</t>
  </si>
  <si>
    <t>2k061</t>
  </si>
  <si>
    <t>2k062</t>
  </si>
  <si>
    <t>2k063</t>
  </si>
  <si>
    <t>2k064</t>
  </si>
  <si>
    <t>2k065</t>
  </si>
  <si>
    <t>2k066</t>
  </si>
  <si>
    <t>2k067</t>
  </si>
  <si>
    <t>2k068</t>
  </si>
  <si>
    <t>2k069</t>
  </si>
  <si>
    <t>2k070</t>
  </si>
  <si>
    <t>2k071</t>
  </si>
  <si>
    <t>2k072</t>
  </si>
  <si>
    <t>2k073</t>
  </si>
  <si>
    <t>2k074</t>
  </si>
  <si>
    <t>2k075</t>
  </si>
  <si>
    <t>2k076</t>
  </si>
  <si>
    <t>2k077</t>
  </si>
  <si>
    <t>2k078</t>
  </si>
  <si>
    <t>2k079</t>
  </si>
  <si>
    <t>2k080</t>
  </si>
  <si>
    <t>2k081</t>
  </si>
  <si>
    <t>2k082</t>
  </si>
  <si>
    <t>2k083</t>
  </si>
  <si>
    <t>2k084</t>
  </si>
  <si>
    <t>2k085</t>
  </si>
  <si>
    <t>2k086</t>
  </si>
  <si>
    <t>2k087</t>
  </si>
  <si>
    <t>2k088</t>
  </si>
  <si>
    <t>2k089</t>
  </si>
  <si>
    <t>2k090</t>
  </si>
  <si>
    <t>2k092</t>
  </si>
  <si>
    <t>2k093</t>
  </si>
  <si>
    <t>2k094</t>
  </si>
  <si>
    <t>2k095</t>
  </si>
  <si>
    <t>2k096</t>
  </si>
  <si>
    <t>2k097</t>
  </si>
  <si>
    <t>2k098</t>
  </si>
  <si>
    <t>2k099</t>
  </si>
  <si>
    <t>2k100</t>
  </si>
  <si>
    <t>2k101</t>
  </si>
  <si>
    <t>2k102</t>
  </si>
  <si>
    <t>2k103</t>
  </si>
  <si>
    <t>2k104</t>
  </si>
  <si>
    <t>2k105</t>
  </si>
  <si>
    <t>2k106</t>
  </si>
  <si>
    <t>2k107</t>
  </si>
  <si>
    <t>2k108</t>
  </si>
  <si>
    <t>2k109</t>
  </si>
  <si>
    <t>2k110</t>
  </si>
  <si>
    <t>2k111</t>
  </si>
  <si>
    <t>2k112</t>
  </si>
  <si>
    <t>2k113</t>
  </si>
  <si>
    <t>2k114</t>
  </si>
  <si>
    <t>2k115</t>
  </si>
  <si>
    <t>2k116</t>
  </si>
  <si>
    <t>2k117</t>
  </si>
  <si>
    <t>2k118</t>
  </si>
  <si>
    <t>2k119</t>
  </si>
  <si>
    <t>2k120</t>
  </si>
  <si>
    <t>2k121</t>
  </si>
  <si>
    <t>2k122</t>
  </si>
  <si>
    <t>2k123</t>
  </si>
  <si>
    <t>2k124</t>
  </si>
  <si>
    <t>2k125</t>
  </si>
  <si>
    <t>2k126</t>
  </si>
  <si>
    <t>2k127</t>
  </si>
  <si>
    <t>2k128</t>
  </si>
  <si>
    <t>2k129</t>
  </si>
  <si>
    <t>2k130</t>
  </si>
  <si>
    <t>2k131</t>
  </si>
  <si>
    <t>2k132</t>
  </si>
  <si>
    <t>2k133</t>
  </si>
  <si>
    <t>2k134</t>
  </si>
  <si>
    <t>2k135</t>
  </si>
  <si>
    <t>2k136</t>
  </si>
  <si>
    <t>2k137</t>
  </si>
  <si>
    <t>2k138</t>
  </si>
  <si>
    <t>2k139</t>
  </si>
  <si>
    <t>2k140</t>
  </si>
  <si>
    <t>2k141</t>
  </si>
  <si>
    <t>2k142</t>
  </si>
  <si>
    <t>2k143</t>
  </si>
  <si>
    <t>2k144</t>
  </si>
  <si>
    <t>2k145</t>
  </si>
  <si>
    <t>2k146</t>
  </si>
  <si>
    <t>2k147</t>
  </si>
  <si>
    <t>2k148</t>
  </si>
  <si>
    <t>2k149</t>
  </si>
  <si>
    <t>2k150</t>
  </si>
  <si>
    <t>2k151</t>
  </si>
  <si>
    <t>2k152</t>
  </si>
  <si>
    <t>2k266</t>
  </si>
  <si>
    <t>2k153</t>
  </si>
  <si>
    <t>2k154</t>
  </si>
  <si>
    <t>2k155</t>
  </si>
  <si>
    <t>2k156</t>
  </si>
  <si>
    <t>2k157</t>
  </si>
  <si>
    <t>2k158</t>
  </si>
  <si>
    <t>2k159</t>
  </si>
  <si>
    <t>2k160</t>
  </si>
  <si>
    <t>2k161</t>
  </si>
  <si>
    <t>2k162</t>
  </si>
  <si>
    <t>2k163</t>
  </si>
  <si>
    <t>2k164</t>
  </si>
  <si>
    <t>2k165</t>
  </si>
  <si>
    <t>2k166</t>
  </si>
  <si>
    <t>2k167</t>
  </si>
  <si>
    <t>2k168</t>
  </si>
  <si>
    <t>2k169</t>
  </si>
  <si>
    <t>2k170</t>
  </si>
  <si>
    <t>2k171</t>
  </si>
  <si>
    <t>2k172</t>
  </si>
  <si>
    <t>2k173</t>
  </si>
  <si>
    <t>2k174</t>
  </si>
  <si>
    <t>2k175</t>
  </si>
  <si>
    <t>2k176</t>
  </si>
  <si>
    <t>2k177</t>
  </si>
  <si>
    <t>2k178</t>
  </si>
  <si>
    <t>2k179</t>
  </si>
  <si>
    <t>2k180</t>
  </si>
  <si>
    <t>2k181</t>
  </si>
  <si>
    <t>2k182</t>
  </si>
  <si>
    <t>2k183</t>
  </si>
  <si>
    <t>2k184</t>
  </si>
  <si>
    <t>2k185</t>
  </si>
  <si>
    <t>2k186</t>
  </si>
  <si>
    <t>2k187</t>
  </si>
  <si>
    <t>2k188</t>
  </si>
  <si>
    <t>2k189</t>
  </si>
  <si>
    <t>2k190</t>
  </si>
  <si>
    <t>2k191</t>
  </si>
  <si>
    <t>2k192</t>
  </si>
  <si>
    <t>2k193</t>
  </si>
  <si>
    <t>2k194</t>
  </si>
  <si>
    <t>2k195</t>
  </si>
  <si>
    <t>2k196</t>
  </si>
  <si>
    <t>2k197</t>
  </si>
  <si>
    <t>2k198</t>
  </si>
  <si>
    <t>2k199</t>
  </si>
  <si>
    <t>2k200</t>
  </si>
  <si>
    <t>2k201</t>
  </si>
  <si>
    <t>2k202</t>
  </si>
  <si>
    <t>2k203</t>
  </si>
  <si>
    <t>2k204</t>
  </si>
  <si>
    <t>2k205</t>
  </si>
  <si>
    <t>2k206</t>
  </si>
  <si>
    <t>2k207</t>
  </si>
  <si>
    <t>2k208</t>
  </si>
  <si>
    <t>2k209</t>
  </si>
  <si>
    <t>2k210</t>
  </si>
  <si>
    <t>2k211</t>
  </si>
  <si>
    <t>2k212</t>
  </si>
  <si>
    <t>2k213</t>
  </si>
  <si>
    <t>2k214</t>
  </si>
  <si>
    <t>2k215</t>
  </si>
  <si>
    <t>2k216</t>
  </si>
  <si>
    <t>2k217</t>
  </si>
  <si>
    <t>2k218</t>
  </si>
  <si>
    <t>2k219</t>
  </si>
  <si>
    <t>2k220</t>
  </si>
  <si>
    <t>2k221</t>
  </si>
  <si>
    <t>2k222</t>
  </si>
  <si>
    <t>2k223</t>
  </si>
  <si>
    <t>2k224</t>
  </si>
  <si>
    <t>2k225</t>
  </si>
  <si>
    <t>2k226</t>
  </si>
  <si>
    <t>2k227</t>
  </si>
  <si>
    <t>2k228</t>
  </si>
  <si>
    <t>2k229</t>
  </si>
  <si>
    <t>2k230</t>
  </si>
  <si>
    <t>2k231</t>
  </si>
  <si>
    <t>2k232</t>
  </si>
  <si>
    <t>2k233</t>
  </si>
  <si>
    <t>2k234</t>
  </si>
  <si>
    <t>2k235</t>
  </si>
  <si>
    <t>2k236</t>
  </si>
  <si>
    <t>2k237</t>
  </si>
  <si>
    <t>2k238</t>
  </si>
  <si>
    <t>2k239</t>
  </si>
  <si>
    <t>2k240</t>
  </si>
  <si>
    <t>2k241</t>
  </si>
  <si>
    <t>2k242</t>
  </si>
  <si>
    <t>2k243</t>
  </si>
  <si>
    <t>2k244</t>
  </si>
  <si>
    <t>2k245</t>
  </si>
  <si>
    <t>2k246</t>
  </si>
  <si>
    <t>2k247</t>
  </si>
  <si>
    <t>2k248</t>
  </si>
  <si>
    <t>2k249</t>
  </si>
  <si>
    <t>2k250</t>
  </si>
  <si>
    <t>2k251</t>
  </si>
  <si>
    <t>2k252</t>
  </si>
  <si>
    <t>2k253</t>
  </si>
  <si>
    <t>2k254</t>
  </si>
  <si>
    <t>2k255</t>
  </si>
  <si>
    <t>2k256</t>
  </si>
  <si>
    <t>2k257</t>
  </si>
  <si>
    <t>2k258</t>
  </si>
  <si>
    <t>2k259</t>
  </si>
  <si>
    <t>2k260</t>
  </si>
  <si>
    <t>2k261</t>
  </si>
  <si>
    <t>2k262</t>
  </si>
  <si>
    <t>2k263</t>
  </si>
  <si>
    <t>2k264</t>
  </si>
  <si>
    <t>2k265</t>
  </si>
  <si>
    <t>2x900</t>
  </si>
  <si>
    <t>2x901</t>
  </si>
  <si>
    <t>2p001</t>
  </si>
  <si>
    <t>2p002</t>
  </si>
  <si>
    <t>2p003</t>
  </si>
  <si>
    <t>2p004</t>
  </si>
  <si>
    <t>2p005</t>
  </si>
  <si>
    <t>2p006</t>
  </si>
  <si>
    <t>2p007</t>
  </si>
  <si>
    <t>2p008</t>
  </si>
  <si>
    <t>2p009</t>
  </si>
  <si>
    <t>2p010</t>
  </si>
  <si>
    <t>2p011</t>
  </si>
  <si>
    <t>2p012</t>
  </si>
  <si>
    <t>2p013</t>
  </si>
  <si>
    <t>2p014</t>
  </si>
  <si>
    <t>2p016</t>
  </si>
  <si>
    <t>2p017</t>
  </si>
  <si>
    <t>2p018</t>
  </si>
  <si>
    <t>2p019</t>
  </si>
  <si>
    <t>2p020</t>
  </si>
  <si>
    <t>2p021</t>
  </si>
  <si>
    <t>2p022</t>
  </si>
  <si>
    <t>2p023</t>
  </si>
  <si>
    <t>2p024</t>
  </si>
  <si>
    <t>2p025</t>
  </si>
  <si>
    <t>2p026</t>
  </si>
  <si>
    <t>2p027</t>
  </si>
  <si>
    <t>2p028</t>
  </si>
  <si>
    <t>2p029</t>
  </si>
  <si>
    <t>2p030</t>
  </si>
  <si>
    <t>2p031</t>
  </si>
  <si>
    <t>2p032</t>
  </si>
  <si>
    <t>2p034</t>
  </si>
  <si>
    <t>2p035</t>
  </si>
  <si>
    <t>2p036</t>
  </si>
  <si>
    <t>2p037</t>
  </si>
  <si>
    <t>2p038</t>
  </si>
  <si>
    <t>2p039</t>
  </si>
  <si>
    <t>2p040</t>
  </si>
  <si>
    <t>2p041</t>
  </si>
  <si>
    <t>2p042</t>
  </si>
  <si>
    <t>2p044</t>
  </si>
  <si>
    <t>2p045</t>
  </si>
  <si>
    <t>2p046</t>
  </si>
  <si>
    <t>2p047</t>
  </si>
  <si>
    <t>2p048</t>
  </si>
  <si>
    <t>2p049</t>
  </si>
  <si>
    <t>2p050</t>
  </si>
  <si>
    <t>2p051</t>
  </si>
  <si>
    <t>2p052</t>
  </si>
  <si>
    <t>2p053</t>
  </si>
  <si>
    <t>2p054</t>
  </si>
  <si>
    <t>2p055</t>
  </si>
  <si>
    <t>2p056</t>
  </si>
  <si>
    <t>2p057</t>
  </si>
  <si>
    <t>2p058</t>
  </si>
  <si>
    <t>2p059</t>
  </si>
  <si>
    <t>2p060</t>
  </si>
  <si>
    <t>2p061</t>
  </si>
  <si>
    <t>2p062</t>
  </si>
  <si>
    <t>2p063</t>
  </si>
  <si>
    <t>2p064</t>
  </si>
  <si>
    <t>2p065</t>
  </si>
  <si>
    <t>2p066</t>
  </si>
  <si>
    <t>2p067</t>
  </si>
  <si>
    <t>2p068</t>
  </si>
  <si>
    <t>2p069</t>
  </si>
  <si>
    <t>2p070</t>
  </si>
  <si>
    <t>2p071</t>
  </si>
  <si>
    <t>3k001</t>
  </si>
  <si>
    <t>3k002</t>
  </si>
  <si>
    <t>3k003</t>
  </si>
  <si>
    <t>3k004</t>
  </si>
  <si>
    <t>3k005</t>
  </si>
  <si>
    <t>3k006</t>
  </si>
  <si>
    <t>3k007</t>
  </si>
  <si>
    <t>3k008</t>
  </si>
  <si>
    <t>3k009</t>
  </si>
  <si>
    <t>3k010</t>
  </si>
  <si>
    <t>3k011</t>
  </si>
  <si>
    <t>3k012</t>
  </si>
  <si>
    <t>3k013</t>
  </si>
  <si>
    <t>3k014</t>
  </si>
  <si>
    <t>3k015</t>
  </si>
  <si>
    <t>3k016</t>
  </si>
  <si>
    <t>3k017</t>
  </si>
  <si>
    <t>3k018</t>
  </si>
  <si>
    <t>3k019</t>
  </si>
  <si>
    <t>3k020</t>
  </si>
  <si>
    <t>3k021</t>
  </si>
  <si>
    <t>3k022</t>
  </si>
  <si>
    <t>3k023</t>
  </si>
  <si>
    <t>3k024</t>
  </si>
  <si>
    <t>3k025</t>
  </si>
  <si>
    <t>3k026</t>
  </si>
  <si>
    <t>3k027</t>
  </si>
  <si>
    <t>3k028</t>
  </si>
  <si>
    <t>3k029</t>
  </si>
  <si>
    <t>3k030</t>
  </si>
  <si>
    <t>3k031</t>
  </si>
  <si>
    <t>3k032</t>
  </si>
  <si>
    <t>3k033</t>
  </si>
  <si>
    <t>3k034</t>
  </si>
  <si>
    <t>3k035</t>
  </si>
  <si>
    <t>3k036</t>
  </si>
  <si>
    <t>3k037</t>
  </si>
  <si>
    <t>3k038</t>
  </si>
  <si>
    <t>3k039</t>
  </si>
  <si>
    <t>3k040</t>
  </si>
  <si>
    <t>3k041</t>
  </si>
  <si>
    <t>3k042</t>
  </si>
  <si>
    <t>3k043</t>
  </si>
  <si>
    <t>3k044</t>
  </si>
  <si>
    <t>3k045</t>
  </si>
  <si>
    <t>3k046</t>
  </si>
  <si>
    <t>3k047</t>
  </si>
  <si>
    <t>3k048</t>
  </si>
  <si>
    <t>3k049</t>
  </si>
  <si>
    <t>3k050</t>
  </si>
  <si>
    <t>3k051</t>
  </si>
  <si>
    <t>3k052</t>
  </si>
  <si>
    <t>3k053</t>
  </si>
  <si>
    <t>3k054</t>
  </si>
  <si>
    <t>3k055</t>
  </si>
  <si>
    <t>3k056</t>
  </si>
  <si>
    <t>3k057</t>
  </si>
  <si>
    <t>3k058</t>
  </si>
  <si>
    <t>3k060</t>
  </si>
  <si>
    <t>3k061</t>
  </si>
  <si>
    <t>3k062</t>
  </si>
  <si>
    <t>3k063</t>
  </si>
  <si>
    <t>3k064</t>
  </si>
  <si>
    <t>3k065</t>
  </si>
  <si>
    <t>3k066</t>
  </si>
  <si>
    <t>3k067</t>
  </si>
  <si>
    <t>3k068</t>
  </si>
  <si>
    <t>3k069</t>
  </si>
  <si>
    <t>3k070</t>
  </si>
  <si>
    <t>3k071</t>
  </si>
  <si>
    <t>3k072</t>
  </si>
  <si>
    <t>3k073</t>
  </si>
  <si>
    <t>3k074</t>
  </si>
  <si>
    <t>3k075</t>
  </si>
  <si>
    <t>3k076</t>
  </si>
  <si>
    <t>3k077</t>
  </si>
  <si>
    <t>3k078</t>
  </si>
  <si>
    <t>3k079</t>
  </si>
  <si>
    <t>3k080</t>
  </si>
  <si>
    <t>3k216</t>
  </si>
  <si>
    <t>3k081</t>
  </si>
  <si>
    <t>3k082</t>
  </si>
  <si>
    <t>3k083</t>
  </si>
  <si>
    <t>3k084</t>
  </si>
  <si>
    <t>3k085</t>
  </si>
  <si>
    <t>3k086</t>
  </si>
  <si>
    <t>3k087</t>
  </si>
  <si>
    <t>3k088</t>
  </si>
  <si>
    <t>3k089</t>
  </si>
  <si>
    <t>3k090</t>
  </si>
  <si>
    <t>3k091</t>
  </si>
  <si>
    <t>3k092</t>
  </si>
  <si>
    <t>3k093</t>
  </si>
  <si>
    <t>3k094</t>
  </si>
  <si>
    <t>3k095</t>
  </si>
  <si>
    <t>3k096</t>
  </si>
  <si>
    <t>3k097</t>
  </si>
  <si>
    <t>3k098</t>
  </si>
  <si>
    <t>3k099</t>
  </si>
  <si>
    <t>3k100</t>
  </si>
  <si>
    <t>3k101</t>
  </si>
  <si>
    <t>3k102</t>
  </si>
  <si>
    <t>3k103</t>
  </si>
  <si>
    <t>3k104</t>
  </si>
  <si>
    <t>3k105</t>
  </si>
  <si>
    <t>3k106</t>
  </si>
  <si>
    <t>3k107</t>
  </si>
  <si>
    <t>3k108</t>
  </si>
  <si>
    <t>3k109</t>
  </si>
  <si>
    <t>3k110</t>
  </si>
  <si>
    <t>3k111</t>
  </si>
  <si>
    <t>3k112</t>
  </si>
  <si>
    <t>3k113</t>
  </si>
  <si>
    <t>3k114</t>
  </si>
  <si>
    <t>3k115</t>
  </si>
  <si>
    <t>3k116</t>
  </si>
  <si>
    <t>3k117</t>
  </si>
  <si>
    <t>3k118</t>
  </si>
  <si>
    <t>3k119</t>
  </si>
  <si>
    <t>3k120</t>
  </si>
  <si>
    <t>3k121</t>
  </si>
  <si>
    <t>3k122</t>
  </si>
  <si>
    <t>3k123</t>
  </si>
  <si>
    <t>3k124</t>
  </si>
  <si>
    <t>3k125</t>
  </si>
  <si>
    <t>3k126</t>
  </si>
  <si>
    <t>3k127</t>
  </si>
  <si>
    <t>3k128</t>
  </si>
  <si>
    <t>3k129</t>
  </si>
  <si>
    <t>3k130</t>
  </si>
  <si>
    <t>3k131</t>
  </si>
  <si>
    <t>3k132</t>
  </si>
  <si>
    <t>3k133</t>
  </si>
  <si>
    <t>3k134</t>
  </si>
  <si>
    <t>3k135</t>
  </si>
  <si>
    <t>3k136</t>
  </si>
  <si>
    <t>3k137</t>
  </si>
  <si>
    <t>3k138</t>
  </si>
  <si>
    <t>3k139</t>
  </si>
  <si>
    <t>3k140</t>
  </si>
  <si>
    <t>3k141</t>
  </si>
  <si>
    <t>3k142</t>
  </si>
  <si>
    <t>3k143</t>
  </si>
  <si>
    <t>3k144</t>
  </si>
  <si>
    <t>3k145</t>
  </si>
  <si>
    <t>3k146</t>
  </si>
  <si>
    <t>3k147</t>
  </si>
  <si>
    <t>3k148</t>
  </si>
  <si>
    <t>3k149</t>
  </si>
  <si>
    <t>3k150</t>
  </si>
  <si>
    <t>3k151</t>
  </si>
  <si>
    <t>3k152</t>
  </si>
  <si>
    <t>3k153</t>
  </si>
  <si>
    <t>3k154</t>
  </si>
  <si>
    <t>3k155</t>
  </si>
  <si>
    <t>3k156</t>
  </si>
  <si>
    <t>3k157</t>
  </si>
  <si>
    <t>3k158</t>
  </si>
  <si>
    <t>3k159</t>
  </si>
  <si>
    <t>3k160</t>
  </si>
  <si>
    <t>3k161</t>
  </si>
  <si>
    <t>3k162</t>
  </si>
  <si>
    <t>3k163</t>
  </si>
  <si>
    <t>3k164</t>
  </si>
  <si>
    <t>3k165</t>
  </si>
  <si>
    <t>3k166</t>
  </si>
  <si>
    <t>3k167</t>
  </si>
  <si>
    <t>3k168</t>
  </si>
  <si>
    <t>3k169</t>
  </si>
  <si>
    <t>3k170</t>
  </si>
  <si>
    <t>3k171</t>
  </si>
  <si>
    <t>3k172</t>
  </si>
  <si>
    <t>3k173</t>
  </si>
  <si>
    <t>3k174</t>
  </si>
  <si>
    <t>3k175</t>
  </si>
  <si>
    <t>3k176</t>
  </si>
  <si>
    <t>3k177</t>
  </si>
  <si>
    <t>3k178</t>
  </si>
  <si>
    <t>3k179</t>
  </si>
  <si>
    <t>3k180</t>
  </si>
  <si>
    <t>3k181</t>
  </si>
  <si>
    <t>3k182</t>
  </si>
  <si>
    <t>3k183</t>
  </si>
  <si>
    <t>3k184</t>
  </si>
  <si>
    <t>3k185</t>
  </si>
  <si>
    <t>3k186</t>
  </si>
  <si>
    <t>3k187</t>
  </si>
  <si>
    <t>3k188</t>
  </si>
  <si>
    <t>3k189</t>
  </si>
  <si>
    <t>3k190</t>
  </si>
  <si>
    <t>3k191</t>
  </si>
  <si>
    <t>3k192</t>
  </si>
  <si>
    <t>3k193</t>
  </si>
  <si>
    <t>3k194</t>
  </si>
  <si>
    <t>3k195</t>
  </si>
  <si>
    <t>3k196</t>
  </si>
  <si>
    <t>3k197</t>
  </si>
  <si>
    <t>3k198</t>
  </si>
  <si>
    <t>3k199</t>
  </si>
  <si>
    <t>3k200</t>
  </si>
  <si>
    <t>3k201</t>
  </si>
  <si>
    <t>3k202</t>
  </si>
  <si>
    <t>3k203</t>
  </si>
  <si>
    <t>3k204</t>
  </si>
  <si>
    <t>3k206</t>
  </si>
  <si>
    <t>3k207</t>
  </si>
  <si>
    <t>3k208</t>
  </si>
  <si>
    <t>3k209</t>
  </si>
  <si>
    <t>3k210</t>
  </si>
  <si>
    <t>3k211</t>
  </si>
  <si>
    <t>3k212</t>
  </si>
  <si>
    <t>3k213</t>
  </si>
  <si>
    <t>3k214</t>
  </si>
  <si>
    <t>3k215</t>
  </si>
  <si>
    <t>3x900</t>
  </si>
  <si>
    <t>3x901</t>
  </si>
  <si>
    <t>3p001</t>
  </si>
  <si>
    <t>3p002</t>
  </si>
  <si>
    <t>3p003</t>
  </si>
  <si>
    <t>3p004</t>
  </si>
  <si>
    <t>3p005</t>
  </si>
  <si>
    <t>3p006</t>
  </si>
  <si>
    <t>3p007</t>
  </si>
  <si>
    <t>3p050</t>
  </si>
  <si>
    <t>3p008</t>
  </si>
  <si>
    <t>3p009</t>
  </si>
  <si>
    <t>3p010</t>
  </si>
  <si>
    <t>3p012</t>
  </si>
  <si>
    <t>3p013</t>
  </si>
  <si>
    <t>3p014</t>
  </si>
  <si>
    <t>3p015</t>
  </si>
  <si>
    <t>3p016</t>
  </si>
  <si>
    <t>3p017</t>
  </si>
  <si>
    <t>3p018</t>
  </si>
  <si>
    <t>3p019</t>
  </si>
  <si>
    <t>3p020</t>
  </si>
  <si>
    <t>3p021</t>
  </si>
  <si>
    <t>3p022</t>
  </si>
  <si>
    <t>3p023</t>
  </si>
  <si>
    <t>3p024</t>
  </si>
  <si>
    <t>3p025</t>
  </si>
  <si>
    <t>3p026</t>
  </si>
  <si>
    <t>3p027</t>
  </si>
  <si>
    <t>3p028</t>
  </si>
  <si>
    <t>3p029</t>
  </si>
  <si>
    <t>3p030</t>
  </si>
  <si>
    <t>3p031</t>
  </si>
  <si>
    <t>3p032</t>
  </si>
  <si>
    <t>3p033</t>
  </si>
  <si>
    <t>3p034</t>
  </si>
  <si>
    <t>3p035</t>
  </si>
  <si>
    <t>3p038</t>
  </si>
  <si>
    <t>3p040</t>
  </si>
  <si>
    <t>3p041</t>
  </si>
  <si>
    <t>3p042</t>
  </si>
  <si>
    <t>3p043</t>
  </si>
  <si>
    <t>3p044</t>
  </si>
  <si>
    <t>3p045</t>
  </si>
  <si>
    <t>3p046</t>
  </si>
  <si>
    <t>3p047</t>
  </si>
  <si>
    <t>3p048</t>
  </si>
  <si>
    <t>3p049</t>
  </si>
  <si>
    <t>3p051</t>
  </si>
  <si>
    <t>3p052</t>
  </si>
  <si>
    <t>3p053</t>
  </si>
  <si>
    <t>4k001</t>
  </si>
  <si>
    <t>4k002</t>
  </si>
  <si>
    <t>4k003</t>
  </si>
  <si>
    <t>4k004</t>
  </si>
  <si>
    <t>4k005</t>
  </si>
  <si>
    <t>4k006</t>
  </si>
  <si>
    <t>4k007</t>
  </si>
  <si>
    <t>4k008</t>
  </si>
  <si>
    <t>4k009</t>
  </si>
  <si>
    <t>4k010</t>
  </si>
  <si>
    <t>4k011</t>
  </si>
  <si>
    <t>4k012</t>
  </si>
  <si>
    <t>4k013</t>
  </si>
  <si>
    <t>4k014</t>
  </si>
  <si>
    <t>4k015</t>
  </si>
  <si>
    <t>4k016</t>
  </si>
  <si>
    <t>4k017</t>
  </si>
  <si>
    <t>4k018</t>
  </si>
  <si>
    <t>4k019</t>
  </si>
  <si>
    <t>4k020</t>
  </si>
  <si>
    <t>4k021</t>
  </si>
  <si>
    <t>4k022</t>
  </si>
  <si>
    <t>4k023</t>
  </si>
  <si>
    <t>4k024</t>
  </si>
  <si>
    <t>4k025</t>
  </si>
  <si>
    <t>4k026</t>
  </si>
  <si>
    <t>4k027</t>
  </si>
  <si>
    <t>4k028</t>
  </si>
  <si>
    <t>4k029</t>
  </si>
  <si>
    <t>4k030</t>
  </si>
  <si>
    <t>4k031</t>
  </si>
  <si>
    <t>4k032</t>
  </si>
  <si>
    <t>4k033</t>
  </si>
  <si>
    <t>4k034</t>
  </si>
  <si>
    <t>4k035</t>
  </si>
  <si>
    <t>4k036</t>
  </si>
  <si>
    <t>4k037</t>
  </si>
  <si>
    <t>4k038</t>
  </si>
  <si>
    <t>4k039</t>
  </si>
  <si>
    <t>4k040</t>
  </si>
  <si>
    <t>4k041</t>
  </si>
  <si>
    <t>4k042</t>
  </si>
  <si>
    <t>4k043</t>
  </si>
  <si>
    <t>4k044</t>
  </si>
  <si>
    <t>4k045</t>
  </si>
  <si>
    <t>4k046</t>
  </si>
  <si>
    <t>4k047</t>
  </si>
  <si>
    <t>4k048</t>
  </si>
  <si>
    <t>4k049</t>
  </si>
  <si>
    <t>4k051</t>
  </si>
  <si>
    <t>4k054</t>
  </si>
  <si>
    <t>4k055</t>
  </si>
  <si>
    <t>4k056</t>
  </si>
  <si>
    <t>4k057</t>
  </si>
  <si>
    <t>4k058</t>
  </si>
  <si>
    <t>4k059</t>
  </si>
  <si>
    <t>4k060</t>
  </si>
  <si>
    <t>4k061</t>
  </si>
  <si>
    <t>4k062</t>
  </si>
  <si>
    <t>4k063</t>
  </si>
  <si>
    <t>4k064</t>
  </si>
  <si>
    <t>4k065</t>
  </si>
  <si>
    <t>4k066</t>
  </si>
  <si>
    <t>4k067</t>
  </si>
  <si>
    <t>4k068</t>
  </si>
  <si>
    <t>4k069</t>
  </si>
  <si>
    <t>4k070</t>
  </si>
  <si>
    <t>4k071</t>
  </si>
  <si>
    <t>4k072</t>
  </si>
  <si>
    <t>4k073</t>
  </si>
  <si>
    <t>4k074</t>
  </si>
  <si>
    <t>4k075</t>
  </si>
  <si>
    <t>4k076</t>
  </si>
  <si>
    <t>4k077</t>
  </si>
  <si>
    <t>4k078</t>
  </si>
  <si>
    <t>4k079</t>
  </si>
  <si>
    <t>4k080</t>
  </si>
  <si>
    <t>4k081</t>
  </si>
  <si>
    <t>4k082</t>
  </si>
  <si>
    <t>4k083</t>
  </si>
  <si>
    <t>4k084</t>
  </si>
  <si>
    <t>4k085</t>
  </si>
  <si>
    <t>4k087</t>
  </si>
  <si>
    <t>4k088</t>
  </si>
  <si>
    <t>4k089</t>
  </si>
  <si>
    <t>4k090</t>
  </si>
  <si>
    <t>4k091</t>
  </si>
  <si>
    <t>4k092</t>
  </si>
  <si>
    <t>4k093</t>
  </si>
  <si>
    <t>4k094</t>
  </si>
  <si>
    <t>4k095</t>
  </si>
  <si>
    <t>4k096</t>
  </si>
  <si>
    <t>4k097</t>
  </si>
  <si>
    <t>4k098</t>
  </si>
  <si>
    <t>4k099</t>
  </si>
  <si>
    <t>4k100</t>
  </si>
  <si>
    <t>4k101</t>
  </si>
  <si>
    <t>4k102</t>
  </si>
  <si>
    <t>4k103</t>
  </si>
  <si>
    <t>4k104</t>
  </si>
  <si>
    <t>4k105</t>
  </si>
  <si>
    <t>4k106</t>
  </si>
  <si>
    <t>4k107</t>
  </si>
  <si>
    <t>4k108</t>
  </si>
  <si>
    <t>4k109</t>
  </si>
  <si>
    <t>4k110</t>
  </si>
  <si>
    <t>4k111</t>
  </si>
  <si>
    <t>4k114</t>
  </si>
  <si>
    <t>4k115</t>
  </si>
  <si>
    <t>4k116</t>
  </si>
  <si>
    <t>4k117</t>
  </si>
  <si>
    <t>4k118</t>
  </si>
  <si>
    <t>4k119</t>
  </si>
  <si>
    <t>4k120</t>
  </si>
  <si>
    <t>4k121</t>
  </si>
  <si>
    <t>4k122</t>
  </si>
  <si>
    <t>4k123</t>
  </si>
  <si>
    <t>4k124</t>
  </si>
  <si>
    <t>4k125</t>
  </si>
  <si>
    <t>4k126</t>
  </si>
  <si>
    <t>4k127</t>
  </si>
  <si>
    <t>4k128</t>
  </si>
  <si>
    <t>4k129</t>
  </si>
  <si>
    <t>4k130</t>
  </si>
  <si>
    <t>4k131</t>
  </si>
  <si>
    <t>4k132</t>
  </si>
  <si>
    <t>4k133</t>
  </si>
  <si>
    <t>4k134</t>
  </si>
  <si>
    <t>4k135</t>
  </si>
  <si>
    <t>4k136</t>
  </si>
  <si>
    <t>4k137</t>
  </si>
  <si>
    <t>4k138</t>
  </si>
  <si>
    <t>4k139</t>
  </si>
  <si>
    <t>4k140</t>
  </si>
  <si>
    <t>4k141</t>
  </si>
  <si>
    <t>4k142</t>
  </si>
  <si>
    <t>4k143</t>
  </si>
  <si>
    <t>4k144</t>
  </si>
  <si>
    <t>4k145</t>
  </si>
  <si>
    <t>4k146</t>
  </si>
  <si>
    <t>4k147</t>
  </si>
  <si>
    <t>4k148</t>
  </si>
  <si>
    <t>4k149</t>
  </si>
  <si>
    <t>4k150</t>
  </si>
  <si>
    <t>4k151</t>
  </si>
  <si>
    <t>4k152</t>
  </si>
  <si>
    <t>4k153</t>
  </si>
  <si>
    <t>4k154</t>
  </si>
  <si>
    <t>4k155</t>
  </si>
  <si>
    <t>4k156</t>
  </si>
  <si>
    <t>4k157</t>
  </si>
  <si>
    <t>4k158</t>
  </si>
  <si>
    <t>4k159</t>
  </si>
  <si>
    <t>4k160</t>
  </si>
  <si>
    <t>4k161</t>
  </si>
  <si>
    <t>4k162</t>
  </si>
  <si>
    <t>4k163</t>
  </si>
  <si>
    <t>4k164</t>
  </si>
  <si>
    <t>4k165</t>
  </si>
  <si>
    <t>4k166</t>
  </si>
  <si>
    <t>4k167</t>
  </si>
  <si>
    <t>4k168</t>
  </si>
  <si>
    <t>4k169</t>
  </si>
  <si>
    <t>4k170</t>
  </si>
  <si>
    <t>4k171</t>
  </si>
  <si>
    <t>4k172</t>
  </si>
  <si>
    <t>4k173</t>
  </si>
  <si>
    <t>4k174</t>
  </si>
  <si>
    <t>4k175</t>
  </si>
  <si>
    <t>4k176</t>
  </si>
  <si>
    <t>4k177</t>
  </si>
  <si>
    <t>4k178</t>
  </si>
  <si>
    <t>4k179</t>
  </si>
  <si>
    <t>4k180</t>
  </si>
  <si>
    <t>4k181</t>
  </si>
  <si>
    <t>4k182</t>
  </si>
  <si>
    <t>4k183</t>
  </si>
  <si>
    <t>4k184</t>
  </si>
  <si>
    <t>4k185</t>
  </si>
  <si>
    <t>4k186</t>
  </si>
  <si>
    <t>4k187</t>
  </si>
  <si>
    <t>4k188</t>
  </si>
  <si>
    <t>4k189</t>
  </si>
  <si>
    <t>4k190</t>
  </si>
  <si>
    <t>4k191</t>
  </si>
  <si>
    <t>4k192</t>
  </si>
  <si>
    <t>4k193</t>
  </si>
  <si>
    <t>4k194</t>
  </si>
  <si>
    <t>4k195</t>
  </si>
  <si>
    <t>4k196</t>
  </si>
  <si>
    <t>4k197</t>
  </si>
  <si>
    <t>4k198</t>
  </si>
  <si>
    <t>4k199</t>
  </si>
  <si>
    <t>4k200</t>
  </si>
  <si>
    <t>4k201</t>
  </si>
  <si>
    <t>4k202</t>
  </si>
  <si>
    <t>4k203</t>
  </si>
  <si>
    <t>4x900</t>
  </si>
  <si>
    <t>4x901</t>
  </si>
  <si>
    <t>4x902</t>
  </si>
  <si>
    <t>4x910</t>
  </si>
  <si>
    <t>4x911</t>
  </si>
  <si>
    <t>4x912</t>
  </si>
  <si>
    <t>4p001</t>
  </si>
  <si>
    <t>4p002</t>
  </si>
  <si>
    <t>4p003</t>
  </si>
  <si>
    <t>4p004</t>
  </si>
  <si>
    <t>4p005</t>
  </si>
  <si>
    <t>4p006</t>
  </si>
  <si>
    <t>4p007</t>
  </si>
  <si>
    <t>4p008</t>
  </si>
  <si>
    <t>4p009</t>
  </si>
  <si>
    <t>4p010</t>
  </si>
  <si>
    <t>4p011</t>
  </si>
  <si>
    <t>4p012</t>
  </si>
  <si>
    <t>4p013</t>
  </si>
  <si>
    <t>4p015</t>
  </si>
  <si>
    <t>4p016</t>
  </si>
  <si>
    <t>4p017</t>
  </si>
  <si>
    <t>4p018</t>
  </si>
  <si>
    <t>4p022</t>
  </si>
  <si>
    <t>4p023</t>
  </si>
  <si>
    <t>4p024</t>
  </si>
  <si>
    <t>4p025</t>
  </si>
  <si>
    <t>4p026</t>
  </si>
  <si>
    <t>4p027</t>
  </si>
  <si>
    <t>4p028</t>
  </si>
  <si>
    <t>4p029</t>
  </si>
  <si>
    <t>4p030</t>
  </si>
  <si>
    <t>4p031</t>
  </si>
  <si>
    <t>4p032</t>
  </si>
  <si>
    <t>4p033</t>
  </si>
  <si>
    <t>4p034</t>
  </si>
  <si>
    <t>4p035</t>
  </si>
  <si>
    <t>4p036</t>
  </si>
  <si>
    <t>4p037</t>
  </si>
  <si>
    <t>4p038</t>
  </si>
  <si>
    <t>4p039</t>
  </si>
  <si>
    <t>4p040</t>
  </si>
  <si>
    <t>4p041</t>
  </si>
  <si>
    <t>4p042</t>
  </si>
  <si>
    <t>4p043</t>
  </si>
  <si>
    <t>4p044</t>
  </si>
  <si>
    <t>4p045</t>
  </si>
  <si>
    <t>4p046</t>
  </si>
  <si>
    <t>4p047</t>
  </si>
  <si>
    <t>4p048</t>
  </si>
  <si>
    <t>4p049</t>
  </si>
  <si>
    <t>4p050</t>
  </si>
  <si>
    <t>4p051</t>
  </si>
  <si>
    <t>4p052</t>
  </si>
  <si>
    <t>4p053</t>
  </si>
  <si>
    <t>4p054</t>
  </si>
  <si>
    <t>4p056</t>
  </si>
  <si>
    <t>4p057</t>
  </si>
  <si>
    <t>4p058</t>
  </si>
  <si>
    <t>4p059</t>
  </si>
  <si>
    <t>4p060</t>
  </si>
  <si>
    <t>4p061</t>
  </si>
  <si>
    <t>4p062</t>
  </si>
  <si>
    <t>4p063</t>
  </si>
  <si>
    <t>4p064</t>
  </si>
  <si>
    <t>4p065</t>
  </si>
  <si>
    <t>4p066</t>
  </si>
  <si>
    <t>4p067</t>
  </si>
  <si>
    <t>4p068</t>
  </si>
  <si>
    <t>5k001</t>
  </si>
  <si>
    <t>5k002</t>
  </si>
  <si>
    <t>5k003</t>
  </si>
  <si>
    <t>5k004</t>
  </si>
  <si>
    <t>5k005</t>
  </si>
  <si>
    <t>5k006</t>
  </si>
  <si>
    <t>5k007</t>
  </si>
  <si>
    <t>5k008</t>
  </si>
  <si>
    <t>5k009</t>
  </si>
  <si>
    <t>5k010</t>
  </si>
  <si>
    <t>5k011</t>
  </si>
  <si>
    <t>5k012</t>
  </si>
  <si>
    <t>5k013</t>
  </si>
  <si>
    <t>5k014</t>
  </si>
  <si>
    <t>5k015</t>
  </si>
  <si>
    <t>5k016</t>
  </si>
  <si>
    <t>5k017</t>
  </si>
  <si>
    <t>5k018</t>
  </si>
  <si>
    <t>5k019</t>
  </si>
  <si>
    <t>5k020</t>
  </si>
  <si>
    <t>5k021</t>
  </si>
  <si>
    <t>5k022</t>
  </si>
  <si>
    <t>5k023</t>
  </si>
  <si>
    <t>5k024</t>
  </si>
  <si>
    <t>5k025</t>
  </si>
  <si>
    <t>5k026</t>
  </si>
  <si>
    <t>5k027</t>
  </si>
  <si>
    <t>5k028</t>
  </si>
  <si>
    <t>5k029</t>
  </si>
  <si>
    <t>5k030</t>
  </si>
  <si>
    <t>5k031</t>
  </si>
  <si>
    <t>5k032</t>
  </si>
  <si>
    <t>5k033</t>
  </si>
  <si>
    <t>5k034</t>
  </si>
  <si>
    <t>5k035</t>
  </si>
  <si>
    <t>5k036</t>
  </si>
  <si>
    <t>5k037</t>
  </si>
  <si>
    <t>5k038</t>
  </si>
  <si>
    <t>5k039</t>
  </si>
  <si>
    <t>5k040</t>
  </si>
  <si>
    <t>5k041</t>
  </si>
  <si>
    <t>5k042</t>
  </si>
  <si>
    <t>5k043</t>
  </si>
  <si>
    <t>5k044</t>
  </si>
  <si>
    <t>5k045</t>
  </si>
  <si>
    <t>5k046</t>
  </si>
  <si>
    <t>5k047</t>
  </si>
  <si>
    <t>5k048</t>
  </si>
  <si>
    <t>5k049</t>
  </si>
  <si>
    <t>5k050</t>
  </si>
  <si>
    <t>5k052</t>
  </si>
  <si>
    <t>5k053</t>
  </si>
  <si>
    <t>5k054</t>
  </si>
  <si>
    <t>5k055</t>
  </si>
  <si>
    <t>5k056</t>
  </si>
  <si>
    <t>5k057</t>
  </si>
  <si>
    <t>5k058</t>
  </si>
  <si>
    <t>5k059</t>
  </si>
  <si>
    <t>5k060</t>
  </si>
  <si>
    <t>5k061</t>
  </si>
  <si>
    <t>5k062</t>
  </si>
  <si>
    <t>5k063</t>
  </si>
  <si>
    <t>5k064</t>
  </si>
  <si>
    <t>5k065</t>
  </si>
  <si>
    <t>5k066</t>
  </si>
  <si>
    <t>5k067</t>
  </si>
  <si>
    <t>5k068</t>
  </si>
  <si>
    <t>5k069</t>
  </si>
  <si>
    <t>5k070</t>
  </si>
  <si>
    <t>5k071</t>
  </si>
  <si>
    <t>5k072</t>
  </si>
  <si>
    <t>5k073</t>
  </si>
  <si>
    <t>5k074</t>
  </si>
  <si>
    <t>5k075</t>
  </si>
  <si>
    <t>5k076</t>
  </si>
  <si>
    <t>5k077</t>
  </si>
  <si>
    <t>5k078</t>
  </si>
  <si>
    <t>5k079</t>
  </si>
  <si>
    <t>5k080</t>
  </si>
  <si>
    <t>5k081</t>
  </si>
  <si>
    <t>5k082</t>
  </si>
  <si>
    <t>5k083</t>
  </si>
  <si>
    <t>5k084</t>
  </si>
  <si>
    <t>5k085</t>
  </si>
  <si>
    <t>5k086</t>
  </si>
  <si>
    <t>5k087</t>
  </si>
  <si>
    <t>5k088</t>
  </si>
  <si>
    <t>5k089</t>
  </si>
  <si>
    <t>5k090</t>
  </si>
  <si>
    <t>5k091</t>
  </si>
  <si>
    <t>5k092</t>
  </si>
  <si>
    <t>5k093</t>
  </si>
  <si>
    <t>5k094</t>
  </si>
  <si>
    <t>5k095</t>
  </si>
  <si>
    <t>5k096</t>
  </si>
  <si>
    <t>5k097</t>
  </si>
  <si>
    <t>5k098</t>
  </si>
  <si>
    <t>5k099</t>
  </si>
  <si>
    <t>5k100</t>
  </si>
  <si>
    <t>5k101</t>
  </si>
  <si>
    <t>5k102</t>
  </si>
  <si>
    <t>5k103</t>
  </si>
  <si>
    <t>5k104</t>
  </si>
  <si>
    <t>5k105</t>
  </si>
  <si>
    <t>5k106</t>
  </si>
  <si>
    <t>5k107</t>
  </si>
  <si>
    <t>5k108</t>
  </si>
  <si>
    <t>5k109</t>
  </si>
  <si>
    <t>5k110</t>
  </si>
  <si>
    <t>5k111</t>
  </si>
  <si>
    <t>5k112</t>
  </si>
  <si>
    <t>5k113</t>
  </si>
  <si>
    <t>5k114</t>
  </si>
  <si>
    <t>5k115</t>
  </si>
  <si>
    <t>5k116</t>
  </si>
  <si>
    <t>5k117</t>
  </si>
  <si>
    <t>5k118</t>
  </si>
  <si>
    <t>5k119</t>
  </si>
  <si>
    <t>5k120</t>
  </si>
  <si>
    <t>5k121</t>
  </si>
  <si>
    <t>5k122</t>
  </si>
  <si>
    <t>5k123</t>
  </si>
  <si>
    <t>5k124</t>
  </si>
  <si>
    <t>5k125</t>
  </si>
  <si>
    <t>5k126</t>
  </si>
  <si>
    <t>5k127</t>
  </si>
  <si>
    <t>5k128</t>
  </si>
  <si>
    <t>5k129</t>
  </si>
  <si>
    <t>5k130</t>
  </si>
  <si>
    <t>5k131</t>
  </si>
  <si>
    <t>5k132</t>
  </si>
  <si>
    <t>5k133</t>
  </si>
  <si>
    <t>5k134</t>
  </si>
  <si>
    <t>5k135</t>
  </si>
  <si>
    <t>5k136</t>
  </si>
  <si>
    <t>5k137</t>
  </si>
  <si>
    <t>5k138</t>
  </si>
  <si>
    <t>5k139</t>
  </si>
  <si>
    <t>5k140</t>
  </si>
  <si>
    <t>5k141</t>
  </si>
  <si>
    <t>5k142</t>
  </si>
  <si>
    <t>5k143</t>
  </si>
  <si>
    <t>5k144</t>
  </si>
  <si>
    <t>5k145</t>
  </si>
  <si>
    <t>5k146</t>
  </si>
  <si>
    <t>5k147</t>
  </si>
  <si>
    <t>5k148</t>
  </si>
  <si>
    <t>5k149</t>
  </si>
  <si>
    <t>5k150</t>
  </si>
  <si>
    <t>5k151</t>
  </si>
  <si>
    <t>5k152</t>
  </si>
  <si>
    <t>5k153</t>
  </si>
  <si>
    <t>5k154</t>
  </si>
  <si>
    <t>5k155</t>
  </si>
  <si>
    <t>5k156</t>
  </si>
  <si>
    <t>5k157</t>
  </si>
  <si>
    <t>5k158</t>
  </si>
  <si>
    <t>5k159</t>
  </si>
  <si>
    <t>5k160</t>
  </si>
  <si>
    <t>5k161</t>
  </si>
  <si>
    <t>5k162</t>
  </si>
  <si>
    <t>5k163</t>
  </si>
  <si>
    <t>5k164</t>
  </si>
  <si>
    <t>5k165</t>
  </si>
  <si>
    <t>5k166</t>
  </si>
  <si>
    <t>5k167</t>
  </si>
  <si>
    <t>5k168</t>
  </si>
  <si>
    <t>5k169</t>
  </si>
  <si>
    <t>5k170</t>
  </si>
  <si>
    <t>5k171</t>
  </si>
  <si>
    <t>5k172</t>
  </si>
  <si>
    <t>5k173</t>
  </si>
  <si>
    <t>5k174</t>
  </si>
  <si>
    <t>5k175</t>
  </si>
  <si>
    <t>5k176</t>
  </si>
  <si>
    <t>5k177</t>
  </si>
  <si>
    <t>5k178</t>
  </si>
  <si>
    <t>5k179</t>
  </si>
  <si>
    <t>5k180</t>
  </si>
  <si>
    <t>5k181</t>
  </si>
  <si>
    <t>5x900</t>
  </si>
  <si>
    <t>5x910</t>
  </si>
  <si>
    <t>5x911</t>
  </si>
  <si>
    <t>5p001</t>
  </si>
  <si>
    <t>5p002</t>
  </si>
  <si>
    <t>5p003</t>
  </si>
  <si>
    <t>5p004</t>
  </si>
  <si>
    <t>5p005</t>
  </si>
  <si>
    <t>5p006</t>
  </si>
  <si>
    <t>5p007</t>
  </si>
  <si>
    <t>5p008</t>
  </si>
  <si>
    <t>5p009</t>
  </si>
  <si>
    <t>5p010</t>
  </si>
  <si>
    <t>5p011</t>
  </si>
  <si>
    <t>5p012</t>
  </si>
  <si>
    <t>5p013</t>
  </si>
  <si>
    <t>5p014</t>
  </si>
  <si>
    <t>5p015</t>
  </si>
  <si>
    <t>5p016</t>
  </si>
  <si>
    <t>5p017</t>
  </si>
  <si>
    <t>5p018</t>
  </si>
  <si>
    <t>5p019</t>
  </si>
  <si>
    <t>5p020</t>
  </si>
  <si>
    <t>5p021</t>
  </si>
  <si>
    <t>5p022</t>
  </si>
  <si>
    <t>5p023</t>
  </si>
  <si>
    <t>5p024</t>
  </si>
  <si>
    <t>5p025</t>
  </si>
  <si>
    <t>5p026</t>
  </si>
  <si>
    <t>5p028</t>
  </si>
  <si>
    <t>5p029</t>
  </si>
  <si>
    <t>5p031</t>
  </si>
  <si>
    <t>5p032</t>
  </si>
  <si>
    <t>5p033</t>
  </si>
  <si>
    <t>5p034</t>
  </si>
  <si>
    <t>5p035</t>
  </si>
  <si>
    <t>5p036</t>
  </si>
  <si>
    <t>5p037</t>
  </si>
  <si>
    <t>5p038</t>
  </si>
  <si>
    <t>5p039</t>
  </si>
  <si>
    <t>5p040</t>
  </si>
  <si>
    <t>5p041</t>
  </si>
  <si>
    <t>5p042</t>
  </si>
  <si>
    <t>5p043</t>
  </si>
  <si>
    <t>5p044</t>
  </si>
  <si>
    <t>5p045</t>
  </si>
  <si>
    <t>5p046</t>
  </si>
  <si>
    <t>5p047</t>
  </si>
  <si>
    <t>5p048</t>
  </si>
  <si>
    <t>5p049</t>
  </si>
  <si>
    <t>5p050</t>
  </si>
  <si>
    <t>5p051</t>
  </si>
  <si>
    <t>5p052</t>
  </si>
  <si>
    <t>5p053</t>
  </si>
  <si>
    <t>5p054</t>
  </si>
  <si>
    <t>5p055</t>
  </si>
  <si>
    <t>5p056</t>
  </si>
  <si>
    <t>5p057</t>
  </si>
  <si>
    <t>5p058</t>
  </si>
  <si>
    <t>5p059</t>
  </si>
  <si>
    <t>5p060</t>
  </si>
  <si>
    <t>5p061</t>
  </si>
  <si>
    <t>5p062</t>
  </si>
  <si>
    <t>5p063</t>
  </si>
  <si>
    <t>5p064</t>
  </si>
  <si>
    <t>5p065</t>
  </si>
  <si>
    <t>5p066</t>
  </si>
  <si>
    <t>5p067</t>
  </si>
  <si>
    <t>5p068</t>
  </si>
  <si>
    <t>5p069</t>
  </si>
  <si>
    <t>5p070</t>
  </si>
  <si>
    <t>5p071</t>
  </si>
  <si>
    <t>5p072</t>
  </si>
  <si>
    <t>5p073</t>
  </si>
  <si>
    <t>5p074</t>
  </si>
  <si>
    <t>5p075</t>
  </si>
  <si>
    <t>5p076</t>
  </si>
  <si>
    <t>5p077</t>
  </si>
  <si>
    <t>5p078</t>
  </si>
  <si>
    <t>5p079</t>
  </si>
  <si>
    <t>5p080</t>
  </si>
  <si>
    <t>5p081</t>
  </si>
  <si>
    <t>5p082</t>
  </si>
  <si>
    <t>5p083</t>
  </si>
  <si>
    <t>5p084</t>
  </si>
  <si>
    <t>5p085</t>
  </si>
  <si>
    <t>6k001</t>
  </si>
  <si>
    <t>6k002</t>
  </si>
  <si>
    <t>6k003</t>
  </si>
  <si>
    <t>6k004</t>
  </si>
  <si>
    <t>6k006</t>
  </si>
  <si>
    <t>6k007</t>
  </si>
  <si>
    <t>6k008</t>
  </si>
  <si>
    <t>6k009</t>
  </si>
  <si>
    <t>6k010</t>
  </si>
  <si>
    <t>6k011</t>
  </si>
  <si>
    <t>6k012</t>
  </si>
  <si>
    <t>6k013</t>
  </si>
  <si>
    <t>6k014</t>
  </si>
  <si>
    <t>6k015</t>
  </si>
  <si>
    <t>6k016</t>
  </si>
  <si>
    <t>6k017</t>
  </si>
  <si>
    <t>6k018</t>
  </si>
  <si>
    <t>6k019</t>
  </si>
  <si>
    <t>6k020</t>
  </si>
  <si>
    <t>6k021</t>
  </si>
  <si>
    <t>6k023</t>
  </si>
  <si>
    <t>6k024</t>
  </si>
  <si>
    <t>6k025</t>
  </si>
  <si>
    <t>6k026</t>
  </si>
  <si>
    <t>6k027</t>
  </si>
  <si>
    <t>6k028</t>
  </si>
  <si>
    <t>6k029</t>
  </si>
  <si>
    <t>6k030</t>
  </si>
  <si>
    <t>6k031</t>
  </si>
  <si>
    <t>6k032</t>
  </si>
  <si>
    <t>6k033</t>
  </si>
  <si>
    <t>6k034</t>
  </si>
  <si>
    <t>6k035</t>
  </si>
  <si>
    <t>6k036</t>
  </si>
  <si>
    <t>6k037</t>
  </si>
  <si>
    <t>6k038</t>
  </si>
  <si>
    <t>6k039</t>
  </si>
  <si>
    <t>6k040</t>
  </si>
  <si>
    <t>6k041</t>
  </si>
  <si>
    <t>6k042</t>
  </si>
  <si>
    <t>6k043</t>
  </si>
  <si>
    <t>6k044</t>
  </si>
  <si>
    <t>6k045</t>
  </si>
  <si>
    <t>6k046</t>
  </si>
  <si>
    <t>6k047</t>
  </si>
  <si>
    <t>6k048</t>
  </si>
  <si>
    <t>6k049</t>
  </si>
  <si>
    <t>6k050</t>
  </si>
  <si>
    <t>6k051</t>
  </si>
  <si>
    <t>6k052</t>
  </si>
  <si>
    <t>6k053</t>
  </si>
  <si>
    <t>6k054</t>
  </si>
  <si>
    <t>6k055</t>
  </si>
  <si>
    <t>6k056</t>
  </si>
  <si>
    <t>6k057</t>
  </si>
  <si>
    <t>6k058</t>
  </si>
  <si>
    <t>6k059</t>
  </si>
  <si>
    <t>6k060</t>
  </si>
  <si>
    <t>6k061</t>
  </si>
  <si>
    <t>6k062</t>
  </si>
  <si>
    <t>6k063</t>
  </si>
  <si>
    <t>6k064</t>
  </si>
  <si>
    <t>6k065</t>
  </si>
  <si>
    <t>6k067</t>
  </si>
  <si>
    <t>6k068</t>
  </si>
  <si>
    <t>6k069</t>
  </si>
  <si>
    <t>6k070</t>
  </si>
  <si>
    <t>6k071</t>
  </si>
  <si>
    <t>6k072</t>
  </si>
  <si>
    <t>6k073</t>
  </si>
  <si>
    <t>6k074</t>
  </si>
  <si>
    <t>6k075</t>
  </si>
  <si>
    <t>6k076</t>
  </si>
  <si>
    <t>6k077</t>
  </si>
  <si>
    <t>6k078</t>
  </si>
  <si>
    <t>6k079</t>
  </si>
  <si>
    <t>6k080</t>
  </si>
  <si>
    <t>6k081</t>
  </si>
  <si>
    <t>6k082</t>
  </si>
  <si>
    <t>6k083</t>
  </si>
  <si>
    <t>6k084</t>
  </si>
  <si>
    <t>6k085</t>
  </si>
  <si>
    <t>6k086</t>
  </si>
  <si>
    <t>6k087</t>
  </si>
  <si>
    <t>6k088</t>
  </si>
  <si>
    <t>6k089</t>
  </si>
  <si>
    <t>6k090</t>
  </si>
  <si>
    <t>6k091</t>
  </si>
  <si>
    <t>6k092</t>
  </si>
  <si>
    <t>6k093</t>
  </si>
  <si>
    <t>6k094</t>
  </si>
  <si>
    <t>6k095</t>
  </si>
  <si>
    <t>6k096</t>
  </si>
  <si>
    <t>6k097</t>
  </si>
  <si>
    <t>6k098</t>
  </si>
  <si>
    <t>6k099</t>
  </si>
  <si>
    <t>6k100</t>
  </si>
  <si>
    <t>6k101</t>
  </si>
  <si>
    <t>6k102</t>
  </si>
  <si>
    <t>6k103</t>
  </si>
  <si>
    <t>6k104</t>
  </si>
  <si>
    <t>6k105</t>
  </si>
  <si>
    <t>6k106</t>
  </si>
  <si>
    <t>6k107</t>
  </si>
  <si>
    <t>6k108</t>
  </si>
  <si>
    <t>6k109</t>
  </si>
  <si>
    <t>6k110</t>
  </si>
  <si>
    <t>6k111</t>
  </si>
  <si>
    <t>6k112</t>
  </si>
  <si>
    <t>6k113</t>
  </si>
  <si>
    <t>6k114</t>
  </si>
  <si>
    <t>6k115</t>
  </si>
  <si>
    <t>6k116</t>
  </si>
  <si>
    <t>6k117</t>
  </si>
  <si>
    <t>6k118</t>
  </si>
  <si>
    <t>6k119</t>
  </si>
  <si>
    <t>6k120</t>
  </si>
  <si>
    <t>6k121</t>
  </si>
  <si>
    <t>6k122</t>
  </si>
  <si>
    <t>6k123</t>
  </si>
  <si>
    <t>6k124</t>
  </si>
  <si>
    <t>6k125</t>
  </si>
  <si>
    <t>6k127</t>
  </si>
  <si>
    <t>6k128</t>
  </si>
  <si>
    <t>6k129</t>
  </si>
  <si>
    <t>6k130</t>
  </si>
  <si>
    <t>6k131</t>
  </si>
  <si>
    <t>6k132</t>
  </si>
  <si>
    <t>6k133</t>
  </si>
  <si>
    <t>6k134</t>
  </si>
  <si>
    <t>6k135</t>
  </si>
  <si>
    <t>6k136</t>
  </si>
  <si>
    <t>6k137</t>
  </si>
  <si>
    <t>6k138</t>
  </si>
  <si>
    <t>6k139</t>
  </si>
  <si>
    <t>6k140</t>
  </si>
  <si>
    <t>6k141</t>
  </si>
  <si>
    <t>6k142</t>
  </si>
  <si>
    <t>6k143</t>
  </si>
  <si>
    <t>6k144</t>
  </si>
  <si>
    <t>6k145</t>
  </si>
  <si>
    <t>6k146</t>
  </si>
  <si>
    <t>6k147</t>
  </si>
  <si>
    <t>6k148</t>
  </si>
  <si>
    <t>6k149</t>
  </si>
  <si>
    <t>6k150</t>
  </si>
  <si>
    <t>6k151</t>
  </si>
  <si>
    <t>6k152</t>
  </si>
  <si>
    <t>6k153</t>
  </si>
  <si>
    <t>6k154</t>
  </si>
  <si>
    <t>6k155</t>
  </si>
  <si>
    <t>6k156</t>
  </si>
  <si>
    <t>6k157</t>
  </si>
  <si>
    <t>6k158</t>
  </si>
  <si>
    <t>6k159</t>
  </si>
  <si>
    <t>6k160</t>
  </si>
  <si>
    <t>6k161</t>
  </si>
  <si>
    <t>6k162</t>
  </si>
  <si>
    <t>6k163</t>
  </si>
  <si>
    <t>6k164</t>
  </si>
  <si>
    <t>6k165</t>
  </si>
  <si>
    <t>6k166</t>
  </si>
  <si>
    <t>6k167</t>
  </si>
  <si>
    <t>6k168</t>
  </si>
  <si>
    <t>6k169</t>
  </si>
  <si>
    <t>6k170</t>
  </si>
  <si>
    <t>6k171</t>
  </si>
  <si>
    <t>6k172</t>
  </si>
  <si>
    <t>6k173</t>
  </si>
  <si>
    <t>6k174</t>
  </si>
  <si>
    <t>6k175</t>
  </si>
  <si>
    <t>6k176</t>
  </si>
  <si>
    <t>6k177</t>
  </si>
  <si>
    <t>6k178</t>
  </si>
  <si>
    <t>6k179</t>
  </si>
  <si>
    <t>6k180</t>
  </si>
  <si>
    <t>6k181</t>
  </si>
  <si>
    <t>6k182</t>
  </si>
  <si>
    <t>6k183</t>
  </si>
  <si>
    <t>6k184</t>
  </si>
  <si>
    <t>6k185</t>
  </si>
  <si>
    <t>6k186</t>
  </si>
  <si>
    <t>6k187</t>
  </si>
  <si>
    <t>6k188</t>
  </si>
  <si>
    <t>6k189</t>
  </si>
  <si>
    <t>6k190</t>
  </si>
  <si>
    <t>6k191</t>
  </si>
  <si>
    <t>6k192</t>
  </si>
  <si>
    <t>6k193</t>
  </si>
  <si>
    <t>6k194</t>
  </si>
  <si>
    <t>6k195</t>
  </si>
  <si>
    <t>6k196</t>
  </si>
  <si>
    <t>6k197</t>
  </si>
  <si>
    <t>6k198</t>
  </si>
  <si>
    <t>6k199</t>
  </si>
  <si>
    <t>6k200</t>
  </si>
  <si>
    <t>6k201</t>
  </si>
  <si>
    <t>6k202</t>
  </si>
  <si>
    <t>6k203</t>
  </si>
  <si>
    <t>6k204</t>
  </si>
  <si>
    <t>6k205</t>
  </si>
  <si>
    <t>6k206</t>
  </si>
  <si>
    <t>6k207</t>
  </si>
  <si>
    <t>6k208</t>
  </si>
  <si>
    <t>6k209</t>
  </si>
  <si>
    <t>6k210</t>
  </si>
  <si>
    <t>6k211</t>
  </si>
  <si>
    <t>6k212</t>
  </si>
  <si>
    <t>6k213</t>
  </si>
  <si>
    <t>6k214</t>
  </si>
  <si>
    <t>6k215</t>
  </si>
  <si>
    <t>6k216</t>
  </si>
  <si>
    <t>6k217</t>
  </si>
  <si>
    <t>6k218</t>
  </si>
  <si>
    <t>6k219</t>
  </si>
  <si>
    <t>6k220</t>
  </si>
  <si>
    <t>6k221</t>
  </si>
  <si>
    <t>6k222</t>
  </si>
  <si>
    <t>6k223</t>
  </si>
  <si>
    <t>6k224</t>
  </si>
  <si>
    <t>6k225</t>
  </si>
  <si>
    <t>6k226</t>
  </si>
  <si>
    <t>6k227</t>
  </si>
  <si>
    <t>6k228</t>
  </si>
  <si>
    <t>6k229</t>
  </si>
  <si>
    <t>6k230</t>
  </si>
  <si>
    <t>6k231</t>
  </si>
  <si>
    <t>6k232</t>
  </si>
  <si>
    <t>6k233</t>
  </si>
  <si>
    <t>6k234</t>
  </si>
  <si>
    <t>6k235</t>
  </si>
  <si>
    <t>6k236</t>
  </si>
  <si>
    <t>6k237</t>
  </si>
  <si>
    <t>6k238</t>
  </si>
  <si>
    <t>6k239</t>
  </si>
  <si>
    <t>6k240</t>
  </si>
  <si>
    <t>6x900</t>
  </si>
  <si>
    <t>6x901</t>
  </si>
  <si>
    <t>6x902</t>
  </si>
  <si>
    <t>6p001</t>
  </si>
  <si>
    <t>6p002</t>
  </si>
  <si>
    <t>6p003</t>
  </si>
  <si>
    <t>6p004</t>
  </si>
  <si>
    <t>6p005</t>
  </si>
  <si>
    <t>6p006</t>
  </si>
  <si>
    <t>6p007</t>
  </si>
  <si>
    <t>6p008</t>
  </si>
  <si>
    <t>6p009</t>
  </si>
  <si>
    <t>6p012</t>
  </si>
  <si>
    <t>6p013</t>
  </si>
  <si>
    <t>6p014</t>
  </si>
  <si>
    <t>6p015</t>
  </si>
  <si>
    <t>6p016</t>
  </si>
  <si>
    <t>6p017</t>
  </si>
  <si>
    <t>6p018</t>
  </si>
  <si>
    <t>6p019</t>
  </si>
  <si>
    <t>6p020</t>
  </si>
  <si>
    <t>6p021</t>
  </si>
  <si>
    <t>6p023</t>
  </si>
  <si>
    <t>6p024</t>
  </si>
  <si>
    <t>6p025</t>
  </si>
  <si>
    <t>6p026</t>
  </si>
  <si>
    <t>6p027</t>
  </si>
  <si>
    <t>6p028</t>
  </si>
  <si>
    <t>6p029</t>
  </si>
  <si>
    <t>6p030</t>
  </si>
  <si>
    <t>6p031</t>
  </si>
  <si>
    <t>6p032</t>
  </si>
  <si>
    <t>6p033</t>
  </si>
  <si>
    <t>6p034</t>
  </si>
  <si>
    <t>6p035</t>
  </si>
  <si>
    <t>6p036</t>
  </si>
  <si>
    <t>6p037</t>
  </si>
  <si>
    <t>6p038</t>
  </si>
  <si>
    <t>6p039</t>
  </si>
  <si>
    <t>6p040</t>
  </si>
  <si>
    <t>6p041</t>
  </si>
  <si>
    <t>6p042</t>
  </si>
  <si>
    <t>6p043</t>
  </si>
  <si>
    <t>6p044</t>
  </si>
  <si>
    <t>6p045</t>
  </si>
  <si>
    <t>6p046</t>
  </si>
  <si>
    <t>6p047</t>
  </si>
  <si>
    <t>6p048</t>
  </si>
  <si>
    <t>6p049</t>
  </si>
  <si>
    <t>6p050</t>
  </si>
  <si>
    <t>6p051</t>
  </si>
  <si>
    <t>6p052</t>
  </si>
  <si>
    <t>6p053</t>
  </si>
  <si>
    <t>6p054</t>
  </si>
  <si>
    <t>6p055</t>
  </si>
  <si>
    <t>6p056</t>
  </si>
  <si>
    <t>6p057</t>
  </si>
  <si>
    <t>6p058</t>
  </si>
  <si>
    <t>6p059</t>
  </si>
  <si>
    <t>6p060</t>
  </si>
  <si>
    <t>6p061</t>
  </si>
  <si>
    <t>6p062</t>
  </si>
  <si>
    <t>6p063</t>
  </si>
  <si>
    <t>6p064</t>
  </si>
  <si>
    <t>6p065</t>
  </si>
  <si>
    <t>6p066</t>
  </si>
  <si>
    <t>6p067</t>
  </si>
  <si>
    <t>6p068</t>
  </si>
  <si>
    <t>6p069</t>
  </si>
  <si>
    <t>6p070</t>
  </si>
  <si>
    <t>6p072</t>
  </si>
  <si>
    <t>6p073</t>
  </si>
  <si>
    <t>6p074</t>
  </si>
  <si>
    <t>7k001</t>
  </si>
  <si>
    <t>7k002</t>
  </si>
  <si>
    <t>7k003</t>
  </si>
  <si>
    <t>7k004</t>
  </si>
  <si>
    <t>7k005</t>
  </si>
  <si>
    <t>7k006</t>
  </si>
  <si>
    <t>7k007</t>
  </si>
  <si>
    <t>7k008</t>
  </si>
  <si>
    <t>7k009</t>
  </si>
  <si>
    <t>7k010</t>
  </si>
  <si>
    <t>7k011</t>
  </si>
  <si>
    <t>7k012</t>
  </si>
  <si>
    <t>7k013</t>
  </si>
  <si>
    <t>7k014</t>
  </si>
  <si>
    <t>7k015</t>
  </si>
  <si>
    <t>7k016</t>
  </si>
  <si>
    <t>7k017</t>
  </si>
  <si>
    <t>7k018</t>
  </si>
  <si>
    <t>7k019</t>
  </si>
  <si>
    <t>7k020</t>
  </si>
  <si>
    <t>7k021</t>
  </si>
  <si>
    <t>7k022</t>
  </si>
  <si>
    <t>7k023</t>
  </si>
  <si>
    <t>7k024</t>
  </si>
  <si>
    <t>7k025</t>
  </si>
  <si>
    <t>7k026</t>
  </si>
  <si>
    <t>7k027</t>
  </si>
  <si>
    <t>7k028</t>
  </si>
  <si>
    <t>7k029</t>
  </si>
  <si>
    <t>7k030</t>
  </si>
  <si>
    <t>7k031</t>
  </si>
  <si>
    <t>7k032</t>
  </si>
  <si>
    <t>7k033</t>
  </si>
  <si>
    <t>7k034</t>
  </si>
  <si>
    <t>7k035</t>
  </si>
  <si>
    <t>7k036</t>
  </si>
  <si>
    <t>7k037</t>
  </si>
  <si>
    <t>7k038</t>
  </si>
  <si>
    <t>7k039</t>
  </si>
  <si>
    <t>7k040</t>
  </si>
  <si>
    <t>7k041</t>
  </si>
  <si>
    <t>7k042</t>
  </si>
  <si>
    <t>7k043</t>
  </si>
  <si>
    <t>7k044</t>
  </si>
  <si>
    <t>7k045</t>
  </si>
  <si>
    <t>7k046</t>
  </si>
  <si>
    <t>7k047</t>
  </si>
  <si>
    <t>7k048</t>
  </si>
  <si>
    <t>7k049</t>
  </si>
  <si>
    <t>7k050</t>
  </si>
  <si>
    <t>7k051</t>
  </si>
  <si>
    <t>7k052</t>
  </si>
  <si>
    <t>7k053</t>
  </si>
  <si>
    <t>7k054</t>
  </si>
  <si>
    <t>7k055</t>
  </si>
  <si>
    <t>7k056</t>
  </si>
  <si>
    <t>7k057</t>
  </si>
  <si>
    <t>7k058</t>
  </si>
  <si>
    <t>7k059</t>
  </si>
  <si>
    <t>7k060</t>
  </si>
  <si>
    <t>7k061</t>
  </si>
  <si>
    <t>7k062</t>
  </si>
  <si>
    <t>7k063</t>
  </si>
  <si>
    <t>7k064</t>
  </si>
  <si>
    <t>7k065</t>
  </si>
  <si>
    <t>7k066</t>
  </si>
  <si>
    <t>7k067</t>
  </si>
  <si>
    <t>7k068</t>
  </si>
  <si>
    <t>7k069</t>
  </si>
  <si>
    <t>7k070</t>
  </si>
  <si>
    <t>7k071</t>
  </si>
  <si>
    <t>7k072</t>
  </si>
  <si>
    <t>7k073</t>
  </si>
  <si>
    <t>7k074</t>
  </si>
  <si>
    <t>7k075</t>
  </si>
  <si>
    <t>7k076</t>
  </si>
  <si>
    <t>7k078</t>
  </si>
  <si>
    <t>7k079</t>
  </si>
  <si>
    <t>7k080</t>
  </si>
  <si>
    <t>7k081</t>
  </si>
  <si>
    <t>7k082</t>
  </si>
  <si>
    <t>7k083</t>
  </si>
  <si>
    <t>7k084</t>
  </si>
  <si>
    <t>7k085</t>
  </si>
  <si>
    <t>7k086</t>
  </si>
  <si>
    <t>7k087</t>
  </si>
  <si>
    <t>7k088</t>
  </si>
  <si>
    <t>7k089</t>
  </si>
  <si>
    <t>7k090</t>
  </si>
  <si>
    <t>7k091</t>
  </si>
  <si>
    <t>7k092</t>
  </si>
  <si>
    <t>7k093</t>
  </si>
  <si>
    <t>7k094</t>
  </si>
  <si>
    <t>7k095</t>
  </si>
  <si>
    <t>7k096</t>
  </si>
  <si>
    <t>7k097</t>
  </si>
  <si>
    <t>7k098</t>
  </si>
  <si>
    <t>7k099</t>
  </si>
  <si>
    <t>7k100</t>
  </si>
  <si>
    <t>7k101</t>
  </si>
  <si>
    <t>7k102</t>
  </si>
  <si>
    <t>7k103</t>
  </si>
  <si>
    <t>7k104</t>
  </si>
  <si>
    <t>7k105</t>
  </si>
  <si>
    <t>7k106</t>
  </si>
  <si>
    <t>7k107</t>
  </si>
  <si>
    <t>7k108</t>
  </si>
  <si>
    <t>7k109</t>
  </si>
  <si>
    <t>7k110</t>
  </si>
  <si>
    <t>7k111</t>
  </si>
  <si>
    <t>7k112</t>
  </si>
  <si>
    <t>7k113</t>
  </si>
  <si>
    <t>7k114</t>
  </si>
  <si>
    <t>7k115</t>
  </si>
  <si>
    <t>7k116</t>
  </si>
  <si>
    <t>7k117</t>
  </si>
  <si>
    <t>7k118</t>
  </si>
  <si>
    <t>7k119</t>
  </si>
  <si>
    <t>7k120</t>
  </si>
  <si>
    <t>7k121</t>
  </si>
  <si>
    <t>7k122</t>
  </si>
  <si>
    <t>7k123</t>
  </si>
  <si>
    <t>7k124</t>
  </si>
  <si>
    <t>7k125</t>
  </si>
  <si>
    <t>7k126</t>
  </si>
  <si>
    <t>7k127</t>
  </si>
  <si>
    <t>7k128</t>
  </si>
  <si>
    <t>7k129</t>
  </si>
  <si>
    <t>7k130</t>
  </si>
  <si>
    <t>7k131</t>
  </si>
  <si>
    <t>7k132</t>
  </si>
  <si>
    <t>7k133</t>
  </si>
  <si>
    <t>7k134</t>
  </si>
  <si>
    <t>7k135</t>
  </si>
  <si>
    <t>7k136</t>
  </si>
  <si>
    <t>7k137</t>
  </si>
  <si>
    <t>7k138</t>
  </si>
  <si>
    <t>7k140</t>
  </si>
  <si>
    <t>7k141</t>
  </si>
  <si>
    <t>7k142</t>
  </si>
  <si>
    <t>7k143</t>
  </si>
  <si>
    <t>7k144</t>
  </si>
  <si>
    <t>7k145</t>
  </si>
  <si>
    <t>7k146</t>
  </si>
  <si>
    <t>7k147</t>
  </si>
  <si>
    <t>7k148</t>
  </si>
  <si>
    <t>7k149</t>
  </si>
  <si>
    <t>7k150</t>
  </si>
  <si>
    <t>7k151</t>
  </si>
  <si>
    <t>7k152</t>
  </si>
  <si>
    <t>7k153</t>
  </si>
  <si>
    <t>7k154</t>
  </si>
  <si>
    <t>7k155</t>
  </si>
  <si>
    <t>7k156</t>
  </si>
  <si>
    <t>7k157</t>
  </si>
  <si>
    <t>7k158</t>
  </si>
  <si>
    <t>7k159</t>
  </si>
  <si>
    <t>7k160</t>
  </si>
  <si>
    <t>7k161</t>
  </si>
  <si>
    <t>7k162</t>
  </si>
  <si>
    <t>7k163</t>
  </si>
  <si>
    <t>7k164</t>
  </si>
  <si>
    <t>7k165</t>
  </si>
  <si>
    <t>7k166</t>
  </si>
  <si>
    <t>7k167</t>
  </si>
  <si>
    <t>7k168</t>
  </si>
  <si>
    <t>7k169</t>
  </si>
  <si>
    <t>7k170</t>
  </si>
  <si>
    <t>7k171</t>
  </si>
  <si>
    <t>7k172</t>
  </si>
  <si>
    <t>7k173</t>
  </si>
  <si>
    <t>7k174</t>
  </si>
  <si>
    <t>7k175</t>
  </si>
  <si>
    <t>7k176</t>
  </si>
  <si>
    <t>7k177</t>
  </si>
  <si>
    <t>7k178</t>
  </si>
  <si>
    <t>7k179</t>
  </si>
  <si>
    <t>7k180</t>
  </si>
  <si>
    <t>7k181</t>
  </si>
  <si>
    <t>7k182</t>
  </si>
  <si>
    <t>7k184</t>
  </si>
  <si>
    <t>7k185</t>
  </si>
  <si>
    <t>7k186</t>
  </si>
  <si>
    <t>7k187</t>
  </si>
  <si>
    <t>7k188</t>
  </si>
  <si>
    <t>7k189</t>
  </si>
  <si>
    <t>7k190</t>
  </si>
  <si>
    <t>7k191</t>
  </si>
  <si>
    <t>7k192</t>
  </si>
  <si>
    <t>7k193</t>
  </si>
  <si>
    <t>7k194</t>
  </si>
  <si>
    <t>7k195</t>
  </si>
  <si>
    <t>7k196</t>
  </si>
  <si>
    <t>7k197</t>
  </si>
  <si>
    <t>7k198</t>
  </si>
  <si>
    <t>7k199</t>
  </si>
  <si>
    <t>7k200</t>
  </si>
  <si>
    <t>7k201</t>
  </si>
  <si>
    <t>7k202</t>
  </si>
  <si>
    <t>7k203</t>
  </si>
  <si>
    <t>7k204</t>
  </si>
  <si>
    <t>7k205</t>
  </si>
  <si>
    <t>7k206</t>
  </si>
  <si>
    <t>7k207</t>
  </si>
  <si>
    <t>7k208</t>
  </si>
  <si>
    <t>7k209</t>
  </si>
  <si>
    <t>7k210</t>
  </si>
  <si>
    <t>7k211</t>
  </si>
  <si>
    <t>7k212</t>
  </si>
  <si>
    <t>7k213</t>
  </si>
  <si>
    <t>7k214</t>
  </si>
  <si>
    <t>7k215</t>
  </si>
  <si>
    <t>7k216</t>
  </si>
  <si>
    <t>7k217</t>
  </si>
  <si>
    <t>7k218</t>
  </si>
  <si>
    <t>7k219</t>
  </si>
  <si>
    <t>7k220</t>
  </si>
  <si>
    <t>7k221</t>
  </si>
  <si>
    <t>7k222</t>
  </si>
  <si>
    <t>7k223</t>
  </si>
  <si>
    <t>7k224</t>
  </si>
  <si>
    <t>7k225</t>
  </si>
  <si>
    <t>7k226</t>
  </si>
  <si>
    <t>7k227</t>
  </si>
  <si>
    <t>7k228</t>
  </si>
  <si>
    <t>7k229</t>
  </si>
  <si>
    <t>7k230</t>
  </si>
  <si>
    <t>7k231</t>
  </si>
  <si>
    <t>7k232</t>
  </si>
  <si>
    <t>7k233</t>
  </si>
  <si>
    <t>7k234</t>
  </si>
  <si>
    <t>7k235</t>
  </si>
  <si>
    <t>7k236</t>
  </si>
  <si>
    <t>7k237</t>
  </si>
  <si>
    <t>7k238</t>
  </si>
  <si>
    <t>7k239</t>
  </si>
  <si>
    <t>7k240</t>
  </si>
  <si>
    <t>7k241</t>
  </si>
  <si>
    <t>7k242</t>
  </si>
  <si>
    <t>7k243</t>
  </si>
  <si>
    <t>7k244</t>
  </si>
  <si>
    <t>7k245</t>
  </si>
  <si>
    <t>7k246</t>
  </si>
  <si>
    <t>7k247</t>
  </si>
  <si>
    <t>7k248</t>
  </si>
  <si>
    <t>7k249</t>
  </si>
  <si>
    <t>7k250</t>
  </si>
  <si>
    <t>7k251</t>
  </si>
  <si>
    <t>7k252</t>
  </si>
  <si>
    <t>7k253</t>
  </si>
  <si>
    <t>7k254</t>
  </si>
  <si>
    <t>7k255</t>
  </si>
  <si>
    <t>7k256</t>
  </si>
  <si>
    <t>7k257</t>
  </si>
  <si>
    <t>7k258</t>
  </si>
  <si>
    <t>7k259</t>
  </si>
  <si>
    <t>7k260</t>
  </si>
  <si>
    <t>7k261</t>
  </si>
  <si>
    <t>7k262</t>
  </si>
  <si>
    <t>7k263</t>
  </si>
  <si>
    <t>7k264</t>
  </si>
  <si>
    <t>7k265</t>
  </si>
  <si>
    <t>7k266</t>
  </si>
  <si>
    <t>7k267</t>
  </si>
  <si>
    <t>7k268</t>
  </si>
  <si>
    <t>7k269</t>
  </si>
  <si>
    <t>7k270</t>
  </si>
  <si>
    <t>7k271</t>
  </si>
  <si>
    <t>7k272</t>
  </si>
  <si>
    <t>7k273</t>
  </si>
  <si>
    <t>7k274</t>
  </si>
  <si>
    <t>7k275</t>
  </si>
  <si>
    <t>7k276</t>
  </si>
  <si>
    <t>7k277</t>
  </si>
  <si>
    <t>7k278</t>
  </si>
  <si>
    <t>7k279</t>
  </si>
  <si>
    <t>7k280</t>
  </si>
  <si>
    <t>7k281</t>
  </si>
  <si>
    <t>7k282</t>
  </si>
  <si>
    <t>7k283</t>
  </si>
  <si>
    <t>7k284</t>
  </si>
  <si>
    <t>7k285</t>
  </si>
  <si>
    <t>7k286</t>
  </si>
  <si>
    <t>7k287</t>
  </si>
  <si>
    <t>7k288</t>
  </si>
  <si>
    <t>7k289</t>
  </si>
  <si>
    <t>7x900</t>
  </si>
  <si>
    <t>7x901</t>
  </si>
  <si>
    <t>7x902</t>
  </si>
  <si>
    <t>7x910</t>
  </si>
  <si>
    <t>7p001</t>
  </si>
  <si>
    <t>7p002</t>
  </si>
  <si>
    <t>7p003</t>
  </si>
  <si>
    <t>7p004</t>
  </si>
  <si>
    <t>7p005</t>
  </si>
  <si>
    <t>7p007</t>
  </si>
  <si>
    <t>7p008</t>
  </si>
  <si>
    <t>7p009</t>
  </si>
  <si>
    <t>7p010</t>
  </si>
  <si>
    <t>7p011</t>
  </si>
  <si>
    <t>7p012</t>
  </si>
  <si>
    <t>7p013</t>
  </si>
  <si>
    <t>7p014</t>
  </si>
  <si>
    <t>7p015</t>
  </si>
  <si>
    <t>7p016</t>
  </si>
  <si>
    <t>7p017</t>
  </si>
  <si>
    <t>7p018</t>
  </si>
  <si>
    <t>7p020</t>
  </si>
  <si>
    <t>7p021</t>
  </si>
  <si>
    <t>7p022</t>
  </si>
  <si>
    <t>7p023</t>
  </si>
  <si>
    <t>7p024</t>
  </si>
  <si>
    <t>7p025</t>
  </si>
  <si>
    <t>7p026</t>
  </si>
  <si>
    <t>7p029</t>
  </si>
  <si>
    <t>7p030</t>
  </si>
  <si>
    <t>7p031</t>
  </si>
  <si>
    <t>7p032</t>
  </si>
  <si>
    <t>7p033</t>
  </si>
  <si>
    <t>7p034</t>
  </si>
  <si>
    <t>7p035</t>
  </si>
  <si>
    <t>7p036</t>
  </si>
  <si>
    <t>7p037</t>
  </si>
  <si>
    <t>7p038</t>
  </si>
  <si>
    <t>7p071</t>
  </si>
  <si>
    <t>7p039</t>
  </si>
  <si>
    <t>7p040</t>
  </si>
  <si>
    <t>7p041</t>
  </si>
  <si>
    <t>7p042</t>
  </si>
  <si>
    <t>7p043</t>
  </si>
  <si>
    <t>7p044</t>
  </si>
  <si>
    <t>7p045</t>
  </si>
  <si>
    <t>7p046</t>
  </si>
  <si>
    <t>7p047</t>
  </si>
  <si>
    <t>7p048</t>
  </si>
  <si>
    <t>7p049</t>
  </si>
  <si>
    <t>7p050</t>
  </si>
  <si>
    <t>7p051</t>
  </si>
  <si>
    <t>7p052</t>
  </si>
  <si>
    <t>7p053</t>
  </si>
  <si>
    <t>7p054</t>
  </si>
  <si>
    <t>7p055</t>
  </si>
  <si>
    <t>7p056</t>
  </si>
  <si>
    <t>7p057</t>
  </si>
  <si>
    <t>7p058</t>
  </si>
  <si>
    <t>7p059</t>
  </si>
  <si>
    <t>7p060</t>
  </si>
  <si>
    <t>7p061</t>
  </si>
  <si>
    <t>7p062</t>
  </si>
  <si>
    <t>7p063</t>
  </si>
  <si>
    <t>7p064</t>
  </si>
  <si>
    <t>7p065</t>
  </si>
  <si>
    <t>7p066</t>
  </si>
  <si>
    <t>7p067</t>
  </si>
  <si>
    <t>7p068</t>
  </si>
  <si>
    <t>7p069</t>
  </si>
  <si>
    <t>7p070</t>
  </si>
  <si>
    <t>Ramsau, Schulverband</t>
  </si>
  <si>
    <t>Salzachtal - Mittelschule -, Schulverband</t>
  </si>
  <si>
    <t>Arbeiterwohlfahrt Bezirksverband Schwaben e.V.</t>
  </si>
  <si>
    <t>Augustinum gGmbH</t>
  </si>
  <si>
    <t>Bode Schule gemeinnützige Schul-GmbH</t>
  </si>
  <si>
    <t>Diakonie Herzogsägmühle gGmbH</t>
  </si>
  <si>
    <t>Diakonisches Werk d.Evang.-Luth. Dekanatsbezirks Traunstein e.V.</t>
  </si>
  <si>
    <t>IKF integrative Kinderförderung GmbH</t>
  </si>
  <si>
    <t>Imagon Gemeinnützige GmbH</t>
  </si>
  <si>
    <t>InnKlinikum gKU Altötting und Mühldorf</t>
  </si>
  <si>
    <t>1p235</t>
  </si>
  <si>
    <t>MFZ Münchner Förderzentrum GmbH</t>
  </si>
  <si>
    <t>München Klinik gGmbH</t>
  </si>
  <si>
    <t>Pfennigparade Ernst-Barlach-Schulen GmbH</t>
  </si>
  <si>
    <t>SchulCentrum Augustinum gGmbH</t>
  </si>
  <si>
    <t>Stiftung ICP München</t>
  </si>
  <si>
    <t>Rohr i.NB, Markt</t>
  </si>
  <si>
    <t>Viechtach, St., Gemeinde</t>
  </si>
  <si>
    <t>Franziskanerinnenkloster St. Josef, Aiterhofen</t>
  </si>
  <si>
    <t>Berufsschulen Amberg-Sulzbach, Zweckverband</t>
  </si>
  <si>
    <t>montessori regensburg e.V.</t>
  </si>
  <si>
    <t>Regens-Wagner-Stiftung Lauterhofen</t>
  </si>
  <si>
    <t>Berufsschulen Stadt und Landkreis Bamberg, Zweckverband</t>
  </si>
  <si>
    <t>Gymnasien Stadt und Landkreis Bamberg, Zweckverband</t>
  </si>
  <si>
    <t>Diakoneo KdöR</t>
  </si>
  <si>
    <t>Hilfe für das lernbehind. Kind im Landkreis Wunsiedel i.Fichtelgebirge e.V. in Marktredwitz</t>
  </si>
  <si>
    <t>Integrative Erziehung Bayreuth e.V.</t>
  </si>
  <si>
    <t>Sonderpädagogik für Kinder im Coburger Land e.V.</t>
  </si>
  <si>
    <t>Gemeinnützige Gesellschaft Semper Bildungswerk mbH</t>
  </si>
  <si>
    <t>Humanistische Vereinigung</t>
  </si>
  <si>
    <t>Koenig &amp; Bauer AG, Würzburg</t>
  </si>
  <si>
    <t>Medischulen gGmbH</t>
  </si>
  <si>
    <t>Stiftung Juliusspital Würzburg</t>
  </si>
  <si>
    <t>7k290</t>
  </si>
  <si>
    <t>Klinikum Memmingen, Anstalt des öffentlichen Rechts der Stadt Memmingen</t>
  </si>
  <si>
    <t>Mindelheim, St., Gemeinde</t>
  </si>
  <si>
    <t>Augsburger Gesellschaft für Lehmbau, Bildung und Arbeit gGmbH</t>
  </si>
  <si>
    <t>7p072</t>
  </si>
  <si>
    <t>KJF Klinik Josefinum gGmbH</t>
  </si>
  <si>
    <t>Klinikverbund Allgäu gGmbH</t>
  </si>
  <si>
    <t>1p236</t>
  </si>
  <si>
    <t>2p072</t>
  </si>
  <si>
    <t>5p086</t>
  </si>
  <si>
    <t>Nr. 8_1</t>
  </si>
  <si>
    <t>Nr. 8_2</t>
  </si>
  <si>
    <t>Nr. 5_2 Folge</t>
  </si>
  <si>
    <t>Nr. 5_1 Folge</t>
  </si>
  <si>
    <t>ERST-
BEWILLIGUNG</t>
  </si>
  <si>
    <t>Bewilligte Geräte</t>
  </si>
  <si>
    <t>Beantragte Geräte (Erstbewilligung)</t>
  </si>
  <si>
    <t>Bewilligte Zuwendung</t>
  </si>
  <si>
    <t>Zusätzlich bewilligte Geräte</t>
  </si>
  <si>
    <t>Insgesamt bewilligte Geräte</t>
  </si>
  <si>
    <t>Auszahlung gesamt bisher</t>
  </si>
  <si>
    <t>Auszahlung mit Erstbewilligung</t>
  </si>
  <si>
    <t>Auszahlung mit Nachbewilligung</t>
  </si>
  <si>
    <t>GESAMT-BEWILLIGUNG</t>
  </si>
  <si>
    <t>Sonderbudget Lehrerdienstgeräte</t>
  </si>
  <si>
    <t>Lehrerdienstgeräte mit Zubehör</t>
  </si>
  <si>
    <t>Lehrerdienstgeräte ohne Zubehör</t>
  </si>
  <si>
    <t>Garantieverlängerungen/Versicherungen</t>
  </si>
  <si>
    <t>Externe Dienst-/Beratungsleistungen</t>
  </si>
  <si>
    <t>Software gemäß SoLD Nr. 3.1 Buchst. d</t>
  </si>
  <si>
    <t>… darunter Verwaltungskostenpauschale</t>
  </si>
  <si>
    <t>Abrechnungsdatum</t>
  </si>
  <si>
    <t>lehrerdienstgeraete@stmuk.bayern.de</t>
  </si>
  <si>
    <t>SoLD</t>
  </si>
  <si>
    <t>Gerätezahl</t>
  </si>
  <si>
    <t>Sonderbudget</t>
  </si>
  <si>
    <t>Pauschale</t>
  </si>
  <si>
    <t>Antragsgrenze</t>
  </si>
  <si>
    <t>Zuwendungen aus anderen Programmen</t>
  </si>
  <si>
    <t>RICHTLINIE
Sonderbudget
Lehrerdienstgeräte</t>
  </si>
  <si>
    <t>zuw. Kosten laut MD</t>
  </si>
  <si>
    <t>Name laut Anlage zur SoLD</t>
  </si>
  <si>
    <t>Beantragung SoLD</t>
  </si>
  <si>
    <t>Beantragung Nachbewilligung</t>
  </si>
  <si>
    <t>Nr. 7.3 SoLD</t>
  </si>
  <si>
    <t>Nr. 7.2 SoLD</t>
  </si>
  <si>
    <t>Anzahl nach Prüfung</t>
  </si>
  <si>
    <t>zuw. Kosten nach Prüfung</t>
  </si>
  <si>
    <t>VERWENDUNGS-NACHWEIS-PRÜFUNG</t>
  </si>
  <si>
    <t>…  davon laut Antragsteller grundsätzlich berücksichtigungsfähig</t>
  </si>
  <si>
    <t>… damit maximal auszahlbare staatliche Leistung</t>
  </si>
  <si>
    <t>… darunter maximal auszahlbare Verwaltungskostenpauschale</t>
  </si>
  <si>
    <t>… dadurch auszahlbare Verwaltungskostenpauschale</t>
  </si>
  <si>
    <t>Nach Prüfung berücksichtigungsfähige investive Kosten</t>
  </si>
  <si>
    <t>ERSTE NACH-
BEWILLIGUNG</t>
  </si>
  <si>
    <t>ZWEITE NACH-
BEWILLIGUNG</t>
  </si>
  <si>
    <t>Berücksichtigungsfähige Geräteeinheiten nach Prüfung</t>
  </si>
  <si>
    <t>… damit berücksichtigungsfähige Eigenmittel des Schulaufwandsträgers</t>
  </si>
  <si>
    <t>Zusätzlich bewilligte staatliche Leistung</t>
  </si>
  <si>
    <t>Beantragte Geräte (Nachbewilligungsrunden)</t>
  </si>
  <si>
    <t>… dadurch auszahlbarer investiver Anteil</t>
  </si>
  <si>
    <t>Tatsächlich auszahlbare staatliche Leistung insgesamt</t>
  </si>
  <si>
    <t>… lt. Verträgen ingesamt entstehende berücksichtigungsfähige Kosten</t>
  </si>
  <si>
    <t>Beantragte staatliche Leistung (Erstbewilligung)</t>
  </si>
  <si>
    <t>Beantragte staatliche Leistung (Nachbewilligungsrunden)</t>
  </si>
  <si>
    <t>Insgesamt bewilligte staatliche Leistung</t>
  </si>
  <si>
    <t>Gegenstand (bei Zubehör: für X Geräte)</t>
  </si>
  <si>
    <t>Auftragsvolumina</t>
  </si>
  <si>
    <t>1k502</t>
  </si>
  <si>
    <t>Untersiemau, Gemeinde</t>
  </si>
  <si>
    <t>Evangelische Schulstiftung Fürth</t>
  </si>
  <si>
    <t>Kammlach, Schulverband</t>
  </si>
  <si>
    <t>Freistaat Bayern - Studienkolleg bei den Fachhochschulen des Freistaates Bayern in Coburg</t>
  </si>
  <si>
    <t>Zubehör: Eingabegeräte, Schutzhüllen, Adapter, …</t>
  </si>
  <si>
    <t>Zubehör: Mobile Endgeräte für Mobile Device Management</t>
  </si>
  <si>
    <t>Beantragte staatliche Leistung im Sonderbudget Lehrerdienstgeräte</t>
  </si>
  <si>
    <t>6k242</t>
  </si>
  <si>
    <t>Unterpleichfeld, Gemeinde</t>
  </si>
  <si>
    <t>Prüfung bestätigt?</t>
  </si>
  <si>
    <t>Trägerart</t>
  </si>
  <si>
    <t>2p073</t>
  </si>
  <si>
    <t>Arche Teach and Work International gGmbH</t>
  </si>
  <si>
    <r>
      <rPr>
        <b/>
        <u/>
        <sz val="11"/>
        <color rgb="FFFF0000"/>
        <rFont val="Calibri"/>
        <family val="2"/>
        <scheme val="minor"/>
      </rPr>
      <t>Elektronisches Antragsformular (.xlsx)</t>
    </r>
    <r>
      <rPr>
        <u/>
        <sz val="11"/>
        <color theme="1"/>
        <rFont val="Calibri"/>
        <family val="2"/>
        <scheme val="minor"/>
      </rPr>
      <t xml:space="preserve"> per E-Mail an:</t>
    </r>
    <r>
      <rPr>
        <sz val="11"/>
        <color theme="1"/>
        <rFont val="Calibri"/>
        <family val="2"/>
        <scheme val="minor"/>
      </rPr>
      <t xml:space="preserve">
</t>
    </r>
  </si>
  <si>
    <t>Erweiterung der Maßnahme</t>
  </si>
  <si>
    <t>Erzdiözese Bamberg</t>
  </si>
  <si>
    <t>München, Landeshauptstadt, Kreisfreie Stadt</t>
  </si>
  <si>
    <t>Fränkische Akademie e.V.</t>
  </si>
  <si>
    <t>Berchtesgadener Land, Landkreis</t>
  </si>
  <si>
    <t>Weilheim-Schongau, Landkreis</t>
  </si>
  <si>
    <t>Traunstein, Landkreis</t>
  </si>
  <si>
    <t>Gemeinützige Gesellschaft Dr. Kalscheuer mbH</t>
  </si>
  <si>
    <t>Private Oberlandschulen e.V.</t>
  </si>
  <si>
    <t>Verein der neuen Jazzschool München e.V.</t>
  </si>
  <si>
    <t>Jugendsiedlung Traunreut gGmbH</t>
  </si>
  <si>
    <t>Steigenberger Hotelberufsfachschule GmbH</t>
  </si>
  <si>
    <t>Gemeinn. Gesellschaft für soziale Dienste DAA mbH</t>
  </si>
  <si>
    <t>GBS Schulen München gGmbH</t>
  </si>
  <si>
    <t>Karl Frhr. Loeffelholz v. Colberg</t>
  </si>
  <si>
    <t>Neuburg-Schrobenhausen, Landkreis</t>
  </si>
  <si>
    <t>Mühldorf am Inn, Landkreis</t>
  </si>
  <si>
    <t>Kermess e.V.</t>
  </si>
  <si>
    <t>Stiftung SABEL Schulen</t>
  </si>
  <si>
    <t>Miesbach, Landkreis</t>
  </si>
  <si>
    <t>Private Berufsfachschule IFB GmbH Rosenheim</t>
  </si>
  <si>
    <t>Garmisch-Partenkirchen, Landkreis</t>
  </si>
  <si>
    <t>Bezirk Oberbayern</t>
  </si>
  <si>
    <t>Chemieschule Dr. Erwin Elhardt gGmbH</t>
  </si>
  <si>
    <t>Christl. Jugenddorfwerk Deutschlands, e.V.</t>
  </si>
  <si>
    <t>Corinna Frankl</t>
  </si>
  <si>
    <t>Frau Friedl Groh, Kosmetik GmbH</t>
  </si>
  <si>
    <t>EURO Schulverein e.V. Ingolstadt</t>
  </si>
  <si>
    <t>Sprachen- u. Dolmetscherinstitut München e.V.</t>
  </si>
  <si>
    <t>Kleine-Nestler-Schule, priv. gGmbH</t>
  </si>
  <si>
    <t>Berufsfachschule für Musik Altötting e.V.</t>
  </si>
  <si>
    <t>Sigrid Norkauer</t>
  </si>
  <si>
    <t>Freising, Landkreis</t>
  </si>
  <si>
    <t>Regens-Wagner-Stiftung Erlkam</t>
  </si>
  <si>
    <t>Starnberg, Landkreis</t>
  </si>
  <si>
    <t>Priv. Schulen Kasberger-Wildmann e.V.</t>
  </si>
  <si>
    <t>Landshut, Kreisfreie Stadt</t>
  </si>
  <si>
    <t>Freyung-Grafenau, Landkreis</t>
  </si>
  <si>
    <t>Landshut, Landkreis</t>
  </si>
  <si>
    <t>Rottal-Inn, Landkreis</t>
  </si>
  <si>
    <t>Straubing-Bogen, Landkreis</t>
  </si>
  <si>
    <t>Straubing-Bogen, Berufsschulverband</t>
  </si>
  <si>
    <t>Deggendorf, Landkreis</t>
  </si>
  <si>
    <t>Passau Stadt und Landkreis, Berufsschulverband</t>
  </si>
  <si>
    <t>Regen, Landkreis</t>
  </si>
  <si>
    <t>Fremdsprachenschule Deggendorf GmbH</t>
  </si>
  <si>
    <t>Volkshochschule Landshut e.V.</t>
  </si>
  <si>
    <t>München, Landkreis</t>
  </si>
  <si>
    <t>Caritasverband der Diözese Passau e.V.</t>
  </si>
  <si>
    <t>Music College Regensburg gGmbH</t>
  </si>
  <si>
    <t>Volkshochschule im Lkr. Cham</t>
  </si>
  <si>
    <t>Gemeinn. Verein Regensburger Fremdsprachenschule</t>
  </si>
  <si>
    <t>Berufl. Schulen Haus St. Marien gGmbH</t>
  </si>
  <si>
    <t>Weiden in der Oberpfalz, Kreisfreie Stadt</t>
  </si>
  <si>
    <t>Tirschenreuth, Landkreis</t>
  </si>
  <si>
    <t>Bezirk Oberpfalz</t>
  </si>
  <si>
    <t>Schwandorf, Landkreis</t>
  </si>
  <si>
    <t>Neustadt an der Waldnaab, Landkreis</t>
  </si>
  <si>
    <t>Regensburg, Landkreis</t>
  </si>
  <si>
    <t>Amberg-Sulzbach, Landkreis</t>
  </si>
  <si>
    <t>Regensburg, Kreisfreie Stadt</t>
  </si>
  <si>
    <t>Kronach, Landkreis</t>
  </si>
  <si>
    <t>Lichtenfels, Landkreis</t>
  </si>
  <si>
    <t>Bayreuth, Landkreis</t>
  </si>
  <si>
    <t>ASCO Schulen-Gruppe gemeinnützige GmbH</t>
  </si>
  <si>
    <t>Hof, Landkreis</t>
  </si>
  <si>
    <t>Coburg, Landkreis</t>
  </si>
  <si>
    <t>Forchheim, Landkreis</t>
  </si>
  <si>
    <t>Wunsiedel im Fichtelgebirge, Landkreis</t>
  </si>
  <si>
    <t>Roth, Landkreis</t>
  </si>
  <si>
    <t>Fürth, Kreisfreie Stadt</t>
  </si>
  <si>
    <t>Rummelsberger Dienste für Menschen gGmbH</t>
  </si>
  <si>
    <t>Blindenanstalt Nürnberg e.V.</t>
  </si>
  <si>
    <t>Ansbach, Kreisfreie Stadt</t>
  </si>
  <si>
    <t>Bezirk Mittelfranken</t>
  </si>
  <si>
    <t>Nürnberg, Kreisfreie Stadt</t>
  </si>
  <si>
    <t>Ansbach, Landkreis</t>
  </si>
  <si>
    <t>Erlangen-Höchstadt, Landkreis</t>
  </si>
  <si>
    <t>Neustadt an der Aisch-Bad Windsheim, Landkreis</t>
  </si>
  <si>
    <t>SABEL Schulen Nürnberg gGmbH</t>
  </si>
  <si>
    <t>Musication gemeinnützige Schulbetriebs-GmbH Nürnb.</t>
  </si>
  <si>
    <t>Nürnberger Land, Landkreis</t>
  </si>
  <si>
    <t>Würzburg, Kreisfreie Stadt</t>
  </si>
  <si>
    <t>Haßberge, Landkreis</t>
  </si>
  <si>
    <t>Rhön-Grabfeld, Landkreis</t>
  </si>
  <si>
    <t>Euro-Berufsfachschule für Wirtschaft und Fremdsprachen gemeinnützige GmbH Aschaffenburg</t>
  </si>
  <si>
    <t>Berufsfachschule für Fremdsprachenberufe gGmbH</t>
  </si>
  <si>
    <t>IFS Institut für Fremdsprachen gGmbH</t>
  </si>
  <si>
    <t>Bad Kissingen, Landkreis</t>
  </si>
  <si>
    <t>Aschaffenburg, Landkreis</t>
  </si>
  <si>
    <t>Aschaffenburg, Kreisfreie Stadt</t>
  </si>
  <si>
    <t>Würzburg, Landkreis</t>
  </si>
  <si>
    <t>Schweinfurt, Landkreis</t>
  </si>
  <si>
    <t>Diakonisches Werk Würzburg e.V.</t>
  </si>
  <si>
    <t>Miltenberg, Landkreis</t>
  </si>
  <si>
    <t>Neu-Ulm, Landkreis</t>
  </si>
  <si>
    <t>Unterallgäu, Landkreis</t>
  </si>
  <si>
    <t>Ostallgäu, Landkreis</t>
  </si>
  <si>
    <t>Schulwerk der Diözese Augsburg</t>
  </si>
  <si>
    <t>Evang.-Luth. Kirchengemeinde Nördlingen</t>
  </si>
  <si>
    <t>Augsburg, Kreisfreie Stadt</t>
  </si>
  <si>
    <t>Aichach-Friedberg, Landkreis</t>
  </si>
  <si>
    <t>Günzburg, Landkreis</t>
  </si>
  <si>
    <t>Dillingen an der Donau, Landkreis</t>
  </si>
  <si>
    <t>Kaufbeuren, Kreisfreie Stadt</t>
  </si>
  <si>
    <t>Fremdsprachen-Institut Augsburg gemeinnützige GmbH</t>
  </si>
  <si>
    <t>Augsburg, Landkreis</t>
  </si>
  <si>
    <t>Oberallgäu, Landkreis</t>
  </si>
  <si>
    <t>IFB Instituf für Fremsprachenberufe gGmbH</t>
  </si>
  <si>
    <t>Hans-Weinberger-Akademie d. Arbeiterwohlfahrt e.V.</t>
  </si>
  <si>
    <t>Evang.-Luth. Diakoniewerk Hohenbrunn</t>
  </si>
  <si>
    <t>Internationaler Bund e.V. (IB e.V.)</t>
  </si>
  <si>
    <t>Heimerer Stiftung Landsberg</t>
  </si>
  <si>
    <t>Ludwig Fresenius Schulen gemeinnützige GmbH</t>
  </si>
  <si>
    <t>HELIOS Gesellschaft für berufliche Bildung mbH</t>
  </si>
  <si>
    <t>Berufsgenossenschaftliches Klinikum Murnau gGmbH</t>
  </si>
  <si>
    <t>Die Mitterfelder gGmbH</t>
  </si>
  <si>
    <t>Krankenhauszweckverband Ingolstadt</t>
  </si>
  <si>
    <t>Krankenhaus Agatharied GmbH</t>
  </si>
  <si>
    <t>Döpfer-Schulen München gGmbH</t>
  </si>
  <si>
    <t>D. und H. Zimmermann</t>
  </si>
  <si>
    <t>Asklepios Krankenpflegeschulen gGmbH</t>
  </si>
  <si>
    <t>Klinikum Garmisch-Partenkirchen GmbH</t>
  </si>
  <si>
    <t>Medizinische Akademie IB MEDAU GmbH</t>
  </si>
  <si>
    <t>Berufsförderungswerk München</t>
  </si>
  <si>
    <t>Lehrinstitut für präklinische Rettungsmedizin GmbH</t>
  </si>
  <si>
    <t>Medical Rescue College GmbH</t>
  </si>
  <si>
    <t>Krankenhaus GmbH Landkreis Weilheim-Schongau</t>
  </si>
  <si>
    <t>Kliniken Dritter Orden gemeinnützige GmbH</t>
  </si>
  <si>
    <t>Freistaat Bayern - BSZG München</t>
  </si>
  <si>
    <t>Kliniken Südostbayern AG</t>
  </si>
  <si>
    <t>Bayerisches Landesamt für Gesundheit und Lebensmittelsicherheit</t>
  </si>
  <si>
    <t>Kinderklinik Garmisch-Partenkirchen gGmbH</t>
  </si>
  <si>
    <t>Kreisklinik Ebersberg gGmbH</t>
  </si>
  <si>
    <t>Erding, Landkreis</t>
  </si>
  <si>
    <t>Krankenhaus Freising GmbH</t>
  </si>
  <si>
    <t>Diakoniewerk München-Maxvorstadt</t>
  </si>
  <si>
    <t>KJF Klinik St. Elisabeth gGmbH</t>
  </si>
  <si>
    <t>Priv. Berufsfachschule Dr. Lenhart f. Massage GmbH</t>
  </si>
  <si>
    <t>BBS Akademie Süd gGmbH</t>
  </si>
  <si>
    <t>DONAUISAR Klinikum Deggendorf</t>
  </si>
  <si>
    <t>Klinikum Landshut gGmbH</t>
  </si>
  <si>
    <t>Passau, Kreisfreie Stadt</t>
  </si>
  <si>
    <t>Elisabeth Krankenhaus GmbH Straubing</t>
  </si>
  <si>
    <t>Parkwohnstift Arnstorf GmbH</t>
  </si>
  <si>
    <t>Caritasverband der Diözese Regensburg e.V.</t>
  </si>
  <si>
    <t>Bezirk Niederbayern</t>
  </si>
  <si>
    <t>Kinderkrankenhaus St. Marien gGmbh</t>
  </si>
  <si>
    <t>Landkreis Passau Krankenhaus gGmbH</t>
  </si>
  <si>
    <t>Rottal-Inn Kliniken Kommunalunternehmen</t>
  </si>
  <si>
    <t>1p234</t>
  </si>
  <si>
    <t>Bayerisches Rotes Kreuz Kreisverband München</t>
  </si>
  <si>
    <t>ZB - Privatschule gGmbH i.G. in Vilshofen</t>
  </si>
  <si>
    <t>Döpfer-Schulen Regensburg gGmbH</t>
  </si>
  <si>
    <t>VPT-AK Berufsfachschule GmbH i.G.</t>
  </si>
  <si>
    <t>Johannesbad Akademie GmbH Bad Füssing</t>
  </si>
  <si>
    <t>PhysioFRG gGmbH</t>
  </si>
  <si>
    <t>Akad. f. Gesundheitsberufe gGmbH in Rotthalmünster</t>
  </si>
  <si>
    <t>Dr. Eckert Akademie gemeinnützige GmbH</t>
  </si>
  <si>
    <t>Döpfer-Schulen Schwandorf gGmbH</t>
  </si>
  <si>
    <t>Bayerisches Rotes Kreuz, Kreisverband Regensburg</t>
  </si>
  <si>
    <t>Bayerisches Rotes Kreuz, Bezirksverband Niederbayern und Oberpfalz</t>
  </si>
  <si>
    <t>Peter Hiebl GmbH</t>
  </si>
  <si>
    <t>Neumarkt in der Oberpfalz, Landkreis</t>
  </si>
  <si>
    <t>Kliniken Nordoberpfalz AG</t>
  </si>
  <si>
    <t>Freistaat Bayern - BSZG Regensburg</t>
  </si>
  <si>
    <t>Klinikum St. Marien Amberg</t>
  </si>
  <si>
    <t>Bamberger Akademie. f. Gesundheitsberufe gGmbH</t>
  </si>
  <si>
    <t>Klinikum Bayreuth GmbH</t>
  </si>
  <si>
    <t>Caritas-Diakonie Schulträger gGmbH Bamberg</t>
  </si>
  <si>
    <t>Bayerisches Rotes Kreuz – Kreisverband Bayreuth</t>
  </si>
  <si>
    <t>Medau-Schule,priv. gGmbH</t>
  </si>
  <si>
    <t>Klinikum Forchheim - Fränkische Schweiz gGmbH</t>
  </si>
  <si>
    <t>Klinikum Fichtelgebirge gGmbH</t>
  </si>
  <si>
    <t>4p069</t>
  </si>
  <si>
    <t>Hochfränkisches Bildungszentrum für Gesundheit und Pflege gGmbH</t>
  </si>
  <si>
    <t>Klinikum Coburg GmbH</t>
  </si>
  <si>
    <t>Krankenhauszweckverband Bayreuth</t>
  </si>
  <si>
    <t>Malteser Waldkrankenhaus Erlangen gGmbH</t>
  </si>
  <si>
    <t>ASB Schulen Bayern gGmbH</t>
  </si>
  <si>
    <t>Kybalion gGmbH Bad Windsheim</t>
  </si>
  <si>
    <t>Bayerisches Rotes Kreuz, Kreisverband Nürnberg-Stadt K.d.ö.R.</t>
  </si>
  <si>
    <t>Arbeitsgemeinschaft Notfallmedizin Fürth e.V.</t>
  </si>
  <si>
    <t>Döpfer-Schulen Nürnberg gGmbH</t>
  </si>
  <si>
    <t>Schulverein für Physiotherapie Erlangen e.V.</t>
  </si>
  <si>
    <t>Freistaat Bayern - BSZG Erlangen</t>
  </si>
  <si>
    <t>KU Klinikum Altmühlfranken</t>
  </si>
  <si>
    <t>Kommunalunternehmen Bezirkskliniken Mittelfranken</t>
  </si>
  <si>
    <t>Kommunalunternehmen Kreisklinik Roth</t>
  </si>
  <si>
    <t>Kommunalunternehmen Klinikum Fürth</t>
  </si>
  <si>
    <t>Krankenhaus Schwabach gGmbH</t>
  </si>
  <si>
    <t>Caritasverband Nürnberg e.V.</t>
  </si>
  <si>
    <t>Kommunalunternehmen Klinik Kitzinger Land</t>
  </si>
  <si>
    <t>Bayerisches Rotes Kreuz - Kreisverband Unterfranken</t>
  </si>
  <si>
    <t>Main-Spessart, Landkreis</t>
  </si>
  <si>
    <t>Klinikum Würzburg Mitte gGmbH</t>
  </si>
  <si>
    <t>RHÖN-KLINIKUM AG</t>
  </si>
  <si>
    <t>Caritas-Schulen gGmbH</t>
  </si>
  <si>
    <t>Klinikum Aschaffenburg-Alzenau gemeinnützige GmbH</t>
  </si>
  <si>
    <t>Kongregation d. Schwestern des Erlösers Würzburg</t>
  </si>
  <si>
    <t>Bezirk Unterfranken</t>
  </si>
  <si>
    <t>Freistaat Bayern - BSZG Würzburg</t>
  </si>
  <si>
    <t>Bayerisches Rotes Kreuz</t>
  </si>
  <si>
    <t>Ostallgäu-Kaufbeuren, Kommunalunternehmen Kliniken</t>
  </si>
  <si>
    <t>Kolping Pflegeschule gGmbH</t>
  </si>
  <si>
    <t>Evang. Diakonissenanstalt Augsburg</t>
  </si>
  <si>
    <t>Kreiskliniken Dillingen-Wertingen gGmbH</t>
  </si>
  <si>
    <t>Kommunalunternehmen Bezirkskliniken Schwaben</t>
  </si>
  <si>
    <t>Berufsbildungszentrum Augsburg der Lehmbaugruppe gGmbH</t>
  </si>
  <si>
    <t>Kneipp-Bund e.V. Bad Wörishofen</t>
  </si>
  <si>
    <t>Caritasverband der Diözese Augsburg e.V.</t>
  </si>
  <si>
    <t>Donau-Ries, Landkreis</t>
  </si>
  <si>
    <t>Dominikus-Ringeisen-Werk Ursberg</t>
  </si>
  <si>
    <t>Bobingen, St., Gemeinde</t>
  </si>
  <si>
    <t>Fürstenfeldbruck, Landkreis</t>
  </si>
  <si>
    <t>Kelheim, Landkreis</t>
  </si>
  <si>
    <t>Landsberg am Lech, Landkreis</t>
  </si>
  <si>
    <t>Ingolstadt, Kreisfreie Stadt</t>
  </si>
  <si>
    <t>Memmingen, Kreisfreie Stadt</t>
  </si>
  <si>
    <t>Rosenheim, Landkreis</t>
  </si>
  <si>
    <t>Amberg, Kreisfreie Stadt</t>
  </si>
  <si>
    <t>Bamberg, Kreisfreie Stadt</t>
  </si>
  <si>
    <t>Bad Tölz-Wolfratshausen, Landkreis</t>
  </si>
  <si>
    <t>Cham, Landkreis</t>
  </si>
  <si>
    <t>Coburg, Kreisfreie Stadt</t>
  </si>
  <si>
    <t>Kitzingen, Landkreis</t>
  </si>
  <si>
    <t>Erlangen, Kreisfreie Stadt</t>
  </si>
  <si>
    <t>Hof, Kreisfreie Stadt</t>
  </si>
  <si>
    <t>Pfaffenhofen an der Ilm, Landkreis</t>
  </si>
  <si>
    <t>Altötting, Landkreis</t>
  </si>
  <si>
    <t>Weißenburg-Gunzenhausen, Landkreis</t>
  </si>
  <si>
    <t>Bayreuth, Kreisfreie Stadt</t>
  </si>
  <si>
    <t>Kulmbach, Landkreis</t>
  </si>
  <si>
    <t>Berufliche Schulen Bad Wörishofen, Zweckverband</t>
  </si>
  <si>
    <t>Dachau, Landkreis</t>
  </si>
  <si>
    <t>Eichstätt, Landkreis</t>
  </si>
  <si>
    <t>Dingolfing-Landau, Landkreis</t>
  </si>
  <si>
    <t>Schwabach, Kreisfreie Stadt</t>
  </si>
  <si>
    <t>Kitzingen-Ochsenfurt - Berufsschule -, Zweckverband</t>
  </si>
  <si>
    <t>Schweinfurt, Kreisfreie Stadt</t>
  </si>
  <si>
    <t>Lindau (Bodensee), Landkreis</t>
  </si>
  <si>
    <t>Jugendwerk Birkeneck gGmbH</t>
  </si>
  <si>
    <t>Stiftung St. Zeno Kirchseeon</t>
  </si>
  <si>
    <t>Dt. Provinz der Salesianer Don Boscos, München</t>
  </si>
  <si>
    <t>Regens-Wagner-Stiftung Dillingen</t>
  </si>
  <si>
    <t>Schwestern vom Guten Hirten</t>
  </si>
  <si>
    <t>Kath. Jugendfürsorge der Diözese Regensburg e.V.</t>
  </si>
  <si>
    <t>Verein Jugendpflege e.V. Vilshofen</t>
  </si>
  <si>
    <t>Kolping-Bildungswerk Diözesanverband Passau e.V.</t>
  </si>
  <si>
    <t>Sankt Michaelswerk e.V., Grafenwöhr</t>
  </si>
  <si>
    <t>RDJ Rummelsberger Dienste für junge Menschen gGmbH</t>
  </si>
  <si>
    <t>Kolping-Schulwerk gGmbH Bamberg</t>
  </si>
  <si>
    <t>Kath. Jugendfürsorge der Diözese Augsburg e.V.</t>
  </si>
  <si>
    <t>Kolping-Schulwerk Diözesanverband Augsburg e.V.</t>
  </si>
  <si>
    <t>Doemens e.V.</t>
  </si>
  <si>
    <t>Innere Mission in München e.V.</t>
  </si>
  <si>
    <t>Diözese Eichstätt</t>
  </si>
  <si>
    <t>Gemeinnütziges Goering Institut e. V.</t>
  </si>
  <si>
    <t>Fachakademie für Wirtschaft der Mittelstandsakademie Bayern gUG München</t>
  </si>
  <si>
    <t>Schulstiftung Seligenthal in Landshut</t>
  </si>
  <si>
    <t>Provinzialat der Deutschordens-Schwestern</t>
  </si>
  <si>
    <t>Ursulinen-Schulstiftung Straubing</t>
  </si>
  <si>
    <t>Akademie für Darstellende Kunst Regensburg gGmbH</t>
  </si>
  <si>
    <t>Caritasverband der Erzdiözese Bamberg e.V.</t>
  </si>
  <si>
    <t>PFH gGmbH Feucht</t>
  </si>
  <si>
    <t>Stiftung Hensoltshöhe gGmbH</t>
  </si>
  <si>
    <t>Evang.-Luth. Gesamtkirchenverwaltung Schweinfurt</t>
  </si>
  <si>
    <t>Sozialdienst Kath. Frauen e.V. Würzburg</t>
  </si>
  <si>
    <t>Friedrich-Oberlin-Stiftung München</t>
  </si>
  <si>
    <t>Evang.-Luth. Gesamtkirchengemeinde Nürnberg</t>
  </si>
  <si>
    <t>Sonthofen, St., Gemeinde</t>
  </si>
  <si>
    <t>Christian-von-Bomhard-Stiftung Uffenheim</t>
  </si>
  <si>
    <t>MOS Franken GmbH</t>
  </si>
  <si>
    <t>Erzdiözese München und Freising</t>
  </si>
  <si>
    <t>Mesale e.V.</t>
  </si>
  <si>
    <t>Schulverein Fachoberschule Dachau e.V.</t>
  </si>
  <si>
    <t>Private Fachoberschule Reinhard gGmbH</t>
  </si>
  <si>
    <t>neuhof-Bildungswerk gGmbH München</t>
  </si>
  <si>
    <t>Montessori-Förderverein des Kreises Dillingen e.V.</t>
  </si>
  <si>
    <t>Private Schulen Breitschaft, gemeinnützige GmbH</t>
  </si>
  <si>
    <t>Private Schulen Pindl GmbH</t>
  </si>
  <si>
    <t>Herder-Schulverein e.V., Kallmünz</t>
  </si>
  <si>
    <t>Montessori-Schulverein Emile</t>
  </si>
  <si>
    <t>Montessori-Neuötting e.V.</t>
  </si>
  <si>
    <t>Montessori-Förderverein Schweinfurt e.V.</t>
  </si>
  <si>
    <t>Steigenberger Hotelfachschule GmbH</t>
  </si>
  <si>
    <t>Bayer. Akademie für Außenwirtschaft e.V.</t>
  </si>
  <si>
    <t>Bundesrepublik Deutschland</t>
  </si>
  <si>
    <t>Baufachschule Niederbayern gGmbH</t>
  </si>
  <si>
    <t>Barmherzige Brüder gemeinn. Behindertenhilfe GmbH</t>
  </si>
  <si>
    <t>Kreishandwerkerschaft Ansbach</t>
  </si>
  <si>
    <t>Robert-Kümmert-Akademie gGmbH</t>
  </si>
  <si>
    <t>Private Wirtschaftsschule Scheibner e.V.</t>
  </si>
  <si>
    <t>Private Schulen von Dr. Limmer - Prof. Appelt GmbH</t>
  </si>
  <si>
    <t>Priv. Wirtschaftsschule Schulbetriebs-GmbH</t>
  </si>
  <si>
    <t>Berufliche SABEL Schulen München gGmbH</t>
  </si>
  <si>
    <t>Abensberg, Schulverband</t>
  </si>
  <si>
    <t>Schulhaus Bildungseinrichtungen gGmbH</t>
  </si>
  <si>
    <t>Gemeinnützige Quadriga GmbH Bamberg</t>
  </si>
  <si>
    <t>Kitzingen (Große Kreisstadt ), Gemeinde</t>
  </si>
  <si>
    <t>Christl. Schulverein Hanau und Kahl e.V.</t>
  </si>
  <si>
    <t>Private Wirtschaftsschule Frenzel gGmbH</t>
  </si>
  <si>
    <t>Private Wirtschaftsschule Merkur, gemeinnütz. GmbH</t>
  </si>
  <si>
    <t>Senden, St., Gemeinde</t>
  </si>
  <si>
    <t>Neuötting, St., Gemeinde</t>
  </si>
  <si>
    <t>Tüßling M., Gemeinde</t>
  </si>
  <si>
    <t>Bad Tölz, St., Gemeinde</t>
  </si>
  <si>
    <t>Dietramszell, Gemeinde</t>
  </si>
  <si>
    <t>Gaißach, Gemeinde</t>
  </si>
  <si>
    <t>Königsdorf, Gemeinde</t>
  </si>
  <si>
    <t>Wolfratshausen, St., Gemeinde</t>
  </si>
  <si>
    <t>Altomünster, Schulverband</t>
  </si>
  <si>
    <t>Erdweg, Schulverband</t>
  </si>
  <si>
    <t>Denkendorf, Gemeinde</t>
  </si>
  <si>
    <t>Großmehring, Gemeinde</t>
  </si>
  <si>
    <t>Kösching M., Gemeinde</t>
  </si>
  <si>
    <t>Titting M., Gemeinde</t>
  </si>
  <si>
    <t>Wartenberg, Markt</t>
  </si>
  <si>
    <t>Finsing - Mittelschule -, Schulverband</t>
  </si>
  <si>
    <t>Forstern, Gemeinde</t>
  </si>
  <si>
    <t>Isen M., Gemeinde</t>
  </si>
  <si>
    <t>Oberding, Gemeinde</t>
  </si>
  <si>
    <t>Wörth, Gemeinde</t>
  </si>
  <si>
    <t>Rottach-Egern -Tegernseer Tal, Schulverband</t>
  </si>
  <si>
    <t>Waakirchen, Gemeinde</t>
  </si>
  <si>
    <t>Valley, Gemeinde</t>
  </si>
  <si>
    <t>Burgheim M., Gemeinde</t>
  </si>
  <si>
    <t>Ehekirchen - Mittelschule -, Schulverband</t>
  </si>
  <si>
    <t>Karlshuld, Gemeinde</t>
  </si>
  <si>
    <t>Karlskron - Mittelschule -, Schulverband</t>
  </si>
  <si>
    <t>Bergen, Gemeinde</t>
  </si>
  <si>
    <t>Chieming, Schulverband</t>
  </si>
  <si>
    <t>Grassau, Schulverband</t>
  </si>
  <si>
    <t>Inzell, Gemeinde</t>
  </si>
  <si>
    <t>Obing, Gemeinde</t>
  </si>
  <si>
    <t>Ruhpolding, Gemeinde</t>
  </si>
  <si>
    <t>Schnaitsee, Schulverband</t>
  </si>
  <si>
    <t>Unterwössen, Gemeinde</t>
  </si>
  <si>
    <t>Siegsdorf, Gemeinde</t>
  </si>
  <si>
    <t>Übersee, Gemeinde</t>
  </si>
  <si>
    <t>Isar-Volksschule München, Gemeinnützige GmbH</t>
  </si>
  <si>
    <t>Diakonisches Werk Rosenheim</t>
  </si>
  <si>
    <t>Garching a.d.Alz, Gemeinde</t>
  </si>
  <si>
    <t>Jules Verne Campus gemeinnützige GmbH, München</t>
  </si>
  <si>
    <t>Priv. Volksschule Holzkirchen GmbH, München</t>
  </si>
  <si>
    <t>Gilching, Gemeinde</t>
  </si>
  <si>
    <t>Erding, St., Gemeinde</t>
  </si>
  <si>
    <t>Kirchweidach, Verwaltungsgemeinschaft</t>
  </si>
  <si>
    <t>Montessori Betreibergesellschaft Pfaffenhofen mbH</t>
  </si>
  <si>
    <t>Peiting M., Gemeinde</t>
  </si>
  <si>
    <t>Dorfleben Walchensee gGmbH</t>
  </si>
  <si>
    <t>Inning a.Holz, Gemeinde</t>
  </si>
  <si>
    <t>Rosenheim, Kreisfreie Stadt</t>
  </si>
  <si>
    <t>Oberhaching, Gemeinde</t>
  </si>
  <si>
    <t>Gachenbach, Gemeinde</t>
  </si>
  <si>
    <t>Marzling, Gemeinde</t>
  </si>
  <si>
    <t>Eching, Gemeinde</t>
  </si>
  <si>
    <t>Hepberg, Gemeinde</t>
  </si>
  <si>
    <t>Murnau a.Staffelsee M., Gemeinde</t>
  </si>
  <si>
    <t>Huglfing, Schulverband</t>
  </si>
  <si>
    <t>Montessori Verein Kösching e.V.</t>
  </si>
  <si>
    <t>Kirchheim b.München, Gemeinde</t>
  </si>
  <si>
    <t>Dießen a.Ammersee M., Gemeinde</t>
  </si>
  <si>
    <t>Penzberg, St., Gemeinde</t>
  </si>
  <si>
    <t>Dorfen, St., Gemeinde</t>
  </si>
  <si>
    <t>Phorms Bavaria gGmbH München</t>
  </si>
  <si>
    <t>Töging a.Inn, St., Gemeinde</t>
  </si>
  <si>
    <t>Winhöring, Gemeinde</t>
  </si>
  <si>
    <t>Lukas-Schule gemeinnützige GmbH München</t>
  </si>
  <si>
    <t>Petö und Inklusion gemeinnützige GmbH, Oberaudorf</t>
  </si>
  <si>
    <t>Israelitische Kultusgemeinde</t>
  </si>
  <si>
    <t>Münchner Schulstiftung - Ernst v. Borries</t>
  </si>
  <si>
    <t>Garching b.München, St., Gemeinde</t>
  </si>
  <si>
    <t>Altötting, St., Gemeinde</t>
  </si>
  <si>
    <t>frei lernen e.V.</t>
  </si>
  <si>
    <t>Burghausen, St., Gemeinde</t>
  </si>
  <si>
    <t>Bischofswiesen, Gemeinde</t>
  </si>
  <si>
    <t>Burgkirchen a.d.Alz, Gemeinde</t>
  </si>
  <si>
    <t>Emmerting, Verwaltungsgemeinschaft</t>
  </si>
  <si>
    <t>Haiming, Gemeinde</t>
  </si>
  <si>
    <t>Kastl, Gemeinde</t>
  </si>
  <si>
    <t>Marktl, Gemeinde</t>
  </si>
  <si>
    <t>Fuchstal, Grundschulverband</t>
  </si>
  <si>
    <t>Schrobenhausen, St., Gemeinde</t>
  </si>
  <si>
    <t>Pleiskirchen, Gemeinde</t>
  </si>
  <si>
    <t>Pähl, Gemeinde</t>
  </si>
  <si>
    <t>Reischach, Verwaltungsgemeinschaft</t>
  </si>
  <si>
    <t>Teising, Gemeinde</t>
  </si>
  <si>
    <t>Maria-Ward-Mädchenvolksschule Heiligenstatt e.V.</t>
  </si>
  <si>
    <t>Unterneukirchen, Gemeinde</t>
  </si>
  <si>
    <t>Hörgertshausen, Gemeinde</t>
  </si>
  <si>
    <t>Ainring, Gemeinde</t>
  </si>
  <si>
    <t>Anger, Gemeinde</t>
  </si>
  <si>
    <t>Bad Reichenhall (Große Kreisstadt ), Gemeinde</t>
  </si>
  <si>
    <t>Bayerisch Gmain, Gemeinde</t>
  </si>
  <si>
    <t>Berchtesgaden M., Gemeinde</t>
  </si>
  <si>
    <t>Piding, Gemeinde</t>
  </si>
  <si>
    <t>SIS Swiss International School gGmbH</t>
  </si>
  <si>
    <t>Fuchstal, Schulverband</t>
  </si>
  <si>
    <t>Marktschellenberg M., Gemeinde</t>
  </si>
  <si>
    <t>Teisendorf M., Gemeinde</t>
  </si>
  <si>
    <t>Ramsau b.Berchtesgaden, Gemeinde</t>
  </si>
  <si>
    <t>Freilassing, St., Gemeinde</t>
  </si>
  <si>
    <t>Schönau a.Königssee, Gemeinde</t>
  </si>
  <si>
    <t>Saaldorf-Surheim, Gemeinde</t>
  </si>
  <si>
    <t>Weil, Schulverband</t>
  </si>
  <si>
    <t>Bad Heilbrunn, Gemeinde</t>
  </si>
  <si>
    <t>Eurasburg, Gemeinde</t>
  </si>
  <si>
    <t>Egling, Gemeinde</t>
  </si>
  <si>
    <t>Geretsried, St., Gemeinde</t>
  </si>
  <si>
    <t>Icking, Gemeinde</t>
  </si>
  <si>
    <t>Jachenau, Gemeinde</t>
  </si>
  <si>
    <t>Kochel a.See, Gemeinde</t>
  </si>
  <si>
    <t>Lenggries, Gemeinde</t>
  </si>
  <si>
    <t>Münsing, Gemeinde</t>
  </si>
  <si>
    <t>Reichersbeuern, Schulverband</t>
  </si>
  <si>
    <t>Wackersberg, Gemeinde</t>
  </si>
  <si>
    <t>Bergkirchen, Gemeinde</t>
  </si>
  <si>
    <t>Dachau (Große Kreisstadt ), Gemeinde</t>
  </si>
  <si>
    <t>Haimhausen, Gemeinde</t>
  </si>
  <si>
    <t>Karlsfeld, Gemeinde</t>
  </si>
  <si>
    <t>München-Karlsfeld - Grundschule -, Schulverband</t>
  </si>
  <si>
    <t>Garmisch-Partenkirchen M., Gemeinde</t>
  </si>
  <si>
    <t>Petershausen, Gemeinde</t>
  </si>
  <si>
    <t>Röhrmoos, Gemeinde</t>
  </si>
  <si>
    <t>Schwabhausen, Gemeinde</t>
  </si>
  <si>
    <t>Hilgertshausen-Tandern, Gemeinde</t>
  </si>
  <si>
    <t>Vierkirchen, Gemeinde</t>
  </si>
  <si>
    <t>Weichs, Gemeinde</t>
  </si>
  <si>
    <t>Anzing, Gemeinde</t>
  </si>
  <si>
    <t>Aßling, Verwaltungsgemeinschaft</t>
  </si>
  <si>
    <t>Ebersberg, St., Gemeinde</t>
  </si>
  <si>
    <t>Forstinning, Gemeinde</t>
  </si>
  <si>
    <t>Glonn, Verwaltungsgemeinschaft</t>
  </si>
  <si>
    <t>Grafing b.München, St., Gemeinde</t>
  </si>
  <si>
    <t>Hohenlinden, Gemeinde</t>
  </si>
  <si>
    <t>Kirchseeon M., Gemeinde</t>
  </si>
  <si>
    <t>Schwaben M., Gemeinde</t>
  </si>
  <si>
    <t>Moosach, Gemeinde</t>
  </si>
  <si>
    <t>Oberpframmern, Gemeinde</t>
  </si>
  <si>
    <t>Vaterstetten, Gemeinde</t>
  </si>
  <si>
    <t>Pliening, Gemeinde</t>
  </si>
  <si>
    <t>Poing, Gemeinde</t>
  </si>
  <si>
    <t>Neubiberg, Gemeinde</t>
  </si>
  <si>
    <t>Steinhöring, Gemeinde</t>
  </si>
  <si>
    <t>Zorneding, Gemeinde</t>
  </si>
  <si>
    <t>Adelschlag, Gemeinde</t>
  </si>
  <si>
    <t>Hitzhofen-Böhmfeld - Grundschule -, Schulverband</t>
  </si>
  <si>
    <t>Buxheim in Oberbayern, Gemeinde</t>
  </si>
  <si>
    <t>Dollnstein M., Gemeinde</t>
  </si>
  <si>
    <t>Eichstätt (Große Kreisstadt ), Gemeinde</t>
  </si>
  <si>
    <t>Laufen, St., Gemeinde</t>
  </si>
  <si>
    <t>Eitensheim, Gemeinde</t>
  </si>
  <si>
    <t>Gaimersheim M., Gemeinde</t>
  </si>
  <si>
    <t>Kinding M., Gemeinde</t>
  </si>
  <si>
    <t>Mindelstetten, Gemeinde</t>
  </si>
  <si>
    <t>Mörnsheim M., Gemeinde</t>
  </si>
  <si>
    <t>Nassenfels - Grundschule -, Schulverband</t>
  </si>
  <si>
    <t>Pfaffenhofen a.d.Ilm, St., Gemeinde</t>
  </si>
  <si>
    <t>Pollenfeld, Gemeinde</t>
  </si>
  <si>
    <t>Pondorf - Grundschule -, Schulverband</t>
  </si>
  <si>
    <t>Altmannstein M., Gemeinde</t>
  </si>
  <si>
    <t>Kipfenberg M., Gemeinde</t>
  </si>
  <si>
    <t>Schernfeld, Gemeinde</t>
  </si>
  <si>
    <t>Stammham, Gemeinde</t>
  </si>
  <si>
    <t>Hausham, Gemeinde</t>
  </si>
  <si>
    <t>Walting, Gemeinde</t>
  </si>
  <si>
    <t>Wellheim M., Gemeinde</t>
  </si>
  <si>
    <t>Wettstetten, Gemeinde</t>
  </si>
  <si>
    <t>Bockhorn, Gemeinde</t>
  </si>
  <si>
    <t>Eitting, Gemeinde</t>
  </si>
  <si>
    <t>Berglern, Gemeinde</t>
  </si>
  <si>
    <t>Schröding - Grundschule -, Schulverband</t>
  </si>
  <si>
    <t>Lengdorf, Gemeinde</t>
  </si>
  <si>
    <t>Moosinning, Gemeinde</t>
  </si>
  <si>
    <t>Schliersee M., Gemeinde</t>
  </si>
  <si>
    <t>Ottenhofen, Gemeinde</t>
  </si>
  <si>
    <t>Pastetten - Grundschule -, Schulverband</t>
  </si>
  <si>
    <t>Sankt Wolfgang, Gemeinde</t>
  </si>
  <si>
    <t>Taufkirchen (Vils) - Grundschule -, Schulverband</t>
  </si>
  <si>
    <t>Taufkirchen (Vils), Gemeinde</t>
  </si>
  <si>
    <t>Walpertskirchen, Gemeinde</t>
  </si>
  <si>
    <t>Langenpreising, Gemeinde</t>
  </si>
  <si>
    <t>Buchbach, Markt</t>
  </si>
  <si>
    <t>Allershausen, Schulverband</t>
  </si>
  <si>
    <t>Attenkirchen, Gemeinde</t>
  </si>
  <si>
    <t>Au i.d.Hallertau M., Gemeinde</t>
  </si>
  <si>
    <t>Rudelzhausen, Gemeinde</t>
  </si>
  <si>
    <t>Fahrenzhausen - Grundschule -, Schulverband</t>
  </si>
  <si>
    <t>Freising (Große Kreisstadt ), Gemeinde</t>
  </si>
  <si>
    <t>Gars a. Inn, Schulverband</t>
  </si>
  <si>
    <t>Gammelsdorf - Grundschule -, Schulverband</t>
  </si>
  <si>
    <t>Haag a.d.Amper, Gemeinde</t>
  </si>
  <si>
    <t>Hallbergmoos, Gemeinde</t>
  </si>
  <si>
    <t>Hohenkammer, Gemeinde</t>
  </si>
  <si>
    <t>Kirchdorf a.d.Amper, Gemeinde</t>
  </si>
  <si>
    <t>Kranzberg, Gemeinde</t>
  </si>
  <si>
    <t>Langenbach, Gemeinde</t>
  </si>
  <si>
    <t>Mauern, Gemeinde</t>
  </si>
  <si>
    <t>Moosburg a.d.Isar, St., Gemeinde</t>
  </si>
  <si>
    <t>Nandlstadt, Schulverband</t>
  </si>
  <si>
    <t>Neufahrn b.Freising, Gemeinde</t>
  </si>
  <si>
    <t>Mammendorf, Gemeinde</t>
  </si>
  <si>
    <t>Wolfersdorf, Gemeinde</t>
  </si>
  <si>
    <t>Zolling, Schulverband</t>
  </si>
  <si>
    <t>Eichenau, Gemeinde</t>
  </si>
  <si>
    <t>Alling, Gemeinde</t>
  </si>
  <si>
    <t>Althegnenberg, Gemeinde</t>
  </si>
  <si>
    <t>Egenhofen, Gemeinde</t>
  </si>
  <si>
    <t>Olching, Gemeinde</t>
  </si>
  <si>
    <t>Fürstenfeldbruck (Große Kreisstadt ), Gemeinde</t>
  </si>
  <si>
    <t>Germering (Große Kreisstadt ), Gemeinde</t>
  </si>
  <si>
    <t>Grafrath - Grundschule -, Schulverband</t>
  </si>
  <si>
    <t>Gröbenzell, Gemeinde</t>
  </si>
  <si>
    <t>Hattenhofen - Grundschule -, Schulverband</t>
  </si>
  <si>
    <t>Jesenwang, Schulverband</t>
  </si>
  <si>
    <t>Maisach, Gemeinde</t>
  </si>
  <si>
    <t>Moorenweis, Gemeinde</t>
  </si>
  <si>
    <t>Puchheim, Gemeinde</t>
  </si>
  <si>
    <t>Bad Kohlgrub, Gemeinde</t>
  </si>
  <si>
    <t>Bad Bayersoien, Gemeinde</t>
  </si>
  <si>
    <t>Eschenlohe, Gemeinde</t>
  </si>
  <si>
    <t>Farchant, Gemeinde</t>
  </si>
  <si>
    <t>Grainau, Gemeinde</t>
  </si>
  <si>
    <t>Großweil - Grundschule -, Schulverband</t>
  </si>
  <si>
    <t>Lenting, Schulverband</t>
  </si>
  <si>
    <t>Haag i.OB, Schulverband</t>
  </si>
  <si>
    <t>Oberammergau, Gemeinde</t>
  </si>
  <si>
    <t>Oberau, Gemeinde</t>
  </si>
  <si>
    <t>Ohlstadt, Gemeinde</t>
  </si>
  <si>
    <t>Saulgrub, Gemeinde</t>
  </si>
  <si>
    <t>Unterammergau, Gemeinde</t>
  </si>
  <si>
    <t>Wallgau, Gemeinde</t>
  </si>
  <si>
    <t>Planegg, Gemeinde</t>
  </si>
  <si>
    <t>Mittenwald M., Gemeinde</t>
  </si>
  <si>
    <t>Apfeldorf, Gemeinde</t>
  </si>
  <si>
    <t>Denklingen, Gemeinde</t>
  </si>
  <si>
    <t>Egling an der Paar, Gemeinde</t>
  </si>
  <si>
    <t>Landsberg am Lech (Große Kreisstadt ), Gemeinde</t>
  </si>
  <si>
    <t>Finning-Hofstetten, Schulverband</t>
  </si>
  <si>
    <t>Geltendorf, Gemeinde</t>
  </si>
  <si>
    <t>Igling-Hurlach - Grundschule -, Schulverband</t>
  </si>
  <si>
    <t>Kaufering, Gemeinde</t>
  </si>
  <si>
    <t>Penzing, Gemeinde</t>
  </si>
  <si>
    <t>Vilgertshofen, Gemeinde</t>
  </si>
  <si>
    <t>Scheuring, Gemeinde</t>
  </si>
  <si>
    <t>Schondorf a.Ammersee, Gemeinde</t>
  </si>
  <si>
    <t>Pürgen, Gemeinde</t>
  </si>
  <si>
    <t>Windach, Schulverband</t>
  </si>
  <si>
    <t>Oberschleißheim, Gemeinde</t>
  </si>
  <si>
    <t>Bad Wiessee, Gemeinde</t>
  </si>
  <si>
    <t>Bayrischzell, Gemeinde</t>
  </si>
  <si>
    <t>Gmund a.Tegernsee, Gemeinde</t>
  </si>
  <si>
    <t>Holzkirchen M., Gemeinde</t>
  </si>
  <si>
    <t>Fischbachau, Gemeinde</t>
  </si>
  <si>
    <t>Irschenberg, Gemeinde</t>
  </si>
  <si>
    <t>Mühldorf a.Inn, St., Gemeinde</t>
  </si>
  <si>
    <t>Miesbach - Grundschule -, Schulverband</t>
  </si>
  <si>
    <t>Otterfing, Gemeinde</t>
  </si>
  <si>
    <t>Parsberg - Grundschule -, Schulverband</t>
  </si>
  <si>
    <t>Tegernsee, St., Gemeinde</t>
  </si>
  <si>
    <t>Warngau, Gemeinde</t>
  </si>
  <si>
    <t>Weyarn, Gemeinde</t>
  </si>
  <si>
    <t>Pförring, Schulverband</t>
  </si>
  <si>
    <t>Ampfing, Gemeinde</t>
  </si>
  <si>
    <t>Aschau a.Inn, Gemeinde</t>
  </si>
  <si>
    <t>Heldenstein, Verwaltungsgemeinschaft</t>
  </si>
  <si>
    <t>Kraiburg a.Inn M., Gemeinde</t>
  </si>
  <si>
    <t>Gräfelfing, Gemeinde</t>
  </si>
  <si>
    <t>Mettenheim, Gemeinde</t>
  </si>
  <si>
    <t>Neumarkt-Sankt Veit - Grundschule -, Schulverband</t>
  </si>
  <si>
    <t>Niederbergkirchen, Gemeinde</t>
  </si>
  <si>
    <t>Oberbergkirchen, Verwaltungsgemeinschaft</t>
  </si>
  <si>
    <t>Obertaufkirchen, Gemeinde</t>
  </si>
  <si>
    <t>Schwindegg, Gemeinde</t>
  </si>
  <si>
    <t>Taufkirchen, Schulverband</t>
  </si>
  <si>
    <t>Waldkraiburg, St., Gemeinde</t>
  </si>
  <si>
    <t>Haar, Gemeinde</t>
  </si>
  <si>
    <t>Aschheim, Gemeinde</t>
  </si>
  <si>
    <t>Baierbrunn, Gemeinde</t>
  </si>
  <si>
    <t>Brunnthal, Gemeinde</t>
  </si>
  <si>
    <t>Feldkirchen, Gemeinde, Landkreis München</t>
  </si>
  <si>
    <t>Grasbrunn, Gemeinde</t>
  </si>
  <si>
    <t>Grünwald, Gemeinde</t>
  </si>
  <si>
    <t>Höhenkirchen-Siegertsbrunn, Gemeinde</t>
  </si>
  <si>
    <t>Hohenbrunn, Gemeinde</t>
  </si>
  <si>
    <t>Ismaning, Gemeinde</t>
  </si>
  <si>
    <t>Neuried, Gemeinde</t>
  </si>
  <si>
    <t>Ottobrunn, Gemeinde</t>
  </si>
  <si>
    <t>Aying, Gemeinde</t>
  </si>
  <si>
    <t>Pullach i.Isartal, Gemeinde</t>
  </si>
  <si>
    <t>Putzbrunn, Gemeinde</t>
  </si>
  <si>
    <t>Sauerlach, Gemeinde</t>
  </si>
  <si>
    <t>Schäftlarn, Gemeinde</t>
  </si>
  <si>
    <t>Straßlach-Dingharting, Gemeinde</t>
  </si>
  <si>
    <t>Taufkirchen, Gemeinde</t>
  </si>
  <si>
    <t>Unterföhring, Gemeinde</t>
  </si>
  <si>
    <t>Aresing - Mittelschule -, Schulverband</t>
  </si>
  <si>
    <t>Unterhaching, Gemeinde</t>
  </si>
  <si>
    <t>Türkenfeld, Schulverband</t>
  </si>
  <si>
    <t>Königsmoos, Gemeinde</t>
  </si>
  <si>
    <t>Rennertshofen M., Gemeinde</t>
  </si>
  <si>
    <t>Emmering, Gemeinde</t>
  </si>
  <si>
    <t>Neuburg a.d.Donau (Große Kreisstadt ), Gemeinde</t>
  </si>
  <si>
    <t>Oberhausen, Gemeinde</t>
  </si>
  <si>
    <t>Bergheim, Gemeinde</t>
  </si>
  <si>
    <t>Waidhofen - Grundschule -, Schulverband</t>
  </si>
  <si>
    <t>Weichering, Gemeinde</t>
  </si>
  <si>
    <t>Unterschleißheim, St., Gemeinde</t>
  </si>
  <si>
    <t>Baar-Ebenhausen, Gemeinde</t>
  </si>
  <si>
    <t>Ernsgaden, Schulverband</t>
  </si>
  <si>
    <t>Gerolsbach, Gemeinde</t>
  </si>
  <si>
    <t>Hohenwart, Schulverband</t>
  </si>
  <si>
    <t>Ilmmünster, Verwaltungsgemeinschaft</t>
  </si>
  <si>
    <t>Jetzendorf, Gemeinde</t>
  </si>
  <si>
    <t>Tutzing, Gemeinde</t>
  </si>
  <si>
    <t>Manching M., Gemeinde</t>
  </si>
  <si>
    <t>Münchsmünster, Schulverband</t>
  </si>
  <si>
    <t>Reichertshausen, Schulverband</t>
  </si>
  <si>
    <t>Reichertshofen -Mittelschule -, Schulverband</t>
  </si>
  <si>
    <t>Rohrbach, Gemeinde</t>
  </si>
  <si>
    <t>Scheyern - Grundschule -, Schulverband</t>
  </si>
  <si>
    <t>Schweitenkirchen-Paunzhausen, Schulverband</t>
  </si>
  <si>
    <t>Vohburg a.d.Donau, Schulverband</t>
  </si>
  <si>
    <t>Wolnzach M., Gemeinde</t>
  </si>
  <si>
    <t>Pörnbach-Langenbruck - Grundschule -, Schulverband</t>
  </si>
  <si>
    <t>Amerang - Grundschule -, Schulverband</t>
  </si>
  <si>
    <t>Aschau i.Chiemgau, Gemeinde</t>
  </si>
  <si>
    <t>Wasserburg a.Inn, St., Gemeinde</t>
  </si>
  <si>
    <t>Babensham, Schulverband</t>
  </si>
  <si>
    <t>Bad Aibling, St., Gemeinde</t>
  </si>
  <si>
    <t>Bernau a.Chiemsee, Gemeinde</t>
  </si>
  <si>
    <t>Tuntenhausen, Gemeinde</t>
  </si>
  <si>
    <t>Brannenburg, Schulverband</t>
  </si>
  <si>
    <t>Breitbrunn a.Chiemsee, Verwaltungsgemeinschaft</t>
  </si>
  <si>
    <t>Bruckmühl M., Gemeinde</t>
  </si>
  <si>
    <t>Kolbermoor, St., Gemeinde</t>
  </si>
  <si>
    <t>Edling, Schulverband</t>
  </si>
  <si>
    <t>Eggstätt, Gemeinde</t>
  </si>
  <si>
    <t>Eiselfing, Schulverband</t>
  </si>
  <si>
    <t>Bad Endorf, Markt</t>
  </si>
  <si>
    <t>Bad Feilnbach, Gemeinde</t>
  </si>
  <si>
    <t>Flintsbach a.Inn, Gemeinde</t>
  </si>
  <si>
    <t>Frasdorf, Gemeinde</t>
  </si>
  <si>
    <t>Griesstätt, Gemeinde</t>
  </si>
  <si>
    <t>Raubling, Gemeinde</t>
  </si>
  <si>
    <t>Großkarolinenfeld, Gemeinde</t>
  </si>
  <si>
    <t>Halfing, Gemeinde</t>
  </si>
  <si>
    <t>Schechen, Gemeinde</t>
  </si>
  <si>
    <t>Feldkirchen-Westerham, Gemeinde</t>
  </si>
  <si>
    <t>Bad Endorf-Höslwang - Grundschule -, Schulverband</t>
  </si>
  <si>
    <t>Kiefersfelden, Gemeinde</t>
  </si>
  <si>
    <t>Nußdorf a.Inn, Gemeinde</t>
  </si>
  <si>
    <t>Oberaudorf, Gemeinde</t>
  </si>
  <si>
    <t>International Bilingual School Munich gemein. GmbH</t>
  </si>
  <si>
    <t>Pfaffing, Verwaltungsgemeinschaft</t>
  </si>
  <si>
    <t>Fridolfing, Gemeinde</t>
  </si>
  <si>
    <t>Prutting, Gemeinde</t>
  </si>
  <si>
    <t>Riedering, Gemeinde</t>
  </si>
  <si>
    <t>Rimsting, Gemeinde</t>
  </si>
  <si>
    <t>Rohrdorf, Gemeinde</t>
  </si>
  <si>
    <t>Samerberg, Gemeinde</t>
  </si>
  <si>
    <t>Söchtenau, Gemeinde</t>
  </si>
  <si>
    <t>Soyen, Gemeinde</t>
  </si>
  <si>
    <t>Stephanskirchen, Gemeinde</t>
  </si>
  <si>
    <t>Altenmarkt a.d.Alz, Gemeinde</t>
  </si>
  <si>
    <t>Vogtareuth, Gemeinde</t>
  </si>
  <si>
    <t>Neubeuern, Markt</t>
  </si>
  <si>
    <t>Berg, Gemeinde</t>
  </si>
  <si>
    <t>Andechs, Gemeinde</t>
  </si>
  <si>
    <t>Feldafing, Gemeinde</t>
  </si>
  <si>
    <t>Gauting, Gemeinde</t>
  </si>
  <si>
    <t>Fördergemeinschaft Montessori-Schule Gilching</t>
  </si>
  <si>
    <t>Inning a.Ammersee, Gemeinde</t>
  </si>
  <si>
    <t>Krailling, Gemeinde</t>
  </si>
  <si>
    <t>Seefeld, Gemeinde</t>
  </si>
  <si>
    <t>Starnberg, St., Gemeinde</t>
  </si>
  <si>
    <t>Pöcking, Gemeinde</t>
  </si>
  <si>
    <t>Weßling, Gemeinde</t>
  </si>
  <si>
    <t>Wörthsee, Gemeinde</t>
  </si>
  <si>
    <t>St. Anna Schulverbund gGmbH München</t>
  </si>
  <si>
    <t>Engelsberg, Gemeinde</t>
  </si>
  <si>
    <t>Fraunberg, Gemeinde</t>
  </si>
  <si>
    <t>Grabenstätt, Gemeinde</t>
  </si>
  <si>
    <t>Traunstein (Große Kreisstadt ), Gemeinde</t>
  </si>
  <si>
    <t>Trostberg, St., Gemeinde</t>
  </si>
  <si>
    <t>Kienberg-Tacherting - Grundschule -, Schulverband</t>
  </si>
  <si>
    <t>Kirchanschöring, Gemeinde</t>
  </si>
  <si>
    <t>Marquartstein, Gemeinde</t>
  </si>
  <si>
    <t>Nußdorf, Gemeinde</t>
  </si>
  <si>
    <t>Palling, Gemeinde</t>
  </si>
  <si>
    <t>Petting, Gemeinde</t>
  </si>
  <si>
    <t>Reit im Winkl, Gemeinde</t>
  </si>
  <si>
    <t>Schleching, Gemeinde</t>
  </si>
  <si>
    <t>Seeon-Seebruck, Gemeinde</t>
  </si>
  <si>
    <t>Traunreut, St., Gemeinde</t>
  </si>
  <si>
    <t>Surberg, Gemeinde</t>
  </si>
  <si>
    <t>Taching a.See, Gemeinde</t>
  </si>
  <si>
    <t>Tittmoning, St., Gemeinde</t>
  </si>
  <si>
    <t>Tacherting, Gemeinde</t>
  </si>
  <si>
    <t>Steingaden, Schulverband</t>
  </si>
  <si>
    <t>Vachendorf, Gemeinde</t>
  </si>
  <si>
    <t>Waging a.See M., Gemeinde</t>
  </si>
  <si>
    <t>Otting-Wonneberg - Grundschule I -, Schulverband</t>
  </si>
  <si>
    <t>Altenstadt (Oberbayern), Gemeinde</t>
  </si>
  <si>
    <t>Bernbeuren, Gemeinde</t>
  </si>
  <si>
    <t>Bernried in Oberbayern, Gemeinde</t>
  </si>
  <si>
    <t>Böbing, Gemeinde</t>
  </si>
  <si>
    <t>Burggen, Gemeinde</t>
  </si>
  <si>
    <t>Eberfing, Gemeinde</t>
  </si>
  <si>
    <t>Wessobrunn, Gemeinde</t>
  </si>
  <si>
    <t>Hohenpeißenberg, Gemeinde</t>
  </si>
  <si>
    <t>Iffeldorf - Grundschule -, Schulverband</t>
  </si>
  <si>
    <t>Obersöchering - Grundschule -, Schulverband</t>
  </si>
  <si>
    <t>Peißenberg M., Gemeinde</t>
  </si>
  <si>
    <t>Polling, Gemeinde</t>
  </si>
  <si>
    <t>Raisting, Gemeinde</t>
  </si>
  <si>
    <t>Rottenbuch, Gemeinde</t>
  </si>
  <si>
    <t>Schongau, St., Gemeinde</t>
  </si>
  <si>
    <t>Seeshaupt, Gemeinde</t>
  </si>
  <si>
    <t>Weilheim i.OB, St., Gemeinde</t>
  </si>
  <si>
    <t>Wielenbach - Grundschule -, Schulverband</t>
  </si>
  <si>
    <t>Wildsteig, Gemeinde</t>
  </si>
  <si>
    <t>Rechtmehring-Maitenbeth, Schulverband</t>
  </si>
  <si>
    <t>Prien a.Chiemsee M., Gemeinde</t>
  </si>
  <si>
    <t>Montessori Landkreis Freising e.V.</t>
  </si>
  <si>
    <t>Montessori-Trägerverein e.V. Dietramszell</t>
  </si>
  <si>
    <t>Montessori-Fördergemeinschaft Chiemgau e.V.</t>
  </si>
  <si>
    <t>Montessori-Eichstätt e.V.</t>
  </si>
  <si>
    <t>Lalling, Grundschulverband Lalling</t>
  </si>
  <si>
    <t>Winzer, Markt</t>
  </si>
  <si>
    <t>Oberpöring-Wallerfing - Grundschule -, Schulverband</t>
  </si>
  <si>
    <t>Mengkofen, Gemeinde</t>
  </si>
  <si>
    <t>Moosthenning, Gemeinde</t>
  </si>
  <si>
    <t>Mamming, Verwaltungsgemeinschaft</t>
  </si>
  <si>
    <t>Hohenau, Gemeinde</t>
  </si>
  <si>
    <t>Perlesreut, Schulverband</t>
  </si>
  <si>
    <t>Röhrnbach M., Gemeinde</t>
  </si>
  <si>
    <t>Thurmansbang, Schulverband</t>
  </si>
  <si>
    <t>Jandelsbrunn, Gemeinde</t>
  </si>
  <si>
    <t>Neureichenau, Gemeinde</t>
  </si>
  <si>
    <t>Riedenburg, St., Gemeinde</t>
  </si>
  <si>
    <t>Ihrlerstein-Essing, Schulverband</t>
  </si>
  <si>
    <t>Langquaid, Markt</t>
  </si>
  <si>
    <t>Siegenburg, Schulverband</t>
  </si>
  <si>
    <t>Straubing, Kreisfreie Stadt</t>
  </si>
  <si>
    <t>Gerzen, Schulverband</t>
  </si>
  <si>
    <t>Leiblfing, Gemeinde</t>
  </si>
  <si>
    <t>Salzweg, Gemeinde</t>
  </si>
  <si>
    <t>Hutthurm-Büchlberg - Mittelschule -, Schulverband</t>
  </si>
  <si>
    <t>Bad Griesbach i.Rottal, Schulverband</t>
  </si>
  <si>
    <t>Fürstenzell - Grundschule -, Schulverband</t>
  </si>
  <si>
    <t>Teisnach - Mittelschule -, Schulverband</t>
  </si>
  <si>
    <t>Rattenberg, Schulverband</t>
  </si>
  <si>
    <t>Geiselhöring, St., Gemeinde</t>
  </si>
  <si>
    <t>Aholming, Gemeinde</t>
  </si>
  <si>
    <t>Auerbach in Niederbayern, Gemeinde</t>
  </si>
  <si>
    <t>Außernzell, Gemeinde</t>
  </si>
  <si>
    <t>Buchhofen - Grundschule -, Schulverband</t>
  </si>
  <si>
    <t>Rain, Schulverband</t>
  </si>
  <si>
    <t>Deggendorf (Große Kreisstadt ), Gemeinde</t>
  </si>
  <si>
    <t>Bernried in Niederbayern, Gemeinde</t>
  </si>
  <si>
    <t>Kirchroth, Gemeinde</t>
  </si>
  <si>
    <t>Grafling, Gemeinde</t>
  </si>
  <si>
    <t>Sankt Englmar, Schulverband</t>
  </si>
  <si>
    <t>Hengersberg - Grundschule -, Schulverband</t>
  </si>
  <si>
    <t>Iggensbach-Schwanenkirchen, Schulverband</t>
  </si>
  <si>
    <t>Parkstetten, Schulverband</t>
  </si>
  <si>
    <t>Moos-Thundorf - Grundschule, Schulverband</t>
  </si>
  <si>
    <t>Metten M., Gemeinde</t>
  </si>
  <si>
    <t>Offenberg, Gemeinde</t>
  </si>
  <si>
    <t>Straßkirchen, Hauptschulverband</t>
  </si>
  <si>
    <t>Osterhofen, St., Gemeinde</t>
  </si>
  <si>
    <t>Künzing-Gergweis - Grundschule -, Schulverband</t>
  </si>
  <si>
    <t>Otzing, Gemeinde</t>
  </si>
  <si>
    <t>Plattling, St., Gemeinde</t>
  </si>
  <si>
    <t>Schwarzach, Schulverband</t>
  </si>
  <si>
    <t>Hunderdorf, Schulverband</t>
  </si>
  <si>
    <t>Schöllnach M., Gemeinde</t>
  </si>
  <si>
    <t>Vilsheim, Gemeinde</t>
  </si>
  <si>
    <t>Stephansposching, Gemeinde</t>
  </si>
  <si>
    <t>Mitterfels-Haselbach, Schulverband</t>
  </si>
  <si>
    <t>Stallwang, Gemeinde</t>
  </si>
  <si>
    <t>Waldkirchen, St., Gemeinde</t>
  </si>
  <si>
    <t>Freyung, St., Gemeinde</t>
  </si>
  <si>
    <t>Grafenau, St., Gemeinde</t>
  </si>
  <si>
    <t>Innernzell, Gemeinde</t>
  </si>
  <si>
    <t>Bodenmais - Mittelschule -, Schulverband</t>
  </si>
  <si>
    <t>Mauth-Philippsreut - Grundschule -, Schulverband</t>
  </si>
  <si>
    <t>Wiesenfelden, Gemeinde</t>
  </si>
  <si>
    <t>Ringelai, Schulverband</t>
  </si>
  <si>
    <t>Neuschönau - Grundschule -, Schulverband</t>
  </si>
  <si>
    <t>Spiegelau, Schulverband</t>
  </si>
  <si>
    <t>Schönberg, Mittelschulverband</t>
  </si>
  <si>
    <t>Bodenkirchen, Gemeinde</t>
  </si>
  <si>
    <t>Kronwinkl, Schulverband</t>
  </si>
  <si>
    <t>Furth, Schulverband</t>
  </si>
  <si>
    <t>Aiglsbach, Gemeinde</t>
  </si>
  <si>
    <t>Bad Abbach M., Gemeinde</t>
  </si>
  <si>
    <t>Hausen Lkr. Kehlheim, Gemeinde</t>
  </si>
  <si>
    <t>Geisenhausen, Schulverband</t>
  </si>
  <si>
    <t>Kelheim, St., Gemeinde</t>
  </si>
  <si>
    <t>Mainburg, St., Gemeinde</t>
  </si>
  <si>
    <t>Bruckberg, Gemeinde</t>
  </si>
  <si>
    <t>Neustadt a.d.Donau, St., Gemeinde</t>
  </si>
  <si>
    <t>Pfeffenhausen, Schulverband</t>
  </si>
  <si>
    <t>Abensberg, St., Gemeinde</t>
  </si>
  <si>
    <t>Painten M., Gemeinde</t>
  </si>
  <si>
    <t>Rottenburg a.d.Laaber, St., Gemeinde</t>
  </si>
  <si>
    <t>Elsendorf, Gemeinde</t>
  </si>
  <si>
    <t>Saal a.d.Donau, Schulverband</t>
  </si>
  <si>
    <t>Herrngiersdorf, Gemeinde</t>
  </si>
  <si>
    <t>Velden, Schulverband</t>
  </si>
  <si>
    <t>Teugn, Gemeinde</t>
  </si>
  <si>
    <t>Buch a.Erlbach, Gemeinde</t>
  </si>
  <si>
    <t>Train, Schulverband</t>
  </si>
  <si>
    <t>Volkenschwand, Gemeinde</t>
  </si>
  <si>
    <t>Wildenberg, Gemeinde</t>
  </si>
  <si>
    <t>Breitenberg-Sonnen - Grundschule -, Schulverband</t>
  </si>
  <si>
    <t>Adlkofen, Gemeinde</t>
  </si>
  <si>
    <t>Aham, Gemeinde</t>
  </si>
  <si>
    <t>Altdorf M., Gemeinde</t>
  </si>
  <si>
    <t>Bayerbach b.Ergoldsbach, Gemeinde</t>
  </si>
  <si>
    <t>Ergolding M., Gemeinde</t>
  </si>
  <si>
    <t>Ergoldsbach, Schulverband</t>
  </si>
  <si>
    <t>Eging a.See - Mittelschule -, Schulverband</t>
  </si>
  <si>
    <t>Hohenthann, Gemeinde</t>
  </si>
  <si>
    <t>Ruhstorf a.d.Rott - Grundschule -, Schulverband</t>
  </si>
  <si>
    <t>Kirchberg, Schulverband</t>
  </si>
  <si>
    <t>Kumhausen, Gemeinde</t>
  </si>
  <si>
    <t>Egglham, Gemeinde</t>
  </si>
  <si>
    <t>Neufahrn i.NB, Gemeinde</t>
  </si>
  <si>
    <t>Weihmichl, Gemeinde</t>
  </si>
  <si>
    <t>Tiefenbach, Gemeinde</t>
  </si>
  <si>
    <t>Obersüßbach, Gemeinde</t>
  </si>
  <si>
    <t>Essenbach M., Gemeinde</t>
  </si>
  <si>
    <t>Pauluszell, Schulverband</t>
  </si>
  <si>
    <t>Postau-Weng - Grundschule -, Schulverband</t>
  </si>
  <si>
    <t>Vilsbiburg, St., Gemeinde</t>
  </si>
  <si>
    <t>Tittling, Schulverband</t>
  </si>
  <si>
    <t>Untergriesbach, Schulverband</t>
  </si>
  <si>
    <t>Förderverein der Ilztalschule, Kalteneck/Hutthurm</t>
  </si>
  <si>
    <t>Aicha vorm Wald - Grundschule -, Schulverband</t>
  </si>
  <si>
    <t>Aldersbach - Grundschule -, Schulverband</t>
  </si>
  <si>
    <t>Vilshofen an der Donau, St., Gemeinde</t>
  </si>
  <si>
    <t>Beutelsbach - Grundschule -, Schulverband</t>
  </si>
  <si>
    <t>Büchlberg, Gemeinde</t>
  </si>
  <si>
    <t>Fürstenstein - Grundschule -, Schulverband</t>
  </si>
  <si>
    <t>Garham, Schulverband</t>
  </si>
  <si>
    <t>Wegscheid M., Gemeinde</t>
  </si>
  <si>
    <t>Haarbach - Grundschule -, Schulverband</t>
  </si>
  <si>
    <t>Hauzenberg, St., Gemeinde</t>
  </si>
  <si>
    <t>Kirchberg i.Wald, Gemeinde</t>
  </si>
  <si>
    <t>Hofkirchen M., Gemeinde</t>
  </si>
  <si>
    <t>Kößlarn - Grundschule -, Schulverband</t>
  </si>
  <si>
    <t>Rinchnach, Gemeinde</t>
  </si>
  <si>
    <t>Bad Birnbach, Verwaltungsgemeinschaft</t>
  </si>
  <si>
    <t>Neuburg a.Inn, Gemeinde</t>
  </si>
  <si>
    <t>Neukirchen vorm Wald - Grundschule -, Schulverband</t>
  </si>
  <si>
    <t>Obernzell, Markt</t>
  </si>
  <si>
    <t>Pocking, St., Gemeinde</t>
  </si>
  <si>
    <t>Falkenberg, Gemeinde</t>
  </si>
  <si>
    <t>Rotthalmünster - Grundschule -, Schulverband</t>
  </si>
  <si>
    <t>Ruderting, Gemeinde</t>
  </si>
  <si>
    <t>Bad Füssing - Grundschule -, Schulverband</t>
  </si>
  <si>
    <t>Neuhaus a.Inn - Grundschule -, Schulverband</t>
  </si>
  <si>
    <t>Tettenweis, Gemeinde</t>
  </si>
  <si>
    <t>Thyrnau, Gemeinde</t>
  </si>
  <si>
    <t>Gangkofen M., Gemeinde</t>
  </si>
  <si>
    <t>Montessori-Initiative Bayerwald e.V.</t>
  </si>
  <si>
    <t>Windorf M., Gemeinde</t>
  </si>
  <si>
    <t>Witzmannsberg, Gemeinde</t>
  </si>
  <si>
    <t>Neustift - Grundschule -, Schulverband</t>
  </si>
  <si>
    <t>Hebertsfelden, Gemeinde</t>
  </si>
  <si>
    <t>Kirchdorf a.Inn, Gemeinde</t>
  </si>
  <si>
    <t>Massing, Schulverband</t>
  </si>
  <si>
    <t>Tann, Schulverband</t>
  </si>
  <si>
    <t>Triftern M., Gemeinde</t>
  </si>
  <si>
    <t>Arnbruck, Gemeinde</t>
  </si>
  <si>
    <t>Bischofsmais, Gemeinde</t>
  </si>
  <si>
    <t>Böbrach, Gemeinde</t>
  </si>
  <si>
    <t>Drachselsried, Gemeinde</t>
  </si>
  <si>
    <t>Frauenau, Gemeinde</t>
  </si>
  <si>
    <t>Geiersthal, Gemeinde</t>
  </si>
  <si>
    <t>Gotteszell - Grundschule -, Schulverband</t>
  </si>
  <si>
    <t>Kirchdorf i.Wald, Gemeinde</t>
  </si>
  <si>
    <t>Kollnburg, Gemeinde</t>
  </si>
  <si>
    <t>Langdorf, Gemeinde</t>
  </si>
  <si>
    <t>Lindberg, Gemeinde</t>
  </si>
  <si>
    <t>Wurmannsquick M., Gemeinde</t>
  </si>
  <si>
    <t>March - Grundschule -, Schulverband</t>
  </si>
  <si>
    <t>Eichendorf M., Gemeinde</t>
  </si>
  <si>
    <t>Patersdorf - Grundschule -, Schulverband</t>
  </si>
  <si>
    <t>Prackenbach, Gemeinde</t>
  </si>
  <si>
    <t>Regen, St., Gemeinde</t>
  </si>
  <si>
    <t>Ruhmannsfelden - Grundschule -, Schulverband</t>
  </si>
  <si>
    <t>Wallersdorf M., Gemeinde</t>
  </si>
  <si>
    <t>Zwiesel, St., Gemeinde</t>
  </si>
  <si>
    <t>Pilsting M., Gemeinde</t>
  </si>
  <si>
    <t>Arnstorf M., Gemeinde</t>
  </si>
  <si>
    <t>Seraphisches Liebeswerk Altötting, Stiftung des öffentlichen Rechts</t>
  </si>
  <si>
    <t>Niederaichbach-Wörth-Postau-Weng, Schulverband</t>
  </si>
  <si>
    <t>Dietersburg, Gemeinde</t>
  </si>
  <si>
    <t>Eggenfelden, St., Gemeinde</t>
  </si>
  <si>
    <t>Ering, Gemeinde</t>
  </si>
  <si>
    <t>Johanniskirchen, Gemeinde</t>
  </si>
  <si>
    <t>Julbach, Gemeinde</t>
  </si>
  <si>
    <t>Malgersdorf, Gemeinde</t>
  </si>
  <si>
    <t>Mitterskirchen, Grundschulverband</t>
  </si>
  <si>
    <t>Pfarrkirchen, St., Gemeinde</t>
  </si>
  <si>
    <t>Postmünster, Gemeinde</t>
  </si>
  <si>
    <t>Reut, Gemeinde</t>
  </si>
  <si>
    <t>Roßbach, Gemeinde</t>
  </si>
  <si>
    <t>Schönau - Grundschule -, Schulverband</t>
  </si>
  <si>
    <t>Simbach a.Inn, St., Gemeinde</t>
  </si>
  <si>
    <t>Stubenberg, Gemeinde</t>
  </si>
  <si>
    <t>Tann M., Gemeinde</t>
  </si>
  <si>
    <t>Unterdietfurt - Grundschule -, Schulverband</t>
  </si>
  <si>
    <t>Wittibreut, Gemeinde</t>
  </si>
  <si>
    <t>Zeilarn, Gemeinde</t>
  </si>
  <si>
    <t>Aiterhofen, Gemeinde</t>
  </si>
  <si>
    <t>Ascha-Falkenfels, Schulverband</t>
  </si>
  <si>
    <t>Bogen, St., Gemeinde</t>
  </si>
  <si>
    <t>Feldkirchen, Gemeinde, Landkreis Straubing-Bogen</t>
  </si>
  <si>
    <t>Haibach in Niederbayern, Gemeinde</t>
  </si>
  <si>
    <t>Konzell, Gemeinde</t>
  </si>
  <si>
    <t>Laberweinting, Gemeinde</t>
  </si>
  <si>
    <t>Montessori Straubing-Bogen e.V.</t>
  </si>
  <si>
    <t>Mallersdorf-Pfaffenberg M., Gemeinde</t>
  </si>
  <si>
    <t>Neukirchen, Gemeinde</t>
  </si>
  <si>
    <t>Oberschneiding, Gemeinde</t>
  </si>
  <si>
    <t>Perkam, Gemeinde</t>
  </si>
  <si>
    <t>Rattiszell, Gemeinde</t>
  </si>
  <si>
    <t>Salching, Gemeinde</t>
  </si>
  <si>
    <t>Steinach, Gemeinde</t>
  </si>
  <si>
    <t>Dingolfing, St., Gemeinde</t>
  </si>
  <si>
    <t>Landau a.d.Isar, St., Gemeinde</t>
  </si>
  <si>
    <t>Marklkofen - Grundschule -, Schulverband</t>
  </si>
  <si>
    <t>Reisbach M., Gemeinde</t>
  </si>
  <si>
    <t>Simbach M., Gemeinde</t>
  </si>
  <si>
    <t>Loiching - Grundschule -, Schulverband</t>
  </si>
  <si>
    <t>Postbauer-Heng, Markt</t>
  </si>
  <si>
    <t>Montessori-Schulverein Jura e.V.</t>
  </si>
  <si>
    <t>Ursensollen, Schulverband</t>
  </si>
  <si>
    <t>Illschwang, Schulverband</t>
  </si>
  <si>
    <t>Hahnbach, Verwaltungsgemeinschaft</t>
  </si>
  <si>
    <t>Hirschau, St., Gemeinde</t>
  </si>
  <si>
    <t>Schnaittenbach, St., Gemeinde</t>
  </si>
  <si>
    <t>Vilseck, St., Gemeinde</t>
  </si>
  <si>
    <t>Freudenberg, Gemeinde</t>
  </si>
  <si>
    <t>Michelsneukirchen, Gemeinde</t>
  </si>
  <si>
    <t>Roding, St., Gemeinde</t>
  </si>
  <si>
    <t>Stamsried-Pösing, Schulverband</t>
  </si>
  <si>
    <t>Wald, Schulverband</t>
  </si>
  <si>
    <t>Walderbach, Schulverband</t>
  </si>
  <si>
    <t>Rötz, Schulverband</t>
  </si>
  <si>
    <t>Tiefenbach, Verwaltungsgemeinschaft</t>
  </si>
  <si>
    <t>Neukirchen b.Hl.Blut, Schulverband</t>
  </si>
  <si>
    <t>Hohenwarth, Schulverband</t>
  </si>
  <si>
    <t>Lam, Schulverband</t>
  </si>
  <si>
    <t>Moosbach M., Gemeinde</t>
  </si>
  <si>
    <t>Pleystein, Schulverband</t>
  </si>
  <si>
    <t>Eschenbach i.d.OPf., Schulverband</t>
  </si>
  <si>
    <t>Grafenwöhr, St., Gemeinde</t>
  </si>
  <si>
    <t>Kirchenthumbach M., Gemeinde</t>
  </si>
  <si>
    <t>Am Rauhen Kulm, Schulverband</t>
  </si>
  <si>
    <t>Pressath, Schulverband</t>
  </si>
  <si>
    <t>Floß M., Gemeinde</t>
  </si>
  <si>
    <t>Windischeschenbach, St., Gemeinde</t>
  </si>
  <si>
    <t>Erbendorf, Schulverband</t>
  </si>
  <si>
    <t>Berg b.Neumarkt i.d.OPf., Gemeinde</t>
  </si>
  <si>
    <t>Lauterhofen M., Gemeinde</t>
  </si>
  <si>
    <t>Pilsach, Gemeinde</t>
  </si>
  <si>
    <t>Deining, Gemeinde</t>
  </si>
  <si>
    <t>Ammerthal, Gemeinde</t>
  </si>
  <si>
    <t>Auerbach i.d.OPf., St., Gemeinde</t>
  </si>
  <si>
    <t>Berching, St., Gemeinde</t>
  </si>
  <si>
    <t>Ebermannsdorf, Gemeinde</t>
  </si>
  <si>
    <t>Edelsfeld, Gemeinde</t>
  </si>
  <si>
    <t>Freihung M., Gemeinde</t>
  </si>
  <si>
    <t>Seubersdorf i.d.OPf., Gemeinde</t>
  </si>
  <si>
    <t>Velburg, St., Gemeinde</t>
  </si>
  <si>
    <t>Breitenbrunn M., Gemeinde</t>
  </si>
  <si>
    <t>Hohenburg M., Gemeinde</t>
  </si>
  <si>
    <t>Kastl M., Gemeinde</t>
  </si>
  <si>
    <t>Beratzhausen M., Gemeinde</t>
  </si>
  <si>
    <t>Königstein-Hirschbach - Grundschule, Schulverband</t>
  </si>
  <si>
    <t>Kümmersbruck, Gemeinde</t>
  </si>
  <si>
    <t>Neukirchen-Etzelwang - Grundschule -, Schulverband</t>
  </si>
  <si>
    <t>Poppenricht, Gemeinde</t>
  </si>
  <si>
    <t>Rieden, Schulverband</t>
  </si>
  <si>
    <t>Schmidmühlen M., Gemeinde</t>
  </si>
  <si>
    <t>Dietfurt a.d.Altmühl, St., Gemeinde</t>
  </si>
  <si>
    <t>Sulzbach-Rosenberg, St., Gemeinde</t>
  </si>
  <si>
    <t>Berngau, Schulverband</t>
  </si>
  <si>
    <t>Freystadt, St., Gemeinde</t>
  </si>
  <si>
    <t>Mühlhausen, Gemeinde</t>
  </si>
  <si>
    <t>Schulstiftung der Diözese Regensburg</t>
  </si>
  <si>
    <t>Schierling M., Gemeinde</t>
  </si>
  <si>
    <t>Hemau, St., Gemeinde</t>
  </si>
  <si>
    <t>Laaber, Schulverband</t>
  </si>
  <si>
    <t>Wörth - Grundschule -, Schulverband</t>
  </si>
  <si>
    <t>Arnschwang - Grundschule -, Schulverband</t>
  </si>
  <si>
    <t>Falkenstein M., Gemeinde</t>
  </si>
  <si>
    <t>Cham, St., Gemeinde</t>
  </si>
  <si>
    <t>Chamerau, Gemeinde</t>
  </si>
  <si>
    <t>Weiding-Gleißenberg - Grundschule -, Schulverband</t>
  </si>
  <si>
    <t>Eschlkam M., Gemeinde</t>
  </si>
  <si>
    <t>Furth im Wald, St., Gemeinde</t>
  </si>
  <si>
    <t>Waldmünchen, St., Gemeinde</t>
  </si>
  <si>
    <t>Kallmünz - Mittelschule -, Schulverband</t>
  </si>
  <si>
    <t>Lappersdorf M., Gemeinde</t>
  </si>
  <si>
    <t>Arrach, Gemeinde</t>
  </si>
  <si>
    <t>Bad Kötzting, Stadt</t>
  </si>
  <si>
    <t>Teublitz, St., Gemeinde</t>
  </si>
  <si>
    <t>Miltach, Schulverband</t>
  </si>
  <si>
    <t>Pemfling, Gemeinde</t>
  </si>
  <si>
    <t>Rettenbach, Gemeinde</t>
  </si>
  <si>
    <t>Rimbach, Gemeinde</t>
  </si>
  <si>
    <t>Oberviechtach, Stadt</t>
  </si>
  <si>
    <t>Regenstauf M., Gemeinde</t>
  </si>
  <si>
    <t>Zeitlarn, Gemeinde</t>
  </si>
  <si>
    <t>Runding, Gemeinde</t>
  </si>
  <si>
    <t>Schönthal, Gemeinde</t>
  </si>
  <si>
    <t>Schorndorf, Gemeinde</t>
  </si>
  <si>
    <t>Traitsching, Gemeinde</t>
  </si>
  <si>
    <t>Zell, Gemeinde</t>
  </si>
  <si>
    <t>Lohberg, Gemeinde</t>
  </si>
  <si>
    <t>Kemnath - Grundschule -, Schulverbund</t>
  </si>
  <si>
    <t>Waldershof, St., Gemeinde</t>
  </si>
  <si>
    <t>Hohenfels M., Gemeinde</t>
  </si>
  <si>
    <t>Pirk, Gemeinde</t>
  </si>
  <si>
    <t>Lupburg M., Gemeinde</t>
  </si>
  <si>
    <t>Neumarkt i.d.OPf. (Große Kreisstadt ), Gemeinde</t>
  </si>
  <si>
    <t>Parsberg, St., Gemeinde</t>
  </si>
  <si>
    <t>Pyrbaum M., Gemeinde</t>
  </si>
  <si>
    <t>Sengenthal, Gemeinde</t>
  </si>
  <si>
    <t>Weiherhammer, Gemeinde</t>
  </si>
  <si>
    <t>Nabburg, St., Gemeinde</t>
  </si>
  <si>
    <t>Wernberg-Köblitz M., Gemeinde</t>
  </si>
  <si>
    <t>Bechtsrieth, Gemeinde</t>
  </si>
  <si>
    <t>Eslarn M., Gemeinde</t>
  </si>
  <si>
    <t>Etzenricht-Kohlberg, Schulverband</t>
  </si>
  <si>
    <t>Flossenbürg, Gemeinde</t>
  </si>
  <si>
    <t>Schwarzenfeld, Verwaltungsgemeinschaft</t>
  </si>
  <si>
    <t>Leuchtenberg M., Gemeinde</t>
  </si>
  <si>
    <t>Luhe-Wildenau M., Gemeinde</t>
  </si>
  <si>
    <t>Mantel M., Gemeinde</t>
  </si>
  <si>
    <t>Parkstein - Grundschule -, Schulverband</t>
  </si>
  <si>
    <t>Püchersreuth, Gemeinde</t>
  </si>
  <si>
    <t>Schirmitz, Gemeinde</t>
  </si>
  <si>
    <t>Schlammersdorf, Schulverband</t>
  </si>
  <si>
    <t>Tännesberg M., Gemeinde</t>
  </si>
  <si>
    <t>Vohenstrauß, St., Gemeinde</t>
  </si>
  <si>
    <t>Waidhaus M., Gemeinde</t>
  </si>
  <si>
    <t>Waldthurn, Schulverband</t>
  </si>
  <si>
    <t>Pfreimd, Verwaltungsgemeinschaft</t>
  </si>
  <si>
    <t>Bruck i.d.OPf. M., Gemeinde</t>
  </si>
  <si>
    <t>Nittenau, St., Gemeinde</t>
  </si>
  <si>
    <t>Wackersdorf, Schulverband</t>
  </si>
  <si>
    <t>Altenthann, Schulverband</t>
  </si>
  <si>
    <t>Neutraubling, St., Gemeinde</t>
  </si>
  <si>
    <t>Aufhausen-Pfakofen, Schulverband</t>
  </si>
  <si>
    <t>Bach a.d.Donau, Gemeinde</t>
  </si>
  <si>
    <t>Barbing - Grundschule -, Schulverband</t>
  </si>
  <si>
    <t>Bernhardswald, Gemeinde</t>
  </si>
  <si>
    <t>Schwandorf (Große Kreisstadt ), Gemeinde</t>
  </si>
  <si>
    <t>Brennberg, Gemeinde</t>
  </si>
  <si>
    <t>Deuerling - Grundschule -, Schulverband</t>
  </si>
  <si>
    <t>Pentling, Gemeinde</t>
  </si>
  <si>
    <t>Wenzenbach, Gemeinde</t>
  </si>
  <si>
    <t>Hagelstadt, Gemeinde</t>
  </si>
  <si>
    <t>Mintraching, Gemeinde</t>
  </si>
  <si>
    <t>Nittendorf M., Gemeinde</t>
  </si>
  <si>
    <t>Donaustauf, Gemeinde</t>
  </si>
  <si>
    <t>Obertraubling, Gemeinde</t>
  </si>
  <si>
    <t>Pfatter, Gemeinde</t>
  </si>
  <si>
    <t>Sinzing, Gemeinde</t>
  </si>
  <si>
    <t>Sünching - Grundschule -, Schulverband</t>
  </si>
  <si>
    <t>Tegernheim, Gemeinde</t>
  </si>
  <si>
    <t>Thalmassing, Gemeinde</t>
  </si>
  <si>
    <t>Wolfsegg - Grundschule -, Schulverband</t>
  </si>
  <si>
    <t>Altendorf, Gemeinde</t>
  </si>
  <si>
    <t>Bodenwöhr, Gemeinde</t>
  </si>
  <si>
    <t>Burglengenfeld, St., Gemeinde</t>
  </si>
  <si>
    <t>Dieterskirchen, Gemeinde</t>
  </si>
  <si>
    <t>Fensterbach - Grundschule -, Schulverband</t>
  </si>
  <si>
    <t>Guteneck, Gemeinde</t>
  </si>
  <si>
    <t>Maxhütte-Haidhof, St., Gemeinde</t>
  </si>
  <si>
    <t>Neukirchen-Balbini, Gemeinde</t>
  </si>
  <si>
    <t>Neunburg vorm Wald, St., Gemeinde</t>
  </si>
  <si>
    <t>Niedermurach, Gemeinde</t>
  </si>
  <si>
    <t>Schmidgaden, Gemeinde</t>
  </si>
  <si>
    <t>Schönsee, Verwaltungsgemeinschaft</t>
  </si>
  <si>
    <t>Schwarzhofen, Markt</t>
  </si>
  <si>
    <t>Steinberg, Gemeinde</t>
  </si>
  <si>
    <t>Teunz, Schulverband</t>
  </si>
  <si>
    <t>Trausnitz, Gemeinde</t>
  </si>
  <si>
    <t>Winklarn, Schulverband</t>
  </si>
  <si>
    <t>Bärnau, St., Gemeinde</t>
  </si>
  <si>
    <t>Falkenberg, Schulverband</t>
  </si>
  <si>
    <t>Friedenfels, Gemeinde</t>
  </si>
  <si>
    <t>Mähring M., Gemeinde</t>
  </si>
  <si>
    <t>Immenreuth, Gemeinde</t>
  </si>
  <si>
    <t>Konnersreuth M., Gemeinde</t>
  </si>
  <si>
    <t>Krummennaab - Grundschule -, Schulverband</t>
  </si>
  <si>
    <t>Kulmain, Gemeinde</t>
  </si>
  <si>
    <t>Mitterteich - Grundschule -, Schulverband</t>
  </si>
  <si>
    <t>Neualbenreuth, Schulverband</t>
  </si>
  <si>
    <t>Pechbrunn, Gemeinde</t>
  </si>
  <si>
    <t>Plößberg M., Gemeinde</t>
  </si>
  <si>
    <t>Tirschenreuth, St., Gemeinde</t>
  </si>
  <si>
    <t>Waldsassen, St., Gemeinde</t>
  </si>
  <si>
    <t>Wiesau - Grundschule -, Schulverband</t>
  </si>
  <si>
    <t>Bischberg, Gemeinde</t>
  </si>
  <si>
    <t>Oberhaid, Gemeinde</t>
  </si>
  <si>
    <t>Hirschaid M., Gemeinde</t>
  </si>
  <si>
    <t>Hallerndorf, Schulverband</t>
  </si>
  <si>
    <t>Strullendorf, Gemeinde</t>
  </si>
  <si>
    <t>Neuenmarkt-Wirsberg - Mittelschule -, Schulverband</t>
  </si>
  <si>
    <t>Neudrossenfeld, Gemeinde</t>
  </si>
  <si>
    <t>Eckersdorf, Gemeinde</t>
  </si>
  <si>
    <t>Hummeltal, Schulverband</t>
  </si>
  <si>
    <t>Creußen, Schulverband</t>
  </si>
  <si>
    <t>Ebermannstadt, Schulverband</t>
  </si>
  <si>
    <t>Küps M., Gemeinde</t>
  </si>
  <si>
    <t>Steinwiesen, Markt</t>
  </si>
  <si>
    <t>Stadtsteinach, Verwaltungsgemeinschaft</t>
  </si>
  <si>
    <t>Kirchenlamitz - Mittelschule -, Schulverband</t>
  </si>
  <si>
    <t>Hallstadt, St., Gemeinde</t>
  </si>
  <si>
    <t>Litzendorf, Gemeinde</t>
  </si>
  <si>
    <t>4k900</t>
  </si>
  <si>
    <t>Memmelsdorf, Gemeinde (Koop)</t>
  </si>
  <si>
    <t>Baunach, Verwaltungsgemeinschaft</t>
  </si>
  <si>
    <t>Breitengüßbach, Schulverband</t>
  </si>
  <si>
    <t>Rattelsdorf M., Gemeinde</t>
  </si>
  <si>
    <t>Zapfendorf M., Gemeinde</t>
  </si>
  <si>
    <t>Weidenberg, Grund- und Mittelschulverband</t>
  </si>
  <si>
    <t>Eggolsheim M., Gemeinde</t>
  </si>
  <si>
    <t>Heroldsbach, Schulverband</t>
  </si>
  <si>
    <t>Forchheim (Große Kreisstadt ), Gemeinde</t>
  </si>
  <si>
    <t>Speichersdorf, Gemeinde</t>
  </si>
  <si>
    <t>Burgebrach, Markt</t>
  </si>
  <si>
    <t>Burgwindheim, Schulverband</t>
  </si>
  <si>
    <t>Buttenheim-Altendorf, Schulverband</t>
  </si>
  <si>
    <t>Ebrach M., Gemeinde</t>
  </si>
  <si>
    <t>Frensdorf-Pettstadt - Grundschule -, Schulverband</t>
  </si>
  <si>
    <t>Priesendorf-Lisberg-Walsdorf, Schulverband</t>
  </si>
  <si>
    <t>Stegaurach, Gemeinde</t>
  </si>
  <si>
    <t>Gundelsheim, Gemeinde</t>
  </si>
  <si>
    <t>Heiligenstadt, Markt</t>
  </si>
  <si>
    <t>Schlüsselfeld, St., Gemeinde</t>
  </si>
  <si>
    <t>Kemmern, Gemeinde</t>
  </si>
  <si>
    <t>Königsfeld - Grundschule -, Schulverband</t>
  </si>
  <si>
    <t>Bad Berneck, St., Gemeinde</t>
  </si>
  <si>
    <t>Pommersfelden - Grundschule -, Schulverband</t>
  </si>
  <si>
    <t>Gefrees, Stadt</t>
  </si>
  <si>
    <t>Bindlach, Gemeinde</t>
  </si>
  <si>
    <t>Scheßlitz-Grundschule, Schulverband</t>
  </si>
  <si>
    <t>Pottenstein, St., Gemeinde</t>
  </si>
  <si>
    <t>Stadelhofen - Grundschule -, Schulverband</t>
  </si>
  <si>
    <t>Viereth-Trunstadt, Gemeinde</t>
  </si>
  <si>
    <t>Walsdorf, Gemeinde (mit Ortsteil Aurachgrund)</t>
  </si>
  <si>
    <t>Gößweinstein, Schulverband</t>
  </si>
  <si>
    <t>Bad Rodach, St., Gemeinde</t>
  </si>
  <si>
    <t>Seßlach, St., Gemeinde</t>
  </si>
  <si>
    <t>Ahorntal, Schulverband</t>
  </si>
  <si>
    <t>Heinersreuth, Gemeinde</t>
  </si>
  <si>
    <t>Betzenstein, Verwaltungsgemeinschaft</t>
  </si>
  <si>
    <t>Bischofsgrün, Gemeinde</t>
  </si>
  <si>
    <t>Fichtelberg, Gemeinde</t>
  </si>
  <si>
    <t>Goldkronach, Stadt</t>
  </si>
  <si>
    <t>Kirchenpingarten, Gemeinde</t>
  </si>
  <si>
    <t>Mistelbach, Gemeinde</t>
  </si>
  <si>
    <t>Mistelgau-Glashütten, Schulverband</t>
  </si>
  <si>
    <t>Pegnitz, St., Gemeinde</t>
  </si>
  <si>
    <t>Ebersdorf bei Coburg, Gemeinde</t>
  </si>
  <si>
    <t>Sonnefeld, Gemeinde</t>
  </si>
  <si>
    <t>Kirchehrenbach, Gemeinde</t>
  </si>
  <si>
    <t>Schnabelwaid M., Gemeinde</t>
  </si>
  <si>
    <t>Zell im Fichtelgebirge, Markt</t>
  </si>
  <si>
    <t>Pressig, Markt</t>
  </si>
  <si>
    <t>Waischenfeld, Stadt</t>
  </si>
  <si>
    <t>Warmensteinach, Gemeinde</t>
  </si>
  <si>
    <t>Schwarzenbach a.Wald, St., Gemeinde</t>
  </si>
  <si>
    <t>Selbitz, St., Gemeinde</t>
  </si>
  <si>
    <t>Oberkotzau M., Gemeinde</t>
  </si>
  <si>
    <t>Rehau, St., Gemeinde</t>
  </si>
  <si>
    <t>Ahorn, Gemeinde</t>
  </si>
  <si>
    <t>Dörfles-Esbach, Gemeinde</t>
  </si>
  <si>
    <t>Steinbach a.Wald, Gemeinde</t>
  </si>
  <si>
    <t>Großheirath, Gemeinde</t>
  </si>
  <si>
    <t>Grub a.Forst, Verwaltungsgemeinschaft</t>
  </si>
  <si>
    <t>Meeder, Gemeinde</t>
  </si>
  <si>
    <t>Neustadt b.Coburg (Große Kreisstadt ), Gemeinde</t>
  </si>
  <si>
    <t>Rödental, St., Gemeinde</t>
  </si>
  <si>
    <t>Itzgrund, Gemeinde</t>
  </si>
  <si>
    <t>Kulmbach (Große Kreisstadt ), Gemeinde</t>
  </si>
  <si>
    <t>Mainleus M., Gemeinde</t>
  </si>
  <si>
    <t>Weitramsdorf, Gemeinde</t>
  </si>
  <si>
    <t>Ebensfeld M., Gemeinde</t>
  </si>
  <si>
    <t>Michelau i.OFr., Gemeinde</t>
  </si>
  <si>
    <t>Bad Staffelstein, St., Gemeinde</t>
  </si>
  <si>
    <t>Feilitzsch, Verwaltungsgemeinschaft</t>
  </si>
  <si>
    <t>Evang. Schulverein Hof e.V.</t>
  </si>
  <si>
    <t>Dormitz-Hetzles-Kleinsendelbach, Schulverband</t>
  </si>
  <si>
    <t>Effeltrich, Gemeinde</t>
  </si>
  <si>
    <t>Egloffstein, Markt</t>
  </si>
  <si>
    <t>Gräfenberg, St., Gemeinde</t>
  </si>
  <si>
    <t>Hausen Lkr. Forchheim, Gemeinde</t>
  </si>
  <si>
    <t>Hiltpoltstein, Markt</t>
  </si>
  <si>
    <t>Igensdorf - Grundschule -, Schulverband</t>
  </si>
  <si>
    <t>Langensendelbach-Marloffstein, Schulverband</t>
  </si>
  <si>
    <t>Ehrenbürg, Schulverband</t>
  </si>
  <si>
    <t>Neunkirchen a.Brand M., Gemeinde</t>
  </si>
  <si>
    <t>Obertrubach, Gemeinde</t>
  </si>
  <si>
    <t>Pinzberg, Gemeinde</t>
  </si>
  <si>
    <t>Poxdorf, Gemeinde</t>
  </si>
  <si>
    <t>Pretzfeld M., Gemeinde</t>
  </si>
  <si>
    <t>Unterleinleiter, Gemeinde</t>
  </si>
  <si>
    <t>Weilersbach, Gemeinde</t>
  </si>
  <si>
    <t>Wiesenthau, Gemeinde</t>
  </si>
  <si>
    <t>Wiesenttal M., Gemeinde</t>
  </si>
  <si>
    <t>Bad Steben - Grundschule -, Schulverband</t>
  </si>
  <si>
    <t>Berg , Gemeinde, Landkreis Hof</t>
  </si>
  <si>
    <t>Geroldsgrün, Gemeinde</t>
  </si>
  <si>
    <t>Helmbrechts, St., Gemeinde</t>
  </si>
  <si>
    <t>Konradsreuth, Gemeinde</t>
  </si>
  <si>
    <t>Münchberg, St., Gemeinde</t>
  </si>
  <si>
    <t>Naila, St., Gemeinde</t>
  </si>
  <si>
    <t>Regnitzlosau, Gemeinde</t>
  </si>
  <si>
    <t>Schauenstein - Grundschule -, Schulverband</t>
  </si>
  <si>
    <t>Schwarzenbach a.d.Saale, St., Gemeinde</t>
  </si>
  <si>
    <t>Stammbach M., Gemeinde</t>
  </si>
  <si>
    <t>Döhlau, Gemeinde</t>
  </si>
  <si>
    <t>Weißdorf-Sparneck, Schulverband</t>
  </si>
  <si>
    <t>Kronach, St., Gemeinde</t>
  </si>
  <si>
    <t>Ludwigsstadt, St., Gemeinde</t>
  </si>
  <si>
    <t>Mitwitz, Schulverband</t>
  </si>
  <si>
    <t>Nordhalben M., Gemeinde</t>
  </si>
  <si>
    <t>Stockheim, Gemeinde</t>
  </si>
  <si>
    <t>Tettau M., Gemeinde</t>
  </si>
  <si>
    <t>Teuschnitz, Schulverband</t>
  </si>
  <si>
    <t>Marktrodach M., Gemeinde</t>
  </si>
  <si>
    <t>Wallenfels, St., Gemeinde</t>
  </si>
  <si>
    <t>Weißenbrunn, Gemeinde</t>
  </si>
  <si>
    <t>Wilhelmsthal, Gemeinde</t>
  </si>
  <si>
    <t>Himmelkron, Gemeinde</t>
  </si>
  <si>
    <t>Kasendorf, Markt</t>
  </si>
  <si>
    <t>Marktschorgast M., Gemeinde</t>
  </si>
  <si>
    <t>Presseck M., Gemeinde</t>
  </si>
  <si>
    <t>Thurnau, Markt</t>
  </si>
  <si>
    <t>Trebgast - Grundschule -, Schulverband</t>
  </si>
  <si>
    <t>Altenkunstadt, Gemeinde</t>
  </si>
  <si>
    <t>Burgkunstadt, St., Gemeinde</t>
  </si>
  <si>
    <t>Hochstadt a.Main, Gemeinde</t>
  </si>
  <si>
    <t>Lichtenfels, St., Gemeinde</t>
  </si>
  <si>
    <t>Marktzeuln, Markt</t>
  </si>
  <si>
    <t>Weismain, St., Gemeinde</t>
  </si>
  <si>
    <t>Arzberg, St., Gemeinde</t>
  </si>
  <si>
    <t>Marktredwitz (Große Kreisstadt ), Gemeinde</t>
  </si>
  <si>
    <t>Selb (Große Kreisstadt ), Gemeinde</t>
  </si>
  <si>
    <t>Marktleuthen, Stadt</t>
  </si>
  <si>
    <t>Röslau, Gemeinde</t>
  </si>
  <si>
    <t>Schönwald, St., Gemeinde</t>
  </si>
  <si>
    <t>Thiersheim - Grundschule -, Schulverband</t>
  </si>
  <si>
    <t>Thierstein-Höchstädt - Grundschule -, Schulverband</t>
  </si>
  <si>
    <t>Weißenstadt, Stadt</t>
  </si>
  <si>
    <t>Wunsiedel II - Grundschule -, Schulverband</t>
  </si>
  <si>
    <t>Eckental M., Gemeinde</t>
  </si>
  <si>
    <t>Wilhermsdorf M., Gemeinde</t>
  </si>
  <si>
    <t>Markt Erlbach M., Gemeinde</t>
  </si>
  <si>
    <t>Neuhof a.d.Zenn, Schulverband</t>
  </si>
  <si>
    <t>Markt Berolzheim-Dittenheim, Schulverband</t>
  </si>
  <si>
    <t>Heilsbronn, St., Gemeinde</t>
  </si>
  <si>
    <t>Großenseebach, Gemeinde</t>
  </si>
  <si>
    <t>Diespeck - Mittelschule -, Schulverband</t>
  </si>
  <si>
    <t>Burgbernheim, Verwaltungsgemeinschaft</t>
  </si>
  <si>
    <t>Heideck, St., Gemeinde</t>
  </si>
  <si>
    <t>Thalmässing M., Gemeinde</t>
  </si>
  <si>
    <t>Büchenbach, Gemeinde</t>
  </si>
  <si>
    <t>Dr. Mehler-Schule Georgensgmünd, Schulverband</t>
  </si>
  <si>
    <t>Spalt, St., Gemeinde</t>
  </si>
  <si>
    <t>Abenberg, Stadt</t>
  </si>
  <si>
    <t>Absberg-Haundorf, Schulverband</t>
  </si>
  <si>
    <t>Greding, St., Gemeinde</t>
  </si>
  <si>
    <t>Schopfloch M., Gemeinde</t>
  </si>
  <si>
    <t>Adelsdorf, Gemeinde</t>
  </si>
  <si>
    <t>Lonnerstadt, Schulverband</t>
  </si>
  <si>
    <t>Röttenbach Lkr. Erlangen-Höchstadt, Gemeinde</t>
  </si>
  <si>
    <t>Mühlhausen in Mittelfranken, Schulverband</t>
  </si>
  <si>
    <t>Uehlfeld, Schulverband</t>
  </si>
  <si>
    <t>Bechhofen M., Gemeinde</t>
  </si>
  <si>
    <t>Herrieden, Stadt</t>
  </si>
  <si>
    <t>Leutershausen, Stadt</t>
  </si>
  <si>
    <t>Wilburgstetten, Gemeinde</t>
  </si>
  <si>
    <t>Hesselberg-Süd, Schulverband</t>
  </si>
  <si>
    <t>Roth, St., Gemeinde</t>
  </si>
  <si>
    <t>Cadolzburg, Schulverband</t>
  </si>
  <si>
    <t>Jenaplan-Schulverein Nürnberg e.V.</t>
  </si>
  <si>
    <t>Weisendorf M., Gemeinde</t>
  </si>
  <si>
    <t>Lichtenau, Schulverband</t>
  </si>
  <si>
    <t>Neuendettelsau, Gemeinde</t>
  </si>
  <si>
    <t>Petersaurach, Gemeinde</t>
  </si>
  <si>
    <t>Windsbach, St., Gemeinde</t>
  </si>
  <si>
    <t>Wolframs-Eschenbach, Schulverband</t>
  </si>
  <si>
    <t>Dentlein a.Forst, Markt</t>
  </si>
  <si>
    <t>Arberg, Markt</t>
  </si>
  <si>
    <t>Feuchtwangen-Land - Mittelschule -, Schulverband</t>
  </si>
  <si>
    <t>Mitteleschenbach, Gemeinde</t>
  </si>
  <si>
    <t>Feuchtwangen, St., Gemeinde</t>
  </si>
  <si>
    <t>Burgoberbach, Schulverband</t>
  </si>
  <si>
    <t>Dinkelsbühl (Große Kreisstadt ), Gemeinde</t>
  </si>
  <si>
    <t>Dürrwangen M., Gemeinde</t>
  </si>
  <si>
    <t>Ehingen, Gemeinde</t>
  </si>
  <si>
    <t>Flachslanden M., Gemeinde</t>
  </si>
  <si>
    <t>Colmberg M., Gemeinde</t>
  </si>
  <si>
    <t>Geslau-Windelsbach - Grundschule -, Schulverband</t>
  </si>
  <si>
    <t>Frieda Lang Haus für Kinder gGmbH</t>
  </si>
  <si>
    <t>Rednitzhembach, Gemeinde</t>
  </si>
  <si>
    <t>Montessori Trägerverein Weißenburg-Gunzenhausen</t>
  </si>
  <si>
    <t>Langfurth - Grundschule -, Schulverband</t>
  </si>
  <si>
    <t>Emskirchen - Grundschule, Schulverband</t>
  </si>
  <si>
    <t>Merkendorf, St., Gemeinde</t>
  </si>
  <si>
    <t>Mönchsroth, Gemeinde</t>
  </si>
  <si>
    <t>Oberdachstetten - Grundschule -, Schulverband</t>
  </si>
  <si>
    <t>Oberscheckenbach - Grundschule -, Schulverband</t>
  </si>
  <si>
    <t>Ornbau, St., Gemeinde</t>
  </si>
  <si>
    <t>Sachsen b.Ansbach, Gemeinde</t>
  </si>
  <si>
    <t>Schnelldorf, Gemeinde</t>
  </si>
  <si>
    <t>Schillingsfürst, Mittelschulverband</t>
  </si>
  <si>
    <t>Wassertrüdingen - Grundschule -, Schulverband</t>
  </si>
  <si>
    <t>Weidenbach M., Gemeinde</t>
  </si>
  <si>
    <t>Weihenzell - Grundschule -, Schulverband</t>
  </si>
  <si>
    <t>Weiltingen M., Gemeinde</t>
  </si>
  <si>
    <t>Wieseth - Grundschule -, Schulverband</t>
  </si>
  <si>
    <t>Nennslingen, Schulverband</t>
  </si>
  <si>
    <t>Hahnenkamm, Schulverband</t>
  </si>
  <si>
    <t>Velden, Verwaltungsgemeinschaft</t>
  </si>
  <si>
    <t>Ellingen, Schulverband</t>
  </si>
  <si>
    <t>Lehrberg - Grund- und Hauptschule -, Schulverband</t>
  </si>
  <si>
    <t>Aurachtal, Verwaltungsgemeinschaft</t>
  </si>
  <si>
    <t>Baiersdorf, St., Gemeinde</t>
  </si>
  <si>
    <t>Bubenreuth, Gemeinde</t>
  </si>
  <si>
    <t>Hemhofen, Gemeinde</t>
  </si>
  <si>
    <t>Herzogenaurach, St., Gemeinde</t>
  </si>
  <si>
    <t>Happurg, Gemeinde</t>
  </si>
  <si>
    <t>Höchstadt a.d.Aisch, St., Gemeinde</t>
  </si>
  <si>
    <t>Heßdorf, Gemeinde</t>
  </si>
  <si>
    <t>Kalchreuth, Gemeinde</t>
  </si>
  <si>
    <t>Möhrendorf, Gemeinde</t>
  </si>
  <si>
    <t>Spardorf, Gemeinde</t>
  </si>
  <si>
    <t>Uttenreuth, Gemeinde</t>
  </si>
  <si>
    <t>Heroldsberg, Gemeinde</t>
  </si>
  <si>
    <t>Henfenfeld, Verwaltungsgemeinschaft</t>
  </si>
  <si>
    <t>Großhabersdorf, Gemeinde</t>
  </si>
  <si>
    <t>Langenzenn, St., Gemeinde</t>
  </si>
  <si>
    <t>Zirndorf, St., Gemeinde</t>
  </si>
  <si>
    <t>Oberasbach, St., Gemeinde</t>
  </si>
  <si>
    <t>Roßtal M., Gemeinde</t>
  </si>
  <si>
    <t>Stein, St., Gemeinde</t>
  </si>
  <si>
    <t>Veitsbronn, Schulverband</t>
  </si>
  <si>
    <t>Evang.-Luth. Gesamtkirchengemeinde Ansbach</t>
  </si>
  <si>
    <t>Alfeld, Gemeinde</t>
  </si>
  <si>
    <t>Altdorf b.Nürnberg, St., Gemeinde</t>
  </si>
  <si>
    <t>Montessori-Verein Ansbach e.V.</t>
  </si>
  <si>
    <t>Schwaig b.Nürnberg, Gemeinde</t>
  </si>
  <si>
    <t>Burgthann, Gemeinde</t>
  </si>
  <si>
    <t>Diepersdorf-Leinburg - Grundschule -, Schulverband</t>
  </si>
  <si>
    <t>Feucht M., Gemeinde</t>
  </si>
  <si>
    <t>Freikirche der Siebten-Tags-Adventisten in Bayern</t>
  </si>
  <si>
    <t>Montessori-Förderkreis Nürnberg e.V.</t>
  </si>
  <si>
    <t>Hersbruck, St., Gemeinde</t>
  </si>
  <si>
    <t>Lauf a.d.Pegnitz, St., Gemeinde</t>
  </si>
  <si>
    <t>Kirchensittenbach, Gemeinde</t>
  </si>
  <si>
    <t>Montessori Initiative Fürth e. V.</t>
  </si>
  <si>
    <t>Neuhaus a.d.Pegnitz M., Gemeinde</t>
  </si>
  <si>
    <t>Neunkirchen a.Sand, Gemeinde</t>
  </si>
  <si>
    <t>Ottensoos, Schulverband</t>
  </si>
  <si>
    <t>Pommelsbrunn, Schulverband</t>
  </si>
  <si>
    <t>Reichenschwand, Gemeinde</t>
  </si>
  <si>
    <t>Röthenbach a.d.Pegnitz, St., Gemeinde</t>
  </si>
  <si>
    <t>Rückersdorf, Gemeinde</t>
  </si>
  <si>
    <t>Schnaittach M., Gemeinde</t>
  </si>
  <si>
    <t>Schwarzenbruck, Gemeinde</t>
  </si>
  <si>
    <t>Simmelsdorf, Gemeinde</t>
  </si>
  <si>
    <t>Winkelhaid-Penzenhofen, Schulverband</t>
  </si>
  <si>
    <t>Bad Windsheim, St., Gemeinde</t>
  </si>
  <si>
    <t>Burghaslach M., Gemeinde</t>
  </si>
  <si>
    <t>Dietersheim, Gemeinde</t>
  </si>
  <si>
    <t>Neustadt a.d.Aisch, St., Gemeinde</t>
  </si>
  <si>
    <t>Ipsheim M., Gemeinde</t>
  </si>
  <si>
    <t>Markt Bibart M., Gemeinde</t>
  </si>
  <si>
    <t>Obernzenn M., Gemeinde</t>
  </si>
  <si>
    <t>Scheinfeld - Grundschule -, Schulverband</t>
  </si>
  <si>
    <t>Ehegrund-Sugenheim - Grundschule -, Schulverband</t>
  </si>
  <si>
    <t>Muhr a.See - Volksschule -, Schulverband</t>
  </si>
  <si>
    <t>Uffenheim,Verwaltungsgemeinschaft</t>
  </si>
  <si>
    <t>Hilpoltstein, St., Gemeinde</t>
  </si>
  <si>
    <t>Allersberg M., Gemeinde</t>
  </si>
  <si>
    <t>Kammerstein, Gemeinde</t>
  </si>
  <si>
    <t>Wendelstein M., Gemeinde</t>
  </si>
  <si>
    <t>Röttenbach Lkr. Roth, Gemeinde</t>
  </si>
  <si>
    <t>Rohr (Mittelfranken), Gemeinde</t>
  </si>
  <si>
    <t>Schwanstetten M., Gemeinde</t>
  </si>
  <si>
    <t>Alesheim-Emetzheim - Grundschule -, Schulverband</t>
  </si>
  <si>
    <t>Gunzenhausen, St., Gemeinde</t>
  </si>
  <si>
    <t>Langenaltheim, Gemeinde</t>
  </si>
  <si>
    <t>Pappenheim-Solnhofen - Grundschule -, Schulverband</t>
  </si>
  <si>
    <t>Pfofeld-Theilenhofen, Schulverband</t>
  </si>
  <si>
    <t>Pleinfeld M., Gemeinde</t>
  </si>
  <si>
    <t>Treuchtlingen, St., Gemeinde</t>
  </si>
  <si>
    <t>Weißenburg i.Bay. (Große Kreisstadt ), Gemeinde</t>
  </si>
  <si>
    <t>Retzstadt, Gemeinde</t>
  </si>
  <si>
    <t>Himmelstadt, Gemeinde</t>
  </si>
  <si>
    <t>Elsavatal, Schulverband</t>
  </si>
  <si>
    <t>Laufach, Gemeinde</t>
  </si>
  <si>
    <t>Waldaschaff, Schulverband</t>
  </si>
  <si>
    <t>Bad Bocklet M., Gemeinde</t>
  </si>
  <si>
    <t>International School Mainfranken e.V.</t>
  </si>
  <si>
    <t>Mainaschaff, Gemeinde</t>
  </si>
  <si>
    <t>Glattbach, Gemeinde</t>
  </si>
  <si>
    <t>Oberthulba M., Gemeinde</t>
  </si>
  <si>
    <t>Schondra M., Gemeinde</t>
  </si>
  <si>
    <t>Euerdorf, Verwaltungsgemeinschaft</t>
  </si>
  <si>
    <t>Elfershausen-Langendorf, Schulverband</t>
  </si>
  <si>
    <t>Nüdlingen, Gemeinde</t>
  </si>
  <si>
    <t>Wiesentheid, Schulverband</t>
  </si>
  <si>
    <t>Iphofen, Schulverband</t>
  </si>
  <si>
    <t>Knetzgau, Gemeinde</t>
  </si>
  <si>
    <t>Theres, Verwaltungsgemeinschaft</t>
  </si>
  <si>
    <t>Stadtlauringen M., Gemeinde</t>
  </si>
  <si>
    <t>Bürgstadt M., Gemeinde</t>
  </si>
  <si>
    <t>Faulbach, Schulverband</t>
  </si>
  <si>
    <t>Kleinwallstadt, Verwaltungsgemeinschaft</t>
  </si>
  <si>
    <t>Leidersbach, Gemeinde</t>
  </si>
  <si>
    <t>Sulzbach a.Main M., Gemeinde</t>
  </si>
  <si>
    <t>Eschau M., Gemeinde</t>
  </si>
  <si>
    <t>Großwallstadt, Gemeinde</t>
  </si>
  <si>
    <t>Obernburg a.Main, St., Gemeinde</t>
  </si>
  <si>
    <t>Klingenberg a.Main, St., Gemeinde</t>
  </si>
  <si>
    <t>Alzenau i.UFr., St., Gemeinde</t>
  </si>
  <si>
    <t>Wörth a.Main, St., Gemeinde</t>
  </si>
  <si>
    <t>Karlstein a.Main, Gemeinde</t>
  </si>
  <si>
    <t>Krombach-Geiselbach, Schulverband</t>
  </si>
  <si>
    <t>Goldbach M., Gemeinde</t>
  </si>
  <si>
    <t>Großostheim M., Gemeinde</t>
  </si>
  <si>
    <t>Haibach in Unterfranken, Gemeinde</t>
  </si>
  <si>
    <t>Heigenbrücken, Verwaltungsgemeinschaft</t>
  </si>
  <si>
    <t>Hösbach M., Gemeinde</t>
  </si>
  <si>
    <t>Johannesberg, Gemeinde</t>
  </si>
  <si>
    <t>Kahl a.Main, Gemeinde</t>
  </si>
  <si>
    <t>Großheubach M., Gemeinde</t>
  </si>
  <si>
    <t>Mespelbrunn, Gemeinde</t>
  </si>
  <si>
    <t>Mömbris M., Gemeinde</t>
  </si>
  <si>
    <t>Bessenbach, Gemeinde</t>
  </si>
  <si>
    <t>Rothenbuch, Gemeinde</t>
  </si>
  <si>
    <t>Sailauf, Gemeinde</t>
  </si>
  <si>
    <t>Schöllkrippen - Grundschule -, Schulverband</t>
  </si>
  <si>
    <t>Stockstadt a.Main M., Gemeinde</t>
  </si>
  <si>
    <t>Weibersbrunn, Gemeinde</t>
  </si>
  <si>
    <t>Kleinheubach, Schulverband</t>
  </si>
  <si>
    <t>Dammbach, Gemeinde</t>
  </si>
  <si>
    <t>Kleinostheim, Gemeinde</t>
  </si>
  <si>
    <t>Burgsinn - Mittelschule -, Schulverband</t>
  </si>
  <si>
    <t>Bad Brückenau, St., Gemeinde</t>
  </si>
  <si>
    <t>Bad Kissingen (Große Kreisstadt ), Gemeinde</t>
  </si>
  <si>
    <t>Bischbrunn, Schulverband</t>
  </si>
  <si>
    <t>Bischofsheim, Schulverband</t>
  </si>
  <si>
    <t>Burglauer, Gemeinde</t>
  </si>
  <si>
    <t>Wartmannsroth, Gemeinde</t>
  </si>
  <si>
    <t>Hohenroth, Schulverband</t>
  </si>
  <si>
    <t>Schulverein "Ich helfe Dir" e.V.</t>
  </si>
  <si>
    <t>Hammelburg, St., Gemeinde</t>
  </si>
  <si>
    <t>Maßbach M., Gemeinde</t>
  </si>
  <si>
    <t>Motten, Gemeinde</t>
  </si>
  <si>
    <t>Münnerstadt, St., Gemeinde</t>
  </si>
  <si>
    <t>Oberleichtersbach, Gemeinde</t>
  </si>
  <si>
    <t>Burkardroth M., Gemeinde</t>
  </si>
  <si>
    <t>Riedenberg, Gemeinde</t>
  </si>
  <si>
    <t>Bad Königshofen, Stadt</t>
  </si>
  <si>
    <t>Zeitlofs M., Gemeinde</t>
  </si>
  <si>
    <t>Dittelbrunn, Gemeinde</t>
  </si>
  <si>
    <t>Niederwerrn, Gemeinde</t>
  </si>
  <si>
    <t>Poppenhausen, Gemeinde</t>
  </si>
  <si>
    <t>Oerlenbach, Gemeinde</t>
  </si>
  <si>
    <t>Milzgrund, Schulverband</t>
  </si>
  <si>
    <t>Bad Neustadt a.d.Saale, St., Gemeinde</t>
  </si>
  <si>
    <t>Bastheim, Gemeinde</t>
  </si>
  <si>
    <t>Fladungen, St., Gemeinde</t>
  </si>
  <si>
    <t>Hollstadt-Wollbach, Schulverband</t>
  </si>
  <si>
    <t>Untereßfeld - Grundschule -, Schulverband</t>
  </si>
  <si>
    <t>Mellrichstadt - Grundschule -, Schulverband</t>
  </si>
  <si>
    <t>Nordheim, Schulverband</t>
  </si>
  <si>
    <t>Oberelsbach M., Gemeinde</t>
  </si>
  <si>
    <t>Ostheim v.d.Rhön, Schulverband</t>
  </si>
  <si>
    <t>Saaletal, Schulverband</t>
  </si>
  <si>
    <t>Verbandsschule Salz - Grundschule-</t>
  </si>
  <si>
    <t>Sandberg, Gemeinde</t>
  </si>
  <si>
    <t>Gerbrunn, Gemeinde</t>
  </si>
  <si>
    <t>Margetshöchheim, Schulverband</t>
  </si>
  <si>
    <t>Höchberg M., Gemeinde</t>
  </si>
  <si>
    <t>Waldbüttelbrunn - Grundschule -, Schulverband</t>
  </si>
  <si>
    <t>Dettelbach, St., Gemeinde</t>
  </si>
  <si>
    <t>Volkach, Schulverband</t>
  </si>
  <si>
    <t>Frammersbach, Markt</t>
  </si>
  <si>
    <t>Eußenheim, Gemeinde</t>
  </si>
  <si>
    <t>Burgpreppach M., Gemeinde</t>
  </si>
  <si>
    <t>Ebelsbach - Grundschule -, Schulverband</t>
  </si>
  <si>
    <t>Ebern - Grundschule -, Schulverband</t>
  </si>
  <si>
    <t>Eltmann, St., Gemeinde</t>
  </si>
  <si>
    <t>Haßfurt, St., Gemeinde</t>
  </si>
  <si>
    <t>Hofheim, Schulverband</t>
  </si>
  <si>
    <t>Kissori-Lernzentrum gemeinnützige GmbH</t>
  </si>
  <si>
    <t>Kirchlauter - Grundschule -, Schulverband</t>
  </si>
  <si>
    <t>Königsberg i.Bay., St., Gemeinde</t>
  </si>
  <si>
    <t>Maroldsweisach, Schulverband</t>
  </si>
  <si>
    <t>Diözese Würzburg</t>
  </si>
  <si>
    <t>6p075</t>
  </si>
  <si>
    <t>Montessori Lohr am Main e. V.</t>
  </si>
  <si>
    <t>Rauhenebrach, Gemeinde</t>
  </si>
  <si>
    <t>Oberaurach, Gemeinde</t>
  </si>
  <si>
    <t>Untermerzbach, Gemeinde</t>
  </si>
  <si>
    <t>Albertshofen-Mainsondheim, Schulverband</t>
  </si>
  <si>
    <t>Geiselwind, Gemeinde</t>
  </si>
  <si>
    <t>Sulzfeld, Schulverband</t>
  </si>
  <si>
    <t>Kleinlangheim, Schulverband</t>
  </si>
  <si>
    <t>Mainbernheim-Rödelsee, Schulverband</t>
  </si>
  <si>
    <t>Marktbreit - Grundschule -, Schulverband</t>
  </si>
  <si>
    <t>Hellmitzheimer Bucht - Grundschule -, Schulverband</t>
  </si>
  <si>
    <t>Martinsheim - Grundschule -, Schulverband</t>
  </si>
  <si>
    <t>Schwarzach a.Main M., Gemeinde</t>
  </si>
  <si>
    <t>Prichsenstadt, St., Gemeinde</t>
  </si>
  <si>
    <t>Sommerach - Grundschule -, Schulverband</t>
  </si>
  <si>
    <t>Willanzheim - Grundschule -, Schulverband</t>
  </si>
  <si>
    <t>Amorbach - Grundschule -, Schulverband</t>
  </si>
  <si>
    <t>Collenberg, Gemeinde</t>
  </si>
  <si>
    <t>Dorfprozelten, Schulverband</t>
  </si>
  <si>
    <t>Eichenbühl, Gemeinde</t>
  </si>
  <si>
    <t>Elsenfeld M., Gemeinde</t>
  </si>
  <si>
    <t>Erlenbach a.Main, St., Gemeinde</t>
  </si>
  <si>
    <t>Kirchzell M., Gemeinde</t>
  </si>
  <si>
    <t>Miltenberg, St., Gemeinde</t>
  </si>
  <si>
    <t>Mömlingen, Gemeinde</t>
  </si>
  <si>
    <t>Mönchberg M., Gemeinde</t>
  </si>
  <si>
    <t>Niedernberg, Gemeinde</t>
  </si>
  <si>
    <t>Weilbach M., Gemeinde</t>
  </si>
  <si>
    <t>Arnstein, St., Gemeinde</t>
  </si>
  <si>
    <t>Aura - Grundschule -, Schulverband</t>
  </si>
  <si>
    <t>Erlenbach b.Marktheidenfeld, Gemeinde</t>
  </si>
  <si>
    <t>Gemünden a.Main, St., Gemeinde</t>
  </si>
  <si>
    <t>Saaletal-Gräfendorf - Grundschule -, Schulverband</t>
  </si>
  <si>
    <t>Hafenlohr - Grundschule -, Schulverband</t>
  </si>
  <si>
    <t>Karbach, Schulverband</t>
  </si>
  <si>
    <t>Karlstadt, St., Gemeinde</t>
  </si>
  <si>
    <t>Kreuzwertheim - Grundschule -, Schulverband</t>
  </si>
  <si>
    <t>Triefenstein M., Gemeinde</t>
  </si>
  <si>
    <t>Lohr a.Main, St., Gemeinde</t>
  </si>
  <si>
    <t>Marktheidenfeld, St., Gemeinde</t>
  </si>
  <si>
    <t>Partenstein, Gemeinde</t>
  </si>
  <si>
    <t>Rieneck, St., Gemeinde</t>
  </si>
  <si>
    <t>Arnstein-Schwebenried, Schulverband</t>
  </si>
  <si>
    <t>Steinfeld, Gemeinde</t>
  </si>
  <si>
    <t>Thüngen - Grundschule -, Schulverband</t>
  </si>
  <si>
    <t>Urspringen - Grundschule -, Schulverband</t>
  </si>
  <si>
    <t>Wiesthal, Schulverband</t>
  </si>
  <si>
    <t>Zellingen M., Gemeinde</t>
  </si>
  <si>
    <t>Bergrheinfeld, Gemeinde</t>
  </si>
  <si>
    <t>Euerbach, Gemeinde</t>
  </si>
  <si>
    <t>Geldersheim, Gemeinde</t>
  </si>
  <si>
    <t>Gerolzhofen - Grundschule -, Schulverband</t>
  </si>
  <si>
    <t>Gochsheim, Gemeinde</t>
  </si>
  <si>
    <t>Grafenrheinfeld, Gemeinde</t>
  </si>
  <si>
    <t>Grettstadt, Gemeinde</t>
  </si>
  <si>
    <t>Röthlein, Gemeinde</t>
  </si>
  <si>
    <t>Schonungen, Gemeinde</t>
  </si>
  <si>
    <t>Schwanfeld, Schulverband</t>
  </si>
  <si>
    <t>Schwebheim, Gemeinde</t>
  </si>
  <si>
    <t>Sennfeld, Gemeinde</t>
  </si>
  <si>
    <t>Donnersdorf - Grundschule -, Schulverband</t>
  </si>
  <si>
    <t>Üchtelhausen, Gemeinde</t>
  </si>
  <si>
    <t>Kolitzheim, Gemeinde</t>
  </si>
  <si>
    <t>Werneck, Balthasar-Neumann-Schulverband</t>
  </si>
  <si>
    <t>Wasserlosen, Gemeinde</t>
  </si>
  <si>
    <t>Aub - Grundschule -, Schulverband</t>
  </si>
  <si>
    <t>Bergtheim - Grundschule -, Schulverband</t>
  </si>
  <si>
    <t>Giebelstadt, Verwaltungsgemeinschaft</t>
  </si>
  <si>
    <t>Eibelstadt, Verwaltungsgemeinschaft</t>
  </si>
  <si>
    <t>Eisingen-Waldbrunn - Grundschule -, Schulverband</t>
  </si>
  <si>
    <t>Estenfeld, Gemeinde</t>
  </si>
  <si>
    <t>Giebelstadt M., Gemeinde</t>
  </si>
  <si>
    <t>Güntersleben, Gemeinde</t>
  </si>
  <si>
    <t>Helmstadt, Schulverband</t>
  </si>
  <si>
    <t>Kirchheim (Ufr.), Schulverband</t>
  </si>
  <si>
    <t>Kist, Gemeinde</t>
  </si>
  <si>
    <t>Kürnach - Grundschule -, Schulverband</t>
  </si>
  <si>
    <t>Ochsenfurt, St., Gemeinde</t>
  </si>
  <si>
    <t>Randersacker M., Gemeinde</t>
  </si>
  <si>
    <t>Rimpar M., Gemeinde</t>
  </si>
  <si>
    <t>Röttingen, Verwaltungsgemeinschaft</t>
  </si>
  <si>
    <t>Rottendorf, Gemeinde</t>
  </si>
  <si>
    <t>Sonderhofen - Grundschule -, Schulverband</t>
  </si>
  <si>
    <t>Theilheim, Gemeinde</t>
  </si>
  <si>
    <t>Thüngersheim, Gemeinde</t>
  </si>
  <si>
    <t>Leinach, Gemeinde</t>
  </si>
  <si>
    <t>Veitshöchheim, Gemeinde</t>
  </si>
  <si>
    <t>Zell a.Main M., Gemeinde</t>
  </si>
  <si>
    <t>Aindling, Markt</t>
  </si>
  <si>
    <t>Pöttmes M., Gemeinde</t>
  </si>
  <si>
    <t>Hollenbach, Schulverband</t>
  </si>
  <si>
    <t>Kentenich-Pädagogik e.V.</t>
  </si>
  <si>
    <t>Kühbach - Grund- und Mittelschule -, Schulverband</t>
  </si>
  <si>
    <t>Dasing, Gemeinde</t>
  </si>
  <si>
    <t>Friedberg, St., Gemeinde</t>
  </si>
  <si>
    <t>Merching, Mittelschulverband</t>
  </si>
  <si>
    <t>Holzheim, Am Aschberg, Schulverband</t>
  </si>
  <si>
    <t>Wittislingen, Verwaltungsgemeinschaft</t>
  </si>
  <si>
    <t>Deiningen, Schulverband</t>
  </si>
  <si>
    <t>Wallerstein, Schulverband</t>
  </si>
  <si>
    <t>Buch, Verwaltungsgemeinschaft</t>
  </si>
  <si>
    <t>Nersingen, Gemeinde</t>
  </si>
  <si>
    <t>Pfaffenhofen a.d.Roth, Verwaltungsgemeinschaft</t>
  </si>
  <si>
    <t>Germaringen, Gemeinde</t>
  </si>
  <si>
    <t>Memmingerberg, Schulverband</t>
  </si>
  <si>
    <t>Memmingen, Schulverband</t>
  </si>
  <si>
    <t>Trägerverein Montessori Füssen e.V.</t>
  </si>
  <si>
    <t>Schulverein Prager Jesukind e.V.</t>
  </si>
  <si>
    <t>Neu-Ulm (Große Kreisstadt ), Gemeinde</t>
  </si>
  <si>
    <t>Jengen, Gemeinde</t>
  </si>
  <si>
    <t>Graben, Gemeinde</t>
  </si>
  <si>
    <t>Evangelischer Schulverein Augsburg e.V.</t>
  </si>
  <si>
    <t>Kempten (Allgäu), Kreisfreie Stadt</t>
  </si>
  <si>
    <t>Bodolz, Gemeinde</t>
  </si>
  <si>
    <t>Wolfertschwenden, Gemeinde</t>
  </si>
  <si>
    <t>Gersthofen, St., Gemeinde</t>
  </si>
  <si>
    <t>Bächingen a.d.Brenz - Volksschule -, Schulverband</t>
  </si>
  <si>
    <t>Affing, Gemeinde</t>
  </si>
  <si>
    <t>Aichach, St., Gemeinde</t>
  </si>
  <si>
    <t>Eurasburg - Grundschule -, Schulverband</t>
  </si>
  <si>
    <t>Griesbeckerzell-Obergriesbach, Schulverband</t>
  </si>
  <si>
    <t>Inchenhofen M., Gemeinde</t>
  </si>
  <si>
    <t>Kissing, Gemeinde</t>
  </si>
  <si>
    <t>Mering M., Gemeinde</t>
  </si>
  <si>
    <t>Diedorf, Gemeinde</t>
  </si>
  <si>
    <t>Rehling, Gemeinde</t>
  </si>
  <si>
    <t>Ried, Gemeinde</t>
  </si>
  <si>
    <t>Schiltberg, Gemeinde</t>
  </si>
  <si>
    <t>Adelzhausen - Grundschule -, Schulverband</t>
  </si>
  <si>
    <t>Willprechtszell - Grundschule -, Schulverband</t>
  </si>
  <si>
    <t>Adelsried-Bonstetten - Grundschule -, Schulverband</t>
  </si>
  <si>
    <t>Altenmünster, Gemeinde</t>
  </si>
  <si>
    <t>Aystetten, Gemeinde</t>
  </si>
  <si>
    <t>Biberbach M., Gemeinde</t>
  </si>
  <si>
    <t>Emersacker - Grundschule -, Schulverband</t>
  </si>
  <si>
    <t>Gablingen, Gemeinde</t>
  </si>
  <si>
    <t>Gessertshausen, Gemeinde</t>
  </si>
  <si>
    <t>Hiltenfingen-Scherstetten, Schulverband</t>
  </si>
  <si>
    <t>Horgau, Gemeinde</t>
  </si>
  <si>
    <t>Klosterlechfeld, Gemeinde</t>
  </si>
  <si>
    <t>Königsbrunn, St., Gemeinde</t>
  </si>
  <si>
    <t>Kutzenhausen, Gemeinde</t>
  </si>
  <si>
    <t>Langerringen, Gemeinde</t>
  </si>
  <si>
    <t>Stadtbergen, St., Gemeinde</t>
  </si>
  <si>
    <t>Meitingen M., Gemeinde</t>
  </si>
  <si>
    <t>Neusäß, St., Gemeinde</t>
  </si>
  <si>
    <t>Nordendorf - Grundschule -, Schulverband</t>
  </si>
  <si>
    <t>Schwabmünchen, St., Gemeinde</t>
  </si>
  <si>
    <t>Untermeitingen - Grundschule -, Schulverband</t>
  </si>
  <si>
    <t>Ustersbach - Grundschule -, Schulverband</t>
  </si>
  <si>
    <t>Walkertshofen - Grundschule -, Schulverband</t>
  </si>
  <si>
    <t>Wehringen, Gemeinde</t>
  </si>
  <si>
    <t>Westendorf, Schulverband</t>
  </si>
  <si>
    <t>Lindau (Bodensee) (Große Kreisstadt ), Gemeinde</t>
  </si>
  <si>
    <t>Gundelfingen a.d.Donau, St., Gemeinde</t>
  </si>
  <si>
    <t>Lauingen (Donau), St., Gemeinde</t>
  </si>
  <si>
    <t>Buttenwiesen, Gemeinde</t>
  </si>
  <si>
    <t>Syrgenstein, Verwaltungsgemeinschaft</t>
  </si>
  <si>
    <t>Wertingen - Grundschule -, Schulverband</t>
  </si>
  <si>
    <t>Zusamaltheim - Grundschule -, Schulverband</t>
  </si>
  <si>
    <t>Balzhausen - Grundschule -, Schulverband</t>
  </si>
  <si>
    <t>Ursberg, Gemeinde</t>
  </si>
  <si>
    <t>Bibertal, Gemeinde</t>
  </si>
  <si>
    <t>Burgau, St., Gemeinde</t>
  </si>
  <si>
    <t>Burtenbach M., Gemeinde</t>
  </si>
  <si>
    <t>Deisenhausen - Grundschule -, Schulverband</t>
  </si>
  <si>
    <t>Dürrlauingen - Grundschule -, Schulverband</t>
  </si>
  <si>
    <t>Großaitingen, Gemeinde</t>
  </si>
  <si>
    <t>Günzburg (Große Kreisstadt ), Gemeinde</t>
  </si>
  <si>
    <t>Gundremmingen - Grundschule -, Schulverband</t>
  </si>
  <si>
    <t>Ichenhausen, St., Gemeinde</t>
  </si>
  <si>
    <t>Jettingen-Scheppach M., Gemeinde</t>
  </si>
  <si>
    <t>Kammeltal, Gemeinde</t>
  </si>
  <si>
    <t>Weißenhorn, St., Gemeinde</t>
  </si>
  <si>
    <t>Langweid a.Lech, Gemeinde</t>
  </si>
  <si>
    <t>Kötz, Gemeinde</t>
  </si>
  <si>
    <t>Münsterhausen M., Gemeinde</t>
  </si>
  <si>
    <t>Neuburg a.d.Kammel M., Gemeinde</t>
  </si>
  <si>
    <t>Buchloe, St., Gemeinde</t>
  </si>
  <si>
    <t>Röfingen - Grundschule -, Schulverband</t>
  </si>
  <si>
    <t>Thannhausen, St., Gemeinde</t>
  </si>
  <si>
    <t>Waldstetten - Grundschule -, Schulverband</t>
  </si>
  <si>
    <t>Ziemetshausen M., Gemeinde</t>
  </si>
  <si>
    <t>Altenstadt (Schwaben), Markt</t>
  </si>
  <si>
    <t>Illertissen, St., Gemeinde</t>
  </si>
  <si>
    <t>Bellenberg, Gemeinde</t>
  </si>
  <si>
    <t>Holzheim, Gemeinde</t>
  </si>
  <si>
    <t>Vöhringen, St., Gemeinde</t>
  </si>
  <si>
    <t>Kellmünz a.d.Iller M., Gemeinde</t>
  </si>
  <si>
    <t>Elchingen, Gemeinde</t>
  </si>
  <si>
    <t>Roggenburg, Gemeinde</t>
  </si>
  <si>
    <t>Dinkelscherben, Markt</t>
  </si>
  <si>
    <t>Laubenberg - Grundschule -, Schulverband</t>
  </si>
  <si>
    <t>Heimenkirch M., Gemeinde</t>
  </si>
  <si>
    <t>Hergensweiler, Gemeinde</t>
  </si>
  <si>
    <t>Bissingen, Schulverband</t>
  </si>
  <si>
    <t>Welden, Schulverband</t>
  </si>
  <si>
    <t>Lindenberg i.Allgäu, St., Gemeinde</t>
  </si>
  <si>
    <t>Zusmarshausen, Schulverband</t>
  </si>
  <si>
    <t>Nonnenhorn, Gemeinde</t>
  </si>
  <si>
    <t>Oberreute, Gemeinde</t>
  </si>
  <si>
    <t>Opfenbach, Gemeinde</t>
  </si>
  <si>
    <t>Röthenbach (Allgäu), Gemeinde</t>
  </si>
  <si>
    <t>Scheidegg M., Gemeinde</t>
  </si>
  <si>
    <t>Stiefenhofen, Gemeinde</t>
  </si>
  <si>
    <t>Wasserburg (Bodensee), Gemeinde</t>
  </si>
  <si>
    <t>Weiler-Simmerberg M., Gemeinde</t>
  </si>
  <si>
    <t>Sigmarszell-Weißensberg, Schulverband</t>
  </si>
  <si>
    <t>Hergatz, Gemeinde</t>
  </si>
  <si>
    <t>Biessenhofen, Gemeinde</t>
  </si>
  <si>
    <t>Höchstädt - Volksschule -, Schulverband</t>
  </si>
  <si>
    <t>Bidingen, Gemeinde</t>
  </si>
  <si>
    <t>Eisenberg - Grundschule -, Schulverband</t>
  </si>
  <si>
    <t>Asbach-Bäumenheim - Mittelschule -, Schulverband</t>
  </si>
  <si>
    <t>Füssen St., Gemeinde</t>
  </si>
  <si>
    <t>Irsee M., Gemeinde</t>
  </si>
  <si>
    <t>Lechbruck am See, Gemeinde</t>
  </si>
  <si>
    <t>Lengenwang, Gemeinde</t>
  </si>
  <si>
    <t>Leuterschach-Wald - Grundschule -, Schulverband</t>
  </si>
  <si>
    <t>Marktoberdorf, St., Gemeinde</t>
  </si>
  <si>
    <t>Mauerstetten, Gemeinde</t>
  </si>
  <si>
    <t>Nesselwang M., Gemeinde</t>
  </si>
  <si>
    <t>Pforzen - Grundschule -, Schulverband</t>
  </si>
  <si>
    <t>Pfronten, Gemeinde</t>
  </si>
  <si>
    <t>Ronsberg M., Gemeinde</t>
  </si>
  <si>
    <t>Roßhaupten, Gemeinde</t>
  </si>
  <si>
    <t>Harburg (Schwaben), St., Gemeinde</t>
  </si>
  <si>
    <t>Seeg - Grundschule -, Schulverband</t>
  </si>
  <si>
    <t>Stötten a.Auerberg, Gemeinde</t>
  </si>
  <si>
    <t>Monheim - Mittelschule -, Schulverband</t>
  </si>
  <si>
    <t>Halblech, Gemeinde</t>
  </si>
  <si>
    <t>Wemding, Schulverband</t>
  </si>
  <si>
    <t>Waal M., Gemeinde</t>
  </si>
  <si>
    <t>Stöttwang-Westendorf - Grundschule -, Schulverband</t>
  </si>
  <si>
    <t>Oettingen i.Bayern, Schulverband</t>
  </si>
  <si>
    <t>Offingen, Schulverband</t>
  </si>
  <si>
    <t>Babenhausen - Grundschule -, Schulverband</t>
  </si>
  <si>
    <t>Benningen-Lachen, Schulverband</t>
  </si>
  <si>
    <t>Boos-Niederrieden - Grundschule -, Schulverband</t>
  </si>
  <si>
    <t>Buxheim in Schwaben, Gemeinde</t>
  </si>
  <si>
    <t>Dirlewang, Schulverband</t>
  </si>
  <si>
    <t>Egg a.d.Günz - Grundschule -, Schulverband</t>
  </si>
  <si>
    <t>Heimertingen - Grundschule -, Schulverband</t>
  </si>
  <si>
    <t>Friesenried - Mittelschule -, Schulverband</t>
  </si>
  <si>
    <t>Illerbeuren - Grundschule I -, Schulverband</t>
  </si>
  <si>
    <t>Markt Wald M., Gemeinde</t>
  </si>
  <si>
    <t>Ottobeuren, Verwaltungsgemeinschaft</t>
  </si>
  <si>
    <t>Sontheim, Gemeinde</t>
  </si>
  <si>
    <t>Türkheim M., Gemeinde</t>
  </si>
  <si>
    <t>Tussenhausen M., Gemeinde</t>
  </si>
  <si>
    <t>Westerheim, Gemeinde</t>
  </si>
  <si>
    <t>Wiedergeltingen - Grundschule -, Schulverband</t>
  </si>
  <si>
    <t>Woringen - Grundschule -, Schulverband</t>
  </si>
  <si>
    <t>Kettershausen, Gemeinde</t>
  </si>
  <si>
    <t>Leipheim, St., Gemeinde</t>
  </si>
  <si>
    <t>Alerheim - Grundschule -, Schulverband</t>
  </si>
  <si>
    <t>Amerdingen - Grundschule -, Schulverband</t>
  </si>
  <si>
    <t>Wasserburg II, Schulverband</t>
  </si>
  <si>
    <t>Donauwörth (Große Kreisstadt ), Gemeinde</t>
  </si>
  <si>
    <t>Fremdingen, Schulverband</t>
  </si>
  <si>
    <t>Fünfstetten-Gosheim - Grundschule -, Schulverband</t>
  </si>
  <si>
    <t>Obergünzburg, Schulverband</t>
  </si>
  <si>
    <t>Unterthingau, Schulverband</t>
  </si>
  <si>
    <t>Hainsfarth, Gemeinde</t>
  </si>
  <si>
    <t>Holzheim - Grundschule I -, Schulverband</t>
  </si>
  <si>
    <t>Kaisheim M., Gemeinde</t>
  </si>
  <si>
    <t>Nördlingen (Große Kreisstadt ), Gemeinde</t>
  </si>
  <si>
    <t>Marktoffingen - Grundschule -, Schulverband</t>
  </si>
  <si>
    <t>Marxheim, Gemeinde</t>
  </si>
  <si>
    <t>Megesheim - Grundschule -, Schulverband</t>
  </si>
  <si>
    <t>Oy-Mittelberg, Gemeinde</t>
  </si>
  <si>
    <t>Mertingen, Gemeinde</t>
  </si>
  <si>
    <t>Mönchsdeggingen, Schulverband</t>
  </si>
  <si>
    <t>Oberndorf a.Lech, Gemeinde</t>
  </si>
  <si>
    <t>Rain - Grundschule -, Schulverband</t>
  </si>
  <si>
    <t>Reimlingen - Grundschule -, Schulverband</t>
  </si>
  <si>
    <t>Tagmersheim - Grundschule -, Schulverband</t>
  </si>
  <si>
    <t>Tapfheim, Gemeinde</t>
  </si>
  <si>
    <t>Wolferstadt - Otting, Schulverband</t>
  </si>
  <si>
    <t>Durach, Gemeinde</t>
  </si>
  <si>
    <t>Bad Hindelang M., Gemeinde</t>
  </si>
  <si>
    <t>Altusried M., Gemeinde</t>
  </si>
  <si>
    <t>Betzigau, Gemeinde</t>
  </si>
  <si>
    <t>Burgberg i.Allgäu, Gemeinde</t>
  </si>
  <si>
    <t>Fischen i.Allgäu - Ofterschwang, Schulverband</t>
  </si>
  <si>
    <t>Haldenwang, Gemeinde</t>
  </si>
  <si>
    <t>Immenstadt i.Allgäu, St., Gemeinde</t>
  </si>
  <si>
    <t>Lauben, Gemeinde</t>
  </si>
  <si>
    <t>Waltenhofen, Gemeinde</t>
  </si>
  <si>
    <t>Missen-Wilhams, Gemeinde</t>
  </si>
  <si>
    <t>Legau, Schulverband</t>
  </si>
  <si>
    <t>Oberstdorf M., Gemeinde</t>
  </si>
  <si>
    <t>Dietmannsried, Gemeinde</t>
  </si>
  <si>
    <t>Blaichach, Gemeinde</t>
  </si>
  <si>
    <t>Rettenberg, Gemeinde</t>
  </si>
  <si>
    <t>Sulzberg M., Gemeinde</t>
  </si>
  <si>
    <t>Oberstaufen, Schulverband</t>
  </si>
  <si>
    <t>Wertach M., Gemeinde</t>
  </si>
  <si>
    <t>Wiggensbach M., Gemeinde</t>
  </si>
  <si>
    <t>Wildpoldsried, Gemeinde</t>
  </si>
  <si>
    <t>Pfaffenhausen, Schulverband</t>
  </si>
  <si>
    <t>Erkheim - Mittelschule -, Schulverband</t>
  </si>
  <si>
    <t>Buchenberg M., Gemeinde</t>
  </si>
  <si>
    <t>Weitnau M., Gemeinde</t>
  </si>
  <si>
    <t>Bad Wörishofen, St., Gemeinde</t>
  </si>
  <si>
    <t>Ettringen, Schulverband</t>
  </si>
  <si>
    <t>Kirchheim in Schwaben, Schulverband</t>
  </si>
  <si>
    <t>Dillingen a.d.Donau (Große Kreisstadt ), Gemeinde</t>
  </si>
  <si>
    <t>Markt Rettenbach M., Gemeinde</t>
  </si>
  <si>
    <t>Bad Grönenbach, Schulverband</t>
  </si>
  <si>
    <t>Geisenfeld, Schulverband</t>
  </si>
  <si>
    <t>Rohrbach, Schulverband</t>
  </si>
  <si>
    <t>Bad Endorf - Mittelschule -, Schulverband</t>
  </si>
  <si>
    <t>Neubeuern - Mittelschule -, Schulverband</t>
  </si>
  <si>
    <t>Scheyern - Mittelschule -, Schulverband</t>
  </si>
  <si>
    <t>Erziehungsabteilung d. griech. Generalkonsulats</t>
  </si>
  <si>
    <t>Winhöring, Schulverband</t>
  </si>
  <si>
    <t>Berchtesgaden, Mittelschulverband</t>
  </si>
  <si>
    <t>Dietramszell-Egling, Schulverband</t>
  </si>
  <si>
    <t>Markt Schwaben, Schulverband</t>
  </si>
  <si>
    <t>Gaimersheim, Schulverband</t>
  </si>
  <si>
    <t>Schulzentrum Eichstätt-Schottenau, Zweckverband</t>
  </si>
  <si>
    <t>Forstern - Mittelschule -, Schulverband</t>
  </si>
  <si>
    <t>Isen -Mittelschule -, Schulverband</t>
  </si>
  <si>
    <t>Taufkirchen (Vils) - Mittelschule -, Schulverband</t>
  </si>
  <si>
    <t>Haimhausen, Schulverband</t>
  </si>
  <si>
    <t>Mammendorf, Schulverband</t>
  </si>
  <si>
    <t>Maisach, Schulverband</t>
  </si>
  <si>
    <t>Carl-Orff-Mittelschule, Schulverband</t>
  </si>
  <si>
    <t>Miesbach - Hauptschule -, Schulverband</t>
  </si>
  <si>
    <t>Holzkirchen, Schulverband</t>
  </si>
  <si>
    <t>Ampfing, Schulverband</t>
  </si>
  <si>
    <t>Buchbach - Mittelschule -, Schulverband</t>
  </si>
  <si>
    <t>Neumarkt-Sankt Veit - Hauptschule -, Schulverband</t>
  </si>
  <si>
    <t>Karlshuld - Mittelschule -, Schulverband</t>
  </si>
  <si>
    <t>Schrobenhausen - Mittelschule -, Schulverband</t>
  </si>
  <si>
    <t>Schongau, Hauptschulverband</t>
  </si>
  <si>
    <t>Weilheim i.OB, Mittelschulverband</t>
  </si>
  <si>
    <t>Prien a.Chiemsee - Mittelschule -, Schulverband</t>
  </si>
  <si>
    <t>Evang. Schulverein Rosenheim e.V.</t>
  </si>
  <si>
    <t>Internationale Montessori gGmbH</t>
  </si>
  <si>
    <t>Hengersberg, Schulverband</t>
  </si>
  <si>
    <t>Plattling, Schulverband</t>
  </si>
  <si>
    <t>Schöllnach, Schulverband</t>
  </si>
  <si>
    <t>Wallerfing - Mittelschule -, Schulverband</t>
  </si>
  <si>
    <t>Winzer-Iggensbach, Schulverband</t>
  </si>
  <si>
    <t>Metten, Schulverband</t>
  </si>
  <si>
    <t>Osterhofen, Schulverband</t>
  </si>
  <si>
    <t>Freyung, Schulverband</t>
  </si>
  <si>
    <t>Paul-Friedl-Mittelschulverband</t>
  </si>
  <si>
    <t>Buch a.Erlbach, Schulverband</t>
  </si>
  <si>
    <t>Aidenbach - Mittelschule -, Schulverband</t>
  </si>
  <si>
    <t>Hauzenberg, Schulverband</t>
  </si>
  <si>
    <t>Pocking, Schulverband</t>
  </si>
  <si>
    <t>Rotthalmünster, Schulverband</t>
  </si>
  <si>
    <t>Ruhstorf a.d.Rott - Mittelschule -, Schulverband</t>
  </si>
  <si>
    <t>Tiefenbach-Ruderting-Aicha-Windorf, Schulverband</t>
  </si>
  <si>
    <t>Vilshofen-Sankt Georg, Schulverband</t>
  </si>
  <si>
    <t>Fürstenzell - Mittelschule -, Schulverband</t>
  </si>
  <si>
    <t>Rinchnach-Kirchdorf i.Wald, Schulverband</t>
  </si>
  <si>
    <t>Zwiesel - Mittelschule -, Schulverband</t>
  </si>
  <si>
    <t>Ruhmannsfelden - Mittelschule -, Schulverband</t>
  </si>
  <si>
    <t>Viechtach - Mittelschule -, Schulverband</t>
  </si>
  <si>
    <t>Johanniskirchen - Mittelschule -, Schulverband</t>
  </si>
  <si>
    <t>Pfarrkirchen, Schulverband</t>
  </si>
  <si>
    <t>Frontenhausen, Schulverband</t>
  </si>
  <si>
    <t>Niederviehbach, Schulverband</t>
  </si>
  <si>
    <t>Ensdorf, Schulverband</t>
  </si>
  <si>
    <t>Falkenstein, Schulverband</t>
  </si>
  <si>
    <t>Furth i.Wald, Schulverband</t>
  </si>
  <si>
    <t>Bad Kötzting, Schulverband</t>
  </si>
  <si>
    <t>Cham -Mittelschule -, Schulverband</t>
  </si>
  <si>
    <t>Parsberg, Schulverband</t>
  </si>
  <si>
    <t>Postbauer-Heng, Schulverband</t>
  </si>
  <si>
    <t>Neustadt - Hauptschule -, Schulverband</t>
  </si>
  <si>
    <t>Neutraubling, Schulverband</t>
  </si>
  <si>
    <t>Wörth - Mittelschule -, Schulverband</t>
  </si>
  <si>
    <t>Bruck i.d.Opf.-Bodenwöhr, Schulverband</t>
  </si>
  <si>
    <t>Nabburg, Schulverband</t>
  </si>
  <si>
    <t>Neunburg vorm Wald, Schulverband</t>
  </si>
  <si>
    <t>Oberviechtach, Schulverband</t>
  </si>
  <si>
    <t>Schmidgaden, Schulverband</t>
  </si>
  <si>
    <t>Kemnath - Mittelschule -, Schulverbund</t>
  </si>
  <si>
    <t>Mitterteich - Mittelschule -, Schulverband</t>
  </si>
  <si>
    <t>Waldsassen, Schulverband</t>
  </si>
  <si>
    <t>Wiesau - Hauptschule -, Schulverband</t>
  </si>
  <si>
    <t>Burgebrach, Schulverband</t>
  </si>
  <si>
    <t>Bischberg, Schulverband</t>
  </si>
  <si>
    <t>Scheßlitz-Hauptschule, Schulverband</t>
  </si>
  <si>
    <t>Bad Berneck, Schulverband</t>
  </si>
  <si>
    <t>Pegnitz, Mittelschulverband</t>
  </si>
  <si>
    <t>Lautertal, Gemeinde</t>
  </si>
  <si>
    <t>Kirchehrenbach, Schulverband</t>
  </si>
  <si>
    <t>Gräfenberg, Schulverband</t>
  </si>
  <si>
    <t>Neunkirchen a.Brand, Schulverband</t>
  </si>
  <si>
    <t>Kronach III, Schulverband</t>
  </si>
  <si>
    <t>Pressig, Schulverband</t>
  </si>
  <si>
    <t>Stadtsteinach-Untersteinach, Schulverband</t>
  </si>
  <si>
    <t>Altenkunstadt, Schulverband</t>
  </si>
  <si>
    <t>Wunsiedel I - Mittelschule -, Schulverband</t>
  </si>
  <si>
    <t>Herrieden, Schulverband</t>
  </si>
  <si>
    <t>Baiersdorf, Schulverband</t>
  </si>
  <si>
    <t>Hersbruck, Schulverband</t>
  </si>
  <si>
    <t>Schnaittach - Mittelschule -, Schulverband</t>
  </si>
  <si>
    <t>Altdorf b.Nürnberg, Schulverband</t>
  </si>
  <si>
    <t>Bad Windsheim - Mittelschule -, Schulverband</t>
  </si>
  <si>
    <t>Emskirchen - Mittelschule -, Schulverband</t>
  </si>
  <si>
    <t>Scheinfeld - Mittelschule -, Schulverband</t>
  </si>
  <si>
    <t>Stephani-Mittelschule Gunzenhausen, Schulverband</t>
  </si>
  <si>
    <t>Senefelder-Schule Treuchtlingen, Zweckverband</t>
  </si>
  <si>
    <t>Weißenburg i.Bay., Schulverband</t>
  </si>
  <si>
    <t>Laufach-Sailauf, Schulverband</t>
  </si>
  <si>
    <t>Schöllkrippen, Schulverband</t>
  </si>
  <si>
    <t>Bad Königshofen, Schulverband</t>
  </si>
  <si>
    <t>Mellrichstadt - Hauptschule -, Schulverband</t>
  </si>
  <si>
    <t>Ebern - Hauptschule -, Schulverband</t>
  </si>
  <si>
    <t>Schulzentrum Haßfurt, Zweckverband</t>
  </si>
  <si>
    <t>Marktbreit - Mittelschule -, Schulverband</t>
  </si>
  <si>
    <t>Amorbach - Mittelschule -, Schulverband</t>
  </si>
  <si>
    <t>Frammersbach, Schulverband</t>
  </si>
  <si>
    <t>Zellingen - Mittelschule -, Schulverband</t>
  </si>
  <si>
    <t>Marktheidenfeld - Mittelschule -, Schulverband</t>
  </si>
  <si>
    <t>Schul- und Sportzentrum Lohr a.Main, Zweckverband</t>
  </si>
  <si>
    <t>Gerolzhofen - Mittelschule -, Schulverband Main-Steigerwald</t>
  </si>
  <si>
    <t>Gaukönigshofen, Schulverband</t>
  </si>
  <si>
    <t>Ochsenfurt, Schulverband</t>
  </si>
  <si>
    <t>Pleichach-Kürnachtal - Mittelschule -, Schulverband</t>
  </si>
  <si>
    <t>Aindling, Schulverband</t>
  </si>
  <si>
    <t>Sielenbach - Mittelschule -, Schulverband</t>
  </si>
  <si>
    <t>Untermeitingen - Mittelschule -, Schulverband</t>
  </si>
  <si>
    <t>Diedorf, Schulverband</t>
  </si>
  <si>
    <t>Dinkelscherben, Schulverband</t>
  </si>
  <si>
    <t>Meitingen, Schulverband</t>
  </si>
  <si>
    <t>Wittislingen, Schulverband</t>
  </si>
  <si>
    <t>Wertingen - Mittelschule -, Schulverband</t>
  </si>
  <si>
    <t>Burgau - Mittelschule -, Schulverband</t>
  </si>
  <si>
    <t>Ichenhausen, Schulverband</t>
  </si>
  <si>
    <t>Thannhausen, Schulverband</t>
  </si>
  <si>
    <t>Weißenhorn - Mittelschule -, Schulverband</t>
  </si>
  <si>
    <t>Lindenberg, Schulverband</t>
  </si>
  <si>
    <t>Biessenhofen - Mittelschule -, Schulverband</t>
  </si>
  <si>
    <t>Buchloe - Mittelschule -, Schulverband</t>
  </si>
  <si>
    <t>Germaringen, Schulverband</t>
  </si>
  <si>
    <t>Marktoberdorf - Mittelschule -, Schulverband</t>
  </si>
  <si>
    <t>Roßhaupten, Schulverband</t>
  </si>
  <si>
    <t>Pfronten - Hauptschule -, Schulverband</t>
  </si>
  <si>
    <t>Babenhausen, Schulverband</t>
  </si>
  <si>
    <t>Mindelheim - Mittelschule -, Schulverband</t>
  </si>
  <si>
    <t>Türkheim, Schulverband</t>
  </si>
  <si>
    <t>Harburg (Schwaben) - Mittelschule -, Schulverband</t>
  </si>
  <si>
    <t>Rain - Mittelschule -, Schulverband</t>
  </si>
  <si>
    <t>Blaichach-Burgberg, Schulverband</t>
  </si>
  <si>
    <t>Dietmannsried, Schulverband</t>
  </si>
  <si>
    <t>Oberstdorf, Schulverband</t>
  </si>
  <si>
    <t>Montessori Schulverein Miesbach e.V.</t>
  </si>
  <si>
    <t>Förderverein Montessori-Schule Ammersee e.V.</t>
  </si>
  <si>
    <t>Förderverein Montessori Traunstein e.V.</t>
  </si>
  <si>
    <t>Montessori-Verein Landkreis Erding e.V.</t>
  </si>
  <si>
    <t>Verein Erdkinder-Projekt e.V. in Lohkirchen</t>
  </si>
  <si>
    <t>Elternkreis Montessorischule München Land e.V.</t>
  </si>
  <si>
    <t>Japanische Internationale Schule München e.V.</t>
  </si>
  <si>
    <t>Montessori Förderverein Kaufering e.V.</t>
  </si>
  <si>
    <t>Montessori Verein Bad Tölz e.V.</t>
  </si>
  <si>
    <t>Montessori Biberkor e.V.</t>
  </si>
  <si>
    <t>Förderverein Montessori-Schule Penzberg e.V.</t>
  </si>
  <si>
    <t>Montessori München, e.V.</t>
  </si>
  <si>
    <t>Montessori-Fördergemeinsch. Weilheim-Schongau e.V.</t>
  </si>
  <si>
    <t>Monte Balan Bildungsträger gGmbH</t>
  </si>
  <si>
    <t>Aton-Schule e.V.</t>
  </si>
  <si>
    <t>Fördergemeinschaft Montessori-Schule Dachau e.V.</t>
  </si>
  <si>
    <t>Montessori-Schule Niederseeon e.V.</t>
  </si>
  <si>
    <t>St.-Vinzentius-Zentralverein, München</t>
  </si>
  <si>
    <t>Montessori-Unterschleißheim e.V.</t>
  </si>
  <si>
    <t>Munich International School e.V.</t>
  </si>
  <si>
    <t>Montessori-Gemeinschaft Fürstenfeldbruck e.V.</t>
  </si>
  <si>
    <t>Montessori Fördergemeinschaft Rotthalmünster e.V.</t>
  </si>
  <si>
    <t>Förderkreis Montessori-Pädagogik Landshut e.V.</t>
  </si>
  <si>
    <t>ganzheitliches Leben und Lernen e.V.</t>
  </si>
  <si>
    <t>Montessori-Trägerverein Landkreis Cham e.V.</t>
  </si>
  <si>
    <t>Montessori Fördergemeinschaft Fichtelgebirge e.V.</t>
  </si>
  <si>
    <t>Montessori-Pädagogik Forchheim e.V.</t>
  </si>
  <si>
    <t>Montessori-Vereinigung Hof e.V.</t>
  </si>
  <si>
    <t>Montessori Trägerverein Herzogenaurach e.V.</t>
  </si>
  <si>
    <t>Montessori-Förderkreis Rothenburg o.d.Tauber e.V.</t>
  </si>
  <si>
    <t>Franconian International School e.V. (FIS)</t>
  </si>
  <si>
    <t>Jenaplan-Schule Würzburg gGmbH</t>
  </si>
  <si>
    <t>Montessori-Förderverein Rhön-Saale e.V.</t>
  </si>
  <si>
    <t>Internationale Schule Ulm/Neu-Ulm gGmbH</t>
  </si>
  <si>
    <t>Fördergemeinschaft Montessori-Schule Weißenhorn</t>
  </si>
  <si>
    <t>Montessori-Schulverband e.V. Günzburg</t>
  </si>
  <si>
    <t>Verein Freie Schule Lindau e.V.</t>
  </si>
  <si>
    <t>Montessori-Förderkreis Neu-Ulm</t>
  </si>
  <si>
    <t>Montessori-Fördergemeinschaft Nördlingen e.V.</t>
  </si>
  <si>
    <t>Förderverein für Heilende Erziehung München e.V.</t>
  </si>
  <si>
    <t>Heilpäd. Zentrum gGmbH Pfaffenhofen/Ilm</t>
  </si>
  <si>
    <t>Lebenshilfe München Kinder und Jugend GmbH</t>
  </si>
  <si>
    <t>Haus Hohenfried e.V.</t>
  </si>
  <si>
    <t>Ebersberg, Landkreis</t>
  </si>
  <si>
    <t>Blindeninstitutsstiftung Würzburg</t>
  </si>
  <si>
    <t>Behandlungszentrum Aschau GmbH</t>
  </si>
  <si>
    <t>Kinderhilfe Fürstenfeldbruck</t>
  </si>
  <si>
    <t>Christopherus-Schulverein München e.V.</t>
  </si>
  <si>
    <t>Caritasverband der Diözese Eichstätt e.V.</t>
  </si>
  <si>
    <t>Kongregation der Franziskanerinnen Au am Inn</t>
  </si>
  <si>
    <t>Lebenshilfe Starnberg gemeinnützige GmbH</t>
  </si>
  <si>
    <t>Friedel-Eder-Schule e.V. München</t>
  </si>
  <si>
    <t>Diakonie Hasenbergl e.V.</t>
  </si>
  <si>
    <t>Lebenshilfe Freising e.V.</t>
  </si>
  <si>
    <t>Kreis-Caritasverband Altötting e.V.</t>
  </si>
  <si>
    <t>Gemeinnützige Schul-GmbH der Aktion Sonnenschein</t>
  </si>
  <si>
    <t>Helfende Hände gemeinnützige GmbH München</t>
  </si>
  <si>
    <t>Passau, Landkreis</t>
  </si>
  <si>
    <t>Verein Lebenshilfe e.V. Landshut</t>
  </si>
  <si>
    <t>Kreis-Caritasverband Freyung-Grafenau e.V.</t>
  </si>
  <si>
    <t>Lebenshilfe e.V. Landau a.d.Isar</t>
  </si>
  <si>
    <t>Lebenshilfe e.V. Deggendorf</t>
  </si>
  <si>
    <t>Lebenshilfe e.V. Regen</t>
  </si>
  <si>
    <t>Lebenshilfe e.V. Neumarkt i.d.OPf.</t>
  </si>
  <si>
    <t>Lebenshilfe Kreisvereinigung Tirschenreuth e.V.</t>
  </si>
  <si>
    <t>Coburg Inklusiv gGmbH</t>
  </si>
  <si>
    <t>Hilfe f.d. behind. Kind Bayreuth gGmbH</t>
  </si>
  <si>
    <t>Verein Hilfe f. d. lernbeh. Kind e.V. im Lkr. Kronach</t>
  </si>
  <si>
    <t>Verein Hilfe für das behinderte Kind e.V. Pegnitz</t>
  </si>
  <si>
    <t>Arbeiterwohlfahrt Kreisverband Kulmbach e.V.</t>
  </si>
  <si>
    <t>Bezirk Oberfranken</t>
  </si>
  <si>
    <t>Jean-Paul-Verein Bayreuth e.V.</t>
  </si>
  <si>
    <t>Lebenshilfe Erlangen e.V.</t>
  </si>
  <si>
    <t>Lebenshilfe e.V. Schwabach</t>
  </si>
  <si>
    <t>Evang. Jugendhilfeverbund "der Puckenhof" e.V.</t>
  </si>
  <si>
    <t>Fürth, Landkreis</t>
  </si>
  <si>
    <t>Lebenshilfe Altmühlfranken e.V.</t>
  </si>
  <si>
    <t>Lebenshilfe im Nürnberger Land e.V.</t>
  </si>
  <si>
    <t>Privatschule Regina Stein e.V.</t>
  </si>
  <si>
    <t>Stadtmission Nürnberg e.V.</t>
  </si>
  <si>
    <t>Lebenshilfe Nürnberg e.V.</t>
  </si>
  <si>
    <t>Lebenshilfe Main-Spessart e.V.</t>
  </si>
  <si>
    <t>Lebenshilfe e.V. Kitzingen,</t>
  </si>
  <si>
    <t>Lebenshilfe e.V. Würzburg</t>
  </si>
  <si>
    <t>Provinzialat der Salesianer Don Boscos</t>
  </si>
  <si>
    <t>Lebenshilfe e.V. Bad Kissingen</t>
  </si>
  <si>
    <t>Lebenshilfe e.V. Miltenberg</t>
  </si>
  <si>
    <t>Lebenshilfe f. Behinderte e.V. Schweinfurt</t>
  </si>
  <si>
    <t>Stiftung Gymnasiumsfonds Aschaffenburg</t>
  </si>
  <si>
    <t>Lebenshilfe Marktheidenfeld e.V.</t>
  </si>
  <si>
    <t>Lebenshilfe Rhön-Grabfeld e.V.</t>
  </si>
  <si>
    <t>Marienverein mit Marienheim e.V. Würzburg</t>
  </si>
  <si>
    <t>Lebenshilfe Donau-Iller e.V.</t>
  </si>
  <si>
    <t>Lebenshilfe Donau-Ries e.V.</t>
  </si>
  <si>
    <t>Lebenshilfe e.V. Memmingen</t>
  </si>
  <si>
    <t>Lebenshilfe e.V. Augsburg</t>
  </si>
  <si>
    <t>Körperbehinderte Allgäu gGmbH</t>
  </si>
  <si>
    <t>Frere-Roger-Kinderzentrum gGmbH Augsburg</t>
  </si>
  <si>
    <t>Schulverein Klinik Schönsicht Berchtesgaden e.V.</t>
  </si>
  <si>
    <t>Alois Wagner Stiftung Mittelberg</t>
  </si>
  <si>
    <t>Maria-Ward-Schulstiftung Passau</t>
  </si>
  <si>
    <t>Maria-Ward-Stiftung Aschaffenburg</t>
  </si>
  <si>
    <t>Realschule Auerbach i.d.OPf., Zweckverband</t>
  </si>
  <si>
    <t>Bamberg, Landkreis</t>
  </si>
  <si>
    <t>Bayerische Landschulheime, Zweckverband</t>
  </si>
  <si>
    <t>Bildungswerk Marktbreit e.V.</t>
  </si>
  <si>
    <t>Staatliche Würmtal-Realschule, Zweckverband</t>
  </si>
  <si>
    <t>Evang. Erziehungsstiftung Gefrees</t>
  </si>
  <si>
    <t>Begemann gemeinnützige GmbH</t>
  </si>
  <si>
    <t>Realschulverein Marktbreit e.V.</t>
  </si>
  <si>
    <t>Mellrichstadt, St., Gemeinde</t>
  </si>
  <si>
    <t>Evang. Erziehungsstiftung Ortenburg</t>
  </si>
  <si>
    <t>Diözese Passau</t>
  </si>
  <si>
    <t>Stiftung der Dillinger Franziskanerinnen St. Maria Volkach</t>
  </si>
  <si>
    <t>Zisterzienserinnenabtei Waldsassen</t>
  </si>
  <si>
    <t>offenes Bildungshaus München</t>
  </si>
  <si>
    <t>Ursulinenkloster Würzburg</t>
  </si>
  <si>
    <t>Gymnasium und Realschule Ottobeuren, Zweckverband</t>
  </si>
  <si>
    <t>Realschule Babenhausen, Zweckverband</t>
  </si>
  <si>
    <t>Staatliche Realschule Taufkirchen, Zweckverband</t>
  </si>
  <si>
    <t>Isar-Realschule München Gemeinnützige GmbH</t>
  </si>
  <si>
    <t>Adolf-Reichwein-Schulverein e.V., Nürnberg</t>
  </si>
  <si>
    <t>Schulverein Ernst Adam e.V., München</t>
  </si>
  <si>
    <t>Staatliche Realschule Ismaning, Zweckverband</t>
  </si>
  <si>
    <t>Private Realschule Huber Gemeinnützige GmbH</t>
  </si>
  <si>
    <t>Staatliche Realschule Vaterstetten, Zweckverband</t>
  </si>
  <si>
    <t>Vision Privatschulen gGmbH</t>
  </si>
  <si>
    <t>Benediktinerabtei Schweiklberg</t>
  </si>
  <si>
    <t>Innovative Schulen München gemeinnützige GmbH</t>
  </si>
  <si>
    <t>Benediktinerabtei Ettal</t>
  </si>
  <si>
    <t>Maristenschulstiftung Fürstenzell</t>
  </si>
  <si>
    <t>Freistaat Bayern - Gymnasium Landschulheim Marquartstein</t>
  </si>
  <si>
    <t>Benediktinerabtei Metten</t>
  </si>
  <si>
    <t>Benediktinerabtei Münsterschwarzach</t>
  </si>
  <si>
    <t>Stiftung Landerziehungsheim, Neubeuern</t>
  </si>
  <si>
    <t>Benediktinerabtei Niederalteich</t>
  </si>
  <si>
    <t>Max-Rill-Gymnasium Schloss Reichersbeuern e.V.</t>
  </si>
  <si>
    <t>Benediktinerabtei Braunau in Rohr/Niederbayern</t>
  </si>
  <si>
    <t>Schule Schloß Stein e.V.</t>
  </si>
  <si>
    <t>Benediktinerabtei Schäftlarn</t>
  </si>
  <si>
    <t>Gymnasium Türkheim, Zweckverband</t>
  </si>
  <si>
    <t>Staatliches Gymnasium Unterhaching, Zweckverband</t>
  </si>
  <si>
    <t>Ernst-Mach-Gymnasium Haar, Zweckverband</t>
  </si>
  <si>
    <t>Isar-Gymnasium München, Gemeinnützige GmbH</t>
  </si>
  <si>
    <t>Staatliches Gymnasium Oberhaching, Zweckverband</t>
  </si>
  <si>
    <t>Staatliches Gymnasium im Würmtal, Zweckverband</t>
  </si>
  <si>
    <t>Jenaplan-Gymnasium Nürnberg e.G.</t>
  </si>
  <si>
    <t>Privatgymnasium Huber, Gemeinnützige GmbH</t>
  </si>
  <si>
    <t>Privatgymnasium Holzkirchen GmbH, München</t>
  </si>
  <si>
    <t>Zweckverband Gymnasium Gaimersheim</t>
  </si>
  <si>
    <t>Freie Waldorfschule Weilheim gemeinnützige eG</t>
  </si>
  <si>
    <t>Rudolf-Steiner-Schulverein Schwabing e.V.</t>
  </si>
  <si>
    <t>Rudolf-Steiner-Schulverein Nürnberg e.V.</t>
  </si>
  <si>
    <t>Freie Waldorfschule Regensburg e.V.</t>
  </si>
  <si>
    <t>Waldorfschulverein Würzburg e.V.,</t>
  </si>
  <si>
    <t>Waldorf-Schulverein Chiemgau e.V., Prien</t>
  </si>
  <si>
    <t>Freie Schule Albris e.V.</t>
  </si>
  <si>
    <t>Waldorfschulverein Gröbenzell e.V.</t>
  </si>
  <si>
    <t>Rudolf-Steiner-Schulverein München e.V.</t>
  </si>
  <si>
    <t>Verein Freie Waldorfschule Erlangen e.V.</t>
  </si>
  <si>
    <t>Waldorfschulverein Coburg e.V.</t>
  </si>
  <si>
    <t>Freie Waldorfschule München Südwest e.V.</t>
  </si>
  <si>
    <t>Verein Arbeitskreis Waldorfschule Hof e.V., Hof</t>
  </si>
  <si>
    <t>Waldorfschulverein Wendelstein e.V.</t>
  </si>
  <si>
    <t>Gründungskreis Waldorfschule Mainfranken e.V.</t>
  </si>
  <si>
    <t>Schulgenossenschaft Landshut eG</t>
  </si>
  <si>
    <t>Milchwirtschaftlicher Verein Franken</t>
  </si>
  <si>
    <t>Antragsteller (Datenaktualisierung)</t>
  </si>
  <si>
    <t>Gerätezahl im Sonderbudget Lehrerdienstgeräte gemäß (geänderter) Anlage zur SoLD</t>
  </si>
  <si>
    <t>Budgetbetrag im Sonderbudget Lehrerdienstgeräte gemäß (geänderter) Anlage zur SoLD</t>
  </si>
  <si>
    <t>Antragsgrenze gemäß (geänderter) Anlage zur SoLD</t>
  </si>
  <si>
    <t>Bitte geben Sie hier den neuen Gesamtbedarf ein.</t>
  </si>
  <si>
    <t>(neue) Mindestgeräteanzahl gemäß Nr. 6.2 Satz 6 SoLD:</t>
  </si>
  <si>
    <t>… dar. Verwaltungskostenpauschale gemäß (geänderter) Anlage zur SoLD von maximal</t>
  </si>
  <si>
    <t>… dar.  (neue) Verwaltungskostenpauschale gemäß Nr. 6.4 SoLD in Höhe von bis zu</t>
  </si>
  <si>
    <t>Anzahl an Lehrerdienstgeräten (neuer Gesamtbedarf)</t>
  </si>
  <si>
    <t>Gesamtbedarf an Lehrerdienstgeräten für die Neufestsetzung</t>
  </si>
  <si>
    <t>Geändertes Sonderbudget Lehrerdienstgeräte</t>
  </si>
  <si>
    <t>Beantragte staatliche Leistung (neuer Gesamtbetrag nach Budgetbegrenzung)</t>
  </si>
  <si>
    <t>Schulnummer</t>
  </si>
  <si>
    <t>bisheriger Schulaufwandsträger</t>
  </si>
  <si>
    <t>neuer Schulaufwandsträger</t>
  </si>
  <si>
    <t>Bestätigung der Weitergabe (abgebender SAT)</t>
  </si>
  <si>
    <t>Bestätigung der Weiternutzung (aufnehmender SAT)</t>
  </si>
  <si>
    <t>a) Weitergabe von Geräten an einen neuen Schulaufwandsträger (abgebender Schulaufwandsträger)</t>
  </si>
  <si>
    <t>Beantragte staatliche Leistung (nach Geräteübergang)</t>
  </si>
  <si>
    <t>Mindestgeräteanzahl gemäß Nr. 6.2 Satz 6 SoLD (nach Geräteübergang):</t>
  </si>
  <si>
    <t>Zusätzliche Gerätezahl (nach Geräteübergang)</t>
  </si>
  <si>
    <t>NUR bei Wechsel der Schulaufwandsträgerschaft auszufüllen (Geräteübergang)</t>
  </si>
  <si>
    <r>
      <t xml:space="preserve">Der Antragsteller erklärt, dass auch unter Einschluss der Neufestsetzung der staatlichen Leistung gemäß SoLD die Maßnahmen </t>
    </r>
    <r>
      <rPr>
        <b/>
        <sz val="11"/>
        <rFont val="Calibri"/>
        <family val="2"/>
        <scheme val="minor"/>
      </rPr>
      <t>nicht vor dem 23.07.2020</t>
    </r>
    <r>
      <rPr>
        <sz val="11"/>
        <rFont val="Calibri"/>
        <family val="2"/>
        <scheme val="minor"/>
      </rPr>
      <t xml:space="preserve"> durch Abschluss eines rechtsverbindlichen Leistungs- oder Liefervertrags </t>
    </r>
    <r>
      <rPr>
        <b/>
        <sz val="11"/>
        <rFont val="Calibri"/>
        <family val="2"/>
        <scheme val="minor"/>
      </rPr>
      <t>begonnen</t>
    </r>
    <r>
      <rPr>
        <sz val="11"/>
        <rFont val="Calibri"/>
        <family val="2"/>
        <scheme val="minor"/>
      </rPr>
      <t xml:space="preserve"> bzw. dass Leistungen ausschließlich für selbstständige, fachlich trennbare Abschnitte einer laufenden Investitionsmaßnahme beantragt werden, die nicht vor dem 23.07.2020 begonnen wurden.</t>
    </r>
  </si>
  <si>
    <r>
      <t xml:space="preserve">Für </t>
    </r>
    <r>
      <rPr>
        <u/>
        <sz val="11"/>
        <color theme="1"/>
        <rFont val="Calibri"/>
        <family val="2"/>
        <scheme val="minor"/>
      </rPr>
      <t>kommunale</t>
    </r>
    <r>
      <rPr>
        <sz val="11"/>
        <color theme="1"/>
        <rFont val="Calibri"/>
        <family val="2"/>
        <scheme val="minor"/>
      </rPr>
      <t xml:space="preserve"> Schulaufwandsträger: Der Antragsteller erklärt, dass er der Rechtsaufsichtsbehörde einen Abdruck des Antrags auf Neufestsetzung der staatlichen Leistung gemäß SoLD  übermittelt hat, soweit diese nicht selbst Bewilligungsbehörde ist.</t>
    </r>
  </si>
  <si>
    <t>Versicherungen des Leistungsempfängers</t>
  </si>
  <si>
    <t>Der Antragsteller erklärt, dass die in diesem Antrag auf Neufestsetzung der staatlichen Leistung gemachten Angaben vollständig und richtig sind.</t>
  </si>
  <si>
    <t>E-Mail-Adresse (Ansprechpartner)</t>
  </si>
  <si>
    <t>andere Programme</t>
  </si>
  <si>
    <t>Versicherung 11.1</t>
  </si>
  <si>
    <t>Versicherung 11.2</t>
  </si>
  <si>
    <t>Versicherung 11.3</t>
  </si>
  <si>
    <t>Versicherung 11.4</t>
  </si>
  <si>
    <t>Versicherung 11.5</t>
  </si>
  <si>
    <t>übernommene Geräte</t>
  </si>
  <si>
    <t>Hiermit wird folgende Erhöhung der staatlichen Leistung im Rahmen der ergänzenden Vollausstattungsrunde im Kalenderjahr 2022 gemäß Nr. 7.4 SoLD  beantragt:</t>
  </si>
  <si>
    <t>Erhöhung in der ergänzenden Vollausstattungsrunde gemäß Nr. 7.4 SoLD (Einheiten)</t>
  </si>
  <si>
    <t>Nur auszufüllen, sofern eine Schule, für die der Leistungsempfänger Geräte beschafft hat, zu einem anderen Schulaufwandsträger übergegangen ist und die Geräte (kostenfrei) weitergegeben wurden (abgebender Schulaufwandsträger).</t>
  </si>
  <si>
    <t>Der abgebende Antragsteller versichert, dass die Lehrerdienstgeräte in der angegebenen Anzahl an den neuen Schulaufwandsträger ohne Vergütung zur weiteren zweckentsprechenden Nutzung übergeben wurden und durch entsprechende vertragliche Vereinbarungen die Erfüllung des Leistungszwecks durch den neuen Schulaufwandträger sichergestellt ist. Der Leistungsempfänger ist ggü. der Bewilligungsbehörde weiterhin für die Einhaltung der Zweckbindungsfrist verantwortlich. Die Leistung für die übernommenen Geräte wird/wurde an den Antragsteller als bisherigen Schulaufwandsträger (Beschaffer) ausgezahlt, der auch den Verwendungsnachweis über diese Geräte führt. Der aufnehmende Schulaufwandsträger meldet die Geräte unter Buchstabe b).</t>
  </si>
  <si>
    <t>Der aufnehmende Antragsteller versichert, dass er Lehrerdienstgeräte in der angegebenen Anzahl von einem anderen Schulaufwandsträger ohne Vergütung zur weiteren zweckentsprechenden Nutzung erhalten hat. Der Leistungsempfänger übernimmt die Rechte und Pflichten aus der staatlichen Leistung und verpflichtet sich inbesondere zur Erfüllung des Leistungszwecks bis zum Ablauf der Zweckbindungsfrist. Die Leistung wird/wurde an den bisherigen Schulaufwandsträger (Beschaffer) ausgezahlt, der auch den Verwendungsnachweis über diese Geräte führt. Der abgebende Schulaufwandsträger meldet die Geräte unter Buchstabe a).</t>
  </si>
  <si>
    <t>c) Beantragte staatliche Leistung NACH Berücksichtigung der Geräteweitergabe</t>
  </si>
  <si>
    <t>Die Auszahlung des Erhöhungsbetrags für die staatliche Leistung erfolgt gemäß den Angaben im ursprünglichen Leistungsantrag. Im Falle der Sofortauszahlung nimmt der Antragsteller zur Kenntnis, dass nicht für Maßnahmen gemäß SoLD eingesetzte Mittel auf Anforderung der Regierung ohne Verzinsung zurückzuzahlen sind. Liegt kein Antrag auf Sofortauszahlung vor, erfolgt die Auszahlung der Leistung nach abgeschlossener Verwendungsnachweisprüfung. Anträge auf Auszahlung können nachgereicht werden.</t>
  </si>
  <si>
    <t>Der Antragsteller versichert, dass auch unter Einschluss der Neufestsetzung der staatlichen Leistung gemäß SoLD die beschafften IT-Ausstattungsgegenstände nicht zusätzlich aus Förderprogrammen des Bundes, der Europäischen Union (EU) oder aus Haushaltsmitteln des Freistaats Bayern gefördert wurden oder werden und auch künftig keine zusätzliche Förderung beantragt wird.</t>
  </si>
  <si>
    <t xml:space="preserve">Der Antragsteller verpflichtet sich bei Teilnahme an der ergänzenden Vollausstattungsrunde zur Erbringung einer Zwischenbilanz zum Nachweis für die erste Antragsrunde (Auflage im neuen Bescheid). Dafür ist durch Fortschreibung der elektronischen Projektmappe zum Stichtag 31.12.2022 je einbezogener Schule über Art und Anzahl der beschafften Lehrerdienstgeräte und sonstige investive Maßnahmen, Art der Beschaffung, durch rechtsverbindliche Leistungs- und Lieferverträge gebundene Mittel, Zeitpunkt der Auftragsvergabe, geleistete Zahlungen bzw. fällige Rechnungen und Zeitpunkt der Rechnungsstellung zu berichten (vgl. Tabellenblatt [Maßnahmendurchführung]). Der Antragsteller versichert, die Zwischenbilanz der Regierung als Bewilligungsbehörde unaufgefordert bis spätestens zum 31. März 2023 vorzulegen. </t>
  </si>
  <si>
    <t>Versicherung 11.6</t>
  </si>
  <si>
    <t>Dem Antragsteller ist bekannt, dass die staatliche Leistung im Fall einer zweckwidrigen Verwendung der Rückforderung und Verzinsung unterliegt.</t>
  </si>
  <si>
    <t>Übergabe erfasst</t>
  </si>
  <si>
    <t>Vollständige Unterschrift</t>
  </si>
  <si>
    <t>Versicherungen zur Geräteübergabe</t>
  </si>
  <si>
    <t>elektron. Übermittlung an (sofern eröffnet):</t>
  </si>
  <si>
    <t>Antrag vollständig</t>
  </si>
  <si>
    <t>Musswerte</t>
  </si>
  <si>
    <t>Versicherung</t>
  </si>
  <si>
    <t>Anzahl</t>
  </si>
  <si>
    <t>Erstbewilligung gemäß Nr. 7.2 SoLD ohne Nachbewilligungsrunde (Einheiten)*</t>
  </si>
  <si>
    <t>Ggf. Erhöhung in der Integrierten Nachbewilligungsrunde gemäß Nr. 7.3 SoLD (Einheiten)*</t>
  </si>
  <si>
    <t>* Eintragungen werden im Zuge der Bewilligung aus dem Datenbestand der Regierung ggf. korrigiert (Rotfärbung).</t>
  </si>
  <si>
    <t>Antrag auf Neufestsetzung der staatlichen Leistung 
in der ergänzenden Vollausstattungsrunde im Schuljahr 2022/2023 gemäß Nr. 7.4 SoLD</t>
  </si>
  <si>
    <t>Bitte hier zeichnen</t>
  </si>
  <si>
    <t>übergebene Geräte</t>
  </si>
  <si>
    <t>b) Weiternutzung von Geräten eines anderen Schulaufwandsträgers (aufnehmender Schulaufwandsträger)</t>
  </si>
  <si>
    <t>Nur auszufüllen, sofern der Antragsteller die Schulaufwandsträgerschaft einer Schule übernommen hat und von einem anderen Leistungsempfänger beschaffte Geräte (kostenfrei) zur Weiternutzung übernommen hat (aufnehmender Schulaufwandsträger).</t>
  </si>
  <si>
    <t>Dem Antragsteller  ist bekannt, dass für Beschaffungen in der ergänzenden Vollausstattungsrunde die Regelungen der Verordnung (EU) 833/2014, geändert durch die Verordnung (EU) 2022/576 des Rates vom 08.04.2022, über restriktive Maßnahmen angesichts der Handlungen Russlands, die die Lage in der Ukraine destabilisieren („Sanktions-VO“), zu beachten sind (Auflage im neuen Bescheid). Aufträge oder Konzessionen, die zur Erfüllung der Zuwendungszwecke vergeben werden, sind für alle Leistungsempfänger wie öffentliche Aufträge und Konzessionen im Sinne des Artikels 5k dieser Verordnung zu behandeln. Die Regelungen sind für alle Aufträge ab dem dritten Tag nach Versand des Schreibens I.7-BS4400.27/390/180, also ab dem 20. August 2022 einzuhalten. Auf das ab 11.10.2022 greifende Vertragserfüllungsverbot gem. Art. 5k Abs. 4 der Sanktions-VO für bereits zuvor erteilte Aufträge  wird hingewiesen.</t>
  </si>
  <si>
    <t>Unterschrift durch die/den Zeichnungsberechtigte/n</t>
  </si>
  <si>
    <t>Der Antragsteller erklärt, dass sämtliche im ursprünglichen Leistungsantrag  unter Nr. 11 abgegebenen Versicherungen auch für die Maßnahmen nach diesem Antrag uneingeschränkt gelten. Er erklärt, dass 
(1) die Mittel wirtschaftlich und sparsam verwendet werden, 
(2) die Maßgaben an den Leistungszweck und die Voraussetzungen an die Berücksichtigungsfähigkeit, insb. die technischen Mindestkriterien in Bezug auf die CPU/Systemleistung sowie das Display auf Basis der im „Votum - Empfehlungen zur IT-Ausstattung von Schulen“ festgelegten Mindestwerte, eingehalten werden, 
(3) die beschafften Geräte den Schulen zur unentgeltlichen Nutzung als Teil des Schulvermögens überlassen werden und 
(4) nicht berücksichtigungsfähige Ausgaben durch den Antragsteller übernommen werden.</t>
  </si>
  <si>
    <t>Für die Vorlage der Zwsichenbilanz wird für die Investitionsmaßnahmen der ersten Antragsrunde unter Einschluss der  bis zum Stichtag 31.12.2022 getätigten Aufträge und Vetragsabschlüsse in Kenntnis der strafrechtlichen Bedeutung unvollständiger oder falscher Angaben versichert, dass
(1) die in der Zwischenbilanz nachgewiesenen Einnahmen und Ausgaben nach den Rechnungsunterlagen im Zusammenhang mit dem Vorhaben angefallen sind,
(2) nicht berücksichtigungsfähige Beträge, Rückforderungen und Rückzahlungen abgesetzt werden,
(3) die staatliche Leistung ausschließlich zur Erfüllung des im Bescheid näher bezeichneten Leistungszwecks verwendet wird,
(4) die im Bescheid einschließlich der dort enthaltenen Nebenbestimmungen genannten Bedingungen und Auflagen eingehalten werden.</t>
  </si>
  <si>
    <t>Hiermit wird die Neufestsetzung der staatlichen Leistung aus dem "Sonderbudget Lehrerdienstgeräte (SoLD)" des Bayerischen Staatsministeriums für Unterricht und Kultus (Neufassung der KMBek vom 17.10.2022, Az. I.5-BS4400.27/390/416) durch Teilnahme an der ergänzenden Vollausstattungsrunde im Kalenderjahr 2022 gemäß Nr. 7.4 SoLD beantragt.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</si>
</sst>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44" formatCode="_-* #,##0.00\ &quot;€&quot;_-;\-* #,##0.00\ &quot;€&quot;_-;_-* &quot;-&quot;??\ &quot;€&quot;_-;_-@_-"/>
    <numFmt numFmtId="164" formatCode="0.0%"/>
    <numFmt numFmtId="165" formatCode="###,###,###"/>
    <numFmt numFmtId="166" formatCode="###,###\ &quot;Einheiten&quot;"/>
    <numFmt numFmtId="167" formatCode="###,##0\ &quot;Einheiten &quot;"/>
    <numFmt numFmtId="168" formatCode="###,##0\ &quot;Einheiten&quot;"/>
    <numFmt numFmtId="169" formatCode="###,##0\ &quot;Stück&quot;"/>
    <numFmt numFmtId="170" formatCode="##,##0\ &quot;Einheiten&quot;"/>
    <numFmt numFmtId="171" formatCode="##0\ &quot;mal &quot;"/>
    <numFmt numFmtId="172" formatCode="_-* #,##0.00\ [$€-407]_-;\-* #,##0.00\ [$€-407]_-;_-* &quot;-&quot;??\ [$€-407]_-;_-@_-"/>
    <numFmt numFmtId="173" formatCode="\+###,##0\ &quot;Einheiten &quot;"/>
  </numFmts>
  <fonts count="35"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0"/>
      <color theme="1"/>
      <name val="Calibri"/>
      <family val="2"/>
      <scheme val="minor"/>
    </font>
    <font>
      <u/>
      <sz val="11"/>
      <color theme="1"/>
      <name val="Calibri"/>
      <family val="2"/>
      <scheme val="minor"/>
    </font>
    <font>
      <sz val="11"/>
      <color theme="0"/>
      <name val="Calibri"/>
      <family val="2"/>
      <scheme val="minor"/>
    </font>
    <font>
      <sz val="8"/>
      <color theme="1"/>
      <name val="Calibri"/>
      <family val="2"/>
      <scheme val="minor"/>
    </font>
    <font>
      <sz val="11"/>
      <color theme="9" tint="-0.499984740745262"/>
      <name val="Calibri"/>
      <family val="2"/>
      <scheme val="minor"/>
    </font>
    <font>
      <sz val="14"/>
      <color theme="9" tint="-0.499984740745262"/>
      <name val="Calibri"/>
      <family val="2"/>
      <scheme val="minor"/>
    </font>
    <font>
      <b/>
      <sz val="12"/>
      <color theme="1"/>
      <name val="Calibri"/>
      <family val="2"/>
      <scheme val="minor"/>
    </font>
    <font>
      <sz val="10"/>
      <name val="Calibri"/>
      <family val="2"/>
      <scheme val="minor"/>
    </font>
    <font>
      <sz val="11"/>
      <name val="Calibri"/>
      <family val="2"/>
      <scheme val="minor"/>
    </font>
    <font>
      <sz val="8"/>
      <name val="Calibri"/>
      <family val="2"/>
      <scheme val="minor"/>
    </font>
    <font>
      <b/>
      <sz val="11"/>
      <name val="Calibri"/>
      <family val="2"/>
      <scheme val="minor"/>
    </font>
    <font>
      <sz val="12"/>
      <color theme="1"/>
      <name val="Calibri"/>
      <family val="2"/>
      <scheme val="minor"/>
    </font>
    <font>
      <b/>
      <sz val="11"/>
      <color theme="1" tint="0.499984740745262"/>
      <name val="Calibri"/>
      <family val="2"/>
      <scheme val="minor"/>
    </font>
    <font>
      <u/>
      <sz val="11"/>
      <color theme="1" tint="0.499984740745262"/>
      <name val="Calibri"/>
      <family val="2"/>
      <scheme val="minor"/>
    </font>
    <font>
      <sz val="11"/>
      <color theme="1" tint="0.499984740745262"/>
      <name val="Calibri"/>
      <family val="2"/>
      <scheme val="minor"/>
    </font>
    <font>
      <sz val="9"/>
      <name val="Calibri"/>
      <family val="2"/>
      <scheme val="minor"/>
    </font>
    <font>
      <sz val="9"/>
      <color theme="1"/>
      <name val="Calibri"/>
      <family val="2"/>
      <scheme val="minor"/>
    </font>
    <font>
      <sz val="11"/>
      <color theme="1"/>
      <name val="Wingdings 2"/>
      <family val="1"/>
      <charset val="2"/>
    </font>
    <font>
      <b/>
      <sz val="8"/>
      <color theme="1"/>
      <name val="Calibri"/>
      <family val="2"/>
      <scheme val="minor"/>
    </font>
    <font>
      <b/>
      <u/>
      <sz val="11"/>
      <color rgb="FFFF0000"/>
      <name val="Calibri"/>
      <family val="2"/>
      <scheme val="minor"/>
    </font>
    <font>
      <b/>
      <u/>
      <sz val="11"/>
      <color theme="0"/>
      <name val="Calibri"/>
      <family val="2"/>
      <scheme val="minor"/>
    </font>
    <font>
      <sz val="11"/>
      <color rgb="FFFF0000"/>
      <name val="Calibri"/>
      <family val="2"/>
      <scheme val="minor"/>
    </font>
    <font>
      <sz val="9"/>
      <color rgb="FFFF0000"/>
      <name val="Calibri"/>
      <family val="2"/>
      <scheme val="minor"/>
    </font>
    <font>
      <b/>
      <u/>
      <sz val="11"/>
      <color theme="1"/>
      <name val="Calibri"/>
      <family val="2"/>
      <scheme val="minor"/>
    </font>
    <font>
      <sz val="14"/>
      <color theme="1" tint="0.249977111117893"/>
      <name val="Calibri"/>
      <family val="2"/>
      <scheme val="minor"/>
    </font>
    <font>
      <sz val="11"/>
      <color theme="8" tint="-0.499984740745262"/>
      <name val="Calibri"/>
      <family val="2"/>
      <scheme val="minor"/>
    </font>
    <font>
      <i/>
      <sz val="11"/>
      <name val="Calibri"/>
      <family val="2"/>
      <scheme val="minor"/>
    </font>
    <font>
      <b/>
      <sz val="13"/>
      <name val="Calibri"/>
      <family val="2"/>
      <scheme val="minor"/>
    </font>
    <font>
      <sz val="10"/>
      <color rgb="FFFF0000"/>
      <name val="Calibri"/>
      <family val="2"/>
      <scheme val="minor"/>
    </font>
    <font>
      <sz val="5"/>
      <color theme="1"/>
      <name val="Calibri"/>
      <family val="2"/>
      <scheme val="minor"/>
    </font>
    <font>
      <u/>
      <sz val="11"/>
      <color theme="10"/>
      <name val="Calibri"/>
      <family val="2"/>
      <scheme val="minor"/>
    </font>
  </fonts>
  <fills count="22">
    <fill>
      <patternFill patternType="none"/>
    </fill>
    <fill>
      <patternFill patternType="gray125"/>
    </fill>
    <fill>
      <patternFill patternType="solid">
        <fgColor theme="9" tint="0.79998168889431442"/>
        <bgColor indexed="64"/>
      </patternFill>
    </fill>
    <fill>
      <patternFill patternType="solid">
        <fgColor theme="8"/>
        <bgColor indexed="64"/>
      </patternFill>
    </fill>
    <fill>
      <patternFill patternType="solid">
        <fgColor theme="0" tint="-0.249977111117893"/>
        <bgColor indexed="64"/>
      </patternFill>
    </fill>
    <fill>
      <patternFill patternType="solid">
        <fgColor theme="8" tint="0.79998168889431442"/>
        <bgColor indexed="64"/>
      </patternFill>
    </fill>
    <fill>
      <patternFill patternType="solid">
        <fgColor theme="9"/>
        <bgColor indexed="64"/>
      </patternFill>
    </fill>
    <fill>
      <patternFill patternType="solid">
        <fgColor theme="9"/>
        <bgColor theme="8"/>
      </patternFill>
    </fill>
    <fill>
      <patternFill patternType="solid">
        <fgColor theme="9" tint="0.79998168889431442"/>
        <bgColor theme="8"/>
      </patternFill>
    </fill>
    <fill>
      <patternFill patternType="solid">
        <fgColor theme="9"/>
        <bgColor theme="9"/>
      </patternFill>
    </fill>
    <fill>
      <patternFill patternType="solid">
        <fgColor theme="9" tint="0.39997558519241921"/>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1" tint="0.499984740745262"/>
        <bgColor indexed="64"/>
      </patternFill>
    </fill>
    <fill>
      <patternFill patternType="solid">
        <fgColor theme="0"/>
        <bgColor indexed="64"/>
      </patternFill>
    </fill>
    <fill>
      <patternFill patternType="solid">
        <fgColor rgb="FFFFFF00"/>
        <bgColor indexed="64"/>
      </patternFill>
    </fill>
    <fill>
      <patternFill patternType="solid">
        <fgColor theme="5"/>
        <bgColor indexed="64"/>
      </patternFill>
    </fill>
    <fill>
      <patternFill patternType="solid">
        <fgColor theme="5" tint="0.79998168889431442"/>
        <bgColor indexed="64"/>
      </patternFill>
    </fill>
    <fill>
      <patternFill patternType="solid">
        <fgColor theme="7"/>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s>
  <borders count="165">
    <border>
      <left/>
      <right/>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medium">
        <color theme="9"/>
      </left>
      <right style="hair">
        <color theme="9"/>
      </right>
      <top style="medium">
        <color theme="9"/>
      </top>
      <bottom style="thin">
        <color theme="9"/>
      </bottom>
      <diagonal/>
    </border>
    <border>
      <left style="hair">
        <color theme="9"/>
      </left>
      <right style="medium">
        <color theme="9"/>
      </right>
      <top style="medium">
        <color theme="9"/>
      </top>
      <bottom style="thin">
        <color theme="9"/>
      </bottom>
      <diagonal/>
    </border>
    <border>
      <left style="medium">
        <color theme="9"/>
      </left>
      <right style="hair">
        <color theme="9"/>
      </right>
      <top style="thin">
        <color theme="9"/>
      </top>
      <bottom style="thin">
        <color theme="9"/>
      </bottom>
      <diagonal/>
    </border>
    <border>
      <left style="hair">
        <color theme="9"/>
      </left>
      <right style="medium">
        <color theme="9"/>
      </right>
      <top style="thin">
        <color theme="9"/>
      </top>
      <bottom style="thin">
        <color theme="9"/>
      </bottom>
      <diagonal/>
    </border>
    <border>
      <left style="medium">
        <color theme="9"/>
      </left>
      <right style="hair">
        <color theme="9"/>
      </right>
      <top style="thin">
        <color theme="9"/>
      </top>
      <bottom style="medium">
        <color theme="9"/>
      </bottom>
      <diagonal/>
    </border>
    <border>
      <left style="hair">
        <color theme="9"/>
      </left>
      <right style="medium">
        <color theme="9"/>
      </right>
      <top style="thin">
        <color theme="9"/>
      </top>
      <bottom style="medium">
        <color theme="9"/>
      </bottom>
      <diagonal/>
    </border>
    <border>
      <left/>
      <right style="hair">
        <color theme="9"/>
      </right>
      <top style="thin">
        <color theme="9"/>
      </top>
      <bottom style="thin">
        <color theme="9"/>
      </bottom>
      <diagonal/>
    </border>
    <border>
      <left style="hair">
        <color theme="9"/>
      </left>
      <right/>
      <top style="thin">
        <color theme="9"/>
      </top>
      <bottom style="thin">
        <color theme="9"/>
      </bottom>
      <diagonal/>
    </border>
    <border>
      <left style="medium">
        <color theme="9"/>
      </left>
      <right/>
      <top style="thin">
        <color theme="9"/>
      </top>
      <bottom style="medium">
        <color theme="9"/>
      </bottom>
      <diagonal/>
    </border>
    <border>
      <left/>
      <right/>
      <top/>
      <bottom style="thin">
        <color theme="9"/>
      </bottom>
      <diagonal/>
    </border>
    <border>
      <left/>
      <right style="hair">
        <color theme="9"/>
      </right>
      <top style="thin">
        <color theme="9"/>
      </top>
      <bottom/>
      <diagonal/>
    </border>
    <border>
      <left/>
      <right style="hair">
        <color theme="9"/>
      </right>
      <top/>
      <bottom style="thin">
        <color theme="9"/>
      </bottom>
      <diagonal/>
    </border>
    <border>
      <left style="hair">
        <color theme="9"/>
      </left>
      <right/>
      <top/>
      <bottom style="thin">
        <color theme="9"/>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top style="thin">
        <color auto="1"/>
      </top>
      <bottom/>
      <diagonal/>
    </border>
    <border>
      <left/>
      <right style="thin">
        <color auto="1"/>
      </right>
      <top style="thin">
        <color auto="1"/>
      </top>
      <bottom/>
      <diagonal/>
    </border>
    <border>
      <left style="medium">
        <color theme="9"/>
      </left>
      <right style="hair">
        <color theme="9"/>
      </right>
      <top style="thin">
        <color theme="9"/>
      </top>
      <bottom/>
      <diagonal/>
    </border>
    <border>
      <left/>
      <right/>
      <top style="thin">
        <color theme="9"/>
      </top>
      <bottom style="thin">
        <color theme="9"/>
      </bottom>
      <diagonal/>
    </border>
    <border>
      <left style="hair">
        <color theme="9"/>
      </left>
      <right/>
      <top style="thin">
        <color theme="9"/>
      </top>
      <bottom/>
      <diagonal/>
    </border>
    <border>
      <left style="medium">
        <color theme="9"/>
      </left>
      <right/>
      <top style="medium">
        <color theme="9"/>
      </top>
      <bottom style="thin">
        <color theme="9"/>
      </bottom>
      <diagonal/>
    </border>
    <border>
      <left/>
      <right style="medium">
        <color theme="9"/>
      </right>
      <top style="medium">
        <color theme="9"/>
      </top>
      <bottom style="thin">
        <color theme="9"/>
      </bottom>
      <diagonal/>
    </border>
    <border>
      <left style="medium">
        <color theme="9"/>
      </left>
      <right/>
      <top style="thin">
        <color theme="9"/>
      </top>
      <bottom style="thin">
        <color theme="9"/>
      </bottom>
      <diagonal/>
    </border>
    <border>
      <left/>
      <right style="medium">
        <color theme="9"/>
      </right>
      <top style="thin">
        <color theme="9"/>
      </top>
      <bottom style="thin">
        <color theme="9"/>
      </bottom>
      <diagonal/>
    </border>
    <border>
      <left/>
      <right style="medium">
        <color theme="9"/>
      </right>
      <top style="thin">
        <color theme="9"/>
      </top>
      <bottom style="medium">
        <color theme="9"/>
      </bottom>
      <diagonal/>
    </border>
    <border>
      <left/>
      <right/>
      <top style="medium">
        <color theme="9"/>
      </top>
      <bottom style="medium">
        <color theme="9"/>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auto="1"/>
      </left>
      <right/>
      <top style="thin">
        <color auto="1"/>
      </top>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hair">
        <color auto="1"/>
      </right>
      <top style="hair">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style="thin">
        <color indexed="64"/>
      </left>
      <right style="thin">
        <color indexed="64"/>
      </right>
      <top/>
      <bottom style="thin">
        <color indexed="64"/>
      </bottom>
      <diagonal/>
    </border>
    <border>
      <left/>
      <right/>
      <top style="thin">
        <color indexed="64"/>
      </top>
      <bottom/>
      <diagonal/>
    </border>
    <border>
      <left style="thin">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indexed="64"/>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thin">
        <color auto="1"/>
      </top>
      <bottom style="hair">
        <color auto="1"/>
      </bottom>
      <diagonal/>
    </border>
    <border>
      <left/>
      <right style="hair">
        <color auto="1"/>
      </right>
      <top style="hair">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hair">
        <color auto="1"/>
      </left>
      <right style="hair">
        <color auto="1"/>
      </right>
      <top style="thin">
        <color auto="1"/>
      </top>
      <bottom style="thin">
        <color auto="1"/>
      </bottom>
      <diagonal/>
    </border>
    <border>
      <left/>
      <right/>
      <top style="thin">
        <color indexed="64"/>
      </top>
      <bottom style="thin">
        <color indexed="64"/>
      </bottom>
      <diagonal/>
    </border>
    <border>
      <left style="hair">
        <color auto="1"/>
      </left>
      <right/>
      <top/>
      <bottom/>
      <diagonal/>
    </border>
    <border>
      <left style="hair">
        <color theme="0"/>
      </left>
      <right style="hair">
        <color theme="0"/>
      </right>
      <top/>
      <bottom style="hair">
        <color theme="0"/>
      </bottom>
      <diagonal/>
    </border>
    <border>
      <left style="hair">
        <color theme="0"/>
      </left>
      <right style="hair">
        <color theme="0"/>
      </right>
      <top style="hair">
        <color theme="0"/>
      </top>
      <bottom style="hair">
        <color theme="0"/>
      </bottom>
      <diagonal/>
    </border>
    <border>
      <left style="hair">
        <color theme="0"/>
      </left>
      <right style="hair">
        <color theme="0"/>
      </right>
      <top style="hair">
        <color theme="0"/>
      </top>
      <bottom/>
      <diagonal/>
    </border>
    <border>
      <left style="thin">
        <color indexed="64"/>
      </left>
      <right style="thin">
        <color auto="1"/>
      </right>
      <top style="thin">
        <color auto="1"/>
      </top>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indexed="64"/>
      </bottom>
      <diagonal/>
    </border>
    <border>
      <left style="thin">
        <color auto="1"/>
      </left>
      <right style="hair">
        <color auto="1"/>
      </right>
      <top style="thin">
        <color auto="1"/>
      </top>
      <bottom style="thin">
        <color indexed="64"/>
      </bottom>
      <diagonal/>
    </border>
    <border>
      <left style="hair">
        <color auto="1"/>
      </left>
      <right style="hair">
        <color auto="1"/>
      </right>
      <top style="thin">
        <color auto="1"/>
      </top>
      <bottom style="thin">
        <color indexed="64"/>
      </bottom>
      <diagonal/>
    </border>
    <border>
      <left style="hair">
        <color auto="1"/>
      </left>
      <right style="thin">
        <color indexed="64"/>
      </right>
      <top style="thin">
        <color auto="1"/>
      </top>
      <bottom style="hair">
        <color auto="1"/>
      </bottom>
      <diagonal/>
    </border>
    <border>
      <left style="hair">
        <color auto="1"/>
      </left>
      <right style="thin">
        <color indexed="64"/>
      </right>
      <top style="thin">
        <color indexed="64"/>
      </top>
      <bottom style="thin">
        <color indexed="64"/>
      </bottom>
      <diagonal/>
    </border>
    <border>
      <left style="hair">
        <color theme="0"/>
      </left>
      <right style="hair">
        <color theme="0"/>
      </right>
      <top/>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
      <left style="medium">
        <color theme="1" tint="0.499984740745262"/>
      </left>
      <right/>
      <top/>
      <bottom/>
      <diagonal/>
    </border>
    <border>
      <left/>
      <right style="medium">
        <color theme="1" tint="0.499984740745262"/>
      </right>
      <top/>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style="hair">
        <color theme="0"/>
      </right>
      <top style="medium">
        <color theme="1" tint="0.499984740745262"/>
      </top>
      <bottom style="hair">
        <color theme="0"/>
      </bottom>
      <diagonal/>
    </border>
    <border>
      <left style="hair">
        <color theme="0"/>
      </left>
      <right style="hair">
        <color theme="0"/>
      </right>
      <top style="medium">
        <color theme="1" tint="0.499984740745262"/>
      </top>
      <bottom style="hair">
        <color theme="0"/>
      </bottom>
      <diagonal/>
    </border>
    <border>
      <left style="hair">
        <color theme="0"/>
      </left>
      <right style="medium">
        <color theme="1" tint="0.499984740745262"/>
      </right>
      <top style="medium">
        <color theme="1" tint="0.499984740745262"/>
      </top>
      <bottom style="hair">
        <color theme="0"/>
      </bottom>
      <diagonal/>
    </border>
    <border>
      <left style="medium">
        <color theme="1" tint="0.499984740745262"/>
      </left>
      <right style="hair">
        <color theme="0"/>
      </right>
      <top style="hair">
        <color theme="0"/>
      </top>
      <bottom style="hair">
        <color theme="0"/>
      </bottom>
      <diagonal/>
    </border>
    <border>
      <left style="hair">
        <color theme="0"/>
      </left>
      <right style="medium">
        <color theme="1" tint="0.499984740745262"/>
      </right>
      <top style="hair">
        <color theme="0"/>
      </top>
      <bottom style="hair">
        <color theme="0"/>
      </bottom>
      <diagonal/>
    </border>
    <border>
      <left style="medium">
        <color theme="1" tint="0.499984740745262"/>
      </left>
      <right style="hair">
        <color theme="0"/>
      </right>
      <top style="hair">
        <color theme="0"/>
      </top>
      <bottom/>
      <diagonal/>
    </border>
    <border>
      <left style="hair">
        <color theme="0"/>
      </left>
      <right style="medium">
        <color theme="1" tint="0.499984740745262"/>
      </right>
      <top/>
      <bottom/>
      <diagonal/>
    </border>
    <border>
      <left style="medium">
        <color theme="1" tint="0.499984740745262"/>
      </left>
      <right style="hair">
        <color theme="0"/>
      </right>
      <top/>
      <bottom/>
      <diagonal/>
    </border>
    <border>
      <left style="hair">
        <color theme="0"/>
      </left>
      <right style="medium">
        <color theme="1" tint="0.499984740745262"/>
      </right>
      <top/>
      <bottom style="hair">
        <color theme="0"/>
      </bottom>
      <diagonal/>
    </border>
    <border>
      <left style="hair">
        <color theme="0"/>
      </left>
      <right style="medium">
        <color theme="1" tint="0.499984740745262"/>
      </right>
      <top style="hair">
        <color theme="0"/>
      </top>
      <bottom/>
      <diagonal/>
    </border>
    <border>
      <left/>
      <right style="medium">
        <color theme="1" tint="0.499984740745262"/>
      </right>
      <top/>
      <bottom style="hair">
        <color theme="0"/>
      </bottom>
      <diagonal/>
    </border>
    <border>
      <left/>
      <right style="medium">
        <color theme="1" tint="0.499984740745262"/>
      </right>
      <top style="hair">
        <color theme="0"/>
      </top>
      <bottom style="hair">
        <color theme="0"/>
      </bottom>
      <diagonal/>
    </border>
    <border>
      <left/>
      <right style="medium">
        <color theme="1" tint="0.499984740745262"/>
      </right>
      <top style="hair">
        <color theme="0"/>
      </top>
      <bottom/>
      <diagonal/>
    </border>
    <border>
      <left style="medium">
        <color theme="1" tint="0.499984740745262"/>
      </left>
      <right style="hair">
        <color theme="0"/>
      </right>
      <top/>
      <bottom style="medium">
        <color theme="1" tint="0.499984740745262"/>
      </bottom>
      <diagonal/>
    </border>
    <border>
      <left style="medium">
        <color theme="1" tint="0.499984740745262"/>
      </left>
      <right style="hair">
        <color theme="0"/>
      </right>
      <top style="thin">
        <color theme="1" tint="0.499984740745262"/>
      </top>
      <bottom/>
      <diagonal/>
    </border>
    <border>
      <left style="hair">
        <color theme="0"/>
      </left>
      <right style="hair">
        <color theme="0"/>
      </right>
      <top style="thin">
        <color theme="1" tint="0.499984740745262"/>
      </top>
      <bottom/>
      <diagonal/>
    </border>
    <border>
      <left style="hair">
        <color theme="0"/>
      </left>
      <right style="medium">
        <color theme="1" tint="0.499984740745262"/>
      </right>
      <top style="thin">
        <color theme="1" tint="0.499984740745262"/>
      </top>
      <bottom/>
      <diagonal/>
    </border>
    <border>
      <left style="medium">
        <color theme="1" tint="0.499984740745262"/>
      </left>
      <right style="hair">
        <color theme="0"/>
      </right>
      <top/>
      <bottom style="thin">
        <color theme="1" tint="0.499984740745262"/>
      </bottom>
      <diagonal/>
    </border>
    <border>
      <left style="hair">
        <color theme="0"/>
      </left>
      <right style="hair">
        <color theme="0"/>
      </right>
      <top/>
      <bottom style="thin">
        <color theme="1" tint="0.499984740745262"/>
      </bottom>
      <diagonal/>
    </border>
    <border>
      <left style="hair">
        <color theme="0"/>
      </left>
      <right style="medium">
        <color theme="1" tint="0.499984740745262"/>
      </right>
      <top/>
      <bottom style="thin">
        <color theme="1" tint="0.499984740745262"/>
      </bottom>
      <diagonal/>
    </border>
    <border>
      <left/>
      <right style="medium">
        <color theme="1" tint="0.499984740745262"/>
      </right>
      <top style="thin">
        <color theme="1" tint="0.499984740745262"/>
      </top>
      <bottom/>
      <diagonal/>
    </border>
    <border>
      <left/>
      <right style="medium">
        <color theme="1" tint="0.499984740745262"/>
      </right>
      <top/>
      <bottom style="thin">
        <color theme="1" tint="0.499984740745262"/>
      </bottom>
      <diagonal/>
    </border>
    <border>
      <left/>
      <right style="hair">
        <color auto="1"/>
      </right>
      <top style="thin">
        <color auto="1"/>
      </top>
      <bottom style="thin">
        <color indexed="64"/>
      </bottom>
      <diagonal/>
    </border>
    <border>
      <left style="hair">
        <color theme="0"/>
      </left>
      <right style="hair">
        <color theme="0"/>
      </right>
      <top style="hair">
        <color theme="0"/>
      </top>
      <bottom style="dotted">
        <color theme="0"/>
      </bottom>
      <diagonal/>
    </border>
    <border>
      <left/>
      <right style="medium">
        <color theme="1" tint="0.499984740745262"/>
      </right>
      <top style="hair">
        <color theme="0"/>
      </top>
      <bottom style="dotted">
        <color theme="0"/>
      </bottom>
      <diagonal/>
    </border>
    <border>
      <left style="hair">
        <color theme="0"/>
      </left>
      <right style="hair">
        <color theme="0"/>
      </right>
      <top style="dotted">
        <color theme="0"/>
      </top>
      <bottom style="medium">
        <color theme="1" tint="0.499984740745262"/>
      </bottom>
      <diagonal/>
    </border>
    <border>
      <left style="hair">
        <color theme="0"/>
      </left>
      <right style="medium">
        <color theme="1" tint="0.499984740745262"/>
      </right>
      <top style="dotted">
        <color theme="0"/>
      </top>
      <bottom style="medium">
        <color theme="1" tint="0.499984740745262"/>
      </bottom>
      <diagonal/>
    </border>
    <border>
      <left style="thin">
        <color theme="0"/>
      </left>
      <right/>
      <top/>
      <bottom style="thin">
        <color theme="0"/>
      </bottom>
      <diagonal/>
    </border>
    <border>
      <left style="thin">
        <color theme="0"/>
      </left>
      <right/>
      <top style="thin">
        <color theme="0"/>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hair">
        <color auto="1"/>
      </left>
      <right style="thin">
        <color indexed="64"/>
      </right>
      <top style="thin">
        <color auto="1"/>
      </top>
      <bottom style="thin">
        <color auto="1"/>
      </bottom>
      <diagonal/>
    </border>
    <border>
      <left/>
      <right/>
      <top style="thin">
        <color indexed="64"/>
      </top>
      <bottom style="thin">
        <color indexed="64"/>
      </bottom>
      <diagonal/>
    </border>
    <border>
      <left style="thin">
        <color auto="1"/>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hair">
        <color auto="1"/>
      </left>
      <right style="thin">
        <color indexed="64"/>
      </right>
      <top style="thin">
        <color indexed="64"/>
      </top>
      <bottom style="hair">
        <color indexed="64"/>
      </bottom>
      <diagonal/>
    </border>
    <border>
      <left style="hair">
        <color auto="1"/>
      </left>
      <right style="thin">
        <color indexed="64"/>
      </right>
      <top style="hair">
        <color indexed="64"/>
      </top>
      <bottom style="hair">
        <color indexed="64"/>
      </bottom>
      <diagonal/>
    </border>
    <border>
      <left style="hair">
        <color auto="1"/>
      </left>
      <right style="thin">
        <color indexed="64"/>
      </right>
      <top style="hair">
        <color indexed="64"/>
      </top>
      <bottom style="thin">
        <color indexed="64"/>
      </bottom>
      <diagonal/>
    </border>
    <border>
      <left/>
      <right style="hair">
        <color auto="1"/>
      </right>
      <top style="thin">
        <color auto="1"/>
      </top>
      <bottom style="hair">
        <color auto="1"/>
      </bottom>
      <diagonal/>
    </border>
    <border>
      <left/>
      <right style="thin">
        <color indexed="64"/>
      </right>
      <top style="thin">
        <color auto="1"/>
      </top>
      <bottom style="hair">
        <color auto="1"/>
      </bottom>
      <diagonal/>
    </border>
    <border>
      <left/>
      <right style="hair">
        <color auto="1"/>
      </right>
      <top style="hair">
        <color auto="1"/>
      </top>
      <bottom style="hair">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7">
    <xf numFmtId="0" fontId="0" fillId="0" borderId="0"/>
    <xf numFmtId="44"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0" fontId="34" fillId="0" borderId="0" applyNumberFormat="0" applyFill="0" applyBorder="0" applyAlignment="0" applyProtection="0"/>
  </cellStyleXfs>
  <cellXfs count="393">
    <xf numFmtId="0" fontId="0" fillId="0" borderId="0" xfId="0"/>
    <xf numFmtId="0" fontId="0" fillId="0" borderId="0" xfId="0" applyAlignment="1">
      <alignment vertical="top"/>
    </xf>
    <xf numFmtId="0" fontId="3" fillId="0" borderId="0" xfId="0" applyFont="1"/>
    <xf numFmtId="0" fontId="0" fillId="0" borderId="0" xfId="0" applyAlignment="1">
      <alignment vertical="center"/>
    </xf>
    <xf numFmtId="0" fontId="2" fillId="7" borderId="22" xfId="0" applyFont="1" applyFill="1" applyBorder="1" applyAlignment="1">
      <alignment vertical="top" wrapText="1"/>
    </xf>
    <xf numFmtId="0" fontId="0" fillId="6" borderId="23" xfId="0" applyFill="1" applyBorder="1" applyAlignment="1">
      <alignment vertical="top" wrapText="1"/>
    </xf>
    <xf numFmtId="0" fontId="6" fillId="0" borderId="0" xfId="0" applyFont="1"/>
    <xf numFmtId="0" fontId="8" fillId="2" borderId="25" xfId="0" applyFont="1" applyFill="1" applyBorder="1"/>
    <xf numFmtId="0" fontId="8" fillId="2" borderId="27" xfId="0" applyFont="1" applyFill="1" applyBorder="1"/>
    <xf numFmtId="0" fontId="2" fillId="8" borderId="24" xfId="0" applyFont="1" applyFill="1" applyBorder="1"/>
    <xf numFmtId="0" fontId="2" fillId="8" borderId="26" xfId="0" applyFont="1" applyFill="1" applyBorder="1"/>
    <xf numFmtId="0" fontId="0" fillId="0" borderId="0" xfId="0" applyAlignment="1">
      <alignment horizontal="center"/>
    </xf>
    <xf numFmtId="0" fontId="0" fillId="0" borderId="3" xfId="0" applyBorder="1" applyAlignment="1">
      <alignment horizontal="center" vertical="center"/>
    </xf>
    <xf numFmtId="0" fontId="2" fillId="8" borderId="45" xfId="0" applyFont="1" applyFill="1" applyBorder="1"/>
    <xf numFmtId="0" fontId="0" fillId="6" borderId="31" xfId="0" applyFill="1" applyBorder="1" applyAlignment="1">
      <alignment vertical="top"/>
    </xf>
    <xf numFmtId="0" fontId="8" fillId="2" borderId="46" xfId="0" applyFont="1" applyFill="1" applyBorder="1"/>
    <xf numFmtId="0" fontId="2" fillId="9" borderId="33" xfId="0" applyFont="1" applyFill="1" applyBorder="1"/>
    <xf numFmtId="0" fontId="0" fillId="0" borderId="34" xfId="0" applyBorder="1"/>
    <xf numFmtId="0" fontId="0" fillId="2" borderId="28" xfId="0" applyFont="1" applyFill="1" applyBorder="1" applyAlignment="1">
      <alignment horizontal="center"/>
    </xf>
    <xf numFmtId="0" fontId="0" fillId="2" borderId="29" xfId="0" applyFill="1" applyBorder="1"/>
    <xf numFmtId="0" fontId="0" fillId="2" borderId="32" xfId="0" applyFont="1" applyFill="1" applyBorder="1" applyAlignment="1">
      <alignment horizontal="center"/>
    </xf>
    <xf numFmtId="0" fontId="0" fillId="2" borderId="47" xfId="0" applyFill="1" applyBorder="1"/>
    <xf numFmtId="0" fontId="0" fillId="0" borderId="33" xfId="0" applyBorder="1"/>
    <xf numFmtId="0" fontId="0" fillId="2" borderId="28" xfId="0" applyFill="1" applyBorder="1" applyAlignment="1">
      <alignment horizontal="center"/>
    </xf>
    <xf numFmtId="0" fontId="0" fillId="2" borderId="32" xfId="0" applyFill="1" applyBorder="1" applyAlignment="1">
      <alignment horizontal="center"/>
    </xf>
    <xf numFmtId="0" fontId="6" fillId="6" borderId="23" xfId="0" applyFont="1" applyFill="1" applyBorder="1" applyAlignment="1">
      <alignment vertical="top"/>
    </xf>
    <xf numFmtId="0" fontId="6" fillId="6" borderId="23" xfId="0" applyFont="1" applyFill="1" applyBorder="1" applyAlignment="1">
      <alignment vertical="top" wrapText="1"/>
    </xf>
    <xf numFmtId="0" fontId="2" fillId="6" borderId="48" xfId="0" applyFont="1" applyFill="1" applyBorder="1" applyAlignment="1">
      <alignment vertical="top" wrapText="1"/>
    </xf>
    <xf numFmtId="0" fontId="2" fillId="6" borderId="49" xfId="0" applyFont="1" applyFill="1" applyBorder="1" applyAlignment="1">
      <alignment vertical="top" wrapText="1"/>
    </xf>
    <xf numFmtId="0" fontId="2" fillId="8" borderId="50" xfId="0" applyFont="1" applyFill="1" applyBorder="1"/>
    <xf numFmtId="0" fontId="8" fillId="2" borderId="51" xfId="0" applyFont="1" applyFill="1" applyBorder="1"/>
    <xf numFmtId="0" fontId="2" fillId="8" borderId="30" xfId="0" applyFont="1" applyFill="1" applyBorder="1"/>
    <xf numFmtId="0" fontId="8" fillId="2" borderId="52" xfId="0" applyFont="1" applyFill="1" applyBorder="1"/>
    <xf numFmtId="0" fontId="8" fillId="2" borderId="47" xfId="0" applyFont="1" applyFill="1" applyBorder="1"/>
    <xf numFmtId="0" fontId="17" fillId="0" borderId="53" xfId="0" applyFont="1" applyFill="1" applyBorder="1" applyAlignment="1">
      <alignment vertical="top"/>
    </xf>
    <xf numFmtId="0" fontId="18" fillId="0" borderId="53" xfId="0" applyFont="1" applyFill="1" applyBorder="1" applyAlignment="1">
      <alignment vertical="top" wrapText="1"/>
    </xf>
    <xf numFmtId="0" fontId="0" fillId="0" borderId="0" xfId="0" applyAlignment="1">
      <alignment horizontal="left" vertical="center"/>
    </xf>
    <xf numFmtId="44" fontId="25" fillId="0" borderId="0" xfId="0" applyNumberFormat="1" applyFont="1" applyAlignment="1">
      <alignment horizontal="left" vertical="center"/>
    </xf>
    <xf numFmtId="44" fontId="0" fillId="0" borderId="0" xfId="0" applyNumberFormat="1"/>
    <xf numFmtId="0" fontId="3" fillId="15" borderId="0" xfId="0" applyFont="1" applyFill="1"/>
    <xf numFmtId="0" fontId="0" fillId="0" borderId="3" xfId="0" applyBorder="1" applyAlignment="1">
      <alignment horizontal="center" vertical="center" wrapText="1"/>
    </xf>
    <xf numFmtId="0" fontId="0" fillId="0" borderId="3" xfId="0" applyBorder="1" applyAlignment="1">
      <alignment horizontal="left" vertical="center"/>
    </xf>
    <xf numFmtId="0" fontId="0" fillId="0" borderId="0" xfId="0" applyAlignment="1">
      <alignment horizontal="left"/>
    </xf>
    <xf numFmtId="44" fontId="0" fillId="0" borderId="0" xfId="1" applyFont="1"/>
    <xf numFmtId="44" fontId="0" fillId="0" borderId="0" xfId="1" applyFont="1" applyFill="1" applyBorder="1" applyAlignment="1">
      <alignment horizontal="center" vertical="top" wrapText="1"/>
    </xf>
    <xf numFmtId="0" fontId="0" fillId="0" borderId="0" xfId="0" applyFill="1" applyAlignment="1">
      <alignment horizontal="center"/>
    </xf>
    <xf numFmtId="0" fontId="0" fillId="0" borderId="0" xfId="0" applyNumberFormat="1" applyFill="1" applyAlignment="1">
      <alignment horizontal="center"/>
    </xf>
    <xf numFmtId="0" fontId="0" fillId="0" borderId="87" xfId="1" applyNumberFormat="1" applyFont="1" applyFill="1" applyBorder="1" applyAlignment="1">
      <alignment horizontal="center" vertical="top" wrapText="1"/>
    </xf>
    <xf numFmtId="0" fontId="0" fillId="0" borderId="86" xfId="1" applyNumberFormat="1" applyFont="1" applyFill="1" applyBorder="1" applyAlignment="1">
      <alignment horizontal="center"/>
    </xf>
    <xf numFmtId="44" fontId="0" fillId="0" borderId="0" xfId="1" applyFont="1" applyFill="1" applyAlignment="1">
      <alignment horizontal="center" vertical="top" wrapText="1"/>
    </xf>
    <xf numFmtId="0" fontId="27" fillId="0" borderId="0" xfId="0" applyFont="1" applyAlignment="1">
      <alignment horizontal="center"/>
    </xf>
    <xf numFmtId="0" fontId="12" fillId="12" borderId="89" xfId="0" applyFont="1" applyFill="1" applyBorder="1" applyAlignment="1">
      <alignment horizontal="left" vertical="center"/>
    </xf>
    <xf numFmtId="0" fontId="12" fillId="11" borderId="89" xfId="0" applyFont="1" applyFill="1" applyBorder="1" applyAlignment="1">
      <alignment horizontal="left" vertical="center"/>
    </xf>
    <xf numFmtId="0" fontId="14" fillId="12" borderId="89" xfId="0" applyFont="1" applyFill="1" applyBorder="1" applyAlignment="1">
      <alignment horizontal="left" vertical="center"/>
    </xf>
    <xf numFmtId="0" fontId="12" fillId="12" borderId="90" xfId="0" applyFont="1" applyFill="1" applyBorder="1" applyAlignment="1">
      <alignment horizontal="left" vertical="center"/>
    </xf>
    <xf numFmtId="0" fontId="0" fillId="0" borderId="0" xfId="0" applyAlignment="1">
      <alignment horizontal="center"/>
    </xf>
    <xf numFmtId="14" fontId="0" fillId="17" borderId="0" xfId="0" applyNumberFormat="1" applyFill="1" applyAlignment="1">
      <alignment horizontal="center" vertical="center"/>
    </xf>
    <xf numFmtId="0" fontId="0" fillId="19" borderId="86" xfId="0" applyNumberFormat="1" applyFill="1" applyBorder="1" applyAlignment="1">
      <alignment horizontal="center"/>
    </xf>
    <xf numFmtId="0" fontId="0" fillId="19" borderId="85" xfId="0" applyNumberFormat="1" applyFont="1" applyFill="1" applyBorder="1" applyAlignment="1">
      <alignment horizontal="left"/>
    </xf>
    <xf numFmtId="165" fontId="0" fillId="0" borderId="0" xfId="0" applyNumberFormat="1" applyAlignment="1">
      <alignment horizontal="center"/>
    </xf>
    <xf numFmtId="0" fontId="0" fillId="17" borderId="0" xfId="0" applyFill="1" applyAlignment="1">
      <alignment horizontal="center" vertical="center"/>
    </xf>
    <xf numFmtId="0" fontId="9" fillId="0" borderId="0" xfId="0" applyFont="1" applyFill="1" applyBorder="1" applyAlignment="1">
      <alignment vertical="center" wrapText="1"/>
    </xf>
    <xf numFmtId="0" fontId="0" fillId="0" borderId="0" xfId="0" applyFill="1" applyAlignment="1">
      <alignment vertical="center" wrapText="1"/>
    </xf>
    <xf numFmtId="0" fontId="12" fillId="11" borderId="90" xfId="0" applyFont="1" applyFill="1" applyBorder="1" applyAlignment="1">
      <alignment horizontal="left" vertical="center"/>
    </xf>
    <xf numFmtId="0" fontId="12" fillId="11" borderId="88" xfId="0" applyFont="1" applyFill="1" applyBorder="1" applyAlignment="1">
      <alignment horizontal="left" vertical="center"/>
    </xf>
    <xf numFmtId="0" fontId="14" fillId="12" borderId="88" xfId="0" applyFont="1" applyFill="1" applyBorder="1" applyAlignment="1">
      <alignment horizontal="left" vertical="center"/>
    </xf>
    <xf numFmtId="0" fontId="12" fillId="2" borderId="99" xfId="0" applyFont="1" applyFill="1" applyBorder="1" applyAlignment="1">
      <alignment horizontal="left" vertical="center"/>
    </xf>
    <xf numFmtId="0" fontId="12" fillId="17" borderId="99" xfId="0" applyFont="1" applyFill="1" applyBorder="1" applyAlignment="1">
      <alignment horizontal="left" vertical="center"/>
    </xf>
    <xf numFmtId="0" fontId="12" fillId="12" borderId="109" xfId="0" applyFont="1" applyFill="1" applyBorder="1" applyAlignment="1">
      <alignment horizontal="left" vertical="center"/>
    </xf>
    <xf numFmtId="168" fontId="14" fillId="12" borderId="110" xfId="0" applyNumberFormat="1" applyFont="1" applyFill="1" applyBorder="1" applyAlignment="1">
      <alignment horizontal="right" vertical="center"/>
    </xf>
    <xf numFmtId="44" fontId="14" fillId="12" borderId="112" xfId="0" applyNumberFormat="1" applyFont="1" applyFill="1" applyBorder="1" applyAlignment="1">
      <alignment horizontal="left" vertical="center"/>
    </xf>
    <xf numFmtId="168" fontId="14" fillId="12" borderId="114" xfId="0" applyNumberFormat="1" applyFont="1" applyFill="1" applyBorder="1" applyAlignment="1">
      <alignment horizontal="right" vertical="center"/>
    </xf>
    <xf numFmtId="44" fontId="14" fillId="2" borderId="114" xfId="1" applyFont="1" applyFill="1" applyBorder="1" applyAlignment="1">
      <alignment horizontal="right" vertical="center"/>
    </xf>
    <xf numFmtId="166" fontId="14" fillId="2" borderId="114" xfId="0" applyNumberFormat="1" applyFont="1" applyFill="1" applyBorder="1" applyAlignment="1">
      <alignment horizontal="right" vertical="center"/>
    </xf>
    <xf numFmtId="168" fontId="14" fillId="11" borderId="116" xfId="0" applyNumberFormat="1" applyFont="1" applyFill="1" applyBorder="1" applyAlignment="1">
      <alignment horizontal="right" vertical="center"/>
    </xf>
    <xf numFmtId="44" fontId="14" fillId="11" borderId="112" xfId="0" applyNumberFormat="1" applyFont="1" applyFill="1" applyBorder="1" applyAlignment="1">
      <alignment horizontal="left" vertical="center"/>
    </xf>
    <xf numFmtId="44" fontId="12" fillId="11" borderId="117" xfId="1" applyFont="1" applyFill="1" applyBorder="1" applyAlignment="1">
      <alignment horizontal="left" vertical="center"/>
    </xf>
    <xf numFmtId="44" fontId="12" fillId="17" borderId="114" xfId="1" applyFont="1" applyFill="1" applyBorder="1" applyAlignment="1">
      <alignment horizontal="left" vertical="center"/>
    </xf>
    <xf numFmtId="168" fontId="14" fillId="12" borderId="118" xfId="0" applyNumberFormat="1" applyFont="1" applyFill="1" applyBorder="1" applyAlignment="1">
      <alignment vertical="center"/>
    </xf>
    <xf numFmtId="44" fontId="14" fillId="12" borderId="119" xfId="0" applyNumberFormat="1" applyFont="1" applyFill="1" applyBorder="1" applyAlignment="1">
      <alignment vertical="center"/>
    </xf>
    <xf numFmtId="44" fontId="12" fillId="12" borderId="120" xfId="0" applyNumberFormat="1" applyFont="1" applyFill="1" applyBorder="1" applyAlignment="1">
      <alignment vertical="center"/>
    </xf>
    <xf numFmtId="0" fontId="12" fillId="2" borderId="123" xfId="0" applyFont="1" applyFill="1" applyBorder="1" applyAlignment="1">
      <alignment horizontal="left" vertical="center"/>
    </xf>
    <xf numFmtId="168" fontId="14" fillId="2" borderId="124" xfId="0" applyNumberFormat="1" applyFont="1" applyFill="1" applyBorder="1" applyAlignment="1">
      <alignment horizontal="right" vertical="center"/>
    </xf>
    <xf numFmtId="0" fontId="12" fillId="2" borderId="126" xfId="0" applyFont="1" applyFill="1" applyBorder="1" applyAlignment="1">
      <alignment horizontal="left" vertical="center"/>
    </xf>
    <xf numFmtId="44" fontId="14" fillId="2" borderId="127" xfId="1" applyFont="1" applyFill="1" applyBorder="1" applyAlignment="1">
      <alignment horizontal="right" vertical="center"/>
    </xf>
    <xf numFmtId="0" fontId="12" fillId="17" borderId="123" xfId="0" applyFont="1" applyFill="1" applyBorder="1" applyAlignment="1">
      <alignment horizontal="left" vertical="center"/>
    </xf>
    <xf numFmtId="168" fontId="14" fillId="17" borderId="124" xfId="0" applyNumberFormat="1" applyFont="1" applyFill="1" applyBorder="1" applyAlignment="1">
      <alignment horizontal="right" vertical="center"/>
    </xf>
    <xf numFmtId="0" fontId="12" fillId="17" borderId="126" xfId="0" applyFont="1" applyFill="1" applyBorder="1" applyAlignment="1">
      <alignment horizontal="left" vertical="center"/>
    </xf>
    <xf numFmtId="44" fontId="12" fillId="17" borderId="127" xfId="1" applyFont="1" applyFill="1" applyBorder="1" applyAlignment="1">
      <alignment horizontal="left" vertical="center"/>
    </xf>
    <xf numFmtId="0" fontId="14" fillId="2" borderId="123" xfId="0" applyFont="1" applyFill="1" applyBorder="1" applyAlignment="1">
      <alignment horizontal="left" vertical="center"/>
    </xf>
    <xf numFmtId="44" fontId="12" fillId="2" borderId="129" xfId="1" applyFont="1" applyFill="1" applyBorder="1" applyAlignment="1">
      <alignment vertical="center"/>
    </xf>
    <xf numFmtId="0" fontId="12" fillId="5" borderId="88" xfId="0" applyFont="1" applyFill="1" applyBorder="1" applyAlignment="1">
      <alignment horizontal="left" vertical="center"/>
    </xf>
    <xf numFmtId="44" fontId="12" fillId="5" borderId="118" xfId="1" applyFont="1" applyFill="1" applyBorder="1" applyAlignment="1">
      <alignment vertical="center"/>
    </xf>
    <xf numFmtId="44" fontId="14" fillId="5" borderId="118" xfId="1" applyFont="1" applyFill="1" applyBorder="1" applyAlignment="1">
      <alignment vertical="center"/>
    </xf>
    <xf numFmtId="44" fontId="30" fillId="5" borderId="118" xfId="1" applyFont="1" applyFill="1" applyBorder="1" applyAlignment="1">
      <alignment vertical="center"/>
    </xf>
    <xf numFmtId="164" fontId="0" fillId="0" borderId="0" xfId="2" applyNumberFormat="1" applyFont="1" applyAlignment="1">
      <alignment horizontal="center" vertical="center"/>
    </xf>
    <xf numFmtId="164" fontId="0" fillId="0" borderId="0" xfId="0" applyNumberFormat="1" applyAlignment="1">
      <alignment horizontal="center" vertical="center"/>
    </xf>
    <xf numFmtId="0" fontId="14" fillId="5" borderId="88" xfId="0" applyFont="1" applyFill="1" applyBorder="1" applyAlignment="1">
      <alignment horizontal="left" vertical="center"/>
    </xf>
    <xf numFmtId="0" fontId="30" fillId="5" borderId="88" xfId="0" applyFont="1" applyFill="1" applyBorder="1" applyAlignment="1">
      <alignment horizontal="left" vertical="center"/>
    </xf>
    <xf numFmtId="0" fontId="14" fillId="5" borderId="133" xfId="0" applyFont="1" applyFill="1" applyBorder="1" applyAlignment="1">
      <alignment horizontal="left" vertical="center"/>
    </xf>
    <xf numFmtId="44" fontId="14" fillId="5" borderId="134" xfId="0" applyNumberFormat="1" applyFont="1" applyFill="1" applyBorder="1" applyAlignment="1">
      <alignment vertical="center"/>
    </xf>
    <xf numFmtId="0" fontId="30" fillId="5" borderId="131" xfId="0" applyFont="1" applyFill="1" applyBorder="1" applyAlignment="1">
      <alignment horizontal="left" vertical="center"/>
    </xf>
    <xf numFmtId="44" fontId="30" fillId="5" borderId="132" xfId="2" applyNumberFormat="1" applyFont="1" applyFill="1" applyBorder="1" applyAlignment="1">
      <alignment vertical="center"/>
    </xf>
    <xf numFmtId="0" fontId="2" fillId="6" borderId="135" xfId="0" applyFont="1" applyFill="1" applyBorder="1" applyAlignment="1">
      <alignment horizontal="center" vertical="top" wrapText="1"/>
    </xf>
    <xf numFmtId="44" fontId="8" fillId="11" borderId="136" xfId="1" applyFont="1" applyFill="1" applyBorder="1" applyAlignment="1">
      <alignment horizontal="center"/>
    </xf>
    <xf numFmtId="0" fontId="2" fillId="6" borderId="137" xfId="0" applyFont="1" applyFill="1" applyBorder="1" applyAlignment="1">
      <alignment horizontal="center" vertical="top" wrapText="1"/>
    </xf>
    <xf numFmtId="0" fontId="2" fillId="6" borderId="138" xfId="0" applyFont="1" applyFill="1" applyBorder="1" applyAlignment="1">
      <alignment vertical="top" wrapText="1"/>
    </xf>
    <xf numFmtId="0" fontId="2" fillId="6" borderId="138" xfId="0" applyFont="1" applyFill="1" applyBorder="1" applyAlignment="1">
      <alignment horizontal="center" vertical="top" wrapText="1"/>
    </xf>
    <xf numFmtId="0" fontId="8" fillId="2" borderId="139" xfId="0" applyFont="1" applyFill="1" applyBorder="1" applyAlignment="1">
      <alignment horizontal="center"/>
    </xf>
    <xf numFmtId="0" fontId="8" fillId="2" borderId="140" xfId="0" applyFont="1" applyFill="1" applyBorder="1"/>
    <xf numFmtId="0" fontId="8" fillId="2" borderId="141" xfId="0" applyFont="1" applyFill="1" applyBorder="1"/>
    <xf numFmtId="44" fontId="8" fillId="17" borderId="140" xfId="1" applyFont="1" applyFill="1" applyBorder="1" applyAlignment="1">
      <alignment horizontal="center"/>
    </xf>
    <xf numFmtId="0" fontId="2" fillId="3" borderId="137" xfId="0" applyFont="1" applyFill="1" applyBorder="1" applyAlignment="1">
      <alignment horizontal="center" vertical="top" wrapText="1"/>
    </xf>
    <xf numFmtId="0" fontId="2" fillId="3" borderId="138" xfId="0" applyFont="1" applyFill="1" applyBorder="1" applyAlignment="1">
      <alignment vertical="top" wrapText="1"/>
    </xf>
    <xf numFmtId="0" fontId="2" fillId="3" borderId="135" xfId="0" applyFont="1" applyFill="1" applyBorder="1" applyAlignment="1">
      <alignment horizontal="center" vertical="top" wrapText="1"/>
    </xf>
    <xf numFmtId="0" fontId="29" fillId="19" borderId="139" xfId="0" applyFont="1" applyFill="1" applyBorder="1" applyAlignment="1">
      <alignment horizontal="center"/>
    </xf>
    <xf numFmtId="0" fontId="29" fillId="19" borderId="140" xfId="0" applyFont="1" applyFill="1" applyBorder="1"/>
    <xf numFmtId="44" fontId="29" fillId="19" borderId="136" xfId="1" applyFont="1" applyFill="1" applyBorder="1" applyAlignment="1">
      <alignment horizontal="center"/>
    </xf>
    <xf numFmtId="0" fontId="29" fillId="19" borderId="141" xfId="0" applyFont="1" applyFill="1" applyBorder="1"/>
    <xf numFmtId="0" fontId="0" fillId="19" borderId="56" xfId="0" applyNumberFormat="1" applyFont="1" applyFill="1" applyBorder="1" applyAlignment="1">
      <alignment horizontal="left"/>
    </xf>
    <xf numFmtId="0" fontId="0" fillId="0" borderId="93" xfId="1" applyNumberFormat="1" applyFont="1" applyFill="1" applyBorder="1" applyAlignment="1">
      <alignment horizontal="center"/>
    </xf>
    <xf numFmtId="0" fontId="0" fillId="19" borderId="93" xfId="0" applyNumberFormat="1" applyFill="1" applyBorder="1" applyAlignment="1">
      <alignment horizontal="center"/>
    </xf>
    <xf numFmtId="170" fontId="14" fillId="5" borderId="118" xfId="1" applyNumberFormat="1" applyFont="1" applyFill="1" applyBorder="1" applyAlignment="1">
      <alignment vertical="center"/>
    </xf>
    <xf numFmtId="0" fontId="14" fillId="11" borderId="123" xfId="0" applyFont="1" applyFill="1" applyBorder="1" applyAlignment="1">
      <alignment horizontal="left" vertical="center"/>
    </xf>
    <xf numFmtId="169" fontId="14" fillId="11" borderId="128" xfId="0" applyNumberFormat="1" applyFont="1" applyFill="1" applyBorder="1" applyAlignment="1">
      <alignment vertical="center"/>
    </xf>
    <xf numFmtId="0" fontId="12" fillId="11" borderId="99" xfId="0" applyFont="1" applyFill="1" applyBorder="1" applyAlignment="1">
      <alignment horizontal="left" vertical="center"/>
    </xf>
    <xf numFmtId="44" fontId="12" fillId="11" borderId="104" xfId="1" applyFont="1" applyFill="1" applyBorder="1" applyAlignment="1">
      <alignment vertical="center"/>
    </xf>
    <xf numFmtId="44" fontId="14" fillId="2" borderId="128" xfId="0" applyNumberFormat="1" applyFont="1" applyFill="1" applyBorder="1" applyAlignment="1">
      <alignment vertical="center"/>
    </xf>
    <xf numFmtId="0" fontId="0" fillId="5" borderId="0" xfId="0" applyFill="1" applyAlignment="1">
      <alignment horizontal="center" vertical="center"/>
    </xf>
    <xf numFmtId="0" fontId="3" fillId="5" borderId="0" xfId="0" applyFont="1" applyFill="1" applyAlignment="1">
      <alignment horizontal="center" vertical="center"/>
    </xf>
    <xf numFmtId="164" fontId="3" fillId="5" borderId="0" xfId="2" applyNumberFormat="1" applyFont="1" applyFill="1" applyAlignment="1">
      <alignment horizontal="center" vertical="center"/>
    </xf>
    <xf numFmtId="171" fontId="8" fillId="2" borderId="139" xfId="0" applyNumberFormat="1" applyFont="1" applyFill="1" applyBorder="1" applyAlignment="1">
      <alignment horizontal="center"/>
    </xf>
    <xf numFmtId="171" fontId="29" fillId="19" borderId="139" xfId="0" applyNumberFormat="1" applyFont="1" applyFill="1" applyBorder="1" applyAlignment="1">
      <alignment horizontal="center"/>
    </xf>
    <xf numFmtId="0" fontId="0" fillId="0" borderId="0" xfId="0"/>
    <xf numFmtId="0" fontId="0" fillId="0" borderId="0" xfId="0" applyAlignment="1">
      <alignment horizontal="center"/>
    </xf>
    <xf numFmtId="44" fontId="0" fillId="0" borderId="0" xfId="5" applyFont="1"/>
    <xf numFmtId="172" fontId="0" fillId="0" borderId="0" xfId="0" applyNumberFormat="1"/>
    <xf numFmtId="49" fontId="0" fillId="0" borderId="0" xfId="0" applyNumberFormat="1" applyAlignment="1">
      <alignment horizontal="center"/>
    </xf>
    <xf numFmtId="0" fontId="0" fillId="0" borderId="160" xfId="0" applyBorder="1"/>
    <xf numFmtId="0" fontId="0" fillId="0" borderId="161" xfId="0" applyBorder="1"/>
    <xf numFmtId="0" fontId="0" fillId="20" borderId="0" xfId="0" applyFill="1"/>
    <xf numFmtId="0" fontId="0" fillId="20" borderId="160" xfId="0" applyFill="1" applyBorder="1"/>
    <xf numFmtId="0" fontId="0" fillId="20" borderId="162" xfId="0" applyFill="1" applyBorder="1"/>
    <xf numFmtId="0" fontId="0" fillId="21" borderId="0" xfId="0" applyFill="1"/>
    <xf numFmtId="0" fontId="0" fillId="20" borderId="41" xfId="0" applyFill="1" applyBorder="1"/>
    <xf numFmtId="0" fontId="5" fillId="0" borderId="0" xfId="0" applyFont="1" applyAlignment="1">
      <alignment horizontal="center"/>
    </xf>
    <xf numFmtId="0" fontId="0" fillId="21" borderId="0" xfId="0" applyFill="1" applyBorder="1"/>
    <xf numFmtId="0" fontId="0" fillId="14" borderId="0" xfId="0" applyFill="1"/>
    <xf numFmtId="0" fontId="0" fillId="0" borderId="164" xfId="0" applyBorder="1"/>
    <xf numFmtId="0" fontId="0" fillId="0" borderId="0" xfId="0" applyFont="1" applyProtection="1"/>
    <xf numFmtId="0" fontId="0" fillId="0" borderId="0" xfId="0" applyProtection="1"/>
    <xf numFmtId="0" fontId="0" fillId="0" borderId="1" xfId="0" applyFont="1" applyFill="1" applyBorder="1" applyAlignment="1" applyProtection="1"/>
    <xf numFmtId="0" fontId="3" fillId="4" borderId="10" xfId="0" applyFont="1" applyFill="1" applyBorder="1" applyAlignment="1" applyProtection="1">
      <alignment vertical="center"/>
    </xf>
    <xf numFmtId="0" fontId="0" fillId="0" borderId="0" xfId="0" applyFont="1" applyAlignment="1" applyProtection="1">
      <alignment vertical="center"/>
    </xf>
    <xf numFmtId="0" fontId="0" fillId="14" borderId="1" xfId="0" applyFont="1" applyFill="1" applyBorder="1" applyAlignment="1" applyProtection="1">
      <alignment horizontal="left" vertical="center"/>
    </xf>
    <xf numFmtId="0" fontId="3" fillId="14" borderId="1" xfId="0" applyFont="1" applyFill="1" applyBorder="1" applyAlignment="1" applyProtection="1">
      <alignment horizontal="left" vertical="center"/>
    </xf>
    <xf numFmtId="0" fontId="0" fillId="14" borderId="82" xfId="0" applyFont="1" applyFill="1" applyBorder="1" applyAlignment="1" applyProtection="1">
      <alignment vertical="center"/>
    </xf>
    <xf numFmtId="0" fontId="0" fillId="0" borderId="0" xfId="0" applyAlignment="1" applyProtection="1">
      <alignment vertical="center"/>
    </xf>
    <xf numFmtId="0" fontId="20" fillId="0" borderId="73" xfId="0" applyFont="1" applyBorder="1" applyAlignment="1" applyProtection="1">
      <alignment vertical="center"/>
    </xf>
    <xf numFmtId="0" fontId="12" fillId="0" borderId="0" xfId="0" applyFont="1" applyAlignment="1" applyProtection="1">
      <alignment vertical="center"/>
    </xf>
    <xf numFmtId="0" fontId="3" fillId="4" borderId="54" xfId="0" applyFont="1" applyFill="1" applyBorder="1" applyProtection="1"/>
    <xf numFmtId="0" fontId="4" fillId="0" borderId="0" xfId="0" applyFont="1" applyProtection="1"/>
    <xf numFmtId="0" fontId="0" fillId="4" borderId="91" xfId="0" applyFont="1" applyFill="1" applyBorder="1" applyAlignment="1" applyProtection="1">
      <alignment horizontal="center" vertical="center"/>
    </xf>
    <xf numFmtId="167" fontId="1" fillId="0" borderId="97" xfId="1" applyNumberFormat="1" applyFont="1" applyFill="1" applyBorder="1" applyAlignment="1" applyProtection="1">
      <alignment horizontal="right" vertical="center"/>
    </xf>
    <xf numFmtId="0" fontId="0" fillId="4" borderId="11" xfId="0" applyFill="1" applyBorder="1" applyProtection="1"/>
    <xf numFmtId="44" fontId="1" fillId="0" borderId="98" xfId="1" applyFont="1" applyFill="1" applyBorder="1" applyAlignment="1" applyProtection="1">
      <alignment vertical="center"/>
    </xf>
    <xf numFmtId="0" fontId="0" fillId="4" borderId="69" xfId="0" applyFill="1" applyBorder="1" applyProtection="1"/>
    <xf numFmtId="167" fontId="1" fillId="0" borderId="142" xfId="1" applyNumberFormat="1" applyFont="1" applyFill="1" applyBorder="1" applyAlignment="1" applyProtection="1">
      <alignment horizontal="right" vertical="center"/>
    </xf>
    <xf numFmtId="0" fontId="0" fillId="0" borderId="0" xfId="0" applyBorder="1" applyProtection="1"/>
    <xf numFmtId="0" fontId="0" fillId="4" borderId="58" xfId="0" applyFill="1" applyBorder="1" applyProtection="1"/>
    <xf numFmtId="44" fontId="3" fillId="11" borderId="66" xfId="1" applyFont="1" applyFill="1" applyBorder="1" applyAlignment="1" applyProtection="1"/>
    <xf numFmtId="44" fontId="1" fillId="11" borderId="94" xfId="1" applyFont="1" applyFill="1" applyBorder="1" applyAlignment="1" applyProtection="1"/>
    <xf numFmtId="167" fontId="1" fillId="11" borderId="66" xfId="1" applyNumberFormat="1" applyFont="1" applyFill="1" applyBorder="1" applyAlignment="1" applyProtection="1">
      <alignment horizontal="right"/>
    </xf>
    <xf numFmtId="173" fontId="1" fillId="11" borderId="66" xfId="1" applyNumberFormat="1" applyFont="1" applyFill="1" applyBorder="1" applyAlignment="1" applyProtection="1">
      <alignment horizontal="right"/>
    </xf>
    <xf numFmtId="0" fontId="13" fillId="0" borderId="0" xfId="0" applyFont="1" applyFill="1" applyBorder="1" applyAlignment="1" applyProtection="1">
      <alignment horizontal="left" vertical="top"/>
    </xf>
    <xf numFmtId="0" fontId="11" fillId="0" borderId="0" xfId="0" applyFont="1" applyFill="1" applyBorder="1" applyAlignment="1" applyProtection="1">
      <alignment horizontal="left" vertical="center"/>
    </xf>
    <xf numFmtId="0" fontId="3" fillId="12" borderId="158" xfId="0" applyFont="1" applyFill="1" applyBorder="1" applyProtection="1"/>
    <xf numFmtId="0" fontId="4" fillId="12" borderId="159" xfId="0" applyFont="1" applyFill="1" applyBorder="1" applyProtection="1"/>
    <xf numFmtId="0" fontId="4" fillId="12" borderId="157" xfId="0" applyFont="1" applyFill="1" applyBorder="1" applyProtection="1"/>
    <xf numFmtId="0" fontId="20" fillId="0" borderId="144" xfId="0" applyFont="1" applyFill="1" applyBorder="1" applyAlignment="1" applyProtection="1">
      <alignment horizontal="center" wrapText="1"/>
    </xf>
    <xf numFmtId="0" fontId="20" fillId="0" borderId="6" xfId="0" applyFont="1" applyFill="1" applyBorder="1" applyAlignment="1" applyProtection="1">
      <alignment horizontal="center" wrapText="1"/>
    </xf>
    <xf numFmtId="0" fontId="4" fillId="11" borderId="159" xfId="0" applyFont="1" applyFill="1" applyBorder="1" applyAlignment="1" applyProtection="1">
      <alignment horizontal="center" wrapText="1"/>
    </xf>
    <xf numFmtId="0" fontId="33" fillId="0" borderId="147" xfId="0" applyFont="1" applyBorder="1" applyAlignment="1" applyProtection="1">
      <alignment horizontal="left" wrapText="1"/>
    </xf>
    <xf numFmtId="0" fontId="4" fillId="0" borderId="147" xfId="0" applyFont="1" applyBorder="1" applyAlignment="1" applyProtection="1">
      <alignment horizontal="left" wrapText="1"/>
    </xf>
    <xf numFmtId="0" fontId="4" fillId="11" borderId="20" xfId="0" applyFont="1" applyFill="1" applyBorder="1" applyAlignment="1" applyProtection="1">
      <alignment horizontal="center" wrapText="1"/>
    </xf>
    <xf numFmtId="0" fontId="33" fillId="0" borderId="20" xfId="0" applyFont="1" applyBorder="1" applyAlignment="1" applyProtection="1">
      <alignment horizontal="left" wrapText="1"/>
    </xf>
    <xf numFmtId="0" fontId="4" fillId="0" borderId="20" xfId="0" applyFont="1" applyBorder="1" applyAlignment="1" applyProtection="1">
      <alignment horizontal="left" wrapText="1"/>
    </xf>
    <xf numFmtId="0" fontId="4" fillId="11" borderId="17" xfId="0" applyFont="1" applyFill="1" applyBorder="1" applyAlignment="1" applyProtection="1">
      <alignment horizontal="center" wrapText="1"/>
    </xf>
    <xf numFmtId="0" fontId="33" fillId="0" borderId="17" xfId="0" applyFont="1" applyBorder="1" applyAlignment="1" applyProtection="1">
      <alignment horizontal="left" wrapText="1"/>
    </xf>
    <xf numFmtId="0" fontId="4" fillId="0" borderId="17" xfId="0" applyFont="1" applyBorder="1" applyAlignment="1" applyProtection="1">
      <alignment horizontal="left" wrapText="1"/>
    </xf>
    <xf numFmtId="0" fontId="3" fillId="12" borderId="144" xfId="0" applyFont="1" applyFill="1" applyBorder="1" applyProtection="1"/>
    <xf numFmtId="0" fontId="4" fillId="12" borderId="0" xfId="0" applyFont="1" applyFill="1" applyBorder="1" applyProtection="1"/>
    <xf numFmtId="0" fontId="4" fillId="12" borderId="6" xfId="0" applyFont="1" applyFill="1" applyBorder="1" applyProtection="1"/>
    <xf numFmtId="0" fontId="4" fillId="11" borderId="147" xfId="0" applyFont="1" applyFill="1" applyBorder="1" applyAlignment="1" applyProtection="1">
      <alignment horizontal="center" wrapText="1"/>
    </xf>
    <xf numFmtId="167" fontId="4" fillId="0" borderId="0" xfId="0" applyNumberFormat="1" applyFont="1" applyProtection="1"/>
    <xf numFmtId="44" fontId="1" fillId="11" borderId="152" xfId="1" applyFont="1" applyFill="1" applyBorder="1" applyAlignment="1" applyProtection="1"/>
    <xf numFmtId="44" fontId="1" fillId="11" borderId="21" xfId="1" applyFont="1" applyFill="1" applyBorder="1" applyAlignment="1" applyProtection="1"/>
    <xf numFmtId="167" fontId="1" fillId="11" borderId="63" xfId="1" applyNumberFormat="1" applyFont="1" applyFill="1" applyBorder="1" applyAlignment="1" applyProtection="1">
      <alignment horizontal="right"/>
    </xf>
    <xf numFmtId="173" fontId="1" fillId="11" borderId="18" xfId="1" applyNumberFormat="1" applyFont="1" applyFill="1" applyBorder="1" applyAlignment="1" applyProtection="1">
      <alignment horizontal="right"/>
    </xf>
    <xf numFmtId="0" fontId="3" fillId="4" borderId="10" xfId="0" applyFont="1" applyFill="1" applyBorder="1" applyProtection="1"/>
    <xf numFmtId="0" fontId="0" fillId="4" borderId="145" xfId="0" applyFont="1" applyFill="1" applyBorder="1" applyProtection="1"/>
    <xf numFmtId="0" fontId="4" fillId="0" borderId="0" xfId="0" applyFont="1" applyAlignment="1" applyProtection="1">
      <alignment vertical="center"/>
    </xf>
    <xf numFmtId="0" fontId="0" fillId="4" borderId="54" xfId="0" applyFont="1" applyFill="1" applyBorder="1" applyAlignment="1" applyProtection="1">
      <alignment vertical="center"/>
    </xf>
    <xf numFmtId="0" fontId="3" fillId="4" borderId="84" xfId="0" applyFont="1" applyFill="1" applyBorder="1" applyAlignment="1" applyProtection="1"/>
    <xf numFmtId="0" fontId="3" fillId="4" borderId="11" xfId="0" applyFont="1" applyFill="1" applyBorder="1" applyAlignment="1" applyProtection="1"/>
    <xf numFmtId="0" fontId="3" fillId="4" borderId="69" xfId="0" applyFont="1" applyFill="1" applyBorder="1" applyAlignment="1" applyProtection="1"/>
    <xf numFmtId="0" fontId="32" fillId="0" borderId="0" xfId="0" applyFont="1" applyProtection="1"/>
    <xf numFmtId="0" fontId="4" fillId="14" borderId="0" xfId="0" applyFont="1" applyFill="1" applyBorder="1" applyProtection="1"/>
    <xf numFmtId="0" fontId="4" fillId="0" borderId="0" xfId="0" applyFont="1" applyBorder="1" applyProtection="1"/>
    <xf numFmtId="0" fontId="0" fillId="0" borderId="3" xfId="0" applyFont="1" applyFill="1" applyBorder="1" applyAlignment="1" applyProtection="1">
      <alignment horizontal="center"/>
    </xf>
    <xf numFmtId="0" fontId="7" fillId="0" borderId="159" xfId="0" applyFont="1" applyBorder="1" applyAlignment="1" applyProtection="1">
      <alignment horizontal="center"/>
    </xf>
    <xf numFmtId="0" fontId="7" fillId="0" borderId="159" xfId="0" applyFont="1" applyBorder="1" applyAlignment="1" applyProtection="1"/>
    <xf numFmtId="0" fontId="0" fillId="2" borderId="75" xfId="0" applyFont="1" applyFill="1" applyBorder="1" applyAlignment="1" applyProtection="1">
      <alignment vertical="center"/>
      <protection locked="0"/>
    </xf>
    <xf numFmtId="167" fontId="3" fillId="2" borderId="98" xfId="1" applyNumberFormat="1" applyFont="1" applyFill="1" applyBorder="1" applyAlignment="1" applyProtection="1">
      <alignment horizontal="right" vertical="center"/>
      <protection locked="0"/>
    </xf>
    <xf numFmtId="49" fontId="11" fillId="2" borderId="147" xfId="0" applyNumberFormat="1" applyFont="1" applyFill="1" applyBorder="1" applyAlignment="1" applyProtection="1">
      <alignment horizontal="center" wrapText="1"/>
      <protection locked="0"/>
    </xf>
    <xf numFmtId="49" fontId="11" fillId="2" borderId="20" xfId="0" applyNumberFormat="1" applyFont="1" applyFill="1" applyBorder="1" applyAlignment="1" applyProtection="1">
      <alignment horizontal="center" wrapText="1"/>
      <protection locked="0"/>
    </xf>
    <xf numFmtId="49" fontId="11" fillId="2" borderId="17" xfId="0" applyNumberFormat="1" applyFont="1" applyFill="1" applyBorder="1" applyAlignment="1" applyProtection="1">
      <alignment horizontal="center" wrapText="1"/>
      <protection locked="0"/>
    </xf>
    <xf numFmtId="167" fontId="3" fillId="2" borderId="148" xfId="1" applyNumberFormat="1" applyFont="1" applyFill="1" applyBorder="1" applyAlignment="1" applyProtection="1">
      <alignment horizontal="right" vertical="center"/>
      <protection locked="0"/>
    </xf>
    <xf numFmtId="167" fontId="3" fillId="2" borderId="149" xfId="1" applyNumberFormat="1" applyFont="1" applyFill="1" applyBorder="1" applyAlignment="1" applyProtection="1">
      <alignment horizontal="right" vertical="center"/>
      <protection locked="0"/>
    </xf>
    <xf numFmtId="167" fontId="3" fillId="2" borderId="150" xfId="1" applyNumberFormat="1" applyFont="1" applyFill="1" applyBorder="1" applyAlignment="1" applyProtection="1">
      <alignment horizontal="right" vertical="center"/>
      <protection locked="0"/>
    </xf>
    <xf numFmtId="49" fontId="4" fillId="2" borderId="146" xfId="0" applyNumberFormat="1" applyFont="1" applyFill="1" applyBorder="1" applyAlignment="1" applyProtection="1">
      <alignment horizontal="center" wrapText="1"/>
      <protection locked="0"/>
    </xf>
    <xf numFmtId="49" fontId="4" fillId="2" borderId="19" xfId="0" applyNumberFormat="1" applyFont="1" applyFill="1" applyBorder="1" applyAlignment="1" applyProtection="1">
      <alignment horizontal="center" wrapText="1"/>
      <protection locked="0"/>
    </xf>
    <xf numFmtId="49" fontId="4" fillId="2" borderId="16" xfId="0" applyNumberFormat="1" applyFont="1" applyFill="1" applyBorder="1" applyAlignment="1" applyProtection="1">
      <alignment horizontal="center" wrapText="1"/>
      <protection locked="0"/>
    </xf>
    <xf numFmtId="49" fontId="4" fillId="2" borderId="147" xfId="0" applyNumberFormat="1" applyFont="1" applyFill="1" applyBorder="1" applyAlignment="1" applyProtection="1">
      <alignment horizontal="center" wrapText="1"/>
      <protection locked="0"/>
    </xf>
    <xf numFmtId="49" fontId="4" fillId="2" borderId="20" xfId="0" applyNumberFormat="1" applyFont="1" applyFill="1" applyBorder="1" applyAlignment="1" applyProtection="1">
      <alignment horizontal="center" wrapText="1"/>
      <protection locked="0"/>
    </xf>
    <xf numFmtId="49" fontId="4" fillId="2" borderId="17" xfId="0" applyNumberFormat="1" applyFont="1" applyFill="1" applyBorder="1" applyAlignment="1" applyProtection="1">
      <alignment horizontal="center" wrapText="1"/>
      <protection locked="0"/>
    </xf>
    <xf numFmtId="0" fontId="0" fillId="2" borderId="3" xfId="0" applyFont="1" applyFill="1" applyBorder="1" applyAlignment="1" applyProtection="1">
      <protection locked="0"/>
    </xf>
    <xf numFmtId="14" fontId="0" fillId="2" borderId="3" xfId="0" applyNumberFormat="1" applyFont="1" applyFill="1" applyBorder="1" applyAlignment="1" applyProtection="1">
      <alignment horizontal="center"/>
      <protection locked="0"/>
    </xf>
    <xf numFmtId="0" fontId="20" fillId="0" borderId="0" xfId="0" applyFont="1" applyFill="1" applyBorder="1" applyAlignment="1" applyProtection="1">
      <alignment horizontal="center" wrapText="1"/>
    </xf>
    <xf numFmtId="0" fontId="4" fillId="12" borderId="154" xfId="0" applyFont="1" applyFill="1" applyBorder="1" applyAlignment="1" applyProtection="1">
      <alignment horizontal="left" vertical="center" wrapText="1"/>
    </xf>
    <xf numFmtId="0" fontId="4" fillId="12" borderId="143" xfId="0" applyFont="1" applyFill="1" applyBorder="1" applyAlignment="1" applyProtection="1">
      <alignment horizontal="left" vertical="center" wrapText="1"/>
    </xf>
    <xf numFmtId="0" fontId="4" fillId="12" borderId="155" xfId="0" applyFont="1" applyFill="1" applyBorder="1" applyAlignment="1" applyProtection="1">
      <alignment horizontal="left" vertical="center" wrapText="1"/>
    </xf>
    <xf numFmtId="0" fontId="3" fillId="4" borderId="55" xfId="0" applyFont="1" applyFill="1" applyBorder="1" applyAlignment="1" applyProtection="1">
      <alignment horizontal="left" vertical="center"/>
    </xf>
    <xf numFmtId="0" fontId="3" fillId="4" borderId="57" xfId="0" applyFont="1" applyFill="1" applyBorder="1" applyAlignment="1" applyProtection="1">
      <alignment horizontal="left" vertical="center"/>
    </xf>
    <xf numFmtId="0" fontId="3" fillId="4" borderId="59" xfId="0" applyFont="1" applyFill="1" applyBorder="1" applyAlignment="1" applyProtection="1">
      <alignment horizontal="left" vertical="center"/>
    </xf>
    <xf numFmtId="0" fontId="12" fillId="2" borderId="92" xfId="0" applyFont="1" applyFill="1" applyBorder="1" applyAlignment="1" applyProtection="1">
      <alignment horizontal="left" vertical="center" wrapText="1" indent="3"/>
    </xf>
    <xf numFmtId="0" fontId="12" fillId="2" borderId="93" xfId="0" applyFont="1" applyFill="1" applyBorder="1" applyAlignment="1" applyProtection="1">
      <alignment horizontal="left" vertical="center" wrapText="1" indent="3"/>
    </xf>
    <xf numFmtId="0" fontId="12" fillId="2" borderId="94" xfId="0" applyFont="1" applyFill="1" applyBorder="1" applyAlignment="1" applyProtection="1">
      <alignment horizontal="left" vertical="center" wrapText="1" indent="3"/>
    </xf>
    <xf numFmtId="0" fontId="0" fillId="0" borderId="55" xfId="0" applyFont="1" applyBorder="1" applyAlignment="1" applyProtection="1">
      <alignment horizontal="left" vertical="center" wrapText="1"/>
    </xf>
    <xf numFmtId="0" fontId="0" fillId="0" borderId="65" xfId="0" applyFont="1" applyBorder="1" applyAlignment="1" applyProtection="1">
      <alignment horizontal="left" vertical="center" wrapText="1"/>
    </xf>
    <xf numFmtId="0" fontId="0" fillId="0" borderId="66" xfId="0" applyFont="1" applyBorder="1" applyAlignment="1" applyProtection="1">
      <alignment horizontal="left" vertical="center" wrapText="1"/>
    </xf>
    <xf numFmtId="0" fontId="3" fillId="4" borderId="8" xfId="0" applyFont="1" applyFill="1" applyBorder="1" applyAlignment="1" applyProtection="1">
      <alignment horizontal="left" vertical="center"/>
    </xf>
    <xf numFmtId="0" fontId="3" fillId="4" borderId="9" xfId="0" applyFont="1" applyFill="1" applyBorder="1" applyAlignment="1" applyProtection="1">
      <alignment horizontal="left" vertical="center"/>
    </xf>
    <xf numFmtId="0" fontId="12" fillId="2" borderId="92" xfId="0" applyFont="1" applyFill="1" applyBorder="1" applyAlignment="1" applyProtection="1">
      <alignment horizontal="left" vertical="top" wrapText="1" indent="3"/>
    </xf>
    <xf numFmtId="0" fontId="12" fillId="2" borderId="93" xfId="0" applyFont="1" applyFill="1" applyBorder="1" applyAlignment="1" applyProtection="1">
      <alignment horizontal="left" vertical="top" wrapText="1" indent="3"/>
    </xf>
    <xf numFmtId="0" fontId="12" fillId="2" borderId="94" xfId="0" applyFont="1" applyFill="1" applyBorder="1" applyAlignment="1" applyProtection="1">
      <alignment horizontal="left" vertical="top" wrapText="1" indent="3"/>
    </xf>
    <xf numFmtId="0" fontId="20" fillId="0" borderId="1" xfId="0" applyFont="1" applyBorder="1" applyAlignment="1" applyProtection="1">
      <alignment horizontal="center"/>
    </xf>
    <xf numFmtId="0" fontId="15" fillId="2" borderId="0" xfId="0" applyFont="1" applyFill="1" applyBorder="1" applyAlignment="1" applyProtection="1">
      <alignment horizontal="center"/>
      <protection locked="0"/>
    </xf>
    <xf numFmtId="0" fontId="11" fillId="0" borderId="92" xfId="0" applyFont="1" applyFill="1" applyBorder="1" applyAlignment="1" applyProtection="1">
      <alignment horizontal="left" vertical="center"/>
    </xf>
    <xf numFmtId="0" fontId="11" fillId="0" borderId="93" xfId="0" applyFont="1" applyFill="1" applyBorder="1" applyAlignment="1" applyProtection="1">
      <alignment horizontal="left" vertical="center"/>
    </xf>
    <xf numFmtId="0" fontId="11" fillId="0" borderId="130" xfId="0" applyFont="1" applyFill="1" applyBorder="1" applyAlignment="1" applyProtection="1">
      <alignment horizontal="left" vertical="center"/>
    </xf>
    <xf numFmtId="0" fontId="11" fillId="0" borderId="61" xfId="0" applyFont="1" applyFill="1" applyBorder="1" applyAlignment="1" applyProtection="1">
      <alignment horizontal="left" vertical="center"/>
    </xf>
    <xf numFmtId="0" fontId="11" fillId="0" borderId="62" xfId="0" applyFont="1" applyFill="1" applyBorder="1" applyAlignment="1" applyProtection="1">
      <alignment horizontal="left" vertical="center"/>
    </xf>
    <xf numFmtId="0" fontId="11" fillId="0" borderId="64" xfId="0" applyFont="1" applyFill="1" applyBorder="1" applyAlignment="1" applyProtection="1">
      <alignment horizontal="left" vertical="center"/>
    </xf>
    <xf numFmtId="0" fontId="11" fillId="0" borderId="16" xfId="0" applyFont="1" applyFill="1" applyBorder="1" applyAlignment="1" applyProtection="1">
      <alignment horizontal="left" vertical="center"/>
    </xf>
    <xf numFmtId="0" fontId="11" fillId="0" borderId="17" xfId="0" applyFont="1" applyFill="1" applyBorder="1" applyAlignment="1" applyProtection="1">
      <alignment horizontal="left" vertical="center"/>
    </xf>
    <xf numFmtId="0" fontId="11" fillId="0" borderId="78" xfId="0" applyFont="1" applyFill="1" applyBorder="1" applyAlignment="1" applyProtection="1">
      <alignment horizontal="left" vertical="center"/>
    </xf>
    <xf numFmtId="0" fontId="12" fillId="2" borderId="79" xfId="0" applyFont="1" applyFill="1" applyBorder="1" applyAlignment="1" applyProtection="1">
      <alignment horizontal="left" vertical="center" wrapText="1" indent="3"/>
    </xf>
    <xf numFmtId="0" fontId="12" fillId="2" borderId="80" xfId="0" applyFont="1" applyFill="1" applyBorder="1" applyAlignment="1" applyProtection="1">
      <alignment horizontal="left" vertical="center" wrapText="1" indent="3"/>
    </xf>
    <xf numFmtId="0" fontId="12" fillId="2" borderId="81" xfId="0" applyFont="1" applyFill="1" applyBorder="1" applyAlignment="1" applyProtection="1">
      <alignment horizontal="left" vertical="center" wrapText="1" indent="3"/>
    </xf>
    <xf numFmtId="0" fontId="12" fillId="2" borderId="7" xfId="0" applyFont="1" applyFill="1" applyBorder="1" applyAlignment="1" applyProtection="1">
      <alignment horizontal="left" vertical="center" wrapText="1" indent="3"/>
    </xf>
    <xf numFmtId="0" fontId="12" fillId="2" borderId="8" xfId="0" applyFont="1" applyFill="1" applyBorder="1" applyAlignment="1" applyProtection="1">
      <alignment horizontal="left" vertical="center" wrapText="1" indent="3"/>
    </xf>
    <xf numFmtId="0" fontId="12" fillId="2" borderId="9" xfId="0" applyFont="1" applyFill="1" applyBorder="1" applyAlignment="1" applyProtection="1">
      <alignment horizontal="left" vertical="center" wrapText="1" indent="3"/>
    </xf>
    <xf numFmtId="0" fontId="14" fillId="4" borderId="8" xfId="0" applyFont="1" applyFill="1" applyBorder="1" applyAlignment="1" applyProtection="1">
      <alignment horizontal="left"/>
    </xf>
    <xf numFmtId="0" fontId="14" fillId="4" borderId="9" xfId="0" applyFont="1" applyFill="1" applyBorder="1" applyAlignment="1" applyProtection="1">
      <alignment horizontal="left"/>
    </xf>
    <xf numFmtId="0" fontId="12" fillId="0" borderId="95" xfId="0" applyFont="1" applyFill="1" applyBorder="1" applyAlignment="1" applyProtection="1">
      <alignment horizontal="left" vertical="center" wrapText="1"/>
    </xf>
    <xf numFmtId="0" fontId="12" fillId="0" borderId="96" xfId="0" applyFont="1" applyFill="1" applyBorder="1" applyAlignment="1" applyProtection="1">
      <alignment horizontal="left" vertical="center" wrapText="1"/>
    </xf>
    <xf numFmtId="0" fontId="12" fillId="2" borderId="1" xfId="0" applyFont="1" applyFill="1" applyBorder="1" applyAlignment="1" applyProtection="1">
      <alignment horizontal="left" vertical="center" wrapText="1" indent="3"/>
    </xf>
    <xf numFmtId="0" fontId="12" fillId="2" borderId="44" xfId="0" applyFont="1" applyFill="1" applyBorder="1" applyAlignment="1" applyProtection="1">
      <alignment horizontal="left" vertical="center" wrapText="1" indent="3"/>
    </xf>
    <xf numFmtId="0" fontId="0" fillId="0" borderId="95" xfId="0" applyFont="1" applyBorder="1" applyAlignment="1" applyProtection="1">
      <alignment horizontal="left"/>
    </xf>
    <xf numFmtId="0" fontId="0" fillId="0" borderId="96" xfId="0" applyFont="1" applyBorder="1" applyAlignment="1" applyProtection="1">
      <alignment horizontal="left"/>
    </xf>
    <xf numFmtId="0" fontId="3" fillId="12" borderId="5" xfId="0" applyFont="1" applyFill="1" applyBorder="1" applyAlignment="1" applyProtection="1">
      <alignment horizontal="center" vertical="center" wrapText="1"/>
    </xf>
    <xf numFmtId="0" fontId="3" fillId="12" borderId="0" xfId="0" applyFont="1" applyFill="1" applyBorder="1" applyAlignment="1" applyProtection="1">
      <alignment horizontal="center" vertical="center" wrapText="1"/>
    </xf>
    <xf numFmtId="0" fontId="3" fillId="12" borderId="6" xfId="0" applyFont="1" applyFill="1" applyBorder="1" applyAlignment="1" applyProtection="1">
      <alignment horizontal="center" vertical="center" wrapText="1"/>
    </xf>
    <xf numFmtId="0" fontId="0" fillId="2" borderId="2" xfId="0" applyFont="1" applyFill="1" applyBorder="1" applyAlignment="1" applyProtection="1">
      <alignment horizontal="left" vertical="center"/>
      <protection locked="0"/>
    </xf>
    <xf numFmtId="0" fontId="0" fillId="2" borderId="3" xfId="0" applyFont="1" applyFill="1" applyBorder="1" applyAlignment="1" applyProtection="1">
      <alignment horizontal="left" vertical="center"/>
      <protection locked="0"/>
    </xf>
    <xf numFmtId="0" fontId="0" fillId="2" borderId="4" xfId="0" applyFont="1" applyFill="1" applyBorder="1" applyAlignment="1" applyProtection="1">
      <alignment horizontal="left" vertical="center"/>
      <protection locked="0"/>
    </xf>
    <xf numFmtId="0" fontId="3" fillId="12" borderId="5" xfId="0" applyFont="1" applyFill="1" applyBorder="1" applyAlignment="1" applyProtection="1">
      <alignment horizontal="center" vertical="center"/>
    </xf>
    <xf numFmtId="0" fontId="3" fillId="12" borderId="0" xfId="0" applyFont="1" applyFill="1" applyBorder="1" applyAlignment="1" applyProtection="1">
      <alignment horizontal="center" vertical="center"/>
    </xf>
    <xf numFmtId="0" fontId="3" fillId="12" borderId="6" xfId="0" applyFont="1" applyFill="1" applyBorder="1" applyAlignment="1" applyProtection="1">
      <alignment horizontal="center" vertical="center"/>
    </xf>
    <xf numFmtId="0" fontId="3" fillId="12" borderId="2" xfId="0" applyFont="1" applyFill="1" applyBorder="1" applyAlignment="1" applyProtection="1">
      <alignment horizontal="center" vertical="center"/>
    </xf>
    <xf numFmtId="0" fontId="3" fillId="12" borderId="3" xfId="0" applyFont="1" applyFill="1" applyBorder="1" applyAlignment="1" applyProtection="1">
      <alignment horizontal="center" vertical="center"/>
    </xf>
    <xf numFmtId="0" fontId="3" fillId="12" borderId="4" xfId="0" applyFont="1" applyFill="1" applyBorder="1" applyAlignment="1" applyProtection="1">
      <alignment horizontal="center" vertical="center"/>
    </xf>
    <xf numFmtId="0" fontId="10" fillId="2" borderId="38" xfId="0" applyFont="1" applyFill="1" applyBorder="1" applyAlignment="1" applyProtection="1">
      <alignment horizontal="center" vertical="center"/>
      <protection locked="0"/>
    </xf>
    <xf numFmtId="0" fontId="10" fillId="2" borderId="0" xfId="0" applyFont="1" applyFill="1" applyBorder="1" applyAlignment="1" applyProtection="1">
      <alignment horizontal="center" vertical="center"/>
      <protection locked="0"/>
    </xf>
    <xf numFmtId="0" fontId="10" fillId="2" borderId="39" xfId="0" applyFont="1" applyFill="1" applyBorder="1" applyAlignment="1" applyProtection="1">
      <alignment horizontal="center" vertical="center"/>
      <protection locked="0"/>
    </xf>
    <xf numFmtId="0" fontId="10" fillId="2" borderId="40" xfId="0" applyFont="1" applyFill="1" applyBorder="1" applyAlignment="1" applyProtection="1">
      <alignment horizontal="center" vertical="center"/>
      <protection locked="0"/>
    </xf>
    <xf numFmtId="0" fontId="10" fillId="2" borderId="41" xfId="0" applyFont="1" applyFill="1" applyBorder="1" applyAlignment="1" applyProtection="1">
      <alignment horizontal="center" vertical="center"/>
      <protection locked="0"/>
    </xf>
    <xf numFmtId="0" fontId="10" fillId="2" borderId="42" xfId="0" applyFont="1" applyFill="1" applyBorder="1" applyAlignment="1" applyProtection="1">
      <alignment horizontal="center" vertical="center"/>
      <protection locked="0"/>
    </xf>
    <xf numFmtId="0" fontId="22" fillId="0" borderId="0" xfId="0" applyFont="1" applyBorder="1" applyAlignment="1" applyProtection="1">
      <alignment horizontal="left"/>
    </xf>
    <xf numFmtId="0" fontId="3" fillId="4" borderId="58" xfId="0" applyFont="1" applyFill="1" applyBorder="1" applyAlignment="1" applyProtection="1">
      <alignment horizontal="center" vertical="center"/>
    </xf>
    <xf numFmtId="0" fontId="3" fillId="4" borderId="11" xfId="0" applyFont="1" applyFill="1" applyBorder="1" applyAlignment="1" applyProtection="1">
      <alignment horizontal="center" vertical="center"/>
    </xf>
    <xf numFmtId="0" fontId="3" fillId="4" borderId="12" xfId="0" applyFont="1" applyFill="1" applyBorder="1" applyAlignment="1" applyProtection="1">
      <alignment horizontal="center" vertical="center"/>
    </xf>
    <xf numFmtId="0" fontId="0" fillId="2" borderId="65" xfId="0" applyFill="1" applyBorder="1" applyAlignment="1" applyProtection="1">
      <alignment horizontal="center"/>
    </xf>
    <xf numFmtId="0" fontId="0" fillId="2" borderId="83" xfId="0" applyFill="1" applyBorder="1" applyAlignment="1" applyProtection="1">
      <alignment horizontal="center"/>
    </xf>
    <xf numFmtId="0" fontId="20" fillId="0" borderId="13" xfId="0" applyFont="1" applyBorder="1" applyAlignment="1" applyProtection="1">
      <alignment horizontal="left" vertical="center"/>
    </xf>
    <xf numFmtId="0" fontId="20" fillId="0" borderId="14" xfId="0" applyFont="1" applyBorder="1" applyAlignment="1" applyProtection="1">
      <alignment horizontal="left" vertical="center"/>
    </xf>
    <xf numFmtId="0" fontId="20" fillId="0" borderId="15" xfId="0" applyFont="1" applyBorder="1" applyAlignment="1" applyProtection="1">
      <alignment horizontal="left" vertical="center"/>
    </xf>
    <xf numFmtId="0" fontId="0" fillId="12" borderId="2" xfId="0" applyFont="1" applyFill="1" applyBorder="1" applyAlignment="1" applyProtection="1">
      <alignment horizontal="left" vertical="center"/>
    </xf>
    <xf numFmtId="0" fontId="0" fillId="12" borderId="3" xfId="0" applyFont="1" applyFill="1" applyBorder="1" applyAlignment="1" applyProtection="1">
      <alignment horizontal="left" vertical="center"/>
    </xf>
    <xf numFmtId="0" fontId="0" fillId="12" borderId="4" xfId="0" applyFont="1" applyFill="1" applyBorder="1" applyAlignment="1" applyProtection="1">
      <alignment horizontal="left" vertical="center"/>
    </xf>
    <xf numFmtId="0" fontId="20" fillId="0" borderId="71" xfId="0" applyFont="1" applyBorder="1" applyAlignment="1" applyProtection="1">
      <alignment horizontal="left" vertical="center"/>
    </xf>
    <xf numFmtId="0" fontId="20" fillId="0" borderId="72" xfId="0" applyFont="1" applyBorder="1" applyAlignment="1" applyProtection="1">
      <alignment horizontal="left" vertical="center"/>
    </xf>
    <xf numFmtId="0" fontId="20" fillId="0" borderId="77" xfId="0" applyFont="1" applyBorder="1" applyAlignment="1" applyProtection="1">
      <alignment horizontal="left" vertical="center"/>
    </xf>
    <xf numFmtId="0" fontId="20" fillId="0" borderId="73" xfId="0" applyFont="1" applyBorder="1" applyAlignment="1" applyProtection="1">
      <alignment horizontal="left" vertical="center"/>
    </xf>
    <xf numFmtId="0" fontId="20" fillId="0" borderId="74" xfId="0" applyFont="1" applyBorder="1" applyAlignment="1" applyProtection="1">
      <alignment horizontal="left" vertical="center"/>
    </xf>
    <xf numFmtId="0" fontId="0" fillId="2" borderId="16" xfId="0" applyFont="1" applyFill="1" applyBorder="1" applyAlignment="1" applyProtection="1">
      <alignment horizontal="left" vertical="center"/>
      <protection locked="0"/>
    </xf>
    <xf numFmtId="0" fontId="0" fillId="2" borderId="17" xfId="0" applyFont="1" applyFill="1" applyBorder="1" applyAlignment="1" applyProtection="1">
      <alignment horizontal="left" vertical="center"/>
      <protection locked="0"/>
    </xf>
    <xf numFmtId="0" fontId="0" fillId="2" borderId="78" xfId="0" applyFont="1" applyFill="1" applyBorder="1" applyAlignment="1" applyProtection="1">
      <alignment horizontal="left" vertical="center"/>
      <protection locked="0"/>
    </xf>
    <xf numFmtId="0" fontId="0" fillId="2" borderId="76" xfId="0" applyFont="1" applyFill="1" applyBorder="1" applyAlignment="1" applyProtection="1">
      <alignment horizontal="left" vertical="center"/>
      <protection locked="0"/>
    </xf>
    <xf numFmtId="0" fontId="0" fillId="2" borderId="18" xfId="0" applyFont="1" applyFill="1" applyBorder="1" applyAlignment="1" applyProtection="1">
      <alignment horizontal="left" vertical="center"/>
      <protection locked="0"/>
    </xf>
    <xf numFmtId="0" fontId="34" fillId="2" borderId="16" xfId="6" applyFill="1" applyBorder="1" applyAlignment="1" applyProtection="1">
      <alignment horizontal="left" vertical="center"/>
      <protection locked="0"/>
    </xf>
    <xf numFmtId="0" fontId="26" fillId="0" borderId="70" xfId="0" applyFont="1" applyBorder="1" applyAlignment="1" applyProtection="1">
      <alignment horizontal="left" vertical="top" wrapText="1"/>
    </xf>
    <xf numFmtId="0" fontId="31" fillId="4" borderId="43" xfId="0" applyFont="1" applyFill="1" applyBorder="1" applyAlignment="1" applyProtection="1">
      <alignment horizontal="center" vertical="center" wrapText="1"/>
    </xf>
    <xf numFmtId="0" fontId="31" fillId="4" borderId="1" xfId="0" applyFont="1" applyFill="1" applyBorder="1" applyAlignment="1" applyProtection="1">
      <alignment horizontal="center" vertical="center" wrapText="1"/>
    </xf>
    <xf numFmtId="0" fontId="31" fillId="4" borderId="44" xfId="0" applyFont="1" applyFill="1" applyBorder="1" applyAlignment="1" applyProtection="1">
      <alignment horizontal="center" vertical="center" wrapText="1"/>
    </xf>
    <xf numFmtId="0" fontId="31" fillId="4" borderId="2" xfId="0" applyFont="1" applyFill="1" applyBorder="1" applyAlignment="1" applyProtection="1">
      <alignment horizontal="center" vertical="center" wrapText="1"/>
    </xf>
    <xf numFmtId="0" fontId="31" fillId="4" borderId="3" xfId="0" applyFont="1" applyFill="1" applyBorder="1" applyAlignment="1" applyProtection="1">
      <alignment horizontal="center" vertical="center" wrapText="1"/>
    </xf>
    <xf numFmtId="0" fontId="31" fillId="4" borderId="4" xfId="0" applyFont="1" applyFill="1" applyBorder="1" applyAlignment="1" applyProtection="1">
      <alignment horizontal="center" vertical="center" wrapText="1"/>
    </xf>
    <xf numFmtId="0" fontId="5" fillId="12" borderId="60" xfId="0" applyFont="1" applyFill="1" applyBorder="1" applyAlignment="1" applyProtection="1">
      <alignment horizontal="left" vertical="top" wrapText="1"/>
    </xf>
    <xf numFmtId="0" fontId="5" fillId="12" borderId="1" xfId="0" applyFont="1" applyFill="1" applyBorder="1" applyAlignment="1" applyProtection="1">
      <alignment horizontal="left" vertical="top" wrapText="1"/>
    </xf>
    <xf numFmtId="0" fontId="5" fillId="12" borderId="44" xfId="0" applyFont="1" applyFill="1" applyBorder="1" applyAlignment="1" applyProtection="1">
      <alignment horizontal="left" vertical="top" wrapText="1"/>
    </xf>
    <xf numFmtId="0" fontId="0" fillId="4" borderId="7" xfId="0" applyFont="1" applyFill="1" applyBorder="1" applyAlignment="1" applyProtection="1">
      <alignment horizontal="center"/>
    </xf>
    <xf numFmtId="0" fontId="0" fillId="4" borderId="8" xfId="0" applyFont="1" applyFill="1" applyBorder="1" applyAlignment="1" applyProtection="1">
      <alignment horizontal="center"/>
    </xf>
    <xf numFmtId="0" fontId="0" fillId="4" borderId="9" xfId="0" applyFont="1" applyFill="1" applyBorder="1" applyAlignment="1" applyProtection="1">
      <alignment horizontal="center"/>
    </xf>
    <xf numFmtId="0" fontId="0" fillId="12" borderId="5" xfId="0" applyFont="1" applyFill="1" applyBorder="1" applyAlignment="1" applyProtection="1">
      <alignment horizontal="left" vertical="center" wrapText="1"/>
    </xf>
    <xf numFmtId="0" fontId="0" fillId="12" borderId="0" xfId="0" applyFont="1" applyFill="1" applyBorder="1" applyAlignment="1" applyProtection="1">
      <alignment horizontal="left" vertical="center" wrapText="1"/>
    </xf>
    <xf numFmtId="0" fontId="0" fillId="12" borderId="6" xfId="0" applyFont="1" applyFill="1" applyBorder="1" applyAlignment="1" applyProtection="1">
      <alignment horizontal="left" vertical="center" wrapText="1"/>
    </xf>
    <xf numFmtId="0" fontId="0" fillId="12" borderId="35" xfId="0" applyFont="1" applyFill="1" applyBorder="1" applyAlignment="1" applyProtection="1">
      <alignment horizontal="center"/>
    </xf>
    <xf numFmtId="0" fontId="0" fillId="12" borderId="36" xfId="0" applyFont="1" applyFill="1" applyBorder="1" applyAlignment="1" applyProtection="1">
      <alignment horizontal="center"/>
    </xf>
    <xf numFmtId="0" fontId="0" fillId="12" borderId="37" xfId="0" applyFont="1" applyFill="1" applyBorder="1" applyAlignment="1" applyProtection="1">
      <alignment horizontal="center"/>
    </xf>
    <xf numFmtId="0" fontId="19" fillId="0" borderId="13" xfId="0" applyFont="1" applyBorder="1" applyAlignment="1" applyProtection="1">
      <alignment horizontal="left" vertical="center"/>
    </xf>
    <xf numFmtId="0" fontId="19" fillId="0" borderId="15" xfId="0" applyFont="1" applyBorder="1" applyAlignment="1" applyProtection="1">
      <alignment horizontal="left" vertical="center"/>
    </xf>
    <xf numFmtId="0" fontId="19" fillId="0" borderId="67" xfId="0" applyFont="1" applyBorder="1" applyAlignment="1" applyProtection="1">
      <alignment horizontal="left" vertical="center"/>
    </xf>
    <xf numFmtId="0" fontId="19" fillId="0" borderId="68" xfId="0" applyFont="1" applyBorder="1" applyAlignment="1" applyProtection="1">
      <alignment horizontal="left" vertical="center"/>
    </xf>
    <xf numFmtId="0" fontId="0" fillId="0" borderId="95" xfId="0" applyFont="1" applyFill="1" applyBorder="1" applyAlignment="1" applyProtection="1">
      <alignment horizontal="left"/>
    </xf>
    <xf numFmtId="0" fontId="0" fillId="0" borderId="96" xfId="0" applyFont="1" applyFill="1" applyBorder="1" applyAlignment="1" applyProtection="1">
      <alignment horizontal="left"/>
    </xf>
    <xf numFmtId="0" fontId="4" fillId="12" borderId="79" xfId="0" applyFont="1" applyFill="1" applyBorder="1" applyAlignment="1" applyProtection="1">
      <alignment horizontal="left" vertical="center" wrapText="1"/>
    </xf>
    <xf numFmtId="0" fontId="4" fillId="12" borderId="80" xfId="0" applyFont="1" applyFill="1" applyBorder="1" applyAlignment="1" applyProtection="1">
      <alignment horizontal="left" vertical="center" wrapText="1"/>
    </xf>
    <xf numFmtId="0" fontId="4" fillId="12" borderId="81" xfId="0" applyFont="1" applyFill="1" applyBorder="1" applyAlignment="1" applyProtection="1">
      <alignment horizontal="left" vertical="center" wrapText="1"/>
    </xf>
    <xf numFmtId="0" fontId="4" fillId="4" borderId="156" xfId="0" applyFont="1" applyFill="1" applyBorder="1" applyAlignment="1" applyProtection="1">
      <alignment horizontal="center"/>
    </xf>
    <xf numFmtId="0" fontId="4" fillId="4" borderId="11" xfId="0" applyFont="1" applyFill="1" applyBorder="1" applyAlignment="1" applyProtection="1">
      <alignment horizontal="center"/>
    </xf>
    <xf numFmtId="0" fontId="4" fillId="4" borderId="69" xfId="0" applyFont="1" applyFill="1" applyBorder="1" applyAlignment="1" applyProtection="1">
      <alignment horizontal="center"/>
    </xf>
    <xf numFmtId="0" fontId="3" fillId="4" borderId="163" xfId="0" applyFont="1" applyFill="1" applyBorder="1" applyAlignment="1" applyProtection="1">
      <alignment horizontal="center" vertical="center"/>
    </xf>
    <xf numFmtId="0" fontId="3" fillId="4" borderId="69" xfId="0" applyFont="1" applyFill="1" applyBorder="1" applyAlignment="1" applyProtection="1">
      <alignment horizontal="center" vertical="center"/>
    </xf>
    <xf numFmtId="0" fontId="20" fillId="0" borderId="0" xfId="0" applyFont="1" applyFill="1" applyBorder="1" applyAlignment="1" applyProtection="1">
      <alignment horizontal="center" wrapText="1"/>
    </xf>
    <xf numFmtId="0" fontId="0" fillId="2" borderId="154" xfId="0" applyFont="1" applyFill="1" applyBorder="1" applyAlignment="1" applyProtection="1">
      <alignment horizontal="left" vertical="top" wrapText="1" indent="3"/>
    </xf>
    <xf numFmtId="0" fontId="0" fillId="2" borderId="143" xfId="0" applyFont="1" applyFill="1" applyBorder="1" applyAlignment="1" applyProtection="1">
      <alignment horizontal="left" vertical="top" wrapText="1" indent="3"/>
    </xf>
    <xf numFmtId="0" fontId="0" fillId="2" borderId="155" xfId="0" applyFont="1" applyFill="1" applyBorder="1" applyAlignment="1" applyProtection="1">
      <alignment horizontal="left" vertical="top" wrapText="1" indent="3"/>
    </xf>
    <xf numFmtId="0" fontId="11" fillId="0" borderId="146" xfId="0" applyFont="1" applyFill="1" applyBorder="1" applyAlignment="1" applyProtection="1">
      <alignment horizontal="left" vertical="center"/>
    </xf>
    <xf numFmtId="0" fontId="11" fillId="0" borderId="147" xfId="0" applyFont="1" applyFill="1" applyBorder="1" applyAlignment="1" applyProtection="1">
      <alignment horizontal="left" vertical="center"/>
    </xf>
    <xf numFmtId="0" fontId="11" fillId="0" borderId="151" xfId="0" applyFont="1" applyFill="1" applyBorder="1" applyAlignment="1" applyProtection="1">
      <alignment horizontal="left" vertical="center"/>
    </xf>
    <xf numFmtId="0" fontId="11" fillId="0" borderId="19" xfId="0" applyFont="1" applyFill="1" applyBorder="1" applyAlignment="1" applyProtection="1">
      <alignment horizontal="left" vertical="center"/>
    </xf>
    <xf numFmtId="0" fontId="11" fillId="0" borderId="20" xfId="0" applyFont="1" applyFill="1" applyBorder="1" applyAlignment="1" applyProtection="1">
      <alignment horizontal="left" vertical="center"/>
    </xf>
    <xf numFmtId="0" fontId="11" fillId="0" borderId="153" xfId="0" applyFont="1" applyFill="1" applyBorder="1" applyAlignment="1" applyProtection="1">
      <alignment horizontal="left" vertical="center"/>
    </xf>
    <xf numFmtId="0" fontId="4" fillId="0" borderId="144" xfId="0" applyFont="1" applyBorder="1" applyAlignment="1" applyProtection="1">
      <alignment horizontal="left" wrapText="1"/>
    </xf>
    <xf numFmtId="0" fontId="4" fillId="0" borderId="0" xfId="0" applyFont="1" applyBorder="1" applyAlignment="1" applyProtection="1">
      <alignment horizontal="left" wrapText="1"/>
    </xf>
    <xf numFmtId="0" fontId="4" fillId="0" borderId="6" xfId="0" applyFont="1" applyBorder="1" applyAlignment="1" applyProtection="1">
      <alignment horizontal="left" wrapText="1"/>
    </xf>
    <xf numFmtId="0" fontId="4" fillId="12" borderId="92" xfId="0" applyFont="1" applyFill="1" applyBorder="1" applyAlignment="1" applyProtection="1">
      <alignment horizontal="left" vertical="center" wrapText="1"/>
    </xf>
    <xf numFmtId="0" fontId="4" fillId="12" borderId="93" xfId="0" applyFont="1" applyFill="1" applyBorder="1" applyAlignment="1" applyProtection="1">
      <alignment horizontal="left" vertical="center" wrapText="1"/>
    </xf>
    <xf numFmtId="0" fontId="4" fillId="12" borderId="94" xfId="0" applyFont="1" applyFill="1" applyBorder="1" applyAlignment="1" applyProtection="1">
      <alignment horizontal="left" vertical="center" wrapText="1"/>
    </xf>
    <xf numFmtId="0" fontId="4" fillId="12" borderId="92" xfId="0" applyFont="1" applyFill="1" applyBorder="1" applyAlignment="1" applyProtection="1">
      <alignment horizontal="left" vertical="center"/>
    </xf>
    <xf numFmtId="0" fontId="4" fillId="12" borderId="93" xfId="0" applyFont="1" applyFill="1" applyBorder="1" applyAlignment="1" applyProtection="1">
      <alignment horizontal="left" vertical="center"/>
    </xf>
    <xf numFmtId="0" fontId="4" fillId="12" borderId="94" xfId="0" applyFont="1" applyFill="1" applyBorder="1" applyAlignment="1" applyProtection="1">
      <alignment horizontal="left" vertical="center"/>
    </xf>
    <xf numFmtId="0" fontId="10" fillId="10" borderId="7" xfId="0" applyFont="1" applyFill="1" applyBorder="1" applyAlignment="1">
      <alignment horizontal="center" vertical="center" wrapText="1"/>
    </xf>
    <xf numFmtId="0" fontId="10" fillId="10" borderId="8" xfId="0" applyFont="1" applyFill="1" applyBorder="1" applyAlignment="1">
      <alignment horizontal="center" vertical="center" wrapText="1"/>
    </xf>
    <xf numFmtId="0" fontId="10" fillId="10" borderId="9" xfId="0" applyFont="1" applyFill="1" applyBorder="1" applyAlignment="1">
      <alignment horizontal="center" vertical="center" wrapText="1"/>
    </xf>
    <xf numFmtId="0" fontId="24" fillId="3" borderId="122" xfId="0" applyFont="1" applyFill="1" applyBorder="1" applyAlignment="1">
      <alignment horizontal="center" vertical="center" wrapText="1"/>
    </xf>
    <xf numFmtId="0" fontId="24" fillId="3" borderId="115" xfId="0" applyFont="1" applyFill="1" applyBorder="1" applyAlignment="1">
      <alignment horizontal="center" vertical="center" wrapText="1"/>
    </xf>
    <xf numFmtId="0" fontId="24" fillId="3" borderId="121" xfId="0" applyFont="1" applyFill="1" applyBorder="1" applyAlignment="1">
      <alignment horizontal="center" vertical="center" wrapText="1"/>
    </xf>
    <xf numFmtId="0" fontId="24" fillId="13" borderId="108" xfId="0" applyFont="1" applyFill="1" applyBorder="1" applyAlignment="1">
      <alignment horizontal="center" vertical="top" wrapText="1"/>
    </xf>
    <xf numFmtId="0" fontId="24" fillId="13" borderId="111" xfId="0" applyFont="1" applyFill="1" applyBorder="1" applyAlignment="1">
      <alignment horizontal="center" vertical="top"/>
    </xf>
    <xf numFmtId="0" fontId="24" fillId="13" borderId="113" xfId="0" applyFont="1" applyFill="1" applyBorder="1" applyAlignment="1">
      <alignment horizontal="center" vertical="top"/>
    </xf>
    <xf numFmtId="0" fontId="24" fillId="6" borderId="122" xfId="0" applyFont="1" applyFill="1" applyBorder="1" applyAlignment="1">
      <alignment horizontal="center" vertical="center"/>
    </xf>
    <xf numFmtId="0" fontId="24" fillId="6" borderId="115" xfId="0" applyFont="1" applyFill="1" applyBorder="1" applyAlignment="1">
      <alignment horizontal="center" vertical="center"/>
    </xf>
    <xf numFmtId="0" fontId="24" fillId="6" borderId="125" xfId="0" applyFont="1" applyFill="1" applyBorder="1" applyAlignment="1">
      <alignment horizontal="center" vertical="center"/>
    </xf>
    <xf numFmtId="0" fontId="24" fillId="13" borderId="115" xfId="0" applyFont="1" applyFill="1" applyBorder="1" applyAlignment="1">
      <alignment horizontal="center" vertical="center" wrapText="1"/>
    </xf>
    <xf numFmtId="0" fontId="28" fillId="12" borderId="100" xfId="0" applyFont="1" applyFill="1" applyBorder="1" applyAlignment="1">
      <alignment horizontal="center" vertical="center" wrapText="1"/>
    </xf>
    <xf numFmtId="0" fontId="28" fillId="12" borderId="101" xfId="0" applyFont="1" applyFill="1" applyBorder="1" applyAlignment="1">
      <alignment horizontal="center" vertical="center" wrapText="1"/>
    </xf>
    <xf numFmtId="0" fontId="28" fillId="12" borderId="102" xfId="0" applyFont="1" applyFill="1" applyBorder="1" applyAlignment="1">
      <alignment horizontal="center" vertical="center" wrapText="1"/>
    </xf>
    <xf numFmtId="0" fontId="28" fillId="12" borderId="103" xfId="0" applyFont="1" applyFill="1" applyBorder="1" applyAlignment="1">
      <alignment horizontal="center" vertical="center" wrapText="1"/>
    </xf>
    <xf numFmtId="0" fontId="28" fillId="12" borderId="0" xfId="0" applyFont="1" applyFill="1" applyBorder="1" applyAlignment="1">
      <alignment horizontal="center" vertical="center" wrapText="1"/>
    </xf>
    <xf numFmtId="0" fontId="28" fillId="12" borderId="104" xfId="0" applyFont="1" applyFill="1" applyBorder="1" applyAlignment="1">
      <alignment horizontal="center" vertical="center" wrapText="1"/>
    </xf>
    <xf numFmtId="0" fontId="28" fillId="12" borderId="105" xfId="0" applyFont="1" applyFill="1" applyBorder="1" applyAlignment="1">
      <alignment horizontal="center" vertical="center" wrapText="1"/>
    </xf>
    <xf numFmtId="0" fontId="28" fillId="12" borderId="106" xfId="0" applyFont="1" applyFill="1" applyBorder="1" applyAlignment="1">
      <alignment horizontal="center" vertical="center" wrapText="1"/>
    </xf>
    <xf numFmtId="0" fontId="28" fillId="12" borderId="107" xfId="0" applyFont="1" applyFill="1" applyBorder="1" applyAlignment="1">
      <alignment horizontal="center" vertical="center" wrapText="1"/>
    </xf>
    <xf numFmtId="0" fontId="24" fillId="6" borderId="122" xfId="0" applyFont="1" applyFill="1" applyBorder="1" applyAlignment="1">
      <alignment horizontal="center" vertical="center" wrapText="1"/>
    </xf>
    <xf numFmtId="0" fontId="24" fillId="6" borderId="125" xfId="0" applyFont="1" applyFill="1" applyBorder="1" applyAlignment="1">
      <alignment horizontal="center" vertical="center" wrapText="1"/>
    </xf>
    <xf numFmtId="0" fontId="24" fillId="18" borderId="122" xfId="0" applyFont="1" applyFill="1" applyBorder="1" applyAlignment="1">
      <alignment horizontal="center" vertical="center" wrapText="1"/>
    </xf>
    <xf numFmtId="0" fontId="24" fillId="18" borderId="115" xfId="0" applyFont="1" applyFill="1" applyBorder="1" applyAlignment="1">
      <alignment horizontal="center" vertical="center" wrapText="1"/>
    </xf>
    <xf numFmtId="0" fontId="24" fillId="16" borderId="122" xfId="0" applyFont="1" applyFill="1" applyBorder="1" applyAlignment="1">
      <alignment horizontal="center" vertical="center" wrapText="1"/>
    </xf>
    <xf numFmtId="0" fontId="24" fillId="16" borderId="115" xfId="0" applyFont="1" applyFill="1" applyBorder="1" applyAlignment="1">
      <alignment horizontal="center" vertical="center" wrapText="1"/>
    </xf>
    <xf numFmtId="0" fontId="24" fillId="16" borderId="125" xfId="0" applyFont="1" applyFill="1" applyBorder="1" applyAlignment="1">
      <alignment horizontal="center" vertical="center" wrapText="1"/>
    </xf>
  </cellXfs>
  <cellStyles count="7">
    <cellStyle name="Link" xfId="6" builtinId="8"/>
    <cellStyle name="Prozent" xfId="2" builtinId="5"/>
    <cellStyle name="Standard" xfId="0" builtinId="0"/>
    <cellStyle name="Währung" xfId="1" builtinId="4"/>
    <cellStyle name="Währung 2" xfId="3"/>
    <cellStyle name="Währung 3" xfId="4"/>
    <cellStyle name="Währung 4" xfId="5"/>
  </cellStyles>
  <dxfs count="70">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0"/>
        <name val="Calibri"/>
        <scheme val="minor"/>
      </font>
      <fill>
        <patternFill>
          <bgColor theme="9"/>
        </patternFill>
      </fill>
      <alignment horizontal="general" vertical="top" textRotation="0" wrapText="1" indent="0" justifyLastLine="0" shrinkToFit="0" readingOrder="0"/>
    </dxf>
    <dxf>
      <font>
        <b val="0"/>
        <i val="0"/>
        <strike val="0"/>
        <condense val="0"/>
        <extend val="0"/>
        <outline val="0"/>
        <shadow val="0"/>
        <u val="none"/>
        <vertAlign val="baseline"/>
        <sz val="11"/>
        <color theme="0"/>
        <name val="Calibri"/>
        <scheme val="minor"/>
      </font>
      <fill>
        <patternFill patternType="solid">
          <fgColor indexed="64"/>
          <bgColor theme="9"/>
        </patternFill>
      </fill>
      <border diagonalUp="0" diagonalDown="0">
        <left style="hair">
          <color theme="9"/>
        </left>
        <right style="hair">
          <color theme="9"/>
        </right>
        <top style="thin">
          <color theme="9"/>
        </top>
        <bottom style="medium">
          <color theme="9"/>
        </bottom>
      </border>
    </dxf>
    <dxf>
      <font>
        <strike val="0"/>
        <outline val="0"/>
        <shadow val="0"/>
        <u val="none"/>
        <vertAlign val="baseline"/>
        <sz val="11"/>
        <color theme="9" tint="-0.499984740745262"/>
        <name val="Calibri"/>
        <scheme val="minor"/>
      </font>
      <fill>
        <patternFill patternType="solid">
          <fgColor indexed="64"/>
          <bgColor theme="9" tint="0.79998168889431442"/>
        </patternFill>
      </fill>
      <border diagonalUp="0" diagonalDown="0">
        <left/>
        <right/>
        <top style="thin">
          <color theme="9"/>
        </top>
        <bottom style="thin">
          <color theme="9"/>
        </bottom>
        <vertical style="hair">
          <color theme="9"/>
        </vertical>
        <horizontal style="thin">
          <color theme="9"/>
        </horizontal>
      </border>
    </dxf>
    <dxf>
      <font>
        <strike val="0"/>
        <outline val="0"/>
        <shadow val="0"/>
        <u val="none"/>
        <vertAlign val="baseline"/>
        <sz val="11"/>
        <color theme="0"/>
        <name val="Calibri"/>
        <scheme val="minor"/>
      </font>
      <fill>
        <patternFill>
          <bgColor theme="9"/>
        </patternFill>
      </fill>
      <border diagonalUp="0" diagonalDown="0">
        <left style="hair">
          <color theme="9"/>
        </left>
        <right style="hair">
          <color theme="9"/>
        </right>
        <top/>
        <bottom/>
        <vertical style="hair">
          <color theme="9"/>
        </vertical>
        <horizontal style="thin">
          <color theme="9"/>
        </horizontal>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fill>
        <patternFill>
          <bgColor theme="9"/>
        </patternFill>
      </fill>
      <alignment horizontal="general" vertical="top" textRotation="0" indent="0" justifyLastLine="0" shrinkToFit="0" readingOrder="0"/>
      <border diagonalUp="0" diagonalDown="0">
        <left style="hair">
          <color theme="9"/>
        </left>
        <right style="hair">
          <color theme="9"/>
        </right>
        <top/>
        <bottom/>
        <vertical style="hair">
          <color theme="9"/>
        </vertical>
        <horizontal style="thin">
          <color theme="9"/>
        </horizontal>
      </border>
    </dxf>
    <dxf>
      <fill>
        <patternFill patternType="solid">
          <fgColor indexed="64"/>
          <bgColor theme="9" tint="0.79998168889431442"/>
        </patternFill>
      </fill>
      <border diagonalUp="0" diagonalDown="0">
        <left style="hair">
          <color theme="9"/>
        </left>
        <right/>
        <top style="thin">
          <color theme="9"/>
        </top>
        <bottom style="thin">
          <color theme="9"/>
        </bottom>
        <vertical style="hair">
          <color theme="9"/>
        </vertical>
        <horizontal style="thin">
          <color theme="9"/>
        </horizontal>
      </border>
    </dxf>
    <dxf>
      <fill>
        <patternFill patternType="solid">
          <fgColor indexed="64"/>
          <bgColor theme="9" tint="0.79998168889431442"/>
        </patternFill>
      </fill>
      <alignment horizontal="center" vertical="bottom" textRotation="0" wrapText="0" indent="0" justifyLastLine="0" shrinkToFit="0" readingOrder="0"/>
      <border diagonalUp="0" diagonalDown="0">
        <left/>
        <right style="hair">
          <color theme="9"/>
        </right>
        <top style="thin">
          <color theme="9"/>
        </top>
        <bottom style="thin">
          <color theme="9"/>
        </bottom>
        <vertical style="hair">
          <color theme="9"/>
        </vertical>
        <horizontal style="thin">
          <color theme="9"/>
        </horizontal>
      </border>
    </dxf>
    <dxf>
      <border>
        <top style="thin">
          <color theme="9"/>
        </top>
      </border>
    </dxf>
    <dxf>
      <border diagonalUp="0" diagonalDown="0">
        <left style="medium">
          <color theme="9"/>
        </left>
        <right style="medium">
          <color theme="9"/>
        </right>
        <top style="medium">
          <color theme="9"/>
        </top>
        <bottom style="medium">
          <color theme="9"/>
        </bottom>
      </border>
    </dxf>
    <dxf>
      <fill>
        <patternFill patternType="solid">
          <fgColor indexed="64"/>
          <bgColor theme="9" tint="0.79998168889431442"/>
        </patternFill>
      </fill>
    </dxf>
    <dxf>
      <border>
        <bottom style="thin">
          <color theme="9"/>
        </bottom>
      </border>
    </dxf>
    <dxf>
      <border diagonalUp="0" diagonalDown="0">
        <left style="hair">
          <color theme="9"/>
        </left>
        <right style="hair">
          <color theme="9"/>
        </right>
        <top/>
        <bottom/>
        <vertical style="hair">
          <color theme="9"/>
        </vertical>
        <horizontal style="thin">
          <color theme="9"/>
        </horizontal>
      </border>
    </dxf>
    <dxf>
      <fill>
        <patternFill patternType="solid">
          <fgColor indexed="64"/>
          <bgColor theme="9" tint="0.79998168889431442"/>
        </patternFill>
      </fill>
      <border diagonalUp="0" diagonalDown="0">
        <left style="hair">
          <color theme="9"/>
        </left>
        <right/>
        <top style="thin">
          <color theme="9"/>
        </top>
        <bottom style="thin">
          <color theme="9"/>
        </bottom>
        <vertical style="hair">
          <color theme="9"/>
        </vertical>
        <horizontal style="thin">
          <color theme="9"/>
        </horizontal>
      </border>
    </dxf>
    <dxf>
      <fill>
        <patternFill patternType="solid">
          <fgColor indexed="64"/>
          <bgColor theme="9" tint="0.79998168889431442"/>
        </patternFill>
      </fill>
      <border diagonalUp="0" diagonalDown="0">
        <left/>
        <right style="hair">
          <color theme="9"/>
        </right>
        <top style="thin">
          <color theme="9"/>
        </top>
        <bottom style="thin">
          <color theme="9"/>
        </bottom>
        <vertical style="hair">
          <color theme="9"/>
        </vertical>
        <horizontal style="thin">
          <color theme="9"/>
        </horizontal>
      </border>
    </dxf>
    <dxf>
      <border>
        <top style="thin">
          <color theme="9"/>
        </top>
      </border>
    </dxf>
    <dxf>
      <border diagonalUp="0" diagonalDown="0">
        <left style="medium">
          <color theme="9"/>
        </left>
        <right style="medium">
          <color theme="9"/>
        </right>
        <top style="medium">
          <color theme="9"/>
        </top>
        <bottom style="medium">
          <color theme="9"/>
        </bottom>
      </border>
    </dxf>
    <dxf>
      <fill>
        <patternFill patternType="solid">
          <fgColor indexed="64"/>
          <bgColor theme="9" tint="0.79998168889431442"/>
        </patternFill>
      </fill>
    </dxf>
    <dxf>
      <border>
        <bottom style="thin">
          <color theme="9"/>
        </bottom>
      </border>
    </dxf>
    <dxf>
      <border diagonalUp="0" diagonalDown="0">
        <left style="hair">
          <color theme="9"/>
        </left>
        <right style="hair">
          <color theme="9"/>
        </right>
        <top/>
        <bottom/>
        <vertical style="hair">
          <color theme="9"/>
        </vertical>
        <horizontal style="thin">
          <color theme="9"/>
        </horizontal>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9" tint="-0.499984740745262"/>
        <name val="Calibri"/>
        <scheme val="minor"/>
      </font>
      <fill>
        <patternFill patternType="solid">
          <fgColor indexed="64"/>
          <bgColor theme="9" tint="0.79998168889431442"/>
        </patternFill>
      </fill>
    </dxf>
    <dxf>
      <fill>
        <patternFill>
          <bgColor theme="9"/>
        </patternFill>
      </fill>
      <alignment horizontal="general" vertical="top" textRotation="0" wrapText="1" indent="0" justifyLastLine="0" shrinkToFit="0" readingOrder="0"/>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0"/>
        <name val="Calibri"/>
        <scheme val="minor"/>
      </font>
      <fill>
        <patternFill>
          <bgColor theme="9"/>
        </patternFill>
      </fill>
      <alignment horizontal="general" vertical="top" textRotation="0" wrapText="1" indent="0" justifyLastLine="0" shrinkToFit="0" readingOrder="0"/>
    </dxf>
    <dxf>
      <font>
        <b val="0"/>
        <i val="0"/>
        <strike val="0"/>
        <condense val="0"/>
        <extend val="0"/>
        <outline val="0"/>
        <shadow val="0"/>
        <u val="none"/>
        <vertAlign val="baseline"/>
        <sz val="11"/>
        <color theme="0"/>
        <name val="Calibri"/>
        <scheme val="minor"/>
      </font>
      <fill>
        <patternFill patternType="solid">
          <fgColor indexed="64"/>
          <bgColor theme="9"/>
        </patternFill>
      </fill>
      <border diagonalUp="0" diagonalDown="0">
        <left style="hair">
          <color theme="9"/>
        </left>
        <right style="hair">
          <color theme="9"/>
        </right>
        <top style="thin">
          <color theme="9"/>
        </top>
        <bottom style="medium">
          <color theme="9"/>
        </bottom>
      </border>
    </dxf>
    <dxf>
      <font>
        <strike val="0"/>
        <outline val="0"/>
        <shadow val="0"/>
        <u val="none"/>
        <vertAlign val="baseline"/>
        <sz val="11"/>
        <color theme="9" tint="-0.499984740745262"/>
        <name val="Calibri"/>
        <scheme val="minor"/>
      </font>
      <fill>
        <patternFill patternType="solid">
          <fgColor indexed="64"/>
          <bgColor theme="9" tint="0.79998168889431442"/>
        </patternFill>
      </fill>
      <border diagonalUp="0" diagonalDown="0">
        <left/>
        <right/>
        <top style="thin">
          <color theme="9"/>
        </top>
        <bottom style="thin">
          <color theme="9"/>
        </bottom>
        <vertical/>
        <horizontal style="thin">
          <color theme="9"/>
        </horizontal>
      </border>
    </dxf>
    <dxf>
      <border>
        <top style="thin">
          <color theme="9"/>
        </top>
      </border>
    </dxf>
    <dxf>
      <font>
        <strike val="0"/>
        <outline val="0"/>
        <shadow val="0"/>
        <u val="none"/>
        <vertAlign val="baseline"/>
        <sz val="11"/>
        <color theme="0"/>
        <name val="Calibri"/>
        <scheme val="minor"/>
      </font>
      <fill>
        <patternFill>
          <bgColor theme="9"/>
        </patternFill>
      </fill>
    </dxf>
    <dxf>
      <border diagonalUp="0" diagonalDown="0">
        <left style="hair">
          <color theme="9"/>
        </left>
        <right style="medium">
          <color theme="9"/>
        </right>
        <top style="medium">
          <color theme="9"/>
        </top>
        <bottom style="medium">
          <color theme="9"/>
        </bottom>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border>
        <bottom style="thin">
          <color theme="9"/>
        </bottom>
      </border>
    </dxf>
    <dxf>
      <fill>
        <patternFill>
          <bgColor theme="9"/>
        </patternFill>
      </fill>
      <alignment horizontal="general" vertical="top" textRotation="0" indent="0" justifyLastLine="0" shrinkToFit="0" readingOrder="0"/>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9" tint="-0.499984740745262"/>
        <name val="Calibri"/>
        <scheme val="minor"/>
      </font>
      <fill>
        <patternFill patternType="solid">
          <fgColor indexed="64"/>
          <bgColor theme="9" tint="0.79998168889431442"/>
        </patternFill>
      </fill>
    </dxf>
    <dxf>
      <fill>
        <patternFill>
          <bgColor theme="9"/>
        </patternFill>
      </fill>
      <alignment horizontal="general" vertical="top" textRotation="0" wrapText="1" indent="0" justifyLastLine="0" shrinkToFit="0" readingOrder="0"/>
    </dxf>
    <dxf>
      <font>
        <strike val="0"/>
        <outline val="0"/>
        <shadow val="0"/>
        <u val="none"/>
        <vertAlign val="baseline"/>
        <sz val="11"/>
        <color theme="9" tint="-0.499984740745262"/>
        <name val="Calibri"/>
        <scheme val="minor"/>
      </font>
      <fill>
        <patternFill patternType="solid">
          <fgColor indexed="64"/>
          <bgColor theme="9" tint="0.79998168889431442"/>
        </patternFill>
      </fill>
      <border diagonalUp="0" diagonalDown="0">
        <left/>
        <right/>
        <top style="thin">
          <color theme="9"/>
        </top>
        <bottom style="thin">
          <color theme="9"/>
        </bottom>
        <vertical style="hair">
          <color theme="9"/>
        </vertical>
        <horizontal style="thin">
          <color theme="9"/>
        </horizontal>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fill>
        <patternFill>
          <bgColor theme="9"/>
        </patternFill>
      </fill>
      <alignment horizontal="general" vertical="top" textRotation="0" wrapText="1" indent="0" justifyLastLine="0" shrinkToFit="0" readingOrder="0"/>
      <border diagonalUp="0" diagonalDown="0">
        <left style="hair">
          <color theme="9"/>
        </left>
        <right style="hair">
          <color theme="9"/>
        </right>
        <top/>
        <bottom/>
        <vertical style="hair">
          <color theme="9"/>
        </vertical>
        <horizontal style="thin">
          <color theme="9"/>
        </horizontal>
      </border>
    </dxf>
    <dxf>
      <font>
        <color rgb="FF9C0006"/>
      </font>
      <fill>
        <patternFill>
          <bgColor rgb="FFFFC7CE"/>
        </patternFill>
      </fill>
    </dxf>
    <dxf>
      <font>
        <color rgb="FF006100"/>
      </font>
      <fill>
        <patternFill>
          <bgColor theme="9" tint="0.39994506668294322"/>
        </patternFill>
      </fill>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right/>
        <top style="thin">
          <color indexed="64"/>
        </top>
        <bottom style="thin">
          <color indexed="64"/>
        </bottom>
      </border>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center" vertical="top" textRotation="0" wrapText="1" indent="0" justifyLastLine="0" shrinkToFit="0" readingOrder="0"/>
      <border diagonalUp="0" diagonalDown="0" outline="0">
        <left style="hair">
          <color auto="1"/>
        </left>
        <right/>
        <top/>
        <bottom/>
      </border>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top" textRotation="0" wrapText="1" indent="0" justifyLastLine="0" shrinkToFit="0" readingOrder="0"/>
      <border outline="0">
        <left style="hair">
          <color auto="1"/>
        </left>
        <right/>
      </border>
    </dxf>
    <dxf>
      <numFmt numFmtId="0" formatCode="Genera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7" tint="0.79998168889431442"/>
        </patternFill>
      </fill>
      <alignment horizontal="left" vertical="bottom" textRotation="0" wrapText="0" indent="0" justifyLastLine="0" shrinkToFit="0" readingOrder="0"/>
      <border diagonalUp="0" diagonalDown="0" outline="0">
        <left style="hair">
          <color auto="1"/>
        </left>
        <right style="hair">
          <color auto="1"/>
        </right>
        <top style="thin">
          <color auto="1"/>
        </top>
        <bottom style="thin">
          <color auto="1"/>
        </bottom>
      </border>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solid">
          <fgColor indexed="64"/>
          <bgColor theme="7" tint="0.79998168889431442"/>
        </patternFill>
      </fill>
      <alignment horizontal="center" vertical="bottom" textRotation="0" wrapText="0" indent="0" justifyLastLine="0" shrinkToFit="0" readingOrder="0"/>
      <border diagonalUp="0" diagonalDown="0" outline="0">
        <left/>
        <right/>
        <top style="thin">
          <color auto="1"/>
        </top>
        <bottom style="thin">
          <color auto="1"/>
        </bottom>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vertical="center" textRotation="0" indent="0" justifyLastLine="0" shrinkToFit="0" readingOrder="0"/>
    </dxf>
    <dxf>
      <font>
        <b/>
        <i val="0"/>
        <color rgb="FFFF0000"/>
      </font>
    </dxf>
    <dxf>
      <fill>
        <patternFill>
          <bgColor rgb="FFFF0000"/>
        </patternFill>
      </fill>
    </dxf>
    <dxf>
      <fill>
        <patternFill>
          <bgColor rgb="FFFF0000"/>
        </patternFill>
      </fill>
    </dxf>
    <dxf>
      <font>
        <color theme="1"/>
      </font>
      <numFmt numFmtId="0" formatCode="General"/>
      <fill>
        <patternFill>
          <bgColor rgb="FFFF0000"/>
        </patternFill>
      </fill>
    </dxf>
    <dxf>
      <font>
        <color rgb="FFFF0000"/>
      </font>
    </dxf>
    <dxf>
      <font>
        <color rgb="FFFF0000"/>
      </font>
    </dxf>
    <dxf>
      <font>
        <b/>
        <i val="0"/>
        <color rgb="FFFF0000"/>
      </font>
    </dxf>
    <dxf>
      <fill>
        <patternFill>
          <bgColor rgb="FFFF0000"/>
        </patternFill>
      </fill>
    </dxf>
  </dxfs>
  <tableStyles count="0" defaultTableStyle="TableStyleMedium2" defaultPivotStyle="PivotStyleLight16"/>
  <colors>
    <mruColors>
      <color rgb="FFC55A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fmlaLink="STATISTIK!$C$113" lockText="1" noThreeD="1"/>
</file>

<file path=xl/ctrlProps/ctrlProp2.xml><?xml version="1.0" encoding="utf-8"?>
<formControlPr xmlns="http://schemas.microsoft.com/office/spreadsheetml/2009/9/main" objectType="CheckBox" fmlaLink="STATISTIK!$C$114" lockText="1" noThreeD="1"/>
</file>

<file path=xl/ctrlProps/ctrlProp3.xml><?xml version="1.0" encoding="utf-8"?>
<formControlPr xmlns="http://schemas.microsoft.com/office/spreadsheetml/2009/9/main" objectType="CheckBox" fmlaLink="STATISTIK!$C$115" lockText="1" noThreeD="1"/>
</file>

<file path=xl/ctrlProps/ctrlProp4.xml><?xml version="1.0" encoding="utf-8"?>
<formControlPr xmlns="http://schemas.microsoft.com/office/spreadsheetml/2009/9/main" objectType="CheckBox" fmlaLink="STATISTIK!$C$116" lockText="1" noThreeD="1"/>
</file>

<file path=xl/ctrlProps/ctrlProp5.xml><?xml version="1.0" encoding="utf-8"?>
<formControlPr xmlns="http://schemas.microsoft.com/office/spreadsheetml/2009/9/main" objectType="CheckBox" fmlaLink="STATISTIK!$C$117" lockText="1" noThreeD="1"/>
</file>

<file path=xl/ctrlProps/ctrlProp6.xml><?xml version="1.0" encoding="utf-8"?>
<formControlPr xmlns="http://schemas.microsoft.com/office/spreadsheetml/2009/9/main" objectType="CheckBox" fmlaLink="STATISTIK!$C$119" lockText="1" noThreeD="1"/>
</file>

<file path=xl/ctrlProps/ctrlProp7.xml><?xml version="1.0" encoding="utf-8"?>
<formControlPr xmlns="http://schemas.microsoft.com/office/spreadsheetml/2009/9/main" objectType="CheckBox" fmlaLink="STATISTIK!$C$119" lockText="1" noThreeD="1"/>
</file>

<file path=xl/ctrlProps/ctrlProp8.xml><?xml version="1.0" encoding="utf-8"?>
<formControlPr xmlns="http://schemas.microsoft.com/office/spreadsheetml/2009/9/main" objectType="CheckBox" fmlaLink="STATISTIK!$C$120" lockText="1" noThreeD="1"/>
</file>

<file path=xl/ctrlProps/ctrlProp9.xml><?xml version="1.0" encoding="utf-8"?>
<formControlPr xmlns="http://schemas.microsoft.com/office/spreadsheetml/2009/9/main" objectType="CheckBox" fmlaLink="STATISTIK!$C$120" lockText="1" noThreeD="1"/>
</file>

<file path=xl/ctrlProps/ctrlProp10.xml><?xml version="1.0" encoding="utf-8"?>
<formControlPr xmlns="http://schemas.microsoft.com/office/spreadsheetml/2009/9/main" objectType="CheckBox" fmlaLink="STATISTIK!$C$152" lockText="1" noThreeD="1"/>
</file>

<file path=xl/ctrlProps/ctrlProp11.xml><?xml version="1.0" encoding="utf-8"?>
<formControlPr xmlns="http://schemas.microsoft.com/office/spreadsheetml/2009/9/main" objectType="CheckBox" fmlaLink="STATISTIK!$D$122" lockText="1" noThreeD="1"/>
</file>

<file path=xl/ctrlProps/ctrlProp12.xml><?xml version="1.0" encoding="utf-8"?>
<formControlPr xmlns="http://schemas.microsoft.com/office/spreadsheetml/2009/9/main" objectType="CheckBox" fmlaLink="STATISTIK!$D$123" lockText="1" noThreeD="1"/>
</file>

<file path=xl/ctrlProps/ctrlProp13.xml><?xml version="1.0" encoding="utf-8"?>
<formControlPr xmlns="http://schemas.microsoft.com/office/spreadsheetml/2009/9/main" objectType="CheckBox" fmlaLink="STATISTIK!$C$118"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72</xdr:row>
          <xdr:rowOff>209550</xdr:rowOff>
        </xdr:from>
        <xdr:to>
          <xdr:col>1</xdr:col>
          <xdr:colOff>285750</xdr:colOff>
          <xdr:row>73</xdr:row>
          <xdr:rowOff>238125</xdr:rowOff>
        </xdr:to>
        <xdr:sp macro="" textlink="">
          <xdr:nvSpPr>
            <xdr:cNvPr id="8227" name="Check Box 35" hidden="1">
              <a:extLst>
                <a:ext uri="{63B3BB69-23CF-44E3-9099-C40C66FF867C}">
                  <a14:compatExt spid="_x0000_s82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75</xdr:row>
          <xdr:rowOff>209550</xdr:rowOff>
        </xdr:from>
        <xdr:to>
          <xdr:col>1</xdr:col>
          <xdr:colOff>285750</xdr:colOff>
          <xdr:row>76</xdr:row>
          <xdr:rowOff>219075</xdr:rowOff>
        </xdr:to>
        <xdr:sp macro="" textlink="">
          <xdr:nvSpPr>
            <xdr:cNvPr id="8260" name="Check Box 68" hidden="1">
              <a:extLst>
                <a:ext uri="{63B3BB69-23CF-44E3-9099-C40C66FF867C}">
                  <a14:compatExt spid="_x0000_s82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82</xdr:row>
          <xdr:rowOff>0</xdr:rowOff>
        </xdr:from>
        <xdr:to>
          <xdr:col>1</xdr:col>
          <xdr:colOff>238125</xdr:colOff>
          <xdr:row>82</xdr:row>
          <xdr:rowOff>219075</xdr:rowOff>
        </xdr:to>
        <xdr:sp macro="" textlink="">
          <xdr:nvSpPr>
            <xdr:cNvPr id="8263" name="Check Box 71" hidden="1">
              <a:extLst>
                <a:ext uri="{63B3BB69-23CF-44E3-9099-C40C66FF867C}">
                  <a14:compatExt spid="_x0000_s82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83</xdr:row>
          <xdr:rowOff>9525</xdr:rowOff>
        </xdr:from>
        <xdr:to>
          <xdr:col>1</xdr:col>
          <xdr:colOff>247650</xdr:colOff>
          <xdr:row>83</xdr:row>
          <xdr:rowOff>228600</xdr:rowOff>
        </xdr:to>
        <xdr:sp macro="" textlink="">
          <xdr:nvSpPr>
            <xdr:cNvPr id="8264" name="Check Box 72" hidden="1">
              <a:extLst>
                <a:ext uri="{63B3BB69-23CF-44E3-9099-C40C66FF867C}">
                  <a14:compatExt spid="_x0000_s82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84</xdr:row>
          <xdr:rowOff>9525</xdr:rowOff>
        </xdr:from>
        <xdr:to>
          <xdr:col>1</xdr:col>
          <xdr:colOff>257175</xdr:colOff>
          <xdr:row>84</xdr:row>
          <xdr:rowOff>228600</xdr:rowOff>
        </xdr:to>
        <xdr:sp macro="" textlink="">
          <xdr:nvSpPr>
            <xdr:cNvPr id="8265" name="Check Box 73" hidden="1">
              <a:extLst>
                <a:ext uri="{63B3BB69-23CF-44E3-9099-C40C66FF867C}">
                  <a14:compatExt spid="_x0000_s82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86</xdr:row>
          <xdr:rowOff>9525</xdr:rowOff>
        </xdr:from>
        <xdr:to>
          <xdr:col>1</xdr:col>
          <xdr:colOff>257175</xdr:colOff>
          <xdr:row>86</xdr:row>
          <xdr:rowOff>228600</xdr:rowOff>
        </xdr:to>
        <xdr:sp macro="" textlink="">
          <xdr:nvSpPr>
            <xdr:cNvPr id="8267" name="Check Box 75" hidden="1">
              <a:extLst>
                <a:ext uri="{63B3BB69-23CF-44E3-9099-C40C66FF867C}">
                  <a14:compatExt spid="_x0000_s82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87</xdr:row>
          <xdr:rowOff>0</xdr:rowOff>
        </xdr:from>
        <xdr:to>
          <xdr:col>1</xdr:col>
          <xdr:colOff>257175</xdr:colOff>
          <xdr:row>87</xdr:row>
          <xdr:rowOff>219075</xdr:rowOff>
        </xdr:to>
        <xdr:sp macro="" textlink="">
          <xdr:nvSpPr>
            <xdr:cNvPr id="8269" name="Check Box 77" hidden="1">
              <a:extLst>
                <a:ext uri="{63B3BB69-23CF-44E3-9099-C40C66FF867C}">
                  <a14:compatExt spid="_x0000_s82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87</xdr:row>
          <xdr:rowOff>0</xdr:rowOff>
        </xdr:from>
        <xdr:to>
          <xdr:col>1</xdr:col>
          <xdr:colOff>257175</xdr:colOff>
          <xdr:row>87</xdr:row>
          <xdr:rowOff>219075</xdr:rowOff>
        </xdr:to>
        <xdr:sp macro="" textlink="">
          <xdr:nvSpPr>
            <xdr:cNvPr id="8272" name="Check Box 80" hidden="1">
              <a:extLst>
                <a:ext uri="{63B3BB69-23CF-44E3-9099-C40C66FF867C}">
                  <a14:compatExt spid="_x0000_s82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87</xdr:row>
          <xdr:rowOff>0</xdr:rowOff>
        </xdr:from>
        <xdr:to>
          <xdr:col>1</xdr:col>
          <xdr:colOff>257175</xdr:colOff>
          <xdr:row>87</xdr:row>
          <xdr:rowOff>219075</xdr:rowOff>
        </xdr:to>
        <xdr:sp macro="" textlink="">
          <xdr:nvSpPr>
            <xdr:cNvPr id="8273" name="Check Box 81" hidden="1">
              <a:extLst>
                <a:ext uri="{63B3BB69-23CF-44E3-9099-C40C66FF867C}">
                  <a14:compatExt spid="_x0000_s82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37</xdr:row>
          <xdr:rowOff>200025</xdr:rowOff>
        </xdr:from>
        <xdr:to>
          <xdr:col>1</xdr:col>
          <xdr:colOff>295275</xdr:colOff>
          <xdr:row>38</xdr:row>
          <xdr:rowOff>209550</xdr:rowOff>
        </xdr:to>
        <xdr:sp macro="" textlink="">
          <xdr:nvSpPr>
            <xdr:cNvPr id="8284" name="Check Box 92" hidden="1">
              <a:extLst>
                <a:ext uri="{63B3BB69-23CF-44E3-9099-C40C66FF867C}">
                  <a14:compatExt spid="_x0000_s82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55</xdr:row>
          <xdr:rowOff>0</xdr:rowOff>
        </xdr:from>
        <xdr:to>
          <xdr:col>1</xdr:col>
          <xdr:colOff>285750</xdr:colOff>
          <xdr:row>55</xdr:row>
          <xdr:rowOff>219075</xdr:rowOff>
        </xdr:to>
        <xdr:sp macro="" textlink="">
          <xdr:nvSpPr>
            <xdr:cNvPr id="8289" name="Check Box 97" hidden="1">
              <a:extLst>
                <a:ext uri="{63B3BB69-23CF-44E3-9099-C40C66FF867C}">
                  <a14:compatExt spid="_x0000_s82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61</xdr:row>
          <xdr:rowOff>190500</xdr:rowOff>
        </xdr:from>
        <xdr:to>
          <xdr:col>1</xdr:col>
          <xdr:colOff>285750</xdr:colOff>
          <xdr:row>62</xdr:row>
          <xdr:rowOff>209550</xdr:rowOff>
        </xdr:to>
        <xdr:sp macro="" textlink="">
          <xdr:nvSpPr>
            <xdr:cNvPr id="8290" name="Check Box 98" hidden="1">
              <a:extLst>
                <a:ext uri="{63B3BB69-23CF-44E3-9099-C40C66FF867C}">
                  <a14:compatExt spid="_x0000_s82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85</xdr:row>
          <xdr:rowOff>9525</xdr:rowOff>
        </xdr:from>
        <xdr:to>
          <xdr:col>1</xdr:col>
          <xdr:colOff>257175</xdr:colOff>
          <xdr:row>85</xdr:row>
          <xdr:rowOff>228600</xdr:rowOff>
        </xdr:to>
        <xdr:sp macro="" textlink="">
          <xdr:nvSpPr>
            <xdr:cNvPr id="8291" name="Check Box 99" hidden="1">
              <a:extLst>
                <a:ext uri="{63B3BB69-23CF-44E3-9099-C40C66FF867C}">
                  <a14:compatExt spid="_x0000_s82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ables/table1.xml><?xml version="1.0" encoding="utf-8"?>
<table xmlns="http://schemas.openxmlformats.org/spreadsheetml/2006/main" id="33" name="tab_SATLISTE" displayName="tab_SATLISTE" ref="A2:G2562" totalsRowShown="0" headerRowDxfId="61" headerRowBorderDxfId="60" tableBorderDxfId="59" totalsRowBorderDxfId="58">
  <autoFilter ref="A2:G2562"/>
  <tableColumns count="7">
    <tableColumn id="5" name="SAT-ID" dataDxfId="57" totalsRowDxfId="56"/>
    <tableColumn id="2" name="Schulaufwandsträger" dataDxfId="55" totalsRowDxfId="54"/>
    <tableColumn id="7" name="Gerätezahl" dataDxfId="53" totalsRowDxfId="52" dataCellStyle="Währung"/>
    <tableColumn id="9" name="Sonderbudget" dataDxfId="51" totalsRowDxfId="50" dataCellStyle="Währung"/>
    <tableColumn id="10" name="Pauschale" dataDxfId="49" totalsRowDxfId="48" dataCellStyle="Währung"/>
    <tableColumn id="11" name="Antragsgrenze" dataDxfId="47" totalsRowDxfId="46" dataCellStyle="Währung"/>
    <tableColumn id="4" name="RBZ" dataDxfId="45" totalsRowDxfId="44" dataCellStyle="Währung">
      <calculatedColumnFormula>IF(MID(tab_SATLISTE[[#This Row],[SAT-ID]],2,1)="x","x",LEFT(tab_SATLISTE[[#This Row],[SAT-ID]]))</calculatedColumnFormula>
    </tableColumn>
  </tableColumns>
  <tableStyleInfo name="TableStyleMedium15" showFirstColumn="0" showLastColumn="0" showRowStripes="1" showColumnStripes="0"/>
</table>
</file>

<file path=xl/tables/table2.xml><?xml version="1.0" encoding="utf-8"?>
<table xmlns="http://schemas.openxmlformats.org/spreadsheetml/2006/main" id="6" name="tab_dBIR_71f" displayName="tab_dBIR_71f" ref="B73:B75" totalsRowShown="0" headerRowDxfId="41" dataDxfId="40">
  <autoFilter ref="B73:B75"/>
  <tableColumns count="1">
    <tableColumn id="1" name="Versicherung des Antragstellers, dass für die Schule, an der die aufgeführte Maßnahme durchgeführt werden soll, die Ist-Ausstattung im Rahmen der zum Zeitpunkt der Antragstellung aktuellen IT-Umfrage der ALP Dillingen gemeldet wurde." dataDxfId="39"/>
  </tableColumns>
  <tableStyleInfo name="TableStyleLight13" showFirstColumn="0" showLastColumn="0" showRowStripes="1" showColumnStripes="0"/>
</table>
</file>

<file path=xl/tables/table3.xml><?xml version="1.0" encoding="utf-8"?>
<table xmlns="http://schemas.openxmlformats.org/spreadsheetml/2006/main" id="7" name="tab_dBIR_71g" displayName="tab_dBIR_71g" ref="B76:B78" totalsRowShown="0" headerRowDxfId="38" dataDxfId="37">
  <autoFilter ref="B76:B78"/>
  <tableColumns count="1">
    <tableColumn id="1" name="Versicherung des Antragstellers, dass für die Schule, an der die aufgeführte Maßnahme durchgeführt werden soll, das Medienkonzept erarbeitet und dem Staatsministerium in der zum Zeitpunkt des Antrags aktuellen Version übermittelt wurde" dataDxfId="36"/>
  </tableColumns>
  <tableStyleInfo name="TableStyleLight13" showFirstColumn="0" showLastColumn="0" showRowStripes="1" showColumnStripes="0"/>
</table>
</file>

<file path=xl/tables/table4.xml><?xml version="1.0" encoding="utf-8"?>
<table xmlns="http://schemas.openxmlformats.org/spreadsheetml/2006/main" id="8" name="tab_dBIR_2_f_cc" displayName="tab_dBIR_2_f_cc" ref="B55:B58" totalsRowShown="0" headerRowDxfId="35" dataDxfId="33" totalsRowDxfId="31" headerRowBorderDxfId="34" tableBorderDxfId="32" totalsRowBorderDxfId="30">
  <autoFilter ref="B55:B58"/>
  <tableColumns count="1">
    <tableColumn id="1" name="Schulart gemäß BayEUG Art. 6 (2)" dataDxfId="29" totalsRowDxfId="28"/>
  </tableColumns>
  <tableStyleInfo name="TableStyleLight13" showFirstColumn="0" showLastColumn="0" showRowStripes="1" showColumnStripes="0"/>
</table>
</file>

<file path=xl/tables/table5.xml><?xml version="1.0" encoding="utf-8"?>
<table xmlns="http://schemas.openxmlformats.org/spreadsheetml/2006/main" id="9" name="tab_dBIR_4" displayName="tab_dBIR_4" ref="B67:B69" totalsRowShown="0" headerRowDxfId="27" dataDxfId="26">
  <autoFilter ref="B67:B69"/>
  <tableColumns count="1">
    <tableColumn id="1" name="selbstständiger Abschnitt einer vor dem 17.05.2019 begonnenen Maßnahme (gemäß dBIR Nr. 4 Satz 4)" dataDxfId="25"/>
  </tableColumns>
  <tableStyleInfo name="TableStyleLight13" showFirstColumn="0" showLastColumn="0" showRowStripes="1" showColumnStripes="0"/>
</table>
</file>

<file path=xl/tables/table6.xml><?xml version="1.0" encoding="utf-8"?>
<table xmlns="http://schemas.openxmlformats.org/spreadsheetml/2006/main" id="18" name="tab_dBIR_53LEASING" displayName="tab_dBIR_53LEASING" ref="B70:B72" totalsRowShown="0" headerRowDxfId="24" dataDxfId="23">
  <autoFilter ref="B70:B72"/>
  <tableColumns count="1">
    <tableColumn id="1" name="Kauf oder Miete / Leasing?" dataDxfId="22"/>
  </tableColumns>
  <tableStyleInfo name="TableStyleLight13" showFirstColumn="0" showLastColumn="0" showRowStripes="1" showColumnStripes="0"/>
</table>
</file>

<file path=xl/tables/table7.xml><?xml version="1.0" encoding="utf-8"?>
<table xmlns="http://schemas.openxmlformats.org/spreadsheetml/2006/main" id="35" name="tab_RBZ" displayName="tab_RBZ" ref="A43:B50" totalsRowShown="0" headerRowDxfId="21" dataDxfId="19" headerRowBorderDxfId="20" tableBorderDxfId="18" totalsRowBorderDxfId="17">
  <autoFilter ref="A43:B50"/>
  <tableColumns count="2">
    <tableColumn id="2" name="RBZ" dataDxfId="16"/>
    <tableColumn id="1" name="Regierungsbezirk" dataDxfId="15"/>
  </tableColumns>
  <tableStyleInfo name="TableStyleMedium7" showFirstColumn="0" showLastColumn="0" showRowStripes="1" showColumnStripes="0"/>
</table>
</file>

<file path=xl/tables/table8.xml><?xml version="1.0" encoding="utf-8"?>
<table xmlns="http://schemas.openxmlformats.org/spreadsheetml/2006/main" id="36" name="tab_KP" displayName="tab_KP" ref="A51:B53" totalsRowShown="0" headerRowDxfId="14" dataDxfId="12" headerRowBorderDxfId="13" tableBorderDxfId="11" totalsRowBorderDxfId="10">
  <autoFilter ref="A51:B53"/>
  <tableColumns count="2">
    <tableColumn id="1" name="Träger" dataDxfId="9"/>
    <tableColumn id="2" name="kommunal/privat" dataDxfId="8"/>
  </tableColumns>
  <tableStyleInfo name="TableStyleMedium7" showFirstColumn="0" showLastColumn="0" showRowStripes="1" showColumnStripes="0"/>
</table>
</file>

<file path=xl/tables/table9.xml><?xml version="1.0" encoding="utf-8"?>
<table xmlns="http://schemas.openxmlformats.org/spreadsheetml/2006/main" id="34" name="tab_dBIR_5435" displayName="tab_dBIR_5435" ref="B63:B66" totalsRowShown="0" headerRowDxfId="7" dataDxfId="6" totalsRowDxfId="5">
  <autoFilter ref="B63:B66"/>
  <tableColumns count="1">
    <tableColumn id="1" name="Maßnahme dem Grunde nach zuwendungsfähig?" dataDxfId="4" totalsRowDxfId="3"/>
  </tableColumns>
  <tableStyleInfo name="TableStyleLight13" showFirstColumn="0" showLastColumn="0" showRowStripes="1" showColumnStripes="0"/>
</table>
</file>

<file path=xl/tables/table10.xml><?xml version="1.0" encoding="utf-8"?>
<table xmlns="http://schemas.openxmlformats.org/spreadsheetml/2006/main" id="13" name="tab_dBIR_414" displayName="tab_dBIR_414" ref="B60:B62" totalsRowShown="0" headerRowDxfId="2" dataDxfId="1">
  <autoFilter ref="B60:B62"/>
  <tableColumns count="1">
    <tableColumn id="1" name="Status vorangegangener Anträge (bereits bewilligte bzw. abgeschlossene Maßnahmen)" dataDxfId="0"/>
  </tableColumns>
  <tableStyleInfo name="TableStyleLight13"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table" Target="../tables/table8.xml"/><Relationship Id="rId3" Type="http://schemas.openxmlformats.org/officeDocument/2006/relationships/table" Target="../tables/table3.xml"/><Relationship Id="rId7" Type="http://schemas.openxmlformats.org/officeDocument/2006/relationships/table" Target="../tables/table7.xml"/><Relationship Id="rId2" Type="http://schemas.openxmlformats.org/officeDocument/2006/relationships/table" Target="../tables/table2.xml"/><Relationship Id="rId1" Type="http://schemas.openxmlformats.org/officeDocument/2006/relationships/printerSettings" Target="../printerSettings/printerSettings3.bin"/><Relationship Id="rId6" Type="http://schemas.openxmlformats.org/officeDocument/2006/relationships/table" Target="../tables/table6.xml"/><Relationship Id="rId5" Type="http://schemas.openxmlformats.org/officeDocument/2006/relationships/table" Target="../tables/table5.xml"/><Relationship Id="rId10" Type="http://schemas.openxmlformats.org/officeDocument/2006/relationships/table" Target="../tables/table10.xml"/><Relationship Id="rId4" Type="http://schemas.openxmlformats.org/officeDocument/2006/relationships/table" Target="../tables/table4.xml"/><Relationship Id="rId9" Type="http://schemas.openxmlformats.org/officeDocument/2006/relationships/table" Target="../tables/table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tabColor theme="9" tint="0.59999389629810485"/>
    <pageSetUpPr fitToPage="1"/>
  </sheetPr>
  <dimension ref="A1:J95"/>
  <sheetViews>
    <sheetView showGridLines="0" tabSelected="1" zoomScale="130" zoomScaleNormal="130" zoomScaleSheetLayoutView="115" workbookViewId="0">
      <selection activeCell="F9" sqref="F9:H10"/>
    </sheetView>
  </sheetViews>
  <sheetFormatPr baseColWidth="10" defaultColWidth="3.42578125" defaultRowHeight="15" x14ac:dyDescent="0.25"/>
  <cols>
    <col min="1" max="1" width="3.5703125" style="150" customWidth="1"/>
    <col min="2" max="4" width="16" style="150" customWidth="1"/>
    <col min="5" max="5" width="2.42578125" style="150" customWidth="1"/>
    <col min="6" max="6" width="16" style="150" customWidth="1"/>
    <col min="7" max="7" width="14.140625" style="150" customWidth="1"/>
    <col min="8" max="8" width="18.140625" style="150" customWidth="1"/>
    <col min="9" max="9" width="25.28515625" style="150" customWidth="1"/>
    <col min="10" max="16384" width="3.42578125" style="150"/>
  </cols>
  <sheetData>
    <row r="1" spans="1:8" s="149" customFormat="1" ht="15" customHeight="1" x14ac:dyDescent="0.25">
      <c r="A1" s="313" t="s">
        <v>5247</v>
      </c>
      <c r="B1" s="314"/>
      <c r="C1" s="314"/>
      <c r="D1" s="314"/>
      <c r="E1" s="314"/>
      <c r="F1" s="314"/>
      <c r="G1" s="314"/>
      <c r="H1" s="315"/>
    </row>
    <row r="2" spans="1:8" s="149" customFormat="1" ht="17.25" customHeight="1" x14ac:dyDescent="0.25">
      <c r="A2" s="316"/>
      <c r="B2" s="317"/>
      <c r="C2" s="317"/>
      <c r="D2" s="317"/>
      <c r="E2" s="317"/>
      <c r="F2" s="317"/>
      <c r="G2" s="317"/>
      <c r="H2" s="318"/>
    </row>
    <row r="3" spans="1:8" ht="7.15" customHeight="1" x14ac:dyDescent="0.25">
      <c r="A3" s="312"/>
      <c r="B3" s="312"/>
      <c r="C3" s="312"/>
      <c r="D3" s="312"/>
      <c r="E3" s="312"/>
      <c r="F3" s="312"/>
      <c r="G3" s="312"/>
      <c r="H3" s="312"/>
    </row>
    <row r="4" spans="1:8" s="149" customFormat="1" ht="15" customHeight="1" x14ac:dyDescent="0.25">
      <c r="A4" s="319" t="s">
        <v>3050</v>
      </c>
      <c r="B4" s="320"/>
      <c r="C4" s="320"/>
      <c r="D4" s="321"/>
      <c r="F4" s="322" t="s">
        <v>336</v>
      </c>
      <c r="G4" s="323"/>
      <c r="H4" s="324"/>
    </row>
    <row r="5" spans="1:8" s="149" customFormat="1" ht="15" customHeight="1" x14ac:dyDescent="0.25">
      <c r="A5" s="325" t="str">
        <f>IF(MID(F9,2,1)="x","An die zuständige Stelle im Staatsministerium",CONCATENATE("An die Regierung ",IF(LEFT(F9)="3","der ","von "),IF(LEFT(F9)="1","Oberbayern",IF(LEFT(F9)="2","Niedebayern",IF(LEFT(F9)="3","Oberpfalz",IF(LEFT(F9)="4","Oberfranken",IF(LEFT(F9)="5","Mittelfranken",IF(LEFT(F9)="6","Unterfranken",IF(LEFT(F9)="7","Schwaben","XX")))))))))</f>
        <v>An die Regierung von XX</v>
      </c>
      <c r="B5" s="326"/>
      <c r="C5" s="326"/>
      <c r="D5" s="327"/>
      <c r="F5" s="151"/>
      <c r="G5" s="151"/>
      <c r="H5" s="151"/>
    </row>
    <row r="6" spans="1:8" s="149" customFormat="1" ht="15" customHeight="1" x14ac:dyDescent="0.25">
      <c r="A6" s="271" t="str">
        <f>IF(MID(F9,2,1)="x","",CONCATENATE("lehrerdienstgeraete@reg-",IF(LEFT(F9)="1","ob",IF(LEFT(F9)="2","nb",IF(LEFT(F9)="3","opf",IF(LEFT(F9)="4","ofr",IF(LEFT(F9)="5","mfr",IF(LEFT(F9)="6","ufr",IF(LEFT(F9)="7","schw","XX"))))))),".bayern.de"))</f>
        <v>lehrerdienstgeraete@reg-XX.bayern.de</v>
      </c>
      <c r="B6" s="272"/>
      <c r="C6" s="272"/>
      <c r="D6" s="273"/>
    </row>
    <row r="7" spans="1:8" s="149" customFormat="1" ht="15" customHeight="1" thickBot="1" x14ac:dyDescent="0.3">
      <c r="A7" s="271"/>
      <c r="B7" s="272"/>
      <c r="C7" s="272"/>
      <c r="D7" s="273"/>
    </row>
    <row r="8" spans="1:8" s="149" customFormat="1" ht="15" customHeight="1" x14ac:dyDescent="0.25">
      <c r="A8" s="325" t="s">
        <v>381</v>
      </c>
      <c r="B8" s="326"/>
      <c r="C8" s="326"/>
      <c r="D8" s="327"/>
      <c r="F8" s="328" t="s">
        <v>335</v>
      </c>
      <c r="G8" s="329"/>
      <c r="H8" s="330"/>
    </row>
    <row r="9" spans="1:8" s="149" customFormat="1" ht="10.9" customHeight="1" x14ac:dyDescent="0.25">
      <c r="A9" s="277" t="s">
        <v>3000</v>
      </c>
      <c r="B9" s="278"/>
      <c r="C9" s="278"/>
      <c r="D9" s="279"/>
      <c r="F9" s="283"/>
      <c r="G9" s="284"/>
      <c r="H9" s="285"/>
    </row>
    <row r="10" spans="1:8" ht="10.9" customHeight="1" thickBot="1" x14ac:dyDescent="0.3">
      <c r="A10" s="280"/>
      <c r="B10" s="281"/>
      <c r="C10" s="281"/>
      <c r="D10" s="282"/>
      <c r="F10" s="286"/>
      <c r="G10" s="287"/>
      <c r="H10" s="288"/>
    </row>
    <row r="11" spans="1:8" ht="7.15" customHeight="1" x14ac:dyDescent="0.25">
      <c r="B11" s="289"/>
      <c r="C11" s="289"/>
      <c r="D11" s="289"/>
    </row>
    <row r="12" spans="1:8" s="153" customFormat="1" ht="16.350000000000001" customHeight="1" x14ac:dyDescent="0.25">
      <c r="A12" s="152" t="s">
        <v>0</v>
      </c>
      <c r="B12" s="241" t="s">
        <v>5191</v>
      </c>
      <c r="C12" s="241"/>
      <c r="D12" s="241"/>
      <c r="E12" s="241"/>
      <c r="F12" s="241"/>
      <c r="G12" s="241"/>
      <c r="H12" s="242"/>
    </row>
    <row r="13" spans="1:8" s="153" customFormat="1" ht="16.350000000000001" hidden="1" customHeight="1" x14ac:dyDescent="0.25">
      <c r="A13" s="290"/>
      <c r="B13" s="154" t="s">
        <v>344</v>
      </c>
      <c r="C13" s="155"/>
      <c r="D13" s="155"/>
      <c r="E13" s="155"/>
      <c r="F13" s="293"/>
      <c r="G13" s="294"/>
      <c r="H13" s="156"/>
    </row>
    <row r="14" spans="1:8" s="157" customFormat="1" ht="15" customHeight="1" x14ac:dyDescent="0.25">
      <c r="A14" s="291"/>
      <c r="B14" s="295" t="s">
        <v>3009</v>
      </c>
      <c r="C14" s="296"/>
      <c r="D14" s="296"/>
      <c r="E14" s="296"/>
      <c r="F14" s="296"/>
      <c r="G14" s="296"/>
      <c r="H14" s="297"/>
    </row>
    <row r="15" spans="1:8" s="153" customFormat="1" ht="16.350000000000001" customHeight="1" x14ac:dyDescent="0.25">
      <c r="A15" s="291"/>
      <c r="B15" s="298" t="str">
        <f>IFERROR(INDEX(tab_SATLISTE[Schulaufwandsträger],MATCH($F$9,tab_SATLISTE[SAT-ID],0)),"Bitte geben Sie eine gültige TKZ in Zelle [F9] ein.")</f>
        <v>Bitte geben Sie eine gültige TKZ in Zelle [F9] ein.</v>
      </c>
      <c r="C15" s="299"/>
      <c r="D15" s="299"/>
      <c r="E15" s="299"/>
      <c r="F15" s="299"/>
      <c r="G15" s="299"/>
      <c r="H15" s="300"/>
    </row>
    <row r="16" spans="1:8" s="157" customFormat="1" ht="15" customHeight="1" x14ac:dyDescent="0.25">
      <c r="A16" s="291"/>
      <c r="B16" s="301" t="s">
        <v>378</v>
      </c>
      <c r="C16" s="302"/>
      <c r="D16" s="302"/>
      <c r="E16" s="303"/>
      <c r="F16" s="158" t="s">
        <v>29</v>
      </c>
      <c r="G16" s="304" t="s">
        <v>30</v>
      </c>
      <c r="H16" s="305"/>
    </row>
    <row r="17" spans="1:10" s="153" customFormat="1" ht="16.350000000000001" customHeight="1" x14ac:dyDescent="0.25">
      <c r="A17" s="291"/>
      <c r="B17" s="306"/>
      <c r="C17" s="307"/>
      <c r="D17" s="307"/>
      <c r="E17" s="308"/>
      <c r="F17" s="212"/>
      <c r="G17" s="309"/>
      <c r="H17" s="310"/>
    </row>
    <row r="18" spans="1:10" s="157" customFormat="1" ht="15" customHeight="1" x14ac:dyDescent="0.25">
      <c r="A18" s="291"/>
      <c r="B18" s="295" t="s">
        <v>1</v>
      </c>
      <c r="C18" s="296"/>
      <c r="D18" s="296"/>
      <c r="E18" s="296"/>
      <c r="F18" s="296"/>
      <c r="G18" s="296"/>
      <c r="H18" s="297"/>
    </row>
    <row r="19" spans="1:10" s="153" customFormat="1" ht="16.350000000000001" customHeight="1" x14ac:dyDescent="0.25">
      <c r="A19" s="291"/>
      <c r="B19" s="274"/>
      <c r="C19" s="275"/>
      <c r="D19" s="275"/>
      <c r="E19" s="275"/>
      <c r="F19" s="275"/>
      <c r="G19" s="275"/>
      <c r="H19" s="276"/>
    </row>
    <row r="20" spans="1:10" s="157" customFormat="1" ht="15" customHeight="1" x14ac:dyDescent="0.25">
      <c r="A20" s="291"/>
      <c r="B20" s="295" t="s">
        <v>2</v>
      </c>
      <c r="C20" s="296"/>
      <c r="D20" s="296"/>
      <c r="E20" s="296"/>
      <c r="F20" s="296"/>
      <c r="G20" s="296"/>
      <c r="H20" s="297"/>
    </row>
    <row r="21" spans="1:10" s="153" customFormat="1" ht="16.350000000000001" customHeight="1" x14ac:dyDescent="0.25">
      <c r="A21" s="291"/>
      <c r="B21" s="306"/>
      <c r="C21" s="307"/>
      <c r="D21" s="307"/>
      <c r="E21" s="307"/>
      <c r="F21" s="307"/>
      <c r="G21" s="307"/>
      <c r="H21" s="310"/>
    </row>
    <row r="22" spans="1:10" s="159" customFormat="1" ht="15" customHeight="1" x14ac:dyDescent="0.25">
      <c r="A22" s="291"/>
      <c r="B22" s="331" t="s">
        <v>20</v>
      </c>
      <c r="C22" s="332"/>
      <c r="D22" s="333" t="s">
        <v>5217</v>
      </c>
      <c r="E22" s="334"/>
      <c r="F22" s="334"/>
      <c r="G22" s="331" t="s">
        <v>5239</v>
      </c>
      <c r="H22" s="332"/>
    </row>
    <row r="23" spans="1:10" s="153" customFormat="1" ht="16.350000000000001" customHeight="1" x14ac:dyDescent="0.25">
      <c r="A23" s="292"/>
      <c r="B23" s="306"/>
      <c r="C23" s="310"/>
      <c r="D23" s="311"/>
      <c r="E23" s="307"/>
      <c r="F23" s="307"/>
      <c r="G23" s="311"/>
      <c r="H23" s="310"/>
    </row>
    <row r="24" spans="1:10" s="153" customFormat="1" ht="7.15" customHeight="1" x14ac:dyDescent="0.25">
      <c r="A24" s="150"/>
      <c r="B24" s="150"/>
      <c r="C24" s="150"/>
      <c r="D24" s="150"/>
      <c r="E24" s="150"/>
      <c r="F24" s="150"/>
      <c r="G24" s="150"/>
      <c r="H24" s="150"/>
    </row>
    <row r="25" spans="1:10" s="153" customFormat="1" ht="17.100000000000001" customHeight="1" x14ac:dyDescent="0.25">
      <c r="A25" s="152" t="s">
        <v>3</v>
      </c>
      <c r="B25" s="241" t="s">
        <v>3051</v>
      </c>
      <c r="C25" s="241"/>
      <c r="D25" s="241"/>
      <c r="E25" s="241"/>
      <c r="F25" s="241"/>
      <c r="G25" s="241"/>
      <c r="H25" s="242"/>
    </row>
    <row r="26" spans="1:10" s="153" customFormat="1" ht="45" customHeight="1" x14ac:dyDescent="0.25">
      <c r="A26" s="160"/>
      <c r="B26" s="337" t="str">
        <f>CONCATENATE("Beschaffung von mindestens ", IF(H36&gt;0,H42,"(NR. 4 NOCH AUSZUFÜLLEN)"), " schulgebundenen mobilen Endgeräten einschließlich erforderlichem Zubehör, die Lehrkräften sowie dem weiteren pädagogischen Personal ","als personenbezogene digitale Dienstgeräte dauerhaft oder für einen längeren Zeitraum zur dienstlichen Verwendung innerhalb und außerhalb der Schule zugeordnet werden.")</f>
        <v>Beschaffung von mindestens (NR. 4 NOCH AUSZUFÜLLEN) schulgebundenen mobilen Endgeräten einschließlich erforderlichem Zubehör, die Lehrkräften sowie dem weiteren pädagogischen Personal als personenbezogene digitale Dienstgeräte dauerhaft oder für einen längeren Zeitraum zur dienstlichen Verwendung innerhalb und außerhalb der Schule zugeordnet werden.</v>
      </c>
      <c r="C26" s="338"/>
      <c r="D26" s="338"/>
      <c r="E26" s="338"/>
      <c r="F26" s="338"/>
      <c r="G26" s="338"/>
      <c r="H26" s="339"/>
    </row>
    <row r="27" spans="1:10" s="161" customFormat="1" ht="7.15" customHeight="1" x14ac:dyDescent="0.2"/>
    <row r="28" spans="1:10" s="153" customFormat="1" ht="17.100000000000001" customHeight="1" x14ac:dyDescent="0.25">
      <c r="A28" s="152" t="s">
        <v>13</v>
      </c>
      <c r="B28" s="241" t="s">
        <v>5201</v>
      </c>
      <c r="C28" s="241"/>
      <c r="D28" s="241"/>
      <c r="E28" s="241"/>
      <c r="F28" s="241"/>
      <c r="G28" s="241"/>
      <c r="H28" s="242"/>
    </row>
    <row r="29" spans="1:10" s="153" customFormat="1" ht="17.100000000000001" customHeight="1" x14ac:dyDescent="0.25">
      <c r="A29" s="162"/>
      <c r="B29" s="335" t="s">
        <v>5192</v>
      </c>
      <c r="C29" s="336"/>
      <c r="D29" s="336"/>
      <c r="E29" s="336"/>
      <c r="F29" s="336"/>
      <c r="G29" s="336"/>
      <c r="H29" s="163">
        <f>IF($F$9="",0,IFERROR(VLOOKUP($F$9,tab_SATLISTE[],3,FALSE),""))</f>
        <v>0</v>
      </c>
      <c r="I29" s="150"/>
      <c r="J29" s="161"/>
    </row>
    <row r="30" spans="1:10" s="161" customFormat="1" ht="17.100000000000001" customHeight="1" x14ac:dyDescent="0.25">
      <c r="A30" s="164"/>
      <c r="B30" s="265" t="s">
        <v>5193</v>
      </c>
      <c r="C30" s="266"/>
      <c r="D30" s="266"/>
      <c r="E30" s="266"/>
      <c r="F30" s="266"/>
      <c r="G30" s="266"/>
      <c r="H30" s="165">
        <f>IF($F$9="",0,IFERROR(VLOOKUP($F$9,tab_SATLISTE[],4,FALSE),""))</f>
        <v>0</v>
      </c>
    </row>
    <row r="31" spans="1:10" s="161" customFormat="1" ht="17.100000000000001" customHeight="1" x14ac:dyDescent="0.25">
      <c r="A31" s="164"/>
      <c r="B31" s="265" t="s">
        <v>5197</v>
      </c>
      <c r="C31" s="266"/>
      <c r="D31" s="266"/>
      <c r="E31" s="266"/>
      <c r="F31" s="266"/>
      <c r="G31" s="266"/>
      <c r="H31" s="165">
        <f>IF($F$9="",0,IFERROR(VLOOKUP($F$9,tab_SATLISTE[],5,FALSE),""))</f>
        <v>0</v>
      </c>
    </row>
    <row r="32" spans="1:10" s="161" customFormat="1" ht="17.100000000000001" customHeight="1" x14ac:dyDescent="0.25">
      <c r="A32" s="166"/>
      <c r="B32" s="265" t="s">
        <v>5194</v>
      </c>
      <c r="C32" s="266"/>
      <c r="D32" s="266"/>
      <c r="E32" s="266"/>
      <c r="F32" s="266"/>
      <c r="G32" s="266"/>
      <c r="H32" s="167">
        <f>IF($F$9="",0,IFERROR(VLOOKUP($F$9,tab_SATLISTE[],6,FALSE),""))</f>
        <v>0</v>
      </c>
    </row>
    <row r="33" spans="1:10" s="161" customFormat="1" ht="7.15" customHeight="1" x14ac:dyDescent="0.2"/>
    <row r="34" spans="1:10" s="153" customFormat="1" ht="17.100000000000001" customHeight="1" x14ac:dyDescent="0.25">
      <c r="A34" s="152" t="s">
        <v>14</v>
      </c>
      <c r="B34" s="241" t="s">
        <v>5200</v>
      </c>
      <c r="C34" s="241"/>
      <c r="D34" s="241"/>
      <c r="E34" s="241"/>
      <c r="F34" s="241"/>
      <c r="G34" s="241"/>
      <c r="H34" s="242"/>
    </row>
    <row r="35" spans="1:10" s="153" customFormat="1" ht="17.100000000000001" customHeight="1" x14ac:dyDescent="0.25">
      <c r="A35" s="343"/>
      <c r="B35" s="361" t="s">
        <v>5195</v>
      </c>
      <c r="C35" s="362"/>
      <c r="D35" s="362"/>
      <c r="E35" s="362"/>
      <c r="F35" s="362"/>
      <c r="G35" s="362"/>
      <c r="H35" s="363"/>
    </row>
    <row r="36" spans="1:10" s="153" customFormat="1" ht="17.100000000000001" customHeight="1" x14ac:dyDescent="0.25">
      <c r="A36" s="344"/>
      <c r="B36" s="269" t="s">
        <v>5199</v>
      </c>
      <c r="C36" s="270"/>
      <c r="D36" s="270"/>
      <c r="E36" s="270"/>
      <c r="F36" s="270"/>
      <c r="G36" s="270"/>
      <c r="H36" s="213"/>
      <c r="I36" s="150"/>
      <c r="J36" s="161"/>
    </row>
    <row r="37" spans="1:10" s="161" customFormat="1" ht="7.15" customHeight="1" x14ac:dyDescent="0.25">
      <c r="A37" s="150"/>
      <c r="B37" s="168"/>
      <c r="C37" s="168"/>
      <c r="D37" s="168"/>
      <c r="E37" s="168"/>
      <c r="F37" s="168"/>
      <c r="G37" s="168"/>
      <c r="H37" s="150"/>
      <c r="I37" s="150"/>
    </row>
    <row r="38" spans="1:10" s="161" customFormat="1" ht="17.100000000000001" customHeight="1" x14ac:dyDescent="0.2">
      <c r="A38" s="152" t="s">
        <v>328</v>
      </c>
      <c r="B38" s="232" t="s">
        <v>3043</v>
      </c>
      <c r="C38" s="233"/>
      <c r="D38" s="233"/>
      <c r="E38" s="233"/>
      <c r="F38" s="233"/>
      <c r="G38" s="233"/>
      <c r="H38" s="234"/>
    </row>
    <row r="39" spans="1:10" s="161" customFormat="1" ht="60.75" customHeight="1" x14ac:dyDescent="0.25">
      <c r="A39" s="169"/>
      <c r="B39" s="267" t="s">
        <v>5256</v>
      </c>
      <c r="C39" s="267"/>
      <c r="D39" s="267"/>
      <c r="E39" s="267"/>
      <c r="F39" s="267"/>
      <c r="G39" s="267"/>
      <c r="H39" s="268"/>
    </row>
    <row r="40" spans="1:10" s="161" customFormat="1" ht="17.100000000000001" customHeight="1" x14ac:dyDescent="0.25">
      <c r="A40" s="164"/>
      <c r="B40" s="248" t="s">
        <v>5202</v>
      </c>
      <c r="C40" s="249"/>
      <c r="D40" s="249"/>
      <c r="E40" s="249"/>
      <c r="F40" s="249"/>
      <c r="G40" s="250"/>
      <c r="H40" s="170" t="str">
        <f>IFERROR(H42*1000,"")</f>
        <v/>
      </c>
    </row>
    <row r="41" spans="1:10" s="161" customFormat="1" ht="17.100000000000001" customHeight="1" x14ac:dyDescent="0.25">
      <c r="A41" s="164"/>
      <c r="B41" s="248" t="s">
        <v>5198</v>
      </c>
      <c r="C41" s="249"/>
      <c r="D41" s="249"/>
      <c r="E41" s="249"/>
      <c r="F41" s="249"/>
      <c r="G41" s="250"/>
      <c r="H41" s="171" t="str">
        <f>IFERROR(H42*250,"")</f>
        <v/>
      </c>
    </row>
    <row r="42" spans="1:10" s="161" customFormat="1" ht="17.100000000000001" customHeight="1" x14ac:dyDescent="0.25">
      <c r="A42" s="164"/>
      <c r="B42" s="248" t="s">
        <v>5196</v>
      </c>
      <c r="C42" s="249"/>
      <c r="D42" s="249"/>
      <c r="E42" s="249"/>
      <c r="F42" s="249"/>
      <c r="G42" s="250"/>
      <c r="H42" s="172" t="str">
        <f>IFERROR(IF(STATISTIK!C152,IF($F$9="","TKZ fehlt",IF(H36="","Bedarf fehlt",MAX(SUM(H44:H45),MIN(H36,VLOOKUP(F9,tab_SATLISTE[],3,FALSE))))),""),"")</f>
        <v/>
      </c>
    </row>
    <row r="43" spans="1:10" s="161" customFormat="1" ht="24.95" customHeight="1" x14ac:dyDescent="0.25">
      <c r="A43" s="164"/>
      <c r="B43" s="358" t="s">
        <v>5225</v>
      </c>
      <c r="C43" s="359"/>
      <c r="D43" s="359"/>
      <c r="E43" s="359"/>
      <c r="F43" s="359"/>
      <c r="G43" s="359"/>
      <c r="H43" s="360"/>
    </row>
    <row r="44" spans="1:10" s="161" customFormat="1" ht="17.100000000000001" customHeight="1" x14ac:dyDescent="0.25">
      <c r="A44" s="164"/>
      <c r="B44" s="248" t="s">
        <v>5244</v>
      </c>
      <c r="C44" s="249"/>
      <c r="D44" s="249"/>
      <c r="E44" s="249"/>
      <c r="F44" s="249"/>
      <c r="G44" s="250"/>
      <c r="H44" s="213"/>
    </row>
    <row r="45" spans="1:10" s="161" customFormat="1" ht="17.100000000000001" customHeight="1" x14ac:dyDescent="0.25">
      <c r="A45" s="164"/>
      <c r="B45" s="248" t="s">
        <v>5245</v>
      </c>
      <c r="C45" s="249"/>
      <c r="D45" s="249"/>
      <c r="E45" s="249"/>
      <c r="F45" s="249"/>
      <c r="G45" s="250"/>
      <c r="H45" s="213"/>
    </row>
    <row r="46" spans="1:10" s="161" customFormat="1" ht="17.100000000000001" customHeight="1" x14ac:dyDescent="0.25">
      <c r="A46" s="166"/>
      <c r="B46" s="248" t="s">
        <v>5226</v>
      </c>
      <c r="C46" s="249"/>
      <c r="D46" s="249"/>
      <c r="E46" s="249"/>
      <c r="F46" s="249"/>
      <c r="G46" s="250"/>
      <c r="H46" s="173" t="str">
        <f>IFERROR(IF(AND(STATISTIK!C152),IF($F$9="","TKZ fehlt",IF(H44="","",MAX(0,H42-SUM(H44:H45)))),""),"")</f>
        <v/>
      </c>
    </row>
    <row r="47" spans="1:10" s="161" customFormat="1" ht="9.9499999999999993" customHeight="1" x14ac:dyDescent="0.25">
      <c r="A47" s="150"/>
      <c r="B47" s="174" t="s">
        <v>5246</v>
      </c>
      <c r="C47" s="175"/>
      <c r="D47" s="175"/>
      <c r="E47" s="175"/>
      <c r="F47" s="175"/>
      <c r="G47" s="175"/>
      <c r="H47" s="150"/>
    </row>
    <row r="48" spans="1:10" s="161" customFormat="1" ht="7.15" customHeight="1" x14ac:dyDescent="0.2"/>
    <row r="49" spans="1:9" s="161" customFormat="1" ht="15" customHeight="1" x14ac:dyDescent="0.2">
      <c r="A49" s="152" t="s">
        <v>15</v>
      </c>
      <c r="B49" s="232" t="s">
        <v>5212</v>
      </c>
      <c r="C49" s="233"/>
      <c r="D49" s="233"/>
      <c r="E49" s="233"/>
      <c r="F49" s="233"/>
      <c r="G49" s="233"/>
      <c r="H49" s="234"/>
    </row>
    <row r="50" spans="1:9" s="161" customFormat="1" ht="15" customHeight="1" x14ac:dyDescent="0.25">
      <c r="A50" s="340"/>
      <c r="B50" s="176" t="s">
        <v>5208</v>
      </c>
      <c r="C50" s="177"/>
      <c r="D50" s="177"/>
      <c r="E50" s="177"/>
      <c r="F50" s="177"/>
      <c r="G50" s="177"/>
      <c r="H50" s="178"/>
    </row>
    <row r="51" spans="1:9" s="161" customFormat="1" ht="25.5" customHeight="1" x14ac:dyDescent="0.2">
      <c r="A51" s="341"/>
      <c r="B51" s="355" t="s">
        <v>5227</v>
      </c>
      <c r="C51" s="356"/>
      <c r="D51" s="356"/>
      <c r="E51" s="356"/>
      <c r="F51" s="356"/>
      <c r="G51" s="356"/>
      <c r="H51" s="357"/>
    </row>
    <row r="52" spans="1:9" s="161" customFormat="1" ht="15" customHeight="1" x14ac:dyDescent="0.2">
      <c r="A52" s="341"/>
      <c r="B52" s="179" t="s">
        <v>5203</v>
      </c>
      <c r="C52" s="345" t="s">
        <v>5204</v>
      </c>
      <c r="D52" s="345"/>
      <c r="E52" s="228"/>
      <c r="F52" s="345" t="s">
        <v>5205</v>
      </c>
      <c r="G52" s="345"/>
      <c r="H52" s="180" t="s">
        <v>5249</v>
      </c>
    </row>
    <row r="53" spans="1:9" s="161" customFormat="1" ht="15" customHeight="1" x14ac:dyDescent="0.2">
      <c r="A53" s="341"/>
      <c r="B53" s="220"/>
      <c r="C53" s="181" t="str">
        <f>IF(B53&lt;&gt;"",$F$9,"")</f>
        <v/>
      </c>
      <c r="D53" s="182" t="str">
        <f>IFERROR(INDEX(tab_SATLISTE[Schulaufwandsträger],MATCH(C53,tab_SATLISTE[SAT-ID],0)),"")</f>
        <v/>
      </c>
      <c r="E53" s="183"/>
      <c r="F53" s="214"/>
      <c r="G53" s="182" t="str">
        <f>IF(B53="","",IFERROR(INDEX(tab_SATLISTE[Schulaufwandsträger],MATCH(F53,tab_SATLISTE[SAT-ID],0)),"Bitte gültige TKZ eingeben!"))</f>
        <v/>
      </c>
      <c r="H53" s="217"/>
    </row>
    <row r="54" spans="1:9" s="161" customFormat="1" ht="15" customHeight="1" x14ac:dyDescent="0.2">
      <c r="A54" s="341"/>
      <c r="B54" s="221"/>
      <c r="C54" s="184" t="str">
        <f>IF(B54&lt;&gt;"",$F$9,"")</f>
        <v/>
      </c>
      <c r="D54" s="185" t="str">
        <f>IFERROR(INDEX(tab_SATLISTE[Schulaufwandsträger],MATCH(C54,tab_SATLISTE[SAT-ID],0)),"")</f>
        <v/>
      </c>
      <c r="E54" s="186"/>
      <c r="F54" s="215"/>
      <c r="G54" s="185" t="str">
        <f>IF(B54="","",IFERROR(INDEX(tab_SATLISTE[Schulaufwandsträger],MATCH(F54,tab_SATLISTE[SAT-ID],0)),"Bitte gültige TKZ eingeben!"))</f>
        <v/>
      </c>
      <c r="H54" s="218"/>
    </row>
    <row r="55" spans="1:9" s="161" customFormat="1" ht="15" customHeight="1" x14ac:dyDescent="0.2">
      <c r="A55" s="341"/>
      <c r="B55" s="222"/>
      <c r="C55" s="187" t="str">
        <f>IF(B55&lt;&gt;"",$F$9,"")</f>
        <v/>
      </c>
      <c r="D55" s="188" t="str">
        <f>IFERROR(INDEX(tab_SATLISTE[Schulaufwandsträger],MATCH(C55,tab_SATLISTE[SAT-ID],0)),"")</f>
        <v/>
      </c>
      <c r="E55" s="189"/>
      <c r="F55" s="216"/>
      <c r="G55" s="188" t="str">
        <f>IF(B55="","",IFERROR(INDEX(tab_SATLISTE[Schulaufwandsträger],MATCH(F55,tab_SATLISTE[SAT-ID],0)),"Bitte gültige TKZ eingeben!"))</f>
        <v/>
      </c>
      <c r="H55" s="219"/>
    </row>
    <row r="56" spans="1:9" s="161" customFormat="1" ht="119.25" customHeight="1" x14ac:dyDescent="0.2">
      <c r="A56" s="341"/>
      <c r="B56" s="346" t="s">
        <v>5228</v>
      </c>
      <c r="C56" s="347"/>
      <c r="D56" s="347"/>
      <c r="E56" s="347"/>
      <c r="F56" s="347"/>
      <c r="G56" s="347"/>
      <c r="H56" s="348"/>
    </row>
    <row r="57" spans="1:9" s="161" customFormat="1" ht="15" customHeight="1" x14ac:dyDescent="0.25">
      <c r="A57" s="341"/>
      <c r="B57" s="190" t="s">
        <v>5250</v>
      </c>
      <c r="C57" s="191"/>
      <c r="D57" s="191"/>
      <c r="E57" s="191"/>
      <c r="F57" s="191"/>
      <c r="G57" s="191"/>
      <c r="H57" s="192"/>
    </row>
    <row r="58" spans="1:9" s="161" customFormat="1" ht="25.5" customHeight="1" x14ac:dyDescent="0.2">
      <c r="A58" s="341"/>
      <c r="B58" s="355" t="s">
        <v>5251</v>
      </c>
      <c r="C58" s="356"/>
      <c r="D58" s="356"/>
      <c r="E58" s="356"/>
      <c r="F58" s="356"/>
      <c r="G58" s="356"/>
      <c r="H58" s="357"/>
    </row>
    <row r="59" spans="1:9" s="161" customFormat="1" ht="15" customHeight="1" x14ac:dyDescent="0.2">
      <c r="A59" s="341"/>
      <c r="B59" s="179" t="s">
        <v>5203</v>
      </c>
      <c r="C59" s="345" t="s">
        <v>5204</v>
      </c>
      <c r="D59" s="345"/>
      <c r="E59" s="228"/>
      <c r="F59" s="345" t="s">
        <v>5205</v>
      </c>
      <c r="G59" s="345"/>
      <c r="H59" s="180" t="s">
        <v>5224</v>
      </c>
    </row>
    <row r="60" spans="1:9" s="161" customFormat="1" ht="15" customHeight="1" x14ac:dyDescent="0.2">
      <c r="A60" s="341"/>
      <c r="B60" s="220"/>
      <c r="C60" s="223"/>
      <c r="D60" s="182" t="str">
        <f>IF(B60="","",IFERROR(INDEX(tab_SATLISTE[Schulaufwandsträger],MATCH(C60,tab_SATLISTE[SAT-ID],0)),"Bitte gültige TKZ eingeben!"))</f>
        <v/>
      </c>
      <c r="E60" s="183"/>
      <c r="F60" s="193" t="str">
        <f>IF(B60&lt;&gt;"",$F$9,"")</f>
        <v/>
      </c>
      <c r="G60" s="182" t="str">
        <f>IFERROR(INDEX(tab_SATLISTE[Schulaufwandsträger],MATCH(F60,tab_SATLISTE[SAT-ID],0)),"")</f>
        <v/>
      </c>
      <c r="H60" s="217"/>
      <c r="I60" s="194"/>
    </row>
    <row r="61" spans="1:9" s="161" customFormat="1" ht="15" customHeight="1" x14ac:dyDescent="0.2">
      <c r="A61" s="341"/>
      <c r="B61" s="221"/>
      <c r="C61" s="224"/>
      <c r="D61" s="185" t="str">
        <f>IF(B61="","",IFERROR(INDEX(tab_SATLISTE[Schulaufwandsträger],MATCH(C61,tab_SATLISTE[SAT-ID],0)),"Bitte gültige TKZ eingeben!"))</f>
        <v/>
      </c>
      <c r="E61" s="186"/>
      <c r="F61" s="184" t="str">
        <f t="shared" ref="F61:F62" si="0">IF(B61&lt;&gt;"",$F$9,"")</f>
        <v/>
      </c>
      <c r="G61" s="185" t="str">
        <f>IFERROR(INDEX(tab_SATLISTE[Schulaufwandsträger],MATCH(F61,tab_SATLISTE[SAT-ID],0)),"")</f>
        <v/>
      </c>
      <c r="H61" s="218"/>
    </row>
    <row r="62" spans="1:9" s="161" customFormat="1" ht="15" customHeight="1" x14ac:dyDescent="0.2">
      <c r="A62" s="341"/>
      <c r="B62" s="222"/>
      <c r="C62" s="225"/>
      <c r="D62" s="188" t="str">
        <f>IF(B62="","",IFERROR(INDEX(tab_SATLISTE[Schulaufwandsträger],MATCH(C62,tab_SATLISTE[SAT-ID],0)),"Bitte gültige TKZ eingeben!"))</f>
        <v/>
      </c>
      <c r="E62" s="189"/>
      <c r="F62" s="187" t="str">
        <f t="shared" si="0"/>
        <v/>
      </c>
      <c r="G62" s="188" t="str">
        <f>IFERROR(INDEX(tab_SATLISTE[Schulaufwandsträger],MATCH(F62,tab_SATLISTE[SAT-ID],0)),"")</f>
        <v/>
      </c>
      <c r="H62" s="219"/>
    </row>
    <row r="63" spans="1:9" s="161" customFormat="1" ht="105.75" customHeight="1" x14ac:dyDescent="0.2">
      <c r="A63" s="341"/>
      <c r="B63" s="346" t="s">
        <v>5229</v>
      </c>
      <c r="C63" s="347"/>
      <c r="D63" s="347"/>
      <c r="E63" s="347"/>
      <c r="F63" s="347"/>
      <c r="G63" s="347"/>
      <c r="H63" s="348"/>
    </row>
    <row r="64" spans="1:9" s="161" customFormat="1" ht="15" customHeight="1" x14ac:dyDescent="0.25">
      <c r="A64" s="341"/>
      <c r="B64" s="190" t="s">
        <v>5230</v>
      </c>
      <c r="C64" s="191"/>
      <c r="D64" s="191"/>
      <c r="E64" s="191"/>
      <c r="F64" s="191"/>
      <c r="G64" s="191"/>
      <c r="H64" s="192"/>
    </row>
    <row r="65" spans="1:9" s="161" customFormat="1" ht="15" customHeight="1" x14ac:dyDescent="0.25">
      <c r="A65" s="341"/>
      <c r="B65" s="349" t="s">
        <v>5209</v>
      </c>
      <c r="C65" s="350"/>
      <c r="D65" s="350"/>
      <c r="E65" s="350"/>
      <c r="F65" s="350"/>
      <c r="G65" s="351"/>
      <c r="H65" s="195">
        <f>IF(H67="","",1000*H67)</f>
        <v>0</v>
      </c>
    </row>
    <row r="66" spans="1:9" s="161" customFormat="1" ht="15" customHeight="1" x14ac:dyDescent="0.25">
      <c r="A66" s="341"/>
      <c r="B66" s="352" t="s">
        <v>5198</v>
      </c>
      <c r="C66" s="353"/>
      <c r="D66" s="353"/>
      <c r="E66" s="353"/>
      <c r="F66" s="353"/>
      <c r="G66" s="354"/>
      <c r="H66" s="196">
        <f>IF(H67="","",250*H67)</f>
        <v>0</v>
      </c>
    </row>
    <row r="67" spans="1:9" s="161" customFormat="1" ht="15" customHeight="1" x14ac:dyDescent="0.25">
      <c r="A67" s="341"/>
      <c r="B67" s="251" t="s">
        <v>5210</v>
      </c>
      <c r="C67" s="252"/>
      <c r="D67" s="252"/>
      <c r="E67" s="252"/>
      <c r="F67" s="252"/>
      <c r="G67" s="253"/>
      <c r="H67" s="197">
        <f>IFERROR(MAX(SUM(H44:H45),MIN(H36,VLOOKUP(F9,tab_SATLISTE[],3,FALSE))+SUM(H53:H55)-SUM(H60:H62)),0)</f>
        <v>0</v>
      </c>
    </row>
    <row r="68" spans="1:9" s="161" customFormat="1" ht="15" customHeight="1" x14ac:dyDescent="0.25">
      <c r="A68" s="342"/>
      <c r="B68" s="254" t="s">
        <v>5211</v>
      </c>
      <c r="C68" s="255"/>
      <c r="D68" s="255"/>
      <c r="E68" s="255"/>
      <c r="F68" s="255"/>
      <c r="G68" s="256"/>
      <c r="H68" s="198" t="str">
        <f>IFERROR(IF(AND(STATISTIK!C152),IF($F$9="","TKZ fehlt",IF(H44="","",MAX(H67-SUM(H44:H45)))),""),"")</f>
        <v/>
      </c>
    </row>
    <row r="69" spans="1:9" s="161" customFormat="1" ht="7.35" customHeight="1" x14ac:dyDescent="0.25">
      <c r="B69" s="150"/>
      <c r="C69" s="150"/>
      <c r="D69" s="150"/>
      <c r="E69" s="150"/>
      <c r="F69" s="150"/>
      <c r="G69" s="150"/>
      <c r="H69" s="150"/>
    </row>
    <row r="70" spans="1:9" x14ac:dyDescent="0.25">
      <c r="A70" s="199" t="s">
        <v>16</v>
      </c>
      <c r="B70" s="263" t="s">
        <v>379</v>
      </c>
      <c r="C70" s="263"/>
      <c r="D70" s="263"/>
      <c r="E70" s="263"/>
      <c r="F70" s="263"/>
      <c r="G70" s="263"/>
      <c r="H70" s="264"/>
    </row>
    <row r="71" spans="1:9" ht="66" customHeight="1" x14ac:dyDescent="0.25">
      <c r="A71" s="200"/>
      <c r="B71" s="229" t="s">
        <v>5231</v>
      </c>
      <c r="C71" s="230"/>
      <c r="D71" s="230"/>
      <c r="E71" s="230"/>
      <c r="F71" s="230"/>
      <c r="G71" s="230"/>
      <c r="H71" s="231"/>
    </row>
    <row r="72" spans="1:9" ht="7.35" customHeight="1" x14ac:dyDescent="0.25"/>
    <row r="73" spans="1:9" s="201" customFormat="1" ht="17.100000000000001" customHeight="1" x14ac:dyDescent="0.25">
      <c r="A73" s="152" t="s">
        <v>17</v>
      </c>
      <c r="B73" s="241" t="s">
        <v>3006</v>
      </c>
      <c r="C73" s="241"/>
      <c r="D73" s="241"/>
      <c r="E73" s="241"/>
      <c r="F73" s="241"/>
      <c r="G73" s="241"/>
      <c r="H73" s="242"/>
    </row>
    <row r="74" spans="1:9" s="161" customFormat="1" ht="60" customHeight="1" x14ac:dyDescent="0.25">
      <c r="A74" s="199"/>
      <c r="B74" s="260" t="s">
        <v>5232</v>
      </c>
      <c r="C74" s="261"/>
      <c r="D74" s="261"/>
      <c r="E74" s="261"/>
      <c r="F74" s="261"/>
      <c r="G74" s="261"/>
      <c r="H74" s="262"/>
    </row>
    <row r="75" spans="1:9" s="161" customFormat="1" ht="7.15" customHeight="1" x14ac:dyDescent="0.25">
      <c r="A75" s="150"/>
      <c r="B75" s="150"/>
      <c r="C75" s="150"/>
      <c r="D75" s="150"/>
      <c r="E75" s="150"/>
      <c r="F75" s="150"/>
      <c r="G75" s="150"/>
      <c r="H75" s="150"/>
      <c r="I75" s="150"/>
    </row>
    <row r="76" spans="1:9" s="153" customFormat="1" ht="17.100000000000001" customHeight="1" x14ac:dyDescent="0.25">
      <c r="A76" s="152" t="s">
        <v>18</v>
      </c>
      <c r="B76" s="241" t="s">
        <v>345</v>
      </c>
      <c r="C76" s="241"/>
      <c r="D76" s="241"/>
      <c r="E76" s="241"/>
      <c r="F76" s="241"/>
      <c r="G76" s="241"/>
      <c r="H76" s="242"/>
    </row>
    <row r="77" spans="1:9" s="149" customFormat="1" ht="59.25" customHeight="1" x14ac:dyDescent="0.25">
      <c r="A77" s="199"/>
      <c r="B77" s="257" t="s">
        <v>5213</v>
      </c>
      <c r="C77" s="258"/>
      <c r="D77" s="258"/>
      <c r="E77" s="258"/>
      <c r="F77" s="258"/>
      <c r="G77" s="258"/>
      <c r="H77" s="259"/>
    </row>
    <row r="78" spans="1:9" s="149" customFormat="1" ht="7.15" customHeight="1" x14ac:dyDescent="0.25">
      <c r="A78" s="150"/>
      <c r="B78" s="150"/>
      <c r="C78" s="150"/>
      <c r="D78" s="150"/>
      <c r="E78" s="150"/>
      <c r="F78" s="150"/>
      <c r="G78" s="150"/>
      <c r="H78" s="150"/>
    </row>
    <row r="79" spans="1:9" s="161" customFormat="1" ht="15" customHeight="1" x14ac:dyDescent="0.25">
      <c r="A79" s="152" t="s">
        <v>329</v>
      </c>
      <c r="B79" s="232" t="s">
        <v>365</v>
      </c>
      <c r="C79" s="233"/>
      <c r="D79" s="233"/>
      <c r="E79" s="233"/>
      <c r="F79" s="233"/>
      <c r="G79" s="233"/>
      <c r="H79" s="234"/>
      <c r="I79" s="150"/>
    </row>
    <row r="80" spans="1:9" s="161" customFormat="1" ht="47.25" customHeight="1" x14ac:dyDescent="0.25">
      <c r="A80" s="202"/>
      <c r="B80" s="238" t="s">
        <v>5214</v>
      </c>
      <c r="C80" s="239"/>
      <c r="D80" s="239"/>
      <c r="E80" s="239"/>
      <c r="F80" s="239"/>
      <c r="G80" s="239"/>
      <c r="H80" s="240"/>
      <c r="I80" s="150"/>
    </row>
    <row r="81" spans="1:9" s="161" customFormat="1" ht="7.15" customHeight="1" x14ac:dyDescent="0.25">
      <c r="A81" s="150"/>
      <c r="B81" s="150"/>
      <c r="C81" s="150"/>
      <c r="D81" s="150"/>
      <c r="E81" s="150"/>
      <c r="F81" s="150"/>
      <c r="G81" s="150"/>
      <c r="H81" s="150"/>
      <c r="I81" s="150"/>
    </row>
    <row r="82" spans="1:9" x14ac:dyDescent="0.25">
      <c r="A82" s="152" t="s">
        <v>346</v>
      </c>
      <c r="B82" s="241" t="s">
        <v>5215</v>
      </c>
      <c r="C82" s="241"/>
      <c r="D82" s="241"/>
      <c r="E82" s="241"/>
      <c r="F82" s="241"/>
      <c r="G82" s="241"/>
      <c r="H82" s="242"/>
    </row>
    <row r="83" spans="1:9" ht="136.5" customHeight="1" x14ac:dyDescent="0.25">
      <c r="A83" s="203"/>
      <c r="B83" s="243" t="s">
        <v>5254</v>
      </c>
      <c r="C83" s="244"/>
      <c r="D83" s="244"/>
      <c r="E83" s="244"/>
      <c r="F83" s="244"/>
      <c r="G83" s="244"/>
      <c r="H83" s="245"/>
    </row>
    <row r="84" spans="1:9" ht="120.75" customHeight="1" x14ac:dyDescent="0.25">
      <c r="A84" s="204"/>
      <c r="B84" s="243" t="s">
        <v>5233</v>
      </c>
      <c r="C84" s="244"/>
      <c r="D84" s="244"/>
      <c r="E84" s="244"/>
      <c r="F84" s="244"/>
      <c r="G84" s="244"/>
      <c r="H84" s="245"/>
    </row>
    <row r="85" spans="1:9" ht="149.25" customHeight="1" x14ac:dyDescent="0.25">
      <c r="A85" s="204"/>
      <c r="B85" s="243" t="s">
        <v>5255</v>
      </c>
      <c r="C85" s="244"/>
      <c r="D85" s="244"/>
      <c r="E85" s="244"/>
      <c r="F85" s="244"/>
      <c r="G85" s="244"/>
      <c r="H85" s="245"/>
    </row>
    <row r="86" spans="1:9" ht="136.5" customHeight="1" x14ac:dyDescent="0.25">
      <c r="A86" s="204"/>
      <c r="B86" s="235" t="s">
        <v>5252</v>
      </c>
      <c r="C86" s="236"/>
      <c r="D86" s="236"/>
      <c r="E86" s="236"/>
      <c r="F86" s="236"/>
      <c r="G86" s="236"/>
      <c r="H86" s="237"/>
    </row>
    <row r="87" spans="1:9" ht="32.25" customHeight="1" x14ac:dyDescent="0.25">
      <c r="A87" s="204"/>
      <c r="B87" s="235" t="s">
        <v>5235</v>
      </c>
      <c r="C87" s="236"/>
      <c r="D87" s="236"/>
      <c r="E87" s="236"/>
      <c r="F87" s="236"/>
      <c r="G87" s="236"/>
      <c r="H87" s="237"/>
    </row>
    <row r="88" spans="1:9" ht="32.25" customHeight="1" x14ac:dyDescent="0.25">
      <c r="A88" s="205"/>
      <c r="B88" s="235" t="s">
        <v>5216</v>
      </c>
      <c r="C88" s="236"/>
      <c r="D88" s="236"/>
      <c r="E88" s="236"/>
      <c r="F88" s="236"/>
      <c r="G88" s="236"/>
      <c r="H88" s="237"/>
    </row>
    <row r="89" spans="1:9" s="161" customFormat="1" ht="12" customHeight="1" x14ac:dyDescent="0.2">
      <c r="B89" s="206" t="str">
        <f>IF(STATISTIK!C128=FALSE,"ACHTUNG: Bitte vervollständigen Sie den Gesamtbedarf und/oder die Erstbewilligung (ohne Nachbewilligungsrunde!","")</f>
        <v>ACHTUNG: Bitte vervollständigen Sie den Gesamtbedarf und/oder die Erstbewilligung (ohne Nachbewilligungsrunde!</v>
      </c>
    </row>
    <row r="90" spans="1:9" s="161" customFormat="1" ht="12" customHeight="1" x14ac:dyDescent="0.2">
      <c r="B90" s="206" t="str">
        <f>IF(STATISTIK!D113=FALSE,"ACHTUNG: Erklärung zu anderen Fördermitteln/zum Maßnahmebeginn fehlen. Bitte vervollständigen Sie vor Einreichung!","")</f>
        <v>ACHTUNG: Erklärung zu anderen Fördermitteln/zum Maßnahmebeginn fehlen. Bitte vervollständigen Sie vor Einreichung!</v>
      </c>
    </row>
    <row r="91" spans="1:9" s="161" customFormat="1" ht="12" customHeight="1" x14ac:dyDescent="0.2">
      <c r="A91" s="207"/>
      <c r="B91" s="206" t="str">
        <f>IF(STATISTIK!D115=FALSE,"ACHTUNG: Die Versicherungen unter Nr. 11 fehlen. Bitte vervollständigen Sie die erforderlichen Versicherungen!","")</f>
        <v>ACHTUNG: Die Versicherungen unter Nr. 11 fehlen. Bitte vervollständigen Sie die erforderlichen Versicherungen!</v>
      </c>
    </row>
    <row r="92" spans="1:9" s="161" customFormat="1" ht="12" customHeight="1" x14ac:dyDescent="0.2">
      <c r="B92" s="206" t="str">
        <f>IF(AND(STATISTIK!C122,STATISTIK!C123)=FALSE,"ACHTUNG: Versicherung zum Geräteübergang fehlt. Bitte vervollständigen Sie die erforderlichen Erklärungen vor Einreichung!","")</f>
        <v/>
      </c>
      <c r="F92" s="208"/>
      <c r="G92" s="208"/>
      <c r="H92" s="208"/>
    </row>
    <row r="93" spans="1:9" s="161" customFormat="1" ht="12" customHeight="1" x14ac:dyDescent="0.2">
      <c r="B93" s="206" t="str">
        <f>IF(STATISTIK!C127=FALSE,"ACHTUNG: Bitte den Antrag vor Übersendung vollständig unterzeichnen!","")</f>
        <v>ACHTUNG: Bitte den Antrag vor Übersendung vollständig unterzeichnen!</v>
      </c>
      <c r="F93" s="208"/>
      <c r="G93" s="208"/>
      <c r="H93" s="208"/>
    </row>
    <row r="94" spans="1:9" ht="24.95" customHeight="1" x14ac:dyDescent="0.25">
      <c r="B94" s="226"/>
      <c r="C94" s="209" t="s">
        <v>376</v>
      </c>
      <c r="D94" s="227"/>
      <c r="F94" s="247" t="s">
        <v>5248</v>
      </c>
      <c r="G94" s="247"/>
      <c r="H94" s="247"/>
    </row>
    <row r="95" spans="1:9" ht="15" customHeight="1" x14ac:dyDescent="0.25">
      <c r="B95" s="210" t="s">
        <v>30</v>
      </c>
      <c r="C95" s="211"/>
      <c r="D95" s="210" t="s">
        <v>334</v>
      </c>
      <c r="F95" s="246" t="s">
        <v>5253</v>
      </c>
      <c r="G95" s="246"/>
      <c r="H95" s="246"/>
    </row>
  </sheetData>
  <sheetProtection password="FD79" sheet="1" objects="1" scenarios="1" selectLockedCells="1"/>
  <protectedRanges>
    <protectedRange sqref="B94 D94 F9:H10 F13:G13 B17:H17 B19:H19 B21:H21 B23:H23 H36 B99:D100 F94:H94" name="AN_2"/>
    <protectedRange sqref="B94 D94 F9:H10 F13:G13 B17:H17 B19:H19 B21:H21 B23:H23 H36" name="AN_1"/>
  </protectedRanges>
  <mergeCells count="81">
    <mergeCell ref="A50:A68"/>
    <mergeCell ref="A35:A36"/>
    <mergeCell ref="C59:D59"/>
    <mergeCell ref="F59:G59"/>
    <mergeCell ref="B63:H63"/>
    <mergeCell ref="B65:G65"/>
    <mergeCell ref="B66:G66"/>
    <mergeCell ref="B51:H51"/>
    <mergeCell ref="B56:H56"/>
    <mergeCell ref="C52:D52"/>
    <mergeCell ref="F52:G52"/>
    <mergeCell ref="B58:H58"/>
    <mergeCell ref="B43:H43"/>
    <mergeCell ref="B35:H35"/>
    <mergeCell ref="B22:C22"/>
    <mergeCell ref="D22:F22"/>
    <mergeCell ref="G22:H22"/>
    <mergeCell ref="B28:H28"/>
    <mergeCell ref="B29:G29"/>
    <mergeCell ref="G23:H23"/>
    <mergeCell ref="B25:H25"/>
    <mergeCell ref="B26:H26"/>
    <mergeCell ref="A8:D8"/>
    <mergeCell ref="F8:H8"/>
    <mergeCell ref="B18:H18"/>
    <mergeCell ref="B20:H20"/>
    <mergeCell ref="B21:H21"/>
    <mergeCell ref="A3:H3"/>
    <mergeCell ref="A1:H2"/>
    <mergeCell ref="A4:D4"/>
    <mergeCell ref="F4:H4"/>
    <mergeCell ref="A5:D5"/>
    <mergeCell ref="A6:D7"/>
    <mergeCell ref="B19:H19"/>
    <mergeCell ref="A9:D10"/>
    <mergeCell ref="F9:H10"/>
    <mergeCell ref="B11:D11"/>
    <mergeCell ref="B12:H12"/>
    <mergeCell ref="A13:A23"/>
    <mergeCell ref="F13:G13"/>
    <mergeCell ref="B14:H14"/>
    <mergeCell ref="B15:H15"/>
    <mergeCell ref="B16:E16"/>
    <mergeCell ref="G16:H16"/>
    <mergeCell ref="B17:E17"/>
    <mergeCell ref="G17:H17"/>
    <mergeCell ref="B23:C23"/>
    <mergeCell ref="D23:F23"/>
    <mergeCell ref="B30:G30"/>
    <mergeCell ref="B40:G40"/>
    <mergeCell ref="B42:G42"/>
    <mergeCell ref="B34:H34"/>
    <mergeCell ref="B39:H39"/>
    <mergeCell ref="B36:G36"/>
    <mergeCell ref="B38:H38"/>
    <mergeCell ref="B31:G31"/>
    <mergeCell ref="B32:G32"/>
    <mergeCell ref="F95:H95"/>
    <mergeCell ref="B88:H88"/>
    <mergeCell ref="F94:H94"/>
    <mergeCell ref="B41:G41"/>
    <mergeCell ref="B45:G45"/>
    <mergeCell ref="B44:G44"/>
    <mergeCell ref="B67:G67"/>
    <mergeCell ref="B68:G68"/>
    <mergeCell ref="B46:G46"/>
    <mergeCell ref="B85:H85"/>
    <mergeCell ref="B87:H87"/>
    <mergeCell ref="B73:H73"/>
    <mergeCell ref="B77:H77"/>
    <mergeCell ref="B74:H74"/>
    <mergeCell ref="B76:H76"/>
    <mergeCell ref="B70:H70"/>
    <mergeCell ref="B71:H71"/>
    <mergeCell ref="B49:H49"/>
    <mergeCell ref="B86:H86"/>
    <mergeCell ref="B79:H79"/>
    <mergeCell ref="B80:H80"/>
    <mergeCell ref="B82:H82"/>
    <mergeCell ref="B83:H83"/>
    <mergeCell ref="B84:H84"/>
  </mergeCells>
  <conditionalFormatting sqref="F94">
    <cfRule type="expression" dxfId="69" priority="7">
      <formula>(F94="")</formula>
    </cfRule>
    <cfRule type="expression" dxfId="68" priority="8">
      <formula>(F94="Bitte hier zeichnen")</formula>
    </cfRule>
  </conditionalFormatting>
  <conditionalFormatting sqref="G53:G55">
    <cfRule type="cellIs" dxfId="67" priority="6" operator="equal">
      <formula>"Bitte gültige TKZ eingeben!"</formula>
    </cfRule>
  </conditionalFormatting>
  <conditionalFormatting sqref="D60:D62">
    <cfRule type="cellIs" dxfId="66" priority="5" operator="equal">
      <formula>"Bitte gültige TKZ eingeben!"</formula>
    </cfRule>
  </conditionalFormatting>
  <conditionalFormatting sqref="H53:H55 F53:F55">
    <cfRule type="expression" dxfId="65" priority="4">
      <formula>AND(F53="",$B53&amp;$F53&amp;$H53&lt;&gt;"")</formula>
    </cfRule>
  </conditionalFormatting>
  <conditionalFormatting sqref="H60:H62 B60:C62">
    <cfRule type="expression" dxfId="64" priority="3">
      <formula>AND(B60="",$B60&amp;$C60&amp;$H60&lt;&gt;"")</formula>
    </cfRule>
  </conditionalFormatting>
  <conditionalFormatting sqref="B53:B55">
    <cfRule type="expression" dxfId="63" priority="2">
      <formula>AND(B53="",$B53&amp;$C53&amp;$H53&lt;&gt;"")</formula>
    </cfRule>
  </conditionalFormatting>
  <conditionalFormatting sqref="B15:H15">
    <cfRule type="cellIs" dxfId="62" priority="1" operator="equal">
      <formula>"Bitte geben Sie eine gültige TKZ in Zelle [F9] ein."</formula>
    </cfRule>
  </conditionalFormatting>
  <dataValidations disablePrompts="1" count="3">
    <dataValidation type="textLength" operator="lessThanOrEqual" allowBlank="1" showInputMessage="1" showErrorMessage="1" errorTitle="Bitte maximal 400 Zeichen!" error="Bitte beachten Sie, dass die Beschreibung maximal 400 Zeichen lang sein darf. Sie wird im Rahmen der Berichtspflichten gegenüber dem Bund verwendet._x000a_TIPP: Zum Erhalten des eingegebenen Textes &quot;Wiederholen&quot; klicken!" sqref="B26:H26">
      <formula1>600</formula1>
    </dataValidation>
    <dataValidation type="whole" operator="greaterThan" allowBlank="1" showInputMessage="1" showErrorMessage="1" error="Bitte geben Sie einen gültigen Wert ein." sqref="H36">
      <formula1>0</formula1>
    </dataValidation>
    <dataValidation type="date" allowBlank="1" showInputMessage="1" showErrorMessage="1" sqref="D94">
      <formula1>44805</formula1>
      <formula2>45291</formula2>
    </dataValidation>
  </dataValidations>
  <pageMargins left="0.35641666666666666" right="0.15925" top="0.50808333333333333" bottom="0.48533333333333334" header="0.3" footer="0.3"/>
  <pageSetup paperSize="9" scale="96" fitToHeight="0" orientation="portrait" r:id="rId1"/>
  <rowBreaks count="2" manualBreakCount="2">
    <brk id="48" max="7" man="1"/>
    <brk id="78" max="7" man="1"/>
  </rowBreaks>
  <drawing r:id="rId2"/>
  <legacyDrawing r:id="rId3"/>
  <mc:AlternateContent xmlns:mc="http://schemas.openxmlformats.org/markup-compatibility/2006">
    <mc:Choice Requires="x14">
      <controls>
        <mc:AlternateContent xmlns:mc="http://schemas.openxmlformats.org/markup-compatibility/2006">
          <mc:Choice Requires="x14">
            <control shapeId="8227" r:id="rId4" name="Check Box 35">
              <controlPr defaultSize="0" autoFill="0" autoLine="0" autoPict="0">
                <anchor moveWithCells="1">
                  <from>
                    <xdr:col>1</xdr:col>
                    <xdr:colOff>28575</xdr:colOff>
                    <xdr:row>72</xdr:row>
                    <xdr:rowOff>209550</xdr:rowOff>
                  </from>
                  <to>
                    <xdr:col>1</xdr:col>
                    <xdr:colOff>285750</xdr:colOff>
                    <xdr:row>73</xdr:row>
                    <xdr:rowOff>238125</xdr:rowOff>
                  </to>
                </anchor>
              </controlPr>
            </control>
          </mc:Choice>
        </mc:AlternateContent>
        <mc:AlternateContent xmlns:mc="http://schemas.openxmlformats.org/markup-compatibility/2006">
          <mc:Choice Requires="x14">
            <control shapeId="8260" r:id="rId5" name="Check Box 68">
              <controlPr defaultSize="0" autoFill="0" autoLine="0" autoPict="0">
                <anchor moveWithCells="1">
                  <from>
                    <xdr:col>1</xdr:col>
                    <xdr:colOff>28575</xdr:colOff>
                    <xdr:row>75</xdr:row>
                    <xdr:rowOff>209550</xdr:rowOff>
                  </from>
                  <to>
                    <xdr:col>1</xdr:col>
                    <xdr:colOff>285750</xdr:colOff>
                    <xdr:row>76</xdr:row>
                    <xdr:rowOff>219075</xdr:rowOff>
                  </to>
                </anchor>
              </controlPr>
            </control>
          </mc:Choice>
        </mc:AlternateContent>
        <mc:AlternateContent xmlns:mc="http://schemas.openxmlformats.org/markup-compatibility/2006">
          <mc:Choice Requires="x14">
            <control shapeId="8263" r:id="rId6" name="Check Box 71">
              <controlPr defaultSize="0" autoFill="0" autoLine="0" autoPict="0">
                <anchor moveWithCells="1">
                  <from>
                    <xdr:col>1</xdr:col>
                    <xdr:colOff>0</xdr:colOff>
                    <xdr:row>82</xdr:row>
                    <xdr:rowOff>0</xdr:rowOff>
                  </from>
                  <to>
                    <xdr:col>1</xdr:col>
                    <xdr:colOff>238125</xdr:colOff>
                    <xdr:row>82</xdr:row>
                    <xdr:rowOff>219075</xdr:rowOff>
                  </to>
                </anchor>
              </controlPr>
            </control>
          </mc:Choice>
        </mc:AlternateContent>
        <mc:AlternateContent xmlns:mc="http://schemas.openxmlformats.org/markup-compatibility/2006">
          <mc:Choice Requires="x14">
            <control shapeId="8264" r:id="rId7" name="Check Box 72">
              <controlPr defaultSize="0" autoFill="0" autoLine="0" autoPict="0">
                <anchor moveWithCells="1">
                  <from>
                    <xdr:col>1</xdr:col>
                    <xdr:colOff>9525</xdr:colOff>
                    <xdr:row>83</xdr:row>
                    <xdr:rowOff>9525</xdr:rowOff>
                  </from>
                  <to>
                    <xdr:col>1</xdr:col>
                    <xdr:colOff>247650</xdr:colOff>
                    <xdr:row>83</xdr:row>
                    <xdr:rowOff>228600</xdr:rowOff>
                  </to>
                </anchor>
              </controlPr>
            </control>
          </mc:Choice>
        </mc:AlternateContent>
        <mc:AlternateContent xmlns:mc="http://schemas.openxmlformats.org/markup-compatibility/2006">
          <mc:Choice Requires="x14">
            <control shapeId="8265" r:id="rId8" name="Check Box 73">
              <controlPr defaultSize="0" autoFill="0" autoLine="0" autoPict="0">
                <anchor moveWithCells="1">
                  <from>
                    <xdr:col>1</xdr:col>
                    <xdr:colOff>19050</xdr:colOff>
                    <xdr:row>84</xdr:row>
                    <xdr:rowOff>9525</xdr:rowOff>
                  </from>
                  <to>
                    <xdr:col>1</xdr:col>
                    <xdr:colOff>257175</xdr:colOff>
                    <xdr:row>84</xdr:row>
                    <xdr:rowOff>228600</xdr:rowOff>
                  </to>
                </anchor>
              </controlPr>
            </control>
          </mc:Choice>
        </mc:AlternateContent>
        <mc:AlternateContent xmlns:mc="http://schemas.openxmlformats.org/markup-compatibility/2006">
          <mc:Choice Requires="x14">
            <control shapeId="8267" r:id="rId9" name="Check Box 75">
              <controlPr defaultSize="0" autoFill="0" autoLine="0" autoPict="0">
                <anchor moveWithCells="1">
                  <from>
                    <xdr:col>1</xdr:col>
                    <xdr:colOff>19050</xdr:colOff>
                    <xdr:row>86</xdr:row>
                    <xdr:rowOff>9525</xdr:rowOff>
                  </from>
                  <to>
                    <xdr:col>1</xdr:col>
                    <xdr:colOff>257175</xdr:colOff>
                    <xdr:row>86</xdr:row>
                    <xdr:rowOff>228600</xdr:rowOff>
                  </to>
                </anchor>
              </controlPr>
            </control>
          </mc:Choice>
        </mc:AlternateContent>
        <mc:AlternateContent xmlns:mc="http://schemas.openxmlformats.org/markup-compatibility/2006">
          <mc:Choice Requires="x14">
            <control shapeId="8269" r:id="rId10" name="Check Box 77">
              <controlPr defaultSize="0" autoFill="0" autoLine="0" autoPict="0">
                <anchor moveWithCells="1">
                  <from>
                    <xdr:col>1</xdr:col>
                    <xdr:colOff>19050</xdr:colOff>
                    <xdr:row>87</xdr:row>
                    <xdr:rowOff>0</xdr:rowOff>
                  </from>
                  <to>
                    <xdr:col>1</xdr:col>
                    <xdr:colOff>257175</xdr:colOff>
                    <xdr:row>87</xdr:row>
                    <xdr:rowOff>219075</xdr:rowOff>
                  </to>
                </anchor>
              </controlPr>
            </control>
          </mc:Choice>
        </mc:AlternateContent>
        <mc:AlternateContent xmlns:mc="http://schemas.openxmlformats.org/markup-compatibility/2006">
          <mc:Choice Requires="x14">
            <control shapeId="8272" r:id="rId11" name="Check Box 80">
              <controlPr defaultSize="0" autoFill="0" autoLine="0" autoPict="0">
                <anchor moveWithCells="1">
                  <from>
                    <xdr:col>1</xdr:col>
                    <xdr:colOff>19050</xdr:colOff>
                    <xdr:row>87</xdr:row>
                    <xdr:rowOff>0</xdr:rowOff>
                  </from>
                  <to>
                    <xdr:col>1</xdr:col>
                    <xdr:colOff>257175</xdr:colOff>
                    <xdr:row>87</xdr:row>
                    <xdr:rowOff>219075</xdr:rowOff>
                  </to>
                </anchor>
              </controlPr>
            </control>
          </mc:Choice>
        </mc:AlternateContent>
        <mc:AlternateContent xmlns:mc="http://schemas.openxmlformats.org/markup-compatibility/2006">
          <mc:Choice Requires="x14">
            <control shapeId="8273" r:id="rId12" name="Check Box 81">
              <controlPr defaultSize="0" autoFill="0" autoLine="0" autoPict="0">
                <anchor moveWithCells="1">
                  <from>
                    <xdr:col>1</xdr:col>
                    <xdr:colOff>19050</xdr:colOff>
                    <xdr:row>87</xdr:row>
                    <xdr:rowOff>0</xdr:rowOff>
                  </from>
                  <to>
                    <xdr:col>1</xdr:col>
                    <xdr:colOff>257175</xdr:colOff>
                    <xdr:row>87</xdr:row>
                    <xdr:rowOff>219075</xdr:rowOff>
                  </to>
                </anchor>
              </controlPr>
            </control>
          </mc:Choice>
        </mc:AlternateContent>
        <mc:AlternateContent xmlns:mc="http://schemas.openxmlformats.org/markup-compatibility/2006">
          <mc:Choice Requires="x14">
            <control shapeId="8284" r:id="rId13" name="Check Box 92">
              <controlPr defaultSize="0" autoFill="0" autoLine="0" autoPict="0">
                <anchor moveWithCells="1">
                  <from>
                    <xdr:col>1</xdr:col>
                    <xdr:colOff>28575</xdr:colOff>
                    <xdr:row>37</xdr:row>
                    <xdr:rowOff>200025</xdr:rowOff>
                  </from>
                  <to>
                    <xdr:col>1</xdr:col>
                    <xdr:colOff>295275</xdr:colOff>
                    <xdr:row>38</xdr:row>
                    <xdr:rowOff>209550</xdr:rowOff>
                  </to>
                </anchor>
              </controlPr>
            </control>
          </mc:Choice>
        </mc:AlternateContent>
        <mc:AlternateContent xmlns:mc="http://schemas.openxmlformats.org/markup-compatibility/2006">
          <mc:Choice Requires="x14">
            <control shapeId="8289" r:id="rId14" name="Check Box 97">
              <controlPr defaultSize="0" autoFill="0" autoLine="0" autoPict="0">
                <anchor moveWithCells="1">
                  <from>
                    <xdr:col>1</xdr:col>
                    <xdr:colOff>19050</xdr:colOff>
                    <xdr:row>55</xdr:row>
                    <xdr:rowOff>0</xdr:rowOff>
                  </from>
                  <to>
                    <xdr:col>1</xdr:col>
                    <xdr:colOff>285750</xdr:colOff>
                    <xdr:row>55</xdr:row>
                    <xdr:rowOff>219075</xdr:rowOff>
                  </to>
                </anchor>
              </controlPr>
            </control>
          </mc:Choice>
        </mc:AlternateContent>
        <mc:AlternateContent xmlns:mc="http://schemas.openxmlformats.org/markup-compatibility/2006">
          <mc:Choice Requires="x14">
            <control shapeId="8290" r:id="rId15" name="Check Box 98">
              <controlPr defaultSize="0" autoFill="0" autoLine="0" autoPict="0">
                <anchor moveWithCells="1">
                  <from>
                    <xdr:col>1</xdr:col>
                    <xdr:colOff>19050</xdr:colOff>
                    <xdr:row>61</xdr:row>
                    <xdr:rowOff>190500</xdr:rowOff>
                  </from>
                  <to>
                    <xdr:col>1</xdr:col>
                    <xdr:colOff>285750</xdr:colOff>
                    <xdr:row>62</xdr:row>
                    <xdr:rowOff>209550</xdr:rowOff>
                  </to>
                </anchor>
              </controlPr>
            </control>
          </mc:Choice>
        </mc:AlternateContent>
        <mc:AlternateContent xmlns:mc="http://schemas.openxmlformats.org/markup-compatibility/2006">
          <mc:Choice Requires="x14">
            <control shapeId="8291" r:id="rId16" name="Check Box 99">
              <controlPr defaultSize="0" autoFill="0" autoLine="0" autoPict="0">
                <anchor moveWithCells="1">
                  <from>
                    <xdr:col>1</xdr:col>
                    <xdr:colOff>19050</xdr:colOff>
                    <xdr:row>85</xdr:row>
                    <xdr:rowOff>9525</xdr:rowOff>
                  </from>
                  <to>
                    <xdr:col>1</xdr:col>
                    <xdr:colOff>257175</xdr:colOff>
                    <xdr:row>85</xdr:row>
                    <xdr:rowOff>228600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disablePrompts="1" count="1">
        <x14:dataValidation type="list" allowBlank="1" showInputMessage="1" showErrorMessage="1">
          <x14:formula1>
            <xm:f>STATISTIK!$B$81:$B$88</xm:f>
          </x14:formula1>
          <xm:sqref>F13:G13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O2562"/>
  <sheetViews>
    <sheetView zoomScaleNormal="100" workbookViewId="0">
      <selection activeCell="D13" sqref="D13"/>
    </sheetView>
  </sheetViews>
  <sheetFormatPr baseColWidth="10" defaultRowHeight="15" x14ac:dyDescent="0.25"/>
  <cols>
    <col min="1" max="1" width="11.28515625" customWidth="1"/>
    <col min="2" max="2" width="60.7109375" style="42" customWidth="1"/>
    <col min="3" max="3" width="16.42578125" style="11" customWidth="1"/>
    <col min="4" max="6" width="16.42578125" customWidth="1"/>
    <col min="7" max="7" width="16.42578125" style="55" customWidth="1"/>
    <col min="8" max="9" width="8.5703125" customWidth="1"/>
    <col min="13" max="13" width="32.140625" customWidth="1"/>
  </cols>
  <sheetData>
    <row r="1" spans="1:15" x14ac:dyDescent="0.25">
      <c r="A1">
        <f>SUMPRODUCT(1*(A3:A5000&lt;&gt;""))</f>
        <v>2549</v>
      </c>
      <c r="C1" s="59">
        <f>SUBTOTAL(9,tab_SATLISTE[Gerätezahl])</f>
        <v>147347</v>
      </c>
      <c r="D1" s="43">
        <f>SUBTOTAL(9,tab_SATLISTE[Sonderbudget])</f>
        <v>147347000</v>
      </c>
      <c r="E1" s="43">
        <f>SUBTOTAL(9,tab_SATLISTE[Pauschale])</f>
        <v>36836750</v>
      </c>
      <c r="F1" s="59">
        <f>SUBTOTAL(9,tab_SATLISTE[Antragsgrenze])</f>
        <v>147347</v>
      </c>
      <c r="G1"/>
    </row>
    <row r="2" spans="1:15" s="3" customFormat="1" x14ac:dyDescent="0.25">
      <c r="A2" s="12" t="s">
        <v>320</v>
      </c>
      <c r="B2" s="41" t="s">
        <v>319</v>
      </c>
      <c r="C2" s="40" t="s">
        <v>3002</v>
      </c>
      <c r="D2" s="40" t="s">
        <v>3003</v>
      </c>
      <c r="E2" s="40" t="s">
        <v>3004</v>
      </c>
      <c r="F2" s="40" t="s">
        <v>3005</v>
      </c>
      <c r="G2" s="12" t="s">
        <v>31</v>
      </c>
      <c r="M2"/>
      <c r="N2"/>
      <c r="O2"/>
    </row>
    <row r="3" spans="1:15" ht="15.95" customHeight="1" x14ac:dyDescent="0.25">
      <c r="A3" s="133" t="s">
        <v>1957</v>
      </c>
      <c r="B3" s="133" t="s">
        <v>3052</v>
      </c>
      <c r="C3" s="133">
        <v>140</v>
      </c>
      <c r="D3" s="136">
        <v>140000</v>
      </c>
      <c r="E3" s="135">
        <v>35000</v>
      </c>
      <c r="F3" s="133">
        <v>140</v>
      </c>
      <c r="G3" s="45" t="str">
        <f>IF(MID(tab_SATLISTE[[#This Row],[SAT-ID]],2,1)="x","x",LEFT(tab_SATLISTE[[#This Row],[SAT-ID]]))</f>
        <v>4</v>
      </c>
      <c r="H3" s="364" t="str">
        <f xml:space="preserve"> IF(tab_SATLISTE[[#This Row],[SAT-ID]]="","",IF(MID(tab_SATLISTE[[#This Row],[SAT-ID]],2,1)="x","Freistaat Bayern",INDEX(bezirke,LEFT(tab_SATLISTE[[#This Row],[SAT-ID]],1))&amp; " - "&amp; IF(MID(tab_SATLISTE[[#This Row],[SAT-ID]],2,1)="k","kommunal","privat")))</f>
        <v>Oberfranken - privat</v>
      </c>
      <c r="I3" s="365"/>
      <c r="J3" s="365"/>
      <c r="K3" s="365"/>
      <c r="L3" s="366"/>
    </row>
    <row r="4" spans="1:15" ht="15.95" customHeight="1" x14ac:dyDescent="0.25">
      <c r="A4" s="133" t="s">
        <v>674</v>
      </c>
      <c r="B4" s="133" t="s">
        <v>3053</v>
      </c>
      <c r="C4" s="133">
        <v>12626</v>
      </c>
      <c r="D4" s="136">
        <v>12626000</v>
      </c>
      <c r="E4" s="135">
        <v>3156500</v>
      </c>
      <c r="F4" s="133">
        <v>12626</v>
      </c>
      <c r="G4" s="45" t="str">
        <f>IF(MID(tab_SATLISTE[[#This Row],[SAT-ID]],2,1)="x","x",LEFT(tab_SATLISTE[[#This Row],[SAT-ID]]))</f>
        <v>1</v>
      </c>
      <c r="H4" s="364" t="str">
        <f xml:space="preserve"> IF(tab_SATLISTE[[#This Row],[SAT-ID]]="","",IF(MID(tab_SATLISTE[[#This Row],[SAT-ID]],2,1)="x","Freistaat Bayern",INDEX(bezirke,LEFT(tab_SATLISTE[[#This Row],[SAT-ID]],1))&amp; " - "&amp; IF(MID(tab_SATLISTE[[#This Row],[SAT-ID]],2,1)="k","kommunal","privat")))</f>
        <v>Oberbayern - kommunal</v>
      </c>
      <c r="I4" s="365"/>
      <c r="J4" s="365"/>
      <c r="K4" s="365"/>
      <c r="L4" s="366"/>
    </row>
    <row r="5" spans="1:15" ht="15.95" customHeight="1" x14ac:dyDescent="0.25">
      <c r="A5" s="133" t="s">
        <v>1705</v>
      </c>
      <c r="B5" s="133" t="s">
        <v>37</v>
      </c>
      <c r="C5" s="133">
        <v>10</v>
      </c>
      <c r="D5" s="136">
        <v>10000</v>
      </c>
      <c r="E5" s="135">
        <v>2500</v>
      </c>
      <c r="F5" s="133">
        <v>10</v>
      </c>
      <c r="G5" s="45" t="str">
        <f>IF(MID(tab_SATLISTE[[#This Row],[SAT-ID]],2,1)="x","x",LEFT(tab_SATLISTE[[#This Row],[SAT-ID]]))</f>
        <v>3</v>
      </c>
      <c r="H5" s="364" t="str">
        <f xml:space="preserve"> IF(tab_SATLISTE[[#This Row],[SAT-ID]]="","",IF(MID(tab_SATLISTE[[#This Row],[SAT-ID]],2,1)="x","Freistaat Bayern",INDEX(bezirke,LEFT(tab_SATLISTE[[#This Row],[SAT-ID]],1))&amp; " - "&amp; IF(MID(tab_SATLISTE[[#This Row],[SAT-ID]],2,1)="k","kommunal","privat")))</f>
        <v>Oberpfalz - privat</v>
      </c>
      <c r="I5" s="365"/>
      <c r="J5" s="365"/>
      <c r="K5" s="365"/>
      <c r="L5" s="366"/>
    </row>
    <row r="6" spans="1:15" ht="15.95" customHeight="1" x14ac:dyDescent="0.25">
      <c r="A6" s="133" t="s">
        <v>2528</v>
      </c>
      <c r="B6" s="133" t="s">
        <v>39</v>
      </c>
      <c r="C6" s="133">
        <v>14</v>
      </c>
      <c r="D6" s="136">
        <v>14000</v>
      </c>
      <c r="E6" s="135">
        <v>3500</v>
      </c>
      <c r="F6" s="133">
        <v>14</v>
      </c>
      <c r="G6" s="45" t="str">
        <f>IF(MID(tab_SATLISTE[[#This Row],[SAT-ID]],2,1)="x","x",LEFT(tab_SATLISTE[[#This Row],[SAT-ID]]))</f>
        <v>6</v>
      </c>
      <c r="H6" s="364" t="str">
        <f xml:space="preserve"> IF(tab_SATLISTE[[#This Row],[SAT-ID]]="","",IF(MID(tab_SATLISTE[[#This Row],[SAT-ID]],2,1)="x","Freistaat Bayern",INDEX(bezirke,LEFT(tab_SATLISTE[[#This Row],[SAT-ID]],1))&amp; " - "&amp; IF(MID(tab_SATLISTE[[#This Row],[SAT-ID]],2,1)="k","kommunal","privat")))</f>
        <v>Unterfranken - privat</v>
      </c>
      <c r="I6" s="365"/>
      <c r="J6" s="365"/>
      <c r="K6" s="365"/>
      <c r="L6" s="366"/>
    </row>
    <row r="7" spans="1:15" ht="15.95" customHeight="1" x14ac:dyDescent="0.25">
      <c r="A7" s="133" t="s">
        <v>2211</v>
      </c>
      <c r="B7" s="133" t="s">
        <v>3054</v>
      </c>
      <c r="C7" s="133">
        <v>36</v>
      </c>
      <c r="D7" s="136">
        <v>36000</v>
      </c>
      <c r="E7" s="135">
        <v>9000</v>
      </c>
      <c r="F7" s="133">
        <v>36</v>
      </c>
      <c r="G7" s="45" t="str">
        <f>IF(MID(tab_SATLISTE[[#This Row],[SAT-ID]],2,1)="x","x",LEFT(tab_SATLISTE[[#This Row],[SAT-ID]]))</f>
        <v>5</v>
      </c>
      <c r="H7" s="364" t="str">
        <f xml:space="preserve"> IF(tab_SATLISTE[[#This Row],[SAT-ID]]="","",IF(MID(tab_SATLISTE[[#This Row],[SAT-ID]],2,1)="x","Freistaat Bayern",INDEX(bezirke,LEFT(tab_SATLISTE[[#This Row],[SAT-ID]],1))&amp; " - "&amp; IF(MID(tab_SATLISTE[[#This Row],[SAT-ID]],2,1)="k","kommunal","privat")))</f>
        <v>Mittelfranken - privat</v>
      </c>
      <c r="I7" s="365"/>
      <c r="J7" s="365"/>
      <c r="K7" s="365"/>
      <c r="L7" s="366"/>
    </row>
    <row r="8" spans="1:15" ht="15.95" customHeight="1" x14ac:dyDescent="0.25">
      <c r="A8" s="133" t="s">
        <v>449</v>
      </c>
      <c r="B8" s="133" t="s">
        <v>3055</v>
      </c>
      <c r="C8" s="133">
        <v>359</v>
      </c>
      <c r="D8" s="136">
        <v>359000</v>
      </c>
      <c r="E8" s="135">
        <v>89750</v>
      </c>
      <c r="F8" s="133">
        <v>359</v>
      </c>
      <c r="G8" s="45" t="str">
        <f>IF(MID(tab_SATLISTE[[#This Row],[SAT-ID]],2,1)="x","x",LEFT(tab_SATLISTE[[#This Row],[SAT-ID]]))</f>
        <v>1</v>
      </c>
      <c r="H8" s="364" t="str">
        <f xml:space="preserve"> IF(tab_SATLISTE[[#This Row],[SAT-ID]]="","",IF(MID(tab_SATLISTE[[#This Row],[SAT-ID]],2,1)="x","Freistaat Bayern",INDEX(bezirke,LEFT(tab_SATLISTE[[#This Row],[SAT-ID]],1))&amp; " - "&amp; IF(MID(tab_SATLISTE[[#This Row],[SAT-ID]],2,1)="k","kommunal","privat")))</f>
        <v>Oberbayern - kommunal</v>
      </c>
      <c r="I8" s="365"/>
      <c r="J8" s="365"/>
      <c r="K8" s="365"/>
      <c r="L8" s="366"/>
    </row>
    <row r="9" spans="1:15" ht="15.95" customHeight="1" x14ac:dyDescent="0.25">
      <c r="A9" s="133" t="s">
        <v>878</v>
      </c>
      <c r="B9" s="133" t="s">
        <v>3056</v>
      </c>
      <c r="C9" s="133">
        <v>703</v>
      </c>
      <c r="D9" s="136">
        <v>703000</v>
      </c>
      <c r="E9" s="135">
        <v>175750</v>
      </c>
      <c r="F9" s="133">
        <v>703</v>
      </c>
      <c r="G9" s="45" t="str">
        <f>IF(MID(tab_SATLISTE[[#This Row],[SAT-ID]],2,1)="x","x",LEFT(tab_SATLISTE[[#This Row],[SAT-ID]]))</f>
        <v>1</v>
      </c>
      <c r="H9" s="364" t="str">
        <f xml:space="preserve"> IF(tab_SATLISTE[[#This Row],[SAT-ID]]="","",IF(MID(tab_SATLISTE[[#This Row],[SAT-ID]],2,1)="x","Freistaat Bayern",INDEX(bezirke,LEFT(tab_SATLISTE[[#This Row],[SAT-ID]],1))&amp; " - "&amp; IF(MID(tab_SATLISTE[[#This Row],[SAT-ID]],2,1)="k","kommunal","privat")))</f>
        <v>Oberbayern - kommunal</v>
      </c>
      <c r="I9" s="365"/>
      <c r="J9" s="365"/>
      <c r="K9" s="365"/>
      <c r="L9" s="366"/>
    </row>
    <row r="10" spans="1:15" ht="15.95" customHeight="1" x14ac:dyDescent="0.25">
      <c r="A10" s="133" t="s">
        <v>839</v>
      </c>
      <c r="B10" s="133" t="s">
        <v>3057</v>
      </c>
      <c r="C10" s="133">
        <v>773</v>
      </c>
      <c r="D10" s="136">
        <v>773000</v>
      </c>
      <c r="E10" s="135">
        <v>193250</v>
      </c>
      <c r="F10" s="133">
        <v>773</v>
      </c>
      <c r="G10" s="45" t="str">
        <f>IF(MID(tab_SATLISTE[[#This Row],[SAT-ID]],2,1)="x","x",LEFT(tab_SATLISTE[[#This Row],[SAT-ID]]))</f>
        <v>1</v>
      </c>
      <c r="H10" s="364" t="str">
        <f xml:space="preserve"> IF(tab_SATLISTE[[#This Row],[SAT-ID]]="","",IF(MID(tab_SATLISTE[[#This Row],[SAT-ID]],2,1)="x","Freistaat Bayern",INDEX(bezirke,LEFT(tab_SATLISTE[[#This Row],[SAT-ID]],1))&amp; " - "&amp; IF(MID(tab_SATLISTE[[#This Row],[SAT-ID]],2,1)="k","kommunal","privat")))</f>
        <v>Oberbayern - kommunal</v>
      </c>
      <c r="I10" s="365"/>
      <c r="J10" s="365"/>
      <c r="K10" s="365"/>
      <c r="L10" s="366"/>
    </row>
    <row r="11" spans="1:15" ht="15.95" customHeight="1" x14ac:dyDescent="0.25">
      <c r="A11" s="133" t="s">
        <v>989</v>
      </c>
      <c r="B11" s="133" t="s">
        <v>3058</v>
      </c>
      <c r="C11" s="133">
        <v>58</v>
      </c>
      <c r="D11" s="136">
        <v>58000</v>
      </c>
      <c r="E11" s="135">
        <v>14500</v>
      </c>
      <c r="F11" s="133">
        <v>58</v>
      </c>
      <c r="G11" s="45" t="str">
        <f>IF(MID(tab_SATLISTE[[#This Row],[SAT-ID]],2,1)="x","x",LEFT(tab_SATLISTE[[#This Row],[SAT-ID]]))</f>
        <v>1</v>
      </c>
      <c r="H11" s="364" t="str">
        <f xml:space="preserve"> IF(tab_SATLISTE[[#This Row],[SAT-ID]]="","",IF(MID(tab_SATLISTE[[#This Row],[SAT-ID]],2,1)="x","Freistaat Bayern",INDEX(bezirke,LEFT(tab_SATLISTE[[#This Row],[SAT-ID]],1))&amp; " - "&amp; IF(MID(tab_SATLISTE[[#This Row],[SAT-ID]],2,1)="k","kommunal","privat")))</f>
        <v>Oberbayern - privat</v>
      </c>
      <c r="I11" s="365"/>
      <c r="J11" s="365"/>
      <c r="K11" s="365"/>
      <c r="L11" s="366"/>
    </row>
    <row r="12" spans="1:15" ht="15.95" customHeight="1" x14ac:dyDescent="0.25">
      <c r="A12" s="133" t="s">
        <v>1091</v>
      </c>
      <c r="B12" s="133" t="s">
        <v>3059</v>
      </c>
      <c r="C12" s="133">
        <v>27</v>
      </c>
      <c r="D12" s="136">
        <v>27000</v>
      </c>
      <c r="E12" s="135">
        <v>6750</v>
      </c>
      <c r="F12" s="133">
        <v>27</v>
      </c>
      <c r="G12" s="45" t="str">
        <f>IF(MID(tab_SATLISTE[[#This Row],[SAT-ID]],2,1)="x","x",LEFT(tab_SATLISTE[[#This Row],[SAT-ID]]))</f>
        <v>1</v>
      </c>
      <c r="H12" s="364" t="str">
        <f xml:space="preserve"> IF(tab_SATLISTE[[#This Row],[SAT-ID]]="","",IF(MID(tab_SATLISTE[[#This Row],[SAT-ID]],2,1)="x","Freistaat Bayern",INDEX(bezirke,LEFT(tab_SATLISTE[[#This Row],[SAT-ID]],1))&amp; " - "&amp; IF(MID(tab_SATLISTE[[#This Row],[SAT-ID]],2,1)="k","kommunal","privat")))</f>
        <v>Oberbayern - privat</v>
      </c>
      <c r="I12" s="365"/>
      <c r="J12" s="365"/>
      <c r="K12" s="365"/>
      <c r="L12" s="366"/>
    </row>
    <row r="13" spans="1:15" ht="15.95" customHeight="1" x14ac:dyDescent="0.25">
      <c r="A13" s="133" t="s">
        <v>1132</v>
      </c>
      <c r="B13" s="133" t="s">
        <v>3060</v>
      </c>
      <c r="C13" s="133">
        <v>19</v>
      </c>
      <c r="D13" s="136">
        <v>19000</v>
      </c>
      <c r="E13" s="135">
        <v>4750</v>
      </c>
      <c r="F13" s="133">
        <v>19</v>
      </c>
      <c r="G13" s="45" t="str">
        <f>IF(MID(tab_SATLISTE[[#This Row],[SAT-ID]],2,1)="x","x",LEFT(tab_SATLISTE[[#This Row],[SAT-ID]]))</f>
        <v>1</v>
      </c>
      <c r="H13" s="364" t="str">
        <f xml:space="preserve"> IF(tab_SATLISTE[[#This Row],[SAT-ID]]="","",IF(MID(tab_SATLISTE[[#This Row],[SAT-ID]],2,1)="x","Freistaat Bayern",INDEX(bezirke,LEFT(tab_SATLISTE[[#This Row],[SAT-ID]],1))&amp; " - "&amp; IF(MID(tab_SATLISTE[[#This Row],[SAT-ID]],2,1)="k","kommunal","privat")))</f>
        <v>Oberbayern - privat</v>
      </c>
      <c r="I13" s="365"/>
      <c r="J13" s="365"/>
      <c r="K13" s="365"/>
      <c r="L13" s="366"/>
    </row>
    <row r="14" spans="1:15" ht="15.95" customHeight="1" x14ac:dyDescent="0.25">
      <c r="A14" s="133" t="s">
        <v>970</v>
      </c>
      <c r="B14" s="133" t="s">
        <v>45</v>
      </c>
      <c r="C14" s="133">
        <v>134</v>
      </c>
      <c r="D14" s="136">
        <v>134000</v>
      </c>
      <c r="E14" s="135">
        <v>33500</v>
      </c>
      <c r="F14" s="133">
        <v>134</v>
      </c>
      <c r="G14" s="45" t="str">
        <f>IF(MID(tab_SATLISTE[[#This Row],[SAT-ID]],2,1)="x","x",LEFT(tab_SATLISTE[[#This Row],[SAT-ID]]))</f>
        <v>1</v>
      </c>
      <c r="H14" s="364" t="str">
        <f xml:space="preserve"> IF(tab_SATLISTE[[#This Row],[SAT-ID]]="","",IF(MID(tab_SATLISTE[[#This Row],[SAT-ID]],2,1)="x","Freistaat Bayern",INDEX(bezirke,LEFT(tab_SATLISTE[[#This Row],[SAT-ID]],1))&amp; " - "&amp; IF(MID(tab_SATLISTE[[#This Row],[SAT-ID]],2,1)="k","kommunal","privat")))</f>
        <v>Oberbayern - privat</v>
      </c>
      <c r="I14" s="365"/>
      <c r="J14" s="365"/>
      <c r="K14" s="365"/>
      <c r="L14" s="366"/>
    </row>
    <row r="15" spans="1:15" ht="15.95" customHeight="1" x14ac:dyDescent="0.25">
      <c r="A15" s="133" t="s">
        <v>1015</v>
      </c>
      <c r="B15" s="133" t="s">
        <v>3061</v>
      </c>
      <c r="C15" s="133">
        <v>79</v>
      </c>
      <c r="D15" s="136">
        <v>79000</v>
      </c>
      <c r="E15" s="135">
        <v>19750</v>
      </c>
      <c r="F15" s="133">
        <v>79</v>
      </c>
      <c r="G15" s="45" t="str">
        <f>IF(MID(tab_SATLISTE[[#This Row],[SAT-ID]],2,1)="x","x",LEFT(tab_SATLISTE[[#This Row],[SAT-ID]]))</f>
        <v>1</v>
      </c>
      <c r="H15" s="364" t="str">
        <f xml:space="preserve"> IF(tab_SATLISTE[[#This Row],[SAT-ID]]="","",IF(MID(tab_SATLISTE[[#This Row],[SAT-ID]],2,1)="x","Freistaat Bayern",INDEX(bezirke,LEFT(tab_SATLISTE[[#This Row],[SAT-ID]],1))&amp; " - "&amp; IF(MID(tab_SATLISTE[[#This Row],[SAT-ID]],2,1)="k","kommunal","privat")))</f>
        <v>Oberbayern - privat</v>
      </c>
      <c r="I15" s="365"/>
      <c r="J15" s="365"/>
      <c r="K15" s="365"/>
      <c r="L15" s="366"/>
    </row>
    <row r="16" spans="1:15" ht="15.95" customHeight="1" x14ac:dyDescent="0.25">
      <c r="A16" s="133" t="s">
        <v>929</v>
      </c>
      <c r="B16" s="133" t="s">
        <v>110</v>
      </c>
      <c r="C16" s="133">
        <v>29</v>
      </c>
      <c r="D16" s="136">
        <v>29000</v>
      </c>
      <c r="E16" s="135">
        <v>7250</v>
      </c>
      <c r="F16" s="133">
        <v>29</v>
      </c>
      <c r="G16" s="45" t="str">
        <f>IF(MID(tab_SATLISTE[[#This Row],[SAT-ID]],2,1)="x","x",LEFT(tab_SATLISTE[[#This Row],[SAT-ID]]))</f>
        <v>1</v>
      </c>
      <c r="H16" s="364" t="str">
        <f xml:space="preserve"> IF(tab_SATLISTE[[#This Row],[SAT-ID]]="","",IF(MID(tab_SATLISTE[[#This Row],[SAT-ID]],2,1)="x","Freistaat Bayern",INDEX(bezirke,LEFT(tab_SATLISTE[[#This Row],[SAT-ID]],1))&amp; " - "&amp; IF(MID(tab_SATLISTE[[#This Row],[SAT-ID]],2,1)="k","kommunal","privat")))</f>
        <v>Oberbayern - privat</v>
      </c>
      <c r="I16" s="365"/>
      <c r="J16" s="365"/>
      <c r="K16" s="365"/>
      <c r="L16" s="366"/>
    </row>
    <row r="17" spans="1:12" ht="15.95" customHeight="1" x14ac:dyDescent="0.25">
      <c r="A17" s="133" t="s">
        <v>1121</v>
      </c>
      <c r="B17" s="133" t="s">
        <v>3062</v>
      </c>
      <c r="C17" s="133">
        <v>14</v>
      </c>
      <c r="D17" s="136">
        <v>14000</v>
      </c>
      <c r="E17" s="135">
        <v>3500</v>
      </c>
      <c r="F17" s="133">
        <v>14</v>
      </c>
      <c r="G17" s="45" t="str">
        <f>IF(MID(tab_SATLISTE[[#This Row],[SAT-ID]],2,1)="x","x",LEFT(tab_SATLISTE[[#This Row],[SAT-ID]]))</f>
        <v>1</v>
      </c>
      <c r="H17" s="364" t="str">
        <f xml:space="preserve"> IF(tab_SATLISTE[[#This Row],[SAT-ID]]="","",IF(MID(tab_SATLISTE[[#This Row],[SAT-ID]],2,1)="x","Freistaat Bayern",INDEX(bezirke,LEFT(tab_SATLISTE[[#This Row],[SAT-ID]],1))&amp; " - "&amp; IF(MID(tab_SATLISTE[[#This Row],[SAT-ID]],2,1)="k","kommunal","privat")))</f>
        <v>Oberbayern - privat</v>
      </c>
      <c r="I17" s="365"/>
      <c r="J17" s="365"/>
      <c r="K17" s="365"/>
      <c r="L17" s="366"/>
    </row>
    <row r="18" spans="1:12" ht="15.95" customHeight="1" x14ac:dyDescent="0.25">
      <c r="A18" s="133" t="s">
        <v>980</v>
      </c>
      <c r="B18" s="133" t="s">
        <v>3063</v>
      </c>
      <c r="C18" s="133">
        <v>182</v>
      </c>
      <c r="D18" s="136">
        <v>182000</v>
      </c>
      <c r="E18" s="135">
        <v>45500</v>
      </c>
      <c r="F18" s="133">
        <v>182</v>
      </c>
      <c r="G18" s="45" t="str">
        <f>IF(MID(tab_SATLISTE[[#This Row],[SAT-ID]],2,1)="x","x",LEFT(tab_SATLISTE[[#This Row],[SAT-ID]]))</f>
        <v>1</v>
      </c>
      <c r="H18" s="364" t="str">
        <f xml:space="preserve"> IF(tab_SATLISTE[[#This Row],[SAT-ID]]="","",IF(MID(tab_SATLISTE[[#This Row],[SAT-ID]],2,1)="x","Freistaat Bayern",INDEX(bezirke,LEFT(tab_SATLISTE[[#This Row],[SAT-ID]],1))&amp; " - "&amp; IF(MID(tab_SATLISTE[[#This Row],[SAT-ID]],2,1)="k","kommunal","privat")))</f>
        <v>Oberbayern - privat</v>
      </c>
      <c r="I18" s="365"/>
      <c r="J18" s="365"/>
      <c r="K18" s="365"/>
      <c r="L18" s="366"/>
    </row>
    <row r="19" spans="1:12" ht="15.95" customHeight="1" x14ac:dyDescent="0.25">
      <c r="A19" s="133" t="s">
        <v>979</v>
      </c>
      <c r="B19" s="133" t="s">
        <v>3064</v>
      </c>
      <c r="C19" s="133">
        <v>34</v>
      </c>
      <c r="D19" s="136">
        <v>34000</v>
      </c>
      <c r="E19" s="135">
        <v>8500</v>
      </c>
      <c r="F19" s="133">
        <v>34</v>
      </c>
      <c r="G19" s="45" t="str">
        <f>IF(MID(tab_SATLISTE[[#This Row],[SAT-ID]],2,1)="x","x",LEFT(tab_SATLISTE[[#This Row],[SAT-ID]]))</f>
        <v>1</v>
      </c>
      <c r="H19" s="364" t="str">
        <f xml:space="preserve"> IF(tab_SATLISTE[[#This Row],[SAT-ID]]="","",IF(MID(tab_SATLISTE[[#This Row],[SAT-ID]],2,1)="x","Freistaat Bayern",INDEX(bezirke,LEFT(tab_SATLISTE[[#This Row],[SAT-ID]],1))&amp; " - "&amp; IF(MID(tab_SATLISTE[[#This Row],[SAT-ID]],2,1)="k","kommunal","privat")))</f>
        <v>Oberbayern - privat</v>
      </c>
      <c r="I19" s="365"/>
      <c r="J19" s="365"/>
      <c r="K19" s="365"/>
      <c r="L19" s="366"/>
    </row>
    <row r="20" spans="1:12" ht="15.95" customHeight="1" x14ac:dyDescent="0.25">
      <c r="A20" s="133" t="s">
        <v>1018</v>
      </c>
      <c r="B20" s="133" t="s">
        <v>3065</v>
      </c>
      <c r="C20" s="133">
        <v>11</v>
      </c>
      <c r="D20" s="136">
        <v>11000</v>
      </c>
      <c r="E20" s="135">
        <v>2750</v>
      </c>
      <c r="F20" s="133">
        <v>11</v>
      </c>
      <c r="G20" s="45" t="str">
        <f>IF(MID(tab_SATLISTE[[#This Row],[SAT-ID]],2,1)="x","x",LEFT(tab_SATLISTE[[#This Row],[SAT-ID]]))</f>
        <v>1</v>
      </c>
      <c r="H20" s="364" t="str">
        <f xml:space="preserve"> IF(tab_SATLISTE[[#This Row],[SAT-ID]]="","",IF(MID(tab_SATLISTE[[#This Row],[SAT-ID]],2,1)="x","Freistaat Bayern",INDEX(bezirke,LEFT(tab_SATLISTE[[#This Row],[SAT-ID]],1))&amp; " - "&amp; IF(MID(tab_SATLISTE[[#This Row],[SAT-ID]],2,1)="k","kommunal","privat")))</f>
        <v>Oberbayern - privat</v>
      </c>
      <c r="I20" s="365"/>
      <c r="J20" s="365"/>
      <c r="K20" s="365"/>
      <c r="L20" s="366"/>
    </row>
    <row r="21" spans="1:12" ht="15.95" customHeight="1" x14ac:dyDescent="0.25">
      <c r="A21" s="133" t="s">
        <v>686</v>
      </c>
      <c r="B21" s="133" t="s">
        <v>3066</v>
      </c>
      <c r="C21" s="133">
        <v>518</v>
      </c>
      <c r="D21" s="136">
        <v>518000</v>
      </c>
      <c r="E21" s="135">
        <v>129500</v>
      </c>
      <c r="F21" s="133">
        <v>518</v>
      </c>
      <c r="G21" s="45" t="str">
        <f>IF(MID(tab_SATLISTE[[#This Row],[SAT-ID]],2,1)="x","x",LEFT(tab_SATLISTE[[#This Row],[SAT-ID]]))</f>
        <v>1</v>
      </c>
      <c r="H21" s="364" t="str">
        <f xml:space="preserve"> IF(tab_SATLISTE[[#This Row],[SAT-ID]]="","",IF(MID(tab_SATLISTE[[#This Row],[SAT-ID]],2,1)="x","Freistaat Bayern",INDEX(bezirke,LEFT(tab_SATLISTE[[#This Row],[SAT-ID]],1))&amp; " - "&amp; IF(MID(tab_SATLISTE[[#This Row],[SAT-ID]],2,1)="k","kommunal","privat")))</f>
        <v>Oberbayern - kommunal</v>
      </c>
      <c r="I21" s="365"/>
      <c r="J21" s="365"/>
      <c r="K21" s="365"/>
      <c r="L21" s="366"/>
    </row>
    <row r="22" spans="1:12" ht="15.95" customHeight="1" x14ac:dyDescent="0.25">
      <c r="A22" s="133" t="s">
        <v>673</v>
      </c>
      <c r="B22" s="133" t="s">
        <v>3067</v>
      </c>
      <c r="C22" s="133">
        <v>592</v>
      </c>
      <c r="D22" s="136">
        <v>592000</v>
      </c>
      <c r="E22" s="135">
        <v>148000</v>
      </c>
      <c r="F22" s="133">
        <v>592</v>
      </c>
      <c r="G22" s="45" t="str">
        <f>IF(MID(tab_SATLISTE[[#This Row],[SAT-ID]],2,1)="x","x",LEFT(tab_SATLISTE[[#This Row],[SAT-ID]]))</f>
        <v>1</v>
      </c>
      <c r="H22" s="364" t="str">
        <f xml:space="preserve"> IF(tab_SATLISTE[[#This Row],[SAT-ID]]="","",IF(MID(tab_SATLISTE[[#This Row],[SAT-ID]],2,1)="x","Freistaat Bayern",INDEX(bezirke,LEFT(tab_SATLISTE[[#This Row],[SAT-ID]],1))&amp; " - "&amp; IF(MID(tab_SATLISTE[[#This Row],[SAT-ID]],2,1)="k","kommunal","privat")))</f>
        <v>Oberbayern - kommunal</v>
      </c>
      <c r="I22" s="365"/>
      <c r="J22" s="365"/>
      <c r="K22" s="365"/>
      <c r="L22" s="366"/>
    </row>
    <row r="23" spans="1:12" ht="15.95" customHeight="1" x14ac:dyDescent="0.25">
      <c r="A23" s="133" t="s">
        <v>1022</v>
      </c>
      <c r="B23" s="133" t="s">
        <v>3068</v>
      </c>
      <c r="C23" s="133">
        <v>24</v>
      </c>
      <c r="D23" s="136">
        <v>24000</v>
      </c>
      <c r="E23" s="135">
        <v>6000</v>
      </c>
      <c r="F23" s="133">
        <v>24</v>
      </c>
      <c r="G23" s="45" t="str">
        <f>IF(MID(tab_SATLISTE[[#This Row],[SAT-ID]],2,1)="x","x",LEFT(tab_SATLISTE[[#This Row],[SAT-ID]]))</f>
        <v>1</v>
      </c>
      <c r="H23" s="364" t="str">
        <f xml:space="preserve"> IF(tab_SATLISTE[[#This Row],[SAT-ID]]="","",IF(MID(tab_SATLISTE[[#This Row],[SAT-ID]],2,1)="x","Freistaat Bayern",INDEX(bezirke,LEFT(tab_SATLISTE[[#This Row],[SAT-ID]],1))&amp; " - "&amp; IF(MID(tab_SATLISTE[[#This Row],[SAT-ID]],2,1)="k","kommunal","privat")))</f>
        <v>Oberbayern - privat</v>
      </c>
      <c r="I23" s="365"/>
      <c r="J23" s="365"/>
      <c r="K23" s="365"/>
      <c r="L23" s="366"/>
    </row>
    <row r="24" spans="1:12" ht="15.95" customHeight="1" x14ac:dyDescent="0.25">
      <c r="A24" s="133" t="s">
        <v>1128</v>
      </c>
      <c r="B24" s="133" t="s">
        <v>3069</v>
      </c>
      <c r="C24" s="133">
        <v>65</v>
      </c>
      <c r="D24" s="136">
        <v>65000</v>
      </c>
      <c r="E24" s="135">
        <v>16250</v>
      </c>
      <c r="F24" s="133">
        <v>65</v>
      </c>
      <c r="G24" s="45" t="str">
        <f>IF(MID(tab_SATLISTE[[#This Row],[SAT-ID]],2,1)="x","x",LEFT(tab_SATLISTE[[#This Row],[SAT-ID]]))</f>
        <v>1</v>
      </c>
      <c r="H24" s="364" t="str">
        <f xml:space="preserve"> IF(tab_SATLISTE[[#This Row],[SAT-ID]]="","",IF(MID(tab_SATLISTE[[#This Row],[SAT-ID]],2,1)="x","Freistaat Bayern",INDEX(bezirke,LEFT(tab_SATLISTE[[#This Row],[SAT-ID]],1))&amp; " - "&amp; IF(MID(tab_SATLISTE[[#This Row],[SAT-ID]],2,1)="k","kommunal","privat")))</f>
        <v>Oberbayern - privat</v>
      </c>
      <c r="I24" s="365"/>
      <c r="J24" s="365"/>
      <c r="K24" s="365"/>
      <c r="L24" s="366"/>
    </row>
    <row r="25" spans="1:12" ht="15.95" customHeight="1" x14ac:dyDescent="0.25">
      <c r="A25" s="133" t="s">
        <v>664</v>
      </c>
      <c r="B25" s="133" t="s">
        <v>3070</v>
      </c>
      <c r="C25" s="133">
        <v>626</v>
      </c>
      <c r="D25" s="136">
        <v>626000</v>
      </c>
      <c r="E25" s="135">
        <v>156500</v>
      </c>
      <c r="F25" s="133">
        <v>626</v>
      </c>
      <c r="G25" s="45" t="str">
        <f>IF(MID(tab_SATLISTE[[#This Row],[SAT-ID]],2,1)="x","x",LEFT(tab_SATLISTE[[#This Row],[SAT-ID]]))</f>
        <v>1</v>
      </c>
      <c r="H25" s="364" t="str">
        <f xml:space="preserve"> IF(tab_SATLISTE[[#This Row],[SAT-ID]]="","",IF(MID(tab_SATLISTE[[#This Row],[SAT-ID]],2,1)="x","Freistaat Bayern",INDEX(bezirke,LEFT(tab_SATLISTE[[#This Row],[SAT-ID]],1))&amp; " - "&amp; IF(MID(tab_SATLISTE[[#This Row],[SAT-ID]],2,1)="k","kommunal","privat")))</f>
        <v>Oberbayern - kommunal</v>
      </c>
      <c r="I25" s="365"/>
      <c r="J25" s="365"/>
      <c r="K25" s="365"/>
      <c r="L25" s="366"/>
    </row>
    <row r="26" spans="1:12" ht="15.95" customHeight="1" x14ac:dyDescent="0.25">
      <c r="A26" s="133" t="s">
        <v>899</v>
      </c>
      <c r="B26" s="133" t="s">
        <v>347</v>
      </c>
      <c r="C26" s="133">
        <v>73</v>
      </c>
      <c r="D26" s="136">
        <v>73000</v>
      </c>
      <c r="E26" s="135">
        <v>18250</v>
      </c>
      <c r="F26" s="133">
        <v>73</v>
      </c>
      <c r="G26" s="45" t="str">
        <f>IF(MID(tab_SATLISTE[[#This Row],[SAT-ID]],2,1)="x","x",LEFT(tab_SATLISTE[[#This Row],[SAT-ID]]))</f>
        <v>x</v>
      </c>
      <c r="H26" s="364" t="str">
        <f xml:space="preserve"> IF(tab_SATLISTE[[#This Row],[SAT-ID]]="","",IF(MID(tab_SATLISTE[[#This Row],[SAT-ID]],2,1)="x","Freistaat Bayern",INDEX(bezirke,LEFT(tab_SATLISTE[[#This Row],[SAT-ID]],1))&amp; " - "&amp; IF(MID(tab_SATLISTE[[#This Row],[SAT-ID]],2,1)="k","kommunal","privat")))</f>
        <v>Freistaat Bayern</v>
      </c>
      <c r="I26" s="365"/>
      <c r="J26" s="365"/>
      <c r="K26" s="365"/>
      <c r="L26" s="366"/>
    </row>
    <row r="27" spans="1:12" ht="15.95" customHeight="1" x14ac:dyDescent="0.25">
      <c r="A27" s="133" t="s">
        <v>1089</v>
      </c>
      <c r="B27" s="133" t="s">
        <v>3071</v>
      </c>
      <c r="C27" s="133">
        <v>13</v>
      </c>
      <c r="D27" s="136">
        <v>13000</v>
      </c>
      <c r="E27" s="135">
        <v>3250</v>
      </c>
      <c r="F27" s="133">
        <v>13</v>
      </c>
      <c r="G27" s="45" t="str">
        <f>IF(MID(tab_SATLISTE[[#This Row],[SAT-ID]],2,1)="x","x",LEFT(tab_SATLISTE[[#This Row],[SAT-ID]]))</f>
        <v>1</v>
      </c>
      <c r="H27" s="364" t="str">
        <f xml:space="preserve"> IF(tab_SATLISTE[[#This Row],[SAT-ID]]="","",IF(MID(tab_SATLISTE[[#This Row],[SAT-ID]],2,1)="x","Freistaat Bayern",INDEX(bezirke,LEFT(tab_SATLISTE[[#This Row],[SAT-ID]],1))&amp; " - "&amp; IF(MID(tab_SATLISTE[[#This Row],[SAT-ID]],2,1)="k","kommunal","privat")))</f>
        <v>Oberbayern - privat</v>
      </c>
      <c r="I27" s="365"/>
      <c r="J27" s="365"/>
      <c r="K27" s="365"/>
      <c r="L27" s="366"/>
    </row>
    <row r="28" spans="1:12" ht="15.95" customHeight="1" x14ac:dyDescent="0.25">
      <c r="A28" s="133" t="s">
        <v>933</v>
      </c>
      <c r="B28" s="133" t="s">
        <v>47</v>
      </c>
      <c r="C28" s="133">
        <v>229</v>
      </c>
      <c r="D28" s="136">
        <v>229000</v>
      </c>
      <c r="E28" s="135">
        <v>57250</v>
      </c>
      <c r="F28" s="133">
        <v>229</v>
      </c>
      <c r="G28" s="45" t="str">
        <f>IF(MID(tab_SATLISTE[[#This Row],[SAT-ID]],2,1)="x","x",LEFT(tab_SATLISTE[[#This Row],[SAT-ID]]))</f>
        <v>1</v>
      </c>
      <c r="H28" s="364" t="str">
        <f xml:space="preserve"> IF(tab_SATLISTE[[#This Row],[SAT-ID]]="","",IF(MID(tab_SATLISTE[[#This Row],[SAT-ID]],2,1)="x","Freistaat Bayern",INDEX(bezirke,LEFT(tab_SATLISTE[[#This Row],[SAT-ID]],1))&amp; " - "&amp; IF(MID(tab_SATLISTE[[#This Row],[SAT-ID]],2,1)="k","kommunal","privat")))</f>
        <v>Oberbayern - privat</v>
      </c>
      <c r="I28" s="365"/>
      <c r="J28" s="365"/>
      <c r="K28" s="365"/>
      <c r="L28" s="366"/>
    </row>
    <row r="29" spans="1:12" ht="15.95" customHeight="1" x14ac:dyDescent="0.25">
      <c r="A29" s="133" t="s">
        <v>546</v>
      </c>
      <c r="B29" s="133" t="s">
        <v>3072</v>
      </c>
      <c r="C29" s="133">
        <v>364</v>
      </c>
      <c r="D29" s="136">
        <v>364000</v>
      </c>
      <c r="E29" s="135">
        <v>91000</v>
      </c>
      <c r="F29" s="133">
        <v>364</v>
      </c>
      <c r="G29" s="45" t="str">
        <f>IF(MID(tab_SATLISTE[[#This Row],[SAT-ID]],2,1)="x","x",LEFT(tab_SATLISTE[[#This Row],[SAT-ID]]))</f>
        <v>1</v>
      </c>
      <c r="H29" s="364" t="str">
        <f xml:space="preserve"> IF(tab_SATLISTE[[#This Row],[SAT-ID]]="","",IF(MID(tab_SATLISTE[[#This Row],[SAT-ID]],2,1)="x","Freistaat Bayern",INDEX(bezirke,LEFT(tab_SATLISTE[[#This Row],[SAT-ID]],1))&amp; " - "&amp; IF(MID(tab_SATLISTE[[#This Row],[SAT-ID]],2,1)="k","kommunal","privat")))</f>
        <v>Oberbayern - kommunal</v>
      </c>
      <c r="I29" s="365"/>
      <c r="J29" s="365"/>
      <c r="K29" s="365"/>
      <c r="L29" s="366"/>
    </row>
    <row r="30" spans="1:12" ht="15.95" customHeight="1" x14ac:dyDescent="0.25">
      <c r="A30" s="133" t="s">
        <v>459</v>
      </c>
      <c r="B30" s="133" t="s">
        <v>3073</v>
      </c>
      <c r="C30" s="133">
        <v>302</v>
      </c>
      <c r="D30" s="136">
        <v>302000</v>
      </c>
      <c r="E30" s="135">
        <v>75500</v>
      </c>
      <c r="F30" s="133">
        <v>302</v>
      </c>
      <c r="G30" s="45" t="str">
        <f>IF(MID(tab_SATLISTE[[#This Row],[SAT-ID]],2,1)="x","x",LEFT(tab_SATLISTE[[#This Row],[SAT-ID]]))</f>
        <v>1</v>
      </c>
      <c r="H30" s="364" t="str">
        <f xml:space="preserve"> IF(tab_SATLISTE[[#This Row],[SAT-ID]]="","",IF(MID(tab_SATLISTE[[#This Row],[SAT-ID]],2,1)="x","Freistaat Bayern",INDEX(bezirke,LEFT(tab_SATLISTE[[#This Row],[SAT-ID]],1))&amp; " - "&amp; IF(MID(tab_SATLISTE[[#This Row],[SAT-ID]],2,1)="k","kommunal","privat")))</f>
        <v>Oberbayern - kommunal</v>
      </c>
      <c r="I30" s="365"/>
      <c r="J30" s="365"/>
      <c r="K30" s="365"/>
      <c r="L30" s="366"/>
    </row>
    <row r="31" spans="1:12" ht="15.95" customHeight="1" x14ac:dyDescent="0.25">
      <c r="A31" s="133" t="s">
        <v>934</v>
      </c>
      <c r="B31" s="133" t="s">
        <v>3074</v>
      </c>
      <c r="C31" s="133">
        <v>25</v>
      </c>
      <c r="D31" s="136">
        <v>25000</v>
      </c>
      <c r="E31" s="135">
        <v>6250</v>
      </c>
      <c r="F31" s="133">
        <v>25</v>
      </c>
      <c r="G31" s="45" t="str">
        <f>IF(MID(tab_SATLISTE[[#This Row],[SAT-ID]],2,1)="x","x",LEFT(tab_SATLISTE[[#This Row],[SAT-ID]]))</f>
        <v>1</v>
      </c>
      <c r="H31" s="364" t="str">
        <f xml:space="preserve"> IF(tab_SATLISTE[[#This Row],[SAT-ID]]="","",IF(MID(tab_SATLISTE[[#This Row],[SAT-ID]],2,1)="x","Freistaat Bayern",INDEX(bezirke,LEFT(tab_SATLISTE[[#This Row],[SAT-ID]],1))&amp; " - "&amp; IF(MID(tab_SATLISTE[[#This Row],[SAT-ID]],2,1)="k","kommunal","privat")))</f>
        <v>Oberbayern - privat</v>
      </c>
      <c r="I31" s="365"/>
      <c r="J31" s="365"/>
      <c r="K31" s="365"/>
      <c r="L31" s="366"/>
    </row>
    <row r="32" spans="1:12" ht="15.95" customHeight="1" x14ac:dyDescent="0.25">
      <c r="A32" s="133" t="s">
        <v>982</v>
      </c>
      <c r="B32" s="133" t="s">
        <v>101</v>
      </c>
      <c r="C32" s="133">
        <v>9</v>
      </c>
      <c r="D32" s="136">
        <v>9000</v>
      </c>
      <c r="E32" s="135">
        <v>2250</v>
      </c>
      <c r="F32" s="133">
        <v>9</v>
      </c>
      <c r="G32" s="45" t="str">
        <f>IF(MID(tab_SATLISTE[[#This Row],[SAT-ID]],2,1)="x","x",LEFT(tab_SATLISTE[[#This Row],[SAT-ID]]))</f>
        <v>1</v>
      </c>
      <c r="H32" s="364" t="str">
        <f xml:space="preserve"> IF(tab_SATLISTE[[#This Row],[SAT-ID]]="","",IF(MID(tab_SATLISTE[[#This Row],[SAT-ID]],2,1)="x","Freistaat Bayern",INDEX(bezirke,LEFT(tab_SATLISTE[[#This Row],[SAT-ID]],1))&amp; " - "&amp; IF(MID(tab_SATLISTE[[#This Row],[SAT-ID]],2,1)="k","kommunal","privat")))</f>
        <v>Oberbayern - privat</v>
      </c>
      <c r="I32" s="365"/>
      <c r="J32" s="365"/>
      <c r="K32" s="365"/>
      <c r="L32" s="366"/>
    </row>
    <row r="33" spans="1:12" ht="15.95" customHeight="1" x14ac:dyDescent="0.25">
      <c r="A33" s="133" t="s">
        <v>1078</v>
      </c>
      <c r="B33" s="133" t="s">
        <v>313</v>
      </c>
      <c r="C33" s="133">
        <v>12</v>
      </c>
      <c r="D33" s="136">
        <v>12000</v>
      </c>
      <c r="E33" s="135">
        <v>3000</v>
      </c>
      <c r="F33" s="133">
        <v>12</v>
      </c>
      <c r="G33" s="45" t="str">
        <f>IF(MID(tab_SATLISTE[[#This Row],[SAT-ID]],2,1)="x","x",LEFT(tab_SATLISTE[[#This Row],[SAT-ID]]))</f>
        <v>1</v>
      </c>
      <c r="H33" s="364" t="str">
        <f xml:space="preserve"> IF(tab_SATLISTE[[#This Row],[SAT-ID]]="","",IF(MID(tab_SATLISTE[[#This Row],[SAT-ID]],2,1)="x","Freistaat Bayern",INDEX(bezirke,LEFT(tab_SATLISTE[[#This Row],[SAT-ID]],1))&amp; " - "&amp; IF(MID(tab_SATLISTE[[#This Row],[SAT-ID]],2,1)="k","kommunal","privat")))</f>
        <v>Oberbayern - privat</v>
      </c>
      <c r="I33" s="365"/>
      <c r="J33" s="365"/>
      <c r="K33" s="365"/>
      <c r="L33" s="366"/>
    </row>
    <row r="34" spans="1:12" ht="15.95" customHeight="1" x14ac:dyDescent="0.25">
      <c r="A34" s="133" t="s">
        <v>1013</v>
      </c>
      <c r="B34" s="133" t="s">
        <v>314</v>
      </c>
      <c r="C34" s="133">
        <v>11</v>
      </c>
      <c r="D34" s="136">
        <v>11000</v>
      </c>
      <c r="E34" s="135">
        <v>2750</v>
      </c>
      <c r="F34" s="133">
        <v>11</v>
      </c>
      <c r="G34" s="45" t="str">
        <f>IF(MID(tab_SATLISTE[[#This Row],[SAT-ID]],2,1)="x","x",LEFT(tab_SATLISTE[[#This Row],[SAT-ID]]))</f>
        <v>1</v>
      </c>
      <c r="H34" s="364" t="str">
        <f xml:space="preserve"> IF(tab_SATLISTE[[#This Row],[SAT-ID]]="","",IF(MID(tab_SATLISTE[[#This Row],[SAT-ID]],2,1)="x","Freistaat Bayern",INDEX(bezirke,LEFT(tab_SATLISTE[[#This Row],[SAT-ID]],1))&amp; " - "&amp; IF(MID(tab_SATLISTE[[#This Row],[SAT-ID]],2,1)="k","kommunal","privat")))</f>
        <v>Oberbayern - privat</v>
      </c>
      <c r="I34" s="365"/>
      <c r="J34" s="365"/>
      <c r="K34" s="365"/>
      <c r="L34" s="366"/>
    </row>
    <row r="35" spans="1:12" ht="15.95" customHeight="1" x14ac:dyDescent="0.25">
      <c r="A35" s="133" t="s">
        <v>935</v>
      </c>
      <c r="B35" s="133" t="s">
        <v>3075</v>
      </c>
      <c r="C35" s="133">
        <v>84</v>
      </c>
      <c r="D35" s="136">
        <v>84000</v>
      </c>
      <c r="E35" s="135">
        <v>21000</v>
      </c>
      <c r="F35" s="133">
        <v>84</v>
      </c>
      <c r="G35" s="45" t="str">
        <f>IF(MID(tab_SATLISTE[[#This Row],[SAT-ID]],2,1)="x","x",LEFT(tab_SATLISTE[[#This Row],[SAT-ID]]))</f>
        <v>1</v>
      </c>
      <c r="H35" s="364" t="str">
        <f xml:space="preserve"> IF(tab_SATLISTE[[#This Row],[SAT-ID]]="","",IF(MID(tab_SATLISTE[[#This Row],[SAT-ID]],2,1)="x","Freistaat Bayern",INDEX(bezirke,LEFT(tab_SATLISTE[[#This Row],[SAT-ID]],1))&amp; " - "&amp; IF(MID(tab_SATLISTE[[#This Row],[SAT-ID]],2,1)="k","kommunal","privat")))</f>
        <v>Oberbayern - privat</v>
      </c>
      <c r="I35" s="365"/>
      <c r="J35" s="365"/>
      <c r="K35" s="365"/>
      <c r="L35" s="366"/>
    </row>
    <row r="36" spans="1:12" ht="15.95" customHeight="1" x14ac:dyDescent="0.25">
      <c r="A36" s="133" t="s">
        <v>937</v>
      </c>
      <c r="B36" s="133" t="s">
        <v>3076</v>
      </c>
      <c r="C36" s="133">
        <v>9</v>
      </c>
      <c r="D36" s="136">
        <v>9000</v>
      </c>
      <c r="E36" s="135">
        <v>2250</v>
      </c>
      <c r="F36" s="133">
        <v>9</v>
      </c>
      <c r="G36" s="45" t="str">
        <f>IF(MID(tab_SATLISTE[[#This Row],[SAT-ID]],2,1)="x","x",LEFT(tab_SATLISTE[[#This Row],[SAT-ID]]))</f>
        <v>1</v>
      </c>
      <c r="H36" s="364" t="str">
        <f xml:space="preserve"> IF(tab_SATLISTE[[#This Row],[SAT-ID]]="","",IF(MID(tab_SATLISTE[[#This Row],[SAT-ID]],2,1)="x","Freistaat Bayern",INDEX(bezirke,LEFT(tab_SATLISTE[[#This Row],[SAT-ID]],1))&amp; " - "&amp; IF(MID(tab_SATLISTE[[#This Row],[SAT-ID]],2,1)="k","kommunal","privat")))</f>
        <v>Oberbayern - privat</v>
      </c>
      <c r="I36" s="365"/>
      <c r="J36" s="365"/>
      <c r="K36" s="365"/>
      <c r="L36" s="366"/>
    </row>
    <row r="37" spans="1:12" ht="15.95" customHeight="1" x14ac:dyDescent="0.25">
      <c r="A37" s="133" t="s">
        <v>971</v>
      </c>
      <c r="B37" s="133" t="s">
        <v>3077</v>
      </c>
      <c r="C37" s="133">
        <v>8</v>
      </c>
      <c r="D37" s="136">
        <v>8000</v>
      </c>
      <c r="E37" s="135">
        <v>2000</v>
      </c>
      <c r="F37" s="133">
        <v>8</v>
      </c>
      <c r="G37" s="45" t="str">
        <f>IF(MID(tab_SATLISTE[[#This Row],[SAT-ID]],2,1)="x","x",LEFT(tab_SATLISTE[[#This Row],[SAT-ID]]))</f>
        <v>1</v>
      </c>
      <c r="H37" s="364" t="str">
        <f xml:space="preserve"> IF(tab_SATLISTE[[#This Row],[SAT-ID]]="","",IF(MID(tab_SATLISTE[[#This Row],[SAT-ID]],2,1)="x","Freistaat Bayern",INDEX(bezirke,LEFT(tab_SATLISTE[[#This Row],[SAT-ID]],1))&amp; " - "&amp; IF(MID(tab_SATLISTE[[#This Row],[SAT-ID]],2,1)="k","kommunal","privat")))</f>
        <v>Oberbayern - privat</v>
      </c>
      <c r="I37" s="365"/>
      <c r="J37" s="365"/>
      <c r="K37" s="365"/>
      <c r="L37" s="366"/>
    </row>
    <row r="38" spans="1:12" ht="15.95" customHeight="1" x14ac:dyDescent="0.25">
      <c r="A38" s="133" t="s">
        <v>954</v>
      </c>
      <c r="B38" s="133" t="s">
        <v>3078</v>
      </c>
      <c r="C38" s="133">
        <v>19</v>
      </c>
      <c r="D38" s="136">
        <v>19000</v>
      </c>
      <c r="E38" s="135">
        <v>4750</v>
      </c>
      <c r="F38" s="133">
        <v>19</v>
      </c>
      <c r="G38" s="45" t="str">
        <f>IF(MID(tab_SATLISTE[[#This Row],[SAT-ID]],2,1)="x","x",LEFT(tab_SATLISTE[[#This Row],[SAT-ID]]))</f>
        <v>1</v>
      </c>
      <c r="H38" s="364" t="str">
        <f xml:space="preserve"> IF(tab_SATLISTE[[#This Row],[SAT-ID]]="","",IF(MID(tab_SATLISTE[[#This Row],[SAT-ID]],2,1)="x","Freistaat Bayern",INDEX(bezirke,LEFT(tab_SATLISTE[[#This Row],[SAT-ID]],1))&amp; " - "&amp; IF(MID(tab_SATLISTE[[#This Row],[SAT-ID]],2,1)="k","kommunal","privat")))</f>
        <v>Oberbayern - privat</v>
      </c>
      <c r="I38" s="365"/>
      <c r="J38" s="365"/>
      <c r="K38" s="365"/>
      <c r="L38" s="366"/>
    </row>
    <row r="39" spans="1:12" ht="15.95" customHeight="1" x14ac:dyDescent="0.25">
      <c r="A39" s="133" t="s">
        <v>1116</v>
      </c>
      <c r="B39" s="133" t="s">
        <v>3079</v>
      </c>
      <c r="C39" s="133">
        <v>85</v>
      </c>
      <c r="D39" s="136">
        <v>85000</v>
      </c>
      <c r="E39" s="135">
        <v>21250</v>
      </c>
      <c r="F39" s="133">
        <v>85</v>
      </c>
      <c r="G39" s="45" t="str">
        <f>IF(MID(tab_SATLISTE[[#This Row],[SAT-ID]],2,1)="x","x",LEFT(tab_SATLISTE[[#This Row],[SAT-ID]]))</f>
        <v>1</v>
      </c>
      <c r="H39" s="364" t="str">
        <f xml:space="preserve"> IF(tab_SATLISTE[[#This Row],[SAT-ID]]="","",IF(MID(tab_SATLISTE[[#This Row],[SAT-ID]],2,1)="x","Freistaat Bayern",INDEX(bezirke,LEFT(tab_SATLISTE[[#This Row],[SAT-ID]],1))&amp; " - "&amp; IF(MID(tab_SATLISTE[[#This Row],[SAT-ID]],2,1)="k","kommunal","privat")))</f>
        <v>Oberbayern - privat</v>
      </c>
      <c r="I39" s="365"/>
      <c r="J39" s="365"/>
      <c r="K39" s="365"/>
      <c r="L39" s="366"/>
    </row>
    <row r="40" spans="1:12" ht="15.95" customHeight="1" x14ac:dyDescent="0.25">
      <c r="A40" s="133" t="s">
        <v>1002</v>
      </c>
      <c r="B40" s="133" t="s">
        <v>102</v>
      </c>
      <c r="C40" s="133">
        <v>8</v>
      </c>
      <c r="D40" s="136">
        <v>8000</v>
      </c>
      <c r="E40" s="135">
        <v>2000</v>
      </c>
      <c r="F40" s="133">
        <v>8</v>
      </c>
      <c r="G40" s="45" t="str">
        <f>IF(MID(tab_SATLISTE[[#This Row],[SAT-ID]],2,1)="x","x",LEFT(tab_SATLISTE[[#This Row],[SAT-ID]]))</f>
        <v>1</v>
      </c>
      <c r="H40" s="364" t="str">
        <f xml:space="preserve"> IF(tab_SATLISTE[[#This Row],[SAT-ID]]="","",IF(MID(tab_SATLISTE[[#This Row],[SAT-ID]],2,1)="x","Freistaat Bayern",INDEX(bezirke,LEFT(tab_SATLISTE[[#This Row],[SAT-ID]],1))&amp; " - "&amp; IF(MID(tab_SATLISTE[[#This Row],[SAT-ID]],2,1)="k","kommunal","privat")))</f>
        <v>Oberbayern - privat</v>
      </c>
      <c r="I40" s="365"/>
      <c r="J40" s="365"/>
      <c r="K40" s="365"/>
      <c r="L40" s="366"/>
    </row>
    <row r="41" spans="1:12" ht="15.95" customHeight="1" x14ac:dyDescent="0.25">
      <c r="A41" s="133" t="s">
        <v>981</v>
      </c>
      <c r="B41" s="133" t="s">
        <v>2939</v>
      </c>
      <c r="C41" s="133">
        <v>18</v>
      </c>
      <c r="D41" s="136">
        <v>18000</v>
      </c>
      <c r="E41" s="135">
        <v>4500</v>
      </c>
      <c r="F41" s="133">
        <v>18</v>
      </c>
      <c r="G41" s="45" t="str">
        <f>IF(MID(tab_SATLISTE[[#This Row],[SAT-ID]],2,1)="x","x",LEFT(tab_SATLISTE[[#This Row],[SAT-ID]]))</f>
        <v>1</v>
      </c>
      <c r="H41" s="364" t="str">
        <f xml:space="preserve"> IF(tab_SATLISTE[[#This Row],[SAT-ID]]="","",IF(MID(tab_SATLISTE[[#This Row],[SAT-ID]],2,1)="x","Freistaat Bayern",INDEX(bezirke,LEFT(tab_SATLISTE[[#This Row],[SAT-ID]],1))&amp; " - "&amp; IF(MID(tab_SATLISTE[[#This Row],[SAT-ID]],2,1)="k","kommunal","privat")))</f>
        <v>Oberbayern - privat</v>
      </c>
      <c r="I41" s="365"/>
      <c r="J41" s="365"/>
      <c r="K41" s="365"/>
      <c r="L41" s="366"/>
    </row>
    <row r="42" spans="1:12" ht="15.95" customHeight="1" x14ac:dyDescent="0.25">
      <c r="A42" s="133" t="s">
        <v>1025</v>
      </c>
      <c r="B42" s="133" t="s">
        <v>3080</v>
      </c>
      <c r="C42" s="133">
        <v>20</v>
      </c>
      <c r="D42" s="136">
        <v>20000</v>
      </c>
      <c r="E42" s="135">
        <v>5000</v>
      </c>
      <c r="F42" s="133">
        <v>20</v>
      </c>
      <c r="G42" s="45" t="str">
        <f>IF(MID(tab_SATLISTE[[#This Row],[SAT-ID]],2,1)="x","x",LEFT(tab_SATLISTE[[#This Row],[SAT-ID]]))</f>
        <v>1</v>
      </c>
      <c r="H42" s="364" t="str">
        <f xml:space="preserve"> IF(tab_SATLISTE[[#This Row],[SAT-ID]]="","",IF(MID(tab_SATLISTE[[#This Row],[SAT-ID]],2,1)="x","Freistaat Bayern",INDEX(bezirke,LEFT(tab_SATLISTE[[#This Row],[SAT-ID]],1))&amp; " - "&amp; IF(MID(tab_SATLISTE[[#This Row],[SAT-ID]],2,1)="k","kommunal","privat")))</f>
        <v>Oberbayern - privat</v>
      </c>
      <c r="I42" s="365"/>
      <c r="J42" s="365"/>
      <c r="K42" s="365"/>
      <c r="L42" s="366"/>
    </row>
    <row r="43" spans="1:12" ht="15.95" customHeight="1" x14ac:dyDescent="0.25">
      <c r="A43" s="133" t="s">
        <v>923</v>
      </c>
      <c r="B43" s="133" t="s">
        <v>3081</v>
      </c>
      <c r="C43" s="133">
        <v>23</v>
      </c>
      <c r="D43" s="136">
        <v>23000</v>
      </c>
      <c r="E43" s="135">
        <v>5750</v>
      </c>
      <c r="F43" s="133">
        <v>23</v>
      </c>
      <c r="G43" s="45" t="str">
        <f>IF(MID(tab_SATLISTE[[#This Row],[SAT-ID]],2,1)="x","x",LEFT(tab_SATLISTE[[#This Row],[SAT-ID]]))</f>
        <v>1</v>
      </c>
      <c r="H43" s="364" t="str">
        <f xml:space="preserve"> IF(tab_SATLISTE[[#This Row],[SAT-ID]]="","",IF(MID(tab_SATLISTE[[#This Row],[SAT-ID]],2,1)="x","Freistaat Bayern",INDEX(bezirke,LEFT(tab_SATLISTE[[#This Row],[SAT-ID]],1))&amp; " - "&amp; IF(MID(tab_SATLISTE[[#This Row],[SAT-ID]],2,1)="k","kommunal","privat")))</f>
        <v>Oberbayern - privat</v>
      </c>
      <c r="I43" s="365"/>
      <c r="J43" s="365"/>
      <c r="K43" s="365"/>
      <c r="L43" s="366"/>
    </row>
    <row r="44" spans="1:12" ht="15.95" customHeight="1" x14ac:dyDescent="0.25">
      <c r="A44" s="133" t="s">
        <v>1114</v>
      </c>
      <c r="B44" s="133" t="s">
        <v>3082</v>
      </c>
      <c r="C44" s="133">
        <v>4</v>
      </c>
      <c r="D44" s="136">
        <v>4000</v>
      </c>
      <c r="E44" s="135">
        <v>1000</v>
      </c>
      <c r="F44" s="133">
        <v>4</v>
      </c>
      <c r="G44" s="45" t="str">
        <f>IF(MID(tab_SATLISTE[[#This Row],[SAT-ID]],2,1)="x","x",LEFT(tab_SATLISTE[[#This Row],[SAT-ID]]))</f>
        <v>1</v>
      </c>
      <c r="H44" s="364" t="str">
        <f xml:space="preserve"> IF(tab_SATLISTE[[#This Row],[SAT-ID]]="","",IF(MID(tab_SATLISTE[[#This Row],[SAT-ID]],2,1)="x","Freistaat Bayern",INDEX(bezirke,LEFT(tab_SATLISTE[[#This Row],[SAT-ID]],1))&amp; " - "&amp; IF(MID(tab_SATLISTE[[#This Row],[SAT-ID]],2,1)="k","kommunal","privat")))</f>
        <v>Oberbayern - privat</v>
      </c>
      <c r="I44" s="365"/>
      <c r="J44" s="365"/>
      <c r="K44" s="365"/>
      <c r="L44" s="366"/>
    </row>
    <row r="45" spans="1:12" ht="15.95" customHeight="1" x14ac:dyDescent="0.25">
      <c r="A45" s="133" t="s">
        <v>531</v>
      </c>
      <c r="B45" s="133" t="s">
        <v>3083</v>
      </c>
      <c r="C45" s="133">
        <v>862</v>
      </c>
      <c r="D45" s="136">
        <v>862000</v>
      </c>
      <c r="E45" s="135">
        <v>215500</v>
      </c>
      <c r="F45" s="133">
        <v>862</v>
      </c>
      <c r="G45" s="45" t="str">
        <f>IF(MID(tab_SATLISTE[[#This Row],[SAT-ID]],2,1)="x","x",LEFT(tab_SATLISTE[[#This Row],[SAT-ID]]))</f>
        <v>1</v>
      </c>
      <c r="H45" s="364" t="str">
        <f xml:space="preserve"> IF(tab_SATLISTE[[#This Row],[SAT-ID]]="","",IF(MID(tab_SATLISTE[[#This Row],[SAT-ID]],2,1)="x","Freistaat Bayern",INDEX(bezirke,LEFT(tab_SATLISTE[[#This Row],[SAT-ID]],1))&amp; " - "&amp; IF(MID(tab_SATLISTE[[#This Row],[SAT-ID]],2,1)="k","kommunal","privat")))</f>
        <v>Oberbayern - kommunal</v>
      </c>
      <c r="I45" s="365"/>
      <c r="J45" s="365"/>
      <c r="K45" s="365"/>
      <c r="L45" s="366"/>
    </row>
    <row r="46" spans="1:12" ht="15.95" customHeight="1" x14ac:dyDescent="0.25">
      <c r="A46" s="133" t="s">
        <v>1099</v>
      </c>
      <c r="B46" s="133" t="s">
        <v>3084</v>
      </c>
      <c r="C46" s="133">
        <v>59</v>
      </c>
      <c r="D46" s="136">
        <v>59000</v>
      </c>
      <c r="E46" s="135">
        <v>14750</v>
      </c>
      <c r="F46" s="133">
        <v>59</v>
      </c>
      <c r="G46" s="45" t="str">
        <f>IF(MID(tab_SATLISTE[[#This Row],[SAT-ID]],2,1)="x","x",LEFT(tab_SATLISTE[[#This Row],[SAT-ID]]))</f>
        <v>1</v>
      </c>
      <c r="H46" s="364" t="str">
        <f xml:space="preserve"> IF(tab_SATLISTE[[#This Row],[SAT-ID]]="","",IF(MID(tab_SATLISTE[[#This Row],[SAT-ID]],2,1)="x","Freistaat Bayern",INDEX(bezirke,LEFT(tab_SATLISTE[[#This Row],[SAT-ID]],1))&amp; " - "&amp; IF(MID(tab_SATLISTE[[#This Row],[SAT-ID]],2,1)="k","kommunal","privat")))</f>
        <v>Oberbayern - privat</v>
      </c>
      <c r="I46" s="365"/>
      <c r="J46" s="365"/>
      <c r="K46" s="365"/>
      <c r="L46" s="366"/>
    </row>
    <row r="47" spans="1:12" ht="15.95" customHeight="1" x14ac:dyDescent="0.25">
      <c r="A47" s="133" t="s">
        <v>817</v>
      </c>
      <c r="B47" s="133" t="s">
        <v>3085</v>
      </c>
      <c r="C47" s="133">
        <v>236</v>
      </c>
      <c r="D47" s="136">
        <v>236000</v>
      </c>
      <c r="E47" s="135">
        <v>59000</v>
      </c>
      <c r="F47" s="133">
        <v>236</v>
      </c>
      <c r="G47" s="45" t="str">
        <f>IF(MID(tab_SATLISTE[[#This Row],[SAT-ID]],2,1)="x","x",LEFT(tab_SATLISTE[[#This Row],[SAT-ID]]))</f>
        <v>1</v>
      </c>
      <c r="H47" s="364" t="str">
        <f xml:space="preserve"> IF(tab_SATLISTE[[#This Row],[SAT-ID]]="","",IF(MID(tab_SATLISTE[[#This Row],[SAT-ID]],2,1)="x","Freistaat Bayern",INDEX(bezirke,LEFT(tab_SATLISTE[[#This Row],[SAT-ID]],1))&amp; " - "&amp; IF(MID(tab_SATLISTE[[#This Row],[SAT-ID]],2,1)="k","kommunal","privat")))</f>
        <v>Oberbayern - kommunal</v>
      </c>
      <c r="I47" s="365"/>
      <c r="J47" s="365"/>
      <c r="K47" s="365"/>
      <c r="L47" s="366"/>
    </row>
    <row r="48" spans="1:12" ht="15.95" customHeight="1" x14ac:dyDescent="0.25">
      <c r="A48" s="133" t="s">
        <v>1458</v>
      </c>
      <c r="B48" s="133" t="s">
        <v>3086</v>
      </c>
      <c r="C48" s="133">
        <v>17</v>
      </c>
      <c r="D48" s="136">
        <v>17000</v>
      </c>
      <c r="E48" s="135">
        <v>4250</v>
      </c>
      <c r="F48" s="133">
        <v>17</v>
      </c>
      <c r="G48" s="45" t="str">
        <f>IF(MID(tab_SATLISTE[[#This Row],[SAT-ID]],2,1)="x","x",LEFT(tab_SATLISTE[[#This Row],[SAT-ID]]))</f>
        <v>2</v>
      </c>
      <c r="H48" s="364" t="str">
        <f xml:space="preserve"> IF(tab_SATLISTE[[#This Row],[SAT-ID]]="","",IF(MID(tab_SATLISTE[[#This Row],[SAT-ID]],2,1)="x","Freistaat Bayern",INDEX(bezirke,LEFT(tab_SATLISTE[[#This Row],[SAT-ID]],1))&amp; " - "&amp; IF(MID(tab_SATLISTE[[#This Row],[SAT-ID]],2,1)="k","kommunal","privat")))</f>
        <v>Niederbayern - privat</v>
      </c>
      <c r="I48" s="365"/>
      <c r="J48" s="365"/>
      <c r="K48" s="365"/>
      <c r="L48" s="366"/>
    </row>
    <row r="49" spans="1:12" ht="15.95" customHeight="1" x14ac:dyDescent="0.25">
      <c r="A49" s="133" t="s">
        <v>1252</v>
      </c>
      <c r="B49" s="133" t="s">
        <v>3087</v>
      </c>
      <c r="C49" s="133">
        <v>691</v>
      </c>
      <c r="D49" s="136">
        <v>691000</v>
      </c>
      <c r="E49" s="135">
        <v>172750</v>
      </c>
      <c r="F49" s="133">
        <v>691</v>
      </c>
      <c r="G49" s="45" t="str">
        <f>IF(MID(tab_SATLISTE[[#This Row],[SAT-ID]],2,1)="x","x",LEFT(tab_SATLISTE[[#This Row],[SAT-ID]]))</f>
        <v>2</v>
      </c>
      <c r="H49" s="364" t="str">
        <f xml:space="preserve"> IF(tab_SATLISTE[[#This Row],[SAT-ID]]="","",IF(MID(tab_SATLISTE[[#This Row],[SAT-ID]],2,1)="x","Freistaat Bayern",INDEX(bezirke,LEFT(tab_SATLISTE[[#This Row],[SAT-ID]],1))&amp; " - "&amp; IF(MID(tab_SATLISTE[[#This Row],[SAT-ID]],2,1)="k","kommunal","privat")))</f>
        <v>Niederbayern - kommunal</v>
      </c>
      <c r="I49" s="365"/>
      <c r="J49" s="365"/>
      <c r="K49" s="365"/>
      <c r="L49" s="366"/>
    </row>
    <row r="50" spans="1:12" ht="15.95" customHeight="1" x14ac:dyDescent="0.25">
      <c r="A50" s="133" t="s">
        <v>1438</v>
      </c>
      <c r="B50" s="133" t="s">
        <v>48</v>
      </c>
      <c r="C50" s="133">
        <v>61</v>
      </c>
      <c r="D50" s="136">
        <v>61000</v>
      </c>
      <c r="E50" s="135">
        <v>15250</v>
      </c>
      <c r="F50" s="133">
        <v>61</v>
      </c>
      <c r="G50" s="45" t="str">
        <f>IF(MID(tab_SATLISTE[[#This Row],[SAT-ID]],2,1)="x","x",LEFT(tab_SATLISTE[[#This Row],[SAT-ID]]))</f>
        <v>2</v>
      </c>
      <c r="H50" s="364" t="str">
        <f xml:space="preserve"> IF(tab_SATLISTE[[#This Row],[SAT-ID]]="","",IF(MID(tab_SATLISTE[[#This Row],[SAT-ID]],2,1)="x","Freistaat Bayern",INDEX(bezirke,LEFT(tab_SATLISTE[[#This Row],[SAT-ID]],1))&amp; " - "&amp; IF(MID(tab_SATLISTE[[#This Row],[SAT-ID]],2,1)="k","kommunal","privat")))</f>
        <v>Niederbayern - privat</v>
      </c>
      <c r="I50" s="365"/>
      <c r="J50" s="365"/>
      <c r="K50" s="365"/>
      <c r="L50" s="366"/>
    </row>
    <row r="51" spans="1:12" ht="15.95" customHeight="1" x14ac:dyDescent="0.25">
      <c r="A51" s="133" t="s">
        <v>1198</v>
      </c>
      <c r="B51" s="133" t="s">
        <v>3088</v>
      </c>
      <c r="C51" s="133">
        <v>378</v>
      </c>
      <c r="D51" s="136">
        <v>378000</v>
      </c>
      <c r="E51" s="135">
        <v>94500</v>
      </c>
      <c r="F51" s="133">
        <v>378</v>
      </c>
      <c r="G51" s="45" t="str">
        <f>IF(MID(tab_SATLISTE[[#This Row],[SAT-ID]],2,1)="x","x",LEFT(tab_SATLISTE[[#This Row],[SAT-ID]]))</f>
        <v>2</v>
      </c>
      <c r="H51" s="364" t="str">
        <f xml:space="preserve"> IF(tab_SATLISTE[[#This Row],[SAT-ID]]="","",IF(MID(tab_SATLISTE[[#This Row],[SAT-ID]],2,1)="x","Freistaat Bayern",INDEX(bezirke,LEFT(tab_SATLISTE[[#This Row],[SAT-ID]],1))&amp; " - "&amp; IF(MID(tab_SATLISTE[[#This Row],[SAT-ID]],2,1)="k","kommunal","privat")))</f>
        <v>Niederbayern - kommunal</v>
      </c>
      <c r="I51" s="365"/>
      <c r="J51" s="365"/>
      <c r="K51" s="365"/>
      <c r="L51" s="366"/>
    </row>
    <row r="52" spans="1:12" ht="15.95" customHeight="1" x14ac:dyDescent="0.25">
      <c r="A52" s="133" t="s">
        <v>1253</v>
      </c>
      <c r="B52" s="133" t="s">
        <v>3089</v>
      </c>
      <c r="C52" s="133">
        <v>562</v>
      </c>
      <c r="D52" s="136">
        <v>562000</v>
      </c>
      <c r="E52" s="135">
        <v>140500</v>
      </c>
      <c r="F52" s="133">
        <v>562</v>
      </c>
      <c r="G52" s="45" t="str">
        <f>IF(MID(tab_SATLISTE[[#This Row],[SAT-ID]],2,1)="x","x",LEFT(tab_SATLISTE[[#This Row],[SAT-ID]]))</f>
        <v>2</v>
      </c>
      <c r="H52" s="364" t="str">
        <f xml:space="preserve"> IF(tab_SATLISTE[[#This Row],[SAT-ID]]="","",IF(MID(tab_SATLISTE[[#This Row],[SAT-ID]],2,1)="x","Freistaat Bayern",INDEX(bezirke,LEFT(tab_SATLISTE[[#This Row],[SAT-ID]],1))&amp; " - "&amp; IF(MID(tab_SATLISTE[[#This Row],[SAT-ID]],2,1)="k","kommunal","privat")))</f>
        <v>Niederbayern - kommunal</v>
      </c>
      <c r="I52" s="365"/>
      <c r="J52" s="365"/>
      <c r="K52" s="365"/>
      <c r="L52" s="366"/>
    </row>
    <row r="53" spans="1:12" ht="15.95" customHeight="1" x14ac:dyDescent="0.25">
      <c r="A53" s="133" t="s">
        <v>1332</v>
      </c>
      <c r="B53" s="133" t="s">
        <v>3090</v>
      </c>
      <c r="C53" s="133">
        <v>509</v>
      </c>
      <c r="D53" s="136">
        <v>509000</v>
      </c>
      <c r="E53" s="135">
        <v>127250</v>
      </c>
      <c r="F53" s="133">
        <v>509</v>
      </c>
      <c r="G53" s="45" t="str">
        <f>IF(MID(tab_SATLISTE[[#This Row],[SAT-ID]],2,1)="x","x",LEFT(tab_SATLISTE[[#This Row],[SAT-ID]]))</f>
        <v>2</v>
      </c>
      <c r="H53" s="364" t="str">
        <f xml:space="preserve"> IF(tab_SATLISTE[[#This Row],[SAT-ID]]="","",IF(MID(tab_SATLISTE[[#This Row],[SAT-ID]],2,1)="x","Freistaat Bayern",INDEX(bezirke,LEFT(tab_SATLISTE[[#This Row],[SAT-ID]],1))&amp; " - "&amp; IF(MID(tab_SATLISTE[[#This Row],[SAT-ID]],2,1)="k","kommunal","privat")))</f>
        <v>Niederbayern - kommunal</v>
      </c>
      <c r="I53" s="365"/>
      <c r="J53" s="365"/>
      <c r="K53" s="365"/>
      <c r="L53" s="366"/>
    </row>
    <row r="54" spans="1:12" ht="15.95" customHeight="1" x14ac:dyDescent="0.25">
      <c r="A54" s="133" t="s">
        <v>1361</v>
      </c>
      <c r="B54" s="133" t="s">
        <v>3091</v>
      </c>
      <c r="C54" s="133">
        <v>270</v>
      </c>
      <c r="D54" s="136">
        <v>270000</v>
      </c>
      <c r="E54" s="135">
        <v>67500</v>
      </c>
      <c r="F54" s="133">
        <v>270</v>
      </c>
      <c r="G54" s="45" t="str">
        <f>IF(MID(tab_SATLISTE[[#This Row],[SAT-ID]],2,1)="x","x",LEFT(tab_SATLISTE[[#This Row],[SAT-ID]]))</f>
        <v>2</v>
      </c>
      <c r="H54" s="364" t="str">
        <f xml:space="preserve"> IF(tab_SATLISTE[[#This Row],[SAT-ID]]="","",IF(MID(tab_SATLISTE[[#This Row],[SAT-ID]],2,1)="x","Freistaat Bayern",INDEX(bezirke,LEFT(tab_SATLISTE[[#This Row],[SAT-ID]],1))&amp; " - "&amp; IF(MID(tab_SATLISTE[[#This Row],[SAT-ID]],2,1)="k","kommunal","privat")))</f>
        <v>Niederbayern - kommunal</v>
      </c>
      <c r="I54" s="365"/>
      <c r="J54" s="365"/>
      <c r="K54" s="365"/>
      <c r="L54" s="366"/>
    </row>
    <row r="55" spans="1:12" ht="15.95" customHeight="1" x14ac:dyDescent="0.25">
      <c r="A55" s="133" t="s">
        <v>1360</v>
      </c>
      <c r="B55" s="133" t="s">
        <v>3092</v>
      </c>
      <c r="C55" s="133">
        <v>216</v>
      </c>
      <c r="D55" s="136">
        <v>216000</v>
      </c>
      <c r="E55" s="135">
        <v>54000</v>
      </c>
      <c r="F55" s="133">
        <v>216</v>
      </c>
      <c r="G55" s="45" t="str">
        <f>IF(MID(tab_SATLISTE[[#This Row],[SAT-ID]],2,1)="x","x",LEFT(tab_SATLISTE[[#This Row],[SAT-ID]]))</f>
        <v>2</v>
      </c>
      <c r="H55" s="364" t="str">
        <f xml:space="preserve"> IF(tab_SATLISTE[[#This Row],[SAT-ID]]="","",IF(MID(tab_SATLISTE[[#This Row],[SAT-ID]],2,1)="x","Freistaat Bayern",INDEX(bezirke,LEFT(tab_SATLISTE[[#This Row],[SAT-ID]],1))&amp; " - "&amp; IF(MID(tab_SATLISTE[[#This Row],[SAT-ID]],2,1)="k","kommunal","privat")))</f>
        <v>Niederbayern - kommunal</v>
      </c>
      <c r="I55" s="365"/>
      <c r="J55" s="365"/>
      <c r="K55" s="365"/>
      <c r="L55" s="366"/>
    </row>
    <row r="56" spans="1:12" ht="15.95" customHeight="1" x14ac:dyDescent="0.25">
      <c r="A56" s="133" t="s">
        <v>1178</v>
      </c>
      <c r="B56" s="133" t="s">
        <v>3093</v>
      </c>
      <c r="C56" s="133">
        <v>550</v>
      </c>
      <c r="D56" s="136">
        <v>550000</v>
      </c>
      <c r="E56" s="135">
        <v>137500</v>
      </c>
      <c r="F56" s="133">
        <v>550</v>
      </c>
      <c r="G56" s="45" t="str">
        <f>IF(MID(tab_SATLISTE[[#This Row],[SAT-ID]],2,1)="x","x",LEFT(tab_SATLISTE[[#This Row],[SAT-ID]]))</f>
        <v>2</v>
      </c>
      <c r="H56" s="364" t="str">
        <f xml:space="preserve"> IF(tab_SATLISTE[[#This Row],[SAT-ID]]="","",IF(MID(tab_SATLISTE[[#This Row],[SAT-ID]],2,1)="x","Freistaat Bayern",INDEX(bezirke,LEFT(tab_SATLISTE[[#This Row],[SAT-ID]],1))&amp; " - "&amp; IF(MID(tab_SATLISTE[[#This Row],[SAT-ID]],2,1)="k","kommunal","privat")))</f>
        <v>Niederbayern - kommunal</v>
      </c>
      <c r="I56" s="365"/>
      <c r="J56" s="365"/>
      <c r="K56" s="365"/>
      <c r="L56" s="366"/>
    </row>
    <row r="57" spans="1:12" ht="15.95" customHeight="1" x14ac:dyDescent="0.25">
      <c r="A57" s="133" t="s">
        <v>1298</v>
      </c>
      <c r="B57" s="133" t="s">
        <v>3094</v>
      </c>
      <c r="C57" s="133">
        <v>251</v>
      </c>
      <c r="D57" s="136">
        <v>251000</v>
      </c>
      <c r="E57" s="135">
        <v>62750</v>
      </c>
      <c r="F57" s="133">
        <v>251</v>
      </c>
      <c r="G57" s="45" t="str">
        <f>IF(MID(tab_SATLISTE[[#This Row],[SAT-ID]],2,1)="x","x",LEFT(tab_SATLISTE[[#This Row],[SAT-ID]]))</f>
        <v>2</v>
      </c>
      <c r="H57" s="364" t="str">
        <f xml:space="preserve"> IF(tab_SATLISTE[[#This Row],[SAT-ID]]="","",IF(MID(tab_SATLISTE[[#This Row],[SAT-ID]],2,1)="x","Freistaat Bayern",INDEX(bezirke,LEFT(tab_SATLISTE[[#This Row],[SAT-ID]],1))&amp; " - "&amp; IF(MID(tab_SATLISTE[[#This Row],[SAT-ID]],2,1)="k","kommunal","privat")))</f>
        <v>Niederbayern - kommunal</v>
      </c>
      <c r="I57" s="365"/>
      <c r="J57" s="365"/>
      <c r="K57" s="365"/>
      <c r="L57" s="366"/>
    </row>
    <row r="58" spans="1:12" ht="15.95" customHeight="1" x14ac:dyDescent="0.25">
      <c r="A58" s="133" t="s">
        <v>1457</v>
      </c>
      <c r="B58" s="133" t="s">
        <v>78</v>
      </c>
      <c r="C58" s="133">
        <v>54</v>
      </c>
      <c r="D58" s="136">
        <v>54000</v>
      </c>
      <c r="E58" s="135">
        <v>13500</v>
      </c>
      <c r="F58" s="133">
        <v>54</v>
      </c>
      <c r="G58" s="45" t="str">
        <f>IF(MID(tab_SATLISTE[[#This Row],[SAT-ID]],2,1)="x","x",LEFT(tab_SATLISTE[[#This Row],[SAT-ID]]))</f>
        <v>2</v>
      </c>
      <c r="H58" s="364" t="str">
        <f xml:space="preserve"> IF(tab_SATLISTE[[#This Row],[SAT-ID]]="","",IF(MID(tab_SATLISTE[[#This Row],[SAT-ID]],2,1)="x","Freistaat Bayern",INDEX(bezirke,LEFT(tab_SATLISTE[[#This Row],[SAT-ID]],1))&amp; " - "&amp; IF(MID(tab_SATLISTE[[#This Row],[SAT-ID]],2,1)="k","kommunal","privat")))</f>
        <v>Niederbayern - privat</v>
      </c>
      <c r="I58" s="365"/>
      <c r="J58" s="365"/>
      <c r="K58" s="365"/>
      <c r="L58" s="366"/>
    </row>
    <row r="59" spans="1:12" ht="15.95" customHeight="1" x14ac:dyDescent="0.25">
      <c r="A59" s="133" t="s">
        <v>1163</v>
      </c>
      <c r="B59" s="133" t="s">
        <v>111</v>
      </c>
      <c r="C59" s="133">
        <v>191</v>
      </c>
      <c r="D59" s="136">
        <v>191000</v>
      </c>
      <c r="E59" s="135">
        <v>47750</v>
      </c>
      <c r="F59" s="133">
        <v>191</v>
      </c>
      <c r="G59" s="45" t="str">
        <f>IF(MID(tab_SATLISTE[[#This Row],[SAT-ID]],2,1)="x","x",LEFT(tab_SATLISTE[[#This Row],[SAT-ID]]))</f>
        <v>2</v>
      </c>
      <c r="H59" s="364" t="str">
        <f xml:space="preserve"> IF(tab_SATLISTE[[#This Row],[SAT-ID]]="","",IF(MID(tab_SATLISTE[[#This Row],[SAT-ID]],2,1)="x","Freistaat Bayern",INDEX(bezirke,LEFT(tab_SATLISTE[[#This Row],[SAT-ID]],1))&amp; " - "&amp; IF(MID(tab_SATLISTE[[#This Row],[SAT-ID]],2,1)="k","kommunal","privat")))</f>
        <v>Niederbayern - kommunal</v>
      </c>
      <c r="I59" s="365"/>
      <c r="J59" s="365"/>
      <c r="K59" s="365"/>
      <c r="L59" s="366"/>
    </row>
    <row r="60" spans="1:12" ht="15.95" customHeight="1" x14ac:dyDescent="0.25">
      <c r="A60" s="133" t="s">
        <v>1406</v>
      </c>
      <c r="B60" s="133" t="s">
        <v>49</v>
      </c>
      <c r="C60" s="133">
        <v>26</v>
      </c>
      <c r="D60" s="136">
        <v>26000</v>
      </c>
      <c r="E60" s="135">
        <v>6500</v>
      </c>
      <c r="F60" s="133">
        <v>26</v>
      </c>
      <c r="G60" s="45" t="str">
        <f>IF(MID(tab_SATLISTE[[#This Row],[SAT-ID]],2,1)="x","x",LEFT(tab_SATLISTE[[#This Row],[SAT-ID]]))</f>
        <v>2</v>
      </c>
      <c r="H60" s="364" t="str">
        <f xml:space="preserve"> IF(tab_SATLISTE[[#This Row],[SAT-ID]]="","",IF(MID(tab_SATLISTE[[#This Row],[SAT-ID]],2,1)="x","Freistaat Bayern",INDEX(bezirke,LEFT(tab_SATLISTE[[#This Row],[SAT-ID]],1))&amp; " - "&amp; IF(MID(tab_SATLISTE[[#This Row],[SAT-ID]],2,1)="k","kommunal","privat")))</f>
        <v>Niederbayern - privat</v>
      </c>
      <c r="I60" s="365"/>
      <c r="J60" s="365"/>
      <c r="K60" s="365"/>
      <c r="L60" s="366"/>
    </row>
    <row r="61" spans="1:12" ht="15.95" customHeight="1" x14ac:dyDescent="0.25">
      <c r="A61" s="133" t="s">
        <v>1319</v>
      </c>
      <c r="B61" s="133" t="s">
        <v>3095</v>
      </c>
      <c r="C61" s="133">
        <v>410</v>
      </c>
      <c r="D61" s="136">
        <v>410000</v>
      </c>
      <c r="E61" s="135">
        <v>102500</v>
      </c>
      <c r="F61" s="133">
        <v>410</v>
      </c>
      <c r="G61" s="45" t="str">
        <f>IF(MID(tab_SATLISTE[[#This Row],[SAT-ID]],2,1)="x","x",LEFT(tab_SATLISTE[[#This Row],[SAT-ID]]))</f>
        <v>2</v>
      </c>
      <c r="H61" s="364" t="str">
        <f xml:space="preserve"> IF(tab_SATLISTE[[#This Row],[SAT-ID]]="","",IF(MID(tab_SATLISTE[[#This Row],[SAT-ID]],2,1)="x","Freistaat Bayern",INDEX(bezirke,LEFT(tab_SATLISTE[[#This Row],[SAT-ID]],1))&amp; " - "&amp; IF(MID(tab_SATLISTE[[#This Row],[SAT-ID]],2,1)="k","kommunal","privat")))</f>
        <v>Niederbayern - kommunal</v>
      </c>
      <c r="I61" s="365"/>
      <c r="J61" s="365"/>
      <c r="K61" s="365"/>
      <c r="L61" s="366"/>
    </row>
    <row r="62" spans="1:12" ht="15.95" customHeight="1" x14ac:dyDescent="0.25">
      <c r="A62" s="133" t="s">
        <v>1426</v>
      </c>
      <c r="B62" s="133" t="s">
        <v>3096</v>
      </c>
      <c r="C62" s="133">
        <v>9</v>
      </c>
      <c r="D62" s="136">
        <v>9000</v>
      </c>
      <c r="E62" s="135">
        <v>2250</v>
      </c>
      <c r="F62" s="133">
        <v>9</v>
      </c>
      <c r="G62" s="45" t="str">
        <f>IF(MID(tab_SATLISTE[[#This Row],[SAT-ID]],2,1)="x","x",LEFT(tab_SATLISTE[[#This Row],[SAT-ID]]))</f>
        <v>2</v>
      </c>
      <c r="H62" s="364" t="str">
        <f xml:space="preserve"> IF(tab_SATLISTE[[#This Row],[SAT-ID]]="","",IF(MID(tab_SATLISTE[[#This Row],[SAT-ID]],2,1)="x","Freistaat Bayern",INDEX(bezirke,LEFT(tab_SATLISTE[[#This Row],[SAT-ID]],1))&amp; " - "&amp; IF(MID(tab_SATLISTE[[#This Row],[SAT-ID]],2,1)="k","kommunal","privat")))</f>
        <v>Niederbayern - privat</v>
      </c>
      <c r="I62" s="365"/>
      <c r="J62" s="365"/>
      <c r="K62" s="365"/>
      <c r="L62" s="366"/>
    </row>
    <row r="63" spans="1:12" ht="15.95" customHeight="1" x14ac:dyDescent="0.25">
      <c r="A63" s="133" t="s">
        <v>1469</v>
      </c>
      <c r="B63" s="133" t="s">
        <v>3097</v>
      </c>
      <c r="C63" s="133">
        <v>35</v>
      </c>
      <c r="D63" s="136">
        <v>35000</v>
      </c>
      <c r="E63" s="135">
        <v>8750</v>
      </c>
      <c r="F63" s="133">
        <v>35</v>
      </c>
      <c r="G63" s="45" t="str">
        <f>IF(MID(tab_SATLISTE[[#This Row],[SAT-ID]],2,1)="x","x",LEFT(tab_SATLISTE[[#This Row],[SAT-ID]]))</f>
        <v>2</v>
      </c>
      <c r="H63" s="364" t="str">
        <f xml:space="preserve"> IF(tab_SATLISTE[[#This Row],[SAT-ID]]="","",IF(MID(tab_SATLISTE[[#This Row],[SAT-ID]],2,1)="x","Freistaat Bayern",INDEX(bezirke,LEFT(tab_SATLISTE[[#This Row],[SAT-ID]],1))&amp; " - "&amp; IF(MID(tab_SATLISTE[[#This Row],[SAT-ID]],2,1)="k","kommunal","privat")))</f>
        <v>Niederbayern - privat</v>
      </c>
      <c r="I63" s="365"/>
      <c r="J63" s="365"/>
      <c r="K63" s="365"/>
      <c r="L63" s="366"/>
    </row>
    <row r="64" spans="1:12" ht="15.95" customHeight="1" x14ac:dyDescent="0.25">
      <c r="A64" s="133" t="s">
        <v>675</v>
      </c>
      <c r="B64" s="133" t="s">
        <v>3098</v>
      </c>
      <c r="C64" s="133">
        <v>319</v>
      </c>
      <c r="D64" s="136">
        <v>319000</v>
      </c>
      <c r="E64" s="135">
        <v>79750</v>
      </c>
      <c r="F64" s="133">
        <v>319</v>
      </c>
      <c r="G64" s="45" t="str">
        <f>IF(MID(tab_SATLISTE[[#This Row],[SAT-ID]],2,1)="x","x",LEFT(tab_SATLISTE[[#This Row],[SAT-ID]]))</f>
        <v>1</v>
      </c>
      <c r="H64" s="364" t="str">
        <f xml:space="preserve"> IF(tab_SATLISTE[[#This Row],[SAT-ID]]="","",IF(MID(tab_SATLISTE[[#This Row],[SAT-ID]],2,1)="x","Freistaat Bayern",INDEX(bezirke,LEFT(tab_SATLISTE[[#This Row],[SAT-ID]],1))&amp; " - "&amp; IF(MID(tab_SATLISTE[[#This Row],[SAT-ID]],2,1)="k","kommunal","privat")))</f>
        <v>Oberbayern - kommunal</v>
      </c>
      <c r="I64" s="365"/>
      <c r="J64" s="365"/>
      <c r="K64" s="365"/>
      <c r="L64" s="366"/>
    </row>
    <row r="65" spans="1:12" ht="15.95" customHeight="1" x14ac:dyDescent="0.25">
      <c r="A65" s="133" t="s">
        <v>1416</v>
      </c>
      <c r="B65" s="133" t="s">
        <v>3099</v>
      </c>
      <c r="C65" s="133">
        <v>135</v>
      </c>
      <c r="D65" s="136">
        <v>135000</v>
      </c>
      <c r="E65" s="135">
        <v>33750</v>
      </c>
      <c r="F65" s="133">
        <v>135</v>
      </c>
      <c r="G65" s="45" t="str">
        <f>IF(MID(tab_SATLISTE[[#This Row],[SAT-ID]],2,1)="x","x",LEFT(tab_SATLISTE[[#This Row],[SAT-ID]]))</f>
        <v>2</v>
      </c>
      <c r="H65" s="364" t="str">
        <f xml:space="preserve"> IF(tab_SATLISTE[[#This Row],[SAT-ID]]="","",IF(MID(tab_SATLISTE[[#This Row],[SAT-ID]],2,1)="x","Freistaat Bayern",INDEX(bezirke,LEFT(tab_SATLISTE[[#This Row],[SAT-ID]],1))&amp; " - "&amp; IF(MID(tab_SATLISTE[[#This Row],[SAT-ID]],2,1)="k","kommunal","privat")))</f>
        <v>Niederbayern - privat</v>
      </c>
      <c r="I65" s="365"/>
      <c r="J65" s="365"/>
      <c r="K65" s="365"/>
      <c r="L65" s="366"/>
    </row>
    <row r="66" spans="1:12" ht="15.95" customHeight="1" x14ac:dyDescent="0.25">
      <c r="A66" s="133" t="s">
        <v>1722</v>
      </c>
      <c r="B66" s="133" t="s">
        <v>3100</v>
      </c>
      <c r="C66" s="133">
        <v>18</v>
      </c>
      <c r="D66" s="136">
        <v>18000</v>
      </c>
      <c r="E66" s="135">
        <v>4500</v>
      </c>
      <c r="F66" s="133">
        <v>18</v>
      </c>
      <c r="G66" s="45" t="str">
        <f>IF(MID(tab_SATLISTE[[#This Row],[SAT-ID]],2,1)="x","x",LEFT(tab_SATLISTE[[#This Row],[SAT-ID]]))</f>
        <v>3</v>
      </c>
      <c r="H66" s="364" t="str">
        <f xml:space="preserve"> IF(tab_SATLISTE[[#This Row],[SAT-ID]]="","",IF(MID(tab_SATLISTE[[#This Row],[SAT-ID]],2,1)="x","Freistaat Bayern",INDEX(bezirke,LEFT(tab_SATLISTE[[#This Row],[SAT-ID]],1))&amp; " - "&amp; IF(MID(tab_SATLISTE[[#This Row],[SAT-ID]],2,1)="k","kommunal","privat")))</f>
        <v>Oberpfalz - privat</v>
      </c>
      <c r="I66" s="365"/>
      <c r="J66" s="365"/>
      <c r="K66" s="365"/>
      <c r="L66" s="366"/>
    </row>
    <row r="67" spans="1:12" ht="15.95" customHeight="1" x14ac:dyDescent="0.25">
      <c r="A67" s="133" t="s">
        <v>1735</v>
      </c>
      <c r="B67" s="133" t="s">
        <v>3101</v>
      </c>
      <c r="C67" s="133">
        <v>57</v>
      </c>
      <c r="D67" s="136">
        <v>57000</v>
      </c>
      <c r="E67" s="135">
        <v>14250</v>
      </c>
      <c r="F67" s="133">
        <v>57</v>
      </c>
      <c r="G67" s="45" t="str">
        <f>IF(MID(tab_SATLISTE[[#This Row],[SAT-ID]],2,1)="x","x",LEFT(tab_SATLISTE[[#This Row],[SAT-ID]]))</f>
        <v>3</v>
      </c>
      <c r="H67" s="364" t="str">
        <f xml:space="preserve"> IF(tab_SATLISTE[[#This Row],[SAT-ID]]="","",IF(MID(tab_SATLISTE[[#This Row],[SAT-ID]],2,1)="x","Freistaat Bayern",INDEX(bezirke,LEFT(tab_SATLISTE[[#This Row],[SAT-ID]],1))&amp; " - "&amp; IF(MID(tab_SATLISTE[[#This Row],[SAT-ID]],2,1)="k","kommunal","privat")))</f>
        <v>Oberpfalz - privat</v>
      </c>
      <c r="I67" s="365"/>
      <c r="J67" s="365"/>
      <c r="K67" s="365"/>
      <c r="L67" s="366"/>
    </row>
    <row r="68" spans="1:12" ht="15.95" customHeight="1" x14ac:dyDescent="0.25">
      <c r="A68" s="133" t="s">
        <v>1703</v>
      </c>
      <c r="B68" s="133" t="s">
        <v>3102</v>
      </c>
      <c r="C68" s="133">
        <v>10</v>
      </c>
      <c r="D68" s="136">
        <v>10000</v>
      </c>
      <c r="E68" s="135">
        <v>2500</v>
      </c>
      <c r="F68" s="133">
        <v>10</v>
      </c>
      <c r="G68" s="45" t="str">
        <f>IF(MID(tab_SATLISTE[[#This Row],[SAT-ID]],2,1)="x","x",LEFT(tab_SATLISTE[[#This Row],[SAT-ID]]))</f>
        <v>3</v>
      </c>
      <c r="H68" s="364" t="str">
        <f xml:space="preserve"> IF(tab_SATLISTE[[#This Row],[SAT-ID]]="","",IF(MID(tab_SATLISTE[[#This Row],[SAT-ID]],2,1)="x","Freistaat Bayern",INDEX(bezirke,LEFT(tab_SATLISTE[[#This Row],[SAT-ID]],1))&amp; " - "&amp; IF(MID(tab_SATLISTE[[#This Row],[SAT-ID]],2,1)="k","kommunal","privat")))</f>
        <v>Oberpfalz - privat</v>
      </c>
      <c r="I68" s="365"/>
      <c r="J68" s="365"/>
      <c r="K68" s="365"/>
      <c r="L68" s="366"/>
    </row>
    <row r="69" spans="1:12" ht="15.95" customHeight="1" x14ac:dyDescent="0.25">
      <c r="A69" s="133" t="s">
        <v>1694</v>
      </c>
      <c r="B69" s="133" t="s">
        <v>3103</v>
      </c>
      <c r="C69" s="133">
        <v>20</v>
      </c>
      <c r="D69" s="136">
        <v>20000</v>
      </c>
      <c r="E69" s="135">
        <v>5000</v>
      </c>
      <c r="F69" s="133">
        <v>20</v>
      </c>
      <c r="G69" s="45" t="str">
        <f>IF(MID(tab_SATLISTE[[#This Row],[SAT-ID]],2,1)="x","x",LEFT(tab_SATLISTE[[#This Row],[SAT-ID]]))</f>
        <v>3</v>
      </c>
      <c r="H69" s="364" t="str">
        <f xml:space="preserve"> IF(tab_SATLISTE[[#This Row],[SAT-ID]]="","",IF(MID(tab_SATLISTE[[#This Row],[SAT-ID]],2,1)="x","Freistaat Bayern",INDEX(bezirke,LEFT(tab_SATLISTE[[#This Row],[SAT-ID]],1))&amp; " - "&amp; IF(MID(tab_SATLISTE[[#This Row],[SAT-ID]],2,1)="k","kommunal","privat")))</f>
        <v>Oberpfalz - privat</v>
      </c>
      <c r="I69" s="365"/>
      <c r="J69" s="365"/>
      <c r="K69" s="365"/>
      <c r="L69" s="366"/>
    </row>
    <row r="70" spans="1:12" ht="15.95" customHeight="1" x14ac:dyDescent="0.25">
      <c r="A70" s="133" t="s">
        <v>1672</v>
      </c>
      <c r="B70" s="133" t="s">
        <v>3104</v>
      </c>
      <c r="C70" s="133">
        <v>703</v>
      </c>
      <c r="D70" s="136">
        <v>703000</v>
      </c>
      <c r="E70" s="135">
        <v>175750</v>
      </c>
      <c r="F70" s="133">
        <v>703</v>
      </c>
      <c r="G70" s="45" t="str">
        <f>IF(MID(tab_SATLISTE[[#This Row],[SAT-ID]],2,1)="x","x",LEFT(tab_SATLISTE[[#This Row],[SAT-ID]]))</f>
        <v>3</v>
      </c>
      <c r="H70" s="364" t="str">
        <f xml:space="preserve"> IF(tab_SATLISTE[[#This Row],[SAT-ID]]="","",IF(MID(tab_SATLISTE[[#This Row],[SAT-ID]],2,1)="x","Freistaat Bayern",INDEX(bezirke,LEFT(tab_SATLISTE[[#This Row],[SAT-ID]],1))&amp; " - "&amp; IF(MID(tab_SATLISTE[[#This Row],[SAT-ID]],2,1)="k","kommunal","privat")))</f>
        <v>Oberpfalz - kommunal</v>
      </c>
      <c r="I70" s="365"/>
      <c r="J70" s="365"/>
      <c r="K70" s="365"/>
      <c r="L70" s="366"/>
    </row>
    <row r="71" spans="1:12" ht="15.95" customHeight="1" x14ac:dyDescent="0.25">
      <c r="A71" s="133" t="s">
        <v>1654</v>
      </c>
      <c r="B71" s="133" t="s">
        <v>3105</v>
      </c>
      <c r="C71" s="133">
        <v>281</v>
      </c>
      <c r="D71" s="136">
        <v>281000</v>
      </c>
      <c r="E71" s="135">
        <v>70250</v>
      </c>
      <c r="F71" s="133">
        <v>281</v>
      </c>
      <c r="G71" s="45" t="str">
        <f>IF(MID(tab_SATLISTE[[#This Row],[SAT-ID]],2,1)="x","x",LEFT(tab_SATLISTE[[#This Row],[SAT-ID]]))</f>
        <v>3</v>
      </c>
      <c r="H71" s="364" t="str">
        <f xml:space="preserve"> IF(tab_SATLISTE[[#This Row],[SAT-ID]]="","",IF(MID(tab_SATLISTE[[#This Row],[SAT-ID]],2,1)="x","Freistaat Bayern",INDEX(bezirke,LEFT(tab_SATLISTE[[#This Row],[SAT-ID]],1))&amp; " - "&amp; IF(MID(tab_SATLISTE[[#This Row],[SAT-ID]],2,1)="k","kommunal","privat")))</f>
        <v>Oberpfalz - kommunal</v>
      </c>
      <c r="I71" s="365"/>
      <c r="J71" s="365"/>
      <c r="K71" s="365"/>
      <c r="L71" s="366"/>
    </row>
    <row r="72" spans="1:12" ht="15.95" customHeight="1" x14ac:dyDescent="0.25">
      <c r="A72" s="133" t="s">
        <v>1497</v>
      </c>
      <c r="B72" s="133" t="s">
        <v>3106</v>
      </c>
      <c r="C72" s="133">
        <v>67</v>
      </c>
      <c r="D72" s="136">
        <v>67000</v>
      </c>
      <c r="E72" s="135">
        <v>16750</v>
      </c>
      <c r="F72" s="133">
        <v>67</v>
      </c>
      <c r="G72" s="45" t="str">
        <f>IF(MID(tab_SATLISTE[[#This Row],[SAT-ID]],2,1)="x","x",LEFT(tab_SATLISTE[[#This Row],[SAT-ID]]))</f>
        <v>3</v>
      </c>
      <c r="H72" s="364" t="str">
        <f xml:space="preserve"> IF(tab_SATLISTE[[#This Row],[SAT-ID]]="","",IF(MID(tab_SATLISTE[[#This Row],[SAT-ID]],2,1)="x","Freistaat Bayern",INDEX(bezirke,LEFT(tab_SATLISTE[[#This Row],[SAT-ID]],1))&amp; " - "&amp; IF(MID(tab_SATLISTE[[#This Row],[SAT-ID]],2,1)="k","kommunal","privat")))</f>
        <v>Oberpfalz - kommunal</v>
      </c>
      <c r="I72" s="365"/>
      <c r="J72" s="365"/>
      <c r="K72" s="365"/>
      <c r="L72" s="366"/>
    </row>
    <row r="73" spans="1:12" ht="15.95" customHeight="1" x14ac:dyDescent="0.25">
      <c r="A73" s="133" t="s">
        <v>1638</v>
      </c>
      <c r="B73" s="133" t="s">
        <v>3107</v>
      </c>
      <c r="C73" s="133">
        <v>799</v>
      </c>
      <c r="D73" s="136">
        <v>799000</v>
      </c>
      <c r="E73" s="135">
        <v>199750</v>
      </c>
      <c r="F73" s="133">
        <v>799</v>
      </c>
      <c r="G73" s="45" t="str">
        <f>IF(MID(tab_SATLISTE[[#This Row],[SAT-ID]],2,1)="x","x",LEFT(tab_SATLISTE[[#This Row],[SAT-ID]]))</f>
        <v>3</v>
      </c>
      <c r="H73" s="364" t="str">
        <f xml:space="preserve"> IF(tab_SATLISTE[[#This Row],[SAT-ID]]="","",IF(MID(tab_SATLISTE[[#This Row],[SAT-ID]],2,1)="x","Freistaat Bayern",INDEX(bezirke,LEFT(tab_SATLISTE[[#This Row],[SAT-ID]],1))&amp; " - "&amp; IF(MID(tab_SATLISTE[[#This Row],[SAT-ID]],2,1)="k","kommunal","privat")))</f>
        <v>Oberpfalz - kommunal</v>
      </c>
      <c r="I73" s="365"/>
      <c r="J73" s="365"/>
      <c r="K73" s="365"/>
      <c r="L73" s="366"/>
    </row>
    <row r="74" spans="1:12" ht="15.95" customHeight="1" x14ac:dyDescent="0.25">
      <c r="A74" s="133" t="s">
        <v>1589</v>
      </c>
      <c r="B74" s="133" t="s">
        <v>3108</v>
      </c>
      <c r="C74" s="133">
        <v>380</v>
      </c>
      <c r="D74" s="136">
        <v>380000</v>
      </c>
      <c r="E74" s="135">
        <v>95000</v>
      </c>
      <c r="F74" s="133">
        <v>380</v>
      </c>
      <c r="G74" s="45" t="str">
        <f>IF(MID(tab_SATLISTE[[#This Row],[SAT-ID]],2,1)="x","x",LEFT(tab_SATLISTE[[#This Row],[SAT-ID]]))</f>
        <v>3</v>
      </c>
      <c r="H74" s="364" t="str">
        <f xml:space="preserve"> IF(tab_SATLISTE[[#This Row],[SAT-ID]]="","",IF(MID(tab_SATLISTE[[#This Row],[SAT-ID]],2,1)="x","Freistaat Bayern",INDEX(bezirke,LEFT(tab_SATLISTE[[#This Row],[SAT-ID]],1))&amp; " - "&amp; IF(MID(tab_SATLISTE[[#This Row],[SAT-ID]],2,1)="k","kommunal","privat")))</f>
        <v>Oberpfalz - kommunal</v>
      </c>
      <c r="I74" s="365"/>
      <c r="J74" s="365"/>
      <c r="K74" s="365"/>
      <c r="L74" s="366"/>
    </row>
    <row r="75" spans="1:12" ht="15.95" customHeight="1" x14ac:dyDescent="0.25">
      <c r="A75" s="133" t="s">
        <v>1619</v>
      </c>
      <c r="B75" s="133" t="s">
        <v>3109</v>
      </c>
      <c r="C75" s="133">
        <v>533</v>
      </c>
      <c r="D75" s="136">
        <v>533000</v>
      </c>
      <c r="E75" s="135">
        <v>133250</v>
      </c>
      <c r="F75" s="133">
        <v>533</v>
      </c>
      <c r="G75" s="45" t="str">
        <f>IF(MID(tab_SATLISTE[[#This Row],[SAT-ID]],2,1)="x","x",LEFT(tab_SATLISTE[[#This Row],[SAT-ID]]))</f>
        <v>3</v>
      </c>
      <c r="H75" s="364" t="str">
        <f xml:space="preserve"> IF(tab_SATLISTE[[#This Row],[SAT-ID]]="","",IF(MID(tab_SATLISTE[[#This Row],[SAT-ID]],2,1)="x","Freistaat Bayern",INDEX(bezirke,LEFT(tab_SATLISTE[[#This Row],[SAT-ID]],1))&amp; " - "&amp; IF(MID(tab_SATLISTE[[#This Row],[SAT-ID]],2,1)="k","kommunal","privat")))</f>
        <v>Oberpfalz - kommunal</v>
      </c>
      <c r="I75" s="365"/>
      <c r="J75" s="365"/>
      <c r="K75" s="365"/>
      <c r="L75" s="366"/>
    </row>
    <row r="76" spans="1:12" ht="15.95" customHeight="1" x14ac:dyDescent="0.25">
      <c r="A76" s="133" t="s">
        <v>1479</v>
      </c>
      <c r="B76" s="133" t="s">
        <v>3110</v>
      </c>
      <c r="C76" s="133">
        <v>175</v>
      </c>
      <c r="D76" s="136">
        <v>175000</v>
      </c>
      <c r="E76" s="135">
        <v>43750</v>
      </c>
      <c r="F76" s="133">
        <v>175</v>
      </c>
      <c r="G76" s="45" t="str">
        <f>IF(MID(tab_SATLISTE[[#This Row],[SAT-ID]],2,1)="x","x",LEFT(tab_SATLISTE[[#This Row],[SAT-ID]]))</f>
        <v>3</v>
      </c>
      <c r="H76" s="364" t="str">
        <f xml:space="preserve"> IF(tab_SATLISTE[[#This Row],[SAT-ID]]="","",IF(MID(tab_SATLISTE[[#This Row],[SAT-ID]],2,1)="x","Freistaat Bayern",INDEX(bezirke,LEFT(tab_SATLISTE[[#This Row],[SAT-ID]],1))&amp; " - "&amp; IF(MID(tab_SATLISTE[[#This Row],[SAT-ID]],2,1)="k","kommunal","privat")))</f>
        <v>Oberpfalz - kommunal</v>
      </c>
      <c r="I76" s="365"/>
      <c r="J76" s="365"/>
      <c r="K76" s="365"/>
      <c r="L76" s="366"/>
    </row>
    <row r="77" spans="1:12" ht="15.95" customHeight="1" x14ac:dyDescent="0.25">
      <c r="A77" s="133" t="s">
        <v>1618</v>
      </c>
      <c r="B77" s="133" t="s">
        <v>3111</v>
      </c>
      <c r="C77" s="133">
        <v>1630</v>
      </c>
      <c r="D77" s="136">
        <v>1630000</v>
      </c>
      <c r="E77" s="135">
        <v>407500</v>
      </c>
      <c r="F77" s="133">
        <v>1630</v>
      </c>
      <c r="G77" s="45" t="str">
        <f>IF(MID(tab_SATLISTE[[#This Row],[SAT-ID]],2,1)="x","x",LEFT(tab_SATLISTE[[#This Row],[SAT-ID]]))</f>
        <v>3</v>
      </c>
      <c r="H77" s="364" t="str">
        <f xml:space="preserve"> IF(tab_SATLISTE[[#This Row],[SAT-ID]]="","",IF(MID(tab_SATLISTE[[#This Row],[SAT-ID]],2,1)="x","Freistaat Bayern",INDEX(bezirke,LEFT(tab_SATLISTE[[#This Row],[SAT-ID]],1))&amp; " - "&amp; IF(MID(tab_SATLISTE[[#This Row],[SAT-ID]],2,1)="k","kommunal","privat")))</f>
        <v>Oberpfalz - kommunal</v>
      </c>
      <c r="I77" s="365"/>
      <c r="J77" s="365"/>
      <c r="K77" s="365"/>
      <c r="L77" s="366"/>
    </row>
    <row r="78" spans="1:12" ht="15.95" customHeight="1" x14ac:dyDescent="0.25">
      <c r="A78" s="133" t="s">
        <v>1825</v>
      </c>
      <c r="B78" s="133" t="s">
        <v>3112</v>
      </c>
      <c r="C78" s="133">
        <v>261</v>
      </c>
      <c r="D78" s="136">
        <v>261000</v>
      </c>
      <c r="E78" s="135">
        <v>65250</v>
      </c>
      <c r="F78" s="133">
        <v>261</v>
      </c>
      <c r="G78" s="45" t="str">
        <f>IF(MID(tab_SATLISTE[[#This Row],[SAT-ID]],2,1)="x","x",LEFT(tab_SATLISTE[[#This Row],[SAT-ID]]))</f>
        <v>4</v>
      </c>
      <c r="H78" s="364" t="str">
        <f xml:space="preserve"> IF(tab_SATLISTE[[#This Row],[SAT-ID]]="","",IF(MID(tab_SATLISTE[[#This Row],[SAT-ID]],2,1)="x","Freistaat Bayern",INDEX(bezirke,LEFT(tab_SATLISTE[[#This Row],[SAT-ID]],1))&amp; " - "&amp; IF(MID(tab_SATLISTE[[#This Row],[SAT-ID]],2,1)="k","kommunal","privat")))</f>
        <v>Oberfranken - kommunal</v>
      </c>
      <c r="I78" s="365"/>
      <c r="J78" s="365"/>
      <c r="K78" s="365"/>
      <c r="L78" s="366"/>
    </row>
    <row r="79" spans="1:12" ht="15.95" customHeight="1" x14ac:dyDescent="0.25">
      <c r="A79" s="133" t="s">
        <v>1832</v>
      </c>
      <c r="B79" s="133" t="s">
        <v>3113</v>
      </c>
      <c r="C79" s="133">
        <v>291</v>
      </c>
      <c r="D79" s="136">
        <v>291000</v>
      </c>
      <c r="E79" s="135">
        <v>72750</v>
      </c>
      <c r="F79" s="133">
        <v>291</v>
      </c>
      <c r="G79" s="45" t="str">
        <f>IF(MID(tab_SATLISTE[[#This Row],[SAT-ID]],2,1)="x","x",LEFT(tab_SATLISTE[[#This Row],[SAT-ID]]))</f>
        <v>4</v>
      </c>
      <c r="H79" s="364" t="str">
        <f xml:space="preserve"> IF(tab_SATLISTE[[#This Row],[SAT-ID]]="","",IF(MID(tab_SATLISTE[[#This Row],[SAT-ID]],2,1)="x","Freistaat Bayern",INDEX(bezirke,LEFT(tab_SATLISTE[[#This Row],[SAT-ID]],1))&amp; " - "&amp; IF(MID(tab_SATLISTE[[#This Row],[SAT-ID]],2,1)="k","kommunal","privat")))</f>
        <v>Oberfranken - kommunal</v>
      </c>
      <c r="I79" s="365"/>
      <c r="J79" s="365"/>
      <c r="K79" s="365"/>
      <c r="L79" s="366"/>
    </row>
    <row r="80" spans="1:12" ht="15.95" customHeight="1" x14ac:dyDescent="0.25">
      <c r="A80" s="133" t="s">
        <v>1751</v>
      </c>
      <c r="B80" s="133" t="s">
        <v>3114</v>
      </c>
      <c r="C80" s="133">
        <v>183</v>
      </c>
      <c r="D80" s="136">
        <v>183000</v>
      </c>
      <c r="E80" s="135">
        <v>45750</v>
      </c>
      <c r="F80" s="133">
        <v>183</v>
      </c>
      <c r="G80" s="45" t="str">
        <f>IF(MID(tab_SATLISTE[[#This Row],[SAT-ID]],2,1)="x","x",LEFT(tab_SATLISTE[[#This Row],[SAT-ID]]))</f>
        <v>4</v>
      </c>
      <c r="H80" s="364" t="str">
        <f xml:space="preserve"> IF(tab_SATLISTE[[#This Row],[SAT-ID]]="","",IF(MID(tab_SATLISTE[[#This Row],[SAT-ID]],2,1)="x","Freistaat Bayern",INDEX(bezirke,LEFT(tab_SATLISTE[[#This Row],[SAT-ID]],1))&amp; " - "&amp; IF(MID(tab_SATLISTE[[#This Row],[SAT-ID]],2,1)="k","kommunal","privat")))</f>
        <v>Oberfranken - kommunal</v>
      </c>
      <c r="I80" s="365"/>
      <c r="J80" s="365"/>
      <c r="K80" s="365"/>
      <c r="L80" s="366"/>
    </row>
    <row r="81" spans="1:12" ht="15.95" customHeight="1" x14ac:dyDescent="0.25">
      <c r="A81" s="133" t="s">
        <v>1962</v>
      </c>
      <c r="B81" s="133" t="s">
        <v>3063</v>
      </c>
      <c r="C81" s="133">
        <v>108</v>
      </c>
      <c r="D81" s="136">
        <v>108000</v>
      </c>
      <c r="E81" s="135">
        <v>27000</v>
      </c>
      <c r="F81" s="133">
        <v>108</v>
      </c>
      <c r="G81" s="45" t="str">
        <f>IF(MID(tab_SATLISTE[[#This Row],[SAT-ID]],2,1)="x","x",LEFT(tab_SATLISTE[[#This Row],[SAT-ID]]))</f>
        <v>4</v>
      </c>
      <c r="H81" s="364" t="str">
        <f xml:space="preserve"> IF(tab_SATLISTE[[#This Row],[SAT-ID]]="","",IF(MID(tab_SATLISTE[[#This Row],[SAT-ID]],2,1)="x","Freistaat Bayern",INDEX(bezirke,LEFT(tab_SATLISTE[[#This Row],[SAT-ID]],1))&amp; " - "&amp; IF(MID(tab_SATLISTE[[#This Row],[SAT-ID]],2,1)="k","kommunal","privat")))</f>
        <v>Oberfranken - privat</v>
      </c>
      <c r="I81" s="365"/>
      <c r="J81" s="365"/>
      <c r="K81" s="365"/>
      <c r="L81" s="366"/>
    </row>
    <row r="82" spans="1:12" ht="15.95" customHeight="1" x14ac:dyDescent="0.25">
      <c r="A82" s="133" t="s">
        <v>1946</v>
      </c>
      <c r="B82" s="133" t="s">
        <v>50</v>
      </c>
      <c r="C82" s="133">
        <v>90</v>
      </c>
      <c r="D82" s="136">
        <v>90000</v>
      </c>
      <c r="E82" s="135">
        <v>22500</v>
      </c>
      <c r="F82" s="133">
        <v>90</v>
      </c>
      <c r="G82" s="45" t="str">
        <f>IF(MID(tab_SATLISTE[[#This Row],[SAT-ID]],2,1)="x","x",LEFT(tab_SATLISTE[[#This Row],[SAT-ID]]))</f>
        <v>4</v>
      </c>
      <c r="H82" s="364" t="str">
        <f xml:space="preserve"> IF(tab_SATLISTE[[#This Row],[SAT-ID]]="","",IF(MID(tab_SATLISTE[[#This Row],[SAT-ID]],2,1)="x","Freistaat Bayern",INDEX(bezirke,LEFT(tab_SATLISTE[[#This Row],[SAT-ID]],1))&amp; " - "&amp; IF(MID(tab_SATLISTE[[#This Row],[SAT-ID]],2,1)="k","kommunal","privat")))</f>
        <v>Oberfranken - privat</v>
      </c>
      <c r="I82" s="365"/>
      <c r="J82" s="365"/>
      <c r="K82" s="365"/>
      <c r="L82" s="366"/>
    </row>
    <row r="83" spans="1:12" ht="15.95" customHeight="1" x14ac:dyDescent="0.25">
      <c r="A83" s="133" t="s">
        <v>1958</v>
      </c>
      <c r="B83" s="133" t="s">
        <v>103</v>
      </c>
      <c r="C83" s="133">
        <v>17</v>
      </c>
      <c r="D83" s="136">
        <v>17000</v>
      </c>
      <c r="E83" s="135">
        <v>4250</v>
      </c>
      <c r="F83" s="133">
        <v>17</v>
      </c>
      <c r="G83" s="45" t="str">
        <f>IF(MID(tab_SATLISTE[[#This Row],[SAT-ID]],2,1)="x","x",LEFT(tab_SATLISTE[[#This Row],[SAT-ID]]))</f>
        <v>4</v>
      </c>
      <c r="H83" s="364" t="str">
        <f xml:space="preserve"> IF(tab_SATLISTE[[#This Row],[SAT-ID]]="","",IF(MID(tab_SATLISTE[[#This Row],[SAT-ID]],2,1)="x","Freistaat Bayern",INDEX(bezirke,LEFT(tab_SATLISTE[[#This Row],[SAT-ID]],1))&amp; " - "&amp; IF(MID(tab_SATLISTE[[#This Row],[SAT-ID]],2,1)="k","kommunal","privat")))</f>
        <v>Oberfranken - privat</v>
      </c>
      <c r="I83" s="365"/>
      <c r="J83" s="365"/>
      <c r="K83" s="365"/>
      <c r="L83" s="366"/>
    </row>
    <row r="84" spans="1:12" ht="15.95" customHeight="1" x14ac:dyDescent="0.25">
      <c r="A84" s="133" t="s">
        <v>1941</v>
      </c>
      <c r="B84" s="133" t="s">
        <v>3115</v>
      </c>
      <c r="C84" s="133">
        <v>11</v>
      </c>
      <c r="D84" s="136">
        <v>11000</v>
      </c>
      <c r="E84" s="135">
        <v>2750</v>
      </c>
      <c r="F84" s="133">
        <v>11</v>
      </c>
      <c r="G84" s="45" t="str">
        <f>IF(MID(tab_SATLISTE[[#This Row],[SAT-ID]],2,1)="x","x",LEFT(tab_SATLISTE[[#This Row],[SAT-ID]]))</f>
        <v>4</v>
      </c>
      <c r="H84" s="364" t="str">
        <f xml:space="preserve"> IF(tab_SATLISTE[[#This Row],[SAT-ID]]="","",IF(MID(tab_SATLISTE[[#This Row],[SAT-ID]],2,1)="x","Freistaat Bayern",INDEX(bezirke,LEFT(tab_SATLISTE[[#This Row],[SAT-ID]],1))&amp; " - "&amp; IF(MID(tab_SATLISTE[[#This Row],[SAT-ID]],2,1)="k","kommunal","privat")))</f>
        <v>Oberfranken - privat</v>
      </c>
      <c r="I84" s="365"/>
      <c r="J84" s="365"/>
      <c r="K84" s="365"/>
      <c r="L84" s="366"/>
    </row>
    <row r="85" spans="1:12" ht="15.95" customHeight="1" x14ac:dyDescent="0.25">
      <c r="A85" s="133" t="s">
        <v>1809</v>
      </c>
      <c r="B85" s="133" t="s">
        <v>3116</v>
      </c>
      <c r="C85" s="133">
        <v>230</v>
      </c>
      <c r="D85" s="136">
        <v>230000</v>
      </c>
      <c r="E85" s="135">
        <v>57500</v>
      </c>
      <c r="F85" s="133">
        <v>230</v>
      </c>
      <c r="G85" s="45" t="str">
        <f>IF(MID(tab_SATLISTE[[#This Row],[SAT-ID]],2,1)="x","x",LEFT(tab_SATLISTE[[#This Row],[SAT-ID]]))</f>
        <v>4</v>
      </c>
      <c r="H85" s="364" t="str">
        <f xml:space="preserve"> IF(tab_SATLISTE[[#This Row],[SAT-ID]]="","",IF(MID(tab_SATLISTE[[#This Row],[SAT-ID]],2,1)="x","Freistaat Bayern",INDEX(bezirke,LEFT(tab_SATLISTE[[#This Row],[SAT-ID]],1))&amp; " - "&amp; IF(MID(tab_SATLISTE[[#This Row],[SAT-ID]],2,1)="k","kommunal","privat")))</f>
        <v>Oberfranken - kommunal</v>
      </c>
      <c r="I85" s="365"/>
      <c r="J85" s="365"/>
      <c r="K85" s="365"/>
      <c r="L85" s="366"/>
    </row>
    <row r="86" spans="1:12" ht="15.95" customHeight="1" x14ac:dyDescent="0.25">
      <c r="A86" s="133" t="s">
        <v>1768</v>
      </c>
      <c r="B86" s="133" t="s">
        <v>3117</v>
      </c>
      <c r="C86" s="133">
        <v>188</v>
      </c>
      <c r="D86" s="136">
        <v>188000</v>
      </c>
      <c r="E86" s="135">
        <v>47000</v>
      </c>
      <c r="F86" s="133">
        <v>188</v>
      </c>
      <c r="G86" s="45" t="str">
        <f>IF(MID(tab_SATLISTE[[#This Row],[SAT-ID]],2,1)="x","x",LEFT(tab_SATLISTE[[#This Row],[SAT-ID]]))</f>
        <v>4</v>
      </c>
      <c r="H86" s="364" t="str">
        <f xml:space="preserve"> IF(tab_SATLISTE[[#This Row],[SAT-ID]]="","",IF(MID(tab_SATLISTE[[#This Row],[SAT-ID]],2,1)="x","Freistaat Bayern",INDEX(bezirke,LEFT(tab_SATLISTE[[#This Row],[SAT-ID]],1))&amp; " - "&amp; IF(MID(tab_SATLISTE[[#This Row],[SAT-ID]],2,1)="k","kommunal","privat")))</f>
        <v>Oberfranken - kommunal</v>
      </c>
      <c r="I86" s="365"/>
      <c r="J86" s="365"/>
      <c r="K86" s="365"/>
      <c r="L86" s="366"/>
    </row>
    <row r="87" spans="1:12" ht="15.95" customHeight="1" x14ac:dyDescent="0.25">
      <c r="A87" s="133" t="s">
        <v>1950</v>
      </c>
      <c r="B87" s="133" t="s">
        <v>104</v>
      </c>
      <c r="C87" s="133">
        <v>4</v>
      </c>
      <c r="D87" s="136">
        <v>4000</v>
      </c>
      <c r="E87" s="135">
        <v>1000</v>
      </c>
      <c r="F87" s="133">
        <v>4</v>
      </c>
      <c r="G87" s="45" t="str">
        <f>IF(MID(tab_SATLISTE[[#This Row],[SAT-ID]],2,1)="x","x",LEFT(tab_SATLISTE[[#This Row],[SAT-ID]]))</f>
        <v>4</v>
      </c>
      <c r="H87" s="364" t="str">
        <f xml:space="preserve"> IF(tab_SATLISTE[[#This Row],[SAT-ID]]="","",IF(MID(tab_SATLISTE[[#This Row],[SAT-ID]],2,1)="x","Freistaat Bayern",INDEX(bezirke,LEFT(tab_SATLISTE[[#This Row],[SAT-ID]],1))&amp; " - "&amp; IF(MID(tab_SATLISTE[[#This Row],[SAT-ID]],2,1)="k","kommunal","privat")))</f>
        <v>Oberfranken - privat</v>
      </c>
      <c r="I87" s="365"/>
      <c r="J87" s="365"/>
      <c r="K87" s="365"/>
      <c r="L87" s="366"/>
    </row>
    <row r="88" spans="1:12" ht="15.95" customHeight="1" x14ac:dyDescent="0.25">
      <c r="A88" s="133" t="s">
        <v>1785</v>
      </c>
      <c r="B88" s="133" t="s">
        <v>3118</v>
      </c>
      <c r="C88" s="133">
        <v>546</v>
      </c>
      <c r="D88" s="136">
        <v>546000</v>
      </c>
      <c r="E88" s="135">
        <v>136500</v>
      </c>
      <c r="F88" s="133">
        <v>546</v>
      </c>
      <c r="G88" s="45" t="str">
        <f>IF(MID(tab_SATLISTE[[#This Row],[SAT-ID]],2,1)="x","x",LEFT(tab_SATLISTE[[#This Row],[SAT-ID]]))</f>
        <v>4</v>
      </c>
      <c r="H88" s="364" t="str">
        <f xml:space="preserve"> IF(tab_SATLISTE[[#This Row],[SAT-ID]]="","",IF(MID(tab_SATLISTE[[#This Row],[SAT-ID]],2,1)="x","Freistaat Bayern",INDEX(bezirke,LEFT(tab_SATLISTE[[#This Row],[SAT-ID]],1))&amp; " - "&amp; IF(MID(tab_SATLISTE[[#This Row],[SAT-ID]],2,1)="k","kommunal","privat")))</f>
        <v>Oberfranken - kommunal</v>
      </c>
      <c r="I88" s="365"/>
      <c r="J88" s="365"/>
      <c r="K88" s="365"/>
      <c r="L88" s="366"/>
    </row>
    <row r="89" spans="1:12" ht="15.95" customHeight="1" x14ac:dyDescent="0.25">
      <c r="A89" s="133" t="s">
        <v>1753</v>
      </c>
      <c r="B89" s="133" t="s">
        <v>108</v>
      </c>
      <c r="C89" s="133">
        <v>29</v>
      </c>
      <c r="D89" s="136">
        <v>29000</v>
      </c>
      <c r="E89" s="135">
        <v>7250</v>
      </c>
      <c r="F89" s="133">
        <v>29</v>
      </c>
      <c r="G89" s="45" t="str">
        <f>IF(MID(tab_SATLISTE[[#This Row],[SAT-ID]],2,1)="x","x",LEFT(tab_SATLISTE[[#This Row],[SAT-ID]]))</f>
        <v>4</v>
      </c>
      <c r="H89" s="364" t="str">
        <f xml:space="preserve"> IF(tab_SATLISTE[[#This Row],[SAT-ID]]="","",IF(MID(tab_SATLISTE[[#This Row],[SAT-ID]],2,1)="x","Freistaat Bayern",INDEX(bezirke,LEFT(tab_SATLISTE[[#This Row],[SAT-ID]],1))&amp; " - "&amp; IF(MID(tab_SATLISTE[[#This Row],[SAT-ID]],2,1)="k","kommunal","privat")))</f>
        <v>Oberfranken - kommunal</v>
      </c>
      <c r="I89" s="365"/>
      <c r="J89" s="365"/>
      <c r="K89" s="365"/>
      <c r="L89" s="366"/>
    </row>
    <row r="90" spans="1:12" ht="15.95" customHeight="1" x14ac:dyDescent="0.25">
      <c r="A90" s="133" t="s">
        <v>1754</v>
      </c>
      <c r="B90" s="133" t="s">
        <v>2957</v>
      </c>
      <c r="C90" s="133">
        <v>175</v>
      </c>
      <c r="D90" s="136">
        <v>175000</v>
      </c>
      <c r="E90" s="135">
        <v>43750</v>
      </c>
      <c r="F90" s="133">
        <v>175</v>
      </c>
      <c r="G90" s="45" t="str">
        <f>IF(MID(tab_SATLISTE[[#This Row],[SAT-ID]],2,1)="x","x",LEFT(tab_SATLISTE[[#This Row],[SAT-ID]]))</f>
        <v>4</v>
      </c>
      <c r="H90" s="364" t="str">
        <f xml:space="preserve"> IF(tab_SATLISTE[[#This Row],[SAT-ID]]="","",IF(MID(tab_SATLISTE[[#This Row],[SAT-ID]],2,1)="x","Freistaat Bayern",INDEX(bezirke,LEFT(tab_SATLISTE[[#This Row],[SAT-ID]],1))&amp; " - "&amp; IF(MID(tab_SATLISTE[[#This Row],[SAT-ID]],2,1)="k","kommunal","privat")))</f>
        <v>Oberfranken - kommunal</v>
      </c>
      <c r="I90" s="365"/>
      <c r="J90" s="365"/>
      <c r="K90" s="365"/>
      <c r="L90" s="366"/>
    </row>
    <row r="91" spans="1:12" ht="15.95" customHeight="1" x14ac:dyDescent="0.25">
      <c r="A91" s="133" t="s">
        <v>1933</v>
      </c>
      <c r="B91" s="133" t="s">
        <v>112</v>
      </c>
      <c r="C91" s="133">
        <v>100</v>
      </c>
      <c r="D91" s="136">
        <v>100000</v>
      </c>
      <c r="E91" s="135">
        <v>25000</v>
      </c>
      <c r="F91" s="133">
        <v>100</v>
      </c>
      <c r="G91" s="45" t="str">
        <f>IF(MID(tab_SATLISTE[[#This Row],[SAT-ID]],2,1)="x","x",LEFT(tab_SATLISTE[[#This Row],[SAT-ID]]))</f>
        <v>4</v>
      </c>
      <c r="H91" s="364" t="str">
        <f xml:space="preserve"> IF(tab_SATLISTE[[#This Row],[SAT-ID]]="","",IF(MID(tab_SATLISTE[[#This Row],[SAT-ID]],2,1)="x","Freistaat Bayern",INDEX(bezirke,LEFT(tab_SATLISTE[[#This Row],[SAT-ID]],1))&amp; " - "&amp; IF(MID(tab_SATLISTE[[#This Row],[SAT-ID]],2,1)="k","kommunal","privat")))</f>
        <v>Oberfranken - kommunal</v>
      </c>
      <c r="I91" s="365"/>
      <c r="J91" s="365"/>
      <c r="K91" s="365"/>
      <c r="L91" s="366"/>
    </row>
    <row r="92" spans="1:12" ht="15.95" customHeight="1" x14ac:dyDescent="0.25">
      <c r="A92" s="133" t="s">
        <v>1930</v>
      </c>
      <c r="B92" s="133" t="s">
        <v>3119</v>
      </c>
      <c r="C92" s="133">
        <v>420</v>
      </c>
      <c r="D92" s="136">
        <v>420000</v>
      </c>
      <c r="E92" s="135">
        <v>105000</v>
      </c>
      <c r="F92" s="133">
        <v>420</v>
      </c>
      <c r="G92" s="45" t="str">
        <f>IF(MID(tab_SATLISTE[[#This Row],[SAT-ID]],2,1)="x","x",LEFT(tab_SATLISTE[[#This Row],[SAT-ID]]))</f>
        <v>4</v>
      </c>
      <c r="H92" s="364" t="str">
        <f xml:space="preserve"> IF(tab_SATLISTE[[#This Row],[SAT-ID]]="","",IF(MID(tab_SATLISTE[[#This Row],[SAT-ID]],2,1)="x","Freistaat Bayern",INDEX(bezirke,LEFT(tab_SATLISTE[[#This Row],[SAT-ID]],1))&amp; " - "&amp; IF(MID(tab_SATLISTE[[#This Row],[SAT-ID]],2,1)="k","kommunal","privat")))</f>
        <v>Oberfranken - kommunal</v>
      </c>
      <c r="I92" s="365"/>
      <c r="J92" s="365"/>
      <c r="K92" s="365"/>
      <c r="L92" s="366"/>
    </row>
    <row r="93" spans="1:12" ht="15.95" customHeight="1" x14ac:dyDescent="0.25">
      <c r="A93" s="133" t="s">
        <v>2131</v>
      </c>
      <c r="B93" s="133" t="s">
        <v>3120</v>
      </c>
      <c r="C93" s="133">
        <v>539</v>
      </c>
      <c r="D93" s="136">
        <v>539000</v>
      </c>
      <c r="E93" s="135">
        <v>134750</v>
      </c>
      <c r="F93" s="133">
        <v>539</v>
      </c>
      <c r="G93" s="45" t="str">
        <f>IF(MID(tab_SATLISTE[[#This Row],[SAT-ID]],2,1)="x","x",LEFT(tab_SATLISTE[[#This Row],[SAT-ID]]))</f>
        <v>5</v>
      </c>
      <c r="H93" s="364" t="str">
        <f xml:space="preserve"> IF(tab_SATLISTE[[#This Row],[SAT-ID]]="","",IF(MID(tab_SATLISTE[[#This Row],[SAT-ID]],2,1)="x","Freistaat Bayern",INDEX(bezirke,LEFT(tab_SATLISTE[[#This Row],[SAT-ID]],1))&amp; " - "&amp; IF(MID(tab_SATLISTE[[#This Row],[SAT-ID]],2,1)="k","kommunal","privat")))</f>
        <v>Mittelfranken - kommunal</v>
      </c>
      <c r="I93" s="365"/>
      <c r="J93" s="365"/>
      <c r="K93" s="365"/>
      <c r="L93" s="366"/>
    </row>
    <row r="94" spans="1:12" ht="15.95" customHeight="1" x14ac:dyDescent="0.25">
      <c r="A94" s="133" t="s">
        <v>2215</v>
      </c>
      <c r="B94" s="133" t="s">
        <v>2963</v>
      </c>
      <c r="C94" s="133">
        <v>26</v>
      </c>
      <c r="D94" s="136">
        <v>26000</v>
      </c>
      <c r="E94" s="135">
        <v>6500</v>
      </c>
      <c r="F94" s="133">
        <v>26</v>
      </c>
      <c r="G94" s="45" t="str">
        <f>IF(MID(tab_SATLISTE[[#This Row],[SAT-ID]],2,1)="x","x",LEFT(tab_SATLISTE[[#This Row],[SAT-ID]]))</f>
        <v>5</v>
      </c>
      <c r="H94" s="364" t="str">
        <f xml:space="preserve"> IF(tab_SATLISTE[[#This Row],[SAT-ID]]="","",IF(MID(tab_SATLISTE[[#This Row],[SAT-ID]],2,1)="x","Freistaat Bayern",INDEX(bezirke,LEFT(tab_SATLISTE[[#This Row],[SAT-ID]],1))&amp; " - "&amp; IF(MID(tab_SATLISTE[[#This Row],[SAT-ID]],2,1)="k","kommunal","privat")))</f>
        <v>Mittelfranken - privat</v>
      </c>
      <c r="I94" s="365"/>
      <c r="J94" s="365"/>
      <c r="K94" s="365"/>
      <c r="L94" s="366"/>
    </row>
    <row r="95" spans="1:12" ht="15.95" customHeight="1" x14ac:dyDescent="0.25">
      <c r="A95" s="133" t="s">
        <v>2204</v>
      </c>
      <c r="B95" s="133" t="s">
        <v>103</v>
      </c>
      <c r="C95" s="133">
        <v>9</v>
      </c>
      <c r="D95" s="136">
        <v>9000</v>
      </c>
      <c r="E95" s="135">
        <v>2250</v>
      </c>
      <c r="F95" s="133">
        <v>9</v>
      </c>
      <c r="G95" s="45" t="str">
        <f>IF(MID(tab_SATLISTE[[#This Row],[SAT-ID]],2,1)="x","x",LEFT(tab_SATLISTE[[#This Row],[SAT-ID]]))</f>
        <v>5</v>
      </c>
      <c r="H95" s="364" t="str">
        <f xml:space="preserve"> IF(tab_SATLISTE[[#This Row],[SAT-ID]]="","",IF(MID(tab_SATLISTE[[#This Row],[SAT-ID]],2,1)="x","Freistaat Bayern",INDEX(bezirke,LEFT(tab_SATLISTE[[#This Row],[SAT-ID]],1))&amp; " - "&amp; IF(MID(tab_SATLISTE[[#This Row],[SAT-ID]],2,1)="k","kommunal","privat")))</f>
        <v>Mittelfranken - privat</v>
      </c>
      <c r="I95" s="365"/>
      <c r="J95" s="365"/>
      <c r="K95" s="365"/>
      <c r="L95" s="366"/>
    </row>
    <row r="96" spans="1:12" ht="15.95" customHeight="1" x14ac:dyDescent="0.25">
      <c r="A96" s="133" t="s">
        <v>2206</v>
      </c>
      <c r="B96" s="133" t="s">
        <v>2959</v>
      </c>
      <c r="C96" s="133">
        <v>429</v>
      </c>
      <c r="D96" s="136">
        <v>429000</v>
      </c>
      <c r="E96" s="135">
        <v>107250</v>
      </c>
      <c r="F96" s="133">
        <v>429</v>
      </c>
      <c r="G96" s="45" t="str">
        <f>IF(MID(tab_SATLISTE[[#This Row],[SAT-ID]],2,1)="x","x",LEFT(tab_SATLISTE[[#This Row],[SAT-ID]]))</f>
        <v>5</v>
      </c>
      <c r="H96" s="364" t="str">
        <f xml:space="preserve"> IF(tab_SATLISTE[[#This Row],[SAT-ID]]="","",IF(MID(tab_SATLISTE[[#This Row],[SAT-ID]],2,1)="x","Freistaat Bayern",INDEX(bezirke,LEFT(tab_SATLISTE[[#This Row],[SAT-ID]],1))&amp; " - "&amp; IF(MID(tab_SATLISTE[[#This Row],[SAT-ID]],2,1)="k","kommunal","privat")))</f>
        <v>Mittelfranken - privat</v>
      </c>
      <c r="I96" s="365"/>
      <c r="J96" s="365"/>
      <c r="K96" s="365"/>
      <c r="L96" s="366"/>
    </row>
    <row r="97" spans="1:12" ht="15.95" customHeight="1" x14ac:dyDescent="0.25">
      <c r="A97" s="133" t="s">
        <v>2198</v>
      </c>
      <c r="B97" s="133" t="s">
        <v>51</v>
      </c>
      <c r="C97" s="133">
        <v>23</v>
      </c>
      <c r="D97" s="136">
        <v>23000</v>
      </c>
      <c r="E97" s="135">
        <v>5750</v>
      </c>
      <c r="F97" s="133">
        <v>23</v>
      </c>
      <c r="G97" s="45" t="str">
        <f>IF(MID(tab_SATLISTE[[#This Row],[SAT-ID]],2,1)="x","x",LEFT(tab_SATLISTE[[#This Row],[SAT-ID]]))</f>
        <v>5</v>
      </c>
      <c r="H97" s="364" t="str">
        <f xml:space="preserve"> IF(tab_SATLISTE[[#This Row],[SAT-ID]]="","",IF(MID(tab_SATLISTE[[#This Row],[SAT-ID]],2,1)="x","Freistaat Bayern",INDEX(bezirke,LEFT(tab_SATLISTE[[#This Row],[SAT-ID]],1))&amp; " - "&amp; IF(MID(tab_SATLISTE[[#This Row],[SAT-ID]],2,1)="k","kommunal","privat")))</f>
        <v>Mittelfranken - privat</v>
      </c>
      <c r="I97" s="365"/>
      <c r="J97" s="365"/>
      <c r="K97" s="365"/>
      <c r="L97" s="366"/>
    </row>
    <row r="98" spans="1:12" ht="15.95" customHeight="1" x14ac:dyDescent="0.25">
      <c r="A98" s="133" t="s">
        <v>2053</v>
      </c>
      <c r="B98" s="133" t="s">
        <v>3121</v>
      </c>
      <c r="C98" s="133">
        <v>1198</v>
      </c>
      <c r="D98" s="136">
        <v>1198000</v>
      </c>
      <c r="E98" s="135">
        <v>299500</v>
      </c>
      <c r="F98" s="133">
        <v>1198</v>
      </c>
      <c r="G98" s="45" t="str">
        <f>IF(MID(tab_SATLISTE[[#This Row],[SAT-ID]],2,1)="x","x",LEFT(tab_SATLISTE[[#This Row],[SAT-ID]]))</f>
        <v>5</v>
      </c>
      <c r="H98" s="364" t="str">
        <f xml:space="preserve"> IF(tab_SATLISTE[[#This Row],[SAT-ID]]="","",IF(MID(tab_SATLISTE[[#This Row],[SAT-ID]],2,1)="x","Freistaat Bayern",INDEX(bezirke,LEFT(tab_SATLISTE[[#This Row],[SAT-ID]],1))&amp; " - "&amp; IF(MID(tab_SATLISTE[[#This Row],[SAT-ID]],2,1)="k","kommunal","privat")))</f>
        <v>Mittelfranken - kommunal</v>
      </c>
      <c r="I98" s="365"/>
      <c r="J98" s="365"/>
      <c r="K98" s="365"/>
      <c r="L98" s="366"/>
    </row>
    <row r="99" spans="1:12" ht="15.95" customHeight="1" x14ac:dyDescent="0.25">
      <c r="A99" s="133" t="s">
        <v>2255</v>
      </c>
      <c r="B99" s="133" t="s">
        <v>3122</v>
      </c>
      <c r="C99" s="133">
        <v>140</v>
      </c>
      <c r="D99" s="136">
        <v>140000</v>
      </c>
      <c r="E99" s="135">
        <v>35000</v>
      </c>
      <c r="F99" s="133">
        <v>140</v>
      </c>
      <c r="G99" s="45" t="str">
        <f>IF(MID(tab_SATLISTE[[#This Row],[SAT-ID]],2,1)="x","x",LEFT(tab_SATLISTE[[#This Row],[SAT-ID]]))</f>
        <v>5</v>
      </c>
      <c r="H99" s="364" t="str">
        <f xml:space="preserve"> IF(tab_SATLISTE[[#This Row],[SAT-ID]]="","",IF(MID(tab_SATLISTE[[#This Row],[SAT-ID]],2,1)="x","Freistaat Bayern",INDEX(bezirke,LEFT(tab_SATLISTE[[#This Row],[SAT-ID]],1))&amp; " - "&amp; IF(MID(tab_SATLISTE[[#This Row],[SAT-ID]],2,1)="k","kommunal","privat")))</f>
        <v>Mittelfranken - privat</v>
      </c>
      <c r="I99" s="365"/>
      <c r="J99" s="365"/>
      <c r="K99" s="365"/>
      <c r="L99" s="366"/>
    </row>
    <row r="100" spans="1:12" ht="15.95" customHeight="1" x14ac:dyDescent="0.25">
      <c r="A100" s="133" t="s">
        <v>2193</v>
      </c>
      <c r="B100" s="133" t="s">
        <v>3123</v>
      </c>
      <c r="C100" s="133">
        <v>90</v>
      </c>
      <c r="D100" s="136">
        <v>90000</v>
      </c>
      <c r="E100" s="135">
        <v>22500</v>
      </c>
      <c r="F100" s="133">
        <v>90</v>
      </c>
      <c r="G100" s="45" t="str">
        <f>IF(MID(tab_SATLISTE[[#This Row],[SAT-ID]],2,1)="x","x",LEFT(tab_SATLISTE[[#This Row],[SAT-ID]]))</f>
        <v>5</v>
      </c>
      <c r="H100" s="364" t="str">
        <f xml:space="preserve"> IF(tab_SATLISTE[[#This Row],[SAT-ID]]="","",IF(MID(tab_SATLISTE[[#This Row],[SAT-ID]],2,1)="x","Freistaat Bayern",INDEX(bezirke,LEFT(tab_SATLISTE[[#This Row],[SAT-ID]],1))&amp; " - "&amp; IF(MID(tab_SATLISTE[[#This Row],[SAT-ID]],2,1)="k","kommunal","privat")))</f>
        <v>Mittelfranken - privat</v>
      </c>
      <c r="I100" s="365"/>
      <c r="J100" s="365"/>
      <c r="K100" s="365"/>
      <c r="L100" s="366"/>
    </row>
    <row r="101" spans="1:12" ht="15.95" customHeight="1" x14ac:dyDescent="0.25">
      <c r="A101" s="133" t="s">
        <v>2012</v>
      </c>
      <c r="B101" s="133" t="s">
        <v>3124</v>
      </c>
      <c r="C101" s="133">
        <v>543</v>
      </c>
      <c r="D101" s="136">
        <v>543000</v>
      </c>
      <c r="E101" s="135">
        <v>135750</v>
      </c>
      <c r="F101" s="133">
        <v>543</v>
      </c>
      <c r="G101" s="45" t="str">
        <f>IF(MID(tab_SATLISTE[[#This Row],[SAT-ID]],2,1)="x","x",LEFT(tab_SATLISTE[[#This Row],[SAT-ID]]))</f>
        <v>5</v>
      </c>
      <c r="H101" s="364" t="str">
        <f xml:space="preserve"> IF(tab_SATLISTE[[#This Row],[SAT-ID]]="","",IF(MID(tab_SATLISTE[[#This Row],[SAT-ID]],2,1)="x","Freistaat Bayern",INDEX(bezirke,LEFT(tab_SATLISTE[[#This Row],[SAT-ID]],1))&amp; " - "&amp; IF(MID(tab_SATLISTE[[#This Row],[SAT-ID]],2,1)="k","kommunal","privat")))</f>
        <v>Mittelfranken - kommunal</v>
      </c>
      <c r="I101" s="365"/>
      <c r="J101" s="365"/>
      <c r="K101" s="365"/>
      <c r="L101" s="366"/>
    </row>
    <row r="102" spans="1:12" ht="15.95" customHeight="1" x14ac:dyDescent="0.25">
      <c r="A102" s="133" t="s">
        <v>2022</v>
      </c>
      <c r="B102" s="133" t="s">
        <v>3125</v>
      </c>
      <c r="C102" s="133">
        <v>344</v>
      </c>
      <c r="D102" s="136">
        <v>344000</v>
      </c>
      <c r="E102" s="135">
        <v>86000</v>
      </c>
      <c r="F102" s="133">
        <v>344</v>
      </c>
      <c r="G102" s="45" t="str">
        <f>IF(MID(tab_SATLISTE[[#This Row],[SAT-ID]],2,1)="x","x",LEFT(tab_SATLISTE[[#This Row],[SAT-ID]]))</f>
        <v>5</v>
      </c>
      <c r="H102" s="364" t="str">
        <f xml:space="preserve"> IF(tab_SATLISTE[[#This Row],[SAT-ID]]="","",IF(MID(tab_SATLISTE[[#This Row],[SAT-ID]],2,1)="x","Freistaat Bayern",INDEX(bezirke,LEFT(tab_SATLISTE[[#This Row],[SAT-ID]],1))&amp; " - "&amp; IF(MID(tab_SATLISTE[[#This Row],[SAT-ID]],2,1)="k","kommunal","privat")))</f>
        <v>Mittelfranken - kommunal</v>
      </c>
      <c r="I102" s="365"/>
      <c r="J102" s="365"/>
      <c r="K102" s="365"/>
      <c r="L102" s="366"/>
    </row>
    <row r="103" spans="1:12" ht="15.95" customHeight="1" x14ac:dyDescent="0.25">
      <c r="A103" s="133" t="s">
        <v>2114</v>
      </c>
      <c r="B103" s="133" t="s">
        <v>3126</v>
      </c>
      <c r="C103" s="133">
        <v>4937</v>
      </c>
      <c r="D103" s="136">
        <v>4937000</v>
      </c>
      <c r="E103" s="135">
        <v>1234250</v>
      </c>
      <c r="F103" s="133">
        <v>4937</v>
      </c>
      <c r="G103" s="45" t="str">
        <f>IF(MID(tab_SATLISTE[[#This Row],[SAT-ID]],2,1)="x","x",LEFT(tab_SATLISTE[[#This Row],[SAT-ID]]))</f>
        <v>5</v>
      </c>
      <c r="H103" s="364" t="str">
        <f xml:space="preserve"> IF(tab_SATLISTE[[#This Row],[SAT-ID]]="","",IF(MID(tab_SATLISTE[[#This Row],[SAT-ID]],2,1)="x","Freistaat Bayern",INDEX(bezirke,LEFT(tab_SATLISTE[[#This Row],[SAT-ID]],1))&amp; " - "&amp; IF(MID(tab_SATLISTE[[#This Row],[SAT-ID]],2,1)="k","kommunal","privat")))</f>
        <v>Mittelfranken - kommunal</v>
      </c>
      <c r="I103" s="365"/>
      <c r="J103" s="365"/>
      <c r="K103" s="365"/>
      <c r="L103" s="366"/>
    </row>
    <row r="104" spans="1:12" ht="15.95" customHeight="1" x14ac:dyDescent="0.25">
      <c r="A104" s="133" t="s">
        <v>2013</v>
      </c>
      <c r="B104" s="133" t="s">
        <v>3127</v>
      </c>
      <c r="C104" s="133">
        <v>878</v>
      </c>
      <c r="D104" s="136">
        <v>878000</v>
      </c>
      <c r="E104" s="135">
        <v>219500</v>
      </c>
      <c r="F104" s="133">
        <v>878</v>
      </c>
      <c r="G104" s="45" t="str">
        <f>IF(MID(tab_SATLISTE[[#This Row],[SAT-ID]],2,1)="x","x",LEFT(tab_SATLISTE[[#This Row],[SAT-ID]]))</f>
        <v>5</v>
      </c>
      <c r="H104" s="364" t="str">
        <f xml:space="preserve"> IF(tab_SATLISTE[[#This Row],[SAT-ID]]="","",IF(MID(tab_SATLISTE[[#This Row],[SAT-ID]],2,1)="x","Freistaat Bayern",INDEX(bezirke,LEFT(tab_SATLISTE[[#This Row],[SAT-ID]],1))&amp; " - "&amp; IF(MID(tab_SATLISTE[[#This Row],[SAT-ID]],2,1)="k","kommunal","privat")))</f>
        <v>Mittelfranken - kommunal</v>
      </c>
      <c r="I104" s="365"/>
      <c r="J104" s="365"/>
      <c r="K104" s="365"/>
      <c r="L104" s="366"/>
    </row>
    <row r="105" spans="1:12" ht="15.95" customHeight="1" x14ac:dyDescent="0.25">
      <c r="A105" s="133" t="s">
        <v>2048</v>
      </c>
      <c r="B105" s="133" t="s">
        <v>3128</v>
      </c>
      <c r="C105" s="133">
        <v>735</v>
      </c>
      <c r="D105" s="136">
        <v>735000</v>
      </c>
      <c r="E105" s="135">
        <v>183750</v>
      </c>
      <c r="F105" s="133">
        <v>735</v>
      </c>
      <c r="G105" s="45" t="str">
        <f>IF(MID(tab_SATLISTE[[#This Row],[SAT-ID]],2,1)="x","x",LEFT(tab_SATLISTE[[#This Row],[SAT-ID]]))</f>
        <v>5</v>
      </c>
      <c r="H105" s="364" t="str">
        <f xml:space="preserve"> IF(tab_SATLISTE[[#This Row],[SAT-ID]]="","",IF(MID(tab_SATLISTE[[#This Row],[SAT-ID]],2,1)="x","Freistaat Bayern",INDEX(bezirke,LEFT(tab_SATLISTE[[#This Row],[SAT-ID]],1))&amp; " - "&amp; IF(MID(tab_SATLISTE[[#This Row],[SAT-ID]],2,1)="k","kommunal","privat")))</f>
        <v>Mittelfranken - kommunal</v>
      </c>
      <c r="I105" s="365"/>
      <c r="J105" s="365"/>
      <c r="K105" s="365"/>
      <c r="L105" s="366"/>
    </row>
    <row r="106" spans="1:12" ht="15.95" customHeight="1" x14ac:dyDescent="0.25">
      <c r="A106" s="133" t="s">
        <v>2191</v>
      </c>
      <c r="B106" s="133" t="s">
        <v>50</v>
      </c>
      <c r="C106" s="133">
        <v>89</v>
      </c>
      <c r="D106" s="136">
        <v>89000</v>
      </c>
      <c r="E106" s="135">
        <v>22250</v>
      </c>
      <c r="F106" s="133">
        <v>89</v>
      </c>
      <c r="G106" s="45" t="str">
        <f>IF(MID(tab_SATLISTE[[#This Row],[SAT-ID]],2,1)="x","x",LEFT(tab_SATLISTE[[#This Row],[SAT-ID]]))</f>
        <v>5</v>
      </c>
      <c r="H106" s="364" t="str">
        <f xml:space="preserve"> IF(tab_SATLISTE[[#This Row],[SAT-ID]]="","",IF(MID(tab_SATLISTE[[#This Row],[SAT-ID]],2,1)="x","Freistaat Bayern",INDEX(bezirke,LEFT(tab_SATLISTE[[#This Row],[SAT-ID]],1))&amp; " - "&amp; IF(MID(tab_SATLISTE[[#This Row],[SAT-ID]],2,1)="k","kommunal","privat")))</f>
        <v>Mittelfranken - privat</v>
      </c>
      <c r="I106" s="365"/>
      <c r="J106" s="365"/>
      <c r="K106" s="365"/>
      <c r="L106" s="366"/>
    </row>
    <row r="107" spans="1:12" ht="15.95" customHeight="1" x14ac:dyDescent="0.25">
      <c r="A107" s="133" t="s">
        <v>2113</v>
      </c>
      <c r="B107" s="133" t="s">
        <v>3129</v>
      </c>
      <c r="C107" s="133">
        <v>428</v>
      </c>
      <c r="D107" s="136">
        <v>428000</v>
      </c>
      <c r="E107" s="135">
        <v>107000</v>
      </c>
      <c r="F107" s="133">
        <v>428</v>
      </c>
      <c r="G107" s="45" t="str">
        <f>IF(MID(tab_SATLISTE[[#This Row],[SAT-ID]],2,1)="x","x",LEFT(tab_SATLISTE[[#This Row],[SAT-ID]]))</f>
        <v>5</v>
      </c>
      <c r="H107" s="364" t="str">
        <f xml:space="preserve"> IF(tab_SATLISTE[[#This Row],[SAT-ID]]="","",IF(MID(tab_SATLISTE[[#This Row],[SAT-ID]],2,1)="x","Freistaat Bayern",INDEX(bezirke,LEFT(tab_SATLISTE[[#This Row],[SAT-ID]],1))&amp; " - "&amp; IF(MID(tab_SATLISTE[[#This Row],[SAT-ID]],2,1)="k","kommunal","privat")))</f>
        <v>Mittelfranken - kommunal</v>
      </c>
      <c r="I107" s="365"/>
      <c r="J107" s="365"/>
      <c r="K107" s="365"/>
      <c r="L107" s="366"/>
    </row>
    <row r="108" spans="1:12" ht="15.95" customHeight="1" x14ac:dyDescent="0.25">
      <c r="A108" s="133" t="s">
        <v>2263</v>
      </c>
      <c r="B108" s="133" t="s">
        <v>105</v>
      </c>
      <c r="C108" s="133">
        <v>55</v>
      </c>
      <c r="D108" s="136">
        <v>55000</v>
      </c>
      <c r="E108" s="135">
        <v>13750</v>
      </c>
      <c r="F108" s="133">
        <v>55</v>
      </c>
      <c r="G108" s="45" t="str">
        <f>IF(MID(tab_SATLISTE[[#This Row],[SAT-ID]],2,1)="x","x",LEFT(tab_SATLISTE[[#This Row],[SAT-ID]]))</f>
        <v>5</v>
      </c>
      <c r="H108" s="364" t="str">
        <f xml:space="preserve"> IF(tab_SATLISTE[[#This Row],[SAT-ID]]="","",IF(MID(tab_SATLISTE[[#This Row],[SAT-ID]],2,1)="x","Freistaat Bayern",INDEX(bezirke,LEFT(tab_SATLISTE[[#This Row],[SAT-ID]],1))&amp; " - "&amp; IF(MID(tab_SATLISTE[[#This Row],[SAT-ID]],2,1)="k","kommunal","privat")))</f>
        <v>Mittelfranken - privat</v>
      </c>
      <c r="I108" s="365"/>
      <c r="J108" s="365"/>
      <c r="K108" s="365"/>
      <c r="L108" s="366"/>
    </row>
    <row r="109" spans="1:12" ht="15.95" customHeight="1" x14ac:dyDescent="0.25">
      <c r="A109" s="133" t="s">
        <v>2248</v>
      </c>
      <c r="B109" s="133" t="s">
        <v>106</v>
      </c>
      <c r="C109" s="133">
        <v>13</v>
      </c>
      <c r="D109" s="136">
        <v>13000</v>
      </c>
      <c r="E109" s="135">
        <v>3250</v>
      </c>
      <c r="F109" s="133">
        <v>13</v>
      </c>
      <c r="G109" s="45" t="str">
        <f>IF(MID(tab_SATLISTE[[#This Row],[SAT-ID]],2,1)="x","x",LEFT(tab_SATLISTE[[#This Row],[SAT-ID]]))</f>
        <v>5</v>
      </c>
      <c r="H109" s="364" t="str">
        <f xml:space="preserve"> IF(tab_SATLISTE[[#This Row],[SAT-ID]]="","",IF(MID(tab_SATLISTE[[#This Row],[SAT-ID]],2,1)="x","Freistaat Bayern",INDEX(bezirke,LEFT(tab_SATLISTE[[#This Row],[SAT-ID]],1))&amp; " - "&amp; IF(MID(tab_SATLISTE[[#This Row],[SAT-ID]],2,1)="k","kommunal","privat")))</f>
        <v>Mittelfranken - privat</v>
      </c>
      <c r="I109" s="365"/>
      <c r="J109" s="365"/>
      <c r="K109" s="365"/>
      <c r="L109" s="366"/>
    </row>
    <row r="110" spans="1:12" ht="15.95" customHeight="1" x14ac:dyDescent="0.25">
      <c r="A110" s="133" t="s">
        <v>2256</v>
      </c>
      <c r="B110" s="133" t="s">
        <v>3130</v>
      </c>
      <c r="C110" s="133">
        <v>66</v>
      </c>
      <c r="D110" s="136">
        <v>66000</v>
      </c>
      <c r="E110" s="135">
        <v>16500</v>
      </c>
      <c r="F110" s="133">
        <v>66</v>
      </c>
      <c r="G110" s="45" t="str">
        <f>IF(MID(tab_SATLISTE[[#This Row],[SAT-ID]],2,1)="x","x",LEFT(tab_SATLISTE[[#This Row],[SAT-ID]]))</f>
        <v>5</v>
      </c>
      <c r="H110" s="364" t="str">
        <f xml:space="preserve"> IF(tab_SATLISTE[[#This Row],[SAT-ID]]="","",IF(MID(tab_SATLISTE[[#This Row],[SAT-ID]],2,1)="x","Freistaat Bayern",INDEX(bezirke,LEFT(tab_SATLISTE[[#This Row],[SAT-ID]],1))&amp; " - "&amp; IF(MID(tab_SATLISTE[[#This Row],[SAT-ID]],2,1)="k","kommunal","privat")))</f>
        <v>Mittelfranken - privat</v>
      </c>
      <c r="I110" s="365"/>
      <c r="J110" s="365"/>
      <c r="K110" s="365"/>
      <c r="L110" s="366"/>
    </row>
    <row r="111" spans="1:12" ht="15.95" customHeight="1" x14ac:dyDescent="0.25">
      <c r="A111" s="133" t="s">
        <v>2247</v>
      </c>
      <c r="B111" s="133" t="s">
        <v>3131</v>
      </c>
      <c r="C111" s="133">
        <v>31</v>
      </c>
      <c r="D111" s="136">
        <v>31000</v>
      </c>
      <c r="E111" s="135">
        <v>7750</v>
      </c>
      <c r="F111" s="133">
        <v>31</v>
      </c>
      <c r="G111" s="45" t="str">
        <f>IF(MID(tab_SATLISTE[[#This Row],[SAT-ID]],2,1)="x","x",LEFT(tab_SATLISTE[[#This Row],[SAT-ID]]))</f>
        <v>5</v>
      </c>
      <c r="H111" s="364" t="str">
        <f xml:space="preserve"> IF(tab_SATLISTE[[#This Row],[SAT-ID]]="","",IF(MID(tab_SATLISTE[[#This Row],[SAT-ID]],2,1)="x","Freistaat Bayern",INDEX(bezirke,LEFT(tab_SATLISTE[[#This Row],[SAT-ID]],1))&amp; " - "&amp; IF(MID(tab_SATLISTE[[#This Row],[SAT-ID]],2,1)="k","kommunal","privat")))</f>
        <v>Mittelfranken - privat</v>
      </c>
      <c r="I111" s="365"/>
      <c r="J111" s="365"/>
      <c r="K111" s="365"/>
      <c r="L111" s="366"/>
    </row>
    <row r="112" spans="1:12" ht="15.95" customHeight="1" x14ac:dyDescent="0.25">
      <c r="A112" s="133" t="s">
        <v>2115</v>
      </c>
      <c r="B112" s="133" t="s">
        <v>3132</v>
      </c>
      <c r="C112" s="133">
        <v>751</v>
      </c>
      <c r="D112" s="136">
        <v>751000</v>
      </c>
      <c r="E112" s="135">
        <v>187750</v>
      </c>
      <c r="F112" s="133">
        <v>751</v>
      </c>
      <c r="G112" s="45" t="str">
        <f>IF(MID(tab_SATLISTE[[#This Row],[SAT-ID]],2,1)="x","x",LEFT(tab_SATLISTE[[#This Row],[SAT-ID]]))</f>
        <v>5</v>
      </c>
      <c r="H112" s="364" t="str">
        <f xml:space="preserve"> IF(tab_SATLISTE[[#This Row],[SAT-ID]]="","",IF(MID(tab_SATLISTE[[#This Row],[SAT-ID]],2,1)="x","Freistaat Bayern",INDEX(bezirke,LEFT(tab_SATLISTE[[#This Row],[SAT-ID]],1))&amp; " - "&amp; IF(MID(tab_SATLISTE[[#This Row],[SAT-ID]],2,1)="k","kommunal","privat")))</f>
        <v>Mittelfranken - kommunal</v>
      </c>
      <c r="I112" s="365"/>
      <c r="J112" s="365"/>
      <c r="K112" s="365"/>
      <c r="L112" s="366"/>
    </row>
    <row r="113" spans="1:12" ht="15.95" customHeight="1" x14ac:dyDescent="0.25">
      <c r="A113" s="133" t="s">
        <v>2498</v>
      </c>
      <c r="B113" s="133" t="s">
        <v>3133</v>
      </c>
      <c r="C113" s="133">
        <v>1400</v>
      </c>
      <c r="D113" s="136">
        <v>1400000</v>
      </c>
      <c r="E113" s="135">
        <v>350000</v>
      </c>
      <c r="F113" s="133">
        <v>1400</v>
      </c>
      <c r="G113" s="45" t="str">
        <f>IF(MID(tab_SATLISTE[[#This Row],[SAT-ID]],2,1)="x","x",LEFT(tab_SATLISTE[[#This Row],[SAT-ID]]))</f>
        <v>6</v>
      </c>
      <c r="H113" s="364" t="str">
        <f xml:space="preserve"> IF(tab_SATLISTE[[#This Row],[SAT-ID]]="","",IF(MID(tab_SATLISTE[[#This Row],[SAT-ID]],2,1)="x","Freistaat Bayern",INDEX(bezirke,LEFT(tab_SATLISTE[[#This Row],[SAT-ID]],1))&amp; " - "&amp; IF(MID(tab_SATLISTE[[#This Row],[SAT-ID]],2,1)="k","kommunal","privat")))</f>
        <v>Unterfranken - kommunal</v>
      </c>
      <c r="I113" s="365"/>
      <c r="J113" s="365"/>
      <c r="K113" s="365"/>
      <c r="L113" s="366"/>
    </row>
    <row r="114" spans="1:12" ht="15.95" customHeight="1" x14ac:dyDescent="0.25">
      <c r="A114" s="133" t="s">
        <v>2354</v>
      </c>
      <c r="B114" s="133" t="s">
        <v>3134</v>
      </c>
      <c r="C114" s="133">
        <v>230</v>
      </c>
      <c r="D114" s="136">
        <v>230000</v>
      </c>
      <c r="E114" s="135">
        <v>57500</v>
      </c>
      <c r="F114" s="133">
        <v>230</v>
      </c>
      <c r="G114" s="45" t="str">
        <f>IF(MID(tab_SATLISTE[[#This Row],[SAT-ID]],2,1)="x","x",LEFT(tab_SATLISTE[[#This Row],[SAT-ID]]))</f>
        <v>6</v>
      </c>
      <c r="H114" s="364" t="str">
        <f xml:space="preserve"> IF(tab_SATLISTE[[#This Row],[SAT-ID]]="","",IF(MID(tab_SATLISTE[[#This Row],[SAT-ID]],2,1)="x","Freistaat Bayern",INDEX(bezirke,LEFT(tab_SATLISTE[[#This Row],[SAT-ID]],1))&amp; " - "&amp; IF(MID(tab_SATLISTE[[#This Row],[SAT-ID]],2,1)="k","kommunal","privat")))</f>
        <v>Unterfranken - kommunal</v>
      </c>
      <c r="I114" s="365"/>
      <c r="J114" s="365"/>
      <c r="K114" s="365"/>
      <c r="L114" s="366"/>
    </row>
    <row r="115" spans="1:12" ht="15.95" customHeight="1" x14ac:dyDescent="0.25">
      <c r="A115" s="133" t="s">
        <v>2441</v>
      </c>
      <c r="B115" s="133" t="s">
        <v>3135</v>
      </c>
      <c r="C115" s="133">
        <v>366</v>
      </c>
      <c r="D115" s="136">
        <v>366000</v>
      </c>
      <c r="E115" s="135">
        <v>91500</v>
      </c>
      <c r="F115" s="133">
        <v>366</v>
      </c>
      <c r="G115" s="45" t="str">
        <f>IF(MID(tab_SATLISTE[[#This Row],[SAT-ID]],2,1)="x","x",LEFT(tab_SATLISTE[[#This Row],[SAT-ID]]))</f>
        <v>6</v>
      </c>
      <c r="H115" s="364" t="str">
        <f xml:space="preserve"> IF(tab_SATLISTE[[#This Row],[SAT-ID]]="","",IF(MID(tab_SATLISTE[[#This Row],[SAT-ID]],2,1)="x","Freistaat Bayern",INDEX(bezirke,LEFT(tab_SATLISTE[[#This Row],[SAT-ID]],1))&amp; " - "&amp; IF(MID(tab_SATLISTE[[#This Row],[SAT-ID]],2,1)="k","kommunal","privat")))</f>
        <v>Unterfranken - kommunal</v>
      </c>
      <c r="I115" s="365"/>
      <c r="J115" s="365"/>
      <c r="K115" s="365"/>
      <c r="L115" s="366"/>
    </row>
    <row r="116" spans="1:12" ht="15.95" customHeight="1" x14ac:dyDescent="0.25">
      <c r="A116" s="133" t="s">
        <v>2523</v>
      </c>
      <c r="B116" s="133" t="s">
        <v>3136</v>
      </c>
      <c r="C116" s="133">
        <v>10</v>
      </c>
      <c r="D116" s="136">
        <v>10000</v>
      </c>
      <c r="E116" s="135">
        <v>2500</v>
      </c>
      <c r="F116" s="133">
        <v>10</v>
      </c>
      <c r="G116" s="45" t="str">
        <f>IF(MID(tab_SATLISTE[[#This Row],[SAT-ID]],2,1)="x","x",LEFT(tab_SATLISTE[[#This Row],[SAT-ID]]))</f>
        <v>6</v>
      </c>
      <c r="H116" s="364" t="str">
        <f xml:space="preserve"> IF(tab_SATLISTE[[#This Row],[SAT-ID]]="","",IF(MID(tab_SATLISTE[[#This Row],[SAT-ID]],2,1)="x","Freistaat Bayern",INDEX(bezirke,LEFT(tab_SATLISTE[[#This Row],[SAT-ID]],1))&amp; " - "&amp; IF(MID(tab_SATLISTE[[#This Row],[SAT-ID]],2,1)="k","kommunal","privat")))</f>
        <v>Unterfranken - privat</v>
      </c>
      <c r="I116" s="365"/>
      <c r="J116" s="365"/>
      <c r="K116" s="365"/>
      <c r="L116" s="366"/>
    </row>
    <row r="117" spans="1:12" ht="15.95" customHeight="1" x14ac:dyDescent="0.25">
      <c r="A117" s="133" t="s">
        <v>2512</v>
      </c>
      <c r="B117" s="133" t="s">
        <v>3137</v>
      </c>
      <c r="C117" s="133">
        <v>8</v>
      </c>
      <c r="D117" s="136">
        <v>8000</v>
      </c>
      <c r="E117" s="135">
        <v>2000</v>
      </c>
      <c r="F117" s="133">
        <v>8</v>
      </c>
      <c r="G117" s="45" t="str">
        <f>IF(MID(tab_SATLISTE[[#This Row],[SAT-ID]],2,1)="x","x",LEFT(tab_SATLISTE[[#This Row],[SAT-ID]]))</f>
        <v>6</v>
      </c>
      <c r="H117" s="364" t="str">
        <f xml:space="preserve"> IF(tab_SATLISTE[[#This Row],[SAT-ID]]="","",IF(MID(tab_SATLISTE[[#This Row],[SAT-ID]],2,1)="x","Freistaat Bayern",INDEX(bezirke,LEFT(tab_SATLISTE[[#This Row],[SAT-ID]],1))&amp; " - "&amp; IF(MID(tab_SATLISTE[[#This Row],[SAT-ID]],2,1)="k","kommunal","privat")))</f>
        <v>Unterfranken - privat</v>
      </c>
      <c r="I117" s="365"/>
      <c r="J117" s="365"/>
      <c r="K117" s="365"/>
      <c r="L117" s="366"/>
    </row>
    <row r="118" spans="1:12" ht="15.95" customHeight="1" x14ac:dyDescent="0.25">
      <c r="A118" s="133" t="s">
        <v>2536</v>
      </c>
      <c r="B118" s="133" t="s">
        <v>3138</v>
      </c>
      <c r="C118" s="133">
        <v>8</v>
      </c>
      <c r="D118" s="136">
        <v>8000</v>
      </c>
      <c r="E118" s="135">
        <v>2000</v>
      </c>
      <c r="F118" s="133">
        <v>8</v>
      </c>
      <c r="G118" s="45" t="str">
        <f>IF(MID(tab_SATLISTE[[#This Row],[SAT-ID]],2,1)="x","x",LEFT(tab_SATLISTE[[#This Row],[SAT-ID]]))</f>
        <v>6</v>
      </c>
      <c r="H118" s="364" t="str">
        <f xml:space="preserve"> IF(tab_SATLISTE[[#This Row],[SAT-ID]]="","",IF(MID(tab_SATLISTE[[#This Row],[SAT-ID]],2,1)="x","Freistaat Bayern",INDEX(bezirke,LEFT(tab_SATLISTE[[#This Row],[SAT-ID]],1))&amp; " - "&amp; IF(MID(tab_SATLISTE[[#This Row],[SAT-ID]],2,1)="k","kommunal","privat")))</f>
        <v>Unterfranken - privat</v>
      </c>
      <c r="I118" s="365"/>
      <c r="J118" s="365"/>
      <c r="K118" s="365"/>
      <c r="L118" s="366"/>
    </row>
    <row r="119" spans="1:12" ht="15.95" customHeight="1" x14ac:dyDescent="0.25">
      <c r="A119" s="133" t="s">
        <v>2284</v>
      </c>
      <c r="B119" s="133" t="s">
        <v>3139</v>
      </c>
      <c r="C119" s="133">
        <v>428</v>
      </c>
      <c r="D119" s="136">
        <v>428000</v>
      </c>
      <c r="E119" s="135">
        <v>107000</v>
      </c>
      <c r="F119" s="133">
        <v>428</v>
      </c>
      <c r="G119" s="45" t="str">
        <f>IF(MID(tab_SATLISTE[[#This Row],[SAT-ID]],2,1)="x","x",LEFT(tab_SATLISTE[[#This Row],[SAT-ID]]))</f>
        <v>6</v>
      </c>
      <c r="H119" s="364" t="str">
        <f xml:space="preserve"> IF(tab_SATLISTE[[#This Row],[SAT-ID]]="","",IF(MID(tab_SATLISTE[[#This Row],[SAT-ID]],2,1)="x","Freistaat Bayern",INDEX(bezirke,LEFT(tab_SATLISTE[[#This Row],[SAT-ID]],1))&amp; " - "&amp; IF(MID(tab_SATLISTE[[#This Row],[SAT-ID]],2,1)="k","kommunal","privat")))</f>
        <v>Unterfranken - kommunal</v>
      </c>
      <c r="I119" s="365"/>
      <c r="J119" s="365"/>
      <c r="K119" s="365"/>
      <c r="L119" s="366"/>
    </row>
    <row r="120" spans="1:12" ht="15.95" customHeight="1" x14ac:dyDescent="0.25">
      <c r="A120" s="133" t="s">
        <v>2277</v>
      </c>
      <c r="B120" s="133" t="s">
        <v>3140</v>
      </c>
      <c r="C120" s="133">
        <v>441</v>
      </c>
      <c r="D120" s="136">
        <v>441000</v>
      </c>
      <c r="E120" s="135">
        <v>110250</v>
      </c>
      <c r="F120" s="133">
        <v>441</v>
      </c>
      <c r="G120" s="45" t="str">
        <f>IF(MID(tab_SATLISTE[[#This Row],[SAT-ID]],2,1)="x","x",LEFT(tab_SATLISTE[[#This Row],[SAT-ID]]))</f>
        <v>6</v>
      </c>
      <c r="H120" s="364" t="str">
        <f xml:space="preserve"> IF(tab_SATLISTE[[#This Row],[SAT-ID]]="","",IF(MID(tab_SATLISTE[[#This Row],[SAT-ID]],2,1)="x","Freistaat Bayern",INDEX(bezirke,LEFT(tab_SATLISTE[[#This Row],[SAT-ID]],1))&amp; " - "&amp; IF(MID(tab_SATLISTE[[#This Row],[SAT-ID]],2,1)="k","kommunal","privat")))</f>
        <v>Unterfranken - kommunal</v>
      </c>
      <c r="I120" s="365"/>
      <c r="J120" s="365"/>
      <c r="K120" s="365"/>
      <c r="L120" s="366"/>
    </row>
    <row r="121" spans="1:12" ht="15.95" customHeight="1" x14ac:dyDescent="0.25">
      <c r="A121" s="133" t="s">
        <v>2276</v>
      </c>
      <c r="B121" s="133" t="s">
        <v>3141</v>
      </c>
      <c r="C121" s="133">
        <v>880</v>
      </c>
      <c r="D121" s="136">
        <v>880000</v>
      </c>
      <c r="E121" s="135">
        <v>220000</v>
      </c>
      <c r="F121" s="133">
        <v>880</v>
      </c>
      <c r="G121" s="45" t="str">
        <f>IF(MID(tab_SATLISTE[[#This Row],[SAT-ID]],2,1)="x","x",LEFT(tab_SATLISTE[[#This Row],[SAT-ID]]))</f>
        <v>6</v>
      </c>
      <c r="H121" s="364" t="str">
        <f xml:space="preserve"> IF(tab_SATLISTE[[#This Row],[SAT-ID]]="","",IF(MID(tab_SATLISTE[[#This Row],[SAT-ID]],2,1)="x","Freistaat Bayern",INDEX(bezirke,LEFT(tab_SATLISTE[[#This Row],[SAT-ID]],1))&amp; " - "&amp; IF(MID(tab_SATLISTE[[#This Row],[SAT-ID]],2,1)="k","kommunal","privat")))</f>
        <v>Unterfranken - kommunal</v>
      </c>
      <c r="I121" s="365"/>
      <c r="J121" s="365"/>
      <c r="K121" s="365"/>
      <c r="L121" s="366"/>
    </row>
    <row r="122" spans="1:12" ht="15.95" customHeight="1" x14ac:dyDescent="0.25">
      <c r="A122" s="133" t="s">
        <v>2513</v>
      </c>
      <c r="B122" s="133" t="s">
        <v>2966</v>
      </c>
      <c r="C122" s="133">
        <v>14</v>
      </c>
      <c r="D122" s="136">
        <v>14000</v>
      </c>
      <c r="E122" s="135">
        <v>3500</v>
      </c>
      <c r="F122" s="133">
        <v>14</v>
      </c>
      <c r="G122" s="45" t="str">
        <f>IF(MID(tab_SATLISTE[[#This Row],[SAT-ID]],2,1)="x","x",LEFT(tab_SATLISTE[[#This Row],[SAT-ID]]))</f>
        <v>6</v>
      </c>
      <c r="H122" s="364" t="str">
        <f xml:space="preserve"> IF(tab_SATLISTE[[#This Row],[SAT-ID]]="","",IF(MID(tab_SATLISTE[[#This Row],[SAT-ID]],2,1)="x","Freistaat Bayern",INDEX(bezirke,LEFT(tab_SATLISTE[[#This Row],[SAT-ID]],1))&amp; " - "&amp; IF(MID(tab_SATLISTE[[#This Row],[SAT-ID]],2,1)="k","kommunal","privat")))</f>
        <v>Unterfranken - privat</v>
      </c>
      <c r="I122" s="365"/>
      <c r="J122" s="365"/>
      <c r="K122" s="365"/>
      <c r="L122" s="366"/>
    </row>
    <row r="123" spans="1:12" ht="15.95" customHeight="1" x14ac:dyDescent="0.25">
      <c r="A123" s="133" t="s">
        <v>2499</v>
      </c>
      <c r="B123" s="133" t="s">
        <v>3142</v>
      </c>
      <c r="C123" s="133">
        <v>361</v>
      </c>
      <c r="D123" s="136">
        <v>361000</v>
      </c>
      <c r="E123" s="135">
        <v>90250</v>
      </c>
      <c r="F123" s="133">
        <v>361</v>
      </c>
      <c r="G123" s="45" t="str">
        <f>IF(MID(tab_SATLISTE[[#This Row],[SAT-ID]],2,1)="x","x",LEFT(tab_SATLISTE[[#This Row],[SAT-ID]]))</f>
        <v>6</v>
      </c>
      <c r="H123" s="364" t="str">
        <f xml:space="preserve"> IF(tab_SATLISTE[[#This Row],[SAT-ID]]="","",IF(MID(tab_SATLISTE[[#This Row],[SAT-ID]],2,1)="x","Freistaat Bayern",INDEX(bezirke,LEFT(tab_SATLISTE[[#This Row],[SAT-ID]],1))&amp; " - "&amp; IF(MID(tab_SATLISTE[[#This Row],[SAT-ID]],2,1)="k","kommunal","privat")))</f>
        <v>Unterfranken - kommunal</v>
      </c>
      <c r="I123" s="365"/>
      <c r="J123" s="365"/>
      <c r="K123" s="365"/>
      <c r="L123" s="366"/>
    </row>
    <row r="124" spans="1:12" ht="15.95" customHeight="1" x14ac:dyDescent="0.25">
      <c r="A124" s="133" t="s">
        <v>2463</v>
      </c>
      <c r="B124" s="133" t="s">
        <v>3143</v>
      </c>
      <c r="C124" s="133">
        <v>270</v>
      </c>
      <c r="D124" s="136">
        <v>270000</v>
      </c>
      <c r="E124" s="135">
        <v>67500</v>
      </c>
      <c r="F124" s="133">
        <v>270</v>
      </c>
      <c r="G124" s="45" t="str">
        <f>IF(MID(tab_SATLISTE[[#This Row],[SAT-ID]],2,1)="x","x",LEFT(tab_SATLISTE[[#This Row],[SAT-ID]]))</f>
        <v>6</v>
      </c>
      <c r="H124" s="364" t="str">
        <f xml:space="preserve"> IF(tab_SATLISTE[[#This Row],[SAT-ID]]="","",IF(MID(tab_SATLISTE[[#This Row],[SAT-ID]],2,1)="x","Freistaat Bayern",INDEX(bezirke,LEFT(tab_SATLISTE[[#This Row],[SAT-ID]],1))&amp; " - "&amp; IF(MID(tab_SATLISTE[[#This Row],[SAT-ID]],2,1)="k","kommunal","privat")))</f>
        <v>Unterfranken - kommunal</v>
      </c>
      <c r="I124" s="365"/>
      <c r="J124" s="365"/>
      <c r="K124" s="365"/>
      <c r="L124" s="366"/>
    </row>
    <row r="125" spans="1:12" ht="15.95" customHeight="1" x14ac:dyDescent="0.25">
      <c r="A125" s="133" t="s">
        <v>2529</v>
      </c>
      <c r="B125" s="133" t="s">
        <v>3063</v>
      </c>
      <c r="C125" s="133">
        <v>16</v>
      </c>
      <c r="D125" s="136">
        <v>16000</v>
      </c>
      <c r="E125" s="135">
        <v>4000</v>
      </c>
      <c r="F125" s="133">
        <v>16</v>
      </c>
      <c r="G125" s="45" t="str">
        <f>IF(MID(tab_SATLISTE[[#This Row],[SAT-ID]],2,1)="x","x",LEFT(tab_SATLISTE[[#This Row],[SAT-ID]]))</f>
        <v>6</v>
      </c>
      <c r="H125" s="364" t="str">
        <f xml:space="preserve"> IF(tab_SATLISTE[[#This Row],[SAT-ID]]="","",IF(MID(tab_SATLISTE[[#This Row],[SAT-ID]],2,1)="x","Freistaat Bayern",INDEX(bezirke,LEFT(tab_SATLISTE[[#This Row],[SAT-ID]],1))&amp; " - "&amp; IF(MID(tab_SATLISTE[[#This Row],[SAT-ID]],2,1)="k","kommunal","privat")))</f>
        <v>Unterfranken - privat</v>
      </c>
      <c r="I125" s="365"/>
      <c r="J125" s="365"/>
      <c r="K125" s="365"/>
      <c r="L125" s="366"/>
    </row>
    <row r="126" spans="1:12" ht="15.95" customHeight="1" x14ac:dyDescent="0.25">
      <c r="A126" s="133" t="s">
        <v>2519</v>
      </c>
      <c r="B126" s="133" t="s">
        <v>3144</v>
      </c>
      <c r="C126" s="133">
        <v>30</v>
      </c>
      <c r="D126" s="136">
        <v>30000</v>
      </c>
      <c r="E126" s="135">
        <v>7500</v>
      </c>
      <c r="F126" s="133">
        <v>30</v>
      </c>
      <c r="G126" s="45" t="str">
        <f>IF(MID(tab_SATLISTE[[#This Row],[SAT-ID]],2,1)="x","x",LEFT(tab_SATLISTE[[#This Row],[SAT-ID]]))</f>
        <v>6</v>
      </c>
      <c r="H126" s="364" t="str">
        <f xml:space="preserve"> IF(tab_SATLISTE[[#This Row],[SAT-ID]]="","",IF(MID(tab_SATLISTE[[#This Row],[SAT-ID]],2,1)="x","Freistaat Bayern",INDEX(bezirke,LEFT(tab_SATLISTE[[#This Row],[SAT-ID]],1))&amp; " - "&amp; IF(MID(tab_SATLISTE[[#This Row],[SAT-ID]],2,1)="k","kommunal","privat")))</f>
        <v>Unterfranken - privat</v>
      </c>
      <c r="I126" s="365"/>
      <c r="J126" s="365"/>
      <c r="K126" s="365"/>
      <c r="L126" s="366"/>
    </row>
    <row r="127" spans="1:12" ht="15.95" customHeight="1" x14ac:dyDescent="0.25">
      <c r="A127" s="133" t="s">
        <v>2412</v>
      </c>
      <c r="B127" s="133" t="s">
        <v>3145</v>
      </c>
      <c r="C127" s="133">
        <v>548</v>
      </c>
      <c r="D127" s="136">
        <v>548000</v>
      </c>
      <c r="E127" s="135">
        <v>137000</v>
      </c>
      <c r="F127" s="133">
        <v>548</v>
      </c>
      <c r="G127" s="45" t="str">
        <f>IF(MID(tab_SATLISTE[[#This Row],[SAT-ID]],2,1)="x","x",LEFT(tab_SATLISTE[[#This Row],[SAT-ID]]))</f>
        <v>6</v>
      </c>
      <c r="H127" s="364" t="str">
        <f xml:space="preserve"> IF(tab_SATLISTE[[#This Row],[SAT-ID]]="","",IF(MID(tab_SATLISTE[[#This Row],[SAT-ID]],2,1)="x","Freistaat Bayern",INDEX(bezirke,LEFT(tab_SATLISTE[[#This Row],[SAT-ID]],1))&amp; " - "&amp; IF(MID(tab_SATLISTE[[#This Row],[SAT-ID]],2,1)="k","kommunal","privat")))</f>
        <v>Unterfranken - kommunal</v>
      </c>
      <c r="I127" s="365"/>
      <c r="J127" s="365"/>
      <c r="K127" s="365"/>
      <c r="L127" s="366"/>
    </row>
    <row r="128" spans="1:12" ht="15.95" customHeight="1" x14ac:dyDescent="0.25">
      <c r="A128" s="133" t="s">
        <v>2760</v>
      </c>
      <c r="B128" s="133" t="s">
        <v>3146</v>
      </c>
      <c r="C128" s="133">
        <v>664</v>
      </c>
      <c r="D128" s="136">
        <v>664000</v>
      </c>
      <c r="E128" s="135">
        <v>166000</v>
      </c>
      <c r="F128" s="133">
        <v>664</v>
      </c>
      <c r="G128" s="45" t="str">
        <f>IF(MID(tab_SATLISTE[[#This Row],[SAT-ID]],2,1)="x","x",LEFT(tab_SATLISTE[[#This Row],[SAT-ID]]))</f>
        <v>7</v>
      </c>
      <c r="H128" s="364" t="str">
        <f xml:space="preserve"> IF(tab_SATLISTE[[#This Row],[SAT-ID]]="","",IF(MID(tab_SATLISTE[[#This Row],[SAT-ID]],2,1)="x","Freistaat Bayern",INDEX(bezirke,LEFT(tab_SATLISTE[[#This Row],[SAT-ID]],1))&amp; " - "&amp; IF(MID(tab_SATLISTE[[#This Row],[SAT-ID]],2,1)="k","kommunal","privat")))</f>
        <v>Schwaben - kommunal</v>
      </c>
      <c r="I128" s="365"/>
      <c r="J128" s="365"/>
      <c r="K128" s="365"/>
      <c r="L128" s="366"/>
    </row>
    <row r="129" spans="1:12" ht="15.95" customHeight="1" x14ac:dyDescent="0.25">
      <c r="A129" s="133" t="s">
        <v>2822</v>
      </c>
      <c r="B129" s="133" t="s">
        <v>3147</v>
      </c>
      <c r="C129" s="133">
        <v>158</v>
      </c>
      <c r="D129" s="136">
        <v>158000</v>
      </c>
      <c r="E129" s="135">
        <v>39500</v>
      </c>
      <c r="F129" s="133">
        <v>158</v>
      </c>
      <c r="G129" s="45" t="str">
        <f>IF(MID(tab_SATLISTE[[#This Row],[SAT-ID]],2,1)="x","x",LEFT(tab_SATLISTE[[#This Row],[SAT-ID]]))</f>
        <v>7</v>
      </c>
      <c r="H129" s="364" t="str">
        <f xml:space="preserve"> IF(tab_SATLISTE[[#This Row],[SAT-ID]]="","",IF(MID(tab_SATLISTE[[#This Row],[SAT-ID]],2,1)="x","Freistaat Bayern",INDEX(bezirke,LEFT(tab_SATLISTE[[#This Row],[SAT-ID]],1))&amp; " - "&amp; IF(MID(tab_SATLISTE[[#This Row],[SAT-ID]],2,1)="k","kommunal","privat")))</f>
        <v>Schwaben - kommunal</v>
      </c>
      <c r="I129" s="365"/>
      <c r="J129" s="365"/>
      <c r="K129" s="365"/>
      <c r="L129" s="366"/>
    </row>
    <row r="130" spans="1:12" ht="15.95" customHeight="1" x14ac:dyDescent="0.25">
      <c r="A130" s="133" t="s">
        <v>2774</v>
      </c>
      <c r="B130" s="133" t="s">
        <v>3148</v>
      </c>
      <c r="C130" s="133">
        <v>498</v>
      </c>
      <c r="D130" s="136">
        <v>498000</v>
      </c>
      <c r="E130" s="135">
        <v>124500</v>
      </c>
      <c r="F130" s="133">
        <v>498</v>
      </c>
      <c r="G130" s="45" t="str">
        <f>IF(MID(tab_SATLISTE[[#This Row],[SAT-ID]],2,1)="x","x",LEFT(tab_SATLISTE[[#This Row],[SAT-ID]]))</f>
        <v>7</v>
      </c>
      <c r="H130" s="364" t="str">
        <f xml:space="preserve"> IF(tab_SATLISTE[[#This Row],[SAT-ID]]="","",IF(MID(tab_SATLISTE[[#This Row],[SAT-ID]],2,1)="x","Freistaat Bayern",INDEX(bezirke,LEFT(tab_SATLISTE[[#This Row],[SAT-ID]],1))&amp; " - "&amp; IF(MID(tab_SATLISTE[[#This Row],[SAT-ID]],2,1)="k","kommunal","privat")))</f>
        <v>Schwaben - kommunal</v>
      </c>
      <c r="I130" s="365"/>
      <c r="J130" s="365"/>
      <c r="K130" s="365"/>
      <c r="L130" s="366"/>
    </row>
    <row r="131" spans="1:12" ht="15.95" customHeight="1" x14ac:dyDescent="0.25">
      <c r="A131" s="133" t="s">
        <v>2926</v>
      </c>
      <c r="B131" s="133" t="s">
        <v>3149</v>
      </c>
      <c r="C131" s="133">
        <v>1315</v>
      </c>
      <c r="D131" s="136">
        <v>1315000</v>
      </c>
      <c r="E131" s="135">
        <v>328750</v>
      </c>
      <c r="F131" s="133">
        <v>1315</v>
      </c>
      <c r="G131" s="45" t="str">
        <f>IF(MID(tab_SATLISTE[[#This Row],[SAT-ID]],2,1)="x","x",LEFT(tab_SATLISTE[[#This Row],[SAT-ID]]))</f>
        <v>7</v>
      </c>
      <c r="H131" s="364" t="str">
        <f xml:space="preserve"> IF(tab_SATLISTE[[#This Row],[SAT-ID]]="","",IF(MID(tab_SATLISTE[[#This Row],[SAT-ID]],2,1)="x","Freistaat Bayern",INDEX(bezirke,LEFT(tab_SATLISTE[[#This Row],[SAT-ID]],1))&amp; " - "&amp; IF(MID(tab_SATLISTE[[#This Row],[SAT-ID]],2,1)="k","kommunal","privat")))</f>
        <v>Schwaben - privat</v>
      </c>
      <c r="I131" s="365"/>
      <c r="J131" s="365"/>
      <c r="K131" s="365"/>
      <c r="L131" s="366"/>
    </row>
    <row r="132" spans="1:12" ht="15.95" customHeight="1" x14ac:dyDescent="0.25">
      <c r="A132" s="133" t="s">
        <v>2881</v>
      </c>
      <c r="B132" s="133" t="s">
        <v>3150</v>
      </c>
      <c r="C132" s="133">
        <v>44</v>
      </c>
      <c r="D132" s="136">
        <v>44000</v>
      </c>
      <c r="E132" s="135">
        <v>11000</v>
      </c>
      <c r="F132" s="133">
        <v>44</v>
      </c>
      <c r="G132" s="45" t="str">
        <f>IF(MID(tab_SATLISTE[[#This Row],[SAT-ID]],2,1)="x","x",LEFT(tab_SATLISTE[[#This Row],[SAT-ID]]))</f>
        <v>7</v>
      </c>
      <c r="H132" s="364" t="str">
        <f xml:space="preserve"> IF(tab_SATLISTE[[#This Row],[SAT-ID]]="","",IF(MID(tab_SATLISTE[[#This Row],[SAT-ID]],2,1)="x","Freistaat Bayern",INDEX(bezirke,LEFT(tab_SATLISTE[[#This Row],[SAT-ID]],1))&amp; " - "&amp; IF(MID(tab_SATLISTE[[#This Row],[SAT-ID]],2,1)="k","kommunal","privat")))</f>
        <v>Schwaben - privat</v>
      </c>
      <c r="I132" s="365"/>
      <c r="J132" s="365"/>
      <c r="K132" s="365"/>
      <c r="L132" s="366"/>
    </row>
    <row r="133" spans="1:12" ht="15.95" customHeight="1" x14ac:dyDescent="0.25">
      <c r="A133" s="133" t="s">
        <v>2592</v>
      </c>
      <c r="B133" s="133" t="s">
        <v>3151</v>
      </c>
      <c r="C133" s="133">
        <v>2583</v>
      </c>
      <c r="D133" s="136">
        <v>2583000</v>
      </c>
      <c r="E133" s="135">
        <v>645750</v>
      </c>
      <c r="F133" s="133">
        <v>2583</v>
      </c>
      <c r="G133" s="45" t="str">
        <f>IF(MID(tab_SATLISTE[[#This Row],[SAT-ID]],2,1)="x","x",LEFT(tab_SATLISTE[[#This Row],[SAT-ID]]))</f>
        <v>7</v>
      </c>
      <c r="H133" s="364" t="str">
        <f xml:space="preserve"> IF(tab_SATLISTE[[#This Row],[SAT-ID]]="","",IF(MID(tab_SATLISTE[[#This Row],[SAT-ID]],2,1)="x","Freistaat Bayern",INDEX(bezirke,LEFT(tab_SATLISTE[[#This Row],[SAT-ID]],1))&amp; " - "&amp; IF(MID(tab_SATLISTE[[#This Row],[SAT-ID]],2,1)="k","kommunal","privat")))</f>
        <v>Schwaben - kommunal</v>
      </c>
      <c r="I133" s="365"/>
      <c r="J133" s="365"/>
      <c r="K133" s="365"/>
      <c r="L133" s="366"/>
    </row>
    <row r="134" spans="1:12" ht="15.95" customHeight="1" x14ac:dyDescent="0.25">
      <c r="A134" s="133" t="s">
        <v>2582</v>
      </c>
      <c r="B134" s="133" t="s">
        <v>3152</v>
      </c>
      <c r="C134" s="133">
        <v>669</v>
      </c>
      <c r="D134" s="136">
        <v>669000</v>
      </c>
      <c r="E134" s="135">
        <v>167250</v>
      </c>
      <c r="F134" s="133">
        <v>669</v>
      </c>
      <c r="G134" s="45" t="str">
        <f>IF(MID(tab_SATLISTE[[#This Row],[SAT-ID]],2,1)="x","x",LEFT(tab_SATLISTE[[#This Row],[SAT-ID]]))</f>
        <v>7</v>
      </c>
      <c r="H134" s="364" t="str">
        <f xml:space="preserve"> IF(tab_SATLISTE[[#This Row],[SAT-ID]]="","",IF(MID(tab_SATLISTE[[#This Row],[SAT-ID]],2,1)="x","Freistaat Bayern",INDEX(bezirke,LEFT(tab_SATLISTE[[#This Row],[SAT-ID]],1))&amp; " - "&amp; IF(MID(tab_SATLISTE[[#This Row],[SAT-ID]],2,1)="k","kommunal","privat")))</f>
        <v>Schwaben - kommunal</v>
      </c>
      <c r="I134" s="365"/>
      <c r="J134" s="365"/>
      <c r="K134" s="365"/>
      <c r="L134" s="366"/>
    </row>
    <row r="135" spans="1:12" ht="15.95" customHeight="1" x14ac:dyDescent="0.25">
      <c r="A135" s="133" t="s">
        <v>2673</v>
      </c>
      <c r="B135" s="133" t="s">
        <v>3153</v>
      </c>
      <c r="C135" s="133">
        <v>503</v>
      </c>
      <c r="D135" s="136">
        <v>503000</v>
      </c>
      <c r="E135" s="135">
        <v>125750</v>
      </c>
      <c r="F135" s="133">
        <v>503</v>
      </c>
      <c r="G135" s="45" t="str">
        <f>IF(MID(tab_SATLISTE[[#This Row],[SAT-ID]],2,1)="x","x",LEFT(tab_SATLISTE[[#This Row],[SAT-ID]]))</f>
        <v>7</v>
      </c>
      <c r="H135" s="364" t="str">
        <f xml:space="preserve"> IF(tab_SATLISTE[[#This Row],[SAT-ID]]="","",IF(MID(tab_SATLISTE[[#This Row],[SAT-ID]],2,1)="x","Freistaat Bayern",INDEX(bezirke,LEFT(tab_SATLISTE[[#This Row],[SAT-ID]],1))&amp; " - "&amp; IF(MID(tab_SATLISTE[[#This Row],[SAT-ID]],2,1)="k","kommunal","privat")))</f>
        <v>Schwaben - kommunal</v>
      </c>
      <c r="I135" s="365"/>
      <c r="J135" s="365"/>
      <c r="K135" s="365"/>
      <c r="L135" s="366"/>
    </row>
    <row r="136" spans="1:12" ht="15.95" customHeight="1" x14ac:dyDescent="0.25">
      <c r="A136" s="133" t="s">
        <v>2636</v>
      </c>
      <c r="B136" s="133" t="s">
        <v>3154</v>
      </c>
      <c r="C136" s="133">
        <v>449</v>
      </c>
      <c r="D136" s="136">
        <v>449000</v>
      </c>
      <c r="E136" s="135">
        <v>112250</v>
      </c>
      <c r="F136" s="133">
        <v>449</v>
      </c>
      <c r="G136" s="45" t="str">
        <f>IF(MID(tab_SATLISTE[[#This Row],[SAT-ID]],2,1)="x","x",LEFT(tab_SATLISTE[[#This Row],[SAT-ID]]))</f>
        <v>7</v>
      </c>
      <c r="H136" s="364" t="str">
        <f xml:space="preserve"> IF(tab_SATLISTE[[#This Row],[SAT-ID]]="","",IF(MID(tab_SATLISTE[[#This Row],[SAT-ID]],2,1)="x","Freistaat Bayern",INDEX(bezirke,LEFT(tab_SATLISTE[[#This Row],[SAT-ID]],1))&amp; " - "&amp; IF(MID(tab_SATLISTE[[#This Row],[SAT-ID]],2,1)="k","kommunal","privat")))</f>
        <v>Schwaben - kommunal</v>
      </c>
      <c r="I136" s="365"/>
      <c r="J136" s="365"/>
      <c r="K136" s="365"/>
      <c r="L136" s="366"/>
    </row>
    <row r="137" spans="1:12" ht="15.95" customHeight="1" x14ac:dyDescent="0.25">
      <c r="A137" s="133" t="s">
        <v>2704</v>
      </c>
      <c r="B137" s="133" t="s">
        <v>3155</v>
      </c>
      <c r="C137" s="133">
        <v>608</v>
      </c>
      <c r="D137" s="136">
        <v>608000</v>
      </c>
      <c r="E137" s="135">
        <v>152000</v>
      </c>
      <c r="F137" s="133">
        <v>608</v>
      </c>
      <c r="G137" s="45" t="str">
        <f>IF(MID(tab_SATLISTE[[#This Row],[SAT-ID]],2,1)="x","x",LEFT(tab_SATLISTE[[#This Row],[SAT-ID]]))</f>
        <v>7</v>
      </c>
      <c r="H137" s="364" t="str">
        <f xml:space="preserve"> IF(tab_SATLISTE[[#This Row],[SAT-ID]]="","",IF(MID(tab_SATLISTE[[#This Row],[SAT-ID]],2,1)="x","Freistaat Bayern",INDEX(bezirke,LEFT(tab_SATLISTE[[#This Row],[SAT-ID]],1))&amp; " - "&amp; IF(MID(tab_SATLISTE[[#This Row],[SAT-ID]],2,1)="k","kommunal","privat")))</f>
        <v>Schwaben - kommunal</v>
      </c>
      <c r="I137" s="365"/>
      <c r="J137" s="365"/>
      <c r="K137" s="365"/>
      <c r="L137" s="366"/>
    </row>
    <row r="138" spans="1:12" ht="15.95" customHeight="1" x14ac:dyDescent="0.25">
      <c r="A138" s="133" t="s">
        <v>2894</v>
      </c>
      <c r="B138" s="133" t="s">
        <v>107</v>
      </c>
      <c r="C138" s="133">
        <v>16</v>
      </c>
      <c r="D138" s="136">
        <v>16000</v>
      </c>
      <c r="E138" s="135">
        <v>4000</v>
      </c>
      <c r="F138" s="133">
        <v>16</v>
      </c>
      <c r="G138" s="45" t="str">
        <f>IF(MID(tab_SATLISTE[[#This Row],[SAT-ID]],2,1)="x","x",LEFT(tab_SATLISTE[[#This Row],[SAT-ID]]))</f>
        <v>7</v>
      </c>
      <c r="H138" s="364" t="str">
        <f xml:space="preserve"> IF(tab_SATLISTE[[#This Row],[SAT-ID]]="","",IF(MID(tab_SATLISTE[[#This Row],[SAT-ID]],2,1)="x","Freistaat Bayern",INDEX(bezirke,LEFT(tab_SATLISTE[[#This Row],[SAT-ID]],1))&amp; " - "&amp; IF(MID(tab_SATLISTE[[#This Row],[SAT-ID]],2,1)="k","kommunal","privat")))</f>
        <v>Schwaben - privat</v>
      </c>
      <c r="I138" s="365"/>
      <c r="J138" s="365"/>
      <c r="K138" s="365"/>
      <c r="L138" s="366"/>
    </row>
    <row r="139" spans="1:12" ht="15.95" customHeight="1" x14ac:dyDescent="0.25">
      <c r="A139" s="133" t="s">
        <v>2888</v>
      </c>
      <c r="B139" s="133" t="s">
        <v>3156</v>
      </c>
      <c r="C139" s="133">
        <v>12</v>
      </c>
      <c r="D139" s="136">
        <v>12000</v>
      </c>
      <c r="E139" s="135">
        <v>3000</v>
      </c>
      <c r="F139" s="133">
        <v>12</v>
      </c>
      <c r="G139" s="45" t="str">
        <f>IF(MID(tab_SATLISTE[[#This Row],[SAT-ID]],2,1)="x","x",LEFT(tab_SATLISTE[[#This Row],[SAT-ID]]))</f>
        <v>7</v>
      </c>
      <c r="H139" s="364" t="str">
        <f xml:space="preserve"> IF(tab_SATLISTE[[#This Row],[SAT-ID]]="","",IF(MID(tab_SATLISTE[[#This Row],[SAT-ID]],2,1)="x","Freistaat Bayern",INDEX(bezirke,LEFT(tab_SATLISTE[[#This Row],[SAT-ID]],1))&amp; " - "&amp; IF(MID(tab_SATLISTE[[#This Row],[SAT-ID]],2,1)="k","kommunal","privat")))</f>
        <v>Schwaben - privat</v>
      </c>
      <c r="I139" s="365"/>
      <c r="J139" s="365"/>
      <c r="K139" s="365"/>
      <c r="L139" s="366"/>
    </row>
    <row r="140" spans="1:12" ht="15.95" customHeight="1" x14ac:dyDescent="0.25">
      <c r="A140" s="133" t="s">
        <v>2605</v>
      </c>
      <c r="B140" s="133" t="s">
        <v>52</v>
      </c>
      <c r="C140" s="133">
        <v>282</v>
      </c>
      <c r="D140" s="136">
        <v>282000</v>
      </c>
      <c r="E140" s="135">
        <v>70500</v>
      </c>
      <c r="F140" s="133">
        <v>282</v>
      </c>
      <c r="G140" s="45" t="str">
        <f>IF(MID(tab_SATLISTE[[#This Row],[SAT-ID]],2,1)="x","x",LEFT(tab_SATLISTE[[#This Row],[SAT-ID]]))</f>
        <v>7</v>
      </c>
      <c r="H140" s="364" t="str">
        <f xml:space="preserve"> IF(tab_SATLISTE[[#This Row],[SAT-ID]]="","",IF(MID(tab_SATLISTE[[#This Row],[SAT-ID]],2,1)="x","Freistaat Bayern",INDEX(bezirke,LEFT(tab_SATLISTE[[#This Row],[SAT-ID]],1))&amp; " - "&amp; IF(MID(tab_SATLISTE[[#This Row],[SAT-ID]],2,1)="k","kommunal","privat")))</f>
        <v>Schwaben - kommunal</v>
      </c>
      <c r="I140" s="365"/>
      <c r="J140" s="365"/>
      <c r="K140" s="365"/>
      <c r="L140" s="366"/>
    </row>
    <row r="141" spans="1:12" ht="15.95" customHeight="1" x14ac:dyDescent="0.25">
      <c r="A141" s="133" t="s">
        <v>2593</v>
      </c>
      <c r="B141" s="133" t="s">
        <v>3157</v>
      </c>
      <c r="C141" s="133">
        <v>1093</v>
      </c>
      <c r="D141" s="136">
        <v>1093000</v>
      </c>
      <c r="E141" s="135">
        <v>273250</v>
      </c>
      <c r="F141" s="133">
        <v>1093</v>
      </c>
      <c r="G141" s="45" t="str">
        <f>IF(MID(tab_SATLISTE[[#This Row],[SAT-ID]],2,1)="x","x",LEFT(tab_SATLISTE[[#This Row],[SAT-ID]]))</f>
        <v>7</v>
      </c>
      <c r="H141" s="364" t="str">
        <f xml:space="preserve"> IF(tab_SATLISTE[[#This Row],[SAT-ID]]="","",IF(MID(tab_SATLISTE[[#This Row],[SAT-ID]],2,1)="x","Freistaat Bayern",INDEX(bezirke,LEFT(tab_SATLISTE[[#This Row],[SAT-ID]],1))&amp; " - "&amp; IF(MID(tab_SATLISTE[[#This Row],[SAT-ID]],2,1)="k","kommunal","privat")))</f>
        <v>Schwaben - kommunal</v>
      </c>
      <c r="I141" s="365"/>
      <c r="J141" s="365"/>
      <c r="K141" s="365"/>
      <c r="L141" s="366"/>
    </row>
    <row r="142" spans="1:12" ht="15.95" customHeight="1" x14ac:dyDescent="0.25">
      <c r="A142" s="133" t="s">
        <v>2874</v>
      </c>
      <c r="B142" s="133" t="s">
        <v>109</v>
      </c>
      <c r="C142" s="133">
        <v>34</v>
      </c>
      <c r="D142" s="136">
        <v>34000</v>
      </c>
      <c r="E142" s="135">
        <v>8500</v>
      </c>
      <c r="F142" s="133">
        <v>34</v>
      </c>
      <c r="G142" s="45" t="str">
        <f>IF(MID(tab_SATLISTE[[#This Row],[SAT-ID]],2,1)="x","x",LEFT(tab_SATLISTE[[#This Row],[SAT-ID]]))</f>
        <v>7</v>
      </c>
      <c r="H142" s="364" t="str">
        <f xml:space="preserve"> IF(tab_SATLISTE[[#This Row],[SAT-ID]]="","",IF(MID(tab_SATLISTE[[#This Row],[SAT-ID]],2,1)="x","Freistaat Bayern",INDEX(bezirke,LEFT(tab_SATLISTE[[#This Row],[SAT-ID]],1))&amp; " - "&amp; IF(MID(tab_SATLISTE[[#This Row],[SAT-ID]],2,1)="k","kommunal","privat")))</f>
        <v>Schwaben - privat</v>
      </c>
      <c r="I142" s="365"/>
      <c r="J142" s="365"/>
      <c r="K142" s="365"/>
      <c r="L142" s="366"/>
    </row>
    <row r="143" spans="1:12" ht="15.95" customHeight="1" x14ac:dyDescent="0.25">
      <c r="A143" s="133" t="s">
        <v>2764</v>
      </c>
      <c r="B143" s="133" t="s">
        <v>3158</v>
      </c>
      <c r="C143" s="133">
        <v>133</v>
      </c>
      <c r="D143" s="136">
        <v>133000</v>
      </c>
      <c r="E143" s="135">
        <v>33250</v>
      </c>
      <c r="F143" s="133">
        <v>133</v>
      </c>
      <c r="G143" s="45" t="str">
        <f>IF(MID(tab_SATLISTE[[#This Row],[SAT-ID]],2,1)="x","x",LEFT(tab_SATLISTE[[#This Row],[SAT-ID]]))</f>
        <v>7</v>
      </c>
      <c r="H143" s="364" t="str">
        <f xml:space="preserve"> IF(tab_SATLISTE[[#This Row],[SAT-ID]]="","",IF(MID(tab_SATLISTE[[#This Row],[SAT-ID]],2,1)="x","Freistaat Bayern",INDEX(bezirke,LEFT(tab_SATLISTE[[#This Row],[SAT-ID]],1))&amp; " - "&amp; IF(MID(tab_SATLISTE[[#This Row],[SAT-ID]],2,1)="k","kommunal","privat")))</f>
        <v>Schwaben - kommunal</v>
      </c>
      <c r="I143" s="365"/>
      <c r="J143" s="365"/>
      <c r="K143" s="365"/>
      <c r="L143" s="366"/>
    </row>
    <row r="144" spans="1:12" ht="15.95" customHeight="1" x14ac:dyDescent="0.25">
      <c r="A144" s="133" t="s">
        <v>2893</v>
      </c>
      <c r="B144" s="133" t="s">
        <v>3159</v>
      </c>
      <c r="C144" s="133">
        <v>20</v>
      </c>
      <c r="D144" s="136">
        <v>20000</v>
      </c>
      <c r="E144" s="135">
        <v>5000</v>
      </c>
      <c r="F144" s="133">
        <v>20</v>
      </c>
      <c r="G144" s="45" t="str">
        <f>IF(MID(tab_SATLISTE[[#This Row],[SAT-ID]],2,1)="x","x",LEFT(tab_SATLISTE[[#This Row],[SAT-ID]]))</f>
        <v>7</v>
      </c>
      <c r="H144" s="364" t="str">
        <f xml:space="preserve"> IF(tab_SATLISTE[[#This Row],[SAT-ID]]="","",IF(MID(tab_SATLISTE[[#This Row],[SAT-ID]],2,1)="x","Freistaat Bayern",INDEX(bezirke,LEFT(tab_SATLISTE[[#This Row],[SAT-ID]],1))&amp; " - "&amp; IF(MID(tab_SATLISTE[[#This Row],[SAT-ID]],2,1)="k","kommunal","privat")))</f>
        <v>Schwaben - privat</v>
      </c>
      <c r="I144" s="365"/>
      <c r="J144" s="365"/>
      <c r="K144" s="365"/>
      <c r="L144" s="366"/>
    </row>
    <row r="145" spans="1:12" ht="15.95" customHeight="1" x14ac:dyDescent="0.25">
      <c r="A145" s="133" t="s">
        <v>990</v>
      </c>
      <c r="B145" s="133" t="s">
        <v>3160</v>
      </c>
      <c r="C145" s="133">
        <v>64</v>
      </c>
      <c r="D145" s="136">
        <v>64000</v>
      </c>
      <c r="E145" s="135">
        <v>16000</v>
      </c>
      <c r="F145" s="133">
        <v>64</v>
      </c>
      <c r="G145" s="45" t="str">
        <f>IF(MID(tab_SATLISTE[[#This Row],[SAT-ID]],2,1)="x","x",LEFT(tab_SATLISTE[[#This Row],[SAT-ID]]))</f>
        <v>1</v>
      </c>
      <c r="H145" s="364" t="str">
        <f xml:space="preserve"> IF(tab_SATLISTE[[#This Row],[SAT-ID]]="","",IF(MID(tab_SATLISTE[[#This Row],[SAT-ID]],2,1)="x","Freistaat Bayern",INDEX(bezirke,LEFT(tab_SATLISTE[[#This Row],[SAT-ID]],1))&amp; " - "&amp; IF(MID(tab_SATLISTE[[#This Row],[SAT-ID]],2,1)="k","kommunal","privat")))</f>
        <v>Oberbayern - privat</v>
      </c>
      <c r="I145" s="365"/>
      <c r="J145" s="365"/>
      <c r="K145" s="365"/>
      <c r="L145" s="366"/>
    </row>
    <row r="146" spans="1:12" ht="15.95" customHeight="1" x14ac:dyDescent="0.25">
      <c r="A146" s="133" t="s">
        <v>924</v>
      </c>
      <c r="B146" s="133" t="s">
        <v>65</v>
      </c>
      <c r="C146" s="133">
        <v>67</v>
      </c>
      <c r="D146" s="136">
        <v>67000</v>
      </c>
      <c r="E146" s="135">
        <v>16750</v>
      </c>
      <c r="F146" s="133">
        <v>67</v>
      </c>
      <c r="G146" s="45" t="str">
        <f>IF(MID(tab_SATLISTE[[#This Row],[SAT-ID]],2,1)="x","x",LEFT(tab_SATLISTE[[#This Row],[SAT-ID]]))</f>
        <v>1</v>
      </c>
      <c r="H146" s="364" t="str">
        <f xml:space="preserve"> IF(tab_SATLISTE[[#This Row],[SAT-ID]]="","",IF(MID(tab_SATLISTE[[#This Row],[SAT-ID]],2,1)="x","Freistaat Bayern",INDEX(bezirke,LEFT(tab_SATLISTE[[#This Row],[SAT-ID]],1))&amp; " - "&amp; IF(MID(tab_SATLISTE[[#This Row],[SAT-ID]],2,1)="k","kommunal","privat")))</f>
        <v>Oberbayern - privat</v>
      </c>
      <c r="I146" s="365"/>
      <c r="J146" s="365"/>
      <c r="K146" s="365"/>
      <c r="L146" s="366"/>
    </row>
    <row r="147" spans="1:12" ht="15.95" customHeight="1" x14ac:dyDescent="0.25">
      <c r="A147" s="133" t="s">
        <v>957</v>
      </c>
      <c r="B147" s="133" t="s">
        <v>3161</v>
      </c>
      <c r="C147" s="133">
        <v>16</v>
      </c>
      <c r="D147" s="136">
        <v>16000</v>
      </c>
      <c r="E147" s="135">
        <v>4000</v>
      </c>
      <c r="F147" s="133">
        <v>16</v>
      </c>
      <c r="G147" s="45" t="str">
        <f>IF(MID(tab_SATLISTE[[#This Row],[SAT-ID]],2,1)="x","x",LEFT(tab_SATLISTE[[#This Row],[SAT-ID]]))</f>
        <v>1</v>
      </c>
      <c r="H147" s="364" t="str">
        <f xml:space="preserve"> IF(tab_SATLISTE[[#This Row],[SAT-ID]]="","",IF(MID(tab_SATLISTE[[#This Row],[SAT-ID]],2,1)="x","Freistaat Bayern",INDEX(bezirke,LEFT(tab_SATLISTE[[#This Row],[SAT-ID]],1))&amp; " - "&amp; IF(MID(tab_SATLISTE[[#This Row],[SAT-ID]],2,1)="k","kommunal","privat")))</f>
        <v>Oberbayern - privat</v>
      </c>
      <c r="I147" s="365"/>
      <c r="J147" s="365"/>
      <c r="K147" s="365"/>
      <c r="L147" s="366"/>
    </row>
    <row r="148" spans="1:12" ht="15.95" customHeight="1" x14ac:dyDescent="0.25">
      <c r="A148" s="133" t="s">
        <v>999</v>
      </c>
      <c r="B148" s="133" t="s">
        <v>3162</v>
      </c>
      <c r="C148" s="133">
        <v>56</v>
      </c>
      <c r="D148" s="136">
        <v>56000</v>
      </c>
      <c r="E148" s="135">
        <v>14000</v>
      </c>
      <c r="F148" s="133">
        <v>56</v>
      </c>
      <c r="G148" s="45" t="str">
        <f>IF(MID(tab_SATLISTE[[#This Row],[SAT-ID]],2,1)="x","x",LEFT(tab_SATLISTE[[#This Row],[SAT-ID]]))</f>
        <v>1</v>
      </c>
      <c r="H148" s="364" t="str">
        <f xml:space="preserve"> IF(tab_SATLISTE[[#This Row],[SAT-ID]]="","",IF(MID(tab_SATLISTE[[#This Row],[SAT-ID]],2,1)="x","Freistaat Bayern",INDEX(bezirke,LEFT(tab_SATLISTE[[#This Row],[SAT-ID]],1))&amp; " - "&amp; IF(MID(tab_SATLISTE[[#This Row],[SAT-ID]],2,1)="k","kommunal","privat")))</f>
        <v>Oberbayern - privat</v>
      </c>
      <c r="I148" s="365"/>
      <c r="J148" s="365"/>
      <c r="K148" s="365"/>
      <c r="L148" s="366"/>
    </row>
    <row r="149" spans="1:12" ht="15.95" customHeight="1" x14ac:dyDescent="0.25">
      <c r="A149" s="133" t="s">
        <v>994</v>
      </c>
      <c r="B149" s="133" t="s">
        <v>3163</v>
      </c>
      <c r="C149" s="133">
        <v>42</v>
      </c>
      <c r="D149" s="136">
        <v>42000</v>
      </c>
      <c r="E149" s="135">
        <v>10500</v>
      </c>
      <c r="F149" s="133">
        <v>42</v>
      </c>
      <c r="G149" s="45" t="str">
        <f>IF(MID(tab_SATLISTE[[#This Row],[SAT-ID]],2,1)="x","x",LEFT(tab_SATLISTE[[#This Row],[SAT-ID]]))</f>
        <v>1</v>
      </c>
      <c r="H149" s="364" t="str">
        <f xml:space="preserve"> IF(tab_SATLISTE[[#This Row],[SAT-ID]]="","",IF(MID(tab_SATLISTE[[#This Row],[SAT-ID]],2,1)="x","Freistaat Bayern",INDEX(bezirke,LEFT(tab_SATLISTE[[#This Row],[SAT-ID]],1))&amp; " - "&amp; IF(MID(tab_SATLISTE[[#This Row],[SAT-ID]],2,1)="k","kommunal","privat")))</f>
        <v>Oberbayern - privat</v>
      </c>
      <c r="I149" s="365"/>
      <c r="J149" s="365"/>
      <c r="K149" s="365"/>
      <c r="L149" s="366"/>
    </row>
    <row r="150" spans="1:12" ht="15.95" customHeight="1" x14ac:dyDescent="0.25">
      <c r="A150" s="133" t="s">
        <v>1027</v>
      </c>
      <c r="B150" s="133" t="s">
        <v>66</v>
      </c>
      <c r="C150" s="133">
        <v>83</v>
      </c>
      <c r="D150" s="136">
        <v>83000</v>
      </c>
      <c r="E150" s="135">
        <v>20750</v>
      </c>
      <c r="F150" s="133">
        <v>83</v>
      </c>
      <c r="G150" s="45" t="str">
        <f>IF(MID(tab_SATLISTE[[#This Row],[SAT-ID]],2,1)="x","x",LEFT(tab_SATLISTE[[#This Row],[SAT-ID]]))</f>
        <v>1</v>
      </c>
      <c r="H150" s="364" t="str">
        <f xml:space="preserve"> IF(tab_SATLISTE[[#This Row],[SAT-ID]]="","",IF(MID(tab_SATLISTE[[#This Row],[SAT-ID]],2,1)="x","Freistaat Bayern",INDEX(bezirke,LEFT(tab_SATLISTE[[#This Row],[SAT-ID]],1))&amp; " - "&amp; IF(MID(tab_SATLISTE[[#This Row],[SAT-ID]],2,1)="k","kommunal","privat")))</f>
        <v>Oberbayern - privat</v>
      </c>
      <c r="I150" s="365"/>
      <c r="J150" s="365"/>
      <c r="K150" s="365"/>
      <c r="L150" s="366"/>
    </row>
    <row r="151" spans="1:12" ht="15.95" customHeight="1" x14ac:dyDescent="0.25">
      <c r="A151" s="133" t="s">
        <v>1045</v>
      </c>
      <c r="B151" s="133" t="s">
        <v>3164</v>
      </c>
      <c r="C151" s="133">
        <v>29</v>
      </c>
      <c r="D151" s="136">
        <v>29000</v>
      </c>
      <c r="E151" s="135">
        <v>7250</v>
      </c>
      <c r="F151" s="133">
        <v>29</v>
      </c>
      <c r="G151" s="45" t="str">
        <f>IF(MID(tab_SATLISTE[[#This Row],[SAT-ID]],2,1)="x","x",LEFT(tab_SATLISTE[[#This Row],[SAT-ID]]))</f>
        <v>1</v>
      </c>
      <c r="H151" s="364" t="str">
        <f xml:space="preserve"> IF(tab_SATLISTE[[#This Row],[SAT-ID]]="","",IF(MID(tab_SATLISTE[[#This Row],[SAT-ID]],2,1)="x","Freistaat Bayern",INDEX(bezirke,LEFT(tab_SATLISTE[[#This Row],[SAT-ID]],1))&amp; " - "&amp; IF(MID(tab_SATLISTE[[#This Row],[SAT-ID]],2,1)="k","kommunal","privat")))</f>
        <v>Oberbayern - privat</v>
      </c>
      <c r="I151" s="365"/>
      <c r="J151" s="365"/>
      <c r="K151" s="365"/>
      <c r="L151" s="366"/>
    </row>
    <row r="152" spans="1:12" ht="15.95" customHeight="1" x14ac:dyDescent="0.25">
      <c r="A152" s="133" t="s">
        <v>996</v>
      </c>
      <c r="B152" s="133" t="s">
        <v>3165</v>
      </c>
      <c r="C152" s="133">
        <v>8</v>
      </c>
      <c r="D152" s="136">
        <v>8000</v>
      </c>
      <c r="E152" s="135">
        <v>2000</v>
      </c>
      <c r="F152" s="133">
        <v>8</v>
      </c>
      <c r="G152" s="45" t="str">
        <f>IF(MID(tab_SATLISTE[[#This Row],[SAT-ID]],2,1)="x","x",LEFT(tab_SATLISTE[[#This Row],[SAT-ID]]))</f>
        <v>1</v>
      </c>
      <c r="H152" s="364" t="str">
        <f xml:space="preserve"> IF(tab_SATLISTE[[#This Row],[SAT-ID]]="","",IF(MID(tab_SATLISTE[[#This Row],[SAT-ID]],2,1)="x","Freistaat Bayern",INDEX(bezirke,LEFT(tab_SATLISTE[[#This Row],[SAT-ID]],1))&amp; " - "&amp; IF(MID(tab_SATLISTE[[#This Row],[SAT-ID]],2,1)="k","kommunal","privat")))</f>
        <v>Oberbayern - privat</v>
      </c>
      <c r="I152" s="365"/>
      <c r="J152" s="365"/>
      <c r="K152" s="365"/>
      <c r="L152" s="366"/>
    </row>
    <row r="153" spans="1:12" ht="15.95" customHeight="1" x14ac:dyDescent="0.25">
      <c r="A153" s="133" t="s">
        <v>926</v>
      </c>
      <c r="B153" s="133" t="s">
        <v>3166</v>
      </c>
      <c r="C153" s="133">
        <v>13</v>
      </c>
      <c r="D153" s="136">
        <v>13000</v>
      </c>
      <c r="E153" s="135">
        <v>3250</v>
      </c>
      <c r="F153" s="133">
        <v>13</v>
      </c>
      <c r="G153" s="45" t="str">
        <f>IF(MID(tab_SATLISTE[[#This Row],[SAT-ID]],2,1)="x","x",LEFT(tab_SATLISTE[[#This Row],[SAT-ID]]))</f>
        <v>1</v>
      </c>
      <c r="H153" s="364" t="str">
        <f xml:space="preserve"> IF(tab_SATLISTE[[#This Row],[SAT-ID]]="","",IF(MID(tab_SATLISTE[[#This Row],[SAT-ID]],2,1)="x","Freistaat Bayern",INDEX(bezirke,LEFT(tab_SATLISTE[[#This Row],[SAT-ID]],1))&amp; " - "&amp; IF(MID(tab_SATLISTE[[#This Row],[SAT-ID]],2,1)="k","kommunal","privat")))</f>
        <v>Oberbayern - privat</v>
      </c>
      <c r="I153" s="365"/>
      <c r="J153" s="365"/>
      <c r="K153" s="365"/>
      <c r="L153" s="366"/>
    </row>
    <row r="154" spans="1:12" ht="15.95" customHeight="1" x14ac:dyDescent="0.25">
      <c r="A154" s="133" t="s">
        <v>1104</v>
      </c>
      <c r="B154" s="133" t="s">
        <v>3122</v>
      </c>
      <c r="C154" s="133">
        <v>9</v>
      </c>
      <c r="D154" s="136">
        <v>9000</v>
      </c>
      <c r="E154" s="135">
        <v>2250</v>
      </c>
      <c r="F154" s="133">
        <v>9</v>
      </c>
      <c r="G154" s="45" t="str">
        <f>IF(MID(tab_SATLISTE[[#This Row],[SAT-ID]],2,1)="x","x",LEFT(tab_SATLISTE[[#This Row],[SAT-ID]]))</f>
        <v>1</v>
      </c>
      <c r="H154" s="364" t="str">
        <f xml:space="preserve"> IF(tab_SATLISTE[[#This Row],[SAT-ID]]="","",IF(MID(tab_SATLISTE[[#This Row],[SAT-ID]],2,1)="x","Freistaat Bayern",INDEX(bezirke,LEFT(tab_SATLISTE[[#This Row],[SAT-ID]],1))&amp; " - "&amp; IF(MID(tab_SATLISTE[[#This Row],[SAT-ID]],2,1)="k","kommunal","privat")))</f>
        <v>Oberbayern - privat</v>
      </c>
      <c r="I154" s="365"/>
      <c r="J154" s="365"/>
      <c r="K154" s="365"/>
      <c r="L154" s="366"/>
    </row>
    <row r="155" spans="1:12" ht="15.95" customHeight="1" x14ac:dyDescent="0.25">
      <c r="A155" s="133" t="s">
        <v>1103</v>
      </c>
      <c r="B155" s="133" t="s">
        <v>100</v>
      </c>
      <c r="C155" s="133">
        <v>2</v>
      </c>
      <c r="D155" s="136">
        <v>2000</v>
      </c>
      <c r="E155" s="135">
        <v>500</v>
      </c>
      <c r="F155" s="133">
        <v>2</v>
      </c>
      <c r="G155" s="45" t="str">
        <f>IF(MID(tab_SATLISTE[[#This Row],[SAT-ID]],2,1)="x","x",LEFT(tab_SATLISTE[[#This Row],[SAT-ID]]))</f>
        <v>1</v>
      </c>
      <c r="H155" s="364" t="str">
        <f xml:space="preserve"> IF(tab_SATLISTE[[#This Row],[SAT-ID]]="","",IF(MID(tab_SATLISTE[[#This Row],[SAT-ID]],2,1)="x","Freistaat Bayern",INDEX(bezirke,LEFT(tab_SATLISTE[[#This Row],[SAT-ID]],1))&amp; " - "&amp; IF(MID(tab_SATLISTE[[#This Row],[SAT-ID]],2,1)="k","kommunal","privat")))</f>
        <v>Oberbayern - privat</v>
      </c>
      <c r="I155" s="365"/>
      <c r="J155" s="365"/>
      <c r="K155" s="365"/>
      <c r="L155" s="366"/>
    </row>
    <row r="156" spans="1:12" ht="15.95" customHeight="1" x14ac:dyDescent="0.25">
      <c r="A156" s="133" t="s">
        <v>998</v>
      </c>
      <c r="B156" s="133" t="s">
        <v>67</v>
      </c>
      <c r="C156" s="133">
        <v>34</v>
      </c>
      <c r="D156" s="136">
        <v>34000</v>
      </c>
      <c r="E156" s="135">
        <v>8500</v>
      </c>
      <c r="F156" s="133">
        <v>34</v>
      </c>
      <c r="G156" s="45" t="str">
        <f>IF(MID(tab_SATLISTE[[#This Row],[SAT-ID]],2,1)="x","x",LEFT(tab_SATLISTE[[#This Row],[SAT-ID]]))</f>
        <v>1</v>
      </c>
      <c r="H156" s="364" t="str">
        <f xml:space="preserve"> IF(tab_SATLISTE[[#This Row],[SAT-ID]]="","",IF(MID(tab_SATLISTE[[#This Row],[SAT-ID]],2,1)="x","Freistaat Bayern",INDEX(bezirke,LEFT(tab_SATLISTE[[#This Row],[SAT-ID]],1))&amp; " - "&amp; IF(MID(tab_SATLISTE[[#This Row],[SAT-ID]],2,1)="k","kommunal","privat")))</f>
        <v>Oberbayern - privat</v>
      </c>
      <c r="I156" s="365"/>
      <c r="J156" s="365"/>
      <c r="K156" s="365"/>
      <c r="L156" s="366"/>
    </row>
    <row r="157" spans="1:12" ht="15.95" customHeight="1" x14ac:dyDescent="0.25">
      <c r="A157" s="133" t="s">
        <v>914</v>
      </c>
      <c r="B157" s="133" t="s">
        <v>97</v>
      </c>
      <c r="C157" s="133">
        <v>37</v>
      </c>
      <c r="D157" s="136">
        <v>37000</v>
      </c>
      <c r="E157" s="135">
        <v>9250</v>
      </c>
      <c r="F157" s="133">
        <v>37</v>
      </c>
      <c r="G157" s="45" t="str">
        <f>IF(MID(tab_SATLISTE[[#This Row],[SAT-ID]],2,1)="x","x",LEFT(tab_SATLISTE[[#This Row],[SAT-ID]]))</f>
        <v>1</v>
      </c>
      <c r="H157" s="364" t="str">
        <f xml:space="preserve"> IF(tab_SATLISTE[[#This Row],[SAT-ID]]="","",IF(MID(tab_SATLISTE[[#This Row],[SAT-ID]],2,1)="x","Freistaat Bayern",INDEX(bezirke,LEFT(tab_SATLISTE[[#This Row],[SAT-ID]],1))&amp; " - "&amp; IF(MID(tab_SATLISTE[[#This Row],[SAT-ID]],2,1)="k","kommunal","privat")))</f>
        <v>Oberbayern - privat</v>
      </c>
      <c r="I157" s="365"/>
      <c r="J157" s="365"/>
      <c r="K157" s="365"/>
      <c r="L157" s="366"/>
    </row>
    <row r="158" spans="1:12" ht="15.95" customHeight="1" x14ac:dyDescent="0.25">
      <c r="A158" s="133" t="s">
        <v>1129</v>
      </c>
      <c r="B158" s="133" t="s">
        <v>68</v>
      </c>
      <c r="C158" s="133">
        <v>31</v>
      </c>
      <c r="D158" s="136">
        <v>31000</v>
      </c>
      <c r="E158" s="135">
        <v>7750</v>
      </c>
      <c r="F158" s="133">
        <v>31</v>
      </c>
      <c r="G158" s="45" t="str">
        <f>IF(MID(tab_SATLISTE[[#This Row],[SAT-ID]],2,1)="x","x",LEFT(tab_SATLISTE[[#This Row],[SAT-ID]]))</f>
        <v>1</v>
      </c>
      <c r="H158" s="364" t="str">
        <f xml:space="preserve"> IF(tab_SATLISTE[[#This Row],[SAT-ID]]="","",IF(MID(tab_SATLISTE[[#This Row],[SAT-ID]],2,1)="x","Freistaat Bayern",INDEX(bezirke,LEFT(tab_SATLISTE[[#This Row],[SAT-ID]],1))&amp; " - "&amp; IF(MID(tab_SATLISTE[[#This Row],[SAT-ID]],2,1)="k","kommunal","privat")))</f>
        <v>Oberbayern - privat</v>
      </c>
      <c r="I158" s="365"/>
      <c r="J158" s="365"/>
      <c r="K158" s="365"/>
      <c r="L158" s="366"/>
    </row>
    <row r="159" spans="1:12" ht="15.95" customHeight="1" x14ac:dyDescent="0.25">
      <c r="A159" s="133" t="s">
        <v>920</v>
      </c>
      <c r="B159" s="133" t="s">
        <v>50</v>
      </c>
      <c r="C159" s="133">
        <v>85</v>
      </c>
      <c r="D159" s="136">
        <v>85000</v>
      </c>
      <c r="E159" s="135">
        <v>21250</v>
      </c>
      <c r="F159" s="133">
        <v>85</v>
      </c>
      <c r="G159" s="45" t="str">
        <f>IF(MID(tab_SATLISTE[[#This Row],[SAT-ID]],2,1)="x","x",LEFT(tab_SATLISTE[[#This Row],[SAT-ID]]))</f>
        <v>1</v>
      </c>
      <c r="H159" s="364" t="str">
        <f xml:space="preserve"> IF(tab_SATLISTE[[#This Row],[SAT-ID]]="","",IF(MID(tab_SATLISTE[[#This Row],[SAT-ID]],2,1)="x","Freistaat Bayern",INDEX(bezirke,LEFT(tab_SATLISTE[[#This Row],[SAT-ID]],1))&amp; " - "&amp; IF(MID(tab_SATLISTE[[#This Row],[SAT-ID]],2,1)="k","kommunal","privat")))</f>
        <v>Oberbayern - privat</v>
      </c>
      <c r="I159" s="365"/>
      <c r="J159" s="365"/>
      <c r="K159" s="365"/>
      <c r="L159" s="366"/>
    </row>
    <row r="160" spans="1:12" ht="15.95" customHeight="1" x14ac:dyDescent="0.25">
      <c r="A160" s="133" t="s">
        <v>922</v>
      </c>
      <c r="B160" s="133" t="s">
        <v>69</v>
      </c>
      <c r="C160" s="133">
        <v>3</v>
      </c>
      <c r="D160" s="136">
        <v>3000</v>
      </c>
      <c r="E160" s="135">
        <v>750</v>
      </c>
      <c r="F160" s="133">
        <v>3</v>
      </c>
      <c r="G160" s="45" t="str">
        <f>IF(MID(tab_SATLISTE[[#This Row],[SAT-ID]],2,1)="x","x",LEFT(tab_SATLISTE[[#This Row],[SAT-ID]]))</f>
        <v>1</v>
      </c>
      <c r="H160" s="364" t="str">
        <f xml:space="preserve"> IF(tab_SATLISTE[[#This Row],[SAT-ID]]="","",IF(MID(tab_SATLISTE[[#This Row],[SAT-ID]],2,1)="x","Freistaat Bayern",INDEX(bezirke,LEFT(tab_SATLISTE[[#This Row],[SAT-ID]],1))&amp; " - "&amp; IF(MID(tab_SATLISTE[[#This Row],[SAT-ID]],2,1)="k","kommunal","privat")))</f>
        <v>Oberbayern - privat</v>
      </c>
      <c r="I160" s="365"/>
      <c r="J160" s="365"/>
      <c r="K160" s="365"/>
      <c r="L160" s="366"/>
    </row>
    <row r="161" spans="1:12" ht="15.95" customHeight="1" x14ac:dyDescent="0.25">
      <c r="A161" s="133" t="s">
        <v>1125</v>
      </c>
      <c r="B161" s="133" t="s">
        <v>3167</v>
      </c>
      <c r="C161" s="133">
        <v>28</v>
      </c>
      <c r="D161" s="136">
        <v>28000</v>
      </c>
      <c r="E161" s="135">
        <v>7000</v>
      </c>
      <c r="F161" s="133">
        <v>28</v>
      </c>
      <c r="G161" s="45" t="str">
        <f>IF(MID(tab_SATLISTE[[#This Row],[SAT-ID]],2,1)="x","x",LEFT(tab_SATLISTE[[#This Row],[SAT-ID]]))</f>
        <v>1</v>
      </c>
      <c r="H161" s="364" t="str">
        <f xml:space="preserve"> IF(tab_SATLISTE[[#This Row],[SAT-ID]]="","",IF(MID(tab_SATLISTE[[#This Row],[SAT-ID]],2,1)="x","Freistaat Bayern",INDEX(bezirke,LEFT(tab_SATLISTE[[#This Row],[SAT-ID]],1))&amp; " - "&amp; IF(MID(tab_SATLISTE[[#This Row],[SAT-ID]],2,1)="k","kommunal","privat")))</f>
        <v>Oberbayern - privat</v>
      </c>
      <c r="I161" s="365"/>
      <c r="J161" s="365"/>
      <c r="K161" s="365"/>
      <c r="L161" s="366"/>
    </row>
    <row r="162" spans="1:12" ht="15.95" customHeight="1" x14ac:dyDescent="0.25">
      <c r="A162" s="133" t="s">
        <v>638</v>
      </c>
      <c r="B162" s="133" t="s">
        <v>3168</v>
      </c>
      <c r="C162" s="133">
        <v>90</v>
      </c>
      <c r="D162" s="136">
        <v>90000</v>
      </c>
      <c r="E162" s="135">
        <v>22500</v>
      </c>
      <c r="F162" s="133">
        <v>90</v>
      </c>
      <c r="G162" s="45" t="str">
        <f>IF(MID(tab_SATLISTE[[#This Row],[SAT-ID]],2,1)="x","x",LEFT(tab_SATLISTE[[#This Row],[SAT-ID]]))</f>
        <v>1</v>
      </c>
      <c r="H162" s="364" t="str">
        <f xml:space="preserve"> IF(tab_SATLISTE[[#This Row],[SAT-ID]]="","",IF(MID(tab_SATLISTE[[#This Row],[SAT-ID]],2,1)="x","Freistaat Bayern",INDEX(bezirke,LEFT(tab_SATLISTE[[#This Row],[SAT-ID]],1))&amp; " - "&amp; IF(MID(tab_SATLISTE[[#This Row],[SAT-ID]],2,1)="k","kommunal","privat")))</f>
        <v>Oberbayern - kommunal</v>
      </c>
      <c r="I162" s="365"/>
      <c r="J162" s="365"/>
      <c r="K162" s="365"/>
      <c r="L162" s="366"/>
    </row>
    <row r="163" spans="1:12" ht="15.95" customHeight="1" x14ac:dyDescent="0.25">
      <c r="A163" s="133" t="s">
        <v>1035</v>
      </c>
      <c r="B163" s="133" t="s">
        <v>3169</v>
      </c>
      <c r="C163" s="133">
        <v>19</v>
      </c>
      <c r="D163" s="136">
        <v>19000</v>
      </c>
      <c r="E163" s="135">
        <v>4750</v>
      </c>
      <c r="F163" s="133">
        <v>19</v>
      </c>
      <c r="G163" s="45" t="str">
        <f>IF(MID(tab_SATLISTE[[#This Row],[SAT-ID]],2,1)="x","x",LEFT(tab_SATLISTE[[#This Row],[SAT-ID]]))</f>
        <v>1</v>
      </c>
      <c r="H163" s="364" t="str">
        <f xml:space="preserve"> IF(tab_SATLISTE[[#This Row],[SAT-ID]]="","",IF(MID(tab_SATLISTE[[#This Row],[SAT-ID]],2,1)="x","Freistaat Bayern",INDEX(bezirke,LEFT(tab_SATLISTE[[#This Row],[SAT-ID]],1))&amp; " - "&amp; IF(MID(tab_SATLISTE[[#This Row],[SAT-ID]],2,1)="k","kommunal","privat")))</f>
        <v>Oberbayern - privat</v>
      </c>
      <c r="I163" s="365"/>
      <c r="J163" s="365"/>
      <c r="K163" s="365"/>
      <c r="L163" s="366"/>
    </row>
    <row r="164" spans="1:12" ht="15.95" customHeight="1" x14ac:dyDescent="0.25">
      <c r="A164" s="133" t="s">
        <v>632</v>
      </c>
      <c r="B164" s="133" t="s">
        <v>53</v>
      </c>
      <c r="C164" s="133">
        <v>97</v>
      </c>
      <c r="D164" s="136">
        <v>97000</v>
      </c>
      <c r="E164" s="135">
        <v>24250</v>
      </c>
      <c r="F164" s="133">
        <v>97</v>
      </c>
      <c r="G164" s="45" t="str">
        <f>IF(MID(tab_SATLISTE[[#This Row],[SAT-ID]],2,1)="x","x",LEFT(tab_SATLISTE[[#This Row],[SAT-ID]]))</f>
        <v>1</v>
      </c>
      <c r="H164" s="364" t="str">
        <f xml:space="preserve"> IF(tab_SATLISTE[[#This Row],[SAT-ID]]="","",IF(MID(tab_SATLISTE[[#This Row],[SAT-ID]],2,1)="x","Freistaat Bayern",INDEX(bezirke,LEFT(tab_SATLISTE[[#This Row],[SAT-ID]],1))&amp; " - "&amp; IF(MID(tab_SATLISTE[[#This Row],[SAT-ID]],2,1)="k","kommunal","privat")))</f>
        <v>Oberbayern - kommunal</v>
      </c>
      <c r="I164" s="365"/>
      <c r="J164" s="365"/>
      <c r="K164" s="365"/>
      <c r="L164" s="366"/>
    </row>
    <row r="165" spans="1:12" ht="15.95" customHeight="1" x14ac:dyDescent="0.25">
      <c r="A165" s="133" t="s">
        <v>3036</v>
      </c>
      <c r="B165" s="133" t="s">
        <v>2944</v>
      </c>
      <c r="C165" s="133">
        <v>21</v>
      </c>
      <c r="D165" s="136">
        <v>21000</v>
      </c>
      <c r="E165" s="135">
        <v>5250</v>
      </c>
      <c r="F165" s="133">
        <v>21</v>
      </c>
      <c r="G165" s="45" t="str">
        <f>IF(MID(tab_SATLISTE[[#This Row],[SAT-ID]],2,1)="x","x",LEFT(tab_SATLISTE[[#This Row],[SAT-ID]]))</f>
        <v>1</v>
      </c>
      <c r="H165" s="364" t="str">
        <f xml:space="preserve"> IF(tab_SATLISTE[[#This Row],[SAT-ID]]="","",IF(MID(tab_SATLISTE[[#This Row],[SAT-ID]],2,1)="x","Freistaat Bayern",INDEX(bezirke,LEFT(tab_SATLISTE[[#This Row],[SAT-ID]],1))&amp; " - "&amp; IF(MID(tab_SATLISTE[[#This Row],[SAT-ID]],2,1)="k","kommunal","privat")))</f>
        <v>Oberbayern - kommunal</v>
      </c>
      <c r="I165" s="365"/>
      <c r="J165" s="365"/>
      <c r="K165" s="365"/>
      <c r="L165" s="366"/>
    </row>
    <row r="166" spans="1:12" ht="15.95" customHeight="1" x14ac:dyDescent="0.25">
      <c r="A166" s="133" t="s">
        <v>946</v>
      </c>
      <c r="B166" s="133" t="s">
        <v>3170</v>
      </c>
      <c r="C166" s="133">
        <v>74</v>
      </c>
      <c r="D166" s="136">
        <v>74000</v>
      </c>
      <c r="E166" s="135">
        <v>18500</v>
      </c>
      <c r="F166" s="133">
        <v>74</v>
      </c>
      <c r="G166" s="45" t="str">
        <f>IF(MID(tab_SATLISTE[[#This Row],[SAT-ID]],2,1)="x","x",LEFT(tab_SATLISTE[[#This Row],[SAT-ID]]))</f>
        <v>1</v>
      </c>
      <c r="H166" s="364" t="str">
        <f xml:space="preserve"> IF(tab_SATLISTE[[#This Row],[SAT-ID]]="","",IF(MID(tab_SATLISTE[[#This Row],[SAT-ID]],2,1)="x","Freistaat Bayern",INDEX(bezirke,LEFT(tab_SATLISTE[[#This Row],[SAT-ID]],1))&amp; " - "&amp; IF(MID(tab_SATLISTE[[#This Row],[SAT-ID]],2,1)="k","kommunal","privat")))</f>
        <v>Oberbayern - privat</v>
      </c>
      <c r="I166" s="365"/>
      <c r="J166" s="365"/>
      <c r="K166" s="365"/>
      <c r="L166" s="366"/>
    </row>
    <row r="167" spans="1:12" ht="15.95" customHeight="1" x14ac:dyDescent="0.25">
      <c r="A167" s="133" t="s">
        <v>938</v>
      </c>
      <c r="B167" s="133" t="s">
        <v>3171</v>
      </c>
      <c r="C167" s="133">
        <v>25</v>
      </c>
      <c r="D167" s="136">
        <v>25000</v>
      </c>
      <c r="E167" s="135">
        <v>6250</v>
      </c>
      <c r="F167" s="133">
        <v>25</v>
      </c>
      <c r="G167" s="45" t="str">
        <f>IF(MID(tab_SATLISTE[[#This Row],[SAT-ID]],2,1)="x","x",LEFT(tab_SATLISTE[[#This Row],[SAT-ID]]))</f>
        <v>1</v>
      </c>
      <c r="H167" s="364" t="str">
        <f xml:space="preserve"> IF(tab_SATLISTE[[#This Row],[SAT-ID]]="","",IF(MID(tab_SATLISTE[[#This Row],[SAT-ID]],2,1)="x","Freistaat Bayern",INDEX(bezirke,LEFT(tab_SATLISTE[[#This Row],[SAT-ID]],1))&amp; " - "&amp; IF(MID(tab_SATLISTE[[#This Row],[SAT-ID]],2,1)="k","kommunal","privat")))</f>
        <v>Oberbayern - privat</v>
      </c>
      <c r="I167" s="365"/>
      <c r="J167" s="365"/>
      <c r="K167" s="365"/>
      <c r="L167" s="366"/>
    </row>
    <row r="168" spans="1:12" ht="15.95" customHeight="1" x14ac:dyDescent="0.25">
      <c r="A168" s="133" t="s">
        <v>910</v>
      </c>
      <c r="B168" s="133" t="s">
        <v>3172</v>
      </c>
      <c r="C168" s="133">
        <v>22</v>
      </c>
      <c r="D168" s="136">
        <v>22000</v>
      </c>
      <c r="E168" s="135">
        <v>5500</v>
      </c>
      <c r="F168" s="133">
        <v>22</v>
      </c>
      <c r="G168" s="45" t="str">
        <f>IF(MID(tab_SATLISTE[[#This Row],[SAT-ID]],2,1)="x","x",LEFT(tab_SATLISTE[[#This Row],[SAT-ID]]))</f>
        <v>1</v>
      </c>
      <c r="H168" s="364" t="str">
        <f xml:space="preserve"> IF(tab_SATLISTE[[#This Row],[SAT-ID]]="","",IF(MID(tab_SATLISTE[[#This Row],[SAT-ID]],2,1)="x","Freistaat Bayern",INDEX(bezirke,LEFT(tab_SATLISTE[[#This Row],[SAT-ID]],1))&amp; " - "&amp; IF(MID(tab_SATLISTE[[#This Row],[SAT-ID]],2,1)="k","kommunal","privat")))</f>
        <v>Oberbayern - privat</v>
      </c>
      <c r="I168" s="365"/>
      <c r="J168" s="365"/>
      <c r="K168" s="365"/>
      <c r="L168" s="366"/>
    </row>
    <row r="169" spans="1:12" ht="15.95" customHeight="1" x14ac:dyDescent="0.25">
      <c r="A169" s="133" t="s">
        <v>1030</v>
      </c>
      <c r="B169" s="133" t="s">
        <v>3173</v>
      </c>
      <c r="C169" s="133">
        <v>11</v>
      </c>
      <c r="D169" s="136">
        <v>11000</v>
      </c>
      <c r="E169" s="135">
        <v>2750</v>
      </c>
      <c r="F169" s="133">
        <v>11</v>
      </c>
      <c r="G169" s="45" t="str">
        <f>IF(MID(tab_SATLISTE[[#This Row],[SAT-ID]],2,1)="x","x",LEFT(tab_SATLISTE[[#This Row],[SAT-ID]]))</f>
        <v>1</v>
      </c>
      <c r="H169" s="364" t="str">
        <f xml:space="preserve"> IF(tab_SATLISTE[[#This Row],[SAT-ID]]="","",IF(MID(tab_SATLISTE[[#This Row],[SAT-ID]],2,1)="x","Freistaat Bayern",INDEX(bezirke,LEFT(tab_SATLISTE[[#This Row],[SAT-ID]],1))&amp; " - "&amp; IF(MID(tab_SATLISTE[[#This Row],[SAT-ID]],2,1)="k","kommunal","privat")))</f>
        <v>Oberbayern - privat</v>
      </c>
      <c r="I169" s="365"/>
      <c r="J169" s="365"/>
      <c r="K169" s="365"/>
      <c r="L169" s="366"/>
    </row>
    <row r="170" spans="1:12" ht="15.95" customHeight="1" x14ac:dyDescent="0.25">
      <c r="A170" s="133" t="s">
        <v>1050</v>
      </c>
      <c r="B170" s="133" t="s">
        <v>3174</v>
      </c>
      <c r="C170" s="133">
        <v>24</v>
      </c>
      <c r="D170" s="136">
        <v>24000</v>
      </c>
      <c r="E170" s="135">
        <v>6000</v>
      </c>
      <c r="F170" s="133">
        <v>24</v>
      </c>
      <c r="G170" s="45" t="str">
        <f>IF(MID(tab_SATLISTE[[#This Row],[SAT-ID]],2,1)="x","x",LEFT(tab_SATLISTE[[#This Row],[SAT-ID]]))</f>
        <v>1</v>
      </c>
      <c r="H170" s="364" t="str">
        <f xml:space="preserve"> IF(tab_SATLISTE[[#This Row],[SAT-ID]]="","",IF(MID(tab_SATLISTE[[#This Row],[SAT-ID]],2,1)="x","Freistaat Bayern",INDEX(bezirke,LEFT(tab_SATLISTE[[#This Row],[SAT-ID]],1))&amp; " - "&amp; IF(MID(tab_SATLISTE[[#This Row],[SAT-ID]],2,1)="k","kommunal","privat")))</f>
        <v>Oberbayern - privat</v>
      </c>
      <c r="I170" s="365"/>
      <c r="J170" s="365"/>
      <c r="K170" s="365"/>
      <c r="L170" s="366"/>
    </row>
    <row r="171" spans="1:12" ht="15.95" customHeight="1" x14ac:dyDescent="0.25">
      <c r="A171" s="133" t="s">
        <v>1053</v>
      </c>
      <c r="B171" s="133" t="s">
        <v>70</v>
      </c>
      <c r="C171" s="133">
        <v>17</v>
      </c>
      <c r="D171" s="136">
        <v>17000</v>
      </c>
      <c r="E171" s="135">
        <v>4250</v>
      </c>
      <c r="F171" s="133">
        <v>17</v>
      </c>
      <c r="G171" s="45" t="str">
        <f>IF(MID(tab_SATLISTE[[#This Row],[SAT-ID]],2,1)="x","x",LEFT(tab_SATLISTE[[#This Row],[SAT-ID]]))</f>
        <v>1</v>
      </c>
      <c r="H171" s="364" t="str">
        <f xml:space="preserve"> IF(tab_SATLISTE[[#This Row],[SAT-ID]]="","",IF(MID(tab_SATLISTE[[#This Row],[SAT-ID]],2,1)="x","Freistaat Bayern",INDEX(bezirke,LEFT(tab_SATLISTE[[#This Row],[SAT-ID]],1))&amp; " - "&amp; IF(MID(tab_SATLISTE[[#This Row],[SAT-ID]],2,1)="k","kommunal","privat")))</f>
        <v>Oberbayern - privat</v>
      </c>
      <c r="I171" s="365"/>
      <c r="J171" s="365"/>
      <c r="K171" s="365"/>
      <c r="L171" s="366"/>
    </row>
    <row r="172" spans="1:12" ht="15.95" customHeight="1" x14ac:dyDescent="0.25">
      <c r="A172" s="133" t="s">
        <v>925</v>
      </c>
      <c r="B172" s="133" t="s">
        <v>3175</v>
      </c>
      <c r="C172" s="133">
        <v>24</v>
      </c>
      <c r="D172" s="136">
        <v>24000</v>
      </c>
      <c r="E172" s="135">
        <v>6000</v>
      </c>
      <c r="F172" s="133">
        <v>24</v>
      </c>
      <c r="G172" s="45" t="str">
        <f>IF(MID(tab_SATLISTE[[#This Row],[SAT-ID]],2,1)="x","x",LEFT(tab_SATLISTE[[#This Row],[SAT-ID]]))</f>
        <v>1</v>
      </c>
      <c r="H172" s="364" t="str">
        <f xml:space="preserve"> IF(tab_SATLISTE[[#This Row],[SAT-ID]]="","",IF(MID(tab_SATLISTE[[#This Row],[SAT-ID]],2,1)="x","Freistaat Bayern",INDEX(bezirke,LEFT(tab_SATLISTE[[#This Row],[SAT-ID]],1))&amp; " - "&amp; IF(MID(tab_SATLISTE[[#This Row],[SAT-ID]],2,1)="k","kommunal","privat")))</f>
        <v>Oberbayern - privat</v>
      </c>
      <c r="I172" s="365"/>
      <c r="J172" s="365"/>
      <c r="K172" s="365"/>
      <c r="L172" s="366"/>
    </row>
    <row r="173" spans="1:12" ht="15.95" customHeight="1" x14ac:dyDescent="0.25">
      <c r="A173" s="133" t="s">
        <v>915</v>
      </c>
      <c r="B173" s="133" t="s">
        <v>71</v>
      </c>
      <c r="C173" s="133">
        <v>29</v>
      </c>
      <c r="D173" s="136">
        <v>29000</v>
      </c>
      <c r="E173" s="135">
        <v>7250</v>
      </c>
      <c r="F173" s="133">
        <v>29</v>
      </c>
      <c r="G173" s="45" t="str">
        <f>IF(MID(tab_SATLISTE[[#This Row],[SAT-ID]],2,1)="x","x",LEFT(tab_SATLISTE[[#This Row],[SAT-ID]]))</f>
        <v>1</v>
      </c>
      <c r="H173" s="364" t="str">
        <f xml:space="preserve"> IF(tab_SATLISTE[[#This Row],[SAT-ID]]="","",IF(MID(tab_SATLISTE[[#This Row],[SAT-ID]],2,1)="x","Freistaat Bayern",INDEX(bezirke,LEFT(tab_SATLISTE[[#This Row],[SAT-ID]],1))&amp; " - "&amp; IF(MID(tab_SATLISTE[[#This Row],[SAT-ID]],2,1)="k","kommunal","privat")))</f>
        <v>Oberbayern - privat</v>
      </c>
      <c r="I173" s="365"/>
      <c r="J173" s="365"/>
      <c r="K173" s="365"/>
      <c r="L173" s="366"/>
    </row>
    <row r="174" spans="1:12" ht="15.95" customHeight="1" x14ac:dyDescent="0.25">
      <c r="A174" s="133" t="s">
        <v>1044</v>
      </c>
      <c r="B174" s="133" t="s">
        <v>3176</v>
      </c>
      <c r="C174" s="133">
        <v>12</v>
      </c>
      <c r="D174" s="136">
        <v>12000</v>
      </c>
      <c r="E174" s="135">
        <v>3000</v>
      </c>
      <c r="F174" s="133">
        <v>12</v>
      </c>
      <c r="G174" s="45" t="str">
        <f>IF(MID(tab_SATLISTE[[#This Row],[SAT-ID]],2,1)="x","x",LEFT(tab_SATLISTE[[#This Row],[SAT-ID]]))</f>
        <v>1</v>
      </c>
      <c r="H174" s="364" t="str">
        <f xml:space="preserve"> IF(tab_SATLISTE[[#This Row],[SAT-ID]]="","",IF(MID(tab_SATLISTE[[#This Row],[SAT-ID]],2,1)="x","Freistaat Bayern",INDEX(bezirke,LEFT(tab_SATLISTE[[#This Row],[SAT-ID]],1))&amp; " - "&amp; IF(MID(tab_SATLISTE[[#This Row],[SAT-ID]],2,1)="k","kommunal","privat")))</f>
        <v>Oberbayern - privat</v>
      </c>
      <c r="I174" s="365"/>
      <c r="J174" s="365"/>
      <c r="K174" s="365"/>
      <c r="L174" s="366"/>
    </row>
    <row r="175" spans="1:12" ht="15.95" customHeight="1" x14ac:dyDescent="0.25">
      <c r="A175" s="133" t="s">
        <v>1052</v>
      </c>
      <c r="B175" s="133" t="s">
        <v>3177</v>
      </c>
      <c r="C175" s="133">
        <v>13</v>
      </c>
      <c r="D175" s="136">
        <v>13000</v>
      </c>
      <c r="E175" s="135">
        <v>3250</v>
      </c>
      <c r="F175" s="133">
        <v>13</v>
      </c>
      <c r="G175" s="45" t="str">
        <f>IF(MID(tab_SATLISTE[[#This Row],[SAT-ID]],2,1)="x","x",LEFT(tab_SATLISTE[[#This Row],[SAT-ID]]))</f>
        <v>1</v>
      </c>
      <c r="H175" s="364" t="str">
        <f xml:space="preserve"> IF(tab_SATLISTE[[#This Row],[SAT-ID]]="","",IF(MID(tab_SATLISTE[[#This Row],[SAT-ID]],2,1)="x","Freistaat Bayern",INDEX(bezirke,LEFT(tab_SATLISTE[[#This Row],[SAT-ID]],1))&amp; " - "&amp; IF(MID(tab_SATLISTE[[#This Row],[SAT-ID]],2,1)="k","kommunal","privat")))</f>
        <v>Oberbayern - privat</v>
      </c>
      <c r="I175" s="365"/>
      <c r="J175" s="365"/>
      <c r="K175" s="365"/>
      <c r="L175" s="366"/>
    </row>
    <row r="176" spans="1:12" ht="15.95" customHeight="1" x14ac:dyDescent="0.25">
      <c r="A176" s="133" t="s">
        <v>1037</v>
      </c>
      <c r="B176" s="133" t="s">
        <v>3178</v>
      </c>
      <c r="C176" s="133">
        <v>19</v>
      </c>
      <c r="D176" s="136">
        <v>19000</v>
      </c>
      <c r="E176" s="135">
        <v>4750</v>
      </c>
      <c r="F176" s="133">
        <v>19</v>
      </c>
      <c r="G176" s="45" t="str">
        <f>IF(MID(tab_SATLISTE[[#This Row],[SAT-ID]],2,1)="x","x",LEFT(tab_SATLISTE[[#This Row],[SAT-ID]]))</f>
        <v>1</v>
      </c>
      <c r="H176" s="364" t="str">
        <f xml:space="preserve"> IF(tab_SATLISTE[[#This Row],[SAT-ID]]="","",IF(MID(tab_SATLISTE[[#This Row],[SAT-ID]],2,1)="x","Freistaat Bayern",INDEX(bezirke,LEFT(tab_SATLISTE[[#This Row],[SAT-ID]],1))&amp; " - "&amp; IF(MID(tab_SATLISTE[[#This Row],[SAT-ID]],2,1)="k","kommunal","privat")))</f>
        <v>Oberbayern - privat</v>
      </c>
      <c r="I176" s="365"/>
      <c r="J176" s="365"/>
      <c r="K176" s="365"/>
      <c r="L176" s="366"/>
    </row>
    <row r="177" spans="1:12" ht="15.95" customHeight="1" x14ac:dyDescent="0.25">
      <c r="A177" s="133" t="s">
        <v>1028</v>
      </c>
      <c r="B177" s="133" t="s">
        <v>3179</v>
      </c>
      <c r="C177" s="133">
        <v>38</v>
      </c>
      <c r="D177" s="136">
        <v>38000</v>
      </c>
      <c r="E177" s="135">
        <v>9500</v>
      </c>
      <c r="F177" s="133">
        <v>38</v>
      </c>
      <c r="G177" s="45" t="str">
        <f>IF(MID(tab_SATLISTE[[#This Row],[SAT-ID]],2,1)="x","x",LEFT(tab_SATLISTE[[#This Row],[SAT-ID]]))</f>
        <v>1</v>
      </c>
      <c r="H177" s="364" t="str">
        <f xml:space="preserve"> IF(tab_SATLISTE[[#This Row],[SAT-ID]]="","",IF(MID(tab_SATLISTE[[#This Row],[SAT-ID]],2,1)="x","Freistaat Bayern",INDEX(bezirke,LEFT(tab_SATLISTE[[#This Row],[SAT-ID]],1))&amp; " - "&amp; IF(MID(tab_SATLISTE[[#This Row],[SAT-ID]],2,1)="k","kommunal","privat")))</f>
        <v>Oberbayern - privat</v>
      </c>
      <c r="I177" s="365"/>
      <c r="J177" s="365"/>
      <c r="K177" s="365"/>
      <c r="L177" s="366"/>
    </row>
    <row r="178" spans="1:12" ht="15.95" customHeight="1" x14ac:dyDescent="0.25">
      <c r="A178" s="133" t="s">
        <v>900</v>
      </c>
      <c r="B178" s="133" t="s">
        <v>3180</v>
      </c>
      <c r="C178" s="133">
        <v>142</v>
      </c>
      <c r="D178" s="136">
        <v>142000</v>
      </c>
      <c r="E178" s="135">
        <v>35500</v>
      </c>
      <c r="F178" s="133">
        <v>142</v>
      </c>
      <c r="G178" s="45" t="str">
        <f>IF(MID(tab_SATLISTE[[#This Row],[SAT-ID]],2,1)="x","x",LEFT(tab_SATLISTE[[#This Row],[SAT-ID]]))</f>
        <v>x</v>
      </c>
      <c r="H178" s="364" t="str">
        <f xml:space="preserve"> IF(tab_SATLISTE[[#This Row],[SAT-ID]]="","",IF(MID(tab_SATLISTE[[#This Row],[SAT-ID]],2,1)="x","Freistaat Bayern",INDEX(bezirke,LEFT(tab_SATLISTE[[#This Row],[SAT-ID]],1))&amp; " - "&amp; IF(MID(tab_SATLISTE[[#This Row],[SAT-ID]],2,1)="k","kommunal","privat")))</f>
        <v>Freistaat Bayern</v>
      </c>
      <c r="I178" s="365"/>
      <c r="J178" s="365"/>
      <c r="K178" s="365"/>
      <c r="L178" s="366"/>
    </row>
    <row r="179" spans="1:12" ht="15.95" customHeight="1" x14ac:dyDescent="0.25">
      <c r="A179" s="133" t="s">
        <v>1029</v>
      </c>
      <c r="B179" s="133" t="s">
        <v>3181</v>
      </c>
      <c r="C179" s="133">
        <v>45</v>
      </c>
      <c r="D179" s="136">
        <v>45000</v>
      </c>
      <c r="E179" s="135">
        <v>11250</v>
      </c>
      <c r="F179" s="133">
        <v>45</v>
      </c>
      <c r="G179" s="45" t="str">
        <f>IF(MID(tab_SATLISTE[[#This Row],[SAT-ID]],2,1)="x","x",LEFT(tab_SATLISTE[[#This Row],[SAT-ID]]))</f>
        <v>1</v>
      </c>
      <c r="H179" s="364" t="str">
        <f xml:space="preserve"> IF(tab_SATLISTE[[#This Row],[SAT-ID]]="","",IF(MID(tab_SATLISTE[[#This Row],[SAT-ID]],2,1)="x","Freistaat Bayern",INDEX(bezirke,LEFT(tab_SATLISTE[[#This Row],[SAT-ID]],1))&amp; " - "&amp; IF(MID(tab_SATLISTE[[#This Row],[SAT-ID]],2,1)="k","kommunal","privat")))</f>
        <v>Oberbayern - privat</v>
      </c>
      <c r="I179" s="365"/>
      <c r="J179" s="365"/>
      <c r="K179" s="365"/>
      <c r="L179" s="366"/>
    </row>
    <row r="180" spans="1:12" ht="15.95" customHeight="1" x14ac:dyDescent="0.25">
      <c r="A180" s="133" t="s">
        <v>1033</v>
      </c>
      <c r="B180" s="133" t="s">
        <v>72</v>
      </c>
      <c r="C180" s="133">
        <v>16</v>
      </c>
      <c r="D180" s="136">
        <v>16000</v>
      </c>
      <c r="E180" s="135">
        <v>4000</v>
      </c>
      <c r="F180" s="133">
        <v>16</v>
      </c>
      <c r="G180" s="45" t="str">
        <f>IF(MID(tab_SATLISTE[[#This Row],[SAT-ID]],2,1)="x","x",LEFT(tab_SATLISTE[[#This Row],[SAT-ID]]))</f>
        <v>1</v>
      </c>
      <c r="H180" s="364" t="str">
        <f xml:space="preserve"> IF(tab_SATLISTE[[#This Row],[SAT-ID]]="","",IF(MID(tab_SATLISTE[[#This Row],[SAT-ID]],2,1)="x","Freistaat Bayern",INDEX(bezirke,LEFT(tab_SATLISTE[[#This Row],[SAT-ID]],1))&amp; " - "&amp; IF(MID(tab_SATLISTE[[#This Row],[SAT-ID]],2,1)="k","kommunal","privat")))</f>
        <v>Oberbayern - privat</v>
      </c>
      <c r="I180" s="365"/>
      <c r="J180" s="365"/>
      <c r="K180" s="365"/>
      <c r="L180" s="366"/>
    </row>
    <row r="181" spans="1:12" ht="15.95" customHeight="1" x14ac:dyDescent="0.25">
      <c r="A181" s="133" t="s">
        <v>441</v>
      </c>
      <c r="B181" s="133" t="s">
        <v>3182</v>
      </c>
      <c r="C181" s="133">
        <v>13</v>
      </c>
      <c r="D181" s="136">
        <v>13000</v>
      </c>
      <c r="E181" s="135">
        <v>3250</v>
      </c>
      <c r="F181" s="133">
        <v>13</v>
      </c>
      <c r="G181" s="45" t="str">
        <f>IF(MID(tab_SATLISTE[[#This Row],[SAT-ID]],2,1)="x","x",LEFT(tab_SATLISTE[[#This Row],[SAT-ID]]))</f>
        <v>1</v>
      </c>
      <c r="H181" s="364" t="str">
        <f xml:space="preserve"> IF(tab_SATLISTE[[#This Row],[SAT-ID]]="","",IF(MID(tab_SATLISTE[[#This Row],[SAT-ID]],2,1)="x","Freistaat Bayern",INDEX(bezirke,LEFT(tab_SATLISTE[[#This Row],[SAT-ID]],1))&amp; " - "&amp; IF(MID(tab_SATLISTE[[#This Row],[SAT-ID]],2,1)="k","kommunal","privat")))</f>
        <v>Oberbayern - kommunal</v>
      </c>
      <c r="I181" s="365"/>
      <c r="J181" s="365"/>
      <c r="K181" s="365"/>
      <c r="L181" s="366"/>
    </row>
    <row r="182" spans="1:12" ht="15.95" customHeight="1" x14ac:dyDescent="0.25">
      <c r="A182" s="133" t="s">
        <v>1024</v>
      </c>
      <c r="B182" s="133" t="s">
        <v>3183</v>
      </c>
      <c r="C182" s="133">
        <v>15</v>
      </c>
      <c r="D182" s="136">
        <v>15000</v>
      </c>
      <c r="E182" s="135">
        <v>3750</v>
      </c>
      <c r="F182" s="133">
        <v>15</v>
      </c>
      <c r="G182" s="45" t="str">
        <f>IF(MID(tab_SATLISTE[[#This Row],[SAT-ID]],2,1)="x","x",LEFT(tab_SATLISTE[[#This Row],[SAT-ID]]))</f>
        <v>1</v>
      </c>
      <c r="H182" s="364" t="str">
        <f xml:space="preserve"> IF(tab_SATLISTE[[#This Row],[SAT-ID]]="","",IF(MID(tab_SATLISTE[[#This Row],[SAT-ID]],2,1)="x","Freistaat Bayern",INDEX(bezirke,LEFT(tab_SATLISTE[[#This Row],[SAT-ID]],1))&amp; " - "&amp; IF(MID(tab_SATLISTE[[#This Row],[SAT-ID]],2,1)="k","kommunal","privat")))</f>
        <v>Oberbayern - privat</v>
      </c>
      <c r="I182" s="365"/>
      <c r="J182" s="365"/>
      <c r="K182" s="365"/>
      <c r="L182" s="366"/>
    </row>
    <row r="183" spans="1:12" ht="15.95" customHeight="1" x14ac:dyDescent="0.25">
      <c r="A183" s="133" t="s">
        <v>1039</v>
      </c>
      <c r="B183" s="133" t="s">
        <v>3184</v>
      </c>
      <c r="C183" s="133">
        <v>14</v>
      </c>
      <c r="D183" s="136">
        <v>14000</v>
      </c>
      <c r="E183" s="135">
        <v>3500</v>
      </c>
      <c r="F183" s="133">
        <v>14</v>
      </c>
      <c r="G183" s="45" t="str">
        <f>IF(MID(tab_SATLISTE[[#This Row],[SAT-ID]],2,1)="x","x",LEFT(tab_SATLISTE[[#This Row],[SAT-ID]]))</f>
        <v>1</v>
      </c>
      <c r="H183" s="364" t="str">
        <f xml:space="preserve"> IF(tab_SATLISTE[[#This Row],[SAT-ID]]="","",IF(MID(tab_SATLISTE[[#This Row],[SAT-ID]],2,1)="x","Freistaat Bayern",INDEX(bezirke,LEFT(tab_SATLISTE[[#This Row],[SAT-ID]],1))&amp; " - "&amp; IF(MID(tab_SATLISTE[[#This Row],[SAT-ID]],2,1)="k","kommunal","privat")))</f>
        <v>Oberbayern - privat</v>
      </c>
      <c r="I183" s="365"/>
      <c r="J183" s="365"/>
      <c r="K183" s="365"/>
      <c r="L183" s="366"/>
    </row>
    <row r="184" spans="1:12" ht="15.95" customHeight="1" x14ac:dyDescent="0.25">
      <c r="A184" s="133" t="s">
        <v>505</v>
      </c>
      <c r="B184" s="133" t="s">
        <v>3185</v>
      </c>
      <c r="C184" s="133">
        <v>669</v>
      </c>
      <c r="D184" s="136">
        <v>669000</v>
      </c>
      <c r="E184" s="135">
        <v>167250</v>
      </c>
      <c r="F184" s="133">
        <v>669</v>
      </c>
      <c r="G184" s="45" t="str">
        <f>IF(MID(tab_SATLISTE[[#This Row],[SAT-ID]],2,1)="x","x",LEFT(tab_SATLISTE[[#This Row],[SAT-ID]]))</f>
        <v>1</v>
      </c>
      <c r="H184" s="364" t="str">
        <f xml:space="preserve"> IF(tab_SATLISTE[[#This Row],[SAT-ID]]="","",IF(MID(tab_SATLISTE[[#This Row],[SAT-ID]],2,1)="x","Freistaat Bayern",INDEX(bezirke,LEFT(tab_SATLISTE[[#This Row],[SAT-ID]],1))&amp; " - "&amp; IF(MID(tab_SATLISTE[[#This Row],[SAT-ID]],2,1)="k","kommunal","privat")))</f>
        <v>Oberbayern - kommunal</v>
      </c>
      <c r="I184" s="365"/>
      <c r="J184" s="365"/>
      <c r="K184" s="365"/>
      <c r="L184" s="366"/>
    </row>
    <row r="185" spans="1:12" ht="15.95" customHeight="1" x14ac:dyDescent="0.25">
      <c r="A185" s="133" t="s">
        <v>1036</v>
      </c>
      <c r="B185" s="133" t="s">
        <v>3186</v>
      </c>
      <c r="C185" s="133">
        <v>24</v>
      </c>
      <c r="D185" s="136">
        <v>24000</v>
      </c>
      <c r="E185" s="135">
        <v>6000</v>
      </c>
      <c r="F185" s="133">
        <v>24</v>
      </c>
      <c r="G185" s="45" t="str">
        <f>IF(MID(tab_SATLISTE[[#This Row],[SAT-ID]],2,1)="x","x",LEFT(tab_SATLISTE[[#This Row],[SAT-ID]]))</f>
        <v>1</v>
      </c>
      <c r="H185" s="364" t="str">
        <f xml:space="preserve"> IF(tab_SATLISTE[[#This Row],[SAT-ID]]="","",IF(MID(tab_SATLISTE[[#This Row],[SAT-ID]],2,1)="x","Freistaat Bayern",INDEX(bezirke,LEFT(tab_SATLISTE[[#This Row],[SAT-ID]],1))&amp; " - "&amp; IF(MID(tab_SATLISTE[[#This Row],[SAT-ID]],2,1)="k","kommunal","privat")))</f>
        <v>Oberbayern - privat</v>
      </c>
      <c r="I185" s="365"/>
      <c r="J185" s="365"/>
      <c r="K185" s="365"/>
      <c r="L185" s="366"/>
    </row>
    <row r="186" spans="1:12" ht="15.95" customHeight="1" x14ac:dyDescent="0.25">
      <c r="A186" s="133" t="s">
        <v>631</v>
      </c>
      <c r="B186" s="133" t="s">
        <v>54</v>
      </c>
      <c r="C186" s="133">
        <v>13</v>
      </c>
      <c r="D186" s="136">
        <v>13000</v>
      </c>
      <c r="E186" s="135">
        <v>3250</v>
      </c>
      <c r="F186" s="133">
        <v>13</v>
      </c>
      <c r="G186" s="45" t="str">
        <f>IF(MID(tab_SATLISTE[[#This Row],[SAT-ID]],2,1)="x","x",LEFT(tab_SATLISTE[[#This Row],[SAT-ID]]))</f>
        <v>1</v>
      </c>
      <c r="H186" s="364" t="str">
        <f xml:space="preserve"> IF(tab_SATLISTE[[#This Row],[SAT-ID]]="","",IF(MID(tab_SATLISTE[[#This Row],[SAT-ID]],2,1)="x","Freistaat Bayern",INDEX(bezirke,LEFT(tab_SATLISTE[[#This Row],[SAT-ID]],1))&amp; " - "&amp; IF(MID(tab_SATLISTE[[#This Row],[SAT-ID]],2,1)="k","kommunal","privat")))</f>
        <v>Oberbayern - kommunal</v>
      </c>
      <c r="I186" s="365"/>
      <c r="J186" s="365"/>
      <c r="K186" s="365"/>
      <c r="L186" s="366"/>
    </row>
    <row r="187" spans="1:12" ht="15.95" customHeight="1" x14ac:dyDescent="0.25">
      <c r="A187" s="133" t="s">
        <v>1119</v>
      </c>
      <c r="B187" s="133" t="s">
        <v>2947</v>
      </c>
      <c r="C187" s="133">
        <v>33</v>
      </c>
      <c r="D187" s="136">
        <v>33000</v>
      </c>
      <c r="E187" s="135">
        <v>8250</v>
      </c>
      <c r="F187" s="133">
        <v>33</v>
      </c>
      <c r="G187" s="45" t="str">
        <f>IF(MID(tab_SATLISTE[[#This Row],[SAT-ID]],2,1)="x","x",LEFT(tab_SATLISTE[[#This Row],[SAT-ID]]))</f>
        <v>1</v>
      </c>
      <c r="H187" s="364" t="str">
        <f xml:space="preserve"> IF(tab_SATLISTE[[#This Row],[SAT-ID]]="","",IF(MID(tab_SATLISTE[[#This Row],[SAT-ID]],2,1)="x","Freistaat Bayern",INDEX(bezirke,LEFT(tab_SATLISTE[[#This Row],[SAT-ID]],1))&amp; " - "&amp; IF(MID(tab_SATLISTE[[#This Row],[SAT-ID]],2,1)="k","kommunal","privat")))</f>
        <v>Oberbayern - privat</v>
      </c>
      <c r="I187" s="365"/>
      <c r="J187" s="365"/>
      <c r="K187" s="365"/>
      <c r="L187" s="366"/>
    </row>
    <row r="188" spans="1:12" ht="15.95" customHeight="1" x14ac:dyDescent="0.25">
      <c r="A188" s="133" t="s">
        <v>940</v>
      </c>
      <c r="B188" s="133" t="s">
        <v>3187</v>
      </c>
      <c r="C188" s="133">
        <v>11</v>
      </c>
      <c r="D188" s="136">
        <v>11000</v>
      </c>
      <c r="E188" s="135">
        <v>2750</v>
      </c>
      <c r="F188" s="133">
        <v>11</v>
      </c>
      <c r="G188" s="45" t="str">
        <f>IF(MID(tab_SATLISTE[[#This Row],[SAT-ID]],2,1)="x","x",LEFT(tab_SATLISTE[[#This Row],[SAT-ID]]))</f>
        <v>1</v>
      </c>
      <c r="H188" s="364" t="str">
        <f xml:space="preserve"> IF(tab_SATLISTE[[#This Row],[SAT-ID]]="","",IF(MID(tab_SATLISTE[[#This Row],[SAT-ID]],2,1)="x","Freistaat Bayern",INDEX(bezirke,LEFT(tab_SATLISTE[[#This Row],[SAT-ID]],1))&amp; " - "&amp; IF(MID(tab_SATLISTE[[#This Row],[SAT-ID]],2,1)="k","kommunal","privat")))</f>
        <v>Oberbayern - privat</v>
      </c>
      <c r="I188" s="365"/>
      <c r="J188" s="365"/>
      <c r="K188" s="365"/>
      <c r="L188" s="366"/>
    </row>
    <row r="189" spans="1:12" ht="15.95" customHeight="1" x14ac:dyDescent="0.25">
      <c r="A189" s="133" t="s">
        <v>1137</v>
      </c>
      <c r="B189" s="133" t="s">
        <v>3188</v>
      </c>
      <c r="C189" s="133">
        <v>27</v>
      </c>
      <c r="D189" s="136">
        <v>27000</v>
      </c>
      <c r="E189" s="135">
        <v>6750</v>
      </c>
      <c r="F189" s="133">
        <v>27</v>
      </c>
      <c r="G189" s="45" t="str">
        <f>IF(MID(tab_SATLISTE[[#This Row],[SAT-ID]],2,1)="x","x",LEFT(tab_SATLISTE[[#This Row],[SAT-ID]]))</f>
        <v>1</v>
      </c>
      <c r="H189" s="364" t="str">
        <f xml:space="preserve"> IF(tab_SATLISTE[[#This Row],[SAT-ID]]="","",IF(MID(tab_SATLISTE[[#This Row],[SAT-ID]],2,1)="x","Freistaat Bayern",INDEX(bezirke,LEFT(tab_SATLISTE[[#This Row],[SAT-ID]],1))&amp; " - "&amp; IF(MID(tab_SATLISTE[[#This Row],[SAT-ID]],2,1)="k","kommunal","privat")))</f>
        <v>Oberbayern - privat</v>
      </c>
      <c r="I189" s="365"/>
      <c r="J189" s="365"/>
      <c r="K189" s="365"/>
      <c r="L189" s="366"/>
    </row>
    <row r="190" spans="1:12" ht="15.95" customHeight="1" x14ac:dyDescent="0.25">
      <c r="A190" s="133" t="s">
        <v>1120</v>
      </c>
      <c r="B190" s="133" t="s">
        <v>73</v>
      </c>
      <c r="C190" s="133">
        <v>2</v>
      </c>
      <c r="D190" s="136">
        <v>2000</v>
      </c>
      <c r="E190" s="135">
        <v>500</v>
      </c>
      <c r="F190" s="133">
        <v>2</v>
      </c>
      <c r="G190" s="45" t="str">
        <f>IF(MID(tab_SATLISTE[[#This Row],[SAT-ID]],2,1)="x","x",LEFT(tab_SATLISTE[[#This Row],[SAT-ID]]))</f>
        <v>1</v>
      </c>
      <c r="H190" s="364" t="str">
        <f xml:space="preserve"> IF(tab_SATLISTE[[#This Row],[SAT-ID]]="","",IF(MID(tab_SATLISTE[[#This Row],[SAT-ID]],2,1)="x","Freistaat Bayern",INDEX(bezirke,LEFT(tab_SATLISTE[[#This Row],[SAT-ID]],1))&amp; " - "&amp; IF(MID(tab_SATLISTE[[#This Row],[SAT-ID]],2,1)="k","kommunal","privat")))</f>
        <v>Oberbayern - privat</v>
      </c>
      <c r="I190" s="365"/>
      <c r="J190" s="365"/>
      <c r="K190" s="365"/>
      <c r="L190" s="366"/>
    </row>
    <row r="191" spans="1:12" ht="15.95" customHeight="1" x14ac:dyDescent="0.25">
      <c r="A191" s="133" t="s">
        <v>1085</v>
      </c>
      <c r="B191" s="133" t="s">
        <v>3189</v>
      </c>
      <c r="C191" s="133">
        <v>9</v>
      </c>
      <c r="D191" s="136">
        <v>9000</v>
      </c>
      <c r="E191" s="135">
        <v>2250</v>
      </c>
      <c r="F191" s="133">
        <v>9</v>
      </c>
      <c r="G191" s="45" t="str">
        <f>IF(MID(tab_SATLISTE[[#This Row],[SAT-ID]],2,1)="x","x",LEFT(tab_SATLISTE[[#This Row],[SAT-ID]]))</f>
        <v>1</v>
      </c>
      <c r="H191" s="364" t="str">
        <f xml:space="preserve"> IF(tab_SATLISTE[[#This Row],[SAT-ID]]="","",IF(MID(tab_SATLISTE[[#This Row],[SAT-ID]],2,1)="x","Freistaat Bayern",INDEX(bezirke,LEFT(tab_SATLISTE[[#This Row],[SAT-ID]],1))&amp; " - "&amp; IF(MID(tab_SATLISTE[[#This Row],[SAT-ID]],2,1)="k","kommunal","privat")))</f>
        <v>Oberbayern - privat</v>
      </c>
      <c r="I191" s="365"/>
      <c r="J191" s="365"/>
      <c r="K191" s="365"/>
      <c r="L191" s="366"/>
    </row>
    <row r="192" spans="1:12" ht="15.95" customHeight="1" x14ac:dyDescent="0.25">
      <c r="A192" s="133" t="s">
        <v>1136</v>
      </c>
      <c r="B192" s="133" t="s">
        <v>74</v>
      </c>
      <c r="C192" s="133">
        <v>31</v>
      </c>
      <c r="D192" s="136">
        <v>31000</v>
      </c>
      <c r="E192" s="135">
        <v>7750</v>
      </c>
      <c r="F192" s="133">
        <v>31</v>
      </c>
      <c r="G192" s="45" t="str">
        <f>IF(MID(tab_SATLISTE[[#This Row],[SAT-ID]],2,1)="x","x",LEFT(tab_SATLISTE[[#This Row],[SAT-ID]]))</f>
        <v>1</v>
      </c>
      <c r="H192" s="364" t="str">
        <f xml:space="preserve"> IF(tab_SATLISTE[[#This Row],[SAT-ID]]="","",IF(MID(tab_SATLISTE[[#This Row],[SAT-ID]],2,1)="x","Freistaat Bayern",INDEX(bezirke,LEFT(tab_SATLISTE[[#This Row],[SAT-ID]],1))&amp; " - "&amp; IF(MID(tab_SATLISTE[[#This Row],[SAT-ID]],2,1)="k","kommunal","privat")))</f>
        <v>Oberbayern - privat</v>
      </c>
      <c r="I192" s="365"/>
      <c r="J192" s="365"/>
      <c r="K192" s="365"/>
      <c r="L192" s="366"/>
    </row>
    <row r="193" spans="1:12" ht="15.95" customHeight="1" x14ac:dyDescent="0.25">
      <c r="A193" s="133" t="s">
        <v>1134</v>
      </c>
      <c r="B193" s="133" t="s">
        <v>75</v>
      </c>
      <c r="C193" s="133">
        <v>18</v>
      </c>
      <c r="D193" s="136">
        <v>18000</v>
      </c>
      <c r="E193" s="135">
        <v>4500</v>
      </c>
      <c r="F193" s="133">
        <v>18</v>
      </c>
      <c r="G193" s="45" t="str">
        <f>IF(MID(tab_SATLISTE[[#This Row],[SAT-ID]],2,1)="x","x",LEFT(tab_SATLISTE[[#This Row],[SAT-ID]]))</f>
        <v>1</v>
      </c>
      <c r="H193" s="364" t="str">
        <f xml:space="preserve"> IF(tab_SATLISTE[[#This Row],[SAT-ID]]="","",IF(MID(tab_SATLISTE[[#This Row],[SAT-ID]],2,1)="x","Freistaat Bayern",INDEX(bezirke,LEFT(tab_SATLISTE[[#This Row],[SAT-ID]],1))&amp; " - "&amp; IF(MID(tab_SATLISTE[[#This Row],[SAT-ID]],2,1)="k","kommunal","privat")))</f>
        <v>Oberbayern - privat</v>
      </c>
      <c r="I193" s="365"/>
      <c r="J193" s="365"/>
      <c r="K193" s="365"/>
      <c r="L193" s="366"/>
    </row>
    <row r="194" spans="1:12" ht="15.95" customHeight="1" x14ac:dyDescent="0.25">
      <c r="A194" s="133" t="s">
        <v>1090</v>
      </c>
      <c r="B194" s="133" t="s">
        <v>76</v>
      </c>
      <c r="C194" s="133">
        <v>13</v>
      </c>
      <c r="D194" s="136">
        <v>13000</v>
      </c>
      <c r="E194" s="135">
        <v>3250</v>
      </c>
      <c r="F194" s="133">
        <v>13</v>
      </c>
      <c r="G194" s="45" t="str">
        <f>IF(MID(tab_SATLISTE[[#This Row],[SAT-ID]],2,1)="x","x",LEFT(tab_SATLISTE[[#This Row],[SAT-ID]]))</f>
        <v>1</v>
      </c>
      <c r="H194" s="364" t="str">
        <f xml:space="preserve"> IF(tab_SATLISTE[[#This Row],[SAT-ID]]="","",IF(MID(tab_SATLISTE[[#This Row],[SAT-ID]],2,1)="x","Freistaat Bayern",INDEX(bezirke,LEFT(tab_SATLISTE[[#This Row],[SAT-ID]],1))&amp; " - "&amp; IF(MID(tab_SATLISTE[[#This Row],[SAT-ID]],2,1)="k","kommunal","privat")))</f>
        <v>Oberbayern - privat</v>
      </c>
      <c r="I194" s="365"/>
      <c r="J194" s="365"/>
      <c r="K194" s="365"/>
      <c r="L194" s="366"/>
    </row>
    <row r="195" spans="1:12" ht="15.95" customHeight="1" x14ac:dyDescent="0.25">
      <c r="A195" s="133" t="s">
        <v>2975</v>
      </c>
      <c r="B195" s="133" t="s">
        <v>3190</v>
      </c>
      <c r="C195" s="133">
        <v>19</v>
      </c>
      <c r="D195" s="136">
        <v>19000</v>
      </c>
      <c r="E195" s="135">
        <v>4750</v>
      </c>
      <c r="F195" s="133">
        <v>19</v>
      </c>
      <c r="G195" s="45" t="str">
        <f>IF(MID(tab_SATLISTE[[#This Row],[SAT-ID]],2,1)="x","x",LEFT(tab_SATLISTE[[#This Row],[SAT-ID]]))</f>
        <v>1</v>
      </c>
      <c r="H195" s="364" t="str">
        <f xml:space="preserve"> IF(tab_SATLISTE[[#This Row],[SAT-ID]]="","",IF(MID(tab_SATLISTE[[#This Row],[SAT-ID]],2,1)="x","Freistaat Bayern",INDEX(bezirke,LEFT(tab_SATLISTE[[#This Row],[SAT-ID]],1))&amp; " - "&amp; IF(MID(tab_SATLISTE[[#This Row],[SAT-ID]],2,1)="k","kommunal","privat")))</f>
        <v>Oberbayern - privat</v>
      </c>
      <c r="I195" s="365"/>
      <c r="J195" s="365"/>
      <c r="K195" s="365"/>
      <c r="L195" s="366"/>
    </row>
    <row r="196" spans="1:12" ht="15.95" customHeight="1" x14ac:dyDescent="0.25">
      <c r="A196" s="133" t="s">
        <v>1182</v>
      </c>
      <c r="B196" s="133" t="s">
        <v>3191</v>
      </c>
      <c r="C196" s="133">
        <v>41</v>
      </c>
      <c r="D196" s="136">
        <v>41000</v>
      </c>
      <c r="E196" s="135">
        <v>10250</v>
      </c>
      <c r="F196" s="133">
        <v>41</v>
      </c>
      <c r="G196" s="45" t="str">
        <f>IF(MID(tab_SATLISTE[[#This Row],[SAT-ID]],2,1)="x","x",LEFT(tab_SATLISTE[[#This Row],[SAT-ID]]))</f>
        <v>2</v>
      </c>
      <c r="H196" s="364" t="str">
        <f xml:space="preserve"> IF(tab_SATLISTE[[#This Row],[SAT-ID]]="","",IF(MID(tab_SATLISTE[[#This Row],[SAT-ID]],2,1)="x","Freistaat Bayern",INDEX(bezirke,LEFT(tab_SATLISTE[[#This Row],[SAT-ID]],1))&amp; " - "&amp; IF(MID(tab_SATLISTE[[#This Row],[SAT-ID]],2,1)="k","kommunal","privat")))</f>
        <v>Niederbayern - kommunal</v>
      </c>
      <c r="I196" s="365"/>
      <c r="J196" s="365"/>
      <c r="K196" s="365"/>
      <c r="L196" s="366"/>
    </row>
    <row r="197" spans="1:12" ht="15.95" customHeight="1" x14ac:dyDescent="0.25">
      <c r="A197" s="133" t="s">
        <v>1434</v>
      </c>
      <c r="B197" s="133" t="s">
        <v>3192</v>
      </c>
      <c r="C197" s="133">
        <v>25</v>
      </c>
      <c r="D197" s="136">
        <v>25000</v>
      </c>
      <c r="E197" s="135">
        <v>6250</v>
      </c>
      <c r="F197" s="133">
        <v>25</v>
      </c>
      <c r="G197" s="45" t="str">
        <f>IF(MID(tab_SATLISTE[[#This Row],[SAT-ID]],2,1)="x","x",LEFT(tab_SATLISTE[[#This Row],[SAT-ID]]))</f>
        <v>2</v>
      </c>
      <c r="H197" s="364" t="str">
        <f xml:space="preserve"> IF(tab_SATLISTE[[#This Row],[SAT-ID]]="","",IF(MID(tab_SATLISTE[[#This Row],[SAT-ID]],2,1)="x","Freistaat Bayern",INDEX(bezirke,LEFT(tab_SATLISTE[[#This Row],[SAT-ID]],1))&amp; " - "&amp; IF(MID(tab_SATLISTE[[#This Row],[SAT-ID]],2,1)="k","kommunal","privat")))</f>
        <v>Niederbayern - privat</v>
      </c>
      <c r="I197" s="365"/>
      <c r="J197" s="365"/>
      <c r="K197" s="365"/>
      <c r="L197" s="366"/>
    </row>
    <row r="198" spans="1:12" ht="15.95" customHeight="1" x14ac:dyDescent="0.25">
      <c r="A198" s="133" t="s">
        <v>1299</v>
      </c>
      <c r="B198" s="133" t="s">
        <v>3193</v>
      </c>
      <c r="C198" s="133">
        <v>497</v>
      </c>
      <c r="D198" s="136">
        <v>497000</v>
      </c>
      <c r="E198" s="135">
        <v>124250</v>
      </c>
      <c r="F198" s="133">
        <v>497</v>
      </c>
      <c r="G198" s="45" t="str">
        <f>IF(MID(tab_SATLISTE[[#This Row],[SAT-ID]],2,1)="x","x",LEFT(tab_SATLISTE[[#This Row],[SAT-ID]]))</f>
        <v>2</v>
      </c>
      <c r="H198" s="364" t="str">
        <f xml:space="preserve"> IF(tab_SATLISTE[[#This Row],[SAT-ID]]="","",IF(MID(tab_SATLISTE[[#This Row],[SAT-ID]],2,1)="x","Freistaat Bayern",INDEX(bezirke,LEFT(tab_SATLISTE[[#This Row],[SAT-ID]],1))&amp; " - "&amp; IF(MID(tab_SATLISTE[[#This Row],[SAT-ID]],2,1)="k","kommunal","privat")))</f>
        <v>Niederbayern - kommunal</v>
      </c>
      <c r="I198" s="365"/>
      <c r="J198" s="365"/>
      <c r="K198" s="365"/>
      <c r="L198" s="366"/>
    </row>
    <row r="199" spans="1:12" ht="15.95" customHeight="1" x14ac:dyDescent="0.25">
      <c r="A199" s="133" t="s">
        <v>1433</v>
      </c>
      <c r="B199" s="133" t="s">
        <v>3179</v>
      </c>
      <c r="C199" s="133">
        <v>13</v>
      </c>
      <c r="D199" s="136">
        <v>13000</v>
      </c>
      <c r="E199" s="135">
        <v>3250</v>
      </c>
      <c r="F199" s="133">
        <v>13</v>
      </c>
      <c r="G199" s="45" t="str">
        <f>IF(MID(tab_SATLISTE[[#This Row],[SAT-ID]],2,1)="x","x",LEFT(tab_SATLISTE[[#This Row],[SAT-ID]]))</f>
        <v>2</v>
      </c>
      <c r="H199" s="364" t="str">
        <f xml:space="preserve"> IF(tab_SATLISTE[[#This Row],[SAT-ID]]="","",IF(MID(tab_SATLISTE[[#This Row],[SAT-ID]],2,1)="x","Freistaat Bayern",INDEX(bezirke,LEFT(tab_SATLISTE[[#This Row],[SAT-ID]],1))&amp; " - "&amp; IF(MID(tab_SATLISTE[[#This Row],[SAT-ID]],2,1)="k","kommunal","privat")))</f>
        <v>Niederbayern - privat</v>
      </c>
      <c r="I199" s="365"/>
      <c r="J199" s="365"/>
      <c r="K199" s="365"/>
      <c r="L199" s="366"/>
    </row>
    <row r="200" spans="1:12" ht="15.95" customHeight="1" x14ac:dyDescent="0.25">
      <c r="A200" s="133" t="s">
        <v>1428</v>
      </c>
      <c r="B200" s="133" t="s">
        <v>80</v>
      </c>
      <c r="C200" s="133">
        <v>17</v>
      </c>
      <c r="D200" s="136">
        <v>17000</v>
      </c>
      <c r="E200" s="135">
        <v>4250</v>
      </c>
      <c r="F200" s="133">
        <v>17</v>
      </c>
      <c r="G200" s="45" t="str">
        <f>IF(MID(tab_SATLISTE[[#This Row],[SAT-ID]],2,1)="x","x",LEFT(tab_SATLISTE[[#This Row],[SAT-ID]]))</f>
        <v>2</v>
      </c>
      <c r="H200" s="364" t="str">
        <f xml:space="preserve"> IF(tab_SATLISTE[[#This Row],[SAT-ID]]="","",IF(MID(tab_SATLISTE[[#This Row],[SAT-ID]],2,1)="x","Freistaat Bayern",INDEX(bezirke,LEFT(tab_SATLISTE[[#This Row],[SAT-ID]],1))&amp; " - "&amp; IF(MID(tab_SATLISTE[[#This Row],[SAT-ID]],2,1)="k","kommunal","privat")))</f>
        <v>Niederbayern - privat</v>
      </c>
      <c r="I200" s="365"/>
      <c r="J200" s="365"/>
      <c r="K200" s="365"/>
      <c r="L200" s="366"/>
    </row>
    <row r="201" spans="1:12" ht="15.95" customHeight="1" x14ac:dyDescent="0.25">
      <c r="A201" s="133" t="s">
        <v>1420</v>
      </c>
      <c r="B201" s="133" t="s">
        <v>3194</v>
      </c>
      <c r="C201" s="133">
        <v>6</v>
      </c>
      <c r="D201" s="136">
        <v>6000</v>
      </c>
      <c r="E201" s="135">
        <v>1500</v>
      </c>
      <c r="F201" s="133">
        <v>6</v>
      </c>
      <c r="G201" s="45" t="str">
        <f>IF(MID(tab_SATLISTE[[#This Row],[SAT-ID]],2,1)="x","x",LEFT(tab_SATLISTE[[#This Row],[SAT-ID]]))</f>
        <v>2</v>
      </c>
      <c r="H201" s="364" t="str">
        <f xml:space="preserve"> IF(tab_SATLISTE[[#This Row],[SAT-ID]]="","",IF(MID(tab_SATLISTE[[#This Row],[SAT-ID]],2,1)="x","Freistaat Bayern",INDEX(bezirke,LEFT(tab_SATLISTE[[#This Row],[SAT-ID]],1))&amp; " - "&amp; IF(MID(tab_SATLISTE[[#This Row],[SAT-ID]],2,1)="k","kommunal","privat")))</f>
        <v>Niederbayern - privat</v>
      </c>
      <c r="I201" s="365"/>
      <c r="J201" s="365"/>
      <c r="K201" s="365"/>
      <c r="L201" s="366"/>
    </row>
    <row r="202" spans="1:12" ht="15.95" customHeight="1" x14ac:dyDescent="0.25">
      <c r="A202" s="133" t="s">
        <v>1415</v>
      </c>
      <c r="B202" s="133" t="s">
        <v>79</v>
      </c>
      <c r="C202" s="133">
        <v>17</v>
      </c>
      <c r="D202" s="136">
        <v>17000</v>
      </c>
      <c r="E202" s="135">
        <v>4250</v>
      </c>
      <c r="F202" s="133">
        <v>17</v>
      </c>
      <c r="G202" s="45" t="str">
        <f>IF(MID(tab_SATLISTE[[#This Row],[SAT-ID]],2,1)="x","x",LEFT(tab_SATLISTE[[#This Row],[SAT-ID]]))</f>
        <v>2</v>
      </c>
      <c r="H202" s="364" t="str">
        <f xml:space="preserve"> IF(tab_SATLISTE[[#This Row],[SAT-ID]]="","",IF(MID(tab_SATLISTE[[#This Row],[SAT-ID]],2,1)="x","Freistaat Bayern",INDEX(bezirke,LEFT(tab_SATLISTE[[#This Row],[SAT-ID]],1))&amp; " - "&amp; IF(MID(tab_SATLISTE[[#This Row],[SAT-ID]],2,1)="k","kommunal","privat")))</f>
        <v>Niederbayern - privat</v>
      </c>
      <c r="I202" s="365"/>
      <c r="J202" s="365"/>
      <c r="K202" s="365"/>
      <c r="L202" s="366"/>
    </row>
    <row r="203" spans="1:12" ht="15.95" customHeight="1" x14ac:dyDescent="0.25">
      <c r="A203" s="133" t="s">
        <v>1454</v>
      </c>
      <c r="B203" s="133" t="s">
        <v>3195</v>
      </c>
      <c r="C203" s="133">
        <v>15</v>
      </c>
      <c r="D203" s="136">
        <v>15000</v>
      </c>
      <c r="E203" s="135">
        <v>3750</v>
      </c>
      <c r="F203" s="133">
        <v>15</v>
      </c>
      <c r="G203" s="45" t="str">
        <f>IF(MID(tab_SATLISTE[[#This Row],[SAT-ID]],2,1)="x","x",LEFT(tab_SATLISTE[[#This Row],[SAT-ID]]))</f>
        <v>2</v>
      </c>
      <c r="H203" s="364" t="str">
        <f xml:space="preserve"> IF(tab_SATLISTE[[#This Row],[SAT-ID]]="","",IF(MID(tab_SATLISTE[[#This Row],[SAT-ID]],2,1)="x","Freistaat Bayern",INDEX(bezirke,LEFT(tab_SATLISTE[[#This Row],[SAT-ID]],1))&amp; " - "&amp; IF(MID(tab_SATLISTE[[#This Row],[SAT-ID]],2,1)="k","kommunal","privat")))</f>
        <v>Niederbayern - privat</v>
      </c>
      <c r="I203" s="365"/>
      <c r="J203" s="365"/>
      <c r="K203" s="365"/>
      <c r="L203" s="366"/>
    </row>
    <row r="204" spans="1:12" ht="15.95" customHeight="1" x14ac:dyDescent="0.25">
      <c r="A204" s="133" t="s">
        <v>1432</v>
      </c>
      <c r="B204" s="133" t="s">
        <v>77</v>
      </c>
      <c r="C204" s="133">
        <v>16</v>
      </c>
      <c r="D204" s="136">
        <v>16000</v>
      </c>
      <c r="E204" s="135">
        <v>4000</v>
      </c>
      <c r="F204" s="133">
        <v>16</v>
      </c>
      <c r="G204" s="45" t="str">
        <f>IF(MID(tab_SATLISTE[[#This Row],[SAT-ID]],2,1)="x","x",LEFT(tab_SATLISTE[[#This Row],[SAT-ID]]))</f>
        <v>2</v>
      </c>
      <c r="H204" s="364" t="str">
        <f xml:space="preserve"> IF(tab_SATLISTE[[#This Row],[SAT-ID]]="","",IF(MID(tab_SATLISTE[[#This Row],[SAT-ID]],2,1)="x","Freistaat Bayern",INDEX(bezirke,LEFT(tab_SATLISTE[[#This Row],[SAT-ID]],1))&amp; " - "&amp; IF(MID(tab_SATLISTE[[#This Row],[SAT-ID]],2,1)="k","kommunal","privat")))</f>
        <v>Niederbayern - privat</v>
      </c>
      <c r="I204" s="365"/>
      <c r="J204" s="365"/>
      <c r="K204" s="365"/>
      <c r="L204" s="366"/>
    </row>
    <row r="205" spans="1:12" ht="15.95" customHeight="1" x14ac:dyDescent="0.25">
      <c r="A205" s="133" t="s">
        <v>1417</v>
      </c>
      <c r="B205" s="133" t="s">
        <v>3196</v>
      </c>
      <c r="C205" s="133">
        <v>13</v>
      </c>
      <c r="D205" s="136">
        <v>13000</v>
      </c>
      <c r="E205" s="135">
        <v>3250</v>
      </c>
      <c r="F205" s="133">
        <v>13</v>
      </c>
      <c r="G205" s="45" t="str">
        <f>IF(MID(tab_SATLISTE[[#This Row],[SAT-ID]],2,1)="x","x",LEFT(tab_SATLISTE[[#This Row],[SAT-ID]]))</f>
        <v>2</v>
      </c>
      <c r="H205" s="364" t="str">
        <f xml:space="preserve"> IF(tab_SATLISTE[[#This Row],[SAT-ID]]="","",IF(MID(tab_SATLISTE[[#This Row],[SAT-ID]],2,1)="x","Freistaat Bayern",INDEX(bezirke,LEFT(tab_SATLISTE[[#This Row],[SAT-ID]],1))&amp; " - "&amp; IF(MID(tab_SATLISTE[[#This Row],[SAT-ID]],2,1)="k","kommunal","privat")))</f>
        <v>Niederbayern - privat</v>
      </c>
      <c r="I205" s="365"/>
      <c r="J205" s="365"/>
      <c r="K205" s="365"/>
      <c r="L205" s="366"/>
    </row>
    <row r="206" spans="1:12" ht="15.95" customHeight="1" x14ac:dyDescent="0.25">
      <c r="A206" s="133" t="s">
        <v>1165</v>
      </c>
      <c r="B206" s="133" t="s">
        <v>3197</v>
      </c>
      <c r="C206" s="133">
        <v>184</v>
      </c>
      <c r="D206" s="136">
        <v>184000</v>
      </c>
      <c r="E206" s="135">
        <v>46000</v>
      </c>
      <c r="F206" s="133">
        <v>184</v>
      </c>
      <c r="G206" s="45" t="str">
        <f>IF(MID(tab_SATLISTE[[#This Row],[SAT-ID]],2,1)="x","x",LEFT(tab_SATLISTE[[#This Row],[SAT-ID]]))</f>
        <v>2</v>
      </c>
      <c r="H206" s="364" t="str">
        <f xml:space="preserve"> IF(tab_SATLISTE[[#This Row],[SAT-ID]]="","",IF(MID(tab_SATLISTE[[#This Row],[SAT-ID]],2,1)="x","Freistaat Bayern",INDEX(bezirke,LEFT(tab_SATLISTE[[#This Row],[SAT-ID]],1))&amp; " - "&amp; IF(MID(tab_SATLISTE[[#This Row],[SAT-ID]],2,1)="k","kommunal","privat")))</f>
        <v>Niederbayern - kommunal</v>
      </c>
      <c r="I206" s="365"/>
      <c r="J206" s="365"/>
      <c r="K206" s="365"/>
      <c r="L206" s="366"/>
    </row>
    <row r="207" spans="1:12" ht="15.95" customHeight="1" x14ac:dyDescent="0.25">
      <c r="A207" s="133" t="s">
        <v>1431</v>
      </c>
      <c r="B207" s="133" t="s">
        <v>3198</v>
      </c>
      <c r="C207" s="133">
        <v>19</v>
      </c>
      <c r="D207" s="136">
        <v>19000</v>
      </c>
      <c r="E207" s="135">
        <v>4750</v>
      </c>
      <c r="F207" s="133">
        <v>19</v>
      </c>
      <c r="G207" s="45" t="str">
        <f>IF(MID(tab_SATLISTE[[#This Row],[SAT-ID]],2,1)="x","x",LEFT(tab_SATLISTE[[#This Row],[SAT-ID]]))</f>
        <v>2</v>
      </c>
      <c r="H207" s="364" t="str">
        <f xml:space="preserve"> IF(tab_SATLISTE[[#This Row],[SAT-ID]]="","",IF(MID(tab_SATLISTE[[#This Row],[SAT-ID]],2,1)="x","Freistaat Bayern",INDEX(bezirke,LEFT(tab_SATLISTE[[#This Row],[SAT-ID]],1))&amp; " - "&amp; IF(MID(tab_SATLISTE[[#This Row],[SAT-ID]],2,1)="k","kommunal","privat")))</f>
        <v>Niederbayern - privat</v>
      </c>
      <c r="I207" s="365"/>
      <c r="J207" s="365"/>
      <c r="K207" s="365"/>
      <c r="L207" s="366"/>
    </row>
    <row r="208" spans="1:12" ht="15.95" customHeight="1" x14ac:dyDescent="0.25">
      <c r="A208" s="133" t="s">
        <v>1425</v>
      </c>
      <c r="B208" s="133" t="s">
        <v>2953</v>
      </c>
      <c r="C208" s="133">
        <v>38</v>
      </c>
      <c r="D208" s="136">
        <v>38000</v>
      </c>
      <c r="E208" s="135">
        <v>9500</v>
      </c>
      <c r="F208" s="133">
        <v>38</v>
      </c>
      <c r="G208" s="45" t="str">
        <f>IF(MID(tab_SATLISTE[[#This Row],[SAT-ID]],2,1)="x","x",LEFT(tab_SATLISTE[[#This Row],[SAT-ID]]))</f>
        <v>2</v>
      </c>
      <c r="H208" s="364" t="str">
        <f xml:space="preserve"> IF(tab_SATLISTE[[#This Row],[SAT-ID]]="","",IF(MID(tab_SATLISTE[[#This Row],[SAT-ID]],2,1)="x","Freistaat Bayern",INDEX(bezirke,LEFT(tab_SATLISTE[[#This Row],[SAT-ID]],1))&amp; " - "&amp; IF(MID(tab_SATLISTE[[#This Row],[SAT-ID]],2,1)="k","kommunal","privat")))</f>
        <v>Niederbayern - privat</v>
      </c>
      <c r="I208" s="365"/>
      <c r="J208" s="365"/>
      <c r="K208" s="365"/>
      <c r="L208" s="366"/>
    </row>
    <row r="209" spans="1:12" ht="15.95" customHeight="1" x14ac:dyDescent="0.25">
      <c r="A209" s="133" t="s">
        <v>1439</v>
      </c>
      <c r="B209" s="133" t="s">
        <v>3199</v>
      </c>
      <c r="C209" s="133">
        <v>15</v>
      </c>
      <c r="D209" s="136">
        <v>15000</v>
      </c>
      <c r="E209" s="135">
        <v>3750</v>
      </c>
      <c r="F209" s="133">
        <v>15</v>
      </c>
      <c r="G209" s="45" t="str">
        <f>IF(MID(tab_SATLISTE[[#This Row],[SAT-ID]],2,1)="x","x",LEFT(tab_SATLISTE[[#This Row],[SAT-ID]]))</f>
        <v>2</v>
      </c>
      <c r="H209" s="364" t="str">
        <f xml:space="preserve"> IF(tab_SATLISTE[[#This Row],[SAT-ID]]="","",IF(MID(tab_SATLISTE[[#This Row],[SAT-ID]],2,1)="x","Freistaat Bayern",INDEX(bezirke,LEFT(tab_SATLISTE[[#This Row],[SAT-ID]],1))&amp; " - "&amp; IF(MID(tab_SATLISTE[[#This Row],[SAT-ID]],2,1)="k","kommunal","privat")))</f>
        <v>Niederbayern - privat</v>
      </c>
      <c r="I209" s="365"/>
      <c r="J209" s="365"/>
      <c r="K209" s="365"/>
      <c r="L209" s="366"/>
    </row>
    <row r="210" spans="1:12" ht="15.95" customHeight="1" x14ac:dyDescent="0.25">
      <c r="A210" s="133" t="s">
        <v>1331</v>
      </c>
      <c r="B210" s="133" t="s">
        <v>3200</v>
      </c>
      <c r="C210" s="133">
        <v>15</v>
      </c>
      <c r="D210" s="136">
        <v>15000</v>
      </c>
      <c r="E210" s="135">
        <v>3750</v>
      </c>
      <c r="F210" s="133">
        <v>15</v>
      </c>
      <c r="G210" s="45" t="str">
        <f>IF(MID(tab_SATLISTE[[#This Row],[SAT-ID]],2,1)="x","x",LEFT(tab_SATLISTE[[#This Row],[SAT-ID]]))</f>
        <v>2</v>
      </c>
      <c r="H210" s="364" t="str">
        <f xml:space="preserve"> IF(tab_SATLISTE[[#This Row],[SAT-ID]]="","",IF(MID(tab_SATLISTE[[#This Row],[SAT-ID]],2,1)="x","Freistaat Bayern",INDEX(bezirke,LEFT(tab_SATLISTE[[#This Row],[SAT-ID]],1))&amp; " - "&amp; IF(MID(tab_SATLISTE[[#This Row],[SAT-ID]],2,1)="k","kommunal","privat")))</f>
        <v>Niederbayern - kommunal</v>
      </c>
      <c r="I210" s="365"/>
      <c r="J210" s="365"/>
      <c r="K210" s="365"/>
      <c r="L210" s="366"/>
    </row>
    <row r="211" spans="1:12" ht="15.95" customHeight="1" x14ac:dyDescent="0.25">
      <c r="A211" s="133" t="s">
        <v>3201</v>
      </c>
      <c r="B211" s="133" t="s">
        <v>3202</v>
      </c>
      <c r="C211" s="133">
        <v>15</v>
      </c>
      <c r="D211" s="136">
        <v>15000</v>
      </c>
      <c r="E211" s="135">
        <v>3750</v>
      </c>
      <c r="F211" s="133">
        <v>15</v>
      </c>
      <c r="G211" s="45" t="str">
        <f>IF(MID(tab_SATLISTE[[#This Row],[SAT-ID]],2,1)="x","x",LEFT(tab_SATLISTE[[#This Row],[SAT-ID]]))</f>
        <v>1</v>
      </c>
      <c r="H211" s="364" t="str">
        <f xml:space="preserve"> IF(tab_SATLISTE[[#This Row],[SAT-ID]]="","",IF(MID(tab_SATLISTE[[#This Row],[SAT-ID]],2,1)="x","Freistaat Bayern",INDEX(bezirke,LEFT(tab_SATLISTE[[#This Row],[SAT-ID]],1))&amp; " - "&amp; IF(MID(tab_SATLISTE[[#This Row],[SAT-ID]],2,1)="k","kommunal","privat")))</f>
        <v>Oberbayern - privat</v>
      </c>
      <c r="I211" s="365"/>
      <c r="J211" s="365"/>
      <c r="K211" s="365"/>
      <c r="L211" s="366"/>
    </row>
    <row r="212" spans="1:12" ht="15.95" customHeight="1" x14ac:dyDescent="0.25">
      <c r="A212" s="133" t="s">
        <v>1471</v>
      </c>
      <c r="B212" s="133" t="s">
        <v>3203</v>
      </c>
      <c r="C212" s="133">
        <v>14</v>
      </c>
      <c r="D212" s="136">
        <v>14000</v>
      </c>
      <c r="E212" s="135">
        <v>3500</v>
      </c>
      <c r="F212" s="133">
        <v>14</v>
      </c>
      <c r="G212" s="45" t="str">
        <f>IF(MID(tab_SATLISTE[[#This Row],[SAT-ID]],2,1)="x","x",LEFT(tab_SATLISTE[[#This Row],[SAT-ID]]))</f>
        <v>2</v>
      </c>
      <c r="H212" s="364" t="str">
        <f xml:space="preserve"> IF(tab_SATLISTE[[#This Row],[SAT-ID]]="","",IF(MID(tab_SATLISTE[[#This Row],[SAT-ID]],2,1)="x","Freistaat Bayern",INDEX(bezirke,LEFT(tab_SATLISTE[[#This Row],[SAT-ID]],1))&amp; " - "&amp; IF(MID(tab_SATLISTE[[#This Row],[SAT-ID]],2,1)="k","kommunal","privat")))</f>
        <v>Niederbayern - privat</v>
      </c>
      <c r="I212" s="365"/>
      <c r="J212" s="365"/>
      <c r="K212" s="365"/>
      <c r="L212" s="366"/>
    </row>
    <row r="213" spans="1:12" ht="15.95" customHeight="1" x14ac:dyDescent="0.25">
      <c r="A213" s="133" t="s">
        <v>2976</v>
      </c>
      <c r="B213" s="133" t="s">
        <v>3204</v>
      </c>
      <c r="C213" s="133">
        <v>8</v>
      </c>
      <c r="D213" s="136">
        <v>8000</v>
      </c>
      <c r="E213" s="135">
        <v>2000</v>
      </c>
      <c r="F213" s="133">
        <v>8</v>
      </c>
      <c r="G213" s="45" t="str">
        <f>IF(MID(tab_SATLISTE[[#This Row],[SAT-ID]],2,1)="x","x",LEFT(tab_SATLISTE[[#This Row],[SAT-ID]]))</f>
        <v>2</v>
      </c>
      <c r="H213" s="364" t="str">
        <f xml:space="preserve"> IF(tab_SATLISTE[[#This Row],[SAT-ID]]="","",IF(MID(tab_SATLISTE[[#This Row],[SAT-ID]],2,1)="x","Freistaat Bayern",INDEX(bezirke,LEFT(tab_SATLISTE[[#This Row],[SAT-ID]],1))&amp; " - "&amp; IF(MID(tab_SATLISTE[[#This Row],[SAT-ID]],2,1)="k","kommunal","privat")))</f>
        <v>Niederbayern - privat</v>
      </c>
      <c r="I213" s="365"/>
      <c r="J213" s="365"/>
      <c r="K213" s="365"/>
      <c r="L213" s="366"/>
    </row>
    <row r="214" spans="1:12" ht="15.95" customHeight="1" x14ac:dyDescent="0.25">
      <c r="A214" s="133" t="s">
        <v>1470</v>
      </c>
      <c r="B214" s="133" t="s">
        <v>3205</v>
      </c>
      <c r="C214" s="133">
        <v>42</v>
      </c>
      <c r="D214" s="136">
        <v>42000</v>
      </c>
      <c r="E214" s="135">
        <v>10500</v>
      </c>
      <c r="F214" s="133">
        <v>42</v>
      </c>
      <c r="G214" s="45" t="str">
        <f>IF(MID(tab_SATLISTE[[#This Row],[SAT-ID]],2,1)="x","x",LEFT(tab_SATLISTE[[#This Row],[SAT-ID]]))</f>
        <v>2</v>
      </c>
      <c r="H214" s="364" t="str">
        <f xml:space="preserve"> IF(tab_SATLISTE[[#This Row],[SAT-ID]]="","",IF(MID(tab_SATLISTE[[#This Row],[SAT-ID]],2,1)="x","Freistaat Bayern",INDEX(bezirke,LEFT(tab_SATLISTE[[#This Row],[SAT-ID]],1))&amp; " - "&amp; IF(MID(tab_SATLISTE[[#This Row],[SAT-ID]],2,1)="k","kommunal","privat")))</f>
        <v>Niederbayern - privat</v>
      </c>
      <c r="I214" s="365"/>
      <c r="J214" s="365"/>
      <c r="K214" s="365"/>
      <c r="L214" s="366"/>
    </row>
    <row r="215" spans="1:12" ht="15.95" customHeight="1" x14ac:dyDescent="0.25">
      <c r="A215" s="133" t="s">
        <v>1443</v>
      </c>
      <c r="B215" s="133" t="s">
        <v>3164</v>
      </c>
      <c r="C215" s="133">
        <v>41</v>
      </c>
      <c r="D215" s="136">
        <v>41000</v>
      </c>
      <c r="E215" s="135">
        <v>10250</v>
      </c>
      <c r="F215" s="133">
        <v>41</v>
      </c>
      <c r="G215" s="45" t="str">
        <f>IF(MID(tab_SATLISTE[[#This Row],[SAT-ID]],2,1)="x","x",LEFT(tab_SATLISTE[[#This Row],[SAT-ID]]))</f>
        <v>2</v>
      </c>
      <c r="H215" s="364" t="str">
        <f xml:space="preserve"> IF(tab_SATLISTE[[#This Row],[SAT-ID]]="","",IF(MID(tab_SATLISTE[[#This Row],[SAT-ID]],2,1)="x","Freistaat Bayern",INDEX(bezirke,LEFT(tab_SATLISTE[[#This Row],[SAT-ID]],1))&amp; " - "&amp; IF(MID(tab_SATLISTE[[#This Row],[SAT-ID]],2,1)="k","kommunal","privat")))</f>
        <v>Niederbayern - privat</v>
      </c>
      <c r="I215" s="365"/>
      <c r="J215" s="365"/>
      <c r="K215" s="365"/>
      <c r="L215" s="366"/>
    </row>
    <row r="216" spans="1:12" ht="15.95" customHeight="1" x14ac:dyDescent="0.25">
      <c r="A216" s="133" t="s">
        <v>1429</v>
      </c>
      <c r="B216" s="133" t="s">
        <v>3206</v>
      </c>
      <c r="C216" s="133">
        <v>17</v>
      </c>
      <c r="D216" s="136">
        <v>17000</v>
      </c>
      <c r="E216" s="135">
        <v>4250</v>
      </c>
      <c r="F216" s="133">
        <v>17</v>
      </c>
      <c r="G216" s="45" t="str">
        <f>IF(MID(tab_SATLISTE[[#This Row],[SAT-ID]],2,1)="x","x",LEFT(tab_SATLISTE[[#This Row],[SAT-ID]]))</f>
        <v>2</v>
      </c>
      <c r="H216" s="364" t="str">
        <f xml:space="preserve"> IF(tab_SATLISTE[[#This Row],[SAT-ID]]="","",IF(MID(tab_SATLISTE[[#This Row],[SAT-ID]],2,1)="x","Freistaat Bayern",INDEX(bezirke,LEFT(tab_SATLISTE[[#This Row],[SAT-ID]],1))&amp; " - "&amp; IF(MID(tab_SATLISTE[[#This Row],[SAT-ID]],2,1)="k","kommunal","privat")))</f>
        <v>Niederbayern - privat</v>
      </c>
      <c r="I216" s="365"/>
      <c r="J216" s="365"/>
      <c r="K216" s="365"/>
      <c r="L216" s="366"/>
    </row>
    <row r="217" spans="1:12" ht="15.95" customHeight="1" x14ac:dyDescent="0.25">
      <c r="A217" s="133" t="s">
        <v>1468</v>
      </c>
      <c r="B217" s="133" t="s">
        <v>74</v>
      </c>
      <c r="C217" s="133">
        <v>9</v>
      </c>
      <c r="D217" s="136">
        <v>9000</v>
      </c>
      <c r="E217" s="135">
        <v>2250</v>
      </c>
      <c r="F217" s="133">
        <v>9</v>
      </c>
      <c r="G217" s="45" t="str">
        <f>IF(MID(tab_SATLISTE[[#This Row],[SAT-ID]],2,1)="x","x",LEFT(tab_SATLISTE[[#This Row],[SAT-ID]]))</f>
        <v>2</v>
      </c>
      <c r="H217" s="364" t="str">
        <f xml:space="preserve"> IF(tab_SATLISTE[[#This Row],[SAT-ID]]="","",IF(MID(tab_SATLISTE[[#This Row],[SAT-ID]],2,1)="x","Freistaat Bayern",INDEX(bezirke,LEFT(tab_SATLISTE[[#This Row],[SAT-ID]],1))&amp; " - "&amp; IF(MID(tab_SATLISTE[[#This Row],[SAT-ID]],2,1)="k","kommunal","privat")))</f>
        <v>Niederbayern - privat</v>
      </c>
      <c r="I217" s="365"/>
      <c r="J217" s="365"/>
      <c r="K217" s="365"/>
      <c r="L217" s="366"/>
    </row>
    <row r="218" spans="1:12" ht="15.95" customHeight="1" x14ac:dyDescent="0.25">
      <c r="A218" s="133" t="s">
        <v>1455</v>
      </c>
      <c r="B218" s="133" t="s">
        <v>3207</v>
      </c>
      <c r="C218" s="133">
        <v>27</v>
      </c>
      <c r="D218" s="136">
        <v>27000</v>
      </c>
      <c r="E218" s="135">
        <v>6750</v>
      </c>
      <c r="F218" s="133">
        <v>27</v>
      </c>
      <c r="G218" s="45" t="str">
        <f>IF(MID(tab_SATLISTE[[#This Row],[SAT-ID]],2,1)="x","x",LEFT(tab_SATLISTE[[#This Row],[SAT-ID]]))</f>
        <v>2</v>
      </c>
      <c r="H218" s="364" t="str">
        <f xml:space="preserve"> IF(tab_SATLISTE[[#This Row],[SAT-ID]]="","",IF(MID(tab_SATLISTE[[#This Row],[SAT-ID]],2,1)="x","Freistaat Bayern",INDEX(bezirke,LEFT(tab_SATLISTE[[#This Row],[SAT-ID]],1))&amp; " - "&amp; IF(MID(tab_SATLISTE[[#This Row],[SAT-ID]],2,1)="k","kommunal","privat")))</f>
        <v>Niederbayern - privat</v>
      </c>
      <c r="I218" s="365"/>
      <c r="J218" s="365"/>
      <c r="K218" s="365"/>
      <c r="L218" s="366"/>
    </row>
    <row r="219" spans="1:12" ht="15.95" customHeight="1" x14ac:dyDescent="0.25">
      <c r="A219" s="133" t="s">
        <v>1414</v>
      </c>
      <c r="B219" s="133" t="s">
        <v>81</v>
      </c>
      <c r="C219" s="133">
        <v>26</v>
      </c>
      <c r="D219" s="136">
        <v>26000</v>
      </c>
      <c r="E219" s="135">
        <v>6500</v>
      </c>
      <c r="F219" s="133">
        <v>26</v>
      </c>
      <c r="G219" s="45" t="str">
        <f>IF(MID(tab_SATLISTE[[#This Row],[SAT-ID]],2,1)="x","x",LEFT(tab_SATLISTE[[#This Row],[SAT-ID]]))</f>
        <v>2</v>
      </c>
      <c r="H219" s="364" t="str">
        <f xml:space="preserve"> IF(tab_SATLISTE[[#This Row],[SAT-ID]]="","",IF(MID(tab_SATLISTE[[#This Row],[SAT-ID]],2,1)="x","Freistaat Bayern",INDEX(bezirke,LEFT(tab_SATLISTE[[#This Row],[SAT-ID]],1))&amp; " - "&amp; IF(MID(tab_SATLISTE[[#This Row],[SAT-ID]],2,1)="k","kommunal","privat")))</f>
        <v>Niederbayern - privat</v>
      </c>
      <c r="I219" s="365"/>
      <c r="J219" s="365"/>
      <c r="K219" s="365"/>
      <c r="L219" s="366"/>
    </row>
    <row r="220" spans="1:12" ht="15.95" customHeight="1" x14ac:dyDescent="0.25">
      <c r="A220" s="133" t="s">
        <v>1405</v>
      </c>
      <c r="B220" s="133" t="s">
        <v>3208</v>
      </c>
      <c r="C220" s="133">
        <v>23</v>
      </c>
      <c r="D220" s="136">
        <v>23000</v>
      </c>
      <c r="E220" s="135">
        <v>5750</v>
      </c>
      <c r="F220" s="133">
        <v>23</v>
      </c>
      <c r="G220" s="45" t="str">
        <f>IF(MID(tab_SATLISTE[[#This Row],[SAT-ID]],2,1)="x","x",LEFT(tab_SATLISTE[[#This Row],[SAT-ID]]))</f>
        <v>2</v>
      </c>
      <c r="H220" s="364" t="str">
        <f xml:space="preserve"> IF(tab_SATLISTE[[#This Row],[SAT-ID]]="","",IF(MID(tab_SATLISTE[[#This Row],[SAT-ID]],2,1)="x","Freistaat Bayern",INDEX(bezirke,LEFT(tab_SATLISTE[[#This Row],[SAT-ID]],1))&amp; " - "&amp; IF(MID(tab_SATLISTE[[#This Row],[SAT-ID]],2,1)="k","kommunal","privat")))</f>
        <v>Niederbayern - privat</v>
      </c>
      <c r="I220" s="365"/>
      <c r="J220" s="365"/>
      <c r="K220" s="365"/>
      <c r="L220" s="366"/>
    </row>
    <row r="221" spans="1:12" ht="15.95" customHeight="1" x14ac:dyDescent="0.25">
      <c r="A221" s="133" t="s">
        <v>1701</v>
      </c>
      <c r="B221" s="133" t="s">
        <v>3209</v>
      </c>
      <c r="C221" s="133">
        <v>106</v>
      </c>
      <c r="D221" s="136">
        <v>106000</v>
      </c>
      <c r="E221" s="135">
        <v>26500</v>
      </c>
      <c r="F221" s="133">
        <v>106</v>
      </c>
      <c r="G221" s="45" t="str">
        <f>IF(MID(tab_SATLISTE[[#This Row],[SAT-ID]],2,1)="x","x",LEFT(tab_SATLISTE[[#This Row],[SAT-ID]]))</f>
        <v>3</v>
      </c>
      <c r="H221" s="364" t="str">
        <f xml:space="preserve"> IF(tab_SATLISTE[[#This Row],[SAT-ID]]="","",IF(MID(tab_SATLISTE[[#This Row],[SAT-ID]],2,1)="x","Freistaat Bayern",INDEX(bezirke,LEFT(tab_SATLISTE[[#This Row],[SAT-ID]],1))&amp; " - "&amp; IF(MID(tab_SATLISTE[[#This Row],[SAT-ID]],2,1)="k","kommunal","privat")))</f>
        <v>Oberpfalz - privat</v>
      </c>
      <c r="I221" s="365"/>
      <c r="J221" s="365"/>
      <c r="K221" s="365"/>
      <c r="L221" s="366"/>
    </row>
    <row r="222" spans="1:12" ht="15.95" customHeight="1" x14ac:dyDescent="0.25">
      <c r="A222" s="133" t="s">
        <v>1700</v>
      </c>
      <c r="B222" s="133" t="s">
        <v>3210</v>
      </c>
      <c r="C222" s="133">
        <v>63</v>
      </c>
      <c r="D222" s="136">
        <v>63000</v>
      </c>
      <c r="E222" s="135">
        <v>15750</v>
      </c>
      <c r="F222" s="133">
        <v>63</v>
      </c>
      <c r="G222" s="45" t="str">
        <f>IF(MID(tab_SATLISTE[[#This Row],[SAT-ID]],2,1)="x","x",LEFT(tab_SATLISTE[[#This Row],[SAT-ID]]))</f>
        <v>3</v>
      </c>
      <c r="H222" s="364" t="str">
        <f xml:space="preserve"> IF(tab_SATLISTE[[#This Row],[SAT-ID]]="","",IF(MID(tab_SATLISTE[[#This Row],[SAT-ID]],2,1)="x","Freistaat Bayern",INDEX(bezirke,LEFT(tab_SATLISTE[[#This Row],[SAT-ID]],1))&amp; " - "&amp; IF(MID(tab_SATLISTE[[#This Row],[SAT-ID]],2,1)="k","kommunal","privat")))</f>
        <v>Oberpfalz - privat</v>
      </c>
      <c r="I222" s="365"/>
      <c r="J222" s="365"/>
      <c r="K222" s="365"/>
      <c r="L222" s="366"/>
    </row>
    <row r="223" spans="1:12" ht="15.95" customHeight="1" x14ac:dyDescent="0.25">
      <c r="A223" s="133" t="s">
        <v>1716</v>
      </c>
      <c r="B223" s="133" t="s">
        <v>82</v>
      </c>
      <c r="C223" s="133">
        <v>10</v>
      </c>
      <c r="D223" s="136">
        <v>10000</v>
      </c>
      <c r="E223" s="135">
        <v>2500</v>
      </c>
      <c r="F223" s="133">
        <v>10</v>
      </c>
      <c r="G223" s="45" t="str">
        <f>IF(MID(tab_SATLISTE[[#This Row],[SAT-ID]],2,1)="x","x",LEFT(tab_SATLISTE[[#This Row],[SAT-ID]]))</f>
        <v>3</v>
      </c>
      <c r="H223" s="364" t="str">
        <f xml:space="preserve"> IF(tab_SATLISTE[[#This Row],[SAT-ID]]="","",IF(MID(tab_SATLISTE[[#This Row],[SAT-ID]],2,1)="x","Freistaat Bayern",INDEX(bezirke,LEFT(tab_SATLISTE[[#This Row],[SAT-ID]],1))&amp; " - "&amp; IF(MID(tab_SATLISTE[[#This Row],[SAT-ID]],2,1)="k","kommunal","privat")))</f>
        <v>Oberpfalz - privat</v>
      </c>
      <c r="I223" s="365"/>
      <c r="J223" s="365"/>
      <c r="K223" s="365"/>
      <c r="L223" s="366"/>
    </row>
    <row r="224" spans="1:12" ht="15.95" customHeight="1" x14ac:dyDescent="0.25">
      <c r="A224" s="133" t="s">
        <v>1569</v>
      </c>
      <c r="B224" s="133" t="s">
        <v>56</v>
      </c>
      <c r="C224" s="133">
        <v>8</v>
      </c>
      <c r="D224" s="136">
        <v>8000</v>
      </c>
      <c r="E224" s="135">
        <v>2000</v>
      </c>
      <c r="F224" s="133">
        <v>8</v>
      </c>
      <c r="G224" s="45" t="str">
        <f>IF(MID(tab_SATLISTE[[#This Row],[SAT-ID]],2,1)="x","x",LEFT(tab_SATLISTE[[#This Row],[SAT-ID]]))</f>
        <v>3</v>
      </c>
      <c r="H224" s="364" t="str">
        <f xml:space="preserve"> IF(tab_SATLISTE[[#This Row],[SAT-ID]]="","",IF(MID(tab_SATLISTE[[#This Row],[SAT-ID]],2,1)="x","Freistaat Bayern",INDEX(bezirke,LEFT(tab_SATLISTE[[#This Row],[SAT-ID]],1))&amp; " - "&amp; IF(MID(tab_SATLISTE[[#This Row],[SAT-ID]],2,1)="k","kommunal","privat")))</f>
        <v>Oberpfalz - kommunal</v>
      </c>
      <c r="I224" s="365"/>
      <c r="J224" s="365"/>
      <c r="K224" s="365"/>
      <c r="L224" s="366"/>
    </row>
    <row r="225" spans="1:12" ht="15.95" customHeight="1" x14ac:dyDescent="0.25">
      <c r="A225" s="133" t="s">
        <v>1699</v>
      </c>
      <c r="B225" s="133" t="s">
        <v>3204</v>
      </c>
      <c r="C225" s="133">
        <v>57</v>
      </c>
      <c r="D225" s="136">
        <v>57000</v>
      </c>
      <c r="E225" s="135">
        <v>14250</v>
      </c>
      <c r="F225" s="133">
        <v>57</v>
      </c>
      <c r="G225" s="45" t="str">
        <f>IF(MID(tab_SATLISTE[[#This Row],[SAT-ID]],2,1)="x","x",LEFT(tab_SATLISTE[[#This Row],[SAT-ID]]))</f>
        <v>3</v>
      </c>
      <c r="H225" s="364" t="str">
        <f xml:space="preserve"> IF(tab_SATLISTE[[#This Row],[SAT-ID]]="","",IF(MID(tab_SATLISTE[[#This Row],[SAT-ID]],2,1)="x","Freistaat Bayern",INDEX(bezirke,LEFT(tab_SATLISTE[[#This Row],[SAT-ID]],1))&amp; " - "&amp; IF(MID(tab_SATLISTE[[#This Row],[SAT-ID]],2,1)="k","kommunal","privat")))</f>
        <v>Oberpfalz - privat</v>
      </c>
      <c r="I225" s="365"/>
      <c r="J225" s="365"/>
      <c r="K225" s="365"/>
      <c r="L225" s="366"/>
    </row>
    <row r="226" spans="1:12" ht="15.95" customHeight="1" x14ac:dyDescent="0.25">
      <c r="A226" s="133" t="s">
        <v>1698</v>
      </c>
      <c r="B226" s="133" t="s">
        <v>3196</v>
      </c>
      <c r="C226" s="133">
        <v>91</v>
      </c>
      <c r="D226" s="136">
        <v>91000</v>
      </c>
      <c r="E226" s="135">
        <v>22750</v>
      </c>
      <c r="F226" s="133">
        <v>91</v>
      </c>
      <c r="G226" s="45" t="str">
        <f>IF(MID(tab_SATLISTE[[#This Row],[SAT-ID]],2,1)="x","x",LEFT(tab_SATLISTE[[#This Row],[SAT-ID]]))</f>
        <v>3</v>
      </c>
      <c r="H226" s="364" t="str">
        <f xml:space="preserve"> IF(tab_SATLISTE[[#This Row],[SAT-ID]]="","",IF(MID(tab_SATLISTE[[#This Row],[SAT-ID]],2,1)="x","Freistaat Bayern",INDEX(bezirke,LEFT(tab_SATLISTE[[#This Row],[SAT-ID]],1))&amp; " - "&amp; IF(MID(tab_SATLISTE[[#This Row],[SAT-ID]],2,1)="k","kommunal","privat")))</f>
        <v>Oberpfalz - privat</v>
      </c>
      <c r="I226" s="365"/>
      <c r="J226" s="365"/>
      <c r="K226" s="365"/>
      <c r="L226" s="366"/>
    </row>
    <row r="227" spans="1:12" ht="15.95" customHeight="1" x14ac:dyDescent="0.25">
      <c r="A227" s="133" t="s">
        <v>1692</v>
      </c>
      <c r="B227" s="133" t="s">
        <v>3211</v>
      </c>
      <c r="C227" s="133">
        <v>17</v>
      </c>
      <c r="D227" s="136">
        <v>17000</v>
      </c>
      <c r="E227" s="135">
        <v>4250</v>
      </c>
      <c r="F227" s="133">
        <v>17</v>
      </c>
      <c r="G227" s="45" t="str">
        <f>IF(MID(tab_SATLISTE[[#This Row],[SAT-ID]],2,1)="x","x",LEFT(tab_SATLISTE[[#This Row],[SAT-ID]]))</f>
        <v>3</v>
      </c>
      <c r="H227" s="364" t="str">
        <f xml:space="preserve"> IF(tab_SATLISTE[[#This Row],[SAT-ID]]="","",IF(MID(tab_SATLISTE[[#This Row],[SAT-ID]],2,1)="x","Freistaat Bayern",INDEX(bezirke,LEFT(tab_SATLISTE[[#This Row],[SAT-ID]],1))&amp; " - "&amp; IF(MID(tab_SATLISTE[[#This Row],[SAT-ID]],2,1)="k","kommunal","privat")))</f>
        <v>Oberpfalz - privat</v>
      </c>
      <c r="I227" s="365"/>
      <c r="J227" s="365"/>
      <c r="K227" s="365"/>
      <c r="L227" s="366"/>
    </row>
    <row r="228" spans="1:12" ht="15.95" customHeight="1" x14ac:dyDescent="0.25">
      <c r="A228" s="133" t="s">
        <v>1708</v>
      </c>
      <c r="B228" s="133" t="s">
        <v>83</v>
      </c>
      <c r="C228" s="133">
        <v>16</v>
      </c>
      <c r="D228" s="136">
        <v>16000</v>
      </c>
      <c r="E228" s="135">
        <v>4000</v>
      </c>
      <c r="F228" s="133">
        <v>16</v>
      </c>
      <c r="G228" s="45" t="str">
        <f>IF(MID(tab_SATLISTE[[#This Row],[SAT-ID]],2,1)="x","x",LEFT(tab_SATLISTE[[#This Row],[SAT-ID]]))</f>
        <v>3</v>
      </c>
      <c r="H228" s="364" t="str">
        <f xml:space="preserve"> IF(tab_SATLISTE[[#This Row],[SAT-ID]]="","",IF(MID(tab_SATLISTE[[#This Row],[SAT-ID]],2,1)="x","Freistaat Bayern",INDEX(bezirke,LEFT(tab_SATLISTE[[#This Row],[SAT-ID]],1))&amp; " - "&amp; IF(MID(tab_SATLISTE[[#This Row],[SAT-ID]],2,1)="k","kommunal","privat")))</f>
        <v>Oberpfalz - privat</v>
      </c>
      <c r="I228" s="365"/>
      <c r="J228" s="365"/>
      <c r="K228" s="365"/>
      <c r="L228" s="366"/>
    </row>
    <row r="229" spans="1:12" ht="15.95" customHeight="1" x14ac:dyDescent="0.25">
      <c r="A229" s="133" t="s">
        <v>1691</v>
      </c>
      <c r="B229" s="133" t="s">
        <v>3212</v>
      </c>
      <c r="C229" s="133">
        <v>27</v>
      </c>
      <c r="D229" s="136">
        <v>27000</v>
      </c>
      <c r="E229" s="135">
        <v>6750</v>
      </c>
      <c r="F229" s="133">
        <v>27</v>
      </c>
      <c r="G229" s="45" t="str">
        <f>IF(MID(tab_SATLISTE[[#This Row],[SAT-ID]],2,1)="x","x",LEFT(tab_SATLISTE[[#This Row],[SAT-ID]]))</f>
        <v>3</v>
      </c>
      <c r="H229" s="364" t="str">
        <f xml:space="preserve"> IF(tab_SATLISTE[[#This Row],[SAT-ID]]="","",IF(MID(tab_SATLISTE[[#This Row],[SAT-ID]],2,1)="x","Freistaat Bayern",INDEX(bezirke,LEFT(tab_SATLISTE[[#This Row],[SAT-ID]],1))&amp; " - "&amp; IF(MID(tab_SATLISTE[[#This Row],[SAT-ID]],2,1)="k","kommunal","privat")))</f>
        <v>Oberpfalz - privat</v>
      </c>
      <c r="I229" s="365"/>
      <c r="J229" s="365"/>
      <c r="K229" s="365"/>
      <c r="L229" s="366"/>
    </row>
    <row r="230" spans="1:12" ht="15.95" customHeight="1" x14ac:dyDescent="0.25">
      <c r="A230" s="133" t="s">
        <v>1695</v>
      </c>
      <c r="B230" s="133" t="s">
        <v>366</v>
      </c>
      <c r="C230" s="133">
        <v>22</v>
      </c>
      <c r="D230" s="136">
        <v>22000</v>
      </c>
      <c r="E230" s="135">
        <v>5500</v>
      </c>
      <c r="F230" s="133">
        <v>22</v>
      </c>
      <c r="G230" s="45" t="str">
        <f>IF(MID(tab_SATLISTE[[#This Row],[SAT-ID]],2,1)="x","x",LEFT(tab_SATLISTE[[#This Row],[SAT-ID]]))</f>
        <v>3</v>
      </c>
      <c r="H230" s="364" t="str">
        <f xml:space="preserve"> IF(tab_SATLISTE[[#This Row],[SAT-ID]]="","",IF(MID(tab_SATLISTE[[#This Row],[SAT-ID]],2,1)="x","Freistaat Bayern",INDEX(bezirke,LEFT(tab_SATLISTE[[#This Row],[SAT-ID]],1))&amp; " - "&amp; IF(MID(tab_SATLISTE[[#This Row],[SAT-ID]],2,1)="k","kommunal","privat")))</f>
        <v>Oberpfalz - privat</v>
      </c>
      <c r="I230" s="365"/>
      <c r="J230" s="365"/>
      <c r="K230" s="365"/>
      <c r="L230" s="366"/>
    </row>
    <row r="231" spans="1:12" ht="15.95" customHeight="1" x14ac:dyDescent="0.25">
      <c r="A231" s="133" t="s">
        <v>1723</v>
      </c>
      <c r="B231" s="133" t="s">
        <v>3213</v>
      </c>
      <c r="C231" s="133">
        <v>9</v>
      </c>
      <c r="D231" s="136">
        <v>9000</v>
      </c>
      <c r="E231" s="135">
        <v>2250</v>
      </c>
      <c r="F231" s="133">
        <v>9</v>
      </c>
      <c r="G231" s="45" t="str">
        <f>IF(MID(tab_SATLISTE[[#This Row],[SAT-ID]],2,1)="x","x",LEFT(tab_SATLISTE[[#This Row],[SAT-ID]]))</f>
        <v>3</v>
      </c>
      <c r="H231" s="364" t="str">
        <f xml:space="preserve"> IF(tab_SATLISTE[[#This Row],[SAT-ID]]="","",IF(MID(tab_SATLISTE[[#This Row],[SAT-ID]],2,1)="x","Freistaat Bayern",INDEX(bezirke,LEFT(tab_SATLISTE[[#This Row],[SAT-ID]],1))&amp; " - "&amp; IF(MID(tab_SATLISTE[[#This Row],[SAT-ID]],2,1)="k","kommunal","privat")))</f>
        <v>Oberpfalz - privat</v>
      </c>
      <c r="I231" s="365"/>
      <c r="J231" s="365"/>
      <c r="K231" s="365"/>
      <c r="L231" s="366"/>
    </row>
    <row r="232" spans="1:12" ht="15.95" customHeight="1" x14ac:dyDescent="0.25">
      <c r="A232" s="133" t="s">
        <v>1584</v>
      </c>
      <c r="B232" s="133" t="s">
        <v>3214</v>
      </c>
      <c r="C232" s="133">
        <v>737</v>
      </c>
      <c r="D232" s="136">
        <v>737000</v>
      </c>
      <c r="E232" s="135">
        <v>184250</v>
      </c>
      <c r="F232" s="133">
        <v>737</v>
      </c>
      <c r="G232" s="45" t="str">
        <f>IF(MID(tab_SATLISTE[[#This Row],[SAT-ID]],2,1)="x","x",LEFT(tab_SATLISTE[[#This Row],[SAT-ID]]))</f>
        <v>3</v>
      </c>
      <c r="H232" s="364" t="str">
        <f xml:space="preserve"> IF(tab_SATLISTE[[#This Row],[SAT-ID]]="","",IF(MID(tab_SATLISTE[[#This Row],[SAT-ID]],2,1)="x","Freistaat Bayern",INDEX(bezirke,LEFT(tab_SATLISTE[[#This Row],[SAT-ID]],1))&amp; " - "&amp; IF(MID(tab_SATLISTE[[#This Row],[SAT-ID]],2,1)="k","kommunal","privat")))</f>
        <v>Oberpfalz - kommunal</v>
      </c>
      <c r="I232" s="365"/>
      <c r="J232" s="365"/>
      <c r="K232" s="365"/>
      <c r="L232" s="366"/>
    </row>
    <row r="233" spans="1:12" ht="15.95" customHeight="1" x14ac:dyDescent="0.25">
      <c r="A233" s="133" t="s">
        <v>1710</v>
      </c>
      <c r="B233" s="133" t="s">
        <v>3215</v>
      </c>
      <c r="C233" s="133">
        <v>25</v>
      </c>
      <c r="D233" s="136">
        <v>25000</v>
      </c>
      <c r="E233" s="135">
        <v>6250</v>
      </c>
      <c r="F233" s="133">
        <v>25</v>
      </c>
      <c r="G233" s="45" t="str">
        <f>IF(MID(tab_SATLISTE[[#This Row],[SAT-ID]],2,1)="x","x",LEFT(tab_SATLISTE[[#This Row],[SAT-ID]]))</f>
        <v>3</v>
      </c>
      <c r="H233" s="364" t="str">
        <f xml:space="preserve"> IF(tab_SATLISTE[[#This Row],[SAT-ID]]="","",IF(MID(tab_SATLISTE[[#This Row],[SAT-ID]],2,1)="x","Freistaat Bayern",INDEX(bezirke,LEFT(tab_SATLISTE[[#This Row],[SAT-ID]],1))&amp; " - "&amp; IF(MID(tab_SATLISTE[[#This Row],[SAT-ID]],2,1)="k","kommunal","privat")))</f>
        <v>Oberpfalz - privat</v>
      </c>
      <c r="I233" s="365"/>
      <c r="J233" s="365"/>
      <c r="K233" s="365"/>
      <c r="L233" s="366"/>
    </row>
    <row r="234" spans="1:12" ht="15.95" customHeight="1" x14ac:dyDescent="0.25">
      <c r="A234" s="133" t="s">
        <v>1693</v>
      </c>
      <c r="B234" s="133" t="s">
        <v>50</v>
      </c>
      <c r="C234" s="133">
        <v>55</v>
      </c>
      <c r="D234" s="136">
        <v>55000</v>
      </c>
      <c r="E234" s="135">
        <v>13750</v>
      </c>
      <c r="F234" s="133">
        <v>55</v>
      </c>
      <c r="G234" s="45" t="str">
        <f>IF(MID(tab_SATLISTE[[#This Row],[SAT-ID]],2,1)="x","x",LEFT(tab_SATLISTE[[#This Row],[SAT-ID]]))</f>
        <v>3</v>
      </c>
      <c r="H234" s="364" t="str">
        <f xml:space="preserve"> IF(tab_SATLISTE[[#This Row],[SAT-ID]]="","",IF(MID(tab_SATLISTE[[#This Row],[SAT-ID]],2,1)="x","Freistaat Bayern",INDEX(bezirke,LEFT(tab_SATLISTE[[#This Row],[SAT-ID]],1))&amp; " - "&amp; IF(MID(tab_SATLISTE[[#This Row],[SAT-ID]],2,1)="k","kommunal","privat")))</f>
        <v>Oberpfalz - privat</v>
      </c>
      <c r="I234" s="365"/>
      <c r="J234" s="365"/>
      <c r="K234" s="365"/>
      <c r="L234" s="366"/>
    </row>
    <row r="235" spans="1:12" ht="15.95" customHeight="1" x14ac:dyDescent="0.25">
      <c r="A235" s="133" t="s">
        <v>1696</v>
      </c>
      <c r="B235" s="133" t="s">
        <v>84</v>
      </c>
      <c r="C235" s="133">
        <v>20</v>
      </c>
      <c r="D235" s="136">
        <v>20000</v>
      </c>
      <c r="E235" s="135">
        <v>5000</v>
      </c>
      <c r="F235" s="133">
        <v>20</v>
      </c>
      <c r="G235" s="45" t="str">
        <f>IF(MID(tab_SATLISTE[[#This Row],[SAT-ID]],2,1)="x","x",LEFT(tab_SATLISTE[[#This Row],[SAT-ID]]))</f>
        <v>3</v>
      </c>
      <c r="H235" s="364" t="str">
        <f xml:space="preserve"> IF(tab_SATLISTE[[#This Row],[SAT-ID]]="","",IF(MID(tab_SATLISTE[[#This Row],[SAT-ID]],2,1)="x","Freistaat Bayern",INDEX(bezirke,LEFT(tab_SATLISTE[[#This Row],[SAT-ID]],1))&amp; " - "&amp; IF(MID(tab_SATLISTE[[#This Row],[SAT-ID]],2,1)="k","kommunal","privat")))</f>
        <v>Oberpfalz - privat</v>
      </c>
      <c r="I235" s="365"/>
      <c r="J235" s="365"/>
      <c r="K235" s="365"/>
      <c r="L235" s="366"/>
    </row>
    <row r="236" spans="1:12" ht="15.95" customHeight="1" x14ac:dyDescent="0.25">
      <c r="A236" s="133" t="s">
        <v>1687</v>
      </c>
      <c r="B236" s="133" t="s">
        <v>3216</v>
      </c>
      <c r="C236" s="133">
        <v>41</v>
      </c>
      <c r="D236" s="136">
        <v>41000</v>
      </c>
      <c r="E236" s="135">
        <v>10250</v>
      </c>
      <c r="F236" s="133">
        <v>41</v>
      </c>
      <c r="G236" s="45" t="str">
        <f>IF(MID(tab_SATLISTE[[#This Row],[SAT-ID]],2,1)="x","x",LEFT(tab_SATLISTE[[#This Row],[SAT-ID]]))</f>
        <v>x</v>
      </c>
      <c r="H236" s="364" t="str">
        <f xml:space="preserve"> IF(tab_SATLISTE[[#This Row],[SAT-ID]]="","",IF(MID(tab_SATLISTE[[#This Row],[SAT-ID]],2,1)="x","Freistaat Bayern",INDEX(bezirke,LEFT(tab_SATLISTE[[#This Row],[SAT-ID]],1))&amp; " - "&amp; IF(MID(tab_SATLISTE[[#This Row],[SAT-ID]],2,1)="k","kommunal","privat")))</f>
        <v>Freistaat Bayern</v>
      </c>
      <c r="I236" s="365"/>
      <c r="J236" s="365"/>
      <c r="K236" s="365"/>
      <c r="L236" s="366"/>
    </row>
    <row r="237" spans="1:12" ht="15.95" customHeight="1" x14ac:dyDescent="0.25">
      <c r="A237" s="133" t="s">
        <v>1711</v>
      </c>
      <c r="B237" s="133" t="s">
        <v>3217</v>
      </c>
      <c r="C237" s="133">
        <v>16</v>
      </c>
      <c r="D237" s="136">
        <v>16000</v>
      </c>
      <c r="E237" s="135">
        <v>4000</v>
      </c>
      <c r="F237" s="133">
        <v>16</v>
      </c>
      <c r="G237" s="45" t="str">
        <f>IF(MID(tab_SATLISTE[[#This Row],[SAT-ID]],2,1)="x","x",LEFT(tab_SATLISTE[[#This Row],[SAT-ID]]))</f>
        <v>3</v>
      </c>
      <c r="H237" s="364" t="str">
        <f xml:space="preserve"> IF(tab_SATLISTE[[#This Row],[SAT-ID]]="","",IF(MID(tab_SATLISTE[[#This Row],[SAT-ID]],2,1)="x","Freistaat Bayern",INDEX(bezirke,LEFT(tab_SATLISTE[[#This Row],[SAT-ID]],1))&amp; " - "&amp; IF(MID(tab_SATLISTE[[#This Row],[SAT-ID]],2,1)="k","kommunal","privat")))</f>
        <v>Oberpfalz - privat</v>
      </c>
      <c r="I237" s="365"/>
      <c r="J237" s="365"/>
      <c r="K237" s="365"/>
      <c r="L237" s="366"/>
    </row>
    <row r="238" spans="1:12" ht="15.95" customHeight="1" x14ac:dyDescent="0.25">
      <c r="A238" s="133" t="s">
        <v>1551</v>
      </c>
      <c r="B238" s="133" t="s">
        <v>368</v>
      </c>
      <c r="C238" s="133">
        <v>5</v>
      </c>
      <c r="D238" s="136">
        <v>5000</v>
      </c>
      <c r="E238" s="135">
        <v>1250</v>
      </c>
      <c r="F238" s="133">
        <v>5</v>
      </c>
      <c r="G238" s="45" t="str">
        <f>IF(MID(tab_SATLISTE[[#This Row],[SAT-ID]],2,1)="x","x",LEFT(tab_SATLISTE[[#This Row],[SAT-ID]]))</f>
        <v>3</v>
      </c>
      <c r="H238" s="364" t="str">
        <f xml:space="preserve"> IF(tab_SATLISTE[[#This Row],[SAT-ID]]="","",IF(MID(tab_SATLISTE[[#This Row],[SAT-ID]],2,1)="x","Freistaat Bayern",INDEX(bezirke,LEFT(tab_SATLISTE[[#This Row],[SAT-ID]],1))&amp; " - "&amp; IF(MID(tab_SATLISTE[[#This Row],[SAT-ID]],2,1)="k","kommunal","privat")))</f>
        <v>Oberpfalz - kommunal</v>
      </c>
      <c r="I238" s="365"/>
      <c r="J238" s="365"/>
      <c r="K238" s="365"/>
      <c r="L238" s="366"/>
    </row>
    <row r="239" spans="1:12" ht="15.95" customHeight="1" x14ac:dyDescent="0.25">
      <c r="A239" s="133" t="s">
        <v>1552</v>
      </c>
      <c r="B239" s="133" t="s">
        <v>57</v>
      </c>
      <c r="C239" s="133">
        <v>13</v>
      </c>
      <c r="D239" s="136">
        <v>13000</v>
      </c>
      <c r="E239" s="135">
        <v>3250</v>
      </c>
      <c r="F239" s="133">
        <v>13</v>
      </c>
      <c r="G239" s="45" t="str">
        <f>IF(MID(tab_SATLISTE[[#This Row],[SAT-ID]],2,1)="x","x",LEFT(tab_SATLISTE[[#This Row],[SAT-ID]]))</f>
        <v>3</v>
      </c>
      <c r="H239" s="364" t="str">
        <f xml:space="preserve"> IF(tab_SATLISTE[[#This Row],[SAT-ID]]="","",IF(MID(tab_SATLISTE[[#This Row],[SAT-ID]],2,1)="x","Freistaat Bayern",INDEX(bezirke,LEFT(tab_SATLISTE[[#This Row],[SAT-ID]],1))&amp; " - "&amp; IF(MID(tab_SATLISTE[[#This Row],[SAT-ID]],2,1)="k","kommunal","privat")))</f>
        <v>Oberpfalz - kommunal</v>
      </c>
      <c r="I239" s="365"/>
      <c r="J239" s="365"/>
      <c r="K239" s="365"/>
      <c r="L239" s="366"/>
    </row>
    <row r="240" spans="1:12" ht="15.95" customHeight="1" x14ac:dyDescent="0.25">
      <c r="A240" s="133" t="s">
        <v>1690</v>
      </c>
      <c r="B240" s="133" t="s">
        <v>85</v>
      </c>
      <c r="C240" s="133">
        <v>38</v>
      </c>
      <c r="D240" s="136">
        <v>38000</v>
      </c>
      <c r="E240" s="135">
        <v>9500</v>
      </c>
      <c r="F240" s="133">
        <v>38</v>
      </c>
      <c r="G240" s="45" t="str">
        <f>IF(MID(tab_SATLISTE[[#This Row],[SAT-ID]],2,1)="x","x",LEFT(tab_SATLISTE[[#This Row],[SAT-ID]]))</f>
        <v>3</v>
      </c>
      <c r="H240" s="364" t="str">
        <f xml:space="preserve"> IF(tab_SATLISTE[[#This Row],[SAT-ID]]="","",IF(MID(tab_SATLISTE[[#This Row],[SAT-ID]],2,1)="x","Freistaat Bayern",INDEX(bezirke,LEFT(tab_SATLISTE[[#This Row],[SAT-ID]],1))&amp; " - "&amp; IF(MID(tab_SATLISTE[[#This Row],[SAT-ID]],2,1)="k","kommunal","privat")))</f>
        <v>Oberpfalz - privat</v>
      </c>
      <c r="I240" s="365"/>
      <c r="J240" s="365"/>
      <c r="K240" s="365"/>
      <c r="L240" s="366"/>
    </row>
    <row r="241" spans="1:12" ht="15.95" customHeight="1" x14ac:dyDescent="0.25">
      <c r="A241" s="133" t="s">
        <v>1728</v>
      </c>
      <c r="B241" s="133" t="s">
        <v>363</v>
      </c>
      <c r="C241" s="133">
        <v>13</v>
      </c>
      <c r="D241" s="136">
        <v>13000</v>
      </c>
      <c r="E241" s="135">
        <v>3250</v>
      </c>
      <c r="F241" s="133">
        <v>13</v>
      </c>
      <c r="G241" s="45" t="str">
        <f>IF(MID(tab_SATLISTE[[#This Row],[SAT-ID]],2,1)="x","x",LEFT(tab_SATLISTE[[#This Row],[SAT-ID]]))</f>
        <v>3</v>
      </c>
      <c r="H241" s="364" t="str">
        <f xml:space="preserve"> IF(tab_SATLISTE[[#This Row],[SAT-ID]]="","",IF(MID(tab_SATLISTE[[#This Row],[SAT-ID]],2,1)="x","Freistaat Bayern",INDEX(bezirke,LEFT(tab_SATLISTE[[#This Row],[SAT-ID]],1))&amp; " - "&amp; IF(MID(tab_SATLISTE[[#This Row],[SAT-ID]],2,1)="k","kommunal","privat")))</f>
        <v>Oberpfalz - privat</v>
      </c>
      <c r="I241" s="365"/>
      <c r="J241" s="365"/>
      <c r="K241" s="365"/>
      <c r="L241" s="366"/>
    </row>
    <row r="242" spans="1:12" ht="15.95" customHeight="1" x14ac:dyDescent="0.25">
      <c r="A242" s="133" t="s">
        <v>1942</v>
      </c>
      <c r="B242" s="133" t="s">
        <v>3218</v>
      </c>
      <c r="C242" s="133">
        <v>52</v>
      </c>
      <c r="D242" s="136">
        <v>52000</v>
      </c>
      <c r="E242" s="135">
        <v>13000</v>
      </c>
      <c r="F242" s="133">
        <v>52</v>
      </c>
      <c r="G242" s="45" t="str">
        <f>IF(MID(tab_SATLISTE[[#This Row],[SAT-ID]],2,1)="x","x",LEFT(tab_SATLISTE[[#This Row],[SAT-ID]]))</f>
        <v>4</v>
      </c>
      <c r="H242" s="364" t="str">
        <f xml:space="preserve"> IF(tab_SATLISTE[[#This Row],[SAT-ID]]="","",IF(MID(tab_SATLISTE[[#This Row],[SAT-ID]],2,1)="x","Freistaat Bayern",INDEX(bezirke,LEFT(tab_SATLISTE[[#This Row],[SAT-ID]],1))&amp; " - "&amp; IF(MID(tab_SATLISTE[[#This Row],[SAT-ID]],2,1)="k","kommunal","privat")))</f>
        <v>Oberfranken - privat</v>
      </c>
      <c r="I242" s="365"/>
      <c r="J242" s="365"/>
      <c r="K242" s="365"/>
      <c r="L242" s="366"/>
    </row>
    <row r="243" spans="1:12" ht="15.95" customHeight="1" x14ac:dyDescent="0.25">
      <c r="A243" s="133" t="s">
        <v>1971</v>
      </c>
      <c r="B243" s="133" t="s">
        <v>3219</v>
      </c>
      <c r="C243" s="133">
        <v>28</v>
      </c>
      <c r="D243" s="136">
        <v>28000</v>
      </c>
      <c r="E243" s="135">
        <v>7000</v>
      </c>
      <c r="F243" s="133">
        <v>28</v>
      </c>
      <c r="G243" s="45" t="str">
        <f>IF(MID(tab_SATLISTE[[#This Row],[SAT-ID]],2,1)="x","x",LEFT(tab_SATLISTE[[#This Row],[SAT-ID]]))</f>
        <v>4</v>
      </c>
      <c r="H243" s="364" t="str">
        <f xml:space="preserve"> IF(tab_SATLISTE[[#This Row],[SAT-ID]]="","",IF(MID(tab_SATLISTE[[#This Row],[SAT-ID]],2,1)="x","Freistaat Bayern",INDEX(bezirke,LEFT(tab_SATLISTE[[#This Row],[SAT-ID]],1))&amp; " - "&amp; IF(MID(tab_SATLISTE[[#This Row],[SAT-ID]],2,1)="k","kommunal","privat")))</f>
        <v>Oberfranken - privat</v>
      </c>
      <c r="I243" s="365"/>
      <c r="J243" s="365"/>
      <c r="K243" s="365"/>
      <c r="L243" s="366"/>
    </row>
    <row r="244" spans="1:12" ht="15.95" customHeight="1" x14ac:dyDescent="0.25">
      <c r="A244" s="133" t="s">
        <v>1945</v>
      </c>
      <c r="B244" s="133" t="s">
        <v>86</v>
      </c>
      <c r="C244" s="133">
        <v>10</v>
      </c>
      <c r="D244" s="136">
        <v>10000</v>
      </c>
      <c r="E244" s="135">
        <v>2500</v>
      </c>
      <c r="F244" s="133">
        <v>10</v>
      </c>
      <c r="G244" s="45" t="str">
        <f>IF(MID(tab_SATLISTE[[#This Row],[SAT-ID]],2,1)="x","x",LEFT(tab_SATLISTE[[#This Row],[SAT-ID]]))</f>
        <v>4</v>
      </c>
      <c r="H244" s="364" t="str">
        <f xml:space="preserve"> IF(tab_SATLISTE[[#This Row],[SAT-ID]]="","",IF(MID(tab_SATLISTE[[#This Row],[SAT-ID]],2,1)="x","Freistaat Bayern",INDEX(bezirke,LEFT(tab_SATLISTE[[#This Row],[SAT-ID]],1))&amp; " - "&amp; IF(MID(tab_SATLISTE[[#This Row],[SAT-ID]],2,1)="k","kommunal","privat")))</f>
        <v>Oberfranken - privat</v>
      </c>
      <c r="I244" s="365"/>
      <c r="J244" s="365"/>
      <c r="K244" s="365"/>
      <c r="L244" s="366"/>
    </row>
    <row r="245" spans="1:12" ht="15.95" customHeight="1" x14ac:dyDescent="0.25">
      <c r="A245" s="133" t="s">
        <v>1947</v>
      </c>
      <c r="B245" s="133" t="s">
        <v>3220</v>
      </c>
      <c r="C245" s="133">
        <v>19</v>
      </c>
      <c r="D245" s="136">
        <v>19000</v>
      </c>
      <c r="E245" s="135">
        <v>4750</v>
      </c>
      <c r="F245" s="133">
        <v>19</v>
      </c>
      <c r="G245" s="45" t="str">
        <f>IF(MID(tab_SATLISTE[[#This Row],[SAT-ID]],2,1)="x","x",LEFT(tab_SATLISTE[[#This Row],[SAT-ID]]))</f>
        <v>4</v>
      </c>
      <c r="H245" s="364" t="str">
        <f xml:space="preserve"> IF(tab_SATLISTE[[#This Row],[SAT-ID]]="","",IF(MID(tab_SATLISTE[[#This Row],[SAT-ID]],2,1)="x","Freistaat Bayern",INDEX(bezirke,LEFT(tab_SATLISTE[[#This Row],[SAT-ID]],1))&amp; " - "&amp; IF(MID(tab_SATLISTE[[#This Row],[SAT-ID]],2,1)="k","kommunal","privat")))</f>
        <v>Oberfranken - privat</v>
      </c>
      <c r="I245" s="365"/>
      <c r="J245" s="365"/>
      <c r="K245" s="365"/>
      <c r="L245" s="366"/>
    </row>
    <row r="246" spans="1:12" ht="15.95" customHeight="1" x14ac:dyDescent="0.25">
      <c r="A246" s="133" t="s">
        <v>1944</v>
      </c>
      <c r="B246" s="133" t="s">
        <v>3221</v>
      </c>
      <c r="C246" s="133">
        <v>21</v>
      </c>
      <c r="D246" s="136">
        <v>21000</v>
      </c>
      <c r="E246" s="135">
        <v>5250</v>
      </c>
      <c r="F246" s="133">
        <v>21</v>
      </c>
      <c r="G246" s="45" t="str">
        <f>IF(MID(tab_SATLISTE[[#This Row],[SAT-ID]],2,1)="x","x",LEFT(tab_SATLISTE[[#This Row],[SAT-ID]]))</f>
        <v>4</v>
      </c>
      <c r="H246" s="364" t="str">
        <f xml:space="preserve"> IF(tab_SATLISTE[[#This Row],[SAT-ID]]="","",IF(MID(tab_SATLISTE[[#This Row],[SAT-ID]],2,1)="x","Freistaat Bayern",INDEX(bezirke,LEFT(tab_SATLISTE[[#This Row],[SAT-ID]],1))&amp; " - "&amp; IF(MID(tab_SATLISTE[[#This Row],[SAT-ID]],2,1)="k","kommunal","privat")))</f>
        <v>Oberfranken - privat</v>
      </c>
      <c r="I246" s="365"/>
      <c r="J246" s="365"/>
      <c r="K246" s="365"/>
      <c r="L246" s="366"/>
    </row>
    <row r="247" spans="1:12" ht="15.95" customHeight="1" x14ac:dyDescent="0.25">
      <c r="A247" s="133" t="s">
        <v>1981</v>
      </c>
      <c r="B247" s="133" t="s">
        <v>3222</v>
      </c>
      <c r="C247" s="133">
        <v>43</v>
      </c>
      <c r="D247" s="136">
        <v>43000</v>
      </c>
      <c r="E247" s="135">
        <v>10750</v>
      </c>
      <c r="F247" s="133">
        <v>43</v>
      </c>
      <c r="G247" s="45" t="str">
        <f>IF(MID(tab_SATLISTE[[#This Row],[SAT-ID]],2,1)="x","x",LEFT(tab_SATLISTE[[#This Row],[SAT-ID]]))</f>
        <v>4</v>
      </c>
      <c r="H247" s="364" t="str">
        <f xml:space="preserve"> IF(tab_SATLISTE[[#This Row],[SAT-ID]]="","",IF(MID(tab_SATLISTE[[#This Row],[SAT-ID]],2,1)="x","Freistaat Bayern",INDEX(bezirke,LEFT(tab_SATLISTE[[#This Row],[SAT-ID]],1))&amp; " - "&amp; IF(MID(tab_SATLISTE[[#This Row],[SAT-ID]],2,1)="k","kommunal","privat")))</f>
        <v>Oberfranken - privat</v>
      </c>
      <c r="I247" s="365"/>
      <c r="J247" s="365"/>
      <c r="K247" s="365"/>
      <c r="L247" s="366"/>
    </row>
    <row r="248" spans="1:12" ht="15.95" customHeight="1" x14ac:dyDescent="0.25">
      <c r="A248" s="133" t="s">
        <v>1974</v>
      </c>
      <c r="B248" s="133" t="s">
        <v>3223</v>
      </c>
      <c r="C248" s="133">
        <v>22</v>
      </c>
      <c r="D248" s="136">
        <v>22000</v>
      </c>
      <c r="E248" s="135">
        <v>5500</v>
      </c>
      <c r="F248" s="133">
        <v>22</v>
      </c>
      <c r="G248" s="45" t="str">
        <f>IF(MID(tab_SATLISTE[[#This Row],[SAT-ID]],2,1)="x","x",LEFT(tab_SATLISTE[[#This Row],[SAT-ID]]))</f>
        <v>4</v>
      </c>
      <c r="H248" s="364" t="str">
        <f xml:space="preserve"> IF(tab_SATLISTE[[#This Row],[SAT-ID]]="","",IF(MID(tab_SATLISTE[[#This Row],[SAT-ID]],2,1)="x","Freistaat Bayern",INDEX(bezirke,LEFT(tab_SATLISTE[[#This Row],[SAT-ID]],1))&amp; " - "&amp; IF(MID(tab_SATLISTE[[#This Row],[SAT-ID]],2,1)="k","kommunal","privat")))</f>
        <v>Oberfranken - privat</v>
      </c>
      <c r="I248" s="365"/>
      <c r="J248" s="365"/>
      <c r="K248" s="365"/>
      <c r="L248" s="366"/>
    </row>
    <row r="249" spans="1:12" ht="15.95" customHeight="1" x14ac:dyDescent="0.25">
      <c r="A249" s="133" t="s">
        <v>1973</v>
      </c>
      <c r="B249" s="133" t="s">
        <v>3224</v>
      </c>
      <c r="C249" s="133">
        <v>20</v>
      </c>
      <c r="D249" s="136">
        <v>20000</v>
      </c>
      <c r="E249" s="135">
        <v>5000</v>
      </c>
      <c r="F249" s="133">
        <v>20</v>
      </c>
      <c r="G249" s="45" t="str">
        <f>IF(MID(tab_SATLISTE[[#This Row],[SAT-ID]],2,1)="x","x",LEFT(tab_SATLISTE[[#This Row],[SAT-ID]]))</f>
        <v>4</v>
      </c>
      <c r="H249" s="364" t="str">
        <f xml:space="preserve"> IF(tab_SATLISTE[[#This Row],[SAT-ID]]="","",IF(MID(tab_SATLISTE[[#This Row],[SAT-ID]],2,1)="x","Freistaat Bayern",INDEX(bezirke,LEFT(tab_SATLISTE[[#This Row],[SAT-ID]],1))&amp; " - "&amp; IF(MID(tab_SATLISTE[[#This Row],[SAT-ID]],2,1)="k","kommunal","privat")))</f>
        <v>Oberfranken - privat</v>
      </c>
      <c r="I249" s="365"/>
      <c r="J249" s="365"/>
      <c r="K249" s="365"/>
      <c r="L249" s="366"/>
    </row>
    <row r="250" spans="1:12" ht="15.95" customHeight="1" x14ac:dyDescent="0.25">
      <c r="A250" s="133" t="s">
        <v>1989</v>
      </c>
      <c r="B250" s="133" t="s">
        <v>88</v>
      </c>
      <c r="C250" s="133">
        <v>12</v>
      </c>
      <c r="D250" s="136">
        <v>12000</v>
      </c>
      <c r="E250" s="135">
        <v>3000</v>
      </c>
      <c r="F250" s="133">
        <v>12</v>
      </c>
      <c r="G250" s="45" t="str">
        <f>IF(MID(tab_SATLISTE[[#This Row],[SAT-ID]],2,1)="x","x",LEFT(tab_SATLISTE[[#This Row],[SAT-ID]]))</f>
        <v>4</v>
      </c>
      <c r="H250" s="364" t="str">
        <f xml:space="preserve"> IF(tab_SATLISTE[[#This Row],[SAT-ID]]="","",IF(MID(tab_SATLISTE[[#This Row],[SAT-ID]],2,1)="x","Freistaat Bayern",INDEX(bezirke,LEFT(tab_SATLISTE[[#This Row],[SAT-ID]],1))&amp; " - "&amp; IF(MID(tab_SATLISTE[[#This Row],[SAT-ID]],2,1)="k","kommunal","privat")))</f>
        <v>Oberfranken - privat</v>
      </c>
      <c r="I250" s="365"/>
      <c r="J250" s="365"/>
      <c r="K250" s="365"/>
      <c r="L250" s="366"/>
    </row>
    <row r="251" spans="1:12" ht="15.95" customHeight="1" x14ac:dyDescent="0.25">
      <c r="A251" s="133" t="s">
        <v>2001</v>
      </c>
      <c r="B251" s="133" t="s">
        <v>74</v>
      </c>
      <c r="C251" s="133">
        <v>15</v>
      </c>
      <c r="D251" s="136">
        <v>15000</v>
      </c>
      <c r="E251" s="135">
        <v>3750</v>
      </c>
      <c r="F251" s="133">
        <v>15</v>
      </c>
      <c r="G251" s="45" t="str">
        <f>IF(MID(tab_SATLISTE[[#This Row],[SAT-ID]],2,1)="x","x",LEFT(tab_SATLISTE[[#This Row],[SAT-ID]]))</f>
        <v>4</v>
      </c>
      <c r="H251" s="364" t="str">
        <f xml:space="preserve"> IF(tab_SATLISTE[[#This Row],[SAT-ID]]="","",IF(MID(tab_SATLISTE[[#This Row],[SAT-ID]],2,1)="x","Freistaat Bayern",INDEX(bezirke,LEFT(tab_SATLISTE[[#This Row],[SAT-ID]],1))&amp; " - "&amp; IF(MID(tab_SATLISTE[[#This Row],[SAT-ID]],2,1)="k","kommunal","privat")))</f>
        <v>Oberfranken - privat</v>
      </c>
      <c r="I251" s="365"/>
      <c r="J251" s="365"/>
      <c r="K251" s="365"/>
      <c r="L251" s="366"/>
    </row>
    <row r="252" spans="1:12" ht="15.95" customHeight="1" x14ac:dyDescent="0.25">
      <c r="A252" s="133" t="s">
        <v>1991</v>
      </c>
      <c r="B252" s="133" t="s">
        <v>87</v>
      </c>
      <c r="C252" s="133">
        <v>26</v>
      </c>
      <c r="D252" s="136">
        <v>26000</v>
      </c>
      <c r="E252" s="135">
        <v>6500</v>
      </c>
      <c r="F252" s="133">
        <v>26</v>
      </c>
      <c r="G252" s="45" t="str">
        <f>IF(MID(tab_SATLISTE[[#This Row],[SAT-ID]],2,1)="x","x",LEFT(tab_SATLISTE[[#This Row],[SAT-ID]]))</f>
        <v>4</v>
      </c>
      <c r="H252" s="364" t="str">
        <f xml:space="preserve"> IF(tab_SATLISTE[[#This Row],[SAT-ID]]="","",IF(MID(tab_SATLISTE[[#This Row],[SAT-ID]],2,1)="x","Freistaat Bayern",INDEX(bezirke,LEFT(tab_SATLISTE[[#This Row],[SAT-ID]],1))&amp; " - "&amp; IF(MID(tab_SATLISTE[[#This Row],[SAT-ID]],2,1)="k","kommunal","privat")))</f>
        <v>Oberfranken - privat</v>
      </c>
      <c r="I252" s="365"/>
      <c r="J252" s="365"/>
      <c r="K252" s="365"/>
      <c r="L252" s="366"/>
    </row>
    <row r="253" spans="1:12" ht="15.95" customHeight="1" x14ac:dyDescent="0.25">
      <c r="A253" s="133" t="s">
        <v>1964</v>
      </c>
      <c r="B253" s="133" t="s">
        <v>3165</v>
      </c>
      <c r="C253" s="133">
        <v>11</v>
      </c>
      <c r="D253" s="136">
        <v>11000</v>
      </c>
      <c r="E253" s="135">
        <v>2750</v>
      </c>
      <c r="F253" s="133">
        <v>11</v>
      </c>
      <c r="G253" s="45" t="str">
        <f>IF(MID(tab_SATLISTE[[#This Row],[SAT-ID]],2,1)="x","x",LEFT(tab_SATLISTE[[#This Row],[SAT-ID]]))</f>
        <v>4</v>
      </c>
      <c r="H253" s="364" t="str">
        <f xml:space="preserve"> IF(tab_SATLISTE[[#This Row],[SAT-ID]]="","",IF(MID(tab_SATLISTE[[#This Row],[SAT-ID]],2,1)="x","Freistaat Bayern",INDEX(bezirke,LEFT(tab_SATLISTE[[#This Row],[SAT-ID]],1))&amp; " - "&amp; IF(MID(tab_SATLISTE[[#This Row],[SAT-ID]],2,1)="k","kommunal","privat")))</f>
        <v>Oberfranken - privat</v>
      </c>
      <c r="I253" s="365"/>
      <c r="J253" s="365"/>
      <c r="K253" s="365"/>
      <c r="L253" s="366"/>
    </row>
    <row r="254" spans="1:12" ht="15.95" customHeight="1" x14ac:dyDescent="0.25">
      <c r="A254" s="133" t="s">
        <v>1943</v>
      </c>
      <c r="B254" s="133" t="s">
        <v>90</v>
      </c>
      <c r="C254" s="133">
        <v>5</v>
      </c>
      <c r="D254" s="136">
        <v>5000</v>
      </c>
      <c r="E254" s="135">
        <v>1250</v>
      </c>
      <c r="F254" s="133">
        <v>5</v>
      </c>
      <c r="G254" s="45" t="str">
        <f>IF(MID(tab_SATLISTE[[#This Row],[SAT-ID]],2,1)="x","x",LEFT(tab_SATLISTE[[#This Row],[SAT-ID]]))</f>
        <v>4</v>
      </c>
      <c r="H254" s="364" t="str">
        <f xml:space="preserve"> IF(tab_SATLISTE[[#This Row],[SAT-ID]]="","",IF(MID(tab_SATLISTE[[#This Row],[SAT-ID]],2,1)="x","Freistaat Bayern",INDEX(bezirke,LEFT(tab_SATLISTE[[#This Row],[SAT-ID]],1))&amp; " - "&amp; IF(MID(tab_SATLISTE[[#This Row],[SAT-ID]],2,1)="k","kommunal","privat")))</f>
        <v>Oberfranken - privat</v>
      </c>
      <c r="I254" s="365"/>
      <c r="J254" s="365"/>
      <c r="K254" s="365"/>
      <c r="L254" s="366"/>
    </row>
    <row r="255" spans="1:12" ht="15.95" customHeight="1" x14ac:dyDescent="0.25">
      <c r="A255" s="133" t="s">
        <v>3225</v>
      </c>
      <c r="B255" s="133" t="s">
        <v>3226</v>
      </c>
      <c r="C255" s="133">
        <v>20</v>
      </c>
      <c r="D255" s="136">
        <v>20000</v>
      </c>
      <c r="E255" s="135">
        <v>5000</v>
      </c>
      <c r="F255" s="133">
        <v>20</v>
      </c>
      <c r="G255" s="45" t="str">
        <f>IF(MID(tab_SATLISTE[[#This Row],[SAT-ID]],2,1)="x","x",LEFT(tab_SATLISTE[[#This Row],[SAT-ID]]))</f>
        <v>4</v>
      </c>
      <c r="H255" s="364" t="str">
        <f xml:space="preserve"> IF(tab_SATLISTE[[#This Row],[SAT-ID]]="","",IF(MID(tab_SATLISTE[[#This Row],[SAT-ID]],2,1)="x","Freistaat Bayern",INDEX(bezirke,LEFT(tab_SATLISTE[[#This Row],[SAT-ID]],1))&amp; " - "&amp; IF(MID(tab_SATLISTE[[#This Row],[SAT-ID]],2,1)="k","kommunal","privat")))</f>
        <v>Oberfranken - privat</v>
      </c>
      <c r="I255" s="365"/>
      <c r="J255" s="365"/>
      <c r="K255" s="365"/>
      <c r="L255" s="366"/>
    </row>
    <row r="256" spans="1:12" ht="15.95" customHeight="1" x14ac:dyDescent="0.25">
      <c r="A256" s="133" t="s">
        <v>1972</v>
      </c>
      <c r="B256" s="133" t="s">
        <v>3227</v>
      </c>
      <c r="C256" s="133">
        <v>30</v>
      </c>
      <c r="D256" s="136">
        <v>30000</v>
      </c>
      <c r="E256" s="135">
        <v>7500</v>
      </c>
      <c r="F256" s="133">
        <v>30</v>
      </c>
      <c r="G256" s="45" t="str">
        <f>IF(MID(tab_SATLISTE[[#This Row],[SAT-ID]],2,1)="x","x",LEFT(tab_SATLISTE[[#This Row],[SAT-ID]]))</f>
        <v>4</v>
      </c>
      <c r="H256" s="364" t="str">
        <f xml:space="preserve"> IF(tab_SATLISTE[[#This Row],[SAT-ID]]="","",IF(MID(tab_SATLISTE[[#This Row],[SAT-ID]],2,1)="x","Freistaat Bayern",INDEX(bezirke,LEFT(tab_SATLISTE[[#This Row],[SAT-ID]],1))&amp; " - "&amp; IF(MID(tab_SATLISTE[[#This Row],[SAT-ID]],2,1)="k","kommunal","privat")))</f>
        <v>Oberfranken - privat</v>
      </c>
      <c r="I256" s="365"/>
      <c r="J256" s="365"/>
      <c r="K256" s="365"/>
      <c r="L256" s="366"/>
    </row>
    <row r="257" spans="1:12" ht="15.95" customHeight="1" x14ac:dyDescent="0.25">
      <c r="A257" s="133" t="s">
        <v>1956</v>
      </c>
      <c r="B257" s="133" t="s">
        <v>3049</v>
      </c>
      <c r="C257" s="133">
        <v>55</v>
      </c>
      <c r="D257" s="136">
        <v>55000</v>
      </c>
      <c r="E257" s="135">
        <v>13750</v>
      </c>
      <c r="F257" s="133">
        <v>55</v>
      </c>
      <c r="G257" s="45" t="str">
        <f>IF(MID(tab_SATLISTE[[#This Row],[SAT-ID]],2,1)="x","x",LEFT(tab_SATLISTE[[#This Row],[SAT-ID]]))</f>
        <v>4</v>
      </c>
      <c r="H257" s="364" t="str">
        <f xml:space="preserve"> IF(tab_SATLISTE[[#This Row],[SAT-ID]]="","",IF(MID(tab_SATLISTE[[#This Row],[SAT-ID]],2,1)="x","Freistaat Bayern",INDEX(bezirke,LEFT(tab_SATLISTE[[#This Row],[SAT-ID]],1))&amp; " - "&amp; IF(MID(tab_SATLISTE[[#This Row],[SAT-ID]],2,1)="k","kommunal","privat")))</f>
        <v>Oberfranken - privat</v>
      </c>
      <c r="I257" s="365"/>
      <c r="J257" s="365"/>
      <c r="K257" s="365"/>
      <c r="L257" s="366"/>
    </row>
    <row r="258" spans="1:12" ht="15.95" customHeight="1" x14ac:dyDescent="0.25">
      <c r="A258" s="133" t="s">
        <v>1970</v>
      </c>
      <c r="B258" s="133" t="s">
        <v>89</v>
      </c>
      <c r="C258" s="133">
        <v>18</v>
      </c>
      <c r="D258" s="136">
        <v>18000</v>
      </c>
      <c r="E258" s="135">
        <v>4500</v>
      </c>
      <c r="F258" s="133">
        <v>18</v>
      </c>
      <c r="G258" s="45" t="str">
        <f>IF(MID(tab_SATLISTE[[#This Row],[SAT-ID]],2,1)="x","x",LEFT(tab_SATLISTE[[#This Row],[SAT-ID]]))</f>
        <v>4</v>
      </c>
      <c r="H258" s="364" t="str">
        <f xml:space="preserve"> IF(tab_SATLISTE[[#This Row],[SAT-ID]]="","",IF(MID(tab_SATLISTE[[#This Row],[SAT-ID]],2,1)="x","Freistaat Bayern",INDEX(bezirke,LEFT(tab_SATLISTE[[#This Row],[SAT-ID]],1))&amp; " - "&amp; IF(MID(tab_SATLISTE[[#This Row],[SAT-ID]],2,1)="k","kommunal","privat")))</f>
        <v>Oberfranken - privat</v>
      </c>
      <c r="I258" s="365"/>
      <c r="J258" s="365"/>
      <c r="K258" s="365"/>
      <c r="L258" s="366"/>
    </row>
    <row r="259" spans="1:12" ht="15.95" customHeight="1" x14ac:dyDescent="0.25">
      <c r="A259" s="133" t="s">
        <v>1820</v>
      </c>
      <c r="B259" s="133" t="s">
        <v>58</v>
      </c>
      <c r="C259" s="133">
        <v>27</v>
      </c>
      <c r="D259" s="136">
        <v>27000</v>
      </c>
      <c r="E259" s="135">
        <v>6750</v>
      </c>
      <c r="F259" s="133">
        <v>27</v>
      </c>
      <c r="G259" s="45" t="str">
        <f>IF(MID(tab_SATLISTE[[#This Row],[SAT-ID]],2,1)="x","x",LEFT(tab_SATLISTE[[#This Row],[SAT-ID]]))</f>
        <v>4</v>
      </c>
      <c r="H259" s="364" t="str">
        <f xml:space="preserve"> IF(tab_SATLISTE[[#This Row],[SAT-ID]]="","",IF(MID(tab_SATLISTE[[#This Row],[SAT-ID]],2,1)="x","Freistaat Bayern",INDEX(bezirke,LEFT(tab_SATLISTE[[#This Row],[SAT-ID]],1))&amp; " - "&amp; IF(MID(tab_SATLISTE[[#This Row],[SAT-ID]],2,1)="k","kommunal","privat")))</f>
        <v>Oberfranken - kommunal</v>
      </c>
      <c r="I259" s="365"/>
      <c r="J259" s="365"/>
      <c r="K259" s="365"/>
      <c r="L259" s="366"/>
    </row>
    <row r="260" spans="1:12" ht="15.95" customHeight="1" x14ac:dyDescent="0.25">
      <c r="A260" s="133" t="s">
        <v>1823</v>
      </c>
      <c r="B260" s="133" t="s">
        <v>3228</v>
      </c>
      <c r="C260" s="133">
        <v>28</v>
      </c>
      <c r="D260" s="136">
        <v>28000</v>
      </c>
      <c r="E260" s="135">
        <v>7000</v>
      </c>
      <c r="F260" s="133">
        <v>28</v>
      </c>
      <c r="G260" s="45" t="str">
        <f>IF(MID(tab_SATLISTE[[#This Row],[SAT-ID]],2,1)="x","x",LEFT(tab_SATLISTE[[#This Row],[SAT-ID]]))</f>
        <v>4</v>
      </c>
      <c r="H260" s="364" t="str">
        <f xml:space="preserve"> IF(tab_SATLISTE[[#This Row],[SAT-ID]]="","",IF(MID(tab_SATLISTE[[#This Row],[SAT-ID]],2,1)="x","Freistaat Bayern",INDEX(bezirke,LEFT(tab_SATLISTE[[#This Row],[SAT-ID]],1))&amp; " - "&amp; IF(MID(tab_SATLISTE[[#This Row],[SAT-ID]],2,1)="k","kommunal","privat")))</f>
        <v>Oberfranken - kommunal</v>
      </c>
      <c r="I260" s="365"/>
      <c r="J260" s="365"/>
      <c r="K260" s="365"/>
      <c r="L260" s="366"/>
    </row>
    <row r="261" spans="1:12" ht="15.95" customHeight="1" x14ac:dyDescent="0.25">
      <c r="A261" s="133" t="s">
        <v>1952</v>
      </c>
      <c r="B261" s="133" t="s">
        <v>51</v>
      </c>
      <c r="C261" s="133">
        <v>41</v>
      </c>
      <c r="D261" s="136">
        <v>41000</v>
      </c>
      <c r="E261" s="135">
        <v>10250</v>
      </c>
      <c r="F261" s="133">
        <v>41</v>
      </c>
      <c r="G261" s="45" t="str">
        <f>IF(MID(tab_SATLISTE[[#This Row],[SAT-ID]],2,1)="x","x",LEFT(tab_SATLISTE[[#This Row],[SAT-ID]]))</f>
        <v>4</v>
      </c>
      <c r="H261" s="364" t="str">
        <f xml:space="preserve"> IF(tab_SATLISTE[[#This Row],[SAT-ID]]="","",IF(MID(tab_SATLISTE[[#This Row],[SAT-ID]],2,1)="x","Freistaat Bayern",INDEX(bezirke,LEFT(tab_SATLISTE[[#This Row],[SAT-ID]],1))&amp; " - "&amp; IF(MID(tab_SATLISTE[[#This Row],[SAT-ID]],2,1)="k","kommunal","privat")))</f>
        <v>Oberfranken - privat</v>
      </c>
      <c r="I261" s="365"/>
      <c r="J261" s="365"/>
      <c r="K261" s="365"/>
      <c r="L261" s="366"/>
    </row>
    <row r="262" spans="1:12" ht="15.95" customHeight="1" x14ac:dyDescent="0.25">
      <c r="A262" s="133" t="s">
        <v>2233</v>
      </c>
      <c r="B262" s="133" t="s">
        <v>3229</v>
      </c>
      <c r="C262" s="133">
        <v>22</v>
      </c>
      <c r="D262" s="136">
        <v>22000</v>
      </c>
      <c r="E262" s="135">
        <v>5500</v>
      </c>
      <c r="F262" s="133">
        <v>22</v>
      </c>
      <c r="G262" s="45" t="str">
        <f>IF(MID(tab_SATLISTE[[#This Row],[SAT-ID]],2,1)="x","x",LEFT(tab_SATLISTE[[#This Row],[SAT-ID]]))</f>
        <v>5</v>
      </c>
      <c r="H262" s="364" t="str">
        <f xml:space="preserve"> IF(tab_SATLISTE[[#This Row],[SAT-ID]]="","",IF(MID(tab_SATLISTE[[#This Row],[SAT-ID]],2,1)="x","Freistaat Bayern",INDEX(bezirke,LEFT(tab_SATLISTE[[#This Row],[SAT-ID]],1))&amp; " - "&amp; IF(MID(tab_SATLISTE[[#This Row],[SAT-ID]],2,1)="k","kommunal","privat")))</f>
        <v>Mittelfranken - privat</v>
      </c>
      <c r="I262" s="365"/>
      <c r="J262" s="365"/>
      <c r="K262" s="365"/>
      <c r="L262" s="366"/>
    </row>
    <row r="263" spans="1:12" ht="15.95" customHeight="1" x14ac:dyDescent="0.25">
      <c r="A263" s="133" t="s">
        <v>2236</v>
      </c>
      <c r="B263" s="133" t="s">
        <v>3174</v>
      </c>
      <c r="C263" s="133">
        <v>32</v>
      </c>
      <c r="D263" s="136">
        <v>32000</v>
      </c>
      <c r="E263" s="135">
        <v>8000</v>
      </c>
      <c r="F263" s="133">
        <v>32</v>
      </c>
      <c r="G263" s="45" t="str">
        <f>IF(MID(tab_SATLISTE[[#This Row],[SAT-ID]],2,1)="x","x",LEFT(tab_SATLISTE[[#This Row],[SAT-ID]]))</f>
        <v>5</v>
      </c>
      <c r="H263" s="364" t="str">
        <f xml:space="preserve"> IF(tab_SATLISTE[[#This Row],[SAT-ID]]="","",IF(MID(tab_SATLISTE[[#This Row],[SAT-ID]],2,1)="x","Freistaat Bayern",INDEX(bezirke,LEFT(tab_SATLISTE[[#This Row],[SAT-ID]],1))&amp; " - "&amp; IF(MID(tab_SATLISTE[[#This Row],[SAT-ID]],2,1)="k","kommunal","privat")))</f>
        <v>Mittelfranken - privat</v>
      </c>
      <c r="I263" s="365"/>
      <c r="J263" s="365"/>
      <c r="K263" s="365"/>
      <c r="L263" s="366"/>
    </row>
    <row r="264" spans="1:12" ht="15.95" customHeight="1" x14ac:dyDescent="0.25">
      <c r="A264" s="133" t="s">
        <v>2188</v>
      </c>
      <c r="B264" s="133" t="s">
        <v>3230</v>
      </c>
      <c r="C264" s="133">
        <v>7</v>
      </c>
      <c r="D264" s="136">
        <v>7000</v>
      </c>
      <c r="E264" s="135">
        <v>1750</v>
      </c>
      <c r="F264" s="133">
        <v>7</v>
      </c>
      <c r="G264" s="45" t="str">
        <f>IF(MID(tab_SATLISTE[[#This Row],[SAT-ID]],2,1)="x","x",LEFT(tab_SATLISTE[[#This Row],[SAT-ID]]))</f>
        <v>5</v>
      </c>
      <c r="H264" s="364" t="str">
        <f xml:space="preserve"> IF(tab_SATLISTE[[#This Row],[SAT-ID]]="","",IF(MID(tab_SATLISTE[[#This Row],[SAT-ID]],2,1)="x","Freistaat Bayern",INDEX(bezirke,LEFT(tab_SATLISTE[[#This Row],[SAT-ID]],1))&amp; " - "&amp; IF(MID(tab_SATLISTE[[#This Row],[SAT-ID]],2,1)="k","kommunal","privat")))</f>
        <v>Mittelfranken - privat</v>
      </c>
      <c r="I264" s="365"/>
      <c r="J264" s="365"/>
      <c r="K264" s="365"/>
      <c r="L264" s="366"/>
    </row>
    <row r="265" spans="1:12" ht="15.95" customHeight="1" x14ac:dyDescent="0.25">
      <c r="A265" s="133" t="s">
        <v>2224</v>
      </c>
      <c r="B265" s="133" t="s">
        <v>3231</v>
      </c>
      <c r="C265" s="133">
        <v>17</v>
      </c>
      <c r="D265" s="136">
        <v>17000</v>
      </c>
      <c r="E265" s="135">
        <v>4250</v>
      </c>
      <c r="F265" s="133">
        <v>17</v>
      </c>
      <c r="G265" s="45" t="str">
        <f>IF(MID(tab_SATLISTE[[#This Row],[SAT-ID]],2,1)="x","x",LEFT(tab_SATLISTE[[#This Row],[SAT-ID]]))</f>
        <v>5</v>
      </c>
      <c r="H265" s="364" t="str">
        <f xml:space="preserve"> IF(tab_SATLISTE[[#This Row],[SAT-ID]]="","",IF(MID(tab_SATLISTE[[#This Row],[SAT-ID]],2,1)="x","Freistaat Bayern",INDEX(bezirke,LEFT(tab_SATLISTE[[#This Row],[SAT-ID]],1))&amp; " - "&amp; IF(MID(tab_SATLISTE[[#This Row],[SAT-ID]],2,1)="k","kommunal","privat")))</f>
        <v>Mittelfranken - privat</v>
      </c>
      <c r="I265" s="365"/>
      <c r="J265" s="365"/>
      <c r="K265" s="365"/>
      <c r="L265" s="366"/>
    </row>
    <row r="266" spans="1:12" ht="15.95" customHeight="1" x14ac:dyDescent="0.25">
      <c r="A266" s="133" t="s">
        <v>2190</v>
      </c>
      <c r="B266" s="133" t="s">
        <v>3232</v>
      </c>
      <c r="C266" s="133">
        <v>16</v>
      </c>
      <c r="D266" s="136">
        <v>16000</v>
      </c>
      <c r="E266" s="135">
        <v>4000</v>
      </c>
      <c r="F266" s="133">
        <v>16</v>
      </c>
      <c r="G266" s="45" t="str">
        <f>IF(MID(tab_SATLISTE[[#This Row],[SAT-ID]],2,1)="x","x",LEFT(tab_SATLISTE[[#This Row],[SAT-ID]]))</f>
        <v>5</v>
      </c>
      <c r="H266" s="364" t="str">
        <f xml:space="preserve"> IF(tab_SATLISTE[[#This Row],[SAT-ID]]="","",IF(MID(tab_SATLISTE[[#This Row],[SAT-ID]],2,1)="x","Freistaat Bayern",INDEX(bezirke,LEFT(tab_SATLISTE[[#This Row],[SAT-ID]],1))&amp; " - "&amp; IF(MID(tab_SATLISTE[[#This Row],[SAT-ID]],2,1)="k","kommunal","privat")))</f>
        <v>Mittelfranken - privat</v>
      </c>
      <c r="I266" s="365"/>
      <c r="J266" s="365"/>
      <c r="K266" s="365"/>
      <c r="L266" s="366"/>
    </row>
    <row r="267" spans="1:12" ht="15.95" customHeight="1" x14ac:dyDescent="0.25">
      <c r="A267" s="133" t="s">
        <v>2011</v>
      </c>
      <c r="B267" s="133" t="s">
        <v>59</v>
      </c>
      <c r="C267" s="133">
        <v>52</v>
      </c>
      <c r="D267" s="136">
        <v>52000</v>
      </c>
      <c r="E267" s="135">
        <v>13000</v>
      </c>
      <c r="F267" s="133">
        <v>52</v>
      </c>
      <c r="G267" s="45" t="str">
        <f>IF(MID(tab_SATLISTE[[#This Row],[SAT-ID]],2,1)="x","x",LEFT(tab_SATLISTE[[#This Row],[SAT-ID]]))</f>
        <v>5</v>
      </c>
      <c r="H267" s="364" t="str">
        <f xml:space="preserve"> IF(tab_SATLISTE[[#This Row],[SAT-ID]]="","",IF(MID(tab_SATLISTE[[#This Row],[SAT-ID]],2,1)="x","Freistaat Bayern",INDEX(bezirke,LEFT(tab_SATLISTE[[#This Row],[SAT-ID]],1))&amp; " - "&amp; IF(MID(tab_SATLISTE[[#This Row],[SAT-ID]],2,1)="k","kommunal","privat")))</f>
        <v>Mittelfranken - kommunal</v>
      </c>
      <c r="I267" s="365"/>
      <c r="J267" s="365"/>
      <c r="K267" s="365"/>
      <c r="L267" s="366"/>
    </row>
    <row r="268" spans="1:12" ht="15.95" customHeight="1" x14ac:dyDescent="0.25">
      <c r="A268" s="133" t="s">
        <v>2187</v>
      </c>
      <c r="B268" s="133" t="s">
        <v>3233</v>
      </c>
      <c r="C268" s="133">
        <v>16</v>
      </c>
      <c r="D268" s="136">
        <v>16000</v>
      </c>
      <c r="E268" s="135">
        <v>4000</v>
      </c>
      <c r="F268" s="133">
        <v>16</v>
      </c>
      <c r="G268" s="45" t="str">
        <f>IF(MID(tab_SATLISTE[[#This Row],[SAT-ID]],2,1)="x","x",LEFT(tab_SATLISTE[[#This Row],[SAT-ID]]))</f>
        <v>5</v>
      </c>
      <c r="H268" s="364" t="str">
        <f xml:space="preserve"> IF(tab_SATLISTE[[#This Row],[SAT-ID]]="","",IF(MID(tab_SATLISTE[[#This Row],[SAT-ID]],2,1)="x","Freistaat Bayern",INDEX(bezirke,LEFT(tab_SATLISTE[[#This Row],[SAT-ID]],1))&amp; " - "&amp; IF(MID(tab_SATLISTE[[#This Row],[SAT-ID]],2,1)="k","kommunal","privat")))</f>
        <v>Mittelfranken - privat</v>
      </c>
      <c r="I268" s="365"/>
      <c r="J268" s="365"/>
      <c r="K268" s="365"/>
      <c r="L268" s="366"/>
    </row>
    <row r="269" spans="1:12" ht="15.95" customHeight="1" x14ac:dyDescent="0.25">
      <c r="A269" s="133" t="s">
        <v>2201</v>
      </c>
      <c r="B269" s="133" t="s">
        <v>3234</v>
      </c>
      <c r="C269" s="133">
        <v>52</v>
      </c>
      <c r="D269" s="136">
        <v>52000</v>
      </c>
      <c r="E269" s="135">
        <v>13000</v>
      </c>
      <c r="F269" s="133">
        <v>52</v>
      </c>
      <c r="G269" s="45" t="str">
        <f>IF(MID(tab_SATLISTE[[#This Row],[SAT-ID]],2,1)="x","x",LEFT(tab_SATLISTE[[#This Row],[SAT-ID]]))</f>
        <v>5</v>
      </c>
      <c r="H269" s="364" t="str">
        <f xml:space="preserve"> IF(tab_SATLISTE[[#This Row],[SAT-ID]]="","",IF(MID(tab_SATLISTE[[#This Row],[SAT-ID]],2,1)="x","Freistaat Bayern",INDEX(bezirke,LEFT(tab_SATLISTE[[#This Row],[SAT-ID]],1))&amp; " - "&amp; IF(MID(tab_SATLISTE[[#This Row],[SAT-ID]],2,1)="k","kommunal","privat")))</f>
        <v>Mittelfranken - privat</v>
      </c>
      <c r="I269" s="365"/>
      <c r="J269" s="365"/>
      <c r="K269" s="365"/>
      <c r="L269" s="366"/>
    </row>
    <row r="270" spans="1:12" ht="15.95" customHeight="1" x14ac:dyDescent="0.25">
      <c r="A270" s="133" t="s">
        <v>2257</v>
      </c>
      <c r="B270" s="133" t="s">
        <v>3235</v>
      </c>
      <c r="C270" s="133">
        <v>20</v>
      </c>
      <c r="D270" s="136">
        <v>20000</v>
      </c>
      <c r="E270" s="135">
        <v>5000</v>
      </c>
      <c r="F270" s="133">
        <v>20</v>
      </c>
      <c r="G270" s="45" t="str">
        <f>IF(MID(tab_SATLISTE[[#This Row],[SAT-ID]],2,1)="x","x",LEFT(tab_SATLISTE[[#This Row],[SAT-ID]]))</f>
        <v>5</v>
      </c>
      <c r="H270" s="364" t="str">
        <f xml:space="preserve"> IF(tab_SATLISTE[[#This Row],[SAT-ID]]="","",IF(MID(tab_SATLISTE[[#This Row],[SAT-ID]],2,1)="x","Freistaat Bayern",INDEX(bezirke,LEFT(tab_SATLISTE[[#This Row],[SAT-ID]],1))&amp; " - "&amp; IF(MID(tab_SATLISTE[[#This Row],[SAT-ID]],2,1)="k","kommunal","privat")))</f>
        <v>Mittelfranken - privat</v>
      </c>
      <c r="I270" s="365"/>
      <c r="J270" s="365"/>
      <c r="K270" s="365"/>
      <c r="L270" s="366"/>
    </row>
    <row r="271" spans="1:12" ht="15.95" customHeight="1" x14ac:dyDescent="0.25">
      <c r="A271" s="133" t="s">
        <v>2214</v>
      </c>
      <c r="B271" s="133" t="s">
        <v>3063</v>
      </c>
      <c r="C271" s="133">
        <v>86</v>
      </c>
      <c r="D271" s="136">
        <v>86000</v>
      </c>
      <c r="E271" s="135">
        <v>21500</v>
      </c>
      <c r="F271" s="133">
        <v>86</v>
      </c>
      <c r="G271" s="45" t="str">
        <f>IF(MID(tab_SATLISTE[[#This Row],[SAT-ID]],2,1)="x","x",LEFT(tab_SATLISTE[[#This Row],[SAT-ID]]))</f>
        <v>5</v>
      </c>
      <c r="H271" s="364" t="str">
        <f xml:space="preserve"> IF(tab_SATLISTE[[#This Row],[SAT-ID]]="","",IF(MID(tab_SATLISTE[[#This Row],[SAT-ID]],2,1)="x","Freistaat Bayern",INDEX(bezirke,LEFT(tab_SATLISTE[[#This Row],[SAT-ID]],1))&amp; " - "&amp; IF(MID(tab_SATLISTE[[#This Row],[SAT-ID]],2,1)="k","kommunal","privat")))</f>
        <v>Mittelfranken - privat</v>
      </c>
      <c r="I271" s="365"/>
      <c r="J271" s="365"/>
      <c r="K271" s="365"/>
      <c r="L271" s="366"/>
    </row>
    <row r="272" spans="1:12" ht="15.95" customHeight="1" x14ac:dyDescent="0.25">
      <c r="A272" s="133" t="s">
        <v>2082</v>
      </c>
      <c r="B272" s="133" t="s">
        <v>60</v>
      </c>
      <c r="C272" s="133">
        <v>83</v>
      </c>
      <c r="D272" s="136">
        <v>83000</v>
      </c>
      <c r="E272" s="135">
        <v>20750</v>
      </c>
      <c r="F272" s="133">
        <v>83</v>
      </c>
      <c r="G272" s="45" t="str">
        <f>IF(MID(tab_SATLISTE[[#This Row],[SAT-ID]],2,1)="x","x",LEFT(tab_SATLISTE[[#This Row],[SAT-ID]]))</f>
        <v>5</v>
      </c>
      <c r="H272" s="364" t="str">
        <f xml:space="preserve"> IF(tab_SATLISTE[[#This Row],[SAT-ID]]="","",IF(MID(tab_SATLISTE[[#This Row],[SAT-ID]],2,1)="x","Freistaat Bayern",INDEX(bezirke,LEFT(tab_SATLISTE[[#This Row],[SAT-ID]],1))&amp; " - "&amp; IF(MID(tab_SATLISTE[[#This Row],[SAT-ID]],2,1)="k","kommunal","privat")))</f>
        <v>Mittelfranken - kommunal</v>
      </c>
      <c r="I272" s="365"/>
      <c r="J272" s="365"/>
      <c r="K272" s="365"/>
      <c r="L272" s="366"/>
    </row>
    <row r="273" spans="1:12" ht="15.95" customHeight="1" x14ac:dyDescent="0.25">
      <c r="A273" s="133" t="s">
        <v>2232</v>
      </c>
      <c r="B273" s="133" t="s">
        <v>3164</v>
      </c>
      <c r="C273" s="133">
        <v>17</v>
      </c>
      <c r="D273" s="136">
        <v>17000</v>
      </c>
      <c r="E273" s="135">
        <v>4250</v>
      </c>
      <c r="F273" s="133">
        <v>17</v>
      </c>
      <c r="G273" s="45" t="str">
        <f>IF(MID(tab_SATLISTE[[#This Row],[SAT-ID]],2,1)="x","x",LEFT(tab_SATLISTE[[#This Row],[SAT-ID]]))</f>
        <v>5</v>
      </c>
      <c r="H273" s="364" t="str">
        <f xml:space="preserve"> IF(tab_SATLISTE[[#This Row],[SAT-ID]]="","",IF(MID(tab_SATLISTE[[#This Row],[SAT-ID]],2,1)="x","Freistaat Bayern",INDEX(bezirke,LEFT(tab_SATLISTE[[#This Row],[SAT-ID]],1))&amp; " - "&amp; IF(MID(tab_SATLISTE[[#This Row],[SAT-ID]],2,1)="k","kommunal","privat")))</f>
        <v>Mittelfranken - privat</v>
      </c>
      <c r="I273" s="365"/>
      <c r="J273" s="365"/>
      <c r="K273" s="365"/>
      <c r="L273" s="366"/>
    </row>
    <row r="274" spans="1:12" ht="15.95" customHeight="1" x14ac:dyDescent="0.25">
      <c r="A274" s="133" t="s">
        <v>2183</v>
      </c>
      <c r="B274" s="133" t="s">
        <v>3236</v>
      </c>
      <c r="C274" s="133">
        <v>168</v>
      </c>
      <c r="D274" s="136">
        <v>168000</v>
      </c>
      <c r="E274" s="135">
        <v>42000</v>
      </c>
      <c r="F274" s="133">
        <v>168</v>
      </c>
      <c r="G274" s="45" t="str">
        <f>IF(MID(tab_SATLISTE[[#This Row],[SAT-ID]],2,1)="x","x",LEFT(tab_SATLISTE[[#This Row],[SAT-ID]]))</f>
        <v>x</v>
      </c>
      <c r="H274" s="364" t="str">
        <f xml:space="preserve"> IF(tab_SATLISTE[[#This Row],[SAT-ID]]="","",IF(MID(tab_SATLISTE[[#This Row],[SAT-ID]],2,1)="x","Freistaat Bayern",INDEX(bezirke,LEFT(tab_SATLISTE[[#This Row],[SAT-ID]],1))&amp; " - "&amp; IF(MID(tab_SATLISTE[[#This Row],[SAT-ID]],2,1)="k","kommunal","privat")))</f>
        <v>Freistaat Bayern</v>
      </c>
      <c r="I274" s="365"/>
      <c r="J274" s="365"/>
      <c r="K274" s="365"/>
      <c r="L274" s="366"/>
    </row>
    <row r="275" spans="1:12" ht="15.95" customHeight="1" x14ac:dyDescent="0.25">
      <c r="A275" s="133" t="s">
        <v>2087</v>
      </c>
      <c r="B275" s="133" t="s">
        <v>3237</v>
      </c>
      <c r="C275" s="133">
        <v>19</v>
      </c>
      <c r="D275" s="136">
        <v>19000</v>
      </c>
      <c r="E275" s="135">
        <v>4750</v>
      </c>
      <c r="F275" s="133">
        <v>19</v>
      </c>
      <c r="G275" s="45" t="str">
        <f>IF(MID(tab_SATLISTE[[#This Row],[SAT-ID]],2,1)="x","x",LEFT(tab_SATLISTE[[#This Row],[SAT-ID]]))</f>
        <v>5</v>
      </c>
      <c r="H275" s="364" t="str">
        <f xml:space="preserve"> IF(tab_SATLISTE[[#This Row],[SAT-ID]]="","",IF(MID(tab_SATLISTE[[#This Row],[SAT-ID]],2,1)="x","Freistaat Bayern",INDEX(bezirke,LEFT(tab_SATLISTE[[#This Row],[SAT-ID]],1))&amp; " - "&amp; IF(MID(tab_SATLISTE[[#This Row],[SAT-ID]],2,1)="k","kommunal","privat")))</f>
        <v>Mittelfranken - kommunal</v>
      </c>
      <c r="I275" s="365"/>
      <c r="J275" s="365"/>
      <c r="K275" s="365"/>
      <c r="L275" s="366"/>
    </row>
    <row r="276" spans="1:12" ht="15.95" customHeight="1" x14ac:dyDescent="0.25">
      <c r="A276" s="133" t="s">
        <v>2267</v>
      </c>
      <c r="B276" s="133" t="s">
        <v>74</v>
      </c>
      <c r="C276" s="133">
        <v>13</v>
      </c>
      <c r="D276" s="136">
        <v>13000</v>
      </c>
      <c r="E276" s="135">
        <v>3250</v>
      </c>
      <c r="F276" s="133">
        <v>13</v>
      </c>
      <c r="G276" s="45" t="str">
        <f>IF(MID(tab_SATLISTE[[#This Row],[SAT-ID]],2,1)="x","x",LEFT(tab_SATLISTE[[#This Row],[SAT-ID]]))</f>
        <v>5</v>
      </c>
      <c r="H276" s="364" t="str">
        <f xml:space="preserve"> IF(tab_SATLISTE[[#This Row],[SAT-ID]]="","",IF(MID(tab_SATLISTE[[#This Row],[SAT-ID]],2,1)="x","Freistaat Bayern",INDEX(bezirke,LEFT(tab_SATLISTE[[#This Row],[SAT-ID]],1))&amp; " - "&amp; IF(MID(tab_SATLISTE[[#This Row],[SAT-ID]],2,1)="k","kommunal","privat")))</f>
        <v>Mittelfranken - privat</v>
      </c>
      <c r="I276" s="365"/>
      <c r="J276" s="365"/>
      <c r="K276" s="365"/>
      <c r="L276" s="366"/>
    </row>
    <row r="277" spans="1:12" ht="15.95" customHeight="1" x14ac:dyDescent="0.25">
      <c r="A277" s="133" t="s">
        <v>2266</v>
      </c>
      <c r="B277" s="133" t="s">
        <v>91</v>
      </c>
      <c r="C277" s="133">
        <v>16</v>
      </c>
      <c r="D277" s="136">
        <v>16000</v>
      </c>
      <c r="E277" s="135">
        <v>4000</v>
      </c>
      <c r="F277" s="133">
        <v>16</v>
      </c>
      <c r="G277" s="45" t="str">
        <f>IF(MID(tab_SATLISTE[[#This Row],[SAT-ID]],2,1)="x","x",LEFT(tab_SATLISTE[[#This Row],[SAT-ID]]))</f>
        <v>5</v>
      </c>
      <c r="H277" s="364" t="str">
        <f xml:space="preserve"> IF(tab_SATLISTE[[#This Row],[SAT-ID]]="","",IF(MID(tab_SATLISTE[[#This Row],[SAT-ID]],2,1)="x","Freistaat Bayern",INDEX(bezirke,LEFT(tab_SATLISTE[[#This Row],[SAT-ID]],1))&amp; " - "&amp; IF(MID(tab_SATLISTE[[#This Row],[SAT-ID]],2,1)="k","kommunal","privat")))</f>
        <v>Mittelfranken - privat</v>
      </c>
      <c r="I277" s="365"/>
      <c r="J277" s="365"/>
      <c r="K277" s="365"/>
      <c r="L277" s="366"/>
    </row>
    <row r="278" spans="1:12" ht="15.95" customHeight="1" x14ac:dyDescent="0.25">
      <c r="A278" s="133" t="s">
        <v>2083</v>
      </c>
      <c r="B278" s="133" t="s">
        <v>3238</v>
      </c>
      <c r="C278" s="133">
        <v>23</v>
      </c>
      <c r="D278" s="136">
        <v>23000</v>
      </c>
      <c r="E278" s="135">
        <v>5750</v>
      </c>
      <c r="F278" s="133">
        <v>23</v>
      </c>
      <c r="G278" s="45" t="str">
        <f>IF(MID(tab_SATLISTE[[#This Row],[SAT-ID]],2,1)="x","x",LEFT(tab_SATLISTE[[#This Row],[SAT-ID]]))</f>
        <v>5</v>
      </c>
      <c r="H278" s="364" t="str">
        <f xml:space="preserve"> IF(tab_SATLISTE[[#This Row],[SAT-ID]]="","",IF(MID(tab_SATLISTE[[#This Row],[SAT-ID]],2,1)="x","Freistaat Bayern",INDEX(bezirke,LEFT(tab_SATLISTE[[#This Row],[SAT-ID]],1))&amp; " - "&amp; IF(MID(tab_SATLISTE[[#This Row],[SAT-ID]],2,1)="k","kommunal","privat")))</f>
        <v>Mittelfranken - kommunal</v>
      </c>
      <c r="I278" s="365"/>
      <c r="J278" s="365"/>
      <c r="K278" s="365"/>
      <c r="L278" s="366"/>
    </row>
    <row r="279" spans="1:12" ht="15.95" customHeight="1" x14ac:dyDescent="0.25">
      <c r="A279" s="133" t="s">
        <v>2086</v>
      </c>
      <c r="B279" s="133" t="s">
        <v>3239</v>
      </c>
      <c r="C279" s="133">
        <v>11</v>
      </c>
      <c r="D279" s="136">
        <v>11000</v>
      </c>
      <c r="E279" s="135">
        <v>2750</v>
      </c>
      <c r="F279" s="133">
        <v>11</v>
      </c>
      <c r="G279" s="45" t="str">
        <f>IF(MID(tab_SATLISTE[[#This Row],[SAT-ID]],2,1)="x","x",LEFT(tab_SATLISTE[[#This Row],[SAT-ID]]))</f>
        <v>5</v>
      </c>
      <c r="H279" s="364" t="str">
        <f xml:space="preserve"> IF(tab_SATLISTE[[#This Row],[SAT-ID]]="","",IF(MID(tab_SATLISTE[[#This Row],[SAT-ID]],2,1)="x","Freistaat Bayern",INDEX(bezirke,LEFT(tab_SATLISTE[[#This Row],[SAT-ID]],1))&amp; " - "&amp; IF(MID(tab_SATLISTE[[#This Row],[SAT-ID]],2,1)="k","kommunal","privat")))</f>
        <v>Mittelfranken - kommunal</v>
      </c>
      <c r="I279" s="365"/>
      <c r="J279" s="365"/>
      <c r="K279" s="365"/>
      <c r="L279" s="366"/>
    </row>
    <row r="280" spans="1:12" ht="15.95" customHeight="1" x14ac:dyDescent="0.25">
      <c r="A280" s="133" t="s">
        <v>2085</v>
      </c>
      <c r="B280" s="133" t="s">
        <v>3240</v>
      </c>
      <c r="C280" s="133">
        <v>22</v>
      </c>
      <c r="D280" s="136">
        <v>22000</v>
      </c>
      <c r="E280" s="135">
        <v>5500</v>
      </c>
      <c r="F280" s="133">
        <v>22</v>
      </c>
      <c r="G280" s="45" t="str">
        <f>IF(MID(tab_SATLISTE[[#This Row],[SAT-ID]],2,1)="x","x",LEFT(tab_SATLISTE[[#This Row],[SAT-ID]]))</f>
        <v>5</v>
      </c>
      <c r="H280" s="364" t="str">
        <f xml:space="preserve"> IF(tab_SATLISTE[[#This Row],[SAT-ID]]="","",IF(MID(tab_SATLISTE[[#This Row],[SAT-ID]],2,1)="x","Freistaat Bayern",INDEX(bezirke,LEFT(tab_SATLISTE[[#This Row],[SAT-ID]],1))&amp; " - "&amp; IF(MID(tab_SATLISTE[[#This Row],[SAT-ID]],2,1)="k","kommunal","privat")))</f>
        <v>Mittelfranken - kommunal</v>
      </c>
      <c r="I280" s="365"/>
      <c r="J280" s="365"/>
      <c r="K280" s="365"/>
      <c r="L280" s="366"/>
    </row>
    <row r="281" spans="1:12" ht="15.95" customHeight="1" x14ac:dyDescent="0.25">
      <c r="A281" s="133" t="s">
        <v>2084</v>
      </c>
      <c r="B281" s="133" t="s">
        <v>61</v>
      </c>
      <c r="C281" s="133">
        <v>21</v>
      </c>
      <c r="D281" s="136">
        <v>21000</v>
      </c>
      <c r="E281" s="135">
        <v>5250</v>
      </c>
      <c r="F281" s="133">
        <v>21</v>
      </c>
      <c r="G281" s="45" t="str">
        <f>IF(MID(tab_SATLISTE[[#This Row],[SAT-ID]],2,1)="x","x",LEFT(tab_SATLISTE[[#This Row],[SAT-ID]]))</f>
        <v>5</v>
      </c>
      <c r="H281" s="364" t="str">
        <f xml:space="preserve"> IF(tab_SATLISTE[[#This Row],[SAT-ID]]="","",IF(MID(tab_SATLISTE[[#This Row],[SAT-ID]],2,1)="x","Freistaat Bayern",INDEX(bezirke,LEFT(tab_SATLISTE[[#This Row],[SAT-ID]],1))&amp; " - "&amp; IF(MID(tab_SATLISTE[[#This Row],[SAT-ID]],2,1)="k","kommunal","privat")))</f>
        <v>Mittelfranken - kommunal</v>
      </c>
      <c r="I281" s="365"/>
      <c r="J281" s="365"/>
      <c r="K281" s="365"/>
      <c r="L281" s="366"/>
    </row>
    <row r="282" spans="1:12" ht="15.95" customHeight="1" x14ac:dyDescent="0.25">
      <c r="A282" s="133" t="s">
        <v>2258</v>
      </c>
      <c r="B282" s="133" t="s">
        <v>92</v>
      </c>
      <c r="C282" s="133">
        <v>18</v>
      </c>
      <c r="D282" s="136">
        <v>18000</v>
      </c>
      <c r="E282" s="135">
        <v>4500</v>
      </c>
      <c r="F282" s="133">
        <v>18</v>
      </c>
      <c r="G282" s="45" t="str">
        <f>IF(MID(tab_SATLISTE[[#This Row],[SAT-ID]],2,1)="x","x",LEFT(tab_SATLISTE[[#This Row],[SAT-ID]]))</f>
        <v>5</v>
      </c>
      <c r="H282" s="364" t="str">
        <f xml:space="preserve"> IF(tab_SATLISTE[[#This Row],[SAT-ID]]="","",IF(MID(tab_SATLISTE[[#This Row],[SAT-ID]],2,1)="x","Freistaat Bayern",INDEX(bezirke,LEFT(tab_SATLISTE[[#This Row],[SAT-ID]],1))&amp; " - "&amp; IF(MID(tab_SATLISTE[[#This Row],[SAT-ID]],2,1)="k","kommunal","privat")))</f>
        <v>Mittelfranken - privat</v>
      </c>
      <c r="I282" s="365"/>
      <c r="J282" s="365"/>
      <c r="K282" s="365"/>
      <c r="L282" s="366"/>
    </row>
    <row r="283" spans="1:12" ht="15.95" customHeight="1" x14ac:dyDescent="0.25">
      <c r="A283" s="133" t="s">
        <v>2234</v>
      </c>
      <c r="B283" s="133" t="s">
        <v>93</v>
      </c>
      <c r="C283" s="133">
        <v>18</v>
      </c>
      <c r="D283" s="136">
        <v>18000</v>
      </c>
      <c r="E283" s="135">
        <v>4500</v>
      </c>
      <c r="F283" s="133">
        <v>18</v>
      </c>
      <c r="G283" s="45" t="str">
        <f>IF(MID(tab_SATLISTE[[#This Row],[SAT-ID]],2,1)="x","x",LEFT(tab_SATLISTE[[#This Row],[SAT-ID]]))</f>
        <v>5</v>
      </c>
      <c r="H283" s="364" t="str">
        <f xml:space="preserve"> IF(tab_SATLISTE[[#This Row],[SAT-ID]]="","",IF(MID(tab_SATLISTE[[#This Row],[SAT-ID]],2,1)="x","Freistaat Bayern",INDEX(bezirke,LEFT(tab_SATLISTE[[#This Row],[SAT-ID]],1))&amp; " - "&amp; IF(MID(tab_SATLISTE[[#This Row],[SAT-ID]],2,1)="k","kommunal","privat")))</f>
        <v>Mittelfranken - privat</v>
      </c>
      <c r="I283" s="365"/>
      <c r="J283" s="365"/>
      <c r="K283" s="365"/>
      <c r="L283" s="366"/>
    </row>
    <row r="284" spans="1:12" ht="15.95" customHeight="1" x14ac:dyDescent="0.25">
      <c r="A284" s="133" t="s">
        <v>2262</v>
      </c>
      <c r="B284" s="133" t="s">
        <v>94</v>
      </c>
      <c r="C284" s="133">
        <v>20</v>
      </c>
      <c r="D284" s="136">
        <v>20000</v>
      </c>
      <c r="E284" s="135">
        <v>5000</v>
      </c>
      <c r="F284" s="133">
        <v>20</v>
      </c>
      <c r="G284" s="45" t="str">
        <f>IF(MID(tab_SATLISTE[[#This Row],[SAT-ID]],2,1)="x","x",LEFT(tab_SATLISTE[[#This Row],[SAT-ID]]))</f>
        <v>5</v>
      </c>
      <c r="H284" s="364" t="str">
        <f xml:space="preserve"> IF(tab_SATLISTE[[#This Row],[SAT-ID]]="","",IF(MID(tab_SATLISTE[[#This Row],[SAT-ID]],2,1)="x","Freistaat Bayern",INDEX(bezirke,LEFT(tab_SATLISTE[[#This Row],[SAT-ID]],1))&amp; " - "&amp; IF(MID(tab_SATLISTE[[#This Row],[SAT-ID]],2,1)="k","kommunal","privat")))</f>
        <v>Mittelfranken - privat</v>
      </c>
      <c r="I284" s="365"/>
      <c r="J284" s="365"/>
      <c r="K284" s="365"/>
      <c r="L284" s="366"/>
    </row>
    <row r="285" spans="1:12" ht="15.95" customHeight="1" x14ac:dyDescent="0.25">
      <c r="A285" s="133" t="s">
        <v>2192</v>
      </c>
      <c r="B285" s="133" t="s">
        <v>95</v>
      </c>
      <c r="C285" s="133">
        <v>10</v>
      </c>
      <c r="D285" s="136">
        <v>10000</v>
      </c>
      <c r="E285" s="135">
        <v>2500</v>
      </c>
      <c r="F285" s="133">
        <v>10</v>
      </c>
      <c r="G285" s="45" t="str">
        <f>IF(MID(tab_SATLISTE[[#This Row],[SAT-ID]],2,1)="x","x",LEFT(tab_SATLISTE[[#This Row],[SAT-ID]]))</f>
        <v>5</v>
      </c>
      <c r="H285" s="364" t="str">
        <f xml:space="preserve"> IF(tab_SATLISTE[[#This Row],[SAT-ID]]="","",IF(MID(tab_SATLISTE[[#This Row],[SAT-ID]],2,1)="x","Freistaat Bayern",INDEX(bezirke,LEFT(tab_SATLISTE[[#This Row],[SAT-ID]],1))&amp; " - "&amp; IF(MID(tab_SATLISTE[[#This Row],[SAT-ID]],2,1)="k","kommunal","privat")))</f>
        <v>Mittelfranken - privat</v>
      </c>
      <c r="I285" s="365"/>
      <c r="J285" s="365"/>
      <c r="K285" s="365"/>
      <c r="L285" s="366"/>
    </row>
    <row r="286" spans="1:12" ht="15.95" customHeight="1" x14ac:dyDescent="0.25">
      <c r="A286" s="133" t="s">
        <v>2222</v>
      </c>
      <c r="B286" s="133" t="s">
        <v>3241</v>
      </c>
      <c r="C286" s="133">
        <v>14</v>
      </c>
      <c r="D286" s="136">
        <v>14000</v>
      </c>
      <c r="E286" s="135">
        <v>3500</v>
      </c>
      <c r="F286" s="133">
        <v>14</v>
      </c>
      <c r="G286" s="45" t="str">
        <f>IF(MID(tab_SATLISTE[[#This Row],[SAT-ID]],2,1)="x","x",LEFT(tab_SATLISTE[[#This Row],[SAT-ID]]))</f>
        <v>5</v>
      </c>
      <c r="H286" s="364" t="str">
        <f xml:space="preserve"> IF(tab_SATLISTE[[#This Row],[SAT-ID]]="","",IF(MID(tab_SATLISTE[[#This Row],[SAT-ID]],2,1)="x","Freistaat Bayern",INDEX(bezirke,LEFT(tab_SATLISTE[[#This Row],[SAT-ID]],1))&amp; " - "&amp; IF(MID(tab_SATLISTE[[#This Row],[SAT-ID]],2,1)="k","kommunal","privat")))</f>
        <v>Mittelfranken - privat</v>
      </c>
      <c r="I286" s="365"/>
      <c r="J286" s="365"/>
      <c r="K286" s="365"/>
      <c r="L286" s="366"/>
    </row>
    <row r="287" spans="1:12" ht="15.95" customHeight="1" x14ac:dyDescent="0.25">
      <c r="A287" s="133" t="s">
        <v>2218</v>
      </c>
      <c r="B287" s="133" t="s">
        <v>3160</v>
      </c>
      <c r="C287" s="133">
        <v>29</v>
      </c>
      <c r="D287" s="136">
        <v>29000</v>
      </c>
      <c r="E287" s="135">
        <v>7250</v>
      </c>
      <c r="F287" s="133">
        <v>29</v>
      </c>
      <c r="G287" s="45" t="str">
        <f>IF(MID(tab_SATLISTE[[#This Row],[SAT-ID]],2,1)="x","x",LEFT(tab_SATLISTE[[#This Row],[SAT-ID]]))</f>
        <v>5</v>
      </c>
      <c r="H287" s="364" t="str">
        <f xml:space="preserve"> IF(tab_SATLISTE[[#This Row],[SAT-ID]]="","",IF(MID(tab_SATLISTE[[#This Row],[SAT-ID]],2,1)="x","Freistaat Bayern",INDEX(bezirke,LEFT(tab_SATLISTE[[#This Row],[SAT-ID]],1))&amp; " - "&amp; IF(MID(tab_SATLISTE[[#This Row],[SAT-ID]],2,1)="k","kommunal","privat")))</f>
        <v>Mittelfranken - privat</v>
      </c>
      <c r="I287" s="365"/>
      <c r="J287" s="365"/>
      <c r="K287" s="365"/>
      <c r="L287" s="366"/>
    </row>
    <row r="288" spans="1:12" ht="15.95" customHeight="1" x14ac:dyDescent="0.25">
      <c r="A288" s="133" t="s">
        <v>2196</v>
      </c>
      <c r="B288" s="133" t="s">
        <v>3242</v>
      </c>
      <c r="C288" s="133">
        <v>37</v>
      </c>
      <c r="D288" s="136">
        <v>37000</v>
      </c>
      <c r="E288" s="135">
        <v>9250</v>
      </c>
      <c r="F288" s="133">
        <v>37</v>
      </c>
      <c r="G288" s="45" t="str">
        <f>IF(MID(tab_SATLISTE[[#This Row],[SAT-ID]],2,1)="x","x",LEFT(tab_SATLISTE[[#This Row],[SAT-ID]]))</f>
        <v>5</v>
      </c>
      <c r="H288" s="364" t="str">
        <f xml:space="preserve"> IF(tab_SATLISTE[[#This Row],[SAT-ID]]="","",IF(MID(tab_SATLISTE[[#This Row],[SAT-ID]],2,1)="x","Freistaat Bayern",INDEX(bezirke,LEFT(tab_SATLISTE[[#This Row],[SAT-ID]],1))&amp; " - "&amp; IF(MID(tab_SATLISTE[[#This Row],[SAT-ID]],2,1)="k","kommunal","privat")))</f>
        <v>Mittelfranken - privat</v>
      </c>
      <c r="I288" s="365"/>
      <c r="J288" s="365"/>
      <c r="K288" s="365"/>
      <c r="L288" s="366"/>
    </row>
    <row r="289" spans="1:12" ht="15.95" customHeight="1" x14ac:dyDescent="0.25">
      <c r="A289" s="133" t="s">
        <v>2265</v>
      </c>
      <c r="B289" s="133" t="s">
        <v>96</v>
      </c>
      <c r="C289" s="133">
        <v>33</v>
      </c>
      <c r="D289" s="136">
        <v>33000</v>
      </c>
      <c r="E289" s="135">
        <v>8250</v>
      </c>
      <c r="F289" s="133">
        <v>33</v>
      </c>
      <c r="G289" s="45" t="str">
        <f>IF(MID(tab_SATLISTE[[#This Row],[SAT-ID]],2,1)="x","x",LEFT(tab_SATLISTE[[#This Row],[SAT-ID]]))</f>
        <v>5</v>
      </c>
      <c r="H289" s="364" t="str">
        <f xml:space="preserve"> IF(tab_SATLISTE[[#This Row],[SAT-ID]]="","",IF(MID(tab_SATLISTE[[#This Row],[SAT-ID]],2,1)="x","Freistaat Bayern",INDEX(bezirke,LEFT(tab_SATLISTE[[#This Row],[SAT-ID]],1))&amp; " - "&amp; IF(MID(tab_SATLISTE[[#This Row],[SAT-ID]],2,1)="k","kommunal","privat")))</f>
        <v>Mittelfranken - privat</v>
      </c>
      <c r="I289" s="365"/>
      <c r="J289" s="365"/>
      <c r="K289" s="365"/>
      <c r="L289" s="366"/>
    </row>
    <row r="290" spans="1:12" ht="15.95" customHeight="1" x14ac:dyDescent="0.25">
      <c r="A290" s="133" t="s">
        <v>2535</v>
      </c>
      <c r="B290" s="133" t="s">
        <v>3162</v>
      </c>
      <c r="C290" s="133">
        <v>53</v>
      </c>
      <c r="D290" s="136">
        <v>53000</v>
      </c>
      <c r="E290" s="135">
        <v>13250</v>
      </c>
      <c r="F290" s="133">
        <v>53</v>
      </c>
      <c r="G290" s="45" t="str">
        <f>IF(MID(tab_SATLISTE[[#This Row],[SAT-ID]],2,1)="x","x",LEFT(tab_SATLISTE[[#This Row],[SAT-ID]]))</f>
        <v>6</v>
      </c>
      <c r="H290" s="364" t="str">
        <f xml:space="preserve"> IF(tab_SATLISTE[[#This Row],[SAT-ID]]="","",IF(MID(tab_SATLISTE[[#This Row],[SAT-ID]],2,1)="x","Freistaat Bayern",INDEX(bezirke,LEFT(tab_SATLISTE[[#This Row],[SAT-ID]],1))&amp; " - "&amp; IF(MID(tab_SATLISTE[[#This Row],[SAT-ID]],2,1)="k","kommunal","privat")))</f>
        <v>Unterfranken - privat</v>
      </c>
      <c r="I290" s="365"/>
      <c r="J290" s="365"/>
      <c r="K290" s="365"/>
      <c r="L290" s="366"/>
    </row>
    <row r="291" spans="1:12" ht="15.95" customHeight="1" x14ac:dyDescent="0.25">
      <c r="A291" s="133" t="s">
        <v>2386</v>
      </c>
      <c r="B291" s="133" t="s">
        <v>3243</v>
      </c>
      <c r="C291" s="133">
        <v>16</v>
      </c>
      <c r="D291" s="136">
        <v>16000</v>
      </c>
      <c r="E291" s="135">
        <v>4000</v>
      </c>
      <c r="F291" s="133">
        <v>16</v>
      </c>
      <c r="G291" s="45" t="str">
        <f>IF(MID(tab_SATLISTE[[#This Row],[SAT-ID]],2,1)="x","x",LEFT(tab_SATLISTE[[#This Row],[SAT-ID]]))</f>
        <v>6</v>
      </c>
      <c r="H291" s="364" t="str">
        <f xml:space="preserve"> IF(tab_SATLISTE[[#This Row],[SAT-ID]]="","",IF(MID(tab_SATLISTE[[#This Row],[SAT-ID]],2,1)="x","Freistaat Bayern",INDEX(bezirke,LEFT(tab_SATLISTE[[#This Row],[SAT-ID]],1))&amp; " - "&amp; IF(MID(tab_SATLISTE[[#This Row],[SAT-ID]],2,1)="k","kommunal","privat")))</f>
        <v>Unterfranken - kommunal</v>
      </c>
      <c r="I291" s="365"/>
      <c r="J291" s="365"/>
      <c r="K291" s="365"/>
      <c r="L291" s="366"/>
    </row>
    <row r="292" spans="1:12" ht="15.95" customHeight="1" x14ac:dyDescent="0.25">
      <c r="A292" s="133" t="s">
        <v>2509</v>
      </c>
      <c r="B292" s="133" t="s">
        <v>3244</v>
      </c>
      <c r="C292" s="133">
        <v>31</v>
      </c>
      <c r="D292" s="136">
        <v>31000</v>
      </c>
      <c r="E292" s="135">
        <v>7750</v>
      </c>
      <c r="F292" s="133">
        <v>31</v>
      </c>
      <c r="G292" s="45" t="str">
        <f>IF(MID(tab_SATLISTE[[#This Row],[SAT-ID]],2,1)="x","x",LEFT(tab_SATLISTE[[#This Row],[SAT-ID]]))</f>
        <v>6</v>
      </c>
      <c r="H292" s="364" t="str">
        <f xml:space="preserve"> IF(tab_SATLISTE[[#This Row],[SAT-ID]]="","",IF(MID(tab_SATLISTE[[#This Row],[SAT-ID]],2,1)="x","Freistaat Bayern",INDEX(bezirke,LEFT(tab_SATLISTE[[#This Row],[SAT-ID]],1))&amp; " - "&amp; IF(MID(tab_SATLISTE[[#This Row],[SAT-ID]],2,1)="k","kommunal","privat")))</f>
        <v>Unterfranken - privat</v>
      </c>
      <c r="I292" s="365"/>
      <c r="J292" s="365"/>
      <c r="K292" s="365"/>
      <c r="L292" s="366"/>
    </row>
    <row r="293" spans="1:12" ht="15.95" customHeight="1" x14ac:dyDescent="0.25">
      <c r="A293" s="133" t="s">
        <v>2292</v>
      </c>
      <c r="B293" s="133" t="s">
        <v>62</v>
      </c>
      <c r="C293" s="133">
        <v>43</v>
      </c>
      <c r="D293" s="136">
        <v>43000</v>
      </c>
      <c r="E293" s="135">
        <v>10750</v>
      </c>
      <c r="F293" s="133">
        <v>43</v>
      </c>
      <c r="G293" s="45" t="str">
        <f>IF(MID(tab_SATLISTE[[#This Row],[SAT-ID]],2,1)="x","x",LEFT(tab_SATLISTE[[#This Row],[SAT-ID]]))</f>
        <v>6</v>
      </c>
      <c r="H293" s="364" t="str">
        <f xml:space="preserve"> IF(tab_SATLISTE[[#This Row],[SAT-ID]]="","",IF(MID(tab_SATLISTE[[#This Row],[SAT-ID]],2,1)="x","Freistaat Bayern",INDEX(bezirke,LEFT(tab_SATLISTE[[#This Row],[SAT-ID]],1))&amp; " - "&amp; IF(MID(tab_SATLISTE[[#This Row],[SAT-ID]],2,1)="k","kommunal","privat")))</f>
        <v>Unterfranken - kommunal</v>
      </c>
      <c r="I293" s="365"/>
      <c r="J293" s="365"/>
      <c r="K293" s="365"/>
      <c r="L293" s="366"/>
    </row>
    <row r="294" spans="1:12" ht="15.95" customHeight="1" x14ac:dyDescent="0.25">
      <c r="A294" s="133" t="s">
        <v>2398</v>
      </c>
      <c r="B294" s="133" t="s">
        <v>3245</v>
      </c>
      <c r="C294" s="133">
        <v>498</v>
      </c>
      <c r="D294" s="136">
        <v>498000</v>
      </c>
      <c r="E294" s="135">
        <v>124500</v>
      </c>
      <c r="F294" s="133">
        <v>498</v>
      </c>
      <c r="G294" s="45" t="str">
        <f>IF(MID(tab_SATLISTE[[#This Row],[SAT-ID]],2,1)="x","x",LEFT(tab_SATLISTE[[#This Row],[SAT-ID]]))</f>
        <v>6</v>
      </c>
      <c r="H294" s="364" t="str">
        <f xml:space="preserve"> IF(tab_SATLISTE[[#This Row],[SAT-ID]]="","",IF(MID(tab_SATLISTE[[#This Row],[SAT-ID]],2,1)="x","Freistaat Bayern",INDEX(bezirke,LEFT(tab_SATLISTE[[#This Row],[SAT-ID]],1))&amp; " - "&amp; IF(MID(tab_SATLISTE[[#This Row],[SAT-ID]],2,1)="k","kommunal","privat")))</f>
        <v>Unterfranken - kommunal</v>
      </c>
      <c r="I294" s="365"/>
      <c r="J294" s="365"/>
      <c r="K294" s="365"/>
      <c r="L294" s="366"/>
    </row>
    <row r="295" spans="1:12" ht="15.95" customHeight="1" x14ac:dyDescent="0.25">
      <c r="A295" s="133" t="s">
        <v>2540</v>
      </c>
      <c r="B295" s="133" t="s">
        <v>2967</v>
      </c>
      <c r="C295" s="133">
        <v>26</v>
      </c>
      <c r="D295" s="136">
        <v>26000</v>
      </c>
      <c r="E295" s="135">
        <v>6500</v>
      </c>
      <c r="F295" s="133">
        <v>26</v>
      </c>
      <c r="G295" s="45" t="str">
        <f>IF(MID(tab_SATLISTE[[#This Row],[SAT-ID]],2,1)="x","x",LEFT(tab_SATLISTE[[#This Row],[SAT-ID]]))</f>
        <v>6</v>
      </c>
      <c r="H295" s="364" t="str">
        <f xml:space="preserve"> IF(tab_SATLISTE[[#This Row],[SAT-ID]]="","",IF(MID(tab_SATLISTE[[#This Row],[SAT-ID]],2,1)="x","Freistaat Bayern",INDEX(bezirke,LEFT(tab_SATLISTE[[#This Row],[SAT-ID]],1))&amp; " - "&amp; IF(MID(tab_SATLISTE[[#This Row],[SAT-ID]],2,1)="k","kommunal","privat")))</f>
        <v>Unterfranken - privat</v>
      </c>
      <c r="I295" s="365"/>
      <c r="J295" s="365"/>
      <c r="K295" s="365"/>
      <c r="L295" s="366"/>
    </row>
    <row r="296" spans="1:12" ht="15.95" customHeight="1" x14ac:dyDescent="0.25">
      <c r="A296" s="133" t="s">
        <v>2570</v>
      </c>
      <c r="B296" s="133" t="s">
        <v>97</v>
      </c>
      <c r="C296" s="133">
        <v>17</v>
      </c>
      <c r="D296" s="136">
        <v>17000</v>
      </c>
      <c r="E296" s="135">
        <v>4250</v>
      </c>
      <c r="F296" s="133">
        <v>17</v>
      </c>
      <c r="G296" s="45" t="str">
        <f>IF(MID(tab_SATLISTE[[#This Row],[SAT-ID]],2,1)="x","x",LEFT(tab_SATLISTE[[#This Row],[SAT-ID]]))</f>
        <v>6</v>
      </c>
      <c r="H296" s="364" t="str">
        <f xml:space="preserve"> IF(tab_SATLISTE[[#This Row],[SAT-ID]]="","",IF(MID(tab_SATLISTE[[#This Row],[SAT-ID]],2,1)="x","Freistaat Bayern",INDEX(bezirke,LEFT(tab_SATLISTE[[#This Row],[SAT-ID]],1))&amp; " - "&amp; IF(MID(tab_SATLISTE[[#This Row],[SAT-ID]],2,1)="k","kommunal","privat")))</f>
        <v>Unterfranken - privat</v>
      </c>
      <c r="I296" s="365"/>
      <c r="J296" s="365"/>
      <c r="K296" s="365"/>
      <c r="L296" s="366"/>
    </row>
    <row r="297" spans="1:12" ht="15.95" customHeight="1" x14ac:dyDescent="0.25">
      <c r="A297" s="133" t="s">
        <v>2543</v>
      </c>
      <c r="B297" s="133" t="s">
        <v>3246</v>
      </c>
      <c r="C297" s="133">
        <v>34</v>
      </c>
      <c r="D297" s="136">
        <v>34000</v>
      </c>
      <c r="E297" s="135">
        <v>8500</v>
      </c>
      <c r="F297" s="133">
        <v>34</v>
      </c>
      <c r="G297" s="45" t="str">
        <f>IF(MID(tab_SATLISTE[[#This Row],[SAT-ID]],2,1)="x","x",LEFT(tab_SATLISTE[[#This Row],[SAT-ID]]))</f>
        <v>6</v>
      </c>
      <c r="H297" s="364" t="str">
        <f xml:space="preserve"> IF(tab_SATLISTE[[#This Row],[SAT-ID]]="","",IF(MID(tab_SATLISTE[[#This Row],[SAT-ID]],2,1)="x","Freistaat Bayern",INDEX(bezirke,LEFT(tab_SATLISTE[[#This Row],[SAT-ID]],1))&amp; " - "&amp; IF(MID(tab_SATLISTE[[#This Row],[SAT-ID]],2,1)="k","kommunal","privat")))</f>
        <v>Unterfranken - privat</v>
      </c>
      <c r="I297" s="365"/>
      <c r="J297" s="365"/>
      <c r="K297" s="365"/>
      <c r="L297" s="366"/>
    </row>
    <row r="298" spans="1:12" ht="15.95" customHeight="1" x14ac:dyDescent="0.25">
      <c r="A298" s="133" t="s">
        <v>2511</v>
      </c>
      <c r="B298" s="133" t="s">
        <v>50</v>
      </c>
      <c r="C298" s="133">
        <v>49</v>
      </c>
      <c r="D298" s="136">
        <v>49000</v>
      </c>
      <c r="E298" s="135">
        <v>12250</v>
      </c>
      <c r="F298" s="133">
        <v>49</v>
      </c>
      <c r="G298" s="45" t="str">
        <f>IF(MID(tab_SATLISTE[[#This Row],[SAT-ID]],2,1)="x","x",LEFT(tab_SATLISTE[[#This Row],[SAT-ID]]))</f>
        <v>6</v>
      </c>
      <c r="H298" s="364" t="str">
        <f xml:space="preserve"> IF(tab_SATLISTE[[#This Row],[SAT-ID]]="","",IF(MID(tab_SATLISTE[[#This Row],[SAT-ID]],2,1)="x","Freistaat Bayern",INDEX(bezirke,LEFT(tab_SATLISTE[[#This Row],[SAT-ID]],1))&amp; " - "&amp; IF(MID(tab_SATLISTE[[#This Row],[SAT-ID]],2,1)="k","kommunal","privat")))</f>
        <v>Unterfranken - privat</v>
      </c>
      <c r="I298" s="365"/>
      <c r="J298" s="365"/>
      <c r="K298" s="365"/>
      <c r="L298" s="366"/>
    </row>
    <row r="299" spans="1:12" ht="15.95" customHeight="1" x14ac:dyDescent="0.25">
      <c r="A299" s="133" t="s">
        <v>2521</v>
      </c>
      <c r="B299" s="133" t="s">
        <v>3247</v>
      </c>
      <c r="C299" s="133">
        <v>43</v>
      </c>
      <c r="D299" s="136">
        <v>43000</v>
      </c>
      <c r="E299" s="135">
        <v>10750</v>
      </c>
      <c r="F299" s="133">
        <v>43</v>
      </c>
      <c r="G299" s="45" t="str">
        <f>IF(MID(tab_SATLISTE[[#This Row],[SAT-ID]],2,1)="x","x",LEFT(tab_SATLISTE[[#This Row],[SAT-ID]]))</f>
        <v>6</v>
      </c>
      <c r="H299" s="364" t="str">
        <f xml:space="preserve"> IF(tab_SATLISTE[[#This Row],[SAT-ID]]="","",IF(MID(tab_SATLISTE[[#This Row],[SAT-ID]],2,1)="x","Freistaat Bayern",INDEX(bezirke,LEFT(tab_SATLISTE[[#This Row],[SAT-ID]],1))&amp; " - "&amp; IF(MID(tab_SATLISTE[[#This Row],[SAT-ID]],2,1)="k","kommunal","privat")))</f>
        <v>Unterfranken - privat</v>
      </c>
      <c r="I299" s="365"/>
      <c r="J299" s="365"/>
      <c r="K299" s="365"/>
      <c r="L299" s="366"/>
    </row>
    <row r="300" spans="1:12" ht="15.95" customHeight="1" x14ac:dyDescent="0.25">
      <c r="A300" s="133" t="s">
        <v>2534</v>
      </c>
      <c r="B300" s="133" t="s">
        <v>3165</v>
      </c>
      <c r="C300" s="133">
        <v>31</v>
      </c>
      <c r="D300" s="136">
        <v>31000</v>
      </c>
      <c r="E300" s="135">
        <v>7750</v>
      </c>
      <c r="F300" s="133">
        <v>31</v>
      </c>
      <c r="G300" s="45" t="str">
        <f>IF(MID(tab_SATLISTE[[#This Row],[SAT-ID]],2,1)="x","x",LEFT(tab_SATLISTE[[#This Row],[SAT-ID]]))</f>
        <v>6</v>
      </c>
      <c r="H300" s="364" t="str">
        <f xml:space="preserve"> IF(tab_SATLISTE[[#This Row],[SAT-ID]]="","",IF(MID(tab_SATLISTE[[#This Row],[SAT-ID]],2,1)="x","Freistaat Bayern",INDEX(bezirke,LEFT(tab_SATLISTE[[#This Row],[SAT-ID]],1))&amp; " - "&amp; IF(MID(tab_SATLISTE[[#This Row],[SAT-ID]],2,1)="k","kommunal","privat")))</f>
        <v>Unterfranken - privat</v>
      </c>
      <c r="I300" s="365"/>
      <c r="J300" s="365"/>
      <c r="K300" s="365"/>
      <c r="L300" s="366"/>
    </row>
    <row r="301" spans="1:12" ht="15.95" customHeight="1" x14ac:dyDescent="0.25">
      <c r="A301" s="133" t="s">
        <v>2516</v>
      </c>
      <c r="B301" s="133" t="s">
        <v>3248</v>
      </c>
      <c r="C301" s="133">
        <v>711</v>
      </c>
      <c r="D301" s="136">
        <v>711000</v>
      </c>
      <c r="E301" s="135">
        <v>177750</v>
      </c>
      <c r="F301" s="133">
        <v>711</v>
      </c>
      <c r="G301" s="45" t="str">
        <f>IF(MID(tab_SATLISTE[[#This Row],[SAT-ID]],2,1)="x","x",LEFT(tab_SATLISTE[[#This Row],[SAT-ID]]))</f>
        <v>6</v>
      </c>
      <c r="H301" s="364" t="str">
        <f xml:space="preserve"> IF(tab_SATLISTE[[#This Row],[SAT-ID]]="","",IF(MID(tab_SATLISTE[[#This Row],[SAT-ID]],2,1)="x","Freistaat Bayern",INDEX(bezirke,LEFT(tab_SATLISTE[[#This Row],[SAT-ID]],1))&amp; " - "&amp; IF(MID(tab_SATLISTE[[#This Row],[SAT-ID]],2,1)="k","kommunal","privat")))</f>
        <v>Unterfranken - privat</v>
      </c>
      <c r="I301" s="365"/>
      <c r="J301" s="365"/>
      <c r="K301" s="365"/>
      <c r="L301" s="366"/>
    </row>
    <row r="302" spans="1:12" ht="15.95" customHeight="1" x14ac:dyDescent="0.25">
      <c r="A302" s="133" t="s">
        <v>2533</v>
      </c>
      <c r="B302" s="133" t="s">
        <v>3160</v>
      </c>
      <c r="C302" s="133">
        <v>74</v>
      </c>
      <c r="D302" s="136">
        <v>74000</v>
      </c>
      <c r="E302" s="135">
        <v>18500</v>
      </c>
      <c r="F302" s="133">
        <v>74</v>
      </c>
      <c r="G302" s="45" t="str">
        <f>IF(MID(tab_SATLISTE[[#This Row],[SAT-ID]],2,1)="x","x",LEFT(tab_SATLISTE[[#This Row],[SAT-ID]]))</f>
        <v>6</v>
      </c>
      <c r="H302" s="364" t="str">
        <f xml:space="preserve"> IF(tab_SATLISTE[[#This Row],[SAT-ID]]="","",IF(MID(tab_SATLISTE[[#This Row],[SAT-ID]],2,1)="x","Freistaat Bayern",INDEX(bezirke,LEFT(tab_SATLISTE[[#This Row],[SAT-ID]],1))&amp; " - "&amp; IF(MID(tab_SATLISTE[[#This Row],[SAT-ID]],2,1)="k","kommunal","privat")))</f>
        <v>Unterfranken - privat</v>
      </c>
      <c r="I302" s="365"/>
      <c r="J302" s="365"/>
      <c r="K302" s="365"/>
      <c r="L302" s="366"/>
    </row>
    <row r="303" spans="1:12" ht="15.95" customHeight="1" x14ac:dyDescent="0.25">
      <c r="A303" s="133" t="s">
        <v>2542</v>
      </c>
      <c r="B303" s="133" t="s">
        <v>3249</v>
      </c>
      <c r="C303" s="133">
        <v>53</v>
      </c>
      <c r="D303" s="136">
        <v>53000</v>
      </c>
      <c r="E303" s="135">
        <v>13250</v>
      </c>
      <c r="F303" s="133">
        <v>53</v>
      </c>
      <c r="G303" s="45" t="str">
        <f>IF(MID(tab_SATLISTE[[#This Row],[SAT-ID]],2,1)="x","x",LEFT(tab_SATLISTE[[#This Row],[SAT-ID]]))</f>
        <v>6</v>
      </c>
      <c r="H303" s="364" t="str">
        <f xml:space="preserve"> IF(tab_SATLISTE[[#This Row],[SAT-ID]]="","",IF(MID(tab_SATLISTE[[#This Row],[SAT-ID]],2,1)="x","Freistaat Bayern",INDEX(bezirke,LEFT(tab_SATLISTE[[#This Row],[SAT-ID]],1))&amp; " - "&amp; IF(MID(tab_SATLISTE[[#This Row],[SAT-ID]],2,1)="k","kommunal","privat")))</f>
        <v>Unterfranken - privat</v>
      </c>
      <c r="I303" s="365"/>
      <c r="J303" s="365"/>
      <c r="K303" s="365"/>
      <c r="L303" s="366"/>
    </row>
    <row r="304" spans="1:12" ht="15.95" customHeight="1" x14ac:dyDescent="0.25">
      <c r="A304" s="133" t="s">
        <v>2545</v>
      </c>
      <c r="B304" s="133" t="s">
        <v>3250</v>
      </c>
      <c r="C304" s="133">
        <v>15</v>
      </c>
      <c r="D304" s="136">
        <v>15000</v>
      </c>
      <c r="E304" s="135">
        <v>3750</v>
      </c>
      <c r="F304" s="133">
        <v>15</v>
      </c>
      <c r="G304" s="45" t="str">
        <f>IF(MID(tab_SATLISTE[[#This Row],[SAT-ID]],2,1)="x","x",LEFT(tab_SATLISTE[[#This Row],[SAT-ID]]))</f>
        <v>6</v>
      </c>
      <c r="H304" s="364" t="str">
        <f xml:space="preserve"> IF(tab_SATLISTE[[#This Row],[SAT-ID]]="","",IF(MID(tab_SATLISTE[[#This Row],[SAT-ID]],2,1)="x","Freistaat Bayern",INDEX(bezirke,LEFT(tab_SATLISTE[[#This Row],[SAT-ID]],1))&amp; " - "&amp; IF(MID(tab_SATLISTE[[#This Row],[SAT-ID]],2,1)="k","kommunal","privat")))</f>
        <v>Unterfranken - privat</v>
      </c>
      <c r="I304" s="365"/>
      <c r="J304" s="365"/>
      <c r="K304" s="365"/>
      <c r="L304" s="366"/>
    </row>
    <row r="305" spans="1:12" ht="15.95" customHeight="1" x14ac:dyDescent="0.25">
      <c r="A305" s="133" t="s">
        <v>2295</v>
      </c>
      <c r="B305" s="133" t="s">
        <v>3251</v>
      </c>
      <c r="C305" s="133">
        <v>111</v>
      </c>
      <c r="D305" s="136">
        <v>111000</v>
      </c>
      <c r="E305" s="135">
        <v>27750</v>
      </c>
      <c r="F305" s="133">
        <v>111</v>
      </c>
      <c r="G305" s="45" t="str">
        <f>IF(MID(tab_SATLISTE[[#This Row],[SAT-ID]],2,1)="x","x",LEFT(tab_SATLISTE[[#This Row],[SAT-ID]]))</f>
        <v>6</v>
      </c>
      <c r="H305" s="364" t="str">
        <f xml:space="preserve"> IF(tab_SATLISTE[[#This Row],[SAT-ID]]="","",IF(MID(tab_SATLISTE[[#This Row],[SAT-ID]],2,1)="x","Freistaat Bayern",INDEX(bezirke,LEFT(tab_SATLISTE[[#This Row],[SAT-ID]],1))&amp; " - "&amp; IF(MID(tab_SATLISTE[[#This Row],[SAT-ID]],2,1)="k","kommunal","privat")))</f>
        <v>Unterfranken - kommunal</v>
      </c>
      <c r="I305" s="365"/>
      <c r="J305" s="365"/>
      <c r="K305" s="365"/>
      <c r="L305" s="366"/>
    </row>
    <row r="306" spans="1:12" ht="15.95" customHeight="1" x14ac:dyDescent="0.25">
      <c r="A306" s="133" t="s">
        <v>2505</v>
      </c>
      <c r="B306" s="133" t="s">
        <v>3252</v>
      </c>
      <c r="C306" s="133">
        <v>166</v>
      </c>
      <c r="D306" s="136">
        <v>166000</v>
      </c>
      <c r="E306" s="135">
        <v>41500</v>
      </c>
      <c r="F306" s="133">
        <v>166</v>
      </c>
      <c r="G306" s="45" t="str">
        <f>IF(MID(tab_SATLISTE[[#This Row],[SAT-ID]],2,1)="x","x",LEFT(tab_SATLISTE[[#This Row],[SAT-ID]]))</f>
        <v>x</v>
      </c>
      <c r="H306" s="364" t="str">
        <f xml:space="preserve"> IF(tab_SATLISTE[[#This Row],[SAT-ID]]="","",IF(MID(tab_SATLISTE[[#This Row],[SAT-ID]],2,1)="x","Freistaat Bayern",INDEX(bezirke,LEFT(tab_SATLISTE[[#This Row],[SAT-ID]],1))&amp; " - "&amp; IF(MID(tab_SATLISTE[[#This Row],[SAT-ID]],2,1)="k","kommunal","privat")))</f>
        <v>Freistaat Bayern</v>
      </c>
      <c r="I306" s="365"/>
      <c r="J306" s="365"/>
      <c r="K306" s="365"/>
      <c r="L306" s="366"/>
    </row>
    <row r="307" spans="1:12" ht="15.95" customHeight="1" x14ac:dyDescent="0.25">
      <c r="A307" s="133" t="s">
        <v>2518</v>
      </c>
      <c r="B307" s="133" t="s">
        <v>51</v>
      </c>
      <c r="C307" s="133">
        <v>10</v>
      </c>
      <c r="D307" s="136">
        <v>10000</v>
      </c>
      <c r="E307" s="135">
        <v>2500</v>
      </c>
      <c r="F307" s="133">
        <v>10</v>
      </c>
      <c r="G307" s="45" t="str">
        <f>IF(MID(tab_SATLISTE[[#This Row],[SAT-ID]],2,1)="x","x",LEFT(tab_SATLISTE[[#This Row],[SAT-ID]]))</f>
        <v>6</v>
      </c>
      <c r="H307" s="364" t="str">
        <f xml:space="preserve"> IF(tab_SATLISTE[[#This Row],[SAT-ID]]="","",IF(MID(tab_SATLISTE[[#This Row],[SAT-ID]],2,1)="x","Freistaat Bayern",INDEX(bezirke,LEFT(tab_SATLISTE[[#This Row],[SAT-ID]],1))&amp; " - "&amp; IF(MID(tab_SATLISTE[[#This Row],[SAT-ID]],2,1)="k","kommunal","privat")))</f>
        <v>Unterfranken - privat</v>
      </c>
      <c r="I307" s="365"/>
      <c r="J307" s="365"/>
      <c r="K307" s="365"/>
      <c r="L307" s="366"/>
    </row>
    <row r="308" spans="1:12" ht="15.95" customHeight="1" x14ac:dyDescent="0.25">
      <c r="A308" s="133" t="s">
        <v>2575</v>
      </c>
      <c r="B308" s="133" t="s">
        <v>74</v>
      </c>
      <c r="C308" s="133">
        <v>14</v>
      </c>
      <c r="D308" s="136">
        <v>14000</v>
      </c>
      <c r="E308" s="135">
        <v>3500</v>
      </c>
      <c r="F308" s="133">
        <v>14</v>
      </c>
      <c r="G308" s="45" t="str">
        <f>IF(MID(tab_SATLISTE[[#This Row],[SAT-ID]],2,1)="x","x",LEFT(tab_SATLISTE[[#This Row],[SAT-ID]]))</f>
        <v>6</v>
      </c>
      <c r="H308" s="364" t="str">
        <f xml:space="preserve"> IF(tab_SATLISTE[[#This Row],[SAT-ID]]="","",IF(MID(tab_SATLISTE[[#This Row],[SAT-ID]],2,1)="x","Freistaat Bayern",INDEX(bezirke,LEFT(tab_SATLISTE[[#This Row],[SAT-ID]],1))&amp; " - "&amp; IF(MID(tab_SATLISTE[[#This Row],[SAT-ID]],2,1)="k","kommunal","privat")))</f>
        <v>Unterfranken - privat</v>
      </c>
      <c r="I308" s="365"/>
      <c r="J308" s="365"/>
      <c r="K308" s="365"/>
      <c r="L308" s="366"/>
    </row>
    <row r="309" spans="1:12" ht="15.95" customHeight="1" x14ac:dyDescent="0.25">
      <c r="A309" s="133" t="s">
        <v>2531</v>
      </c>
      <c r="B309" s="133" t="s">
        <v>98</v>
      </c>
      <c r="C309" s="133">
        <v>10</v>
      </c>
      <c r="D309" s="136">
        <v>10000</v>
      </c>
      <c r="E309" s="135">
        <v>2500</v>
      </c>
      <c r="F309" s="133">
        <v>10</v>
      </c>
      <c r="G309" s="45" t="str">
        <f>IF(MID(tab_SATLISTE[[#This Row],[SAT-ID]],2,1)="x","x",LEFT(tab_SATLISTE[[#This Row],[SAT-ID]]))</f>
        <v>6</v>
      </c>
      <c r="H309" s="364" t="str">
        <f xml:space="preserve"> IF(tab_SATLISTE[[#This Row],[SAT-ID]]="","",IF(MID(tab_SATLISTE[[#This Row],[SAT-ID]],2,1)="x","Freistaat Bayern",INDEX(bezirke,LEFT(tab_SATLISTE[[#This Row],[SAT-ID]],1))&amp; " - "&amp; IF(MID(tab_SATLISTE[[#This Row],[SAT-ID]],2,1)="k","kommunal","privat")))</f>
        <v>Unterfranken - privat</v>
      </c>
      <c r="I309" s="365"/>
      <c r="J309" s="365"/>
      <c r="K309" s="365"/>
      <c r="L309" s="366"/>
    </row>
    <row r="310" spans="1:12" ht="15.95" customHeight="1" x14ac:dyDescent="0.25">
      <c r="A310" s="133" t="s">
        <v>2871</v>
      </c>
      <c r="B310" s="133" t="s">
        <v>3253</v>
      </c>
      <c r="C310" s="133">
        <v>7</v>
      </c>
      <c r="D310" s="136">
        <v>7000</v>
      </c>
      <c r="E310" s="135">
        <v>1750</v>
      </c>
      <c r="F310" s="133">
        <v>7</v>
      </c>
      <c r="G310" s="45" t="str">
        <f>IF(MID(tab_SATLISTE[[#This Row],[SAT-ID]],2,1)="x","x",LEFT(tab_SATLISTE[[#This Row],[SAT-ID]]))</f>
        <v>7</v>
      </c>
      <c r="H310" s="364" t="str">
        <f xml:space="preserve"> IF(tab_SATLISTE[[#This Row],[SAT-ID]]="","",IF(MID(tab_SATLISTE[[#This Row],[SAT-ID]],2,1)="x","Freistaat Bayern",INDEX(bezirke,LEFT(tab_SATLISTE[[#This Row],[SAT-ID]],1))&amp; " - "&amp; IF(MID(tab_SATLISTE[[#This Row],[SAT-ID]],2,1)="k","kommunal","privat")))</f>
        <v>Schwaben - privat</v>
      </c>
      <c r="I310" s="365"/>
      <c r="J310" s="365"/>
      <c r="K310" s="365"/>
      <c r="L310" s="366"/>
    </row>
    <row r="311" spans="1:12" ht="15.95" customHeight="1" x14ac:dyDescent="0.25">
      <c r="A311" s="133" t="s">
        <v>2892</v>
      </c>
      <c r="B311" s="133" t="s">
        <v>3162</v>
      </c>
      <c r="C311" s="133">
        <v>31</v>
      </c>
      <c r="D311" s="136">
        <v>31000</v>
      </c>
      <c r="E311" s="135">
        <v>7750</v>
      </c>
      <c r="F311" s="133">
        <v>31</v>
      </c>
      <c r="G311" s="45" t="str">
        <f>IF(MID(tab_SATLISTE[[#This Row],[SAT-ID]],2,1)="x","x",LEFT(tab_SATLISTE[[#This Row],[SAT-ID]]))</f>
        <v>7</v>
      </c>
      <c r="H311" s="364" t="str">
        <f xml:space="preserve"> IF(tab_SATLISTE[[#This Row],[SAT-ID]]="","",IF(MID(tab_SATLISTE[[#This Row],[SAT-ID]],2,1)="x","Freistaat Bayern",INDEX(bezirke,LEFT(tab_SATLISTE[[#This Row],[SAT-ID]],1))&amp; " - "&amp; IF(MID(tab_SATLISTE[[#This Row],[SAT-ID]],2,1)="k","kommunal","privat")))</f>
        <v>Schwaben - privat</v>
      </c>
      <c r="I311" s="365"/>
      <c r="J311" s="365"/>
      <c r="K311" s="365"/>
      <c r="L311" s="366"/>
    </row>
    <row r="312" spans="1:12" ht="15.95" customHeight="1" x14ac:dyDescent="0.25">
      <c r="A312" s="133" t="s">
        <v>2931</v>
      </c>
      <c r="B312" s="133" t="s">
        <v>99</v>
      </c>
      <c r="C312" s="133">
        <v>80</v>
      </c>
      <c r="D312" s="136">
        <v>80000</v>
      </c>
      <c r="E312" s="135">
        <v>20000</v>
      </c>
      <c r="F312" s="133">
        <v>80</v>
      </c>
      <c r="G312" s="45" t="str">
        <f>IF(MID(tab_SATLISTE[[#This Row],[SAT-ID]],2,1)="x","x",LEFT(tab_SATLISTE[[#This Row],[SAT-ID]]))</f>
        <v>7</v>
      </c>
      <c r="H312" s="364" t="str">
        <f xml:space="preserve"> IF(tab_SATLISTE[[#This Row],[SAT-ID]]="","",IF(MID(tab_SATLISTE[[#This Row],[SAT-ID]],2,1)="x","Freistaat Bayern",INDEX(bezirke,LEFT(tab_SATLISTE[[#This Row],[SAT-ID]],1))&amp; " - "&amp; IF(MID(tab_SATLISTE[[#This Row],[SAT-ID]],2,1)="k","kommunal","privat")))</f>
        <v>Schwaben - privat</v>
      </c>
      <c r="I312" s="365"/>
      <c r="J312" s="365"/>
      <c r="K312" s="365"/>
      <c r="L312" s="366"/>
    </row>
    <row r="313" spans="1:12" ht="15.95" customHeight="1" x14ac:dyDescent="0.25">
      <c r="A313" s="133" t="s">
        <v>2775</v>
      </c>
      <c r="B313" s="133" t="s">
        <v>3254</v>
      </c>
      <c r="C313" s="133">
        <v>18</v>
      </c>
      <c r="D313" s="136">
        <v>18000</v>
      </c>
      <c r="E313" s="135">
        <v>4500</v>
      </c>
      <c r="F313" s="133">
        <v>18</v>
      </c>
      <c r="G313" s="45" t="str">
        <f>IF(MID(tab_SATLISTE[[#This Row],[SAT-ID]],2,1)="x","x",LEFT(tab_SATLISTE[[#This Row],[SAT-ID]]))</f>
        <v>7</v>
      </c>
      <c r="H313" s="364" t="str">
        <f xml:space="preserve"> IF(tab_SATLISTE[[#This Row],[SAT-ID]]="","",IF(MID(tab_SATLISTE[[#This Row],[SAT-ID]],2,1)="x","Freistaat Bayern",INDEX(bezirke,LEFT(tab_SATLISTE[[#This Row],[SAT-ID]],1))&amp; " - "&amp; IF(MID(tab_SATLISTE[[#This Row],[SAT-ID]],2,1)="k","kommunal","privat")))</f>
        <v>Schwaben - kommunal</v>
      </c>
      <c r="I313" s="365"/>
      <c r="J313" s="365"/>
      <c r="K313" s="365"/>
      <c r="L313" s="366"/>
    </row>
    <row r="314" spans="1:12" ht="15.95" customHeight="1" x14ac:dyDescent="0.25">
      <c r="A314" s="133" t="s">
        <v>2902</v>
      </c>
      <c r="B314" s="133" t="s">
        <v>3255</v>
      </c>
      <c r="C314" s="133">
        <v>10</v>
      </c>
      <c r="D314" s="136">
        <v>10000</v>
      </c>
      <c r="E314" s="135">
        <v>2500</v>
      </c>
      <c r="F314" s="133">
        <v>10</v>
      </c>
      <c r="G314" s="45" t="str">
        <f>IF(MID(tab_SATLISTE[[#This Row],[SAT-ID]],2,1)="x","x",LEFT(tab_SATLISTE[[#This Row],[SAT-ID]]))</f>
        <v>7</v>
      </c>
      <c r="H314" s="364" t="str">
        <f xml:space="preserve"> IF(tab_SATLISTE[[#This Row],[SAT-ID]]="","",IF(MID(tab_SATLISTE[[#This Row],[SAT-ID]],2,1)="x","Freistaat Bayern",INDEX(bezirke,LEFT(tab_SATLISTE[[#This Row],[SAT-ID]],1))&amp; " - "&amp; IF(MID(tab_SATLISTE[[#This Row],[SAT-ID]],2,1)="k","kommunal","privat")))</f>
        <v>Schwaben - privat</v>
      </c>
      <c r="I314" s="365"/>
      <c r="J314" s="365"/>
      <c r="K314" s="365"/>
      <c r="L314" s="366"/>
    </row>
    <row r="315" spans="1:12" ht="15.95" customHeight="1" x14ac:dyDescent="0.25">
      <c r="A315" s="133" t="s">
        <v>2872</v>
      </c>
      <c r="B315" s="133" t="s">
        <v>50</v>
      </c>
      <c r="C315" s="133">
        <v>98</v>
      </c>
      <c r="D315" s="136">
        <v>98000</v>
      </c>
      <c r="E315" s="135">
        <v>24500</v>
      </c>
      <c r="F315" s="133">
        <v>98</v>
      </c>
      <c r="G315" s="45" t="str">
        <f>IF(MID(tab_SATLISTE[[#This Row],[SAT-ID]],2,1)="x","x",LEFT(tab_SATLISTE[[#This Row],[SAT-ID]]))</f>
        <v>7</v>
      </c>
      <c r="H315" s="364" t="str">
        <f xml:space="preserve"> IF(tab_SATLISTE[[#This Row],[SAT-ID]]="","",IF(MID(tab_SATLISTE[[#This Row],[SAT-ID]],2,1)="x","Freistaat Bayern",INDEX(bezirke,LEFT(tab_SATLISTE[[#This Row],[SAT-ID]],1))&amp; " - "&amp; IF(MID(tab_SATLISTE[[#This Row],[SAT-ID]],2,1)="k","kommunal","privat")))</f>
        <v>Schwaben - privat</v>
      </c>
      <c r="I315" s="365"/>
      <c r="J315" s="365"/>
      <c r="K315" s="365"/>
      <c r="L315" s="366"/>
    </row>
    <row r="316" spans="1:12" ht="15.95" customHeight="1" x14ac:dyDescent="0.25">
      <c r="A316" s="133" t="s">
        <v>2880</v>
      </c>
      <c r="B316" s="133" t="s">
        <v>3256</v>
      </c>
      <c r="C316" s="133">
        <v>56</v>
      </c>
      <c r="D316" s="136">
        <v>56000</v>
      </c>
      <c r="E316" s="135">
        <v>14000</v>
      </c>
      <c r="F316" s="133">
        <v>56</v>
      </c>
      <c r="G316" s="45" t="str">
        <f>IF(MID(tab_SATLISTE[[#This Row],[SAT-ID]],2,1)="x","x",LEFT(tab_SATLISTE[[#This Row],[SAT-ID]]))</f>
        <v>7</v>
      </c>
      <c r="H316" s="364" t="str">
        <f xml:space="preserve"> IF(tab_SATLISTE[[#This Row],[SAT-ID]]="","",IF(MID(tab_SATLISTE[[#This Row],[SAT-ID]],2,1)="x","Freistaat Bayern",INDEX(bezirke,LEFT(tab_SATLISTE[[#This Row],[SAT-ID]],1))&amp; " - "&amp; IF(MID(tab_SATLISTE[[#This Row],[SAT-ID]],2,1)="k","kommunal","privat")))</f>
        <v>Schwaben - privat</v>
      </c>
      <c r="I316" s="365"/>
      <c r="J316" s="365"/>
      <c r="K316" s="365"/>
      <c r="L316" s="366"/>
    </row>
    <row r="317" spans="1:12" ht="15.95" customHeight="1" x14ac:dyDescent="0.25">
      <c r="A317" s="133" t="s">
        <v>2875</v>
      </c>
      <c r="B317" s="133" t="s">
        <v>65</v>
      </c>
      <c r="C317" s="133">
        <v>20</v>
      </c>
      <c r="D317" s="136">
        <v>20000</v>
      </c>
      <c r="E317" s="135">
        <v>5000</v>
      </c>
      <c r="F317" s="133">
        <v>20</v>
      </c>
      <c r="G317" s="45" t="str">
        <f>IF(MID(tab_SATLISTE[[#This Row],[SAT-ID]],2,1)="x","x",LEFT(tab_SATLISTE[[#This Row],[SAT-ID]]))</f>
        <v>7</v>
      </c>
      <c r="H317" s="364" t="str">
        <f xml:space="preserve"> IF(tab_SATLISTE[[#This Row],[SAT-ID]]="","",IF(MID(tab_SATLISTE[[#This Row],[SAT-ID]],2,1)="x","Freistaat Bayern",INDEX(bezirke,LEFT(tab_SATLISTE[[#This Row],[SAT-ID]],1))&amp; " - "&amp; IF(MID(tab_SATLISTE[[#This Row],[SAT-ID]],2,1)="k","kommunal","privat")))</f>
        <v>Schwaben - privat</v>
      </c>
      <c r="I317" s="365"/>
      <c r="J317" s="365"/>
      <c r="K317" s="365"/>
      <c r="L317" s="366"/>
    </row>
    <row r="318" spans="1:12" ht="15.95" customHeight="1" x14ac:dyDescent="0.25">
      <c r="A318" s="133" t="s">
        <v>2891</v>
      </c>
      <c r="B318" s="133" t="s">
        <v>3063</v>
      </c>
      <c r="C318" s="133">
        <v>23</v>
      </c>
      <c r="D318" s="136">
        <v>23000</v>
      </c>
      <c r="E318" s="135">
        <v>5750</v>
      </c>
      <c r="F318" s="133">
        <v>23</v>
      </c>
      <c r="G318" s="45" t="str">
        <f>IF(MID(tab_SATLISTE[[#This Row],[SAT-ID]],2,1)="x","x",LEFT(tab_SATLISTE[[#This Row],[SAT-ID]]))</f>
        <v>7</v>
      </c>
      <c r="H318" s="364" t="str">
        <f xml:space="preserve"> IF(tab_SATLISTE[[#This Row],[SAT-ID]]="","",IF(MID(tab_SATLISTE[[#This Row],[SAT-ID]],2,1)="x","Freistaat Bayern",INDEX(bezirke,LEFT(tab_SATLISTE[[#This Row],[SAT-ID]],1))&amp; " - "&amp; IF(MID(tab_SATLISTE[[#This Row],[SAT-ID]],2,1)="k","kommunal","privat")))</f>
        <v>Schwaben - privat</v>
      </c>
      <c r="I318" s="365"/>
      <c r="J318" s="365"/>
      <c r="K318" s="365"/>
      <c r="L318" s="366"/>
    </row>
    <row r="319" spans="1:12" ht="15.95" customHeight="1" x14ac:dyDescent="0.25">
      <c r="A319" s="133" t="s">
        <v>2905</v>
      </c>
      <c r="B319" s="133" t="s">
        <v>3257</v>
      </c>
      <c r="C319" s="133">
        <v>38</v>
      </c>
      <c r="D319" s="136">
        <v>38000</v>
      </c>
      <c r="E319" s="135">
        <v>9500</v>
      </c>
      <c r="F319" s="133">
        <v>38</v>
      </c>
      <c r="G319" s="45" t="str">
        <f>IF(MID(tab_SATLISTE[[#This Row],[SAT-ID]],2,1)="x","x",LEFT(tab_SATLISTE[[#This Row],[SAT-ID]]))</f>
        <v>7</v>
      </c>
      <c r="H319" s="364" t="str">
        <f xml:space="preserve"> IF(tab_SATLISTE[[#This Row],[SAT-ID]]="","",IF(MID(tab_SATLISTE[[#This Row],[SAT-ID]],2,1)="x","Freistaat Bayern",INDEX(bezirke,LEFT(tab_SATLISTE[[#This Row],[SAT-ID]],1))&amp; " - "&amp; IF(MID(tab_SATLISTE[[#This Row],[SAT-ID]],2,1)="k","kommunal","privat")))</f>
        <v>Schwaben - privat</v>
      </c>
      <c r="I319" s="365"/>
      <c r="J319" s="365"/>
      <c r="K319" s="365"/>
      <c r="L319" s="366"/>
    </row>
    <row r="320" spans="1:12" ht="15.95" customHeight="1" x14ac:dyDescent="0.25">
      <c r="A320" s="133" t="s">
        <v>2712</v>
      </c>
      <c r="B320" s="133" t="s">
        <v>3258</v>
      </c>
      <c r="C320" s="133">
        <v>91</v>
      </c>
      <c r="D320" s="136">
        <v>91000</v>
      </c>
      <c r="E320" s="135">
        <v>22750</v>
      </c>
      <c r="F320" s="133">
        <v>91</v>
      </c>
      <c r="G320" s="45" t="str">
        <f>IF(MID(tab_SATLISTE[[#This Row],[SAT-ID]],2,1)="x","x",LEFT(tab_SATLISTE[[#This Row],[SAT-ID]]))</f>
        <v>7</v>
      </c>
      <c r="H320" s="364" t="str">
        <f xml:space="preserve"> IF(tab_SATLISTE[[#This Row],[SAT-ID]]="","",IF(MID(tab_SATLISTE[[#This Row],[SAT-ID]],2,1)="x","Freistaat Bayern",INDEX(bezirke,LEFT(tab_SATLISTE[[#This Row],[SAT-ID]],1))&amp; " - "&amp; IF(MID(tab_SATLISTE[[#This Row],[SAT-ID]],2,1)="k","kommunal","privat")))</f>
        <v>Schwaben - kommunal</v>
      </c>
      <c r="I320" s="365"/>
      <c r="J320" s="365"/>
      <c r="K320" s="365"/>
      <c r="L320" s="366"/>
    </row>
    <row r="321" spans="1:12" ht="15.95" customHeight="1" x14ac:dyDescent="0.25">
      <c r="A321" s="133" t="s">
        <v>2873</v>
      </c>
      <c r="B321" s="133" t="s">
        <v>3259</v>
      </c>
      <c r="C321" s="133">
        <v>96</v>
      </c>
      <c r="D321" s="136">
        <v>96000</v>
      </c>
      <c r="E321" s="135">
        <v>24000</v>
      </c>
      <c r="F321" s="133">
        <v>96</v>
      </c>
      <c r="G321" s="45" t="str">
        <f>IF(MID(tab_SATLISTE[[#This Row],[SAT-ID]],2,1)="x","x",LEFT(tab_SATLISTE[[#This Row],[SAT-ID]]))</f>
        <v>7</v>
      </c>
      <c r="H321" s="364" t="str">
        <f xml:space="preserve"> IF(tab_SATLISTE[[#This Row],[SAT-ID]]="","",IF(MID(tab_SATLISTE[[#This Row],[SAT-ID]],2,1)="x","Freistaat Bayern",INDEX(bezirke,LEFT(tab_SATLISTE[[#This Row],[SAT-ID]],1))&amp; " - "&amp; IF(MID(tab_SATLISTE[[#This Row],[SAT-ID]],2,1)="k","kommunal","privat")))</f>
        <v>Schwaben - privat</v>
      </c>
      <c r="I321" s="365"/>
      <c r="J321" s="365"/>
      <c r="K321" s="365"/>
      <c r="L321" s="366"/>
    </row>
    <row r="322" spans="1:12" ht="15.95" customHeight="1" x14ac:dyDescent="0.25">
      <c r="A322" s="133" t="s">
        <v>2968</v>
      </c>
      <c r="B322" s="133" t="s">
        <v>2969</v>
      </c>
      <c r="C322" s="133">
        <v>28</v>
      </c>
      <c r="D322" s="136">
        <v>28000</v>
      </c>
      <c r="E322" s="135">
        <v>7000</v>
      </c>
      <c r="F322" s="133">
        <v>28</v>
      </c>
      <c r="G322" s="45" t="str">
        <f>IF(MID(tab_SATLISTE[[#This Row],[SAT-ID]],2,1)="x","x",LEFT(tab_SATLISTE[[#This Row],[SAT-ID]]))</f>
        <v>7</v>
      </c>
      <c r="H322" s="364" t="str">
        <f xml:space="preserve"> IF(tab_SATLISTE[[#This Row],[SAT-ID]]="","",IF(MID(tab_SATLISTE[[#This Row],[SAT-ID]],2,1)="x","Freistaat Bayern",INDEX(bezirke,LEFT(tab_SATLISTE[[#This Row],[SAT-ID]],1))&amp; " - "&amp; IF(MID(tab_SATLISTE[[#This Row],[SAT-ID]],2,1)="k","kommunal","privat")))</f>
        <v>Schwaben - kommunal</v>
      </c>
      <c r="I322" s="365"/>
      <c r="J322" s="365"/>
      <c r="K322" s="365"/>
      <c r="L322" s="366"/>
    </row>
    <row r="323" spans="1:12" ht="15.95" customHeight="1" x14ac:dyDescent="0.25">
      <c r="A323" s="133" t="s">
        <v>2878</v>
      </c>
      <c r="B323" s="133" t="s">
        <v>51</v>
      </c>
      <c r="C323" s="133">
        <v>34</v>
      </c>
      <c r="D323" s="136">
        <v>34000</v>
      </c>
      <c r="E323" s="135">
        <v>8500</v>
      </c>
      <c r="F323" s="133">
        <v>34</v>
      </c>
      <c r="G323" s="45" t="str">
        <f>IF(MID(tab_SATLISTE[[#This Row],[SAT-ID]],2,1)="x","x",LEFT(tab_SATLISTE[[#This Row],[SAT-ID]]))</f>
        <v>7</v>
      </c>
      <c r="H323" s="364" t="str">
        <f xml:space="preserve"> IF(tab_SATLISTE[[#This Row],[SAT-ID]]="","",IF(MID(tab_SATLISTE[[#This Row],[SAT-ID]],2,1)="x","Freistaat Bayern",INDEX(bezirke,LEFT(tab_SATLISTE[[#This Row],[SAT-ID]],1))&amp; " - "&amp; IF(MID(tab_SATLISTE[[#This Row],[SAT-ID]],2,1)="k","kommunal","privat")))</f>
        <v>Schwaben - privat</v>
      </c>
      <c r="I323" s="365"/>
      <c r="J323" s="365"/>
      <c r="K323" s="365"/>
      <c r="L323" s="366"/>
    </row>
    <row r="324" spans="1:12" ht="15.95" customHeight="1" x14ac:dyDescent="0.25">
      <c r="A324" s="133" t="s">
        <v>2929</v>
      </c>
      <c r="B324" s="133" t="s">
        <v>97</v>
      </c>
      <c r="C324" s="133">
        <v>13</v>
      </c>
      <c r="D324" s="136">
        <v>13000</v>
      </c>
      <c r="E324" s="135">
        <v>3250</v>
      </c>
      <c r="F324" s="133">
        <v>13</v>
      </c>
      <c r="G324" s="45" t="str">
        <f>IF(MID(tab_SATLISTE[[#This Row],[SAT-ID]],2,1)="x","x",LEFT(tab_SATLISTE[[#This Row],[SAT-ID]]))</f>
        <v>7</v>
      </c>
      <c r="H324" s="364" t="str">
        <f xml:space="preserve"> IF(tab_SATLISTE[[#This Row],[SAT-ID]]="","",IF(MID(tab_SATLISTE[[#This Row],[SAT-ID]],2,1)="x","Freistaat Bayern",INDEX(bezirke,LEFT(tab_SATLISTE[[#This Row],[SAT-ID]],1))&amp; " - "&amp; IF(MID(tab_SATLISTE[[#This Row],[SAT-ID]],2,1)="k","kommunal","privat")))</f>
        <v>Schwaben - privat</v>
      </c>
      <c r="I324" s="365"/>
      <c r="J324" s="365"/>
      <c r="K324" s="365"/>
      <c r="L324" s="366"/>
    </row>
    <row r="325" spans="1:12" ht="15.95" customHeight="1" x14ac:dyDescent="0.25">
      <c r="A325" s="133" t="s">
        <v>2901</v>
      </c>
      <c r="B325" s="133" t="s">
        <v>3260</v>
      </c>
      <c r="C325" s="133">
        <v>31</v>
      </c>
      <c r="D325" s="136">
        <v>31000</v>
      </c>
      <c r="E325" s="135">
        <v>7750</v>
      </c>
      <c r="F325" s="133">
        <v>31</v>
      </c>
      <c r="G325" s="45" t="str">
        <f>IF(MID(tab_SATLISTE[[#This Row],[SAT-ID]],2,1)="x","x",LEFT(tab_SATLISTE[[#This Row],[SAT-ID]]))</f>
        <v>7</v>
      </c>
      <c r="H325" s="364" t="str">
        <f xml:space="preserve"> IF(tab_SATLISTE[[#This Row],[SAT-ID]]="","",IF(MID(tab_SATLISTE[[#This Row],[SAT-ID]],2,1)="x","Freistaat Bayern",INDEX(bezirke,LEFT(tab_SATLISTE[[#This Row],[SAT-ID]],1))&amp; " - "&amp; IF(MID(tab_SATLISTE[[#This Row],[SAT-ID]],2,1)="k","kommunal","privat")))</f>
        <v>Schwaben - privat</v>
      </c>
      <c r="I325" s="365"/>
      <c r="J325" s="365"/>
      <c r="K325" s="365"/>
      <c r="L325" s="366"/>
    </row>
    <row r="326" spans="1:12" ht="15.95" customHeight="1" x14ac:dyDescent="0.25">
      <c r="A326" s="133" t="s">
        <v>2933</v>
      </c>
      <c r="B326" s="133" t="s">
        <v>74</v>
      </c>
      <c r="C326" s="133">
        <v>12</v>
      </c>
      <c r="D326" s="136">
        <v>12000</v>
      </c>
      <c r="E326" s="135">
        <v>3000</v>
      </c>
      <c r="F326" s="133">
        <v>12</v>
      </c>
      <c r="G326" s="45" t="str">
        <f>IF(MID(tab_SATLISTE[[#This Row],[SAT-ID]],2,1)="x","x",LEFT(tab_SATLISTE[[#This Row],[SAT-ID]]))</f>
        <v>7</v>
      </c>
      <c r="H326" s="364" t="str">
        <f xml:space="preserve"> IF(tab_SATLISTE[[#This Row],[SAT-ID]]="","",IF(MID(tab_SATLISTE[[#This Row],[SAT-ID]],2,1)="x","Freistaat Bayern",INDEX(bezirke,LEFT(tab_SATLISTE[[#This Row],[SAT-ID]],1))&amp; " - "&amp; IF(MID(tab_SATLISTE[[#This Row],[SAT-ID]],2,1)="k","kommunal","privat")))</f>
        <v>Schwaben - privat</v>
      </c>
      <c r="I326" s="365"/>
      <c r="J326" s="365"/>
      <c r="K326" s="365"/>
      <c r="L326" s="366"/>
    </row>
    <row r="327" spans="1:12" ht="15.95" customHeight="1" x14ac:dyDescent="0.25">
      <c r="A327" s="133" t="s">
        <v>2877</v>
      </c>
      <c r="B327" s="133" t="s">
        <v>3261</v>
      </c>
      <c r="C327" s="133">
        <v>18</v>
      </c>
      <c r="D327" s="136">
        <v>18000</v>
      </c>
      <c r="E327" s="135">
        <v>4500</v>
      </c>
      <c r="F327" s="133">
        <v>18</v>
      </c>
      <c r="G327" s="45" t="str">
        <f>IF(MID(tab_SATLISTE[[#This Row],[SAT-ID]],2,1)="x","x",LEFT(tab_SATLISTE[[#This Row],[SAT-ID]]))</f>
        <v>7</v>
      </c>
      <c r="H327" s="364" t="str">
        <f xml:space="preserve"> IF(tab_SATLISTE[[#This Row],[SAT-ID]]="","",IF(MID(tab_SATLISTE[[#This Row],[SAT-ID]],2,1)="x","Freistaat Bayern",INDEX(bezirke,LEFT(tab_SATLISTE[[#This Row],[SAT-ID]],1))&amp; " - "&amp; IF(MID(tab_SATLISTE[[#This Row],[SAT-ID]],2,1)="k","kommunal","privat")))</f>
        <v>Schwaben - privat</v>
      </c>
      <c r="I327" s="365"/>
      <c r="J327" s="365"/>
      <c r="K327" s="365"/>
      <c r="L327" s="366"/>
    </row>
    <row r="328" spans="1:12" ht="15.95" customHeight="1" x14ac:dyDescent="0.25">
      <c r="A328" s="133" t="s">
        <v>2900</v>
      </c>
      <c r="B328" s="133" t="s">
        <v>2974</v>
      </c>
      <c r="C328" s="133">
        <v>82</v>
      </c>
      <c r="D328" s="136">
        <v>82000</v>
      </c>
      <c r="E328" s="135">
        <v>20500</v>
      </c>
      <c r="F328" s="133">
        <v>82</v>
      </c>
      <c r="G328" s="45" t="str">
        <f>IF(MID(tab_SATLISTE[[#This Row],[SAT-ID]],2,1)="x","x",LEFT(tab_SATLISTE[[#This Row],[SAT-ID]]))</f>
        <v>7</v>
      </c>
      <c r="H328" s="364" t="str">
        <f xml:space="preserve"> IF(tab_SATLISTE[[#This Row],[SAT-ID]]="","",IF(MID(tab_SATLISTE[[#This Row],[SAT-ID]],2,1)="x","Freistaat Bayern",INDEX(bezirke,LEFT(tab_SATLISTE[[#This Row],[SAT-ID]],1))&amp; " - "&amp; IF(MID(tab_SATLISTE[[#This Row],[SAT-ID]],2,1)="k","kommunal","privat")))</f>
        <v>Schwaben - privat</v>
      </c>
      <c r="I328" s="365"/>
      <c r="J328" s="365"/>
      <c r="K328" s="365"/>
      <c r="L328" s="366"/>
    </row>
    <row r="329" spans="1:12" ht="15.95" customHeight="1" x14ac:dyDescent="0.25">
      <c r="A329" s="133" t="s">
        <v>2665</v>
      </c>
      <c r="B329" s="133" t="s">
        <v>63</v>
      </c>
      <c r="C329" s="133">
        <v>3</v>
      </c>
      <c r="D329" s="136">
        <v>3000</v>
      </c>
      <c r="E329" s="135">
        <v>750</v>
      </c>
      <c r="F329" s="133">
        <v>3</v>
      </c>
      <c r="G329" s="45" t="str">
        <f>IF(MID(tab_SATLISTE[[#This Row],[SAT-ID]],2,1)="x","x",LEFT(tab_SATLISTE[[#This Row],[SAT-ID]]))</f>
        <v>7</v>
      </c>
      <c r="H329" s="364" t="str">
        <f xml:space="preserve"> IF(tab_SATLISTE[[#This Row],[SAT-ID]]="","",IF(MID(tab_SATLISTE[[#This Row],[SAT-ID]],2,1)="x","Freistaat Bayern",INDEX(bezirke,LEFT(tab_SATLISTE[[#This Row],[SAT-ID]],1))&amp; " - "&amp; IF(MID(tab_SATLISTE[[#This Row],[SAT-ID]],2,1)="k","kommunal","privat")))</f>
        <v>Schwaben - kommunal</v>
      </c>
      <c r="I329" s="365"/>
      <c r="J329" s="365"/>
      <c r="K329" s="365"/>
      <c r="L329" s="366"/>
    </row>
    <row r="330" spans="1:12" ht="15.95" customHeight="1" x14ac:dyDescent="0.25">
      <c r="A330" s="133" t="s">
        <v>2664</v>
      </c>
      <c r="B330" s="133" t="s">
        <v>64</v>
      </c>
      <c r="C330" s="133">
        <v>3</v>
      </c>
      <c r="D330" s="136">
        <v>3000</v>
      </c>
      <c r="E330" s="135">
        <v>750</v>
      </c>
      <c r="F330" s="133">
        <v>3</v>
      </c>
      <c r="G330" s="45" t="str">
        <f>IF(MID(tab_SATLISTE[[#This Row],[SAT-ID]],2,1)="x","x",LEFT(tab_SATLISTE[[#This Row],[SAT-ID]]))</f>
        <v>7</v>
      </c>
      <c r="H330" s="364" t="str">
        <f xml:space="preserve"> IF(tab_SATLISTE[[#This Row],[SAT-ID]]="","",IF(MID(tab_SATLISTE[[#This Row],[SAT-ID]],2,1)="x","Freistaat Bayern",INDEX(bezirke,LEFT(tab_SATLISTE[[#This Row],[SAT-ID]],1))&amp; " - "&amp; IF(MID(tab_SATLISTE[[#This Row],[SAT-ID]],2,1)="k","kommunal","privat")))</f>
        <v>Schwaben - kommunal</v>
      </c>
      <c r="I330" s="365"/>
      <c r="J330" s="365"/>
      <c r="K330" s="365"/>
      <c r="L330" s="366"/>
    </row>
    <row r="331" spans="1:12" ht="15.95" customHeight="1" x14ac:dyDescent="0.25">
      <c r="A331" s="133" t="s">
        <v>2972</v>
      </c>
      <c r="B331" s="133" t="s">
        <v>2973</v>
      </c>
      <c r="C331" s="133">
        <v>27</v>
      </c>
      <c r="D331" s="136">
        <v>27000</v>
      </c>
      <c r="E331" s="135">
        <v>6750</v>
      </c>
      <c r="F331" s="133">
        <v>27</v>
      </c>
      <c r="G331" s="45" t="str">
        <f>IF(MID(tab_SATLISTE[[#This Row],[SAT-ID]],2,1)="x","x",LEFT(tab_SATLISTE[[#This Row],[SAT-ID]]))</f>
        <v>7</v>
      </c>
      <c r="H331" s="364" t="str">
        <f xml:space="preserve"> IF(tab_SATLISTE[[#This Row],[SAT-ID]]="","",IF(MID(tab_SATLISTE[[#This Row],[SAT-ID]],2,1)="x","Freistaat Bayern",INDEX(bezirke,LEFT(tab_SATLISTE[[#This Row],[SAT-ID]],1))&amp; " - "&amp; IF(MID(tab_SATLISTE[[#This Row],[SAT-ID]],2,1)="k","kommunal","privat")))</f>
        <v>Schwaben - privat</v>
      </c>
      <c r="I331" s="365"/>
      <c r="J331" s="365"/>
      <c r="K331" s="365"/>
      <c r="L331" s="366"/>
    </row>
    <row r="332" spans="1:12" ht="15.95" customHeight="1" x14ac:dyDescent="0.25">
      <c r="A332" s="133" t="s">
        <v>2640</v>
      </c>
      <c r="B332" s="133" t="s">
        <v>3262</v>
      </c>
      <c r="C332" s="133">
        <v>618</v>
      </c>
      <c r="D332" s="136">
        <v>618000</v>
      </c>
      <c r="E332" s="135">
        <v>154500</v>
      </c>
      <c r="F332" s="133">
        <v>618</v>
      </c>
      <c r="G332" s="45" t="str">
        <f>IF(MID(tab_SATLISTE[[#This Row],[SAT-ID]],2,1)="x","x",LEFT(tab_SATLISTE[[#This Row],[SAT-ID]]))</f>
        <v>7</v>
      </c>
      <c r="H332" s="364" t="str">
        <f xml:space="preserve"> IF(tab_SATLISTE[[#This Row],[SAT-ID]]="","",IF(MID(tab_SATLISTE[[#This Row],[SAT-ID]],2,1)="x","Freistaat Bayern",INDEX(bezirke,LEFT(tab_SATLISTE[[#This Row],[SAT-ID]],1))&amp; " - "&amp; IF(MID(tab_SATLISTE[[#This Row],[SAT-ID]],2,1)="k","kommunal","privat")))</f>
        <v>Schwaben - kommunal</v>
      </c>
      <c r="I332" s="365"/>
      <c r="J332" s="365"/>
      <c r="K332" s="365"/>
      <c r="L332" s="366"/>
    </row>
    <row r="333" spans="1:12" ht="15.95" customHeight="1" x14ac:dyDescent="0.25">
      <c r="A333" s="133" t="s">
        <v>2879</v>
      </c>
      <c r="B333" s="133" t="s">
        <v>3263</v>
      </c>
      <c r="C333" s="133">
        <v>189</v>
      </c>
      <c r="D333" s="136">
        <v>189000</v>
      </c>
      <c r="E333" s="135">
        <v>47250</v>
      </c>
      <c r="F333" s="133">
        <v>189</v>
      </c>
      <c r="G333" s="45" t="str">
        <f>IF(MID(tab_SATLISTE[[#This Row],[SAT-ID]],2,1)="x","x",LEFT(tab_SATLISTE[[#This Row],[SAT-ID]]))</f>
        <v>7</v>
      </c>
      <c r="H333" s="364" t="str">
        <f xml:space="preserve"> IF(tab_SATLISTE[[#This Row],[SAT-ID]]="","",IF(MID(tab_SATLISTE[[#This Row],[SAT-ID]],2,1)="x","Freistaat Bayern",INDEX(bezirke,LEFT(tab_SATLISTE[[#This Row],[SAT-ID]],1))&amp; " - "&amp; IF(MID(tab_SATLISTE[[#This Row],[SAT-ID]],2,1)="k","kommunal","privat")))</f>
        <v>Schwaben - privat</v>
      </c>
      <c r="I333" s="365"/>
      <c r="J333" s="365"/>
      <c r="K333" s="365"/>
      <c r="L333" s="366"/>
    </row>
    <row r="334" spans="1:12" ht="15.95" customHeight="1" x14ac:dyDescent="0.25">
      <c r="A334" s="133" t="s">
        <v>2615</v>
      </c>
      <c r="B334" s="133" t="s">
        <v>3264</v>
      </c>
      <c r="C334" s="133">
        <v>100</v>
      </c>
      <c r="D334" s="136">
        <v>100000</v>
      </c>
      <c r="E334" s="135">
        <v>25000</v>
      </c>
      <c r="F334" s="133">
        <v>100</v>
      </c>
      <c r="G334" s="45" t="str">
        <f>IF(MID(tab_SATLISTE[[#This Row],[SAT-ID]],2,1)="x","x",LEFT(tab_SATLISTE[[#This Row],[SAT-ID]]))</f>
        <v>7</v>
      </c>
      <c r="H334" s="364" t="str">
        <f xml:space="preserve"> IF(tab_SATLISTE[[#This Row],[SAT-ID]]="","",IF(MID(tab_SATLISTE[[#This Row],[SAT-ID]],2,1)="x","Freistaat Bayern",INDEX(bezirke,LEFT(tab_SATLISTE[[#This Row],[SAT-ID]],1))&amp; " - "&amp; IF(MID(tab_SATLISTE[[#This Row],[SAT-ID]],2,1)="k","kommunal","privat")))</f>
        <v>Schwaben - kommunal</v>
      </c>
      <c r="I334" s="365"/>
      <c r="J334" s="365"/>
      <c r="K334" s="365"/>
      <c r="L334" s="366"/>
    </row>
    <row r="335" spans="1:12" ht="15.95" customHeight="1" x14ac:dyDescent="0.25">
      <c r="A335" s="133" t="s">
        <v>536</v>
      </c>
      <c r="B335" s="133" t="s">
        <v>3265</v>
      </c>
      <c r="C335" s="133">
        <v>1222</v>
      </c>
      <c r="D335" s="136">
        <v>1222000</v>
      </c>
      <c r="E335" s="135">
        <v>305500</v>
      </c>
      <c r="F335" s="133">
        <v>1222</v>
      </c>
      <c r="G335" s="45" t="str">
        <f>IF(MID(tab_SATLISTE[[#This Row],[SAT-ID]],2,1)="x","x",LEFT(tab_SATLISTE[[#This Row],[SAT-ID]]))</f>
        <v>1</v>
      </c>
      <c r="H335" s="364" t="str">
        <f xml:space="preserve"> IF(tab_SATLISTE[[#This Row],[SAT-ID]]="","",IF(MID(tab_SATLISTE[[#This Row],[SAT-ID]],2,1)="x","Freistaat Bayern",INDEX(bezirke,LEFT(tab_SATLISTE[[#This Row],[SAT-ID]],1))&amp; " - "&amp; IF(MID(tab_SATLISTE[[#This Row],[SAT-ID]],2,1)="k","kommunal","privat")))</f>
        <v>Oberbayern - kommunal</v>
      </c>
      <c r="I335" s="365"/>
      <c r="J335" s="365"/>
      <c r="K335" s="365"/>
      <c r="L335" s="366"/>
    </row>
    <row r="336" spans="1:12" ht="15.95" customHeight="1" x14ac:dyDescent="0.25">
      <c r="A336" s="133" t="s">
        <v>1236</v>
      </c>
      <c r="B336" s="133" t="s">
        <v>3266</v>
      </c>
      <c r="C336" s="133">
        <v>468</v>
      </c>
      <c r="D336" s="136">
        <v>468000</v>
      </c>
      <c r="E336" s="135">
        <v>117000</v>
      </c>
      <c r="F336" s="133">
        <v>468</v>
      </c>
      <c r="G336" s="45" t="str">
        <f>IF(MID(tab_SATLISTE[[#This Row],[SAT-ID]],2,1)="x","x",LEFT(tab_SATLISTE[[#This Row],[SAT-ID]]))</f>
        <v>2</v>
      </c>
      <c r="H336" s="364" t="str">
        <f xml:space="preserve"> IF(tab_SATLISTE[[#This Row],[SAT-ID]]="","",IF(MID(tab_SATLISTE[[#This Row],[SAT-ID]],2,1)="x","Freistaat Bayern",INDEX(bezirke,LEFT(tab_SATLISTE[[#This Row],[SAT-ID]],1))&amp; " - "&amp; IF(MID(tab_SATLISTE[[#This Row],[SAT-ID]],2,1)="k","kommunal","privat")))</f>
        <v>Niederbayern - kommunal</v>
      </c>
      <c r="I336" s="365"/>
      <c r="J336" s="365"/>
      <c r="K336" s="365"/>
      <c r="L336" s="366"/>
    </row>
    <row r="337" spans="1:12" ht="15.95" customHeight="1" x14ac:dyDescent="0.25">
      <c r="A337" s="133" t="s">
        <v>641</v>
      </c>
      <c r="B337" s="133" t="s">
        <v>3267</v>
      </c>
      <c r="C337" s="133">
        <v>573</v>
      </c>
      <c r="D337" s="136">
        <v>573000</v>
      </c>
      <c r="E337" s="135">
        <v>143250</v>
      </c>
      <c r="F337" s="133">
        <v>573</v>
      </c>
      <c r="G337" s="45" t="str">
        <f>IF(MID(tab_SATLISTE[[#This Row],[SAT-ID]],2,1)="x","x",LEFT(tab_SATLISTE[[#This Row],[SAT-ID]]))</f>
        <v>1</v>
      </c>
      <c r="H337" s="364" t="str">
        <f xml:space="preserve"> IF(tab_SATLISTE[[#This Row],[SAT-ID]]="","",IF(MID(tab_SATLISTE[[#This Row],[SAT-ID]],2,1)="x","Freistaat Bayern",INDEX(bezirke,LEFT(tab_SATLISTE[[#This Row],[SAT-ID]],1))&amp; " - "&amp; IF(MID(tab_SATLISTE[[#This Row],[SAT-ID]],2,1)="k","kommunal","privat")))</f>
        <v>Oberbayern - kommunal</v>
      </c>
      <c r="I337" s="365"/>
      <c r="J337" s="365"/>
      <c r="K337" s="365"/>
      <c r="L337" s="366"/>
    </row>
    <row r="338" spans="1:12" ht="15.95" customHeight="1" x14ac:dyDescent="0.25">
      <c r="A338" s="133" t="s">
        <v>602</v>
      </c>
      <c r="B338" s="133" t="s">
        <v>3268</v>
      </c>
      <c r="C338" s="133">
        <v>1532</v>
      </c>
      <c r="D338" s="136">
        <v>1532000</v>
      </c>
      <c r="E338" s="135">
        <v>383000</v>
      </c>
      <c r="F338" s="133">
        <v>1532</v>
      </c>
      <c r="G338" s="45" t="str">
        <f>IF(MID(tab_SATLISTE[[#This Row],[SAT-ID]],2,1)="x","x",LEFT(tab_SATLISTE[[#This Row],[SAT-ID]]))</f>
        <v>1</v>
      </c>
      <c r="H338" s="364" t="str">
        <f xml:space="preserve"> IF(tab_SATLISTE[[#This Row],[SAT-ID]]="","",IF(MID(tab_SATLISTE[[#This Row],[SAT-ID]],2,1)="x","Freistaat Bayern",INDEX(bezirke,LEFT(tab_SATLISTE[[#This Row],[SAT-ID]],1))&amp; " - "&amp; IF(MID(tab_SATLISTE[[#This Row],[SAT-ID]],2,1)="k","kommunal","privat")))</f>
        <v>Oberbayern - kommunal</v>
      </c>
      <c r="I338" s="365"/>
      <c r="J338" s="365"/>
      <c r="K338" s="365"/>
      <c r="L338" s="366"/>
    </row>
    <row r="339" spans="1:12" ht="15.95" customHeight="1" x14ac:dyDescent="0.25">
      <c r="A339" s="133" t="s">
        <v>2742</v>
      </c>
      <c r="B339" s="133" t="s">
        <v>3269</v>
      </c>
      <c r="C339" s="133">
        <v>631</v>
      </c>
      <c r="D339" s="136">
        <v>631000</v>
      </c>
      <c r="E339" s="135">
        <v>157750</v>
      </c>
      <c r="F339" s="133">
        <v>631</v>
      </c>
      <c r="G339" s="45" t="str">
        <f>IF(MID(tab_SATLISTE[[#This Row],[SAT-ID]],2,1)="x","x",LEFT(tab_SATLISTE[[#This Row],[SAT-ID]]))</f>
        <v>7</v>
      </c>
      <c r="H339" s="364" t="str">
        <f xml:space="preserve"> IF(tab_SATLISTE[[#This Row],[SAT-ID]]="","",IF(MID(tab_SATLISTE[[#This Row],[SAT-ID]],2,1)="x","Freistaat Bayern",INDEX(bezirke,LEFT(tab_SATLISTE[[#This Row],[SAT-ID]],1))&amp; " - "&amp; IF(MID(tab_SATLISTE[[#This Row],[SAT-ID]],2,1)="k","kommunal","privat")))</f>
        <v>Schwaben - kommunal</v>
      </c>
      <c r="I339" s="365"/>
      <c r="J339" s="365"/>
      <c r="K339" s="365"/>
      <c r="L339" s="366"/>
    </row>
    <row r="340" spans="1:12" ht="15.95" customHeight="1" x14ac:dyDescent="0.25">
      <c r="A340" s="133" t="s">
        <v>764</v>
      </c>
      <c r="B340" s="133" t="s">
        <v>3270</v>
      </c>
      <c r="C340" s="133">
        <v>1297</v>
      </c>
      <c r="D340" s="136">
        <v>1297000</v>
      </c>
      <c r="E340" s="135">
        <v>324250</v>
      </c>
      <c r="F340" s="133">
        <v>1297</v>
      </c>
      <c r="G340" s="45" t="str">
        <f>IF(MID(tab_SATLISTE[[#This Row],[SAT-ID]],2,1)="x","x",LEFT(tab_SATLISTE[[#This Row],[SAT-ID]]))</f>
        <v>1</v>
      </c>
      <c r="H340" s="364" t="str">
        <f xml:space="preserve"> IF(tab_SATLISTE[[#This Row],[SAT-ID]]="","",IF(MID(tab_SATLISTE[[#This Row],[SAT-ID]],2,1)="x","Freistaat Bayern",INDEX(bezirke,LEFT(tab_SATLISTE[[#This Row],[SAT-ID]],1))&amp; " - "&amp; IF(MID(tab_SATLISTE[[#This Row],[SAT-ID]],2,1)="k","kommunal","privat")))</f>
        <v>Oberbayern - kommunal</v>
      </c>
      <c r="I340" s="365"/>
      <c r="J340" s="365"/>
      <c r="K340" s="365"/>
      <c r="L340" s="366"/>
    </row>
    <row r="341" spans="1:12" ht="15.95" customHeight="1" x14ac:dyDescent="0.25">
      <c r="A341" s="133" t="s">
        <v>1478</v>
      </c>
      <c r="B341" s="133" t="s">
        <v>3271</v>
      </c>
      <c r="C341" s="133">
        <v>495</v>
      </c>
      <c r="D341" s="136">
        <v>495000</v>
      </c>
      <c r="E341" s="135">
        <v>123750</v>
      </c>
      <c r="F341" s="133">
        <v>495</v>
      </c>
      <c r="G341" s="45" t="str">
        <f>IF(MID(tab_SATLISTE[[#This Row],[SAT-ID]],2,1)="x","x",LEFT(tab_SATLISTE[[#This Row],[SAT-ID]]))</f>
        <v>3</v>
      </c>
      <c r="H341" s="364" t="str">
        <f xml:space="preserve"> IF(tab_SATLISTE[[#This Row],[SAT-ID]]="","",IF(MID(tab_SATLISTE[[#This Row],[SAT-ID]],2,1)="x","Freistaat Bayern",INDEX(bezirke,LEFT(tab_SATLISTE[[#This Row],[SAT-ID]],1))&amp; " - "&amp; IF(MID(tab_SATLISTE[[#This Row],[SAT-ID]],2,1)="k","kommunal","privat")))</f>
        <v>Oberpfalz - kommunal</v>
      </c>
      <c r="I341" s="365"/>
      <c r="J341" s="365"/>
      <c r="K341" s="365"/>
      <c r="L341" s="366"/>
    </row>
    <row r="342" spans="1:12" ht="15.95" customHeight="1" x14ac:dyDescent="0.25">
      <c r="A342" s="133" t="s">
        <v>2275</v>
      </c>
      <c r="B342" s="133" t="s">
        <v>113</v>
      </c>
      <c r="C342" s="133">
        <v>60</v>
      </c>
      <c r="D342" s="136">
        <v>60000</v>
      </c>
      <c r="E342" s="135">
        <v>15000</v>
      </c>
      <c r="F342" s="133">
        <v>60</v>
      </c>
      <c r="G342" s="45" t="str">
        <f>IF(MID(tab_SATLISTE[[#This Row],[SAT-ID]],2,1)="x","x",LEFT(tab_SATLISTE[[#This Row],[SAT-ID]]))</f>
        <v>6</v>
      </c>
      <c r="H342" s="364" t="str">
        <f xml:space="preserve"> IF(tab_SATLISTE[[#This Row],[SAT-ID]]="","",IF(MID(tab_SATLISTE[[#This Row],[SAT-ID]],2,1)="x","Freistaat Bayern",INDEX(bezirke,LEFT(tab_SATLISTE[[#This Row],[SAT-ID]],1))&amp; " - "&amp; IF(MID(tab_SATLISTE[[#This Row],[SAT-ID]],2,1)="k","kommunal","privat")))</f>
        <v>Unterfranken - kommunal</v>
      </c>
      <c r="I342" s="365"/>
      <c r="J342" s="365"/>
      <c r="K342" s="365"/>
      <c r="L342" s="366"/>
    </row>
    <row r="343" spans="1:12" ht="15.95" customHeight="1" x14ac:dyDescent="0.25">
      <c r="A343" s="133" t="s">
        <v>1747</v>
      </c>
      <c r="B343" s="133" t="s">
        <v>3272</v>
      </c>
      <c r="C343" s="133">
        <v>401</v>
      </c>
      <c r="D343" s="136">
        <v>401000</v>
      </c>
      <c r="E343" s="135">
        <v>100250</v>
      </c>
      <c r="F343" s="133">
        <v>401</v>
      </c>
      <c r="G343" s="45" t="str">
        <f>IF(MID(tab_SATLISTE[[#This Row],[SAT-ID]],2,1)="x","x",LEFT(tab_SATLISTE[[#This Row],[SAT-ID]]))</f>
        <v>4</v>
      </c>
      <c r="H343" s="364" t="str">
        <f xml:space="preserve"> IF(tab_SATLISTE[[#This Row],[SAT-ID]]="","",IF(MID(tab_SATLISTE[[#This Row],[SAT-ID]],2,1)="x","Freistaat Bayern",INDEX(bezirke,LEFT(tab_SATLISTE[[#This Row],[SAT-ID]],1))&amp; " - "&amp; IF(MID(tab_SATLISTE[[#This Row],[SAT-ID]],2,1)="k","kommunal","privat")))</f>
        <v>Oberfranken - kommunal</v>
      </c>
      <c r="I343" s="365"/>
      <c r="J343" s="365"/>
      <c r="K343" s="365"/>
      <c r="L343" s="366"/>
    </row>
    <row r="344" spans="1:12" ht="15.95" customHeight="1" x14ac:dyDescent="0.25">
      <c r="A344" s="133" t="s">
        <v>438</v>
      </c>
      <c r="B344" s="133" t="s">
        <v>3273</v>
      </c>
      <c r="C344" s="133">
        <v>587</v>
      </c>
      <c r="D344" s="136">
        <v>587000</v>
      </c>
      <c r="E344" s="135">
        <v>146750</v>
      </c>
      <c r="F344" s="133">
        <v>587</v>
      </c>
      <c r="G344" s="45" t="str">
        <f>IF(MID(tab_SATLISTE[[#This Row],[SAT-ID]],2,1)="x","x",LEFT(tab_SATLISTE[[#This Row],[SAT-ID]]))</f>
        <v>1</v>
      </c>
      <c r="H344" s="364" t="str">
        <f xml:space="preserve"> IF(tab_SATLISTE[[#This Row],[SAT-ID]]="","",IF(MID(tab_SATLISTE[[#This Row],[SAT-ID]],2,1)="x","Freistaat Bayern",INDEX(bezirke,LEFT(tab_SATLISTE[[#This Row],[SAT-ID]],1))&amp; " - "&amp; IF(MID(tab_SATLISTE[[#This Row],[SAT-ID]],2,1)="k","kommunal","privat")))</f>
        <v>Oberbayern - kommunal</v>
      </c>
      <c r="I344" s="365"/>
      <c r="J344" s="365"/>
      <c r="K344" s="365"/>
      <c r="L344" s="366"/>
    </row>
    <row r="345" spans="1:12" ht="15.95" customHeight="1" x14ac:dyDescent="0.25">
      <c r="A345" s="133" t="s">
        <v>1505</v>
      </c>
      <c r="B345" s="133" t="s">
        <v>3274</v>
      </c>
      <c r="C345" s="133">
        <v>579</v>
      </c>
      <c r="D345" s="136">
        <v>579000</v>
      </c>
      <c r="E345" s="135">
        <v>144750</v>
      </c>
      <c r="F345" s="133">
        <v>579</v>
      </c>
      <c r="G345" s="45" t="str">
        <f>IF(MID(tab_SATLISTE[[#This Row],[SAT-ID]],2,1)="x","x",LEFT(tab_SATLISTE[[#This Row],[SAT-ID]]))</f>
        <v>3</v>
      </c>
      <c r="H345" s="364" t="str">
        <f xml:space="preserve"> IF(tab_SATLISTE[[#This Row],[SAT-ID]]="","",IF(MID(tab_SATLISTE[[#This Row],[SAT-ID]],2,1)="x","Freistaat Bayern",INDEX(bezirke,LEFT(tab_SATLISTE[[#This Row],[SAT-ID]],1))&amp; " - "&amp; IF(MID(tab_SATLISTE[[#This Row],[SAT-ID]],2,1)="k","kommunal","privat")))</f>
        <v>Oberpfalz - kommunal</v>
      </c>
      <c r="I345" s="365"/>
      <c r="J345" s="365"/>
      <c r="K345" s="365"/>
      <c r="L345" s="366"/>
    </row>
    <row r="346" spans="1:12" ht="15.95" customHeight="1" x14ac:dyDescent="0.25">
      <c r="A346" s="133" t="s">
        <v>1767</v>
      </c>
      <c r="B346" s="133" t="s">
        <v>3275</v>
      </c>
      <c r="C346" s="133">
        <v>584</v>
      </c>
      <c r="D346" s="136">
        <v>584000</v>
      </c>
      <c r="E346" s="135">
        <v>146000</v>
      </c>
      <c r="F346" s="133">
        <v>584</v>
      </c>
      <c r="G346" s="45" t="str">
        <f>IF(MID(tab_SATLISTE[[#This Row],[SAT-ID]],2,1)="x","x",LEFT(tab_SATLISTE[[#This Row],[SAT-ID]]))</f>
        <v>4</v>
      </c>
      <c r="H346" s="364" t="str">
        <f xml:space="preserve"> IF(tab_SATLISTE[[#This Row],[SAT-ID]]="","",IF(MID(tab_SATLISTE[[#This Row],[SAT-ID]],2,1)="x","Freistaat Bayern",INDEX(bezirke,LEFT(tab_SATLISTE[[#This Row],[SAT-ID]],1))&amp; " - "&amp; IF(MID(tab_SATLISTE[[#This Row],[SAT-ID]],2,1)="k","kommunal","privat")))</f>
        <v>Oberfranken - kommunal</v>
      </c>
      <c r="I346" s="365"/>
      <c r="J346" s="365"/>
      <c r="K346" s="365"/>
      <c r="L346" s="366"/>
    </row>
    <row r="347" spans="1:12" ht="15.95" customHeight="1" x14ac:dyDescent="0.25">
      <c r="A347" s="133" t="s">
        <v>2377</v>
      </c>
      <c r="B347" s="133" t="s">
        <v>3276</v>
      </c>
      <c r="C347" s="133">
        <v>275</v>
      </c>
      <c r="D347" s="136">
        <v>275000</v>
      </c>
      <c r="E347" s="135">
        <v>68750</v>
      </c>
      <c r="F347" s="133">
        <v>275</v>
      </c>
      <c r="G347" s="45" t="str">
        <f>IF(MID(tab_SATLISTE[[#This Row],[SAT-ID]],2,1)="x","x",LEFT(tab_SATLISTE[[#This Row],[SAT-ID]]))</f>
        <v>6</v>
      </c>
      <c r="H347" s="364" t="str">
        <f xml:space="preserve"> IF(tab_SATLISTE[[#This Row],[SAT-ID]]="","",IF(MID(tab_SATLISTE[[#This Row],[SAT-ID]],2,1)="x","Freistaat Bayern",INDEX(bezirke,LEFT(tab_SATLISTE[[#This Row],[SAT-ID]],1))&amp; " - "&amp; IF(MID(tab_SATLISTE[[#This Row],[SAT-ID]],2,1)="k","kommunal","privat")))</f>
        <v>Unterfranken - kommunal</v>
      </c>
      <c r="I347" s="365"/>
      <c r="J347" s="365"/>
      <c r="K347" s="365"/>
      <c r="L347" s="366"/>
    </row>
    <row r="348" spans="1:12" ht="15.95" customHeight="1" x14ac:dyDescent="0.25">
      <c r="A348" s="133" t="s">
        <v>2047</v>
      </c>
      <c r="B348" s="133" t="s">
        <v>3277</v>
      </c>
      <c r="C348" s="133">
        <v>1354</v>
      </c>
      <c r="D348" s="136">
        <v>1354000</v>
      </c>
      <c r="E348" s="135">
        <v>338500</v>
      </c>
      <c r="F348" s="133">
        <v>1354</v>
      </c>
      <c r="G348" s="45" t="str">
        <f>IF(MID(tab_SATLISTE[[#This Row],[SAT-ID]],2,1)="x","x",LEFT(tab_SATLISTE[[#This Row],[SAT-ID]]))</f>
        <v>5</v>
      </c>
      <c r="H348" s="364" t="str">
        <f xml:space="preserve"> IF(tab_SATLISTE[[#This Row],[SAT-ID]]="","",IF(MID(tab_SATLISTE[[#This Row],[SAT-ID]],2,1)="x","Freistaat Bayern",INDEX(bezirke,LEFT(tab_SATLISTE[[#This Row],[SAT-ID]],1))&amp; " - "&amp; IF(MID(tab_SATLISTE[[#This Row],[SAT-ID]],2,1)="k","kommunal","privat")))</f>
        <v>Mittelfranken - kommunal</v>
      </c>
      <c r="I348" s="365"/>
      <c r="J348" s="365"/>
      <c r="K348" s="365"/>
      <c r="L348" s="366"/>
    </row>
    <row r="349" spans="1:12" ht="15.95" customHeight="1" x14ac:dyDescent="0.25">
      <c r="A349" s="133" t="s">
        <v>2156</v>
      </c>
      <c r="B349" s="133" t="s">
        <v>114</v>
      </c>
      <c r="C349" s="133">
        <v>70</v>
      </c>
      <c r="D349" s="136">
        <v>70000</v>
      </c>
      <c r="E349" s="135">
        <v>17500</v>
      </c>
      <c r="F349" s="133">
        <v>70</v>
      </c>
      <c r="G349" s="45" t="str">
        <f>IF(MID(tab_SATLISTE[[#This Row],[SAT-ID]],2,1)="x","x",LEFT(tab_SATLISTE[[#This Row],[SAT-ID]]))</f>
        <v>5</v>
      </c>
      <c r="H349" s="364" t="str">
        <f xml:space="preserve"> IF(tab_SATLISTE[[#This Row],[SAT-ID]]="","",IF(MID(tab_SATLISTE[[#This Row],[SAT-ID]],2,1)="x","Freistaat Bayern",INDEX(bezirke,LEFT(tab_SATLISTE[[#This Row],[SAT-ID]],1))&amp; " - "&amp; IF(MID(tab_SATLISTE[[#This Row],[SAT-ID]],2,1)="k","kommunal","privat")))</f>
        <v>Mittelfranken - kommunal</v>
      </c>
      <c r="I349" s="365"/>
      <c r="J349" s="365"/>
      <c r="K349" s="365"/>
      <c r="L349" s="366"/>
    </row>
    <row r="350" spans="1:12" ht="15.95" customHeight="1" x14ac:dyDescent="0.25">
      <c r="A350" s="133" t="s">
        <v>1808</v>
      </c>
      <c r="B350" s="133" t="s">
        <v>3278</v>
      </c>
      <c r="C350" s="133">
        <v>520</v>
      </c>
      <c r="D350" s="136">
        <v>520000</v>
      </c>
      <c r="E350" s="135">
        <v>130000</v>
      </c>
      <c r="F350" s="133">
        <v>520</v>
      </c>
      <c r="G350" s="45" t="str">
        <f>IF(MID(tab_SATLISTE[[#This Row],[SAT-ID]],2,1)="x","x",LEFT(tab_SATLISTE[[#This Row],[SAT-ID]]))</f>
        <v>4</v>
      </c>
      <c r="H350" s="364" t="str">
        <f xml:space="preserve"> IF(tab_SATLISTE[[#This Row],[SAT-ID]]="","",IF(MID(tab_SATLISTE[[#This Row],[SAT-ID]],2,1)="x","Freistaat Bayern",INDEX(bezirke,LEFT(tab_SATLISTE[[#This Row],[SAT-ID]],1))&amp; " - "&amp; IF(MID(tab_SATLISTE[[#This Row],[SAT-ID]],2,1)="k","kommunal","privat")))</f>
        <v>Oberfranken - kommunal</v>
      </c>
      <c r="I350" s="365"/>
      <c r="J350" s="365"/>
      <c r="K350" s="365"/>
      <c r="L350" s="366"/>
    </row>
    <row r="351" spans="1:12" ht="15.95" customHeight="1" x14ac:dyDescent="0.25">
      <c r="A351" s="133" t="s">
        <v>725</v>
      </c>
      <c r="B351" s="133" t="s">
        <v>3279</v>
      </c>
      <c r="C351" s="133">
        <v>506</v>
      </c>
      <c r="D351" s="136">
        <v>506000</v>
      </c>
      <c r="E351" s="135">
        <v>126500</v>
      </c>
      <c r="F351" s="133">
        <v>506</v>
      </c>
      <c r="G351" s="45" t="str">
        <f>IF(MID(tab_SATLISTE[[#This Row],[SAT-ID]],2,1)="x","x",LEFT(tab_SATLISTE[[#This Row],[SAT-ID]]))</f>
        <v>1</v>
      </c>
      <c r="H351" s="364" t="str">
        <f xml:space="preserve"> IF(tab_SATLISTE[[#This Row],[SAT-ID]]="","",IF(MID(tab_SATLISTE[[#This Row],[SAT-ID]],2,1)="x","Freistaat Bayern",INDEX(bezirke,LEFT(tab_SATLISTE[[#This Row],[SAT-ID]],1))&amp; " - "&amp; IF(MID(tab_SATLISTE[[#This Row],[SAT-ID]],2,1)="k","kommunal","privat")))</f>
        <v>Oberbayern - kommunal</v>
      </c>
      <c r="I351" s="365"/>
      <c r="J351" s="365"/>
      <c r="K351" s="365"/>
      <c r="L351" s="366"/>
    </row>
    <row r="352" spans="1:12" ht="15.95" customHeight="1" x14ac:dyDescent="0.25">
      <c r="A352" s="133" t="s">
        <v>409</v>
      </c>
      <c r="B352" s="133" t="s">
        <v>3280</v>
      </c>
      <c r="C352" s="133">
        <v>490</v>
      </c>
      <c r="D352" s="136">
        <v>490000</v>
      </c>
      <c r="E352" s="135">
        <v>122500</v>
      </c>
      <c r="F352" s="133">
        <v>490</v>
      </c>
      <c r="G352" s="45" t="str">
        <f>IF(MID(tab_SATLISTE[[#This Row],[SAT-ID]],2,1)="x","x",LEFT(tab_SATLISTE[[#This Row],[SAT-ID]]))</f>
        <v>1</v>
      </c>
      <c r="H352" s="364" t="str">
        <f xml:space="preserve"> IF(tab_SATLISTE[[#This Row],[SAT-ID]]="","",IF(MID(tab_SATLISTE[[#This Row],[SAT-ID]],2,1)="x","Freistaat Bayern",INDEX(bezirke,LEFT(tab_SATLISTE[[#This Row],[SAT-ID]],1))&amp; " - "&amp; IF(MID(tab_SATLISTE[[#This Row],[SAT-ID]],2,1)="k","kommunal","privat")))</f>
        <v>Oberbayern - kommunal</v>
      </c>
      <c r="I352" s="365"/>
      <c r="J352" s="365"/>
      <c r="K352" s="365"/>
      <c r="L352" s="366"/>
    </row>
    <row r="353" spans="1:12" ht="15.95" customHeight="1" x14ac:dyDescent="0.25">
      <c r="A353" s="133" t="s">
        <v>2327</v>
      </c>
      <c r="B353" s="133" t="s">
        <v>115</v>
      </c>
      <c r="C353" s="133">
        <v>68</v>
      </c>
      <c r="D353" s="136">
        <v>68000</v>
      </c>
      <c r="E353" s="135">
        <v>17000</v>
      </c>
      <c r="F353" s="133">
        <v>68</v>
      </c>
      <c r="G353" s="45" t="str">
        <f>IF(MID(tab_SATLISTE[[#This Row],[SAT-ID]],2,1)="x","x",LEFT(tab_SATLISTE[[#This Row],[SAT-ID]]))</f>
        <v>6</v>
      </c>
      <c r="H353" s="364" t="str">
        <f xml:space="preserve"> IF(tab_SATLISTE[[#This Row],[SAT-ID]]="","",IF(MID(tab_SATLISTE[[#This Row],[SAT-ID]],2,1)="x","Freistaat Bayern",INDEX(bezirke,LEFT(tab_SATLISTE[[#This Row],[SAT-ID]],1))&amp; " - "&amp; IF(MID(tab_SATLISTE[[#This Row],[SAT-ID]],2,1)="k","kommunal","privat")))</f>
        <v>Unterfranken - kommunal</v>
      </c>
      <c r="I353" s="365"/>
      <c r="J353" s="365"/>
      <c r="K353" s="365"/>
      <c r="L353" s="366"/>
    </row>
    <row r="354" spans="1:12" ht="15.95" customHeight="1" x14ac:dyDescent="0.25">
      <c r="A354" s="133" t="s">
        <v>2174</v>
      </c>
      <c r="B354" s="133" t="s">
        <v>3281</v>
      </c>
      <c r="C354" s="133">
        <v>389</v>
      </c>
      <c r="D354" s="136">
        <v>389000</v>
      </c>
      <c r="E354" s="135">
        <v>97250</v>
      </c>
      <c r="F354" s="133">
        <v>389</v>
      </c>
      <c r="G354" s="45" t="str">
        <f>IF(MID(tab_SATLISTE[[#This Row],[SAT-ID]],2,1)="x","x",LEFT(tab_SATLISTE[[#This Row],[SAT-ID]]))</f>
        <v>5</v>
      </c>
      <c r="H354" s="364" t="str">
        <f xml:space="preserve"> IF(tab_SATLISTE[[#This Row],[SAT-ID]]="","",IF(MID(tab_SATLISTE[[#This Row],[SAT-ID]],2,1)="x","Freistaat Bayern",INDEX(bezirke,LEFT(tab_SATLISTE[[#This Row],[SAT-ID]],1))&amp; " - "&amp; IF(MID(tab_SATLISTE[[#This Row],[SAT-ID]],2,1)="k","kommunal","privat")))</f>
        <v>Mittelfranken - kommunal</v>
      </c>
      <c r="I354" s="365"/>
      <c r="J354" s="365"/>
      <c r="K354" s="365"/>
      <c r="L354" s="366"/>
    </row>
    <row r="355" spans="1:12" ht="15.95" customHeight="1" x14ac:dyDescent="0.25">
      <c r="A355" s="133" t="s">
        <v>1750</v>
      </c>
      <c r="B355" s="133" t="s">
        <v>3282</v>
      </c>
      <c r="C355" s="133">
        <v>804</v>
      </c>
      <c r="D355" s="136">
        <v>804000</v>
      </c>
      <c r="E355" s="135">
        <v>201000</v>
      </c>
      <c r="F355" s="133">
        <v>804</v>
      </c>
      <c r="G355" s="45" t="str">
        <f>IF(MID(tab_SATLISTE[[#This Row],[SAT-ID]],2,1)="x","x",LEFT(tab_SATLISTE[[#This Row],[SAT-ID]]))</f>
        <v>4</v>
      </c>
      <c r="H355" s="364" t="str">
        <f xml:space="preserve"> IF(tab_SATLISTE[[#This Row],[SAT-ID]]="","",IF(MID(tab_SATLISTE[[#This Row],[SAT-ID]],2,1)="x","Freistaat Bayern",INDEX(bezirke,LEFT(tab_SATLISTE[[#This Row],[SAT-ID]],1))&amp; " - "&amp; IF(MID(tab_SATLISTE[[#This Row],[SAT-ID]],2,1)="k","kommunal","privat")))</f>
        <v>Oberfranken - kommunal</v>
      </c>
      <c r="I355" s="365"/>
      <c r="J355" s="365"/>
      <c r="K355" s="365"/>
      <c r="L355" s="366"/>
    </row>
    <row r="356" spans="1:12" ht="15.95" customHeight="1" x14ac:dyDescent="0.25">
      <c r="A356" s="133" t="s">
        <v>1828</v>
      </c>
      <c r="B356" s="133" t="s">
        <v>3283</v>
      </c>
      <c r="C356" s="133">
        <v>332</v>
      </c>
      <c r="D356" s="136">
        <v>332000</v>
      </c>
      <c r="E356" s="135">
        <v>83000</v>
      </c>
      <c r="F356" s="133">
        <v>332</v>
      </c>
      <c r="G356" s="45" t="str">
        <f>IF(MID(tab_SATLISTE[[#This Row],[SAT-ID]],2,1)="x","x",LEFT(tab_SATLISTE[[#This Row],[SAT-ID]]))</f>
        <v>4</v>
      </c>
      <c r="H356" s="364" t="str">
        <f xml:space="preserve"> IF(tab_SATLISTE[[#This Row],[SAT-ID]]="","",IF(MID(tab_SATLISTE[[#This Row],[SAT-ID]],2,1)="x","Freistaat Bayern",INDEX(bezirke,LEFT(tab_SATLISTE[[#This Row],[SAT-ID]],1))&amp; " - "&amp; IF(MID(tab_SATLISTE[[#This Row],[SAT-ID]],2,1)="k","kommunal","privat")))</f>
        <v>Oberfranken - kommunal</v>
      </c>
      <c r="I356" s="365"/>
      <c r="J356" s="365"/>
      <c r="K356" s="365"/>
      <c r="L356" s="366"/>
    </row>
    <row r="357" spans="1:12" ht="15.95" customHeight="1" x14ac:dyDescent="0.25">
      <c r="A357" s="133" t="s">
        <v>2604</v>
      </c>
      <c r="B357" s="133" t="s">
        <v>3284</v>
      </c>
      <c r="C357" s="133">
        <v>52</v>
      </c>
      <c r="D357" s="136">
        <v>52000</v>
      </c>
      <c r="E357" s="135">
        <v>13000</v>
      </c>
      <c r="F357" s="133">
        <v>52</v>
      </c>
      <c r="G357" s="45" t="str">
        <f>IF(MID(tab_SATLISTE[[#This Row],[SAT-ID]],2,1)="x","x",LEFT(tab_SATLISTE[[#This Row],[SAT-ID]]))</f>
        <v>7</v>
      </c>
      <c r="H357" s="364" t="str">
        <f xml:space="preserve"> IF(tab_SATLISTE[[#This Row],[SAT-ID]]="","",IF(MID(tab_SATLISTE[[#This Row],[SAT-ID]],2,1)="x","Freistaat Bayern",INDEX(bezirke,LEFT(tab_SATLISTE[[#This Row],[SAT-ID]],1))&amp; " - "&amp; IF(MID(tab_SATLISTE[[#This Row],[SAT-ID]],2,1)="k","kommunal","privat")))</f>
        <v>Schwaben - kommunal</v>
      </c>
      <c r="I357" s="365"/>
      <c r="J357" s="365"/>
      <c r="K357" s="365"/>
      <c r="L357" s="366"/>
    </row>
    <row r="358" spans="1:12" ht="15.95" customHeight="1" x14ac:dyDescent="0.25">
      <c r="A358" s="133" t="s">
        <v>478</v>
      </c>
      <c r="B358" s="133" t="s">
        <v>3285</v>
      </c>
      <c r="C358" s="133">
        <v>536</v>
      </c>
      <c r="D358" s="136">
        <v>536000</v>
      </c>
      <c r="E358" s="135">
        <v>134000</v>
      </c>
      <c r="F358" s="133">
        <v>536</v>
      </c>
      <c r="G358" s="45" t="str">
        <f>IF(MID(tab_SATLISTE[[#This Row],[SAT-ID]],2,1)="x","x",LEFT(tab_SATLISTE[[#This Row],[SAT-ID]]))</f>
        <v>1</v>
      </c>
      <c r="H358" s="364" t="str">
        <f xml:space="preserve"> IF(tab_SATLISTE[[#This Row],[SAT-ID]]="","",IF(MID(tab_SATLISTE[[#This Row],[SAT-ID]],2,1)="x","Freistaat Bayern",INDEX(bezirke,LEFT(tab_SATLISTE[[#This Row],[SAT-ID]],1))&amp; " - "&amp; IF(MID(tab_SATLISTE[[#This Row],[SAT-ID]],2,1)="k","kommunal","privat")))</f>
        <v>Oberbayern - kommunal</v>
      </c>
      <c r="I358" s="365"/>
      <c r="J358" s="365"/>
      <c r="K358" s="365"/>
      <c r="L358" s="366"/>
    </row>
    <row r="359" spans="1:12" ht="15.95" customHeight="1" x14ac:dyDescent="0.25">
      <c r="A359" s="133" t="s">
        <v>498</v>
      </c>
      <c r="B359" s="133" t="s">
        <v>3286</v>
      </c>
      <c r="C359" s="133">
        <v>294</v>
      </c>
      <c r="D359" s="136">
        <v>294000</v>
      </c>
      <c r="E359" s="135">
        <v>73500</v>
      </c>
      <c r="F359" s="133">
        <v>294</v>
      </c>
      <c r="G359" s="45" t="str">
        <f>IF(MID(tab_SATLISTE[[#This Row],[SAT-ID]],2,1)="x","x",LEFT(tab_SATLISTE[[#This Row],[SAT-ID]]))</f>
        <v>1</v>
      </c>
      <c r="H359" s="364" t="str">
        <f xml:space="preserve"> IF(tab_SATLISTE[[#This Row],[SAT-ID]]="","",IF(MID(tab_SATLISTE[[#This Row],[SAT-ID]],2,1)="x","Freistaat Bayern",INDEX(bezirke,LEFT(tab_SATLISTE[[#This Row],[SAT-ID]],1))&amp; " - "&amp; IF(MID(tab_SATLISTE[[#This Row],[SAT-ID]],2,1)="k","kommunal","privat")))</f>
        <v>Oberbayern - kommunal</v>
      </c>
      <c r="I359" s="365"/>
      <c r="J359" s="365"/>
      <c r="K359" s="365"/>
      <c r="L359" s="366"/>
    </row>
    <row r="360" spans="1:12" ht="15.95" customHeight="1" x14ac:dyDescent="0.25">
      <c r="A360" s="133" t="s">
        <v>1181</v>
      </c>
      <c r="B360" s="133" t="s">
        <v>3287</v>
      </c>
      <c r="C360" s="133">
        <v>411</v>
      </c>
      <c r="D360" s="136">
        <v>411000</v>
      </c>
      <c r="E360" s="135">
        <v>102750</v>
      </c>
      <c r="F360" s="133">
        <v>411</v>
      </c>
      <c r="G360" s="45" t="str">
        <f>IF(MID(tab_SATLISTE[[#This Row],[SAT-ID]],2,1)="x","x",LEFT(tab_SATLISTE[[#This Row],[SAT-ID]]))</f>
        <v>2</v>
      </c>
      <c r="H360" s="364" t="str">
        <f xml:space="preserve"> IF(tab_SATLISTE[[#This Row],[SAT-ID]]="","",IF(MID(tab_SATLISTE[[#This Row],[SAT-ID]],2,1)="x","Freistaat Bayern",INDEX(bezirke,LEFT(tab_SATLISTE[[#This Row],[SAT-ID]],1))&amp; " - "&amp; IF(MID(tab_SATLISTE[[#This Row],[SAT-ID]],2,1)="k","kommunal","privat")))</f>
        <v>Niederbayern - kommunal</v>
      </c>
      <c r="I360" s="365"/>
      <c r="J360" s="365"/>
      <c r="K360" s="365"/>
      <c r="L360" s="366"/>
    </row>
    <row r="361" spans="1:12" ht="15.95" customHeight="1" x14ac:dyDescent="0.25">
      <c r="A361" s="133" t="s">
        <v>1496</v>
      </c>
      <c r="B361" s="133" t="s">
        <v>2954</v>
      </c>
      <c r="C361" s="133">
        <v>100</v>
      </c>
      <c r="D361" s="136">
        <v>100000</v>
      </c>
      <c r="E361" s="135">
        <v>25000</v>
      </c>
      <c r="F361" s="133">
        <v>100</v>
      </c>
      <c r="G361" s="45" t="str">
        <f>IF(MID(tab_SATLISTE[[#This Row],[SAT-ID]],2,1)="x","x",LEFT(tab_SATLISTE[[#This Row],[SAT-ID]]))</f>
        <v>3</v>
      </c>
      <c r="H361" s="364" t="str">
        <f xml:space="preserve"> IF(tab_SATLISTE[[#This Row],[SAT-ID]]="","",IF(MID(tab_SATLISTE[[#This Row],[SAT-ID]],2,1)="x","Freistaat Bayern",INDEX(bezirke,LEFT(tab_SATLISTE[[#This Row],[SAT-ID]],1))&amp; " - "&amp; IF(MID(tab_SATLISTE[[#This Row],[SAT-ID]],2,1)="k","kommunal","privat")))</f>
        <v>Oberpfalz - kommunal</v>
      </c>
      <c r="I361" s="365"/>
      <c r="J361" s="365"/>
      <c r="K361" s="365"/>
      <c r="L361" s="366"/>
    </row>
    <row r="362" spans="1:12" ht="15.95" customHeight="1" x14ac:dyDescent="0.25">
      <c r="A362" s="133" t="s">
        <v>2148</v>
      </c>
      <c r="B362" s="133" t="s">
        <v>3288</v>
      </c>
      <c r="C362" s="133">
        <v>519</v>
      </c>
      <c r="D362" s="136">
        <v>519000</v>
      </c>
      <c r="E362" s="135">
        <v>129750</v>
      </c>
      <c r="F362" s="133">
        <v>519</v>
      </c>
      <c r="G362" s="45" t="str">
        <f>IF(MID(tab_SATLISTE[[#This Row],[SAT-ID]],2,1)="x","x",LEFT(tab_SATLISTE[[#This Row],[SAT-ID]]))</f>
        <v>5</v>
      </c>
      <c r="H362" s="364" t="str">
        <f xml:space="preserve"> IF(tab_SATLISTE[[#This Row],[SAT-ID]]="","",IF(MID(tab_SATLISTE[[#This Row],[SAT-ID]],2,1)="x","Freistaat Bayern",INDEX(bezirke,LEFT(tab_SATLISTE[[#This Row],[SAT-ID]],1))&amp; " - "&amp; IF(MID(tab_SATLISTE[[#This Row],[SAT-ID]],2,1)="k","kommunal","privat")))</f>
        <v>Mittelfranken - kommunal</v>
      </c>
      <c r="I362" s="365"/>
      <c r="J362" s="365"/>
      <c r="K362" s="365"/>
      <c r="L362" s="366"/>
    </row>
    <row r="363" spans="1:12" ht="15.95" customHeight="1" x14ac:dyDescent="0.25">
      <c r="A363" s="133" t="s">
        <v>2378</v>
      </c>
      <c r="B363" s="133" t="s">
        <v>3289</v>
      </c>
      <c r="C363" s="133">
        <v>88</v>
      </c>
      <c r="D363" s="136">
        <v>88000</v>
      </c>
      <c r="E363" s="135">
        <v>22000</v>
      </c>
      <c r="F363" s="133">
        <v>88</v>
      </c>
      <c r="G363" s="45" t="str">
        <f>IF(MID(tab_SATLISTE[[#This Row],[SAT-ID]],2,1)="x","x",LEFT(tab_SATLISTE[[#This Row],[SAT-ID]]))</f>
        <v>6</v>
      </c>
      <c r="H363" s="364" t="str">
        <f xml:space="preserve"> IF(tab_SATLISTE[[#This Row],[SAT-ID]]="","",IF(MID(tab_SATLISTE[[#This Row],[SAT-ID]],2,1)="x","Freistaat Bayern",INDEX(bezirke,LEFT(tab_SATLISTE[[#This Row],[SAT-ID]],1))&amp; " - "&amp; IF(MID(tab_SATLISTE[[#This Row],[SAT-ID]],2,1)="k","kommunal","privat")))</f>
        <v>Unterfranken - kommunal</v>
      </c>
      <c r="I363" s="365"/>
      <c r="J363" s="365"/>
      <c r="K363" s="365"/>
      <c r="L363" s="366"/>
    </row>
    <row r="364" spans="1:12" ht="15.95" customHeight="1" x14ac:dyDescent="0.25">
      <c r="A364" s="133" t="s">
        <v>2462</v>
      </c>
      <c r="B364" s="133" t="s">
        <v>3290</v>
      </c>
      <c r="C364" s="133">
        <v>693</v>
      </c>
      <c r="D364" s="136">
        <v>693000</v>
      </c>
      <c r="E364" s="135">
        <v>173250</v>
      </c>
      <c r="F364" s="133">
        <v>693</v>
      </c>
      <c r="G364" s="45" t="str">
        <f>IF(MID(tab_SATLISTE[[#This Row],[SAT-ID]],2,1)="x","x",LEFT(tab_SATLISTE[[#This Row],[SAT-ID]]))</f>
        <v>6</v>
      </c>
      <c r="H364" s="364" t="str">
        <f xml:space="preserve"> IF(tab_SATLISTE[[#This Row],[SAT-ID]]="","",IF(MID(tab_SATLISTE[[#This Row],[SAT-ID]],2,1)="x","Freistaat Bayern",INDEX(bezirke,LEFT(tab_SATLISTE[[#This Row],[SAT-ID]],1))&amp; " - "&amp; IF(MID(tab_SATLISTE[[#This Row],[SAT-ID]],2,1)="k","kommunal","privat")))</f>
        <v>Unterfranken - kommunal</v>
      </c>
      <c r="I364" s="365"/>
      <c r="J364" s="365"/>
      <c r="K364" s="365"/>
      <c r="L364" s="366"/>
    </row>
    <row r="365" spans="1:12" ht="15.95" customHeight="1" x14ac:dyDescent="0.25">
      <c r="A365" s="133" t="s">
        <v>2568</v>
      </c>
      <c r="B365" s="133" t="s">
        <v>2965</v>
      </c>
      <c r="C365" s="133">
        <v>4</v>
      </c>
      <c r="D365" s="136">
        <v>4000</v>
      </c>
      <c r="E365" s="135">
        <v>1000</v>
      </c>
      <c r="F365" s="133">
        <v>4</v>
      </c>
      <c r="G365" s="45" t="str">
        <f>IF(MID(tab_SATLISTE[[#This Row],[SAT-ID]],2,1)="x","x",LEFT(tab_SATLISTE[[#This Row],[SAT-ID]]))</f>
        <v>6</v>
      </c>
      <c r="H365" s="364" t="str">
        <f xml:space="preserve"> IF(tab_SATLISTE[[#This Row],[SAT-ID]]="","",IF(MID(tab_SATLISTE[[#This Row],[SAT-ID]],2,1)="x","Freistaat Bayern",INDEX(bezirke,LEFT(tab_SATLISTE[[#This Row],[SAT-ID]],1))&amp; " - "&amp; IF(MID(tab_SATLISTE[[#This Row],[SAT-ID]],2,1)="k","kommunal","privat")))</f>
        <v>Unterfranken - privat</v>
      </c>
      <c r="I365" s="365"/>
      <c r="J365" s="365"/>
      <c r="K365" s="365"/>
      <c r="L365" s="366"/>
    </row>
    <row r="366" spans="1:12" ht="15.95" customHeight="1" x14ac:dyDescent="0.25">
      <c r="A366" s="133" t="s">
        <v>2729</v>
      </c>
      <c r="B366" s="133" t="s">
        <v>3291</v>
      </c>
      <c r="C366" s="133">
        <v>397</v>
      </c>
      <c r="D366" s="136">
        <v>397000</v>
      </c>
      <c r="E366" s="135">
        <v>99250</v>
      </c>
      <c r="F366" s="133">
        <v>397</v>
      </c>
      <c r="G366" s="45" t="str">
        <f>IF(MID(tab_SATLISTE[[#This Row],[SAT-ID]],2,1)="x","x",LEFT(tab_SATLISTE[[#This Row],[SAT-ID]]))</f>
        <v>7</v>
      </c>
      <c r="H366" s="364" t="str">
        <f xml:space="preserve"> IF(tab_SATLISTE[[#This Row],[SAT-ID]]="","",IF(MID(tab_SATLISTE[[#This Row],[SAT-ID]],2,1)="x","Freistaat Bayern",INDEX(bezirke,LEFT(tab_SATLISTE[[#This Row],[SAT-ID]],1))&amp; " - "&amp; IF(MID(tab_SATLISTE[[#This Row],[SAT-ID]],2,1)="k","kommunal","privat")))</f>
        <v>Schwaben - kommunal</v>
      </c>
      <c r="I366" s="365"/>
      <c r="J366" s="365"/>
      <c r="K366" s="365"/>
      <c r="L366" s="366"/>
    </row>
    <row r="367" spans="1:12" ht="15.95" customHeight="1" x14ac:dyDescent="0.25">
      <c r="A367" s="133" t="s">
        <v>1016</v>
      </c>
      <c r="B367" s="133" t="s">
        <v>3292</v>
      </c>
      <c r="C367" s="133">
        <v>28</v>
      </c>
      <c r="D367" s="136">
        <v>28000</v>
      </c>
      <c r="E367" s="135">
        <v>7000</v>
      </c>
      <c r="F367" s="133">
        <v>28</v>
      </c>
      <c r="G367" s="45" t="str">
        <f>IF(MID(tab_SATLISTE[[#This Row],[SAT-ID]],2,1)="x","x",LEFT(tab_SATLISTE[[#This Row],[SAT-ID]]))</f>
        <v>1</v>
      </c>
      <c r="H367" s="364" t="str">
        <f xml:space="preserve"> IF(tab_SATLISTE[[#This Row],[SAT-ID]]="","",IF(MID(tab_SATLISTE[[#This Row],[SAT-ID]],2,1)="x","Freistaat Bayern",INDEX(bezirke,LEFT(tab_SATLISTE[[#This Row],[SAT-ID]],1))&amp; " - "&amp; IF(MID(tab_SATLISTE[[#This Row],[SAT-ID]],2,1)="k","kommunal","privat")))</f>
        <v>Oberbayern - privat</v>
      </c>
      <c r="I367" s="365"/>
      <c r="J367" s="365"/>
      <c r="K367" s="365"/>
      <c r="L367" s="366"/>
    </row>
    <row r="368" spans="1:12" ht="15.95" customHeight="1" x14ac:dyDescent="0.25">
      <c r="A368" s="133" t="s">
        <v>997</v>
      </c>
      <c r="B368" s="133" t="s">
        <v>2940</v>
      </c>
      <c r="C368" s="133">
        <v>104</v>
      </c>
      <c r="D368" s="136">
        <v>104000</v>
      </c>
      <c r="E368" s="135">
        <v>26000</v>
      </c>
      <c r="F368" s="133">
        <v>104</v>
      </c>
      <c r="G368" s="45" t="str">
        <f>IF(MID(tab_SATLISTE[[#This Row],[SAT-ID]],2,1)="x","x",LEFT(tab_SATLISTE[[#This Row],[SAT-ID]]))</f>
        <v>1</v>
      </c>
      <c r="H368" s="364" t="str">
        <f xml:space="preserve"> IF(tab_SATLISTE[[#This Row],[SAT-ID]]="","",IF(MID(tab_SATLISTE[[#This Row],[SAT-ID]],2,1)="x","Freistaat Bayern",INDEX(bezirke,LEFT(tab_SATLISTE[[#This Row],[SAT-ID]],1))&amp; " - "&amp; IF(MID(tab_SATLISTE[[#This Row],[SAT-ID]],2,1)="k","kommunal","privat")))</f>
        <v>Oberbayern - privat</v>
      </c>
      <c r="I368" s="365"/>
      <c r="J368" s="365"/>
      <c r="K368" s="365"/>
      <c r="L368" s="366"/>
    </row>
    <row r="369" spans="1:12" ht="15.95" customHeight="1" x14ac:dyDescent="0.25">
      <c r="A369" s="133" t="s">
        <v>1130</v>
      </c>
      <c r="B369" s="133" t="s">
        <v>3293</v>
      </c>
      <c r="C369" s="133">
        <v>49</v>
      </c>
      <c r="D369" s="136">
        <v>49000</v>
      </c>
      <c r="E369" s="135">
        <v>12250</v>
      </c>
      <c r="F369" s="133">
        <v>49</v>
      </c>
      <c r="G369" s="45" t="str">
        <f>IF(MID(tab_SATLISTE[[#This Row],[SAT-ID]],2,1)="x","x",LEFT(tab_SATLISTE[[#This Row],[SAT-ID]]))</f>
        <v>1</v>
      </c>
      <c r="H369" s="364" t="str">
        <f xml:space="preserve"> IF(tab_SATLISTE[[#This Row],[SAT-ID]]="","",IF(MID(tab_SATLISTE[[#This Row],[SAT-ID]],2,1)="x","Freistaat Bayern",INDEX(bezirke,LEFT(tab_SATLISTE[[#This Row],[SAT-ID]],1))&amp; " - "&amp; IF(MID(tab_SATLISTE[[#This Row],[SAT-ID]],2,1)="k","kommunal","privat")))</f>
        <v>Oberbayern - privat</v>
      </c>
      <c r="I369" s="365"/>
      <c r="J369" s="365"/>
      <c r="K369" s="365"/>
      <c r="L369" s="366"/>
    </row>
    <row r="370" spans="1:12" ht="15.95" customHeight="1" x14ac:dyDescent="0.25">
      <c r="A370" s="133" t="s">
        <v>1135</v>
      </c>
      <c r="B370" s="133" t="s">
        <v>2950</v>
      </c>
      <c r="C370" s="133">
        <v>43</v>
      </c>
      <c r="D370" s="136">
        <v>43000</v>
      </c>
      <c r="E370" s="135">
        <v>10750</v>
      </c>
      <c r="F370" s="133">
        <v>43</v>
      </c>
      <c r="G370" s="45" t="str">
        <f>IF(MID(tab_SATLISTE[[#This Row],[SAT-ID]],2,1)="x","x",LEFT(tab_SATLISTE[[#This Row],[SAT-ID]]))</f>
        <v>1</v>
      </c>
      <c r="H370" s="364" t="str">
        <f xml:space="preserve"> IF(tab_SATLISTE[[#This Row],[SAT-ID]]="","",IF(MID(tab_SATLISTE[[#This Row],[SAT-ID]],2,1)="x","Freistaat Bayern",INDEX(bezirke,LEFT(tab_SATLISTE[[#This Row],[SAT-ID]],1))&amp; " - "&amp; IF(MID(tab_SATLISTE[[#This Row],[SAT-ID]],2,1)="k","kommunal","privat")))</f>
        <v>Oberbayern - privat</v>
      </c>
      <c r="I370" s="365"/>
      <c r="J370" s="365"/>
      <c r="K370" s="365"/>
      <c r="L370" s="366"/>
    </row>
    <row r="371" spans="1:12" ht="15.95" customHeight="1" x14ac:dyDescent="0.25">
      <c r="A371" s="133" t="s">
        <v>1100</v>
      </c>
      <c r="B371" s="133" t="s">
        <v>116</v>
      </c>
      <c r="C371" s="133">
        <v>96</v>
      </c>
      <c r="D371" s="136">
        <v>96000</v>
      </c>
      <c r="E371" s="135">
        <v>24000</v>
      </c>
      <c r="F371" s="133">
        <v>96</v>
      </c>
      <c r="G371" s="45" t="str">
        <f>IF(MID(tab_SATLISTE[[#This Row],[SAT-ID]],2,1)="x","x",LEFT(tab_SATLISTE[[#This Row],[SAT-ID]]))</f>
        <v>1</v>
      </c>
      <c r="H371" s="364" t="str">
        <f xml:space="preserve"> IF(tab_SATLISTE[[#This Row],[SAT-ID]]="","",IF(MID(tab_SATLISTE[[#This Row],[SAT-ID]],2,1)="x","Freistaat Bayern",INDEX(bezirke,LEFT(tab_SATLISTE[[#This Row],[SAT-ID]],1))&amp; " - "&amp; IF(MID(tab_SATLISTE[[#This Row],[SAT-ID]],2,1)="k","kommunal","privat")))</f>
        <v>Oberbayern - privat</v>
      </c>
      <c r="I371" s="365"/>
      <c r="J371" s="365"/>
      <c r="K371" s="365"/>
      <c r="L371" s="366"/>
    </row>
    <row r="372" spans="1:12" ht="15.95" customHeight="1" x14ac:dyDescent="0.25">
      <c r="A372" s="133" t="s">
        <v>948</v>
      </c>
      <c r="B372" s="133" t="s">
        <v>3294</v>
      </c>
      <c r="C372" s="133">
        <v>18</v>
      </c>
      <c r="D372" s="136">
        <v>18000</v>
      </c>
      <c r="E372" s="135">
        <v>4500</v>
      </c>
      <c r="F372" s="133">
        <v>18</v>
      </c>
      <c r="G372" s="45" t="str">
        <f>IF(MID(tab_SATLISTE[[#This Row],[SAT-ID]],2,1)="x","x",LEFT(tab_SATLISTE[[#This Row],[SAT-ID]]))</f>
        <v>1</v>
      </c>
      <c r="H372" s="364" t="str">
        <f xml:space="preserve"> IF(tab_SATLISTE[[#This Row],[SAT-ID]]="","",IF(MID(tab_SATLISTE[[#This Row],[SAT-ID]],2,1)="x","Freistaat Bayern",INDEX(bezirke,LEFT(tab_SATLISTE[[#This Row],[SAT-ID]],1))&amp; " - "&amp; IF(MID(tab_SATLISTE[[#This Row],[SAT-ID]],2,1)="k","kommunal","privat")))</f>
        <v>Oberbayern - privat</v>
      </c>
      <c r="I372" s="365"/>
      <c r="J372" s="365"/>
      <c r="K372" s="365"/>
      <c r="L372" s="366"/>
    </row>
    <row r="373" spans="1:12" ht="15.95" customHeight="1" x14ac:dyDescent="0.25">
      <c r="A373" s="133" t="s">
        <v>1098</v>
      </c>
      <c r="B373" s="133" t="s">
        <v>3295</v>
      </c>
      <c r="C373" s="133">
        <v>57</v>
      </c>
      <c r="D373" s="136">
        <v>57000</v>
      </c>
      <c r="E373" s="135">
        <v>14250</v>
      </c>
      <c r="F373" s="133">
        <v>57</v>
      </c>
      <c r="G373" s="45" t="str">
        <f>IF(MID(tab_SATLISTE[[#This Row],[SAT-ID]],2,1)="x","x",LEFT(tab_SATLISTE[[#This Row],[SAT-ID]]))</f>
        <v>1</v>
      </c>
      <c r="H373" s="364" t="str">
        <f xml:space="preserve"> IF(tab_SATLISTE[[#This Row],[SAT-ID]]="","",IF(MID(tab_SATLISTE[[#This Row],[SAT-ID]],2,1)="x","Freistaat Bayern",INDEX(bezirke,LEFT(tab_SATLISTE[[#This Row],[SAT-ID]],1))&amp; " - "&amp; IF(MID(tab_SATLISTE[[#This Row],[SAT-ID]],2,1)="k","kommunal","privat")))</f>
        <v>Oberbayern - privat</v>
      </c>
      <c r="I373" s="365"/>
      <c r="J373" s="365"/>
      <c r="K373" s="365"/>
      <c r="L373" s="366"/>
    </row>
    <row r="374" spans="1:12" ht="15.95" customHeight="1" x14ac:dyDescent="0.25">
      <c r="A374" s="133" t="s">
        <v>1111</v>
      </c>
      <c r="B374" s="133" t="s">
        <v>3296</v>
      </c>
      <c r="C374" s="133">
        <v>17</v>
      </c>
      <c r="D374" s="136">
        <v>17000</v>
      </c>
      <c r="E374" s="135">
        <v>4250</v>
      </c>
      <c r="F374" s="133">
        <v>17</v>
      </c>
      <c r="G374" s="45" t="str">
        <f>IF(MID(tab_SATLISTE[[#This Row],[SAT-ID]],2,1)="x","x",LEFT(tab_SATLISTE[[#This Row],[SAT-ID]]))</f>
        <v>1</v>
      </c>
      <c r="H374" s="364" t="str">
        <f xml:space="preserve"> IF(tab_SATLISTE[[#This Row],[SAT-ID]]="","",IF(MID(tab_SATLISTE[[#This Row],[SAT-ID]],2,1)="x","Freistaat Bayern",INDEX(bezirke,LEFT(tab_SATLISTE[[#This Row],[SAT-ID]],1))&amp; " - "&amp; IF(MID(tab_SATLISTE[[#This Row],[SAT-ID]],2,1)="k","kommunal","privat")))</f>
        <v>Oberbayern - privat</v>
      </c>
      <c r="I374" s="365"/>
      <c r="J374" s="365"/>
      <c r="K374" s="365"/>
      <c r="L374" s="366"/>
    </row>
    <row r="375" spans="1:12" ht="15.95" customHeight="1" x14ac:dyDescent="0.25">
      <c r="A375" s="133" t="s">
        <v>1031</v>
      </c>
      <c r="B375" s="133" t="s">
        <v>117</v>
      </c>
      <c r="C375" s="133">
        <v>111</v>
      </c>
      <c r="D375" s="136">
        <v>111000</v>
      </c>
      <c r="E375" s="135">
        <v>27750</v>
      </c>
      <c r="F375" s="133">
        <v>111</v>
      </c>
      <c r="G375" s="45" t="str">
        <f>IF(MID(tab_SATLISTE[[#This Row],[SAT-ID]],2,1)="x","x",LEFT(tab_SATLISTE[[#This Row],[SAT-ID]]))</f>
        <v>1</v>
      </c>
      <c r="H375" s="364" t="str">
        <f xml:space="preserve"> IF(tab_SATLISTE[[#This Row],[SAT-ID]]="","",IF(MID(tab_SATLISTE[[#This Row],[SAT-ID]],2,1)="x","Freistaat Bayern",INDEX(bezirke,LEFT(tab_SATLISTE[[#This Row],[SAT-ID]],1))&amp; " - "&amp; IF(MID(tab_SATLISTE[[#This Row],[SAT-ID]],2,1)="k","kommunal","privat")))</f>
        <v>Oberbayern - privat</v>
      </c>
      <c r="I375" s="365"/>
      <c r="J375" s="365"/>
      <c r="K375" s="365"/>
      <c r="L375" s="366"/>
    </row>
    <row r="376" spans="1:12" ht="15.95" customHeight="1" x14ac:dyDescent="0.25">
      <c r="A376" s="133" t="s">
        <v>1430</v>
      </c>
      <c r="B376" s="133" t="s">
        <v>3297</v>
      </c>
      <c r="C376" s="133">
        <v>313</v>
      </c>
      <c r="D376" s="136">
        <v>313000</v>
      </c>
      <c r="E376" s="135">
        <v>78250</v>
      </c>
      <c r="F376" s="133">
        <v>313</v>
      </c>
      <c r="G376" s="45" t="str">
        <f>IF(MID(tab_SATLISTE[[#This Row],[SAT-ID]],2,1)="x","x",LEFT(tab_SATLISTE[[#This Row],[SAT-ID]]))</f>
        <v>2</v>
      </c>
      <c r="H376" s="364" t="str">
        <f xml:space="preserve"> IF(tab_SATLISTE[[#This Row],[SAT-ID]]="","",IF(MID(tab_SATLISTE[[#This Row],[SAT-ID]],2,1)="x","Freistaat Bayern",INDEX(bezirke,LEFT(tab_SATLISTE[[#This Row],[SAT-ID]],1))&amp; " - "&amp; IF(MID(tab_SATLISTE[[#This Row],[SAT-ID]],2,1)="k","kommunal","privat")))</f>
        <v>Niederbayern - privat</v>
      </c>
      <c r="I376" s="365"/>
      <c r="J376" s="365"/>
      <c r="K376" s="365"/>
      <c r="L376" s="366"/>
    </row>
    <row r="377" spans="1:12" ht="15.95" customHeight="1" x14ac:dyDescent="0.25">
      <c r="A377" s="133" t="s">
        <v>1465</v>
      </c>
      <c r="B377" s="133" t="s">
        <v>3298</v>
      </c>
      <c r="C377" s="133">
        <v>44</v>
      </c>
      <c r="D377" s="136">
        <v>44000</v>
      </c>
      <c r="E377" s="135">
        <v>11000</v>
      </c>
      <c r="F377" s="133">
        <v>44</v>
      </c>
      <c r="G377" s="45" t="str">
        <f>IF(MID(tab_SATLISTE[[#This Row],[SAT-ID]],2,1)="x","x",LEFT(tab_SATLISTE[[#This Row],[SAT-ID]]))</f>
        <v>2</v>
      </c>
      <c r="H377" s="364" t="str">
        <f xml:space="preserve"> IF(tab_SATLISTE[[#This Row],[SAT-ID]]="","",IF(MID(tab_SATLISTE[[#This Row],[SAT-ID]],2,1)="x","Freistaat Bayern",INDEX(bezirke,LEFT(tab_SATLISTE[[#This Row],[SAT-ID]],1))&amp; " - "&amp; IF(MID(tab_SATLISTE[[#This Row],[SAT-ID]],2,1)="k","kommunal","privat")))</f>
        <v>Niederbayern - privat</v>
      </c>
      <c r="I377" s="365"/>
      <c r="J377" s="365"/>
      <c r="K377" s="365"/>
      <c r="L377" s="366"/>
    </row>
    <row r="378" spans="1:12" ht="15.95" customHeight="1" x14ac:dyDescent="0.25">
      <c r="A378" s="133" t="s">
        <v>1435</v>
      </c>
      <c r="B378" s="133" t="s">
        <v>3299</v>
      </c>
      <c r="C378" s="133">
        <v>5</v>
      </c>
      <c r="D378" s="136">
        <v>5000</v>
      </c>
      <c r="E378" s="135">
        <v>1250</v>
      </c>
      <c r="F378" s="133">
        <v>5</v>
      </c>
      <c r="G378" s="45" t="str">
        <f>IF(MID(tab_SATLISTE[[#This Row],[SAT-ID]],2,1)="x","x",LEFT(tab_SATLISTE[[#This Row],[SAT-ID]]))</f>
        <v>2</v>
      </c>
      <c r="H378" s="364" t="str">
        <f xml:space="preserve"> IF(tab_SATLISTE[[#This Row],[SAT-ID]]="","",IF(MID(tab_SATLISTE[[#This Row],[SAT-ID]],2,1)="x","Freistaat Bayern",INDEX(bezirke,LEFT(tab_SATLISTE[[#This Row],[SAT-ID]],1))&amp; " - "&amp; IF(MID(tab_SATLISTE[[#This Row],[SAT-ID]],2,1)="k","kommunal","privat")))</f>
        <v>Niederbayern - privat</v>
      </c>
      <c r="I378" s="365"/>
      <c r="J378" s="365"/>
      <c r="K378" s="365"/>
      <c r="L378" s="366"/>
    </row>
    <row r="379" spans="1:12" ht="15.95" customHeight="1" x14ac:dyDescent="0.25">
      <c r="A379" s="133" t="s">
        <v>1729</v>
      </c>
      <c r="B379" s="133" t="s">
        <v>3300</v>
      </c>
      <c r="C379" s="133">
        <v>78</v>
      </c>
      <c r="D379" s="136">
        <v>78000</v>
      </c>
      <c r="E379" s="135">
        <v>19500</v>
      </c>
      <c r="F379" s="133">
        <v>78</v>
      </c>
      <c r="G379" s="45" t="str">
        <f>IF(MID(tab_SATLISTE[[#This Row],[SAT-ID]],2,1)="x","x",LEFT(tab_SATLISTE[[#This Row],[SAT-ID]]))</f>
        <v>3</v>
      </c>
      <c r="H379" s="364" t="str">
        <f xml:space="preserve"> IF(tab_SATLISTE[[#This Row],[SAT-ID]]="","",IF(MID(tab_SATLISTE[[#This Row],[SAT-ID]],2,1)="x","Freistaat Bayern",INDEX(bezirke,LEFT(tab_SATLISTE[[#This Row],[SAT-ID]],1))&amp; " - "&amp; IF(MID(tab_SATLISTE[[#This Row],[SAT-ID]],2,1)="k","kommunal","privat")))</f>
        <v>Oberpfalz - privat</v>
      </c>
      <c r="I379" s="365"/>
      <c r="J379" s="365"/>
      <c r="K379" s="365"/>
      <c r="L379" s="366"/>
    </row>
    <row r="380" spans="1:12" ht="15.95" customHeight="1" x14ac:dyDescent="0.25">
      <c r="A380" s="133" t="s">
        <v>1709</v>
      </c>
      <c r="B380" s="133" t="s">
        <v>3297</v>
      </c>
      <c r="C380" s="133">
        <v>229</v>
      </c>
      <c r="D380" s="136">
        <v>229000</v>
      </c>
      <c r="E380" s="135">
        <v>57250</v>
      </c>
      <c r="F380" s="133">
        <v>229</v>
      </c>
      <c r="G380" s="45" t="str">
        <f>IF(MID(tab_SATLISTE[[#This Row],[SAT-ID]],2,1)="x","x",LEFT(tab_SATLISTE[[#This Row],[SAT-ID]]))</f>
        <v>3</v>
      </c>
      <c r="H380" s="364" t="str">
        <f xml:space="preserve"> IF(tab_SATLISTE[[#This Row],[SAT-ID]]="","",IF(MID(tab_SATLISTE[[#This Row],[SAT-ID]],2,1)="x","Freistaat Bayern",INDEX(bezirke,LEFT(tab_SATLISTE[[#This Row],[SAT-ID]],1))&amp; " - "&amp; IF(MID(tab_SATLISTE[[#This Row],[SAT-ID]],2,1)="k","kommunal","privat")))</f>
        <v>Oberpfalz - privat</v>
      </c>
      <c r="I380" s="365"/>
      <c r="J380" s="365"/>
      <c r="K380" s="365"/>
      <c r="L380" s="366"/>
    </row>
    <row r="381" spans="1:12" ht="15.95" customHeight="1" x14ac:dyDescent="0.25">
      <c r="A381" s="133" t="s">
        <v>1987</v>
      </c>
      <c r="B381" s="133" t="s">
        <v>3301</v>
      </c>
      <c r="C381" s="133">
        <v>34</v>
      </c>
      <c r="D381" s="136">
        <v>34000</v>
      </c>
      <c r="E381" s="135">
        <v>8500</v>
      </c>
      <c r="F381" s="133">
        <v>34</v>
      </c>
      <c r="G381" s="45" t="str">
        <f>IF(MID(tab_SATLISTE[[#This Row],[SAT-ID]],2,1)="x","x",LEFT(tab_SATLISTE[[#This Row],[SAT-ID]]))</f>
        <v>4</v>
      </c>
      <c r="H381" s="364" t="str">
        <f xml:space="preserve"> IF(tab_SATLISTE[[#This Row],[SAT-ID]]="","",IF(MID(tab_SATLISTE[[#This Row],[SAT-ID]],2,1)="x","Freistaat Bayern",INDEX(bezirke,LEFT(tab_SATLISTE[[#This Row],[SAT-ID]],1))&amp; " - "&amp; IF(MID(tab_SATLISTE[[#This Row],[SAT-ID]],2,1)="k","kommunal","privat")))</f>
        <v>Oberfranken - privat</v>
      </c>
      <c r="I381" s="365"/>
      <c r="J381" s="365"/>
      <c r="K381" s="365"/>
      <c r="L381" s="366"/>
    </row>
    <row r="382" spans="1:12" ht="15.95" customHeight="1" x14ac:dyDescent="0.25">
      <c r="A382" s="133" t="s">
        <v>1953</v>
      </c>
      <c r="B382" s="133" t="s">
        <v>118</v>
      </c>
      <c r="C382" s="133">
        <v>35</v>
      </c>
      <c r="D382" s="136">
        <v>35000</v>
      </c>
      <c r="E382" s="135">
        <v>8750</v>
      </c>
      <c r="F382" s="133">
        <v>35</v>
      </c>
      <c r="G382" s="45" t="str">
        <f>IF(MID(tab_SATLISTE[[#This Row],[SAT-ID]],2,1)="x","x",LEFT(tab_SATLISTE[[#This Row],[SAT-ID]]))</f>
        <v>4</v>
      </c>
      <c r="H382" s="364" t="str">
        <f xml:space="preserve"> IF(tab_SATLISTE[[#This Row],[SAT-ID]]="","",IF(MID(tab_SATLISTE[[#This Row],[SAT-ID]],2,1)="x","Freistaat Bayern",INDEX(bezirke,LEFT(tab_SATLISTE[[#This Row],[SAT-ID]],1))&amp; " - "&amp; IF(MID(tab_SATLISTE[[#This Row],[SAT-ID]],2,1)="k","kommunal","privat")))</f>
        <v>Oberfranken - privat</v>
      </c>
      <c r="I382" s="365"/>
      <c r="J382" s="365"/>
      <c r="K382" s="365"/>
      <c r="L382" s="366"/>
    </row>
    <row r="383" spans="1:12" ht="15.95" customHeight="1" x14ac:dyDescent="0.25">
      <c r="A383" s="133" t="s">
        <v>1975</v>
      </c>
      <c r="B383" s="133" t="s">
        <v>3302</v>
      </c>
      <c r="C383" s="133">
        <v>40</v>
      </c>
      <c r="D383" s="136">
        <v>40000</v>
      </c>
      <c r="E383" s="135">
        <v>10000</v>
      </c>
      <c r="F383" s="133">
        <v>40</v>
      </c>
      <c r="G383" s="45" t="str">
        <f>IF(MID(tab_SATLISTE[[#This Row],[SAT-ID]],2,1)="x","x",LEFT(tab_SATLISTE[[#This Row],[SAT-ID]]))</f>
        <v>4</v>
      </c>
      <c r="H383" s="364" t="str">
        <f xml:space="preserve"> IF(tab_SATLISTE[[#This Row],[SAT-ID]]="","",IF(MID(tab_SATLISTE[[#This Row],[SAT-ID]],2,1)="x","Freistaat Bayern",INDEX(bezirke,LEFT(tab_SATLISTE[[#This Row],[SAT-ID]],1))&amp; " - "&amp; IF(MID(tab_SATLISTE[[#This Row],[SAT-ID]],2,1)="k","kommunal","privat")))</f>
        <v>Oberfranken - privat</v>
      </c>
      <c r="I383" s="365"/>
      <c r="J383" s="365"/>
      <c r="K383" s="365"/>
      <c r="L383" s="366"/>
    </row>
    <row r="384" spans="1:12" ht="15.95" customHeight="1" x14ac:dyDescent="0.25">
      <c r="A384" s="133" t="s">
        <v>2252</v>
      </c>
      <c r="B384" s="133" t="s">
        <v>3301</v>
      </c>
      <c r="C384" s="133">
        <v>96</v>
      </c>
      <c r="D384" s="136">
        <v>96000</v>
      </c>
      <c r="E384" s="135">
        <v>24000</v>
      </c>
      <c r="F384" s="133">
        <v>96</v>
      </c>
      <c r="G384" s="45" t="str">
        <f>IF(MID(tab_SATLISTE[[#This Row],[SAT-ID]],2,1)="x","x",LEFT(tab_SATLISTE[[#This Row],[SAT-ID]]))</f>
        <v>5</v>
      </c>
      <c r="H384" s="364" t="str">
        <f xml:space="preserve"> IF(tab_SATLISTE[[#This Row],[SAT-ID]]="","",IF(MID(tab_SATLISTE[[#This Row],[SAT-ID]],2,1)="x","Freistaat Bayern",INDEX(bezirke,LEFT(tab_SATLISTE[[#This Row],[SAT-ID]],1))&amp; " - "&amp; IF(MID(tab_SATLISTE[[#This Row],[SAT-ID]],2,1)="k","kommunal","privat")))</f>
        <v>Mittelfranken - privat</v>
      </c>
      <c r="I384" s="365"/>
      <c r="J384" s="365"/>
      <c r="K384" s="365"/>
      <c r="L384" s="366"/>
    </row>
    <row r="385" spans="1:12" ht="15.95" customHeight="1" x14ac:dyDescent="0.25">
      <c r="A385" s="133" t="s">
        <v>2253</v>
      </c>
      <c r="B385" s="133" t="s">
        <v>367</v>
      </c>
      <c r="C385" s="133">
        <v>30</v>
      </c>
      <c r="D385" s="136">
        <v>30000</v>
      </c>
      <c r="E385" s="135">
        <v>7500</v>
      </c>
      <c r="F385" s="133">
        <v>30</v>
      </c>
      <c r="G385" s="45" t="str">
        <f>IF(MID(tab_SATLISTE[[#This Row],[SAT-ID]],2,1)="x","x",LEFT(tab_SATLISTE[[#This Row],[SAT-ID]]))</f>
        <v>5</v>
      </c>
      <c r="H385" s="364" t="str">
        <f xml:space="preserve"> IF(tab_SATLISTE[[#This Row],[SAT-ID]]="","",IF(MID(tab_SATLISTE[[#This Row],[SAT-ID]],2,1)="x","Freistaat Bayern",INDEX(bezirke,LEFT(tab_SATLISTE[[#This Row],[SAT-ID]],1))&amp; " - "&amp; IF(MID(tab_SATLISTE[[#This Row],[SAT-ID]],2,1)="k","kommunal","privat")))</f>
        <v>Mittelfranken - privat</v>
      </c>
      <c r="I385" s="365"/>
      <c r="J385" s="365"/>
      <c r="K385" s="365"/>
      <c r="L385" s="366"/>
    </row>
    <row r="386" spans="1:12" ht="15.95" customHeight="1" x14ac:dyDescent="0.25">
      <c r="A386" s="133" t="s">
        <v>2251</v>
      </c>
      <c r="B386" s="133" t="s">
        <v>122</v>
      </c>
      <c r="C386" s="133">
        <v>80</v>
      </c>
      <c r="D386" s="136">
        <v>80000</v>
      </c>
      <c r="E386" s="135">
        <v>20000</v>
      </c>
      <c r="F386" s="133">
        <v>80</v>
      </c>
      <c r="G386" s="45" t="str">
        <f>IF(MID(tab_SATLISTE[[#This Row],[SAT-ID]],2,1)="x","x",LEFT(tab_SATLISTE[[#This Row],[SAT-ID]]))</f>
        <v>5</v>
      </c>
      <c r="H386" s="364" t="str">
        <f xml:space="preserve"> IF(tab_SATLISTE[[#This Row],[SAT-ID]]="","",IF(MID(tab_SATLISTE[[#This Row],[SAT-ID]],2,1)="x","Freistaat Bayern",INDEX(bezirke,LEFT(tab_SATLISTE[[#This Row],[SAT-ID]],1))&amp; " - "&amp; IF(MID(tab_SATLISTE[[#This Row],[SAT-ID]],2,1)="k","kommunal","privat")))</f>
        <v>Mittelfranken - privat</v>
      </c>
      <c r="I386" s="365"/>
      <c r="J386" s="365"/>
      <c r="K386" s="365"/>
      <c r="L386" s="366"/>
    </row>
    <row r="387" spans="1:12" ht="15.95" customHeight="1" x14ac:dyDescent="0.25">
      <c r="A387" s="133" t="s">
        <v>2544</v>
      </c>
      <c r="B387" s="133" t="s">
        <v>119</v>
      </c>
      <c r="C387" s="133">
        <v>69</v>
      </c>
      <c r="D387" s="136">
        <v>69000</v>
      </c>
      <c r="E387" s="135">
        <v>17250</v>
      </c>
      <c r="F387" s="133">
        <v>69</v>
      </c>
      <c r="G387" s="45" t="str">
        <f>IF(MID(tab_SATLISTE[[#This Row],[SAT-ID]],2,1)="x","x",LEFT(tab_SATLISTE[[#This Row],[SAT-ID]]))</f>
        <v>6</v>
      </c>
      <c r="H387" s="364" t="str">
        <f xml:space="preserve"> IF(tab_SATLISTE[[#This Row],[SAT-ID]]="","",IF(MID(tab_SATLISTE[[#This Row],[SAT-ID]],2,1)="x","Freistaat Bayern",INDEX(bezirke,LEFT(tab_SATLISTE[[#This Row],[SAT-ID]],1))&amp; " - "&amp; IF(MID(tab_SATLISTE[[#This Row],[SAT-ID]],2,1)="k","kommunal","privat")))</f>
        <v>Unterfranken - privat</v>
      </c>
      <c r="I387" s="365"/>
      <c r="J387" s="365"/>
      <c r="K387" s="365"/>
      <c r="L387" s="366"/>
    </row>
    <row r="388" spans="1:12" ht="15.95" customHeight="1" x14ac:dyDescent="0.25">
      <c r="A388" s="133" t="s">
        <v>2508</v>
      </c>
      <c r="B388" s="133" t="s">
        <v>120</v>
      </c>
      <c r="C388" s="133">
        <v>18</v>
      </c>
      <c r="D388" s="136">
        <v>18000</v>
      </c>
      <c r="E388" s="135">
        <v>4500</v>
      </c>
      <c r="F388" s="133">
        <v>18</v>
      </c>
      <c r="G388" s="45" t="str">
        <f>IF(MID(tab_SATLISTE[[#This Row],[SAT-ID]],2,1)="x","x",LEFT(tab_SATLISTE[[#This Row],[SAT-ID]]))</f>
        <v>6</v>
      </c>
      <c r="H388" s="364" t="str">
        <f xml:space="preserve"> IF(tab_SATLISTE[[#This Row],[SAT-ID]]="","",IF(MID(tab_SATLISTE[[#This Row],[SAT-ID]],2,1)="x","Freistaat Bayern",INDEX(bezirke,LEFT(tab_SATLISTE[[#This Row],[SAT-ID]],1))&amp; " - "&amp; IF(MID(tab_SATLISTE[[#This Row],[SAT-ID]],2,1)="k","kommunal","privat")))</f>
        <v>Unterfranken - privat</v>
      </c>
      <c r="I388" s="365"/>
      <c r="J388" s="365"/>
      <c r="K388" s="365"/>
      <c r="L388" s="366"/>
    </row>
    <row r="389" spans="1:12" ht="15.95" customHeight="1" x14ac:dyDescent="0.25">
      <c r="A389" s="133" t="s">
        <v>2574</v>
      </c>
      <c r="B389" s="133" t="s">
        <v>121</v>
      </c>
      <c r="C389" s="133">
        <v>98</v>
      </c>
      <c r="D389" s="136">
        <v>98000</v>
      </c>
      <c r="E389" s="135">
        <v>24500</v>
      </c>
      <c r="F389" s="133">
        <v>98</v>
      </c>
      <c r="G389" s="45" t="str">
        <f>IF(MID(tab_SATLISTE[[#This Row],[SAT-ID]],2,1)="x","x",LEFT(tab_SATLISTE[[#This Row],[SAT-ID]]))</f>
        <v>6</v>
      </c>
      <c r="H389" s="364" t="str">
        <f xml:space="preserve"> IF(tab_SATLISTE[[#This Row],[SAT-ID]]="","",IF(MID(tab_SATLISTE[[#This Row],[SAT-ID]],2,1)="x","Freistaat Bayern",INDEX(bezirke,LEFT(tab_SATLISTE[[#This Row],[SAT-ID]],1))&amp; " - "&amp; IF(MID(tab_SATLISTE[[#This Row],[SAT-ID]],2,1)="k","kommunal","privat")))</f>
        <v>Unterfranken - privat</v>
      </c>
      <c r="I389" s="365"/>
      <c r="J389" s="365"/>
      <c r="K389" s="365"/>
      <c r="L389" s="366"/>
    </row>
    <row r="390" spans="1:12" ht="15.95" customHeight="1" x14ac:dyDescent="0.25">
      <c r="A390" s="133" t="s">
        <v>2898</v>
      </c>
      <c r="B390" s="133" t="s">
        <v>3303</v>
      </c>
      <c r="C390" s="133">
        <v>275</v>
      </c>
      <c r="D390" s="136">
        <v>275000</v>
      </c>
      <c r="E390" s="135">
        <v>68750</v>
      </c>
      <c r="F390" s="133">
        <v>275</v>
      </c>
      <c r="G390" s="45" t="str">
        <f>IF(MID(tab_SATLISTE[[#This Row],[SAT-ID]],2,1)="x","x",LEFT(tab_SATLISTE[[#This Row],[SAT-ID]]))</f>
        <v>7</v>
      </c>
      <c r="H390" s="364" t="str">
        <f xml:space="preserve"> IF(tab_SATLISTE[[#This Row],[SAT-ID]]="","",IF(MID(tab_SATLISTE[[#This Row],[SAT-ID]],2,1)="x","Freistaat Bayern",INDEX(bezirke,LEFT(tab_SATLISTE[[#This Row],[SAT-ID]],1))&amp; " - "&amp; IF(MID(tab_SATLISTE[[#This Row],[SAT-ID]],2,1)="k","kommunal","privat")))</f>
        <v>Schwaben - privat</v>
      </c>
      <c r="I390" s="365"/>
      <c r="J390" s="365"/>
      <c r="K390" s="365"/>
      <c r="L390" s="366"/>
    </row>
    <row r="391" spans="1:12" ht="15.95" customHeight="1" x14ac:dyDescent="0.25">
      <c r="A391" s="133" t="s">
        <v>2903</v>
      </c>
      <c r="B391" s="133" t="s">
        <v>3304</v>
      </c>
      <c r="C391" s="133">
        <v>33</v>
      </c>
      <c r="D391" s="136">
        <v>33000</v>
      </c>
      <c r="E391" s="135">
        <v>8250</v>
      </c>
      <c r="F391" s="133">
        <v>33</v>
      </c>
      <c r="G391" s="45" t="str">
        <f>IF(MID(tab_SATLISTE[[#This Row],[SAT-ID]],2,1)="x","x",LEFT(tab_SATLISTE[[#This Row],[SAT-ID]]))</f>
        <v>7</v>
      </c>
      <c r="H391" s="364" t="str">
        <f xml:space="preserve"> IF(tab_SATLISTE[[#This Row],[SAT-ID]]="","",IF(MID(tab_SATLISTE[[#This Row],[SAT-ID]],2,1)="x","Freistaat Bayern",INDEX(bezirke,LEFT(tab_SATLISTE[[#This Row],[SAT-ID]],1))&amp; " - "&amp; IF(MID(tab_SATLISTE[[#This Row],[SAT-ID]],2,1)="k","kommunal","privat")))</f>
        <v>Schwaben - privat</v>
      </c>
      <c r="I391" s="365"/>
      <c r="J391" s="365"/>
      <c r="K391" s="365"/>
      <c r="L391" s="366"/>
    </row>
    <row r="392" spans="1:12" ht="15.95" customHeight="1" x14ac:dyDescent="0.25">
      <c r="A392" s="133" t="s">
        <v>942</v>
      </c>
      <c r="B392" s="133" t="s">
        <v>2941</v>
      </c>
      <c r="C392" s="133">
        <v>158</v>
      </c>
      <c r="D392" s="136">
        <v>158000</v>
      </c>
      <c r="E392" s="135">
        <v>39500</v>
      </c>
      <c r="F392" s="133">
        <v>158</v>
      </c>
      <c r="G392" s="45" t="str">
        <f>IF(MID(tab_SATLISTE[[#This Row],[SAT-ID]],2,1)="x","x",LEFT(tab_SATLISTE[[#This Row],[SAT-ID]]))</f>
        <v>1</v>
      </c>
      <c r="H392" s="364" t="str">
        <f xml:space="preserve"> IF(tab_SATLISTE[[#This Row],[SAT-ID]]="","",IF(MID(tab_SATLISTE[[#This Row],[SAT-ID]],2,1)="x","Freistaat Bayern",INDEX(bezirke,LEFT(tab_SATLISTE[[#This Row],[SAT-ID]],1))&amp; " - "&amp; IF(MID(tab_SATLISTE[[#This Row],[SAT-ID]],2,1)="k","kommunal","privat")))</f>
        <v>Oberbayern - privat</v>
      </c>
      <c r="I392" s="365"/>
      <c r="J392" s="365"/>
      <c r="K392" s="365"/>
      <c r="L392" s="366"/>
    </row>
    <row r="393" spans="1:12" ht="15.95" customHeight="1" x14ac:dyDescent="0.25">
      <c r="A393" s="133" t="s">
        <v>958</v>
      </c>
      <c r="B393" s="133" t="s">
        <v>123</v>
      </c>
      <c r="C393" s="133">
        <v>40</v>
      </c>
      <c r="D393" s="136">
        <v>40000</v>
      </c>
      <c r="E393" s="135">
        <v>10000</v>
      </c>
      <c r="F393" s="133">
        <v>40</v>
      </c>
      <c r="G393" s="45" t="str">
        <f>IF(MID(tab_SATLISTE[[#This Row],[SAT-ID]],2,1)="x","x",LEFT(tab_SATLISTE[[#This Row],[SAT-ID]]))</f>
        <v>1</v>
      </c>
      <c r="H393" s="364" t="str">
        <f xml:space="preserve"> IF(tab_SATLISTE[[#This Row],[SAT-ID]]="","",IF(MID(tab_SATLISTE[[#This Row],[SAT-ID]],2,1)="x","Freistaat Bayern",INDEX(bezirke,LEFT(tab_SATLISTE[[#This Row],[SAT-ID]],1))&amp; " - "&amp; IF(MID(tab_SATLISTE[[#This Row],[SAT-ID]],2,1)="k","kommunal","privat")))</f>
        <v>Oberbayern - privat</v>
      </c>
      <c r="I393" s="365"/>
      <c r="J393" s="365"/>
      <c r="K393" s="365"/>
      <c r="L393" s="366"/>
    </row>
    <row r="394" spans="1:12" ht="15.95" customHeight="1" x14ac:dyDescent="0.25">
      <c r="A394" s="133" t="s">
        <v>1467</v>
      </c>
      <c r="B394" s="133" t="s">
        <v>124</v>
      </c>
      <c r="C394" s="133">
        <v>45</v>
      </c>
      <c r="D394" s="136">
        <v>45000</v>
      </c>
      <c r="E394" s="135">
        <v>11250</v>
      </c>
      <c r="F394" s="133">
        <v>45</v>
      </c>
      <c r="G394" s="45" t="str">
        <f>IF(MID(tab_SATLISTE[[#This Row],[SAT-ID]],2,1)="x","x",LEFT(tab_SATLISTE[[#This Row],[SAT-ID]]))</f>
        <v>2</v>
      </c>
      <c r="H394" s="364" t="str">
        <f xml:space="preserve"> IF(tab_SATLISTE[[#This Row],[SAT-ID]]="","",IF(MID(tab_SATLISTE[[#This Row],[SAT-ID]],2,1)="x","Freistaat Bayern",INDEX(bezirke,LEFT(tab_SATLISTE[[#This Row],[SAT-ID]],1))&amp; " - "&amp; IF(MID(tab_SATLISTE[[#This Row],[SAT-ID]],2,1)="k","kommunal","privat")))</f>
        <v>Niederbayern - privat</v>
      </c>
      <c r="I394" s="365"/>
      <c r="J394" s="365"/>
      <c r="K394" s="365"/>
      <c r="L394" s="366"/>
    </row>
    <row r="395" spans="1:12" ht="15.95" customHeight="1" x14ac:dyDescent="0.25">
      <c r="A395" s="133" t="s">
        <v>945</v>
      </c>
      <c r="B395" s="133" t="s">
        <v>3305</v>
      </c>
      <c r="C395" s="133">
        <v>22</v>
      </c>
      <c r="D395" s="136">
        <v>22000</v>
      </c>
      <c r="E395" s="135">
        <v>5500</v>
      </c>
      <c r="F395" s="133">
        <v>22</v>
      </c>
      <c r="G395" s="45" t="str">
        <f>IF(MID(tab_SATLISTE[[#This Row],[SAT-ID]],2,1)="x","x",LEFT(tab_SATLISTE[[#This Row],[SAT-ID]]))</f>
        <v>1</v>
      </c>
      <c r="H395" s="364" t="str">
        <f xml:space="preserve"> IF(tab_SATLISTE[[#This Row],[SAT-ID]]="","",IF(MID(tab_SATLISTE[[#This Row],[SAT-ID]],2,1)="x","Freistaat Bayern",INDEX(bezirke,LEFT(tab_SATLISTE[[#This Row],[SAT-ID]],1))&amp; " - "&amp; IF(MID(tab_SATLISTE[[#This Row],[SAT-ID]],2,1)="k","kommunal","privat")))</f>
        <v>Oberbayern - privat</v>
      </c>
      <c r="I395" s="365"/>
      <c r="J395" s="365"/>
      <c r="K395" s="365"/>
      <c r="L395" s="366"/>
    </row>
    <row r="396" spans="1:12" ht="15.95" customHeight="1" x14ac:dyDescent="0.25">
      <c r="A396" s="133" t="s">
        <v>1003</v>
      </c>
      <c r="B396" s="133" t="s">
        <v>3306</v>
      </c>
      <c r="C396" s="133">
        <v>22</v>
      </c>
      <c r="D396" s="136">
        <v>22000</v>
      </c>
      <c r="E396" s="135">
        <v>5500</v>
      </c>
      <c r="F396" s="133">
        <v>22</v>
      </c>
      <c r="G396" s="45" t="str">
        <f>IF(MID(tab_SATLISTE[[#This Row],[SAT-ID]],2,1)="x","x",LEFT(tab_SATLISTE[[#This Row],[SAT-ID]]))</f>
        <v>1</v>
      </c>
      <c r="H396" s="364" t="str">
        <f xml:space="preserve"> IF(tab_SATLISTE[[#This Row],[SAT-ID]]="","",IF(MID(tab_SATLISTE[[#This Row],[SAT-ID]],2,1)="x","Freistaat Bayern",INDEX(bezirke,LEFT(tab_SATLISTE[[#This Row],[SAT-ID]],1))&amp; " - "&amp; IF(MID(tab_SATLISTE[[#This Row],[SAT-ID]],2,1)="k","kommunal","privat")))</f>
        <v>Oberbayern - privat</v>
      </c>
      <c r="I396" s="365"/>
      <c r="J396" s="365"/>
      <c r="K396" s="365"/>
      <c r="L396" s="366"/>
    </row>
    <row r="397" spans="1:12" ht="15.95" customHeight="1" x14ac:dyDescent="0.25">
      <c r="A397" s="133" t="s">
        <v>944</v>
      </c>
      <c r="B397" s="133" t="s">
        <v>3307</v>
      </c>
      <c r="C397" s="133">
        <v>257</v>
      </c>
      <c r="D397" s="136">
        <v>257000</v>
      </c>
      <c r="E397" s="135">
        <v>64250</v>
      </c>
      <c r="F397" s="133">
        <v>257</v>
      </c>
      <c r="G397" s="45" t="str">
        <f>IF(MID(tab_SATLISTE[[#This Row],[SAT-ID]],2,1)="x","x",LEFT(tab_SATLISTE[[#This Row],[SAT-ID]]))</f>
        <v>1</v>
      </c>
      <c r="H397" s="364" t="str">
        <f xml:space="preserve"> IF(tab_SATLISTE[[#This Row],[SAT-ID]]="","",IF(MID(tab_SATLISTE[[#This Row],[SAT-ID]],2,1)="x","Freistaat Bayern",INDEX(bezirke,LEFT(tab_SATLISTE[[#This Row],[SAT-ID]],1))&amp; " - "&amp; IF(MID(tab_SATLISTE[[#This Row],[SAT-ID]],2,1)="k","kommunal","privat")))</f>
        <v>Oberbayern - privat</v>
      </c>
      <c r="I397" s="365"/>
      <c r="J397" s="365"/>
      <c r="K397" s="365"/>
      <c r="L397" s="366"/>
    </row>
    <row r="398" spans="1:12" ht="15.95" customHeight="1" x14ac:dyDescent="0.25">
      <c r="A398" s="133" t="s">
        <v>1124</v>
      </c>
      <c r="B398" s="133" t="s">
        <v>125</v>
      </c>
      <c r="C398" s="133">
        <v>48</v>
      </c>
      <c r="D398" s="136">
        <v>48000</v>
      </c>
      <c r="E398" s="135">
        <v>12000</v>
      </c>
      <c r="F398" s="133">
        <v>48</v>
      </c>
      <c r="G398" s="45" t="str">
        <f>IF(MID(tab_SATLISTE[[#This Row],[SAT-ID]],2,1)="x","x",LEFT(tab_SATLISTE[[#This Row],[SAT-ID]]))</f>
        <v>1</v>
      </c>
      <c r="H398" s="364" t="str">
        <f xml:space="preserve"> IF(tab_SATLISTE[[#This Row],[SAT-ID]]="","",IF(MID(tab_SATLISTE[[#This Row],[SAT-ID]],2,1)="x","Freistaat Bayern",INDEX(bezirke,LEFT(tab_SATLISTE[[#This Row],[SAT-ID]],1))&amp; " - "&amp; IF(MID(tab_SATLISTE[[#This Row],[SAT-ID]],2,1)="k","kommunal","privat")))</f>
        <v>Oberbayern - privat</v>
      </c>
      <c r="I398" s="365"/>
      <c r="J398" s="365"/>
      <c r="K398" s="365"/>
      <c r="L398" s="366"/>
    </row>
    <row r="399" spans="1:12" ht="15.95" customHeight="1" x14ac:dyDescent="0.25">
      <c r="A399" s="133" t="s">
        <v>1032</v>
      </c>
      <c r="B399" s="133" t="s">
        <v>126</v>
      </c>
      <c r="C399" s="133">
        <v>92</v>
      </c>
      <c r="D399" s="136">
        <v>92000</v>
      </c>
      <c r="E399" s="135">
        <v>23000</v>
      </c>
      <c r="F399" s="133">
        <v>92</v>
      </c>
      <c r="G399" s="45" t="str">
        <f>IF(MID(tab_SATLISTE[[#This Row],[SAT-ID]],2,1)="x","x",LEFT(tab_SATLISTE[[#This Row],[SAT-ID]]))</f>
        <v>1</v>
      </c>
      <c r="H399" s="364" t="str">
        <f xml:space="preserve"> IF(tab_SATLISTE[[#This Row],[SAT-ID]]="","",IF(MID(tab_SATLISTE[[#This Row],[SAT-ID]],2,1)="x","Freistaat Bayern",INDEX(bezirke,LEFT(tab_SATLISTE[[#This Row],[SAT-ID]],1))&amp; " - "&amp; IF(MID(tab_SATLISTE[[#This Row],[SAT-ID]],2,1)="k","kommunal","privat")))</f>
        <v>Oberbayern - privat</v>
      </c>
      <c r="I399" s="365"/>
      <c r="J399" s="365"/>
      <c r="K399" s="365"/>
      <c r="L399" s="366"/>
    </row>
    <row r="400" spans="1:12" ht="15.95" customHeight="1" x14ac:dyDescent="0.25">
      <c r="A400" s="133" t="s">
        <v>988</v>
      </c>
      <c r="B400" s="133" t="s">
        <v>3308</v>
      </c>
      <c r="C400" s="133">
        <v>15</v>
      </c>
      <c r="D400" s="136">
        <v>15000</v>
      </c>
      <c r="E400" s="135">
        <v>3750</v>
      </c>
      <c r="F400" s="133">
        <v>15</v>
      </c>
      <c r="G400" s="45" t="str">
        <f>IF(MID(tab_SATLISTE[[#This Row],[SAT-ID]],2,1)="x","x",LEFT(tab_SATLISTE[[#This Row],[SAT-ID]]))</f>
        <v>1</v>
      </c>
      <c r="H400" s="364" t="str">
        <f xml:space="preserve"> IF(tab_SATLISTE[[#This Row],[SAT-ID]]="","",IF(MID(tab_SATLISTE[[#This Row],[SAT-ID]],2,1)="x","Freistaat Bayern",INDEX(bezirke,LEFT(tab_SATLISTE[[#This Row],[SAT-ID]],1))&amp; " - "&amp; IF(MID(tab_SATLISTE[[#This Row],[SAT-ID]],2,1)="k","kommunal","privat")))</f>
        <v>Oberbayern - privat</v>
      </c>
      <c r="I400" s="365"/>
      <c r="J400" s="365"/>
      <c r="K400" s="365"/>
      <c r="L400" s="366"/>
    </row>
    <row r="401" spans="1:12" ht="15.95" customHeight="1" x14ac:dyDescent="0.25">
      <c r="A401" s="133" t="s">
        <v>1086</v>
      </c>
      <c r="B401" s="133" t="s">
        <v>3309</v>
      </c>
      <c r="C401" s="133">
        <v>7</v>
      </c>
      <c r="D401" s="136">
        <v>7000</v>
      </c>
      <c r="E401" s="135">
        <v>1750</v>
      </c>
      <c r="F401" s="133">
        <v>7</v>
      </c>
      <c r="G401" s="45" t="str">
        <f>IF(MID(tab_SATLISTE[[#This Row],[SAT-ID]],2,1)="x","x",LEFT(tab_SATLISTE[[#This Row],[SAT-ID]]))</f>
        <v>1</v>
      </c>
      <c r="H401" s="364" t="str">
        <f xml:space="preserve"> IF(tab_SATLISTE[[#This Row],[SAT-ID]]="","",IF(MID(tab_SATLISTE[[#This Row],[SAT-ID]],2,1)="x","Freistaat Bayern",INDEX(bezirke,LEFT(tab_SATLISTE[[#This Row],[SAT-ID]],1))&amp; " - "&amp; IF(MID(tab_SATLISTE[[#This Row],[SAT-ID]],2,1)="k","kommunal","privat")))</f>
        <v>Oberbayern - privat</v>
      </c>
      <c r="I401" s="365"/>
      <c r="J401" s="365"/>
      <c r="K401" s="365"/>
      <c r="L401" s="366"/>
    </row>
    <row r="402" spans="1:12" ht="15.95" customHeight="1" x14ac:dyDescent="0.25">
      <c r="A402" s="133" t="s">
        <v>1463</v>
      </c>
      <c r="B402" s="133" t="s">
        <v>3310</v>
      </c>
      <c r="C402" s="133">
        <v>188</v>
      </c>
      <c r="D402" s="136">
        <v>188000</v>
      </c>
      <c r="E402" s="135">
        <v>47000</v>
      </c>
      <c r="F402" s="133">
        <v>188</v>
      </c>
      <c r="G402" s="45" t="str">
        <f>IF(MID(tab_SATLISTE[[#This Row],[SAT-ID]],2,1)="x","x",LEFT(tab_SATLISTE[[#This Row],[SAT-ID]]))</f>
        <v>2</v>
      </c>
      <c r="H402" s="364" t="str">
        <f xml:space="preserve"> IF(tab_SATLISTE[[#This Row],[SAT-ID]]="","",IF(MID(tab_SATLISTE[[#This Row],[SAT-ID]],2,1)="x","Freistaat Bayern",INDEX(bezirke,LEFT(tab_SATLISTE[[#This Row],[SAT-ID]],1))&amp; " - "&amp; IF(MID(tab_SATLISTE[[#This Row],[SAT-ID]],2,1)="k","kommunal","privat")))</f>
        <v>Niederbayern - privat</v>
      </c>
      <c r="I402" s="365"/>
      <c r="J402" s="365"/>
      <c r="K402" s="365"/>
      <c r="L402" s="366"/>
    </row>
    <row r="403" spans="1:12" ht="15.95" customHeight="1" x14ac:dyDescent="0.25">
      <c r="A403" s="133" t="s">
        <v>1436</v>
      </c>
      <c r="B403" s="133" t="s">
        <v>127</v>
      </c>
      <c r="C403" s="133">
        <v>20</v>
      </c>
      <c r="D403" s="136">
        <v>20000</v>
      </c>
      <c r="E403" s="135">
        <v>5000</v>
      </c>
      <c r="F403" s="133">
        <v>20</v>
      </c>
      <c r="G403" s="45" t="str">
        <f>IF(MID(tab_SATLISTE[[#This Row],[SAT-ID]],2,1)="x","x",LEFT(tab_SATLISTE[[#This Row],[SAT-ID]]))</f>
        <v>2</v>
      </c>
      <c r="H403" s="364" t="str">
        <f xml:space="preserve"> IF(tab_SATLISTE[[#This Row],[SAT-ID]]="","",IF(MID(tab_SATLISTE[[#This Row],[SAT-ID]],2,1)="x","Freistaat Bayern",INDEX(bezirke,LEFT(tab_SATLISTE[[#This Row],[SAT-ID]],1))&amp; " - "&amp; IF(MID(tab_SATLISTE[[#This Row],[SAT-ID]],2,1)="k","kommunal","privat")))</f>
        <v>Niederbayern - privat</v>
      </c>
      <c r="I403" s="365"/>
      <c r="J403" s="365"/>
      <c r="K403" s="365"/>
      <c r="L403" s="366"/>
    </row>
    <row r="404" spans="1:12" ht="15.95" customHeight="1" x14ac:dyDescent="0.25">
      <c r="A404" s="133" t="s">
        <v>1460</v>
      </c>
      <c r="B404" s="133" t="s">
        <v>3311</v>
      </c>
      <c r="C404" s="133">
        <v>24</v>
      </c>
      <c r="D404" s="136">
        <v>24000</v>
      </c>
      <c r="E404" s="135">
        <v>6000</v>
      </c>
      <c r="F404" s="133">
        <v>24</v>
      </c>
      <c r="G404" s="45" t="str">
        <f>IF(MID(tab_SATLISTE[[#This Row],[SAT-ID]],2,1)="x","x",LEFT(tab_SATLISTE[[#This Row],[SAT-ID]]))</f>
        <v>2</v>
      </c>
      <c r="H404" s="364" t="str">
        <f xml:space="preserve"> IF(tab_SATLISTE[[#This Row],[SAT-ID]]="","",IF(MID(tab_SATLISTE[[#This Row],[SAT-ID]],2,1)="x","Freistaat Bayern",INDEX(bezirke,LEFT(tab_SATLISTE[[#This Row],[SAT-ID]],1))&amp; " - "&amp; IF(MID(tab_SATLISTE[[#This Row],[SAT-ID]],2,1)="k","kommunal","privat")))</f>
        <v>Niederbayern - privat</v>
      </c>
      <c r="I404" s="365"/>
      <c r="J404" s="365"/>
      <c r="K404" s="365"/>
      <c r="L404" s="366"/>
    </row>
    <row r="405" spans="1:12" ht="15.95" customHeight="1" x14ac:dyDescent="0.25">
      <c r="A405" s="133" t="s">
        <v>1464</v>
      </c>
      <c r="B405" s="133" t="s">
        <v>3312</v>
      </c>
      <c r="C405" s="133">
        <v>101</v>
      </c>
      <c r="D405" s="136">
        <v>101000</v>
      </c>
      <c r="E405" s="135">
        <v>25250</v>
      </c>
      <c r="F405" s="133">
        <v>101</v>
      </c>
      <c r="G405" s="45" t="str">
        <f>IF(MID(tab_SATLISTE[[#This Row],[SAT-ID]],2,1)="x","x",LEFT(tab_SATLISTE[[#This Row],[SAT-ID]]))</f>
        <v>2</v>
      </c>
      <c r="H405" s="364" t="str">
        <f xml:space="preserve"> IF(tab_SATLISTE[[#This Row],[SAT-ID]]="","",IF(MID(tab_SATLISTE[[#This Row],[SAT-ID]],2,1)="x","Freistaat Bayern",INDEX(bezirke,LEFT(tab_SATLISTE[[#This Row],[SAT-ID]],1))&amp; " - "&amp; IF(MID(tab_SATLISTE[[#This Row],[SAT-ID]],2,1)="k","kommunal","privat")))</f>
        <v>Niederbayern - privat</v>
      </c>
      <c r="I405" s="365"/>
      <c r="J405" s="365"/>
      <c r="K405" s="365"/>
      <c r="L405" s="366"/>
    </row>
    <row r="406" spans="1:12" ht="15.95" customHeight="1" x14ac:dyDescent="0.25">
      <c r="A406" s="133" t="s">
        <v>1688</v>
      </c>
      <c r="B406" s="133" t="s">
        <v>3313</v>
      </c>
      <c r="C406" s="133">
        <v>34</v>
      </c>
      <c r="D406" s="136">
        <v>34000</v>
      </c>
      <c r="E406" s="135">
        <v>8500</v>
      </c>
      <c r="F406" s="133">
        <v>34</v>
      </c>
      <c r="G406" s="45" t="str">
        <f>IF(MID(tab_SATLISTE[[#This Row],[SAT-ID]],2,1)="x","x",LEFT(tab_SATLISTE[[#This Row],[SAT-ID]]))</f>
        <v>3</v>
      </c>
      <c r="H406" s="364" t="str">
        <f xml:space="preserve"> IF(tab_SATLISTE[[#This Row],[SAT-ID]]="","",IF(MID(tab_SATLISTE[[#This Row],[SAT-ID]],2,1)="x","Freistaat Bayern",INDEX(bezirke,LEFT(tab_SATLISTE[[#This Row],[SAT-ID]],1))&amp; " - "&amp; IF(MID(tab_SATLISTE[[#This Row],[SAT-ID]],2,1)="k","kommunal","privat")))</f>
        <v>Oberpfalz - privat</v>
      </c>
      <c r="I406" s="365"/>
      <c r="J406" s="365"/>
      <c r="K406" s="365"/>
      <c r="L406" s="366"/>
    </row>
    <row r="407" spans="1:12" ht="15.95" customHeight="1" x14ac:dyDescent="0.25">
      <c r="A407" s="133" t="s">
        <v>1949</v>
      </c>
      <c r="B407" s="133" t="s">
        <v>3314</v>
      </c>
      <c r="C407" s="133">
        <v>94</v>
      </c>
      <c r="D407" s="136">
        <v>94000</v>
      </c>
      <c r="E407" s="135">
        <v>23500</v>
      </c>
      <c r="F407" s="133">
        <v>94</v>
      </c>
      <c r="G407" s="45" t="str">
        <f>IF(MID(tab_SATLISTE[[#This Row],[SAT-ID]],2,1)="x","x",LEFT(tab_SATLISTE[[#This Row],[SAT-ID]]))</f>
        <v>4</v>
      </c>
      <c r="H407" s="364" t="str">
        <f xml:space="preserve"> IF(tab_SATLISTE[[#This Row],[SAT-ID]]="","",IF(MID(tab_SATLISTE[[#This Row],[SAT-ID]],2,1)="x","Freistaat Bayern",INDEX(bezirke,LEFT(tab_SATLISTE[[#This Row],[SAT-ID]],1))&amp; " - "&amp; IF(MID(tab_SATLISTE[[#This Row],[SAT-ID]],2,1)="k","kommunal","privat")))</f>
        <v>Oberfranken - privat</v>
      </c>
      <c r="I407" s="365"/>
      <c r="J407" s="365"/>
      <c r="K407" s="365"/>
      <c r="L407" s="366"/>
    </row>
    <row r="408" spans="1:12" ht="15.95" customHeight="1" x14ac:dyDescent="0.25">
      <c r="A408" s="133" t="s">
        <v>1961</v>
      </c>
      <c r="B408" s="133" t="s">
        <v>2959</v>
      </c>
      <c r="C408" s="133">
        <v>54</v>
      </c>
      <c r="D408" s="136">
        <v>54000</v>
      </c>
      <c r="E408" s="135">
        <v>13500</v>
      </c>
      <c r="F408" s="133">
        <v>54</v>
      </c>
      <c r="G408" s="45" t="str">
        <f>IF(MID(tab_SATLISTE[[#This Row],[SAT-ID]],2,1)="x","x",LEFT(tab_SATLISTE[[#This Row],[SAT-ID]]))</f>
        <v>4</v>
      </c>
      <c r="H408" s="364" t="str">
        <f xml:space="preserve"> IF(tab_SATLISTE[[#This Row],[SAT-ID]]="","",IF(MID(tab_SATLISTE[[#This Row],[SAT-ID]],2,1)="x","Freistaat Bayern",INDEX(bezirke,LEFT(tab_SATLISTE[[#This Row],[SAT-ID]],1))&amp; " - "&amp; IF(MID(tab_SATLISTE[[#This Row],[SAT-ID]],2,1)="k","kommunal","privat")))</f>
        <v>Oberfranken - privat</v>
      </c>
      <c r="I408" s="365"/>
      <c r="J408" s="365"/>
      <c r="K408" s="365"/>
      <c r="L408" s="366"/>
    </row>
    <row r="409" spans="1:12" ht="15.95" customHeight="1" x14ac:dyDescent="0.25">
      <c r="A409" s="133" t="s">
        <v>2249</v>
      </c>
      <c r="B409" s="133" t="s">
        <v>3315</v>
      </c>
      <c r="C409" s="133">
        <v>32</v>
      </c>
      <c r="D409" s="136">
        <v>32000</v>
      </c>
      <c r="E409" s="135">
        <v>8000</v>
      </c>
      <c r="F409" s="133">
        <v>32</v>
      </c>
      <c r="G409" s="45" t="str">
        <f>IF(MID(tab_SATLISTE[[#This Row],[SAT-ID]],2,1)="x","x",LEFT(tab_SATLISTE[[#This Row],[SAT-ID]]))</f>
        <v>5</v>
      </c>
      <c r="H409" s="364" t="str">
        <f xml:space="preserve"> IF(tab_SATLISTE[[#This Row],[SAT-ID]]="","",IF(MID(tab_SATLISTE[[#This Row],[SAT-ID]],2,1)="x","Freistaat Bayern",INDEX(bezirke,LEFT(tab_SATLISTE[[#This Row],[SAT-ID]],1))&amp; " - "&amp; IF(MID(tab_SATLISTE[[#This Row],[SAT-ID]],2,1)="k","kommunal","privat")))</f>
        <v>Mittelfranken - privat</v>
      </c>
      <c r="I409" s="365"/>
      <c r="J409" s="365"/>
      <c r="K409" s="365"/>
      <c r="L409" s="366"/>
    </row>
    <row r="410" spans="1:12" ht="15.95" customHeight="1" x14ac:dyDescent="0.25">
      <c r="A410" s="133" t="s">
        <v>2260</v>
      </c>
      <c r="B410" s="133" t="s">
        <v>3316</v>
      </c>
      <c r="C410" s="133">
        <v>53</v>
      </c>
      <c r="D410" s="136">
        <v>53000</v>
      </c>
      <c r="E410" s="135">
        <v>13250</v>
      </c>
      <c r="F410" s="133">
        <v>53</v>
      </c>
      <c r="G410" s="45" t="str">
        <f>IF(MID(tab_SATLISTE[[#This Row],[SAT-ID]],2,1)="x","x",LEFT(tab_SATLISTE[[#This Row],[SAT-ID]]))</f>
        <v>5</v>
      </c>
      <c r="H410" s="364" t="str">
        <f xml:space="preserve"> IF(tab_SATLISTE[[#This Row],[SAT-ID]]="","",IF(MID(tab_SATLISTE[[#This Row],[SAT-ID]],2,1)="x","Freistaat Bayern",INDEX(bezirke,LEFT(tab_SATLISTE[[#This Row],[SAT-ID]],1))&amp; " - "&amp; IF(MID(tab_SATLISTE[[#This Row],[SAT-ID]],2,1)="k","kommunal","privat")))</f>
        <v>Mittelfranken - privat</v>
      </c>
      <c r="I410" s="365"/>
      <c r="J410" s="365"/>
      <c r="K410" s="365"/>
      <c r="L410" s="366"/>
    </row>
    <row r="411" spans="1:12" ht="15.95" customHeight="1" x14ac:dyDescent="0.25">
      <c r="A411" s="133" t="s">
        <v>2195</v>
      </c>
      <c r="B411" s="133" t="s">
        <v>3314</v>
      </c>
      <c r="C411" s="133">
        <v>16</v>
      </c>
      <c r="D411" s="136">
        <v>16000</v>
      </c>
      <c r="E411" s="135">
        <v>4000</v>
      </c>
      <c r="F411" s="133">
        <v>16</v>
      </c>
      <c r="G411" s="45" t="str">
        <f>IF(MID(tab_SATLISTE[[#This Row],[SAT-ID]],2,1)="x","x",LEFT(tab_SATLISTE[[#This Row],[SAT-ID]]))</f>
        <v>5</v>
      </c>
      <c r="H411" s="364" t="str">
        <f xml:space="preserve"> IF(tab_SATLISTE[[#This Row],[SAT-ID]]="","",IF(MID(tab_SATLISTE[[#This Row],[SAT-ID]],2,1)="x","Freistaat Bayern",INDEX(bezirke,LEFT(tab_SATLISTE[[#This Row],[SAT-ID]],1))&amp; " - "&amp; IF(MID(tab_SATLISTE[[#This Row],[SAT-ID]],2,1)="k","kommunal","privat")))</f>
        <v>Mittelfranken - privat</v>
      </c>
      <c r="I411" s="365"/>
      <c r="J411" s="365"/>
      <c r="K411" s="365"/>
      <c r="L411" s="366"/>
    </row>
    <row r="412" spans="1:12" ht="15.95" customHeight="1" x14ac:dyDescent="0.25">
      <c r="A412" s="133" t="s">
        <v>2522</v>
      </c>
      <c r="B412" s="133" t="s">
        <v>130</v>
      </c>
      <c r="C412" s="133">
        <v>21</v>
      </c>
      <c r="D412" s="136">
        <v>21000</v>
      </c>
      <c r="E412" s="135">
        <v>5250</v>
      </c>
      <c r="F412" s="133">
        <v>21</v>
      </c>
      <c r="G412" s="45" t="str">
        <f>IF(MID(tab_SATLISTE[[#This Row],[SAT-ID]],2,1)="x","x",LEFT(tab_SATLISTE[[#This Row],[SAT-ID]]))</f>
        <v>6</v>
      </c>
      <c r="H412" s="364" t="str">
        <f xml:space="preserve"> IF(tab_SATLISTE[[#This Row],[SAT-ID]]="","",IF(MID(tab_SATLISTE[[#This Row],[SAT-ID]],2,1)="x","Freistaat Bayern",INDEX(bezirke,LEFT(tab_SATLISTE[[#This Row],[SAT-ID]],1))&amp; " - "&amp; IF(MID(tab_SATLISTE[[#This Row],[SAT-ID]],2,1)="k","kommunal","privat")))</f>
        <v>Unterfranken - privat</v>
      </c>
      <c r="I412" s="365"/>
      <c r="J412" s="365"/>
      <c r="K412" s="365"/>
      <c r="L412" s="366"/>
    </row>
    <row r="413" spans="1:12" ht="15.95" customHeight="1" x14ac:dyDescent="0.25">
      <c r="A413" s="133" t="s">
        <v>2525</v>
      </c>
      <c r="B413" s="133" t="s">
        <v>3317</v>
      </c>
      <c r="C413" s="133">
        <v>29</v>
      </c>
      <c r="D413" s="136">
        <v>29000</v>
      </c>
      <c r="E413" s="135">
        <v>7250</v>
      </c>
      <c r="F413" s="133">
        <v>29</v>
      </c>
      <c r="G413" s="45" t="str">
        <f>IF(MID(tab_SATLISTE[[#This Row],[SAT-ID]],2,1)="x","x",LEFT(tab_SATLISTE[[#This Row],[SAT-ID]]))</f>
        <v>6</v>
      </c>
      <c r="H413" s="364" t="str">
        <f xml:space="preserve"> IF(tab_SATLISTE[[#This Row],[SAT-ID]]="","",IF(MID(tab_SATLISTE[[#This Row],[SAT-ID]],2,1)="x","Freistaat Bayern",INDEX(bezirke,LEFT(tab_SATLISTE[[#This Row],[SAT-ID]],1))&amp; " - "&amp; IF(MID(tab_SATLISTE[[#This Row],[SAT-ID]],2,1)="k","kommunal","privat")))</f>
        <v>Unterfranken - privat</v>
      </c>
      <c r="I413" s="365"/>
      <c r="J413" s="365"/>
      <c r="K413" s="365"/>
      <c r="L413" s="366"/>
    </row>
    <row r="414" spans="1:12" ht="15.95" customHeight="1" x14ac:dyDescent="0.25">
      <c r="A414" s="133" t="s">
        <v>2577</v>
      </c>
      <c r="B414" s="133" t="s">
        <v>128</v>
      </c>
      <c r="C414" s="133">
        <v>15</v>
      </c>
      <c r="D414" s="136">
        <v>15000</v>
      </c>
      <c r="E414" s="135">
        <v>3750</v>
      </c>
      <c r="F414" s="133">
        <v>15</v>
      </c>
      <c r="G414" s="45" t="str">
        <f>IF(MID(tab_SATLISTE[[#This Row],[SAT-ID]],2,1)="x","x",LEFT(tab_SATLISTE[[#This Row],[SAT-ID]]))</f>
        <v>6</v>
      </c>
      <c r="H414" s="364" t="str">
        <f xml:space="preserve"> IF(tab_SATLISTE[[#This Row],[SAT-ID]]="","",IF(MID(tab_SATLISTE[[#This Row],[SAT-ID]],2,1)="x","Freistaat Bayern",INDEX(bezirke,LEFT(tab_SATLISTE[[#This Row],[SAT-ID]],1))&amp; " - "&amp; IF(MID(tab_SATLISTE[[#This Row],[SAT-ID]],2,1)="k","kommunal","privat")))</f>
        <v>Unterfranken - privat</v>
      </c>
      <c r="I414" s="365"/>
      <c r="J414" s="365"/>
      <c r="K414" s="365"/>
      <c r="L414" s="366"/>
    </row>
    <row r="415" spans="1:12" ht="15.95" customHeight="1" x14ac:dyDescent="0.25">
      <c r="A415" s="133" t="s">
        <v>2571</v>
      </c>
      <c r="B415" s="133" t="s">
        <v>3318</v>
      </c>
      <c r="C415" s="133">
        <v>41</v>
      </c>
      <c r="D415" s="136">
        <v>41000</v>
      </c>
      <c r="E415" s="135">
        <v>10250</v>
      </c>
      <c r="F415" s="133">
        <v>41</v>
      </c>
      <c r="G415" s="45" t="str">
        <f>IF(MID(tab_SATLISTE[[#This Row],[SAT-ID]],2,1)="x","x",LEFT(tab_SATLISTE[[#This Row],[SAT-ID]]))</f>
        <v>6</v>
      </c>
      <c r="H415" s="364" t="str">
        <f xml:space="preserve"> IF(tab_SATLISTE[[#This Row],[SAT-ID]]="","",IF(MID(tab_SATLISTE[[#This Row],[SAT-ID]],2,1)="x","Freistaat Bayern",INDEX(bezirke,LEFT(tab_SATLISTE[[#This Row],[SAT-ID]],1))&amp; " - "&amp; IF(MID(tab_SATLISTE[[#This Row],[SAT-ID]],2,1)="k","kommunal","privat")))</f>
        <v>Unterfranken - privat</v>
      </c>
      <c r="I415" s="365"/>
      <c r="J415" s="365"/>
      <c r="K415" s="365"/>
      <c r="L415" s="366"/>
    </row>
    <row r="416" spans="1:12" ht="15.95" customHeight="1" x14ac:dyDescent="0.25">
      <c r="A416" s="133" t="s">
        <v>2897</v>
      </c>
      <c r="B416" s="133" t="s">
        <v>129</v>
      </c>
      <c r="C416" s="133">
        <v>24</v>
      </c>
      <c r="D416" s="136">
        <v>24000</v>
      </c>
      <c r="E416" s="135">
        <v>6000</v>
      </c>
      <c r="F416" s="133">
        <v>24</v>
      </c>
      <c r="G416" s="45" t="str">
        <f>IF(MID(tab_SATLISTE[[#This Row],[SAT-ID]],2,1)="x","x",LEFT(tab_SATLISTE[[#This Row],[SAT-ID]]))</f>
        <v>7</v>
      </c>
      <c r="H416" s="364" t="str">
        <f xml:space="preserve"> IF(tab_SATLISTE[[#This Row],[SAT-ID]]="","",IF(MID(tab_SATLISTE[[#This Row],[SAT-ID]],2,1)="x","Freistaat Bayern",INDEX(bezirke,LEFT(tab_SATLISTE[[#This Row],[SAT-ID]],1))&amp; " - "&amp; IF(MID(tab_SATLISTE[[#This Row],[SAT-ID]],2,1)="k","kommunal","privat")))</f>
        <v>Schwaben - privat</v>
      </c>
      <c r="I416" s="365"/>
      <c r="J416" s="365"/>
      <c r="K416" s="365"/>
      <c r="L416" s="366"/>
    </row>
    <row r="417" spans="1:12" ht="15.95" customHeight="1" x14ac:dyDescent="0.25">
      <c r="A417" s="133" t="s">
        <v>2235</v>
      </c>
      <c r="B417" s="133" t="s">
        <v>131</v>
      </c>
      <c r="C417" s="133">
        <v>55</v>
      </c>
      <c r="D417" s="136">
        <v>55000</v>
      </c>
      <c r="E417" s="135">
        <v>13750</v>
      </c>
      <c r="F417" s="133">
        <v>55</v>
      </c>
      <c r="G417" s="45" t="str">
        <f>IF(MID(tab_SATLISTE[[#This Row],[SAT-ID]],2,1)="x","x",LEFT(tab_SATLISTE[[#This Row],[SAT-ID]]))</f>
        <v>5</v>
      </c>
      <c r="H417" s="364" t="str">
        <f xml:space="preserve"> IF(tab_SATLISTE[[#This Row],[SAT-ID]]="","",IF(MID(tab_SATLISTE[[#This Row],[SAT-ID]],2,1)="x","Freistaat Bayern",INDEX(bezirke,LEFT(tab_SATLISTE[[#This Row],[SAT-ID]],1))&amp; " - "&amp; IF(MID(tab_SATLISTE[[#This Row],[SAT-ID]],2,1)="k","kommunal","privat")))</f>
        <v>Mittelfranken - privat</v>
      </c>
      <c r="I417" s="365"/>
      <c r="J417" s="365"/>
      <c r="K417" s="365"/>
      <c r="L417" s="366"/>
    </row>
    <row r="418" spans="1:12" ht="15.95" customHeight="1" x14ac:dyDescent="0.25">
      <c r="A418" s="133" t="s">
        <v>978</v>
      </c>
      <c r="B418" s="133" t="s">
        <v>3319</v>
      </c>
      <c r="C418" s="133">
        <v>37</v>
      </c>
      <c r="D418" s="136">
        <v>37000</v>
      </c>
      <c r="E418" s="135">
        <v>9250</v>
      </c>
      <c r="F418" s="133">
        <v>37</v>
      </c>
      <c r="G418" s="45" t="str">
        <f>IF(MID(tab_SATLISTE[[#This Row],[SAT-ID]],2,1)="x","x",LEFT(tab_SATLISTE[[#This Row],[SAT-ID]]))</f>
        <v>1</v>
      </c>
      <c r="H418" s="364" t="str">
        <f xml:space="preserve"> IF(tab_SATLISTE[[#This Row],[SAT-ID]]="","",IF(MID(tab_SATLISTE[[#This Row],[SAT-ID]],2,1)="x","Freistaat Bayern",INDEX(bezirke,LEFT(tab_SATLISTE[[#This Row],[SAT-ID]],1))&amp; " - "&amp; IF(MID(tab_SATLISTE[[#This Row],[SAT-ID]],2,1)="k","kommunal","privat")))</f>
        <v>Oberbayern - privat</v>
      </c>
      <c r="I418" s="365"/>
      <c r="J418" s="365"/>
      <c r="K418" s="365"/>
      <c r="L418" s="366"/>
    </row>
    <row r="419" spans="1:12" ht="15.95" customHeight="1" x14ac:dyDescent="0.25">
      <c r="A419" s="133" t="s">
        <v>2208</v>
      </c>
      <c r="B419" s="133" t="s">
        <v>3320</v>
      </c>
      <c r="C419" s="133">
        <v>152</v>
      </c>
      <c r="D419" s="136">
        <v>152000</v>
      </c>
      <c r="E419" s="135">
        <v>38000</v>
      </c>
      <c r="F419" s="133">
        <v>152</v>
      </c>
      <c r="G419" s="45" t="str">
        <f>IF(MID(tab_SATLISTE[[#This Row],[SAT-ID]],2,1)="x","x",LEFT(tab_SATLISTE[[#This Row],[SAT-ID]]))</f>
        <v>5</v>
      </c>
      <c r="H419" s="364" t="str">
        <f xml:space="preserve"> IF(tab_SATLISTE[[#This Row],[SAT-ID]]="","",IF(MID(tab_SATLISTE[[#This Row],[SAT-ID]],2,1)="x","Freistaat Bayern",INDEX(bezirke,LEFT(tab_SATLISTE[[#This Row],[SAT-ID]],1))&amp; " - "&amp; IF(MID(tab_SATLISTE[[#This Row],[SAT-ID]],2,1)="k","kommunal","privat")))</f>
        <v>Mittelfranken - privat</v>
      </c>
      <c r="I419" s="365"/>
      <c r="J419" s="365"/>
      <c r="K419" s="365"/>
      <c r="L419" s="366"/>
    </row>
    <row r="420" spans="1:12" ht="15.95" customHeight="1" x14ac:dyDescent="0.25">
      <c r="A420" s="133" t="s">
        <v>1005</v>
      </c>
      <c r="B420" s="133" t="s">
        <v>132</v>
      </c>
      <c r="C420" s="133">
        <v>22</v>
      </c>
      <c r="D420" s="136">
        <v>22000</v>
      </c>
      <c r="E420" s="135">
        <v>5500</v>
      </c>
      <c r="F420" s="133">
        <v>22</v>
      </c>
      <c r="G420" s="45" t="str">
        <f>IF(MID(tab_SATLISTE[[#This Row],[SAT-ID]],2,1)="x","x",LEFT(tab_SATLISTE[[#This Row],[SAT-ID]]))</f>
        <v>1</v>
      </c>
      <c r="H420" s="364" t="str">
        <f xml:space="preserve"> IF(tab_SATLISTE[[#This Row],[SAT-ID]]="","",IF(MID(tab_SATLISTE[[#This Row],[SAT-ID]],2,1)="x","Freistaat Bayern",INDEX(bezirke,LEFT(tab_SATLISTE[[#This Row],[SAT-ID]],1))&amp; " - "&amp; IF(MID(tab_SATLISTE[[#This Row],[SAT-ID]],2,1)="k","kommunal","privat")))</f>
        <v>Oberbayern - privat</v>
      </c>
      <c r="I420" s="365"/>
      <c r="J420" s="365"/>
      <c r="K420" s="365"/>
      <c r="L420" s="366"/>
    </row>
    <row r="421" spans="1:12" ht="15.95" customHeight="1" x14ac:dyDescent="0.25">
      <c r="A421" s="133" t="s">
        <v>2807</v>
      </c>
      <c r="B421" s="133" t="s">
        <v>3321</v>
      </c>
      <c r="C421" s="133">
        <v>221</v>
      </c>
      <c r="D421" s="136">
        <v>221000</v>
      </c>
      <c r="E421" s="135">
        <v>55250</v>
      </c>
      <c r="F421" s="133">
        <v>221</v>
      </c>
      <c r="G421" s="45" t="str">
        <f>IF(MID(tab_SATLISTE[[#This Row],[SAT-ID]],2,1)="x","x",LEFT(tab_SATLISTE[[#This Row],[SAT-ID]]))</f>
        <v>7</v>
      </c>
      <c r="H421" s="364" t="str">
        <f xml:space="preserve"> IF(tab_SATLISTE[[#This Row],[SAT-ID]]="","",IF(MID(tab_SATLISTE[[#This Row],[SAT-ID]],2,1)="x","Freistaat Bayern",INDEX(bezirke,LEFT(tab_SATLISTE[[#This Row],[SAT-ID]],1))&amp; " - "&amp; IF(MID(tab_SATLISTE[[#This Row],[SAT-ID]],2,1)="k","kommunal","privat")))</f>
        <v>Schwaben - kommunal</v>
      </c>
      <c r="I421" s="365"/>
      <c r="J421" s="365"/>
      <c r="K421" s="365"/>
      <c r="L421" s="366"/>
    </row>
    <row r="422" spans="1:12" ht="15.95" customHeight="1" x14ac:dyDescent="0.25">
      <c r="A422" s="133" t="s">
        <v>2197</v>
      </c>
      <c r="B422" s="133" t="s">
        <v>3322</v>
      </c>
      <c r="C422" s="133">
        <v>78</v>
      </c>
      <c r="D422" s="136">
        <v>78000</v>
      </c>
      <c r="E422" s="135">
        <v>19500</v>
      </c>
      <c r="F422" s="133">
        <v>78</v>
      </c>
      <c r="G422" s="45" t="str">
        <f>IF(MID(tab_SATLISTE[[#This Row],[SAT-ID]],2,1)="x","x",LEFT(tab_SATLISTE[[#This Row],[SAT-ID]]))</f>
        <v>5</v>
      </c>
      <c r="H422" s="364" t="str">
        <f xml:space="preserve"> IF(tab_SATLISTE[[#This Row],[SAT-ID]]="","",IF(MID(tab_SATLISTE[[#This Row],[SAT-ID]],2,1)="x","Freistaat Bayern",INDEX(bezirke,LEFT(tab_SATLISTE[[#This Row],[SAT-ID]],1))&amp; " - "&amp; IF(MID(tab_SATLISTE[[#This Row],[SAT-ID]],2,1)="k","kommunal","privat")))</f>
        <v>Mittelfranken - privat</v>
      </c>
      <c r="I422" s="365"/>
      <c r="J422" s="365"/>
      <c r="K422" s="365"/>
      <c r="L422" s="366"/>
    </row>
    <row r="423" spans="1:12" ht="15.95" customHeight="1" x14ac:dyDescent="0.25">
      <c r="A423" s="133" t="s">
        <v>2246</v>
      </c>
      <c r="B423" s="133" t="s">
        <v>3323</v>
      </c>
      <c r="C423" s="133">
        <v>21</v>
      </c>
      <c r="D423" s="136">
        <v>21000</v>
      </c>
      <c r="E423" s="135">
        <v>5250</v>
      </c>
      <c r="F423" s="133">
        <v>21</v>
      </c>
      <c r="G423" s="45" t="str">
        <f>IF(MID(tab_SATLISTE[[#This Row],[SAT-ID]],2,1)="x","x",LEFT(tab_SATLISTE[[#This Row],[SAT-ID]]))</f>
        <v>5</v>
      </c>
      <c r="H423" s="364" t="str">
        <f xml:space="preserve"> IF(tab_SATLISTE[[#This Row],[SAT-ID]]="","",IF(MID(tab_SATLISTE[[#This Row],[SAT-ID]],2,1)="x","Freistaat Bayern",INDEX(bezirke,LEFT(tab_SATLISTE[[#This Row],[SAT-ID]],1))&amp; " - "&amp; IF(MID(tab_SATLISTE[[#This Row],[SAT-ID]],2,1)="k","kommunal","privat")))</f>
        <v>Mittelfranken - privat</v>
      </c>
      <c r="I423" s="365"/>
      <c r="J423" s="365"/>
      <c r="K423" s="365"/>
      <c r="L423" s="366"/>
    </row>
    <row r="424" spans="1:12" ht="15.95" customHeight="1" x14ac:dyDescent="0.25">
      <c r="A424" s="133" t="s">
        <v>950</v>
      </c>
      <c r="B424" s="133" t="s">
        <v>2948</v>
      </c>
      <c r="C424" s="133">
        <v>79</v>
      </c>
      <c r="D424" s="136">
        <v>79000</v>
      </c>
      <c r="E424" s="135">
        <v>19750</v>
      </c>
      <c r="F424" s="133">
        <v>79</v>
      </c>
      <c r="G424" s="45" t="str">
        <f>IF(MID(tab_SATLISTE[[#This Row],[SAT-ID]],2,1)="x","x",LEFT(tab_SATLISTE[[#This Row],[SAT-ID]]))</f>
        <v>1</v>
      </c>
      <c r="H424" s="364" t="str">
        <f xml:space="preserve"> IF(tab_SATLISTE[[#This Row],[SAT-ID]]="","",IF(MID(tab_SATLISTE[[#This Row],[SAT-ID]],2,1)="x","Freistaat Bayern",INDEX(bezirke,LEFT(tab_SATLISTE[[#This Row],[SAT-ID]],1))&amp; " - "&amp; IF(MID(tab_SATLISTE[[#This Row],[SAT-ID]],2,1)="k","kommunal","privat")))</f>
        <v>Oberbayern - privat</v>
      </c>
      <c r="I424" s="365"/>
      <c r="J424" s="365"/>
      <c r="K424" s="365"/>
      <c r="L424" s="366"/>
    </row>
    <row r="425" spans="1:12" ht="15.95" customHeight="1" x14ac:dyDescent="0.25">
      <c r="A425" s="133" t="s">
        <v>952</v>
      </c>
      <c r="B425" s="133" t="s">
        <v>3324</v>
      </c>
      <c r="C425" s="133">
        <v>901</v>
      </c>
      <c r="D425" s="136">
        <v>901000</v>
      </c>
      <c r="E425" s="135">
        <v>225250</v>
      </c>
      <c r="F425" s="133">
        <v>901</v>
      </c>
      <c r="G425" s="45" t="str">
        <f>IF(MID(tab_SATLISTE[[#This Row],[SAT-ID]],2,1)="x","x",LEFT(tab_SATLISTE[[#This Row],[SAT-ID]]))</f>
        <v>1</v>
      </c>
      <c r="H425" s="364" t="str">
        <f xml:space="preserve"> IF(tab_SATLISTE[[#This Row],[SAT-ID]]="","",IF(MID(tab_SATLISTE[[#This Row],[SAT-ID]],2,1)="x","Freistaat Bayern",INDEX(bezirke,LEFT(tab_SATLISTE[[#This Row],[SAT-ID]],1))&amp; " - "&amp; IF(MID(tab_SATLISTE[[#This Row],[SAT-ID]],2,1)="k","kommunal","privat")))</f>
        <v>Oberbayern - privat</v>
      </c>
      <c r="I425" s="365"/>
      <c r="J425" s="365"/>
      <c r="K425" s="365"/>
      <c r="L425" s="366"/>
    </row>
    <row r="426" spans="1:12" ht="15.95" customHeight="1" x14ac:dyDescent="0.25">
      <c r="A426" s="133" t="s">
        <v>2237</v>
      </c>
      <c r="B426" s="133" t="s">
        <v>3325</v>
      </c>
      <c r="C426" s="133">
        <v>11</v>
      </c>
      <c r="D426" s="136">
        <v>11000</v>
      </c>
      <c r="E426" s="135">
        <v>2750</v>
      </c>
      <c r="F426" s="133">
        <v>11</v>
      </c>
      <c r="G426" s="45" t="str">
        <f>IF(MID(tab_SATLISTE[[#This Row],[SAT-ID]],2,1)="x","x",LEFT(tab_SATLISTE[[#This Row],[SAT-ID]]))</f>
        <v>5</v>
      </c>
      <c r="H426" s="364" t="str">
        <f xml:space="preserve"> IF(tab_SATLISTE[[#This Row],[SAT-ID]]="","",IF(MID(tab_SATLISTE[[#This Row],[SAT-ID]],2,1)="x","Freistaat Bayern",INDEX(bezirke,LEFT(tab_SATLISTE[[#This Row],[SAT-ID]],1))&amp; " - "&amp; IF(MID(tab_SATLISTE[[#This Row],[SAT-ID]],2,1)="k","kommunal","privat")))</f>
        <v>Mittelfranken - privat</v>
      </c>
      <c r="I426" s="365"/>
      <c r="J426" s="365"/>
      <c r="K426" s="365"/>
      <c r="L426" s="366"/>
    </row>
    <row r="427" spans="1:12" ht="15.95" customHeight="1" x14ac:dyDescent="0.25">
      <c r="A427" s="133" t="s">
        <v>1105</v>
      </c>
      <c r="B427" s="133" t="s">
        <v>2949</v>
      </c>
      <c r="C427" s="133">
        <v>159</v>
      </c>
      <c r="D427" s="136">
        <v>159000</v>
      </c>
      <c r="E427" s="135">
        <v>39750</v>
      </c>
      <c r="F427" s="133">
        <v>159</v>
      </c>
      <c r="G427" s="45" t="str">
        <f>IF(MID(tab_SATLISTE[[#This Row],[SAT-ID]],2,1)="x","x",LEFT(tab_SATLISTE[[#This Row],[SAT-ID]]))</f>
        <v>1</v>
      </c>
      <c r="H427" s="364" t="str">
        <f xml:space="preserve"> IF(tab_SATLISTE[[#This Row],[SAT-ID]]="","",IF(MID(tab_SATLISTE[[#This Row],[SAT-ID]],2,1)="x","Freistaat Bayern",INDEX(bezirke,LEFT(tab_SATLISTE[[#This Row],[SAT-ID]],1))&amp; " - "&amp; IF(MID(tab_SATLISTE[[#This Row],[SAT-ID]],2,1)="k","kommunal","privat")))</f>
        <v>Oberbayern - privat</v>
      </c>
      <c r="I427" s="365"/>
      <c r="J427" s="365"/>
      <c r="K427" s="365"/>
      <c r="L427" s="366"/>
    </row>
    <row r="428" spans="1:12" ht="15.95" customHeight="1" x14ac:dyDescent="0.25">
      <c r="A428" s="133" t="s">
        <v>1008</v>
      </c>
      <c r="B428" s="133" t="s">
        <v>133</v>
      </c>
      <c r="C428" s="133">
        <v>27</v>
      </c>
      <c r="D428" s="136">
        <v>27000</v>
      </c>
      <c r="E428" s="135">
        <v>6750</v>
      </c>
      <c r="F428" s="133">
        <v>27</v>
      </c>
      <c r="G428" s="45" t="str">
        <f>IF(MID(tab_SATLISTE[[#This Row],[SAT-ID]],2,1)="x","x",LEFT(tab_SATLISTE[[#This Row],[SAT-ID]]))</f>
        <v>1</v>
      </c>
      <c r="H428" s="364" t="str">
        <f xml:space="preserve"> IF(tab_SATLISTE[[#This Row],[SAT-ID]]="","",IF(MID(tab_SATLISTE[[#This Row],[SAT-ID]],2,1)="x","Freistaat Bayern",INDEX(bezirke,LEFT(tab_SATLISTE[[#This Row],[SAT-ID]],1))&amp; " - "&amp; IF(MID(tab_SATLISTE[[#This Row],[SAT-ID]],2,1)="k","kommunal","privat")))</f>
        <v>Oberbayern - privat</v>
      </c>
      <c r="I428" s="365"/>
      <c r="J428" s="365"/>
      <c r="K428" s="365"/>
      <c r="L428" s="366"/>
    </row>
    <row r="429" spans="1:12" ht="15.95" customHeight="1" x14ac:dyDescent="0.25">
      <c r="A429" s="133" t="s">
        <v>1108</v>
      </c>
      <c r="B429" s="133" t="s">
        <v>3326</v>
      </c>
      <c r="C429" s="133">
        <v>41</v>
      </c>
      <c r="D429" s="136">
        <v>41000</v>
      </c>
      <c r="E429" s="135">
        <v>10250</v>
      </c>
      <c r="F429" s="133">
        <v>41</v>
      </c>
      <c r="G429" s="45" t="str">
        <f>IF(MID(tab_SATLISTE[[#This Row],[SAT-ID]],2,1)="x","x",LEFT(tab_SATLISTE[[#This Row],[SAT-ID]]))</f>
        <v>1</v>
      </c>
      <c r="H429" s="364" t="str">
        <f xml:space="preserve"> IF(tab_SATLISTE[[#This Row],[SAT-ID]]="","",IF(MID(tab_SATLISTE[[#This Row],[SAT-ID]],2,1)="x","Freistaat Bayern",INDEX(bezirke,LEFT(tab_SATLISTE[[#This Row],[SAT-ID]],1))&amp; " - "&amp; IF(MID(tab_SATLISTE[[#This Row],[SAT-ID]],2,1)="k","kommunal","privat")))</f>
        <v>Oberbayern - privat</v>
      </c>
      <c r="I429" s="365"/>
      <c r="J429" s="365"/>
      <c r="K429" s="365"/>
      <c r="L429" s="366"/>
    </row>
    <row r="430" spans="1:12" ht="15.95" customHeight="1" x14ac:dyDescent="0.25">
      <c r="A430" s="133" t="s">
        <v>972</v>
      </c>
      <c r="B430" s="133" t="s">
        <v>3327</v>
      </c>
      <c r="C430" s="133">
        <v>10</v>
      </c>
      <c r="D430" s="136">
        <v>10000</v>
      </c>
      <c r="E430" s="135">
        <v>2500</v>
      </c>
      <c r="F430" s="133">
        <v>10</v>
      </c>
      <c r="G430" s="45" t="str">
        <f>IF(MID(tab_SATLISTE[[#This Row],[SAT-ID]],2,1)="x","x",LEFT(tab_SATLISTE[[#This Row],[SAT-ID]]))</f>
        <v>1</v>
      </c>
      <c r="H430" s="364" t="str">
        <f xml:space="preserve"> IF(tab_SATLISTE[[#This Row],[SAT-ID]]="","",IF(MID(tab_SATLISTE[[#This Row],[SAT-ID]],2,1)="x","Freistaat Bayern",INDEX(bezirke,LEFT(tab_SATLISTE[[#This Row],[SAT-ID]],1))&amp; " - "&amp; IF(MID(tab_SATLISTE[[#This Row],[SAT-ID]],2,1)="k","kommunal","privat")))</f>
        <v>Oberbayern - privat</v>
      </c>
      <c r="I430" s="365"/>
      <c r="J430" s="365"/>
      <c r="K430" s="365"/>
      <c r="L430" s="366"/>
    </row>
    <row r="431" spans="1:12" ht="15.95" customHeight="1" x14ac:dyDescent="0.25">
      <c r="A431" s="133" t="s">
        <v>1079</v>
      </c>
      <c r="B431" s="133" t="s">
        <v>3328</v>
      </c>
      <c r="C431" s="133">
        <v>92</v>
      </c>
      <c r="D431" s="136">
        <v>92000</v>
      </c>
      <c r="E431" s="135">
        <v>23000</v>
      </c>
      <c r="F431" s="133">
        <v>92</v>
      </c>
      <c r="G431" s="45" t="str">
        <f>IF(MID(tab_SATLISTE[[#This Row],[SAT-ID]],2,1)="x","x",LEFT(tab_SATLISTE[[#This Row],[SAT-ID]]))</f>
        <v>1</v>
      </c>
      <c r="H431" s="364" t="str">
        <f xml:space="preserve"> IF(tab_SATLISTE[[#This Row],[SAT-ID]]="","",IF(MID(tab_SATLISTE[[#This Row],[SAT-ID]],2,1)="x","Freistaat Bayern",INDEX(bezirke,LEFT(tab_SATLISTE[[#This Row],[SAT-ID]],1))&amp; " - "&amp; IF(MID(tab_SATLISTE[[#This Row],[SAT-ID]],2,1)="k","kommunal","privat")))</f>
        <v>Oberbayern - privat</v>
      </c>
      <c r="I431" s="365"/>
      <c r="J431" s="365"/>
      <c r="K431" s="365"/>
      <c r="L431" s="366"/>
    </row>
    <row r="432" spans="1:12" ht="15.95" customHeight="1" x14ac:dyDescent="0.25">
      <c r="A432" s="133" t="s">
        <v>1069</v>
      </c>
      <c r="B432" s="133" t="s">
        <v>136</v>
      </c>
      <c r="C432" s="133">
        <v>45</v>
      </c>
      <c r="D432" s="136">
        <v>45000</v>
      </c>
      <c r="E432" s="135">
        <v>11250</v>
      </c>
      <c r="F432" s="133">
        <v>45</v>
      </c>
      <c r="G432" s="45" t="str">
        <f>IF(MID(tab_SATLISTE[[#This Row],[SAT-ID]],2,1)="x","x",LEFT(tab_SATLISTE[[#This Row],[SAT-ID]]))</f>
        <v>1</v>
      </c>
      <c r="H432" s="364" t="str">
        <f xml:space="preserve"> IF(tab_SATLISTE[[#This Row],[SAT-ID]]="","",IF(MID(tab_SATLISTE[[#This Row],[SAT-ID]],2,1)="x","Freistaat Bayern",INDEX(bezirke,LEFT(tab_SATLISTE[[#This Row],[SAT-ID]],1))&amp; " - "&amp; IF(MID(tab_SATLISTE[[#This Row],[SAT-ID]],2,1)="k","kommunal","privat")))</f>
        <v>Oberbayern - privat</v>
      </c>
      <c r="I432" s="365"/>
      <c r="J432" s="365"/>
      <c r="K432" s="365"/>
      <c r="L432" s="366"/>
    </row>
    <row r="433" spans="1:12" ht="15.95" customHeight="1" x14ac:dyDescent="0.25">
      <c r="A433" s="133" t="s">
        <v>1451</v>
      </c>
      <c r="B433" s="133" t="s">
        <v>137</v>
      </c>
      <c r="C433" s="133">
        <v>32</v>
      </c>
      <c r="D433" s="136">
        <v>32000</v>
      </c>
      <c r="E433" s="135">
        <v>8000</v>
      </c>
      <c r="F433" s="133">
        <v>32</v>
      </c>
      <c r="G433" s="45" t="str">
        <f>IF(MID(tab_SATLISTE[[#This Row],[SAT-ID]],2,1)="x","x",LEFT(tab_SATLISTE[[#This Row],[SAT-ID]]))</f>
        <v>2</v>
      </c>
      <c r="H433" s="364" t="str">
        <f xml:space="preserve"> IF(tab_SATLISTE[[#This Row],[SAT-ID]]="","",IF(MID(tab_SATLISTE[[#This Row],[SAT-ID]],2,1)="x","Freistaat Bayern",INDEX(bezirke,LEFT(tab_SATLISTE[[#This Row],[SAT-ID]],1))&amp; " - "&amp; IF(MID(tab_SATLISTE[[#This Row],[SAT-ID]],2,1)="k","kommunal","privat")))</f>
        <v>Niederbayern - privat</v>
      </c>
      <c r="I433" s="365"/>
      <c r="J433" s="365"/>
      <c r="K433" s="365"/>
      <c r="L433" s="366"/>
    </row>
    <row r="434" spans="1:12" ht="15.95" customHeight="1" x14ac:dyDescent="0.25">
      <c r="A434" s="133" t="s">
        <v>2559</v>
      </c>
      <c r="B434" s="133" t="s">
        <v>138</v>
      </c>
      <c r="C434" s="133">
        <v>40</v>
      </c>
      <c r="D434" s="136">
        <v>40000</v>
      </c>
      <c r="E434" s="135">
        <v>10000</v>
      </c>
      <c r="F434" s="133">
        <v>40</v>
      </c>
      <c r="G434" s="45" t="str">
        <f>IF(MID(tab_SATLISTE[[#This Row],[SAT-ID]],2,1)="x","x",LEFT(tab_SATLISTE[[#This Row],[SAT-ID]]))</f>
        <v>6</v>
      </c>
      <c r="H434" s="364" t="str">
        <f xml:space="preserve"> IF(tab_SATLISTE[[#This Row],[SAT-ID]]="","",IF(MID(tab_SATLISTE[[#This Row],[SAT-ID]],2,1)="x","Freistaat Bayern",INDEX(bezirke,LEFT(tab_SATLISTE[[#This Row],[SAT-ID]],1))&amp; " - "&amp; IF(MID(tab_SATLISTE[[#This Row],[SAT-ID]],2,1)="k","kommunal","privat")))</f>
        <v>Unterfranken - privat</v>
      </c>
      <c r="I434" s="365"/>
      <c r="J434" s="365"/>
      <c r="K434" s="365"/>
      <c r="L434" s="366"/>
    </row>
    <row r="435" spans="1:12" ht="15.95" customHeight="1" x14ac:dyDescent="0.25">
      <c r="A435" s="133" t="s">
        <v>2916</v>
      </c>
      <c r="B435" s="133" t="s">
        <v>3329</v>
      </c>
      <c r="C435" s="133">
        <v>43</v>
      </c>
      <c r="D435" s="136">
        <v>43000</v>
      </c>
      <c r="E435" s="135">
        <v>10750</v>
      </c>
      <c r="F435" s="133">
        <v>43</v>
      </c>
      <c r="G435" s="45" t="str">
        <f>IF(MID(tab_SATLISTE[[#This Row],[SAT-ID]],2,1)="x","x",LEFT(tab_SATLISTE[[#This Row],[SAT-ID]]))</f>
        <v>7</v>
      </c>
      <c r="H435" s="364" t="str">
        <f xml:space="preserve"> IF(tab_SATLISTE[[#This Row],[SAT-ID]]="","",IF(MID(tab_SATLISTE[[#This Row],[SAT-ID]],2,1)="x","Freistaat Bayern",INDEX(bezirke,LEFT(tab_SATLISTE[[#This Row],[SAT-ID]],1))&amp; " - "&amp; IF(MID(tab_SATLISTE[[#This Row],[SAT-ID]],2,1)="k","kommunal","privat")))</f>
        <v>Schwaben - privat</v>
      </c>
      <c r="I435" s="365"/>
      <c r="J435" s="365"/>
      <c r="K435" s="365"/>
      <c r="L435" s="366"/>
    </row>
    <row r="436" spans="1:12" ht="15.95" customHeight="1" x14ac:dyDescent="0.25">
      <c r="A436" s="133" t="s">
        <v>1074</v>
      </c>
      <c r="B436" s="133" t="s">
        <v>337</v>
      </c>
      <c r="C436" s="133">
        <v>49</v>
      </c>
      <c r="D436" s="136">
        <v>49000</v>
      </c>
      <c r="E436" s="135">
        <v>12250</v>
      </c>
      <c r="F436" s="133">
        <v>49</v>
      </c>
      <c r="G436" s="45" t="str">
        <f>IF(MID(tab_SATLISTE[[#This Row],[SAT-ID]],2,1)="x","x",LEFT(tab_SATLISTE[[#This Row],[SAT-ID]]))</f>
        <v>1</v>
      </c>
      <c r="H436" s="364" t="str">
        <f xml:space="preserve"> IF(tab_SATLISTE[[#This Row],[SAT-ID]]="","",IF(MID(tab_SATLISTE[[#This Row],[SAT-ID]],2,1)="x","Freistaat Bayern",INDEX(bezirke,LEFT(tab_SATLISTE[[#This Row],[SAT-ID]],1))&amp; " - "&amp; IF(MID(tab_SATLISTE[[#This Row],[SAT-ID]],2,1)="k","kommunal","privat")))</f>
        <v>Oberbayern - privat</v>
      </c>
      <c r="I436" s="365"/>
      <c r="J436" s="365"/>
      <c r="K436" s="365"/>
      <c r="L436" s="366"/>
    </row>
    <row r="437" spans="1:12" ht="15.95" customHeight="1" x14ac:dyDescent="0.25">
      <c r="A437" s="133" t="s">
        <v>1726</v>
      </c>
      <c r="B437" s="133" t="s">
        <v>2955</v>
      </c>
      <c r="C437" s="133">
        <v>41</v>
      </c>
      <c r="D437" s="136">
        <v>41000</v>
      </c>
      <c r="E437" s="135">
        <v>10250</v>
      </c>
      <c r="F437" s="133">
        <v>41</v>
      </c>
      <c r="G437" s="45" t="str">
        <f>IF(MID(tab_SATLISTE[[#This Row],[SAT-ID]],2,1)="x","x",LEFT(tab_SATLISTE[[#This Row],[SAT-ID]]))</f>
        <v>3</v>
      </c>
      <c r="H437" s="364" t="str">
        <f xml:space="preserve"> IF(tab_SATLISTE[[#This Row],[SAT-ID]]="","",IF(MID(tab_SATLISTE[[#This Row],[SAT-ID]],2,1)="x","Freistaat Bayern",INDEX(bezirke,LEFT(tab_SATLISTE[[#This Row],[SAT-ID]],1))&amp; " - "&amp; IF(MID(tab_SATLISTE[[#This Row],[SAT-ID]],2,1)="k","kommunal","privat")))</f>
        <v>Oberpfalz - privat</v>
      </c>
      <c r="I437" s="365"/>
      <c r="J437" s="365"/>
      <c r="K437" s="365"/>
      <c r="L437" s="366"/>
    </row>
    <row r="438" spans="1:12" ht="15.95" customHeight="1" x14ac:dyDescent="0.25">
      <c r="A438" s="133" t="s">
        <v>2245</v>
      </c>
      <c r="B438" s="133" t="s">
        <v>134</v>
      </c>
      <c r="C438" s="133">
        <v>55</v>
      </c>
      <c r="D438" s="136">
        <v>55000</v>
      </c>
      <c r="E438" s="135">
        <v>13750</v>
      </c>
      <c r="F438" s="133">
        <v>55</v>
      </c>
      <c r="G438" s="45" t="str">
        <f>IF(MID(tab_SATLISTE[[#This Row],[SAT-ID]],2,1)="x","x",LEFT(tab_SATLISTE[[#This Row],[SAT-ID]]))</f>
        <v>5</v>
      </c>
      <c r="H438" s="364" t="str">
        <f xml:space="preserve"> IF(tab_SATLISTE[[#This Row],[SAT-ID]]="","",IF(MID(tab_SATLISTE[[#This Row],[SAT-ID]],2,1)="x","Freistaat Bayern",INDEX(bezirke,LEFT(tab_SATLISTE[[#This Row],[SAT-ID]],1))&amp; " - "&amp; IF(MID(tab_SATLISTE[[#This Row],[SAT-ID]],2,1)="k","kommunal","privat")))</f>
        <v>Mittelfranken - privat</v>
      </c>
      <c r="I438" s="365"/>
      <c r="J438" s="365"/>
      <c r="K438" s="365"/>
      <c r="L438" s="366"/>
    </row>
    <row r="439" spans="1:12" ht="15.95" customHeight="1" x14ac:dyDescent="0.25">
      <c r="A439" s="133" t="s">
        <v>1724</v>
      </c>
      <c r="B439" s="133" t="s">
        <v>3330</v>
      </c>
      <c r="C439" s="133">
        <v>23</v>
      </c>
      <c r="D439" s="136">
        <v>23000</v>
      </c>
      <c r="E439" s="135">
        <v>5750</v>
      </c>
      <c r="F439" s="133">
        <v>23</v>
      </c>
      <c r="G439" s="45" t="str">
        <f>IF(MID(tab_SATLISTE[[#This Row],[SAT-ID]],2,1)="x","x",LEFT(tab_SATLISTE[[#This Row],[SAT-ID]]))</f>
        <v>3</v>
      </c>
      <c r="H439" s="364" t="str">
        <f xml:space="preserve"> IF(tab_SATLISTE[[#This Row],[SAT-ID]]="","",IF(MID(tab_SATLISTE[[#This Row],[SAT-ID]],2,1)="x","Freistaat Bayern",INDEX(bezirke,LEFT(tab_SATLISTE[[#This Row],[SAT-ID]],1))&amp; " - "&amp; IF(MID(tab_SATLISTE[[#This Row],[SAT-ID]],2,1)="k","kommunal","privat")))</f>
        <v>Oberpfalz - privat</v>
      </c>
      <c r="I439" s="365"/>
      <c r="J439" s="365"/>
      <c r="K439" s="365"/>
      <c r="L439" s="366"/>
    </row>
    <row r="440" spans="1:12" ht="15.95" customHeight="1" x14ac:dyDescent="0.25">
      <c r="A440" s="133" t="s">
        <v>1725</v>
      </c>
      <c r="B440" s="133" t="s">
        <v>3331</v>
      </c>
      <c r="C440" s="133">
        <v>138</v>
      </c>
      <c r="D440" s="136">
        <v>138000</v>
      </c>
      <c r="E440" s="135">
        <v>34500</v>
      </c>
      <c r="F440" s="133">
        <v>138</v>
      </c>
      <c r="G440" s="45" t="str">
        <f>IF(MID(tab_SATLISTE[[#This Row],[SAT-ID]],2,1)="x","x",LEFT(tab_SATLISTE[[#This Row],[SAT-ID]]))</f>
        <v>3</v>
      </c>
      <c r="H440" s="364" t="str">
        <f xml:space="preserve"> IF(tab_SATLISTE[[#This Row],[SAT-ID]]="","",IF(MID(tab_SATLISTE[[#This Row],[SAT-ID]],2,1)="x","Freistaat Bayern",INDEX(bezirke,LEFT(tab_SATLISTE[[#This Row],[SAT-ID]],1))&amp; " - "&amp; IF(MID(tab_SATLISTE[[#This Row],[SAT-ID]],2,1)="k","kommunal","privat")))</f>
        <v>Oberpfalz - privat</v>
      </c>
      <c r="I440" s="365"/>
      <c r="J440" s="365"/>
      <c r="K440" s="365"/>
      <c r="L440" s="366"/>
    </row>
    <row r="441" spans="1:12" ht="15.95" customHeight="1" x14ac:dyDescent="0.25">
      <c r="A441" s="133" t="s">
        <v>1992</v>
      </c>
      <c r="B441" s="133" t="s">
        <v>3069</v>
      </c>
      <c r="C441" s="133">
        <v>15</v>
      </c>
      <c r="D441" s="136">
        <v>15000</v>
      </c>
      <c r="E441" s="135">
        <v>3750</v>
      </c>
      <c r="F441" s="133">
        <v>15</v>
      </c>
      <c r="G441" s="45" t="str">
        <f>IF(MID(tab_SATLISTE[[#This Row],[SAT-ID]],2,1)="x","x",LEFT(tab_SATLISTE[[#This Row],[SAT-ID]]))</f>
        <v>4</v>
      </c>
      <c r="H441" s="364" t="str">
        <f xml:space="preserve"> IF(tab_SATLISTE[[#This Row],[SAT-ID]]="","",IF(MID(tab_SATLISTE[[#This Row],[SAT-ID]],2,1)="x","Freistaat Bayern",INDEX(bezirke,LEFT(tab_SATLISTE[[#This Row],[SAT-ID]],1))&amp; " - "&amp; IF(MID(tab_SATLISTE[[#This Row],[SAT-ID]],2,1)="k","kommunal","privat")))</f>
        <v>Oberfranken - privat</v>
      </c>
      <c r="I441" s="365"/>
      <c r="J441" s="365"/>
      <c r="K441" s="365"/>
      <c r="L441" s="366"/>
    </row>
    <row r="442" spans="1:12" ht="15.95" customHeight="1" x14ac:dyDescent="0.25">
      <c r="A442" s="133" t="s">
        <v>941</v>
      </c>
      <c r="B442" s="133" t="s">
        <v>139</v>
      </c>
      <c r="C442" s="133">
        <v>35</v>
      </c>
      <c r="D442" s="136">
        <v>35000</v>
      </c>
      <c r="E442" s="135">
        <v>8750</v>
      </c>
      <c r="F442" s="133">
        <v>35</v>
      </c>
      <c r="G442" s="45" t="str">
        <f>IF(MID(tab_SATLISTE[[#This Row],[SAT-ID]],2,1)="x","x",LEFT(tab_SATLISTE[[#This Row],[SAT-ID]]))</f>
        <v>1</v>
      </c>
      <c r="H442" s="364" t="str">
        <f xml:space="preserve"> IF(tab_SATLISTE[[#This Row],[SAT-ID]]="","",IF(MID(tab_SATLISTE[[#This Row],[SAT-ID]],2,1)="x","Freistaat Bayern",INDEX(bezirke,LEFT(tab_SATLISTE[[#This Row],[SAT-ID]],1))&amp; " - "&amp; IF(MID(tab_SATLISTE[[#This Row],[SAT-ID]],2,1)="k","kommunal","privat")))</f>
        <v>Oberbayern - privat</v>
      </c>
      <c r="I442" s="365"/>
      <c r="J442" s="365"/>
      <c r="K442" s="365"/>
      <c r="L442" s="366"/>
    </row>
    <row r="443" spans="1:12" ht="15.95" customHeight="1" x14ac:dyDescent="0.25">
      <c r="A443" s="133" t="s">
        <v>1707</v>
      </c>
      <c r="B443" s="133" t="s">
        <v>3332</v>
      </c>
      <c r="C443" s="133">
        <v>20</v>
      </c>
      <c r="D443" s="136">
        <v>20000</v>
      </c>
      <c r="E443" s="135">
        <v>5000</v>
      </c>
      <c r="F443" s="133">
        <v>20</v>
      </c>
      <c r="G443" s="45" t="str">
        <f>IF(MID(tab_SATLISTE[[#This Row],[SAT-ID]],2,1)="x","x",LEFT(tab_SATLISTE[[#This Row],[SAT-ID]]))</f>
        <v>3</v>
      </c>
      <c r="H443" s="364" t="str">
        <f xml:space="preserve"> IF(tab_SATLISTE[[#This Row],[SAT-ID]]="","",IF(MID(tab_SATLISTE[[#This Row],[SAT-ID]],2,1)="x","Freistaat Bayern",INDEX(bezirke,LEFT(tab_SATLISTE[[#This Row],[SAT-ID]],1))&amp; " - "&amp; IF(MID(tab_SATLISTE[[#This Row],[SAT-ID]],2,1)="k","kommunal","privat")))</f>
        <v>Oberpfalz - privat</v>
      </c>
      <c r="I443" s="365"/>
      <c r="J443" s="365"/>
      <c r="K443" s="365"/>
      <c r="L443" s="366"/>
    </row>
    <row r="444" spans="1:12" ht="15.95" customHeight="1" x14ac:dyDescent="0.25">
      <c r="A444" s="133" t="s">
        <v>2870</v>
      </c>
      <c r="B444" s="133" t="s">
        <v>2971</v>
      </c>
      <c r="C444" s="133">
        <v>27</v>
      </c>
      <c r="D444" s="136">
        <v>27000</v>
      </c>
      <c r="E444" s="135">
        <v>6750</v>
      </c>
      <c r="F444" s="133">
        <v>27</v>
      </c>
      <c r="G444" s="45" t="str">
        <f>IF(MID(tab_SATLISTE[[#This Row],[SAT-ID]],2,1)="x","x",LEFT(tab_SATLISTE[[#This Row],[SAT-ID]]))</f>
        <v>7</v>
      </c>
      <c r="H444" s="364" t="str">
        <f xml:space="preserve"> IF(tab_SATLISTE[[#This Row],[SAT-ID]]="","",IF(MID(tab_SATLISTE[[#This Row],[SAT-ID]],2,1)="x","Freistaat Bayern",INDEX(bezirke,LEFT(tab_SATLISTE[[#This Row],[SAT-ID]],1))&amp; " - "&amp; IF(MID(tab_SATLISTE[[#This Row],[SAT-ID]],2,1)="k","kommunal","privat")))</f>
        <v>Schwaben - privat</v>
      </c>
      <c r="I444" s="365"/>
      <c r="J444" s="365"/>
      <c r="K444" s="365"/>
      <c r="L444" s="366"/>
    </row>
    <row r="445" spans="1:12" ht="15.95" customHeight="1" x14ac:dyDescent="0.25">
      <c r="A445" s="133" t="s">
        <v>1051</v>
      </c>
      <c r="B445" s="133" t="s">
        <v>135</v>
      </c>
      <c r="C445" s="133">
        <v>18</v>
      </c>
      <c r="D445" s="136">
        <v>18000</v>
      </c>
      <c r="E445" s="135">
        <v>4500</v>
      </c>
      <c r="F445" s="133">
        <v>18</v>
      </c>
      <c r="G445" s="45" t="str">
        <f>IF(MID(tab_SATLISTE[[#This Row],[SAT-ID]],2,1)="x","x",LEFT(tab_SATLISTE[[#This Row],[SAT-ID]]))</f>
        <v>1</v>
      </c>
      <c r="H445" s="364" t="str">
        <f xml:space="preserve"> IF(tab_SATLISTE[[#This Row],[SAT-ID]]="","",IF(MID(tab_SATLISTE[[#This Row],[SAT-ID]],2,1)="x","Freistaat Bayern",INDEX(bezirke,LEFT(tab_SATLISTE[[#This Row],[SAT-ID]],1))&amp; " - "&amp; IF(MID(tab_SATLISTE[[#This Row],[SAT-ID]],2,1)="k","kommunal","privat")))</f>
        <v>Oberbayern - privat</v>
      </c>
      <c r="I445" s="365"/>
      <c r="J445" s="365"/>
      <c r="K445" s="365"/>
      <c r="L445" s="366"/>
    </row>
    <row r="446" spans="1:12" ht="15.95" customHeight="1" x14ac:dyDescent="0.25">
      <c r="A446" s="133" t="s">
        <v>1070</v>
      </c>
      <c r="B446" s="133" t="s">
        <v>3333</v>
      </c>
      <c r="C446" s="133">
        <v>38</v>
      </c>
      <c r="D446" s="136">
        <v>38000</v>
      </c>
      <c r="E446" s="135">
        <v>9500</v>
      </c>
      <c r="F446" s="133">
        <v>38</v>
      </c>
      <c r="G446" s="45" t="str">
        <f>IF(MID(tab_SATLISTE[[#This Row],[SAT-ID]],2,1)="x","x",LEFT(tab_SATLISTE[[#This Row],[SAT-ID]]))</f>
        <v>1</v>
      </c>
      <c r="H446" s="364" t="str">
        <f xml:space="preserve"> IF(tab_SATLISTE[[#This Row],[SAT-ID]]="","",IF(MID(tab_SATLISTE[[#This Row],[SAT-ID]],2,1)="x","Freistaat Bayern",INDEX(bezirke,LEFT(tab_SATLISTE[[#This Row],[SAT-ID]],1))&amp; " - "&amp; IF(MID(tab_SATLISTE[[#This Row],[SAT-ID]],2,1)="k","kommunal","privat")))</f>
        <v>Oberbayern - privat</v>
      </c>
      <c r="I446" s="365"/>
      <c r="J446" s="365"/>
      <c r="K446" s="365"/>
      <c r="L446" s="366"/>
    </row>
    <row r="447" spans="1:12" ht="15.95" customHeight="1" x14ac:dyDescent="0.25">
      <c r="A447" s="133" t="s">
        <v>955</v>
      </c>
      <c r="B447" s="133" t="s">
        <v>140</v>
      </c>
      <c r="C447" s="133">
        <v>14</v>
      </c>
      <c r="D447" s="136">
        <v>14000</v>
      </c>
      <c r="E447" s="135">
        <v>3500</v>
      </c>
      <c r="F447" s="133">
        <v>14</v>
      </c>
      <c r="G447" s="45" t="str">
        <f>IF(MID(tab_SATLISTE[[#This Row],[SAT-ID]],2,1)="x","x",LEFT(tab_SATLISTE[[#This Row],[SAT-ID]]))</f>
        <v>1</v>
      </c>
      <c r="H447" s="364" t="str">
        <f xml:space="preserve"> IF(tab_SATLISTE[[#This Row],[SAT-ID]]="","",IF(MID(tab_SATLISTE[[#This Row],[SAT-ID]],2,1)="x","Freistaat Bayern",INDEX(bezirke,LEFT(tab_SATLISTE[[#This Row],[SAT-ID]],1))&amp; " - "&amp; IF(MID(tab_SATLISTE[[#This Row],[SAT-ID]],2,1)="k","kommunal","privat")))</f>
        <v>Oberbayern - privat</v>
      </c>
      <c r="I447" s="365"/>
      <c r="J447" s="365"/>
      <c r="K447" s="365"/>
      <c r="L447" s="366"/>
    </row>
    <row r="448" spans="1:12" ht="15.95" customHeight="1" x14ac:dyDescent="0.25">
      <c r="A448" s="133" t="s">
        <v>1067</v>
      </c>
      <c r="B448" s="133" t="s">
        <v>3334</v>
      </c>
      <c r="C448" s="133">
        <v>32</v>
      </c>
      <c r="D448" s="136">
        <v>32000</v>
      </c>
      <c r="E448" s="135">
        <v>8000</v>
      </c>
      <c r="F448" s="133">
        <v>32</v>
      </c>
      <c r="G448" s="45" t="str">
        <f>IF(MID(tab_SATLISTE[[#This Row],[SAT-ID]],2,1)="x","x",LEFT(tab_SATLISTE[[#This Row],[SAT-ID]]))</f>
        <v>1</v>
      </c>
      <c r="H448" s="364" t="str">
        <f xml:space="preserve"> IF(tab_SATLISTE[[#This Row],[SAT-ID]]="","",IF(MID(tab_SATLISTE[[#This Row],[SAT-ID]],2,1)="x","Freistaat Bayern",INDEX(bezirke,LEFT(tab_SATLISTE[[#This Row],[SAT-ID]],1))&amp; " - "&amp; IF(MID(tab_SATLISTE[[#This Row],[SAT-ID]],2,1)="k","kommunal","privat")))</f>
        <v>Oberbayern - privat</v>
      </c>
      <c r="I448" s="365"/>
      <c r="J448" s="365"/>
      <c r="K448" s="365"/>
      <c r="L448" s="366"/>
    </row>
    <row r="449" spans="1:12" ht="15.95" customHeight="1" x14ac:dyDescent="0.25">
      <c r="A449" s="133" t="s">
        <v>1999</v>
      </c>
      <c r="B449" s="133" t="s">
        <v>141</v>
      </c>
      <c r="C449" s="133">
        <v>40</v>
      </c>
      <c r="D449" s="136">
        <v>40000</v>
      </c>
      <c r="E449" s="135">
        <v>10000</v>
      </c>
      <c r="F449" s="133">
        <v>40</v>
      </c>
      <c r="G449" s="45" t="str">
        <f>IF(MID(tab_SATLISTE[[#This Row],[SAT-ID]],2,1)="x","x",LEFT(tab_SATLISTE[[#This Row],[SAT-ID]]))</f>
        <v>4</v>
      </c>
      <c r="H449" s="364" t="str">
        <f xml:space="preserve"> IF(tab_SATLISTE[[#This Row],[SAT-ID]]="","",IF(MID(tab_SATLISTE[[#This Row],[SAT-ID]],2,1)="x","Freistaat Bayern",INDEX(bezirke,LEFT(tab_SATLISTE[[#This Row],[SAT-ID]],1))&amp; " - "&amp; IF(MID(tab_SATLISTE[[#This Row],[SAT-ID]],2,1)="k","kommunal","privat")))</f>
        <v>Oberfranken - privat</v>
      </c>
      <c r="I449" s="365"/>
      <c r="J449" s="365"/>
      <c r="K449" s="365"/>
      <c r="L449" s="366"/>
    </row>
    <row r="450" spans="1:12" ht="15.95" customHeight="1" x14ac:dyDescent="0.25">
      <c r="A450" s="133" t="s">
        <v>951</v>
      </c>
      <c r="B450" s="133" t="s">
        <v>142</v>
      </c>
      <c r="C450" s="133">
        <v>25</v>
      </c>
      <c r="D450" s="136">
        <v>25000</v>
      </c>
      <c r="E450" s="135">
        <v>6250</v>
      </c>
      <c r="F450" s="133">
        <v>25</v>
      </c>
      <c r="G450" s="45" t="str">
        <f>IF(MID(tab_SATLISTE[[#This Row],[SAT-ID]],2,1)="x","x",LEFT(tab_SATLISTE[[#This Row],[SAT-ID]]))</f>
        <v>1</v>
      </c>
      <c r="H450" s="364" t="str">
        <f xml:space="preserve"> IF(tab_SATLISTE[[#This Row],[SAT-ID]]="","",IF(MID(tab_SATLISTE[[#This Row],[SAT-ID]],2,1)="x","Freistaat Bayern",INDEX(bezirke,LEFT(tab_SATLISTE[[#This Row],[SAT-ID]],1))&amp; " - "&amp; IF(MID(tab_SATLISTE[[#This Row],[SAT-ID]],2,1)="k","kommunal","privat")))</f>
        <v>Oberbayern - privat</v>
      </c>
      <c r="I450" s="365"/>
      <c r="J450" s="365"/>
      <c r="K450" s="365"/>
      <c r="L450" s="366"/>
    </row>
    <row r="451" spans="1:12" ht="15.95" customHeight="1" x14ac:dyDescent="0.25">
      <c r="A451" s="133" t="s">
        <v>1007</v>
      </c>
      <c r="B451" s="133" t="s">
        <v>143</v>
      </c>
      <c r="C451" s="133">
        <v>17</v>
      </c>
      <c r="D451" s="136">
        <v>17000</v>
      </c>
      <c r="E451" s="135">
        <v>4250</v>
      </c>
      <c r="F451" s="133">
        <v>17</v>
      </c>
      <c r="G451" s="45" t="str">
        <f>IF(MID(tab_SATLISTE[[#This Row],[SAT-ID]],2,1)="x","x",LEFT(tab_SATLISTE[[#This Row],[SAT-ID]]))</f>
        <v>1</v>
      </c>
      <c r="H451" s="364" t="str">
        <f xml:space="preserve"> IF(tab_SATLISTE[[#This Row],[SAT-ID]]="","",IF(MID(tab_SATLISTE[[#This Row],[SAT-ID]],2,1)="x","Freistaat Bayern",INDEX(bezirke,LEFT(tab_SATLISTE[[#This Row],[SAT-ID]],1))&amp; " - "&amp; IF(MID(tab_SATLISTE[[#This Row],[SAT-ID]],2,1)="k","kommunal","privat")))</f>
        <v>Oberbayern - privat</v>
      </c>
      <c r="I451" s="365"/>
      <c r="J451" s="365"/>
      <c r="K451" s="365"/>
      <c r="L451" s="366"/>
    </row>
    <row r="452" spans="1:12" ht="15.95" customHeight="1" x14ac:dyDescent="0.25">
      <c r="A452" s="133" t="s">
        <v>2561</v>
      </c>
      <c r="B452" s="133" t="s">
        <v>3335</v>
      </c>
      <c r="C452" s="133">
        <v>42</v>
      </c>
      <c r="D452" s="136">
        <v>42000</v>
      </c>
      <c r="E452" s="135">
        <v>10500</v>
      </c>
      <c r="F452" s="133">
        <v>42</v>
      </c>
      <c r="G452" s="45" t="str">
        <f>IF(MID(tab_SATLISTE[[#This Row],[SAT-ID]],2,1)="x","x",LEFT(tab_SATLISTE[[#This Row],[SAT-ID]]))</f>
        <v>6</v>
      </c>
      <c r="H452" s="364" t="str">
        <f xml:space="preserve"> IF(tab_SATLISTE[[#This Row],[SAT-ID]]="","",IF(MID(tab_SATLISTE[[#This Row],[SAT-ID]],2,1)="x","Freistaat Bayern",INDEX(bezirke,LEFT(tab_SATLISTE[[#This Row],[SAT-ID]],1))&amp; " - "&amp; IF(MID(tab_SATLISTE[[#This Row],[SAT-ID]],2,1)="k","kommunal","privat")))</f>
        <v>Unterfranken - privat</v>
      </c>
      <c r="I452" s="365"/>
      <c r="J452" s="365"/>
      <c r="K452" s="365"/>
      <c r="L452" s="366"/>
    </row>
    <row r="453" spans="1:12" ht="15.95" customHeight="1" x14ac:dyDescent="0.25">
      <c r="A453" s="133" t="s">
        <v>1122</v>
      </c>
      <c r="B453" s="133" t="s">
        <v>3336</v>
      </c>
      <c r="C453" s="133">
        <v>5</v>
      </c>
      <c r="D453" s="136">
        <v>5000</v>
      </c>
      <c r="E453" s="135">
        <v>1250</v>
      </c>
      <c r="F453" s="133">
        <v>5</v>
      </c>
      <c r="G453" s="45" t="str">
        <f>IF(MID(tab_SATLISTE[[#This Row],[SAT-ID]],2,1)="x","x",LEFT(tab_SATLISTE[[#This Row],[SAT-ID]]))</f>
        <v>1</v>
      </c>
      <c r="H453" s="364" t="str">
        <f xml:space="preserve"> IF(tab_SATLISTE[[#This Row],[SAT-ID]]="","",IF(MID(tab_SATLISTE[[#This Row],[SAT-ID]],2,1)="x","Freistaat Bayern",INDEX(bezirke,LEFT(tab_SATLISTE[[#This Row],[SAT-ID]],1))&amp; " - "&amp; IF(MID(tab_SATLISTE[[#This Row],[SAT-ID]],2,1)="k","kommunal","privat")))</f>
        <v>Oberbayern - privat</v>
      </c>
      <c r="I453" s="365"/>
      <c r="J453" s="365"/>
      <c r="K453" s="365"/>
      <c r="L453" s="366"/>
    </row>
    <row r="454" spans="1:12" ht="15.95" customHeight="1" x14ac:dyDescent="0.25">
      <c r="A454" s="133" t="s">
        <v>913</v>
      </c>
      <c r="B454" s="133" t="s">
        <v>3337</v>
      </c>
      <c r="C454" s="133">
        <v>9</v>
      </c>
      <c r="D454" s="136">
        <v>9000</v>
      </c>
      <c r="E454" s="135">
        <v>2250</v>
      </c>
      <c r="F454" s="133">
        <v>9</v>
      </c>
      <c r="G454" s="45" t="str">
        <f>IF(MID(tab_SATLISTE[[#This Row],[SAT-ID]],2,1)="x","x",LEFT(tab_SATLISTE[[#This Row],[SAT-ID]]))</f>
        <v>1</v>
      </c>
      <c r="H454" s="364" t="str">
        <f xml:space="preserve"> IF(tab_SATLISTE[[#This Row],[SAT-ID]]="","",IF(MID(tab_SATLISTE[[#This Row],[SAT-ID]],2,1)="x","Freistaat Bayern",INDEX(bezirke,LEFT(tab_SATLISTE[[#This Row],[SAT-ID]],1))&amp; " - "&amp; IF(MID(tab_SATLISTE[[#This Row],[SAT-ID]],2,1)="k","kommunal","privat")))</f>
        <v>Oberbayern - privat</v>
      </c>
      <c r="I454" s="365"/>
      <c r="J454" s="365"/>
      <c r="K454" s="365"/>
      <c r="L454" s="366"/>
    </row>
    <row r="455" spans="1:12" ht="15.95" customHeight="1" x14ac:dyDescent="0.25">
      <c r="A455" s="133" t="s">
        <v>931</v>
      </c>
      <c r="B455" s="133" t="s">
        <v>3338</v>
      </c>
      <c r="C455" s="133">
        <v>12</v>
      </c>
      <c r="D455" s="136">
        <v>12000</v>
      </c>
      <c r="E455" s="135">
        <v>3000</v>
      </c>
      <c r="F455" s="133">
        <v>12</v>
      </c>
      <c r="G455" s="45" t="str">
        <f>IF(MID(tab_SATLISTE[[#This Row],[SAT-ID]],2,1)="x","x",LEFT(tab_SATLISTE[[#This Row],[SAT-ID]]))</f>
        <v>1</v>
      </c>
      <c r="H455" s="364" t="str">
        <f xml:space="preserve"> IF(tab_SATLISTE[[#This Row],[SAT-ID]]="","",IF(MID(tab_SATLISTE[[#This Row],[SAT-ID]],2,1)="x","Freistaat Bayern",INDEX(bezirke,LEFT(tab_SATLISTE[[#This Row],[SAT-ID]],1))&amp; " - "&amp; IF(MID(tab_SATLISTE[[#This Row],[SAT-ID]],2,1)="k","kommunal","privat")))</f>
        <v>Oberbayern - privat</v>
      </c>
      <c r="I455" s="365"/>
      <c r="J455" s="365"/>
      <c r="K455" s="365"/>
      <c r="L455" s="366"/>
    </row>
    <row r="456" spans="1:12" ht="15.95" customHeight="1" x14ac:dyDescent="0.25">
      <c r="A456" s="133" t="s">
        <v>1075</v>
      </c>
      <c r="B456" s="133" t="s">
        <v>2946</v>
      </c>
      <c r="C456" s="133">
        <v>17</v>
      </c>
      <c r="D456" s="136">
        <v>17000</v>
      </c>
      <c r="E456" s="135">
        <v>4250</v>
      </c>
      <c r="F456" s="133">
        <v>17</v>
      </c>
      <c r="G456" s="45" t="str">
        <f>IF(MID(tab_SATLISTE[[#This Row],[SAT-ID]],2,1)="x","x",LEFT(tab_SATLISTE[[#This Row],[SAT-ID]]))</f>
        <v>1</v>
      </c>
      <c r="H456" s="364" t="str">
        <f xml:space="preserve"> IF(tab_SATLISTE[[#This Row],[SAT-ID]]="","",IF(MID(tab_SATLISTE[[#This Row],[SAT-ID]],2,1)="x","Freistaat Bayern",INDEX(bezirke,LEFT(tab_SATLISTE[[#This Row],[SAT-ID]],1))&amp; " - "&amp; IF(MID(tab_SATLISTE[[#This Row],[SAT-ID]],2,1)="k","kommunal","privat")))</f>
        <v>Oberbayern - privat</v>
      </c>
      <c r="I456" s="365"/>
      <c r="J456" s="365"/>
      <c r="K456" s="365"/>
      <c r="L456" s="366"/>
    </row>
    <row r="457" spans="1:12" ht="15.95" customHeight="1" x14ac:dyDescent="0.25">
      <c r="A457" s="133" t="s">
        <v>660</v>
      </c>
      <c r="B457" s="133" t="s">
        <v>184</v>
      </c>
      <c r="C457" s="133">
        <v>57</v>
      </c>
      <c r="D457" s="136">
        <v>57000</v>
      </c>
      <c r="E457" s="135">
        <v>14250</v>
      </c>
      <c r="F457" s="133">
        <v>57</v>
      </c>
      <c r="G457" s="45" t="str">
        <f>IF(MID(tab_SATLISTE[[#This Row],[SAT-ID]],2,1)="x","x",LEFT(tab_SATLISTE[[#This Row],[SAT-ID]]))</f>
        <v>1</v>
      </c>
      <c r="H457" s="364" t="str">
        <f xml:space="preserve"> IF(tab_SATLISTE[[#This Row],[SAT-ID]]="","",IF(MID(tab_SATLISTE[[#This Row],[SAT-ID]],2,1)="x","Freistaat Bayern",INDEX(bezirke,LEFT(tab_SATLISTE[[#This Row],[SAT-ID]],1))&amp; " - "&amp; IF(MID(tab_SATLISTE[[#This Row],[SAT-ID]],2,1)="k","kommunal","privat")))</f>
        <v>Oberbayern - kommunal</v>
      </c>
      <c r="I457" s="365"/>
      <c r="J457" s="365"/>
      <c r="K457" s="365"/>
      <c r="L457" s="366"/>
    </row>
    <row r="458" spans="1:12" ht="15.95" customHeight="1" x14ac:dyDescent="0.25">
      <c r="A458" s="133" t="s">
        <v>901</v>
      </c>
      <c r="B458" s="133" t="s">
        <v>348</v>
      </c>
      <c r="C458" s="133">
        <v>7</v>
      </c>
      <c r="D458" s="136">
        <v>7000</v>
      </c>
      <c r="E458" s="135">
        <v>1750</v>
      </c>
      <c r="F458" s="133">
        <v>7</v>
      </c>
      <c r="G458" s="45" t="str">
        <f>IF(MID(tab_SATLISTE[[#This Row],[SAT-ID]],2,1)="x","x",LEFT(tab_SATLISTE[[#This Row],[SAT-ID]]))</f>
        <v>x</v>
      </c>
      <c r="H458" s="364" t="str">
        <f xml:space="preserve"> IF(tab_SATLISTE[[#This Row],[SAT-ID]]="","",IF(MID(tab_SATLISTE[[#This Row],[SAT-ID]],2,1)="x","Freistaat Bayern",INDEX(bezirke,LEFT(tab_SATLISTE[[#This Row],[SAT-ID]],1))&amp; " - "&amp; IF(MID(tab_SATLISTE[[#This Row],[SAT-ID]],2,1)="k","kommunal","privat")))</f>
        <v>Freistaat Bayern</v>
      </c>
      <c r="I458" s="365"/>
      <c r="J458" s="365"/>
      <c r="K458" s="365"/>
      <c r="L458" s="366"/>
    </row>
    <row r="459" spans="1:12" ht="15.95" customHeight="1" x14ac:dyDescent="0.25">
      <c r="A459" s="133" t="s">
        <v>902</v>
      </c>
      <c r="B459" s="133" t="s">
        <v>349</v>
      </c>
      <c r="C459" s="133">
        <v>20</v>
      </c>
      <c r="D459" s="136">
        <v>20000</v>
      </c>
      <c r="E459" s="135">
        <v>5000</v>
      </c>
      <c r="F459" s="133">
        <v>20</v>
      </c>
      <c r="G459" s="45" t="str">
        <f>IF(MID(tab_SATLISTE[[#This Row],[SAT-ID]],2,1)="x","x",LEFT(tab_SATLISTE[[#This Row],[SAT-ID]]))</f>
        <v>x</v>
      </c>
      <c r="H459" s="364" t="str">
        <f xml:space="preserve"> IF(tab_SATLISTE[[#This Row],[SAT-ID]]="","",IF(MID(tab_SATLISTE[[#This Row],[SAT-ID]],2,1)="x","Freistaat Bayern",INDEX(bezirke,LEFT(tab_SATLISTE[[#This Row],[SAT-ID]],1))&amp; " - "&amp; IF(MID(tab_SATLISTE[[#This Row],[SAT-ID]],2,1)="k","kommunal","privat")))</f>
        <v>Freistaat Bayern</v>
      </c>
      <c r="I459" s="365"/>
      <c r="J459" s="365"/>
      <c r="K459" s="365"/>
      <c r="L459" s="366"/>
    </row>
    <row r="460" spans="1:12" ht="15.95" customHeight="1" x14ac:dyDescent="0.25">
      <c r="A460" s="133" t="s">
        <v>1413</v>
      </c>
      <c r="B460" s="133" t="s">
        <v>50</v>
      </c>
      <c r="C460" s="133">
        <v>16</v>
      </c>
      <c r="D460" s="136">
        <v>16000</v>
      </c>
      <c r="E460" s="135">
        <v>4000</v>
      </c>
      <c r="F460" s="133">
        <v>16</v>
      </c>
      <c r="G460" s="45" t="str">
        <f>IF(MID(tab_SATLISTE[[#This Row],[SAT-ID]],2,1)="x","x",LEFT(tab_SATLISTE[[#This Row],[SAT-ID]]))</f>
        <v>2</v>
      </c>
      <c r="H460" s="364" t="str">
        <f xml:space="preserve"> IF(tab_SATLISTE[[#This Row],[SAT-ID]]="","",IF(MID(tab_SATLISTE[[#This Row],[SAT-ID]],2,1)="x","Freistaat Bayern",INDEX(bezirke,LEFT(tab_SATLISTE[[#This Row],[SAT-ID]],1))&amp; " - "&amp; IF(MID(tab_SATLISTE[[#This Row],[SAT-ID]],2,1)="k","kommunal","privat")))</f>
        <v>Niederbayern - privat</v>
      </c>
      <c r="I460" s="365"/>
      <c r="J460" s="365"/>
      <c r="K460" s="365"/>
      <c r="L460" s="366"/>
    </row>
    <row r="461" spans="1:12" ht="15.95" customHeight="1" x14ac:dyDescent="0.25">
      <c r="A461" s="133" t="s">
        <v>1408</v>
      </c>
      <c r="B461" s="133" t="s">
        <v>3339</v>
      </c>
      <c r="C461" s="133">
        <v>13</v>
      </c>
      <c r="D461" s="136">
        <v>13000</v>
      </c>
      <c r="E461" s="135">
        <v>3250</v>
      </c>
      <c r="F461" s="133">
        <v>13</v>
      </c>
      <c r="G461" s="45" t="str">
        <f>IF(MID(tab_SATLISTE[[#This Row],[SAT-ID]],2,1)="x","x",LEFT(tab_SATLISTE[[#This Row],[SAT-ID]]))</f>
        <v>2</v>
      </c>
      <c r="H461" s="364" t="str">
        <f xml:space="preserve"> IF(tab_SATLISTE[[#This Row],[SAT-ID]]="","",IF(MID(tab_SATLISTE[[#This Row],[SAT-ID]],2,1)="x","Freistaat Bayern",INDEX(bezirke,LEFT(tab_SATLISTE[[#This Row],[SAT-ID]],1))&amp; " - "&amp; IF(MID(tab_SATLISTE[[#This Row],[SAT-ID]],2,1)="k","kommunal","privat")))</f>
        <v>Niederbayern - privat</v>
      </c>
      <c r="I461" s="365"/>
      <c r="J461" s="365"/>
      <c r="K461" s="365"/>
      <c r="L461" s="366"/>
    </row>
    <row r="462" spans="1:12" ht="15.95" customHeight="1" x14ac:dyDescent="0.25">
      <c r="A462" s="133" t="s">
        <v>1407</v>
      </c>
      <c r="B462" s="133" t="s">
        <v>3340</v>
      </c>
      <c r="C462" s="133">
        <v>31</v>
      </c>
      <c r="D462" s="136">
        <v>31000</v>
      </c>
      <c r="E462" s="135">
        <v>7750</v>
      </c>
      <c r="F462" s="133">
        <v>31</v>
      </c>
      <c r="G462" s="45" t="str">
        <f>IF(MID(tab_SATLISTE[[#This Row],[SAT-ID]],2,1)="x","x",LEFT(tab_SATLISTE[[#This Row],[SAT-ID]]))</f>
        <v>2</v>
      </c>
      <c r="H462" s="364" t="str">
        <f xml:space="preserve"> IF(tab_SATLISTE[[#This Row],[SAT-ID]]="","",IF(MID(tab_SATLISTE[[#This Row],[SAT-ID]],2,1)="x","Freistaat Bayern",INDEX(bezirke,LEFT(tab_SATLISTE[[#This Row],[SAT-ID]],1))&amp; " - "&amp; IF(MID(tab_SATLISTE[[#This Row],[SAT-ID]],2,1)="k","kommunal","privat")))</f>
        <v>Niederbayern - privat</v>
      </c>
      <c r="I462" s="365"/>
      <c r="J462" s="365"/>
      <c r="K462" s="365"/>
      <c r="L462" s="366"/>
    </row>
    <row r="463" spans="1:12" ht="15.95" customHeight="1" x14ac:dyDescent="0.25">
      <c r="A463" s="133" t="s">
        <v>1689</v>
      </c>
      <c r="B463" s="133" t="s">
        <v>3340</v>
      </c>
      <c r="C463" s="133">
        <v>27</v>
      </c>
      <c r="D463" s="136">
        <v>27000</v>
      </c>
      <c r="E463" s="135">
        <v>6750</v>
      </c>
      <c r="F463" s="133">
        <v>27</v>
      </c>
      <c r="G463" s="45" t="str">
        <f>IF(MID(tab_SATLISTE[[#This Row],[SAT-ID]],2,1)="x","x",LEFT(tab_SATLISTE[[#This Row],[SAT-ID]]))</f>
        <v>3</v>
      </c>
      <c r="H463" s="364" t="str">
        <f xml:space="preserve"> IF(tab_SATLISTE[[#This Row],[SAT-ID]]="","",IF(MID(tab_SATLISTE[[#This Row],[SAT-ID]],2,1)="x","Freistaat Bayern",INDEX(bezirke,LEFT(tab_SATLISTE[[#This Row],[SAT-ID]],1))&amp; " - "&amp; IF(MID(tab_SATLISTE[[#This Row],[SAT-ID]],2,1)="k","kommunal","privat")))</f>
        <v>Oberpfalz - privat</v>
      </c>
      <c r="I463" s="365"/>
      <c r="J463" s="365"/>
      <c r="K463" s="365"/>
      <c r="L463" s="366"/>
    </row>
    <row r="464" spans="1:12" ht="15.95" customHeight="1" x14ac:dyDescent="0.25">
      <c r="A464" s="133" t="s">
        <v>1727</v>
      </c>
      <c r="B464" s="133" t="s">
        <v>2956</v>
      </c>
      <c r="C464" s="133">
        <v>27</v>
      </c>
      <c r="D464" s="136">
        <v>27000</v>
      </c>
      <c r="E464" s="135">
        <v>6750</v>
      </c>
      <c r="F464" s="133">
        <v>27</v>
      </c>
      <c r="G464" s="45" t="str">
        <f>IF(MID(tab_SATLISTE[[#This Row],[SAT-ID]],2,1)="x","x",LEFT(tab_SATLISTE[[#This Row],[SAT-ID]]))</f>
        <v>3</v>
      </c>
      <c r="H464" s="364" t="str">
        <f xml:space="preserve"> IF(tab_SATLISTE[[#This Row],[SAT-ID]]="","",IF(MID(tab_SATLISTE[[#This Row],[SAT-ID]],2,1)="x","Freistaat Bayern",INDEX(bezirke,LEFT(tab_SATLISTE[[#This Row],[SAT-ID]],1))&amp; " - "&amp; IF(MID(tab_SATLISTE[[#This Row],[SAT-ID]],2,1)="k","kommunal","privat")))</f>
        <v>Oberpfalz - privat</v>
      </c>
      <c r="I464" s="365"/>
      <c r="J464" s="365"/>
      <c r="K464" s="365"/>
      <c r="L464" s="366"/>
    </row>
    <row r="465" spans="1:12" ht="15.95" customHeight="1" x14ac:dyDescent="0.25">
      <c r="A465" s="133" t="s">
        <v>1936</v>
      </c>
      <c r="B465" s="133" t="s">
        <v>357</v>
      </c>
      <c r="C465" s="133">
        <v>2</v>
      </c>
      <c r="D465" s="136">
        <v>2000</v>
      </c>
      <c r="E465" s="135">
        <v>500</v>
      </c>
      <c r="F465" s="133">
        <v>2</v>
      </c>
      <c r="G465" s="45" t="str">
        <f>IF(MID(tab_SATLISTE[[#This Row],[SAT-ID]],2,1)="x","x",LEFT(tab_SATLISTE[[#This Row],[SAT-ID]]))</f>
        <v>x</v>
      </c>
      <c r="H465" s="364" t="str">
        <f xml:space="preserve"> IF(tab_SATLISTE[[#This Row],[SAT-ID]]="","",IF(MID(tab_SATLISTE[[#This Row],[SAT-ID]],2,1)="x","Freistaat Bayern",INDEX(bezirke,LEFT(tab_SATLISTE[[#This Row],[SAT-ID]],1))&amp; " - "&amp; IF(MID(tab_SATLISTE[[#This Row],[SAT-ID]],2,1)="k","kommunal","privat")))</f>
        <v>Freistaat Bayern</v>
      </c>
      <c r="I465" s="365"/>
      <c r="J465" s="365"/>
      <c r="K465" s="365"/>
      <c r="L465" s="366"/>
    </row>
    <row r="466" spans="1:12" ht="15.95" customHeight="1" x14ac:dyDescent="0.25">
      <c r="A466" s="133" t="s">
        <v>2223</v>
      </c>
      <c r="B466" s="133" t="s">
        <v>3341</v>
      </c>
      <c r="C466" s="133">
        <v>13</v>
      </c>
      <c r="D466" s="136">
        <v>13000</v>
      </c>
      <c r="E466" s="135">
        <v>3250</v>
      </c>
      <c r="F466" s="133">
        <v>13</v>
      </c>
      <c r="G466" s="45" t="str">
        <f>IF(MID(tab_SATLISTE[[#This Row],[SAT-ID]],2,1)="x","x",LEFT(tab_SATLISTE[[#This Row],[SAT-ID]]))</f>
        <v>5</v>
      </c>
      <c r="H466" s="364" t="str">
        <f xml:space="preserve"> IF(tab_SATLISTE[[#This Row],[SAT-ID]]="","",IF(MID(tab_SATLISTE[[#This Row],[SAT-ID]],2,1)="x","Freistaat Bayern",INDEX(bezirke,LEFT(tab_SATLISTE[[#This Row],[SAT-ID]],1))&amp; " - "&amp; IF(MID(tab_SATLISTE[[#This Row],[SAT-ID]],2,1)="k","kommunal","privat")))</f>
        <v>Mittelfranken - privat</v>
      </c>
      <c r="I466" s="365"/>
      <c r="J466" s="365"/>
      <c r="K466" s="365"/>
      <c r="L466" s="366"/>
    </row>
    <row r="467" spans="1:12" ht="15.95" customHeight="1" x14ac:dyDescent="0.25">
      <c r="A467" s="133" t="s">
        <v>2217</v>
      </c>
      <c r="B467" s="133" t="s">
        <v>186</v>
      </c>
      <c r="C467" s="133">
        <v>45</v>
      </c>
      <c r="D467" s="136">
        <v>45000</v>
      </c>
      <c r="E467" s="135">
        <v>11250</v>
      </c>
      <c r="F467" s="133">
        <v>45</v>
      </c>
      <c r="G467" s="45" t="str">
        <f>IF(MID(tab_SATLISTE[[#This Row],[SAT-ID]],2,1)="x","x",LEFT(tab_SATLISTE[[#This Row],[SAT-ID]]))</f>
        <v>5</v>
      </c>
      <c r="H467" s="364" t="str">
        <f xml:space="preserve"> IF(tab_SATLISTE[[#This Row],[SAT-ID]]="","",IF(MID(tab_SATLISTE[[#This Row],[SAT-ID]],2,1)="x","Freistaat Bayern",INDEX(bezirke,LEFT(tab_SATLISTE[[#This Row],[SAT-ID]],1))&amp; " - "&amp; IF(MID(tab_SATLISTE[[#This Row],[SAT-ID]],2,1)="k","kommunal","privat")))</f>
        <v>Mittelfranken - privat</v>
      </c>
      <c r="I467" s="365"/>
      <c r="J467" s="365"/>
      <c r="K467" s="365"/>
      <c r="L467" s="366"/>
    </row>
    <row r="468" spans="1:12" ht="15.95" customHeight="1" x14ac:dyDescent="0.25">
      <c r="A468" s="133" t="s">
        <v>2189</v>
      </c>
      <c r="B468" s="133" t="s">
        <v>3340</v>
      </c>
      <c r="C468" s="133">
        <v>21</v>
      </c>
      <c r="D468" s="136">
        <v>21000</v>
      </c>
      <c r="E468" s="135">
        <v>5250</v>
      </c>
      <c r="F468" s="133">
        <v>21</v>
      </c>
      <c r="G468" s="45" t="str">
        <f>IF(MID(tab_SATLISTE[[#This Row],[SAT-ID]],2,1)="x","x",LEFT(tab_SATLISTE[[#This Row],[SAT-ID]]))</f>
        <v>5</v>
      </c>
      <c r="H468" s="364" t="str">
        <f xml:space="preserve"> IF(tab_SATLISTE[[#This Row],[SAT-ID]]="","",IF(MID(tab_SATLISTE[[#This Row],[SAT-ID]],2,1)="x","Freistaat Bayern",INDEX(bezirke,LEFT(tab_SATLISTE[[#This Row],[SAT-ID]],1))&amp; " - "&amp; IF(MID(tab_SATLISTE[[#This Row],[SAT-ID]],2,1)="k","kommunal","privat")))</f>
        <v>Mittelfranken - privat</v>
      </c>
      <c r="I468" s="365"/>
      <c r="J468" s="365"/>
      <c r="K468" s="365"/>
      <c r="L468" s="366"/>
    </row>
    <row r="469" spans="1:12" ht="15.95" customHeight="1" x14ac:dyDescent="0.25">
      <c r="A469" s="133" t="s">
        <v>2567</v>
      </c>
      <c r="B469" s="133" t="s">
        <v>3342</v>
      </c>
      <c r="C469" s="133">
        <v>33</v>
      </c>
      <c r="D469" s="136">
        <v>33000</v>
      </c>
      <c r="E469" s="135">
        <v>8250</v>
      </c>
      <c r="F469" s="133">
        <v>33</v>
      </c>
      <c r="G469" s="45" t="str">
        <f>IF(MID(tab_SATLISTE[[#This Row],[SAT-ID]],2,1)="x","x",LEFT(tab_SATLISTE[[#This Row],[SAT-ID]]))</f>
        <v>6</v>
      </c>
      <c r="H469" s="364" t="str">
        <f xml:space="preserve"> IF(tab_SATLISTE[[#This Row],[SAT-ID]]="","",IF(MID(tab_SATLISTE[[#This Row],[SAT-ID]],2,1)="x","Freistaat Bayern",INDEX(bezirke,LEFT(tab_SATLISTE[[#This Row],[SAT-ID]],1))&amp; " - "&amp; IF(MID(tab_SATLISTE[[#This Row],[SAT-ID]],2,1)="k","kommunal","privat")))</f>
        <v>Unterfranken - privat</v>
      </c>
      <c r="I469" s="365"/>
      <c r="J469" s="365"/>
      <c r="K469" s="365"/>
      <c r="L469" s="366"/>
    </row>
    <row r="470" spans="1:12" ht="15.95" customHeight="1" x14ac:dyDescent="0.25">
      <c r="A470" s="133" t="s">
        <v>2407</v>
      </c>
      <c r="B470" s="133" t="s">
        <v>185</v>
      </c>
      <c r="C470" s="133">
        <v>8</v>
      </c>
      <c r="D470" s="136">
        <v>8000</v>
      </c>
      <c r="E470" s="135">
        <v>2000</v>
      </c>
      <c r="F470" s="133">
        <v>8</v>
      </c>
      <c r="G470" s="45" t="str">
        <f>IF(MID(tab_SATLISTE[[#This Row],[SAT-ID]],2,1)="x","x",LEFT(tab_SATLISTE[[#This Row],[SAT-ID]]))</f>
        <v>6</v>
      </c>
      <c r="H470" s="364" t="str">
        <f xml:space="preserve"> IF(tab_SATLISTE[[#This Row],[SAT-ID]]="","",IF(MID(tab_SATLISTE[[#This Row],[SAT-ID]],2,1)="x","Freistaat Bayern",INDEX(bezirke,LEFT(tab_SATLISTE[[#This Row],[SAT-ID]],1))&amp; " - "&amp; IF(MID(tab_SATLISTE[[#This Row],[SAT-ID]],2,1)="k","kommunal","privat")))</f>
        <v>Unterfranken - kommunal</v>
      </c>
      <c r="I470" s="365"/>
      <c r="J470" s="365"/>
      <c r="K470" s="365"/>
      <c r="L470" s="366"/>
    </row>
    <row r="471" spans="1:12" ht="15.95" customHeight="1" x14ac:dyDescent="0.25">
      <c r="A471" s="133" t="s">
        <v>2876</v>
      </c>
      <c r="B471" s="133" t="s">
        <v>3338</v>
      </c>
      <c r="C471" s="133">
        <v>25</v>
      </c>
      <c r="D471" s="136">
        <v>25000</v>
      </c>
      <c r="E471" s="135">
        <v>6250</v>
      </c>
      <c r="F471" s="133">
        <v>25</v>
      </c>
      <c r="G471" s="45" t="str">
        <f>IF(MID(tab_SATLISTE[[#This Row],[SAT-ID]],2,1)="x","x",LEFT(tab_SATLISTE[[#This Row],[SAT-ID]]))</f>
        <v>7</v>
      </c>
      <c r="H471" s="364" t="str">
        <f xml:space="preserve"> IF(tab_SATLISTE[[#This Row],[SAT-ID]]="","",IF(MID(tab_SATLISTE[[#This Row],[SAT-ID]],2,1)="x","Freistaat Bayern",INDEX(bezirke,LEFT(tab_SATLISTE[[#This Row],[SAT-ID]],1))&amp; " - "&amp; IF(MID(tab_SATLISTE[[#This Row],[SAT-ID]],2,1)="k","kommunal","privat")))</f>
        <v>Schwaben - privat</v>
      </c>
      <c r="I471" s="365"/>
      <c r="J471" s="365"/>
      <c r="K471" s="365"/>
      <c r="L471" s="366"/>
    </row>
    <row r="472" spans="1:12" ht="15.95" customHeight="1" x14ac:dyDescent="0.25">
      <c r="A472" s="133" t="s">
        <v>2866</v>
      </c>
      <c r="B472" s="133" t="s">
        <v>362</v>
      </c>
      <c r="C472" s="133">
        <v>34</v>
      </c>
      <c r="D472" s="136">
        <v>34000</v>
      </c>
      <c r="E472" s="135">
        <v>8500</v>
      </c>
      <c r="F472" s="133">
        <v>34</v>
      </c>
      <c r="G472" s="45" t="str">
        <f>IF(MID(tab_SATLISTE[[#This Row],[SAT-ID]],2,1)="x","x",LEFT(tab_SATLISTE[[#This Row],[SAT-ID]]))</f>
        <v>x</v>
      </c>
      <c r="H472" s="364" t="str">
        <f xml:space="preserve"> IF(tab_SATLISTE[[#This Row],[SAT-ID]]="","",IF(MID(tab_SATLISTE[[#This Row],[SAT-ID]],2,1)="x","Freistaat Bayern",INDEX(bezirke,LEFT(tab_SATLISTE[[#This Row],[SAT-ID]],1))&amp; " - "&amp; IF(MID(tab_SATLISTE[[#This Row],[SAT-ID]],2,1)="k","kommunal","privat")))</f>
        <v>Freistaat Bayern</v>
      </c>
      <c r="I472" s="365"/>
      <c r="J472" s="365"/>
      <c r="K472" s="365"/>
      <c r="L472" s="366"/>
    </row>
    <row r="473" spans="1:12" ht="15.95" customHeight="1" x14ac:dyDescent="0.25">
      <c r="A473" s="133" t="s">
        <v>2507</v>
      </c>
      <c r="B473" s="133" t="s">
        <v>359</v>
      </c>
      <c r="C473" s="133">
        <v>31</v>
      </c>
      <c r="D473" s="136">
        <v>31000</v>
      </c>
      <c r="E473" s="135">
        <v>7750</v>
      </c>
      <c r="F473" s="133">
        <v>31</v>
      </c>
      <c r="G473" s="45" t="str">
        <f>IF(MID(tab_SATLISTE[[#This Row],[SAT-ID]],2,1)="x","x",LEFT(tab_SATLISTE[[#This Row],[SAT-ID]]))</f>
        <v>x</v>
      </c>
      <c r="H473" s="364" t="str">
        <f xml:space="preserve"> IF(tab_SATLISTE[[#This Row],[SAT-ID]]="","",IF(MID(tab_SATLISTE[[#This Row],[SAT-ID]],2,1)="x","Freistaat Bayern",INDEX(bezirke,LEFT(tab_SATLISTE[[#This Row],[SAT-ID]],1))&amp; " - "&amp; IF(MID(tab_SATLISTE[[#This Row],[SAT-ID]],2,1)="k","kommunal","privat")))</f>
        <v>Freistaat Bayern</v>
      </c>
      <c r="I473" s="365"/>
      <c r="J473" s="365"/>
      <c r="K473" s="365"/>
      <c r="L473" s="366"/>
    </row>
    <row r="474" spans="1:12" ht="15.95" customHeight="1" x14ac:dyDescent="0.25">
      <c r="A474" s="133" t="s">
        <v>1948</v>
      </c>
      <c r="B474" s="133" t="s">
        <v>3248</v>
      </c>
      <c r="C474" s="133">
        <v>37</v>
      </c>
      <c r="D474" s="136">
        <v>37000</v>
      </c>
      <c r="E474" s="135">
        <v>9250</v>
      </c>
      <c r="F474" s="133">
        <v>37</v>
      </c>
      <c r="G474" s="45" t="str">
        <f>IF(MID(tab_SATLISTE[[#This Row],[SAT-ID]],2,1)="x","x",LEFT(tab_SATLISTE[[#This Row],[SAT-ID]]))</f>
        <v>4</v>
      </c>
      <c r="H474" s="364" t="str">
        <f xml:space="preserve"> IF(tab_SATLISTE[[#This Row],[SAT-ID]]="","",IF(MID(tab_SATLISTE[[#This Row],[SAT-ID]],2,1)="x","Freistaat Bayern",INDEX(bezirke,LEFT(tab_SATLISTE[[#This Row],[SAT-ID]],1))&amp; " - "&amp; IF(MID(tab_SATLISTE[[#This Row],[SAT-ID]],2,1)="k","kommunal","privat")))</f>
        <v>Oberfranken - privat</v>
      </c>
      <c r="I474" s="365"/>
      <c r="J474" s="365"/>
      <c r="K474" s="365"/>
      <c r="L474" s="366"/>
    </row>
    <row r="475" spans="1:12" ht="15.95" customHeight="1" x14ac:dyDescent="0.25">
      <c r="A475" s="133" t="s">
        <v>1094</v>
      </c>
      <c r="B475" s="133" t="s">
        <v>3343</v>
      </c>
      <c r="C475" s="133">
        <v>25</v>
      </c>
      <c r="D475" s="136">
        <v>25000</v>
      </c>
      <c r="E475" s="135">
        <v>6250</v>
      </c>
      <c r="F475" s="133">
        <v>25</v>
      </c>
      <c r="G475" s="45" t="str">
        <f>IF(MID(tab_SATLISTE[[#This Row],[SAT-ID]],2,1)="x","x",LEFT(tab_SATLISTE[[#This Row],[SAT-ID]]))</f>
        <v>1</v>
      </c>
      <c r="H475" s="364" t="str">
        <f xml:space="preserve"> IF(tab_SATLISTE[[#This Row],[SAT-ID]]="","",IF(MID(tab_SATLISTE[[#This Row],[SAT-ID]],2,1)="x","Freistaat Bayern",INDEX(bezirke,LEFT(tab_SATLISTE[[#This Row],[SAT-ID]],1))&amp; " - "&amp; IF(MID(tab_SATLISTE[[#This Row],[SAT-ID]],2,1)="k","kommunal","privat")))</f>
        <v>Oberbayern - privat</v>
      </c>
      <c r="I475" s="365"/>
      <c r="J475" s="365"/>
      <c r="K475" s="365"/>
      <c r="L475" s="366"/>
    </row>
    <row r="476" spans="1:12" ht="15.95" customHeight="1" x14ac:dyDescent="0.25">
      <c r="A476" s="133" t="s">
        <v>987</v>
      </c>
      <c r="B476" s="133" t="s">
        <v>315</v>
      </c>
      <c r="C476" s="133">
        <v>23</v>
      </c>
      <c r="D476" s="136">
        <v>23000</v>
      </c>
      <c r="E476" s="135">
        <v>5750</v>
      </c>
      <c r="F476" s="133">
        <v>23</v>
      </c>
      <c r="G476" s="45" t="str">
        <f>IF(MID(tab_SATLISTE[[#This Row],[SAT-ID]],2,1)="x","x",LEFT(tab_SATLISTE[[#This Row],[SAT-ID]]))</f>
        <v>1</v>
      </c>
      <c r="H476" s="364" t="str">
        <f xml:space="preserve"> IF(tab_SATLISTE[[#This Row],[SAT-ID]]="","",IF(MID(tab_SATLISTE[[#This Row],[SAT-ID]],2,1)="x","Freistaat Bayern",INDEX(bezirke,LEFT(tab_SATLISTE[[#This Row],[SAT-ID]],1))&amp; " - "&amp; IF(MID(tab_SATLISTE[[#This Row],[SAT-ID]],2,1)="k","kommunal","privat")))</f>
        <v>Oberbayern - privat</v>
      </c>
      <c r="I476" s="365"/>
      <c r="J476" s="365"/>
      <c r="K476" s="365"/>
      <c r="L476" s="366"/>
    </row>
    <row r="477" spans="1:12" ht="15.95" customHeight="1" x14ac:dyDescent="0.25">
      <c r="A477" s="133" t="s">
        <v>1093</v>
      </c>
      <c r="B477" s="133" t="s">
        <v>3344</v>
      </c>
      <c r="C477" s="133">
        <v>59</v>
      </c>
      <c r="D477" s="136">
        <v>59000</v>
      </c>
      <c r="E477" s="135">
        <v>14750</v>
      </c>
      <c r="F477" s="133">
        <v>59</v>
      </c>
      <c r="G477" s="45" t="str">
        <f>IF(MID(tab_SATLISTE[[#This Row],[SAT-ID]],2,1)="x","x",LEFT(tab_SATLISTE[[#This Row],[SAT-ID]]))</f>
        <v>1</v>
      </c>
      <c r="H477" s="364" t="str">
        <f xml:space="preserve"> IF(tab_SATLISTE[[#This Row],[SAT-ID]]="","",IF(MID(tab_SATLISTE[[#This Row],[SAT-ID]],2,1)="x","Freistaat Bayern",INDEX(bezirke,LEFT(tab_SATLISTE[[#This Row],[SAT-ID]],1))&amp; " - "&amp; IF(MID(tab_SATLISTE[[#This Row],[SAT-ID]],2,1)="k","kommunal","privat")))</f>
        <v>Oberbayern - privat</v>
      </c>
      <c r="I477" s="365"/>
      <c r="J477" s="365"/>
      <c r="K477" s="365"/>
      <c r="L477" s="366"/>
    </row>
    <row r="478" spans="1:12" ht="15.95" customHeight="1" x14ac:dyDescent="0.25">
      <c r="A478" s="133" t="s">
        <v>1088</v>
      </c>
      <c r="B478" s="133" t="s">
        <v>3345</v>
      </c>
      <c r="C478" s="133">
        <v>20</v>
      </c>
      <c r="D478" s="136">
        <v>20000</v>
      </c>
      <c r="E478" s="135">
        <v>5000</v>
      </c>
      <c r="F478" s="133">
        <v>20</v>
      </c>
      <c r="G478" s="45" t="str">
        <f>IF(MID(tab_SATLISTE[[#This Row],[SAT-ID]],2,1)="x","x",LEFT(tab_SATLISTE[[#This Row],[SAT-ID]]))</f>
        <v>1</v>
      </c>
      <c r="H478" s="364" t="str">
        <f xml:space="preserve"> IF(tab_SATLISTE[[#This Row],[SAT-ID]]="","",IF(MID(tab_SATLISTE[[#This Row],[SAT-ID]],2,1)="x","Freistaat Bayern",INDEX(bezirke,LEFT(tab_SATLISTE[[#This Row],[SAT-ID]],1))&amp; " - "&amp; IF(MID(tab_SATLISTE[[#This Row],[SAT-ID]],2,1)="k","kommunal","privat")))</f>
        <v>Oberbayern - privat</v>
      </c>
      <c r="I478" s="365"/>
      <c r="J478" s="365"/>
      <c r="K478" s="365"/>
      <c r="L478" s="366"/>
    </row>
    <row r="479" spans="1:12" ht="15.95" customHeight="1" x14ac:dyDescent="0.25">
      <c r="A479" s="133" t="s">
        <v>921</v>
      </c>
      <c r="B479" s="133" t="s">
        <v>3346</v>
      </c>
      <c r="C479" s="133">
        <v>23</v>
      </c>
      <c r="D479" s="136">
        <v>23000</v>
      </c>
      <c r="E479" s="135">
        <v>5750</v>
      </c>
      <c r="F479" s="133">
        <v>23</v>
      </c>
      <c r="G479" s="45" t="str">
        <f>IF(MID(tab_SATLISTE[[#This Row],[SAT-ID]],2,1)="x","x",LEFT(tab_SATLISTE[[#This Row],[SAT-ID]]))</f>
        <v>1</v>
      </c>
      <c r="H479" s="364" t="str">
        <f xml:space="preserve"> IF(tab_SATLISTE[[#This Row],[SAT-ID]]="","",IF(MID(tab_SATLISTE[[#This Row],[SAT-ID]],2,1)="x","Freistaat Bayern",INDEX(bezirke,LEFT(tab_SATLISTE[[#This Row],[SAT-ID]],1))&amp; " - "&amp; IF(MID(tab_SATLISTE[[#This Row],[SAT-ID]],2,1)="k","kommunal","privat")))</f>
        <v>Oberbayern - privat</v>
      </c>
      <c r="I479" s="365"/>
      <c r="J479" s="365"/>
      <c r="K479" s="365"/>
      <c r="L479" s="366"/>
    </row>
    <row r="480" spans="1:12" ht="15.95" customHeight="1" x14ac:dyDescent="0.25">
      <c r="A480" s="133" t="s">
        <v>986</v>
      </c>
      <c r="B480" s="133" t="s">
        <v>316</v>
      </c>
      <c r="C480" s="133">
        <v>19</v>
      </c>
      <c r="D480" s="136">
        <v>19000</v>
      </c>
      <c r="E480" s="135">
        <v>4750</v>
      </c>
      <c r="F480" s="133">
        <v>19</v>
      </c>
      <c r="G480" s="45" t="str">
        <f>IF(MID(tab_SATLISTE[[#This Row],[SAT-ID]],2,1)="x","x",LEFT(tab_SATLISTE[[#This Row],[SAT-ID]]))</f>
        <v>1</v>
      </c>
      <c r="H480" s="364" t="str">
        <f xml:space="preserve"> IF(tab_SATLISTE[[#This Row],[SAT-ID]]="","",IF(MID(tab_SATLISTE[[#This Row],[SAT-ID]],2,1)="x","Freistaat Bayern",INDEX(bezirke,LEFT(tab_SATLISTE[[#This Row],[SAT-ID]],1))&amp; " - "&amp; IF(MID(tab_SATLISTE[[#This Row],[SAT-ID]],2,1)="k","kommunal","privat")))</f>
        <v>Oberbayern - privat</v>
      </c>
      <c r="I480" s="365"/>
      <c r="J480" s="365"/>
      <c r="K480" s="365"/>
      <c r="L480" s="366"/>
    </row>
    <row r="481" spans="1:12" ht="15.95" customHeight="1" x14ac:dyDescent="0.25">
      <c r="A481" s="133" t="s">
        <v>1140</v>
      </c>
      <c r="B481" s="133" t="s">
        <v>3347</v>
      </c>
      <c r="C481" s="133">
        <v>68</v>
      </c>
      <c r="D481" s="136">
        <v>68000</v>
      </c>
      <c r="E481" s="135">
        <v>17000</v>
      </c>
      <c r="F481" s="133">
        <v>68</v>
      </c>
      <c r="G481" s="45" t="str">
        <f>IF(MID(tab_SATLISTE[[#This Row],[SAT-ID]],2,1)="x","x",LEFT(tab_SATLISTE[[#This Row],[SAT-ID]]))</f>
        <v>2</v>
      </c>
      <c r="H481" s="364" t="str">
        <f xml:space="preserve"> IF(tab_SATLISTE[[#This Row],[SAT-ID]]="","",IF(MID(tab_SATLISTE[[#This Row],[SAT-ID]],2,1)="x","Freistaat Bayern",INDEX(bezirke,LEFT(tab_SATLISTE[[#This Row],[SAT-ID]],1))&amp; " - "&amp; IF(MID(tab_SATLISTE[[#This Row],[SAT-ID]],2,1)="k","kommunal","privat")))</f>
        <v>Niederbayern - kommunal</v>
      </c>
      <c r="I481" s="365"/>
      <c r="J481" s="365"/>
      <c r="K481" s="365"/>
      <c r="L481" s="366"/>
    </row>
    <row r="482" spans="1:12" ht="15.95" customHeight="1" x14ac:dyDescent="0.25">
      <c r="A482" s="133" t="s">
        <v>1459</v>
      </c>
      <c r="B482" s="133" t="s">
        <v>3331</v>
      </c>
      <c r="C482" s="133">
        <v>17</v>
      </c>
      <c r="D482" s="136">
        <v>17000</v>
      </c>
      <c r="E482" s="135">
        <v>4250</v>
      </c>
      <c r="F482" s="133">
        <v>17</v>
      </c>
      <c r="G482" s="45" t="str">
        <f>IF(MID(tab_SATLISTE[[#This Row],[SAT-ID]],2,1)="x","x",LEFT(tab_SATLISTE[[#This Row],[SAT-ID]]))</f>
        <v>2</v>
      </c>
      <c r="H482" s="364" t="str">
        <f xml:space="preserve"> IF(tab_SATLISTE[[#This Row],[SAT-ID]]="","",IF(MID(tab_SATLISTE[[#This Row],[SAT-ID]],2,1)="x","Freistaat Bayern",INDEX(bezirke,LEFT(tab_SATLISTE[[#This Row],[SAT-ID]],1))&amp; " - "&amp; IF(MID(tab_SATLISTE[[#This Row],[SAT-ID]],2,1)="k","kommunal","privat")))</f>
        <v>Niederbayern - privat</v>
      </c>
      <c r="I482" s="365"/>
      <c r="J482" s="365"/>
      <c r="K482" s="365"/>
      <c r="L482" s="366"/>
    </row>
    <row r="483" spans="1:12" ht="15.95" customHeight="1" x14ac:dyDescent="0.25">
      <c r="A483" s="133" t="s">
        <v>1986</v>
      </c>
      <c r="B483" s="133" t="s">
        <v>3348</v>
      </c>
      <c r="C483" s="133">
        <v>26</v>
      </c>
      <c r="D483" s="136">
        <v>26000</v>
      </c>
      <c r="E483" s="135">
        <v>6500</v>
      </c>
      <c r="F483" s="133">
        <v>26</v>
      </c>
      <c r="G483" s="45" t="str">
        <f>IF(MID(tab_SATLISTE[[#This Row],[SAT-ID]],2,1)="x","x",LEFT(tab_SATLISTE[[#This Row],[SAT-ID]]))</f>
        <v>4</v>
      </c>
      <c r="H483" s="364" t="str">
        <f xml:space="preserve"> IF(tab_SATLISTE[[#This Row],[SAT-ID]]="","",IF(MID(tab_SATLISTE[[#This Row],[SAT-ID]],2,1)="x","Freistaat Bayern",INDEX(bezirke,LEFT(tab_SATLISTE[[#This Row],[SAT-ID]],1))&amp; " - "&amp; IF(MID(tab_SATLISTE[[#This Row],[SAT-ID]],2,1)="k","kommunal","privat")))</f>
        <v>Oberfranken - privat</v>
      </c>
      <c r="I483" s="365"/>
      <c r="J483" s="365"/>
      <c r="K483" s="365"/>
      <c r="L483" s="366"/>
    </row>
    <row r="484" spans="1:12" ht="15.95" customHeight="1" x14ac:dyDescent="0.25">
      <c r="A484" s="133" t="s">
        <v>1963</v>
      </c>
      <c r="B484" s="133" t="s">
        <v>3349</v>
      </c>
      <c r="C484" s="133">
        <v>11</v>
      </c>
      <c r="D484" s="136">
        <v>11000</v>
      </c>
      <c r="E484" s="135">
        <v>2750</v>
      </c>
      <c r="F484" s="133">
        <v>11</v>
      </c>
      <c r="G484" s="45" t="str">
        <f>IF(MID(tab_SATLISTE[[#This Row],[SAT-ID]],2,1)="x","x",LEFT(tab_SATLISTE[[#This Row],[SAT-ID]]))</f>
        <v>4</v>
      </c>
      <c r="H484" s="364" t="str">
        <f xml:space="preserve"> IF(tab_SATLISTE[[#This Row],[SAT-ID]]="","",IF(MID(tab_SATLISTE[[#This Row],[SAT-ID]],2,1)="x","Freistaat Bayern",INDEX(bezirke,LEFT(tab_SATLISTE[[#This Row],[SAT-ID]],1))&amp; " - "&amp; IF(MID(tab_SATLISTE[[#This Row],[SAT-ID]],2,1)="k","kommunal","privat")))</f>
        <v>Oberfranken - privat</v>
      </c>
      <c r="I484" s="365"/>
      <c r="J484" s="365"/>
      <c r="K484" s="365"/>
      <c r="L484" s="366"/>
    </row>
    <row r="485" spans="1:12" ht="15.95" customHeight="1" x14ac:dyDescent="0.25">
      <c r="A485" s="133" t="s">
        <v>2562</v>
      </c>
      <c r="B485" s="133" t="s">
        <v>307</v>
      </c>
      <c r="C485" s="133">
        <v>29</v>
      </c>
      <c r="D485" s="136">
        <v>29000</v>
      </c>
      <c r="E485" s="135">
        <v>7250</v>
      </c>
      <c r="F485" s="133">
        <v>29</v>
      </c>
      <c r="G485" s="45" t="str">
        <f>IF(MID(tab_SATLISTE[[#This Row],[SAT-ID]],2,1)="x","x",LEFT(tab_SATLISTE[[#This Row],[SAT-ID]]))</f>
        <v>6</v>
      </c>
      <c r="H485" s="364" t="str">
        <f xml:space="preserve"> IF(tab_SATLISTE[[#This Row],[SAT-ID]]="","",IF(MID(tab_SATLISTE[[#This Row],[SAT-ID]],2,1)="x","Freistaat Bayern",INDEX(bezirke,LEFT(tab_SATLISTE[[#This Row],[SAT-ID]],1))&amp; " - "&amp; IF(MID(tab_SATLISTE[[#This Row],[SAT-ID]],2,1)="k","kommunal","privat")))</f>
        <v>Unterfranken - privat</v>
      </c>
      <c r="I485" s="365"/>
      <c r="J485" s="365"/>
      <c r="K485" s="365"/>
      <c r="L485" s="366"/>
    </row>
    <row r="486" spans="1:12" ht="15.95" customHeight="1" x14ac:dyDescent="0.25">
      <c r="A486" s="133" t="s">
        <v>2376</v>
      </c>
      <c r="B486" s="133" t="s">
        <v>3350</v>
      </c>
      <c r="C486" s="133">
        <v>129</v>
      </c>
      <c r="D486" s="136">
        <v>129000</v>
      </c>
      <c r="E486" s="135">
        <v>32250</v>
      </c>
      <c r="F486" s="133">
        <v>129</v>
      </c>
      <c r="G486" s="45" t="str">
        <f>IF(MID(tab_SATLISTE[[#This Row],[SAT-ID]],2,1)="x","x",LEFT(tab_SATLISTE[[#This Row],[SAT-ID]]))</f>
        <v>6</v>
      </c>
      <c r="H486" s="364" t="str">
        <f xml:space="preserve"> IF(tab_SATLISTE[[#This Row],[SAT-ID]]="","",IF(MID(tab_SATLISTE[[#This Row],[SAT-ID]],2,1)="x","Freistaat Bayern",INDEX(bezirke,LEFT(tab_SATLISTE[[#This Row],[SAT-ID]],1))&amp; " - "&amp; IF(MID(tab_SATLISTE[[#This Row],[SAT-ID]],2,1)="k","kommunal","privat")))</f>
        <v>Unterfranken - kommunal</v>
      </c>
      <c r="I486" s="365"/>
      <c r="J486" s="365"/>
      <c r="K486" s="365"/>
      <c r="L486" s="366"/>
    </row>
    <row r="487" spans="1:12" ht="15.95" customHeight="1" x14ac:dyDescent="0.25">
      <c r="A487" s="133" t="s">
        <v>2530</v>
      </c>
      <c r="B487" s="133" t="s">
        <v>309</v>
      </c>
      <c r="C487" s="133">
        <v>36</v>
      </c>
      <c r="D487" s="136">
        <v>36000</v>
      </c>
      <c r="E487" s="135">
        <v>9000</v>
      </c>
      <c r="F487" s="133">
        <v>36</v>
      </c>
      <c r="G487" s="45" t="str">
        <f>IF(MID(tab_SATLISTE[[#This Row],[SAT-ID]],2,1)="x","x",LEFT(tab_SATLISTE[[#This Row],[SAT-ID]]))</f>
        <v>6</v>
      </c>
      <c r="H487" s="364" t="str">
        <f xml:space="preserve"> IF(tab_SATLISTE[[#This Row],[SAT-ID]]="","",IF(MID(tab_SATLISTE[[#This Row],[SAT-ID]],2,1)="x","Freistaat Bayern",INDEX(bezirke,LEFT(tab_SATLISTE[[#This Row],[SAT-ID]],1))&amp; " - "&amp; IF(MID(tab_SATLISTE[[#This Row],[SAT-ID]],2,1)="k","kommunal","privat")))</f>
        <v>Unterfranken - privat</v>
      </c>
      <c r="I487" s="365"/>
      <c r="J487" s="365"/>
      <c r="K487" s="365"/>
      <c r="L487" s="366"/>
    </row>
    <row r="488" spans="1:12" ht="15.95" customHeight="1" x14ac:dyDescent="0.25">
      <c r="A488" s="133" t="s">
        <v>2563</v>
      </c>
      <c r="B488" s="133" t="s">
        <v>317</v>
      </c>
      <c r="C488" s="133">
        <v>20</v>
      </c>
      <c r="D488" s="136">
        <v>20000</v>
      </c>
      <c r="E488" s="135">
        <v>5000</v>
      </c>
      <c r="F488" s="133">
        <v>20</v>
      </c>
      <c r="G488" s="45" t="str">
        <f>IF(MID(tab_SATLISTE[[#This Row],[SAT-ID]],2,1)="x","x",LEFT(tab_SATLISTE[[#This Row],[SAT-ID]]))</f>
        <v>6</v>
      </c>
      <c r="H488" s="364" t="str">
        <f xml:space="preserve"> IF(tab_SATLISTE[[#This Row],[SAT-ID]]="","",IF(MID(tab_SATLISTE[[#This Row],[SAT-ID]],2,1)="x","Freistaat Bayern",INDEX(bezirke,LEFT(tab_SATLISTE[[#This Row],[SAT-ID]],1))&amp; " - "&amp; IF(MID(tab_SATLISTE[[#This Row],[SAT-ID]],2,1)="k","kommunal","privat")))</f>
        <v>Unterfranken - privat</v>
      </c>
      <c r="I488" s="365"/>
      <c r="J488" s="365"/>
      <c r="K488" s="365"/>
      <c r="L488" s="366"/>
    </row>
    <row r="489" spans="1:12" ht="15.95" customHeight="1" x14ac:dyDescent="0.25">
      <c r="A489" s="133" t="s">
        <v>2517</v>
      </c>
      <c r="B489" s="133" t="s">
        <v>3351</v>
      </c>
      <c r="C489" s="133">
        <v>51</v>
      </c>
      <c r="D489" s="136">
        <v>51000</v>
      </c>
      <c r="E489" s="135">
        <v>12750</v>
      </c>
      <c r="F489" s="133">
        <v>51</v>
      </c>
      <c r="G489" s="45" t="str">
        <f>IF(MID(tab_SATLISTE[[#This Row],[SAT-ID]],2,1)="x","x",LEFT(tab_SATLISTE[[#This Row],[SAT-ID]]))</f>
        <v>6</v>
      </c>
      <c r="H489" s="364" t="str">
        <f xml:space="preserve"> IF(tab_SATLISTE[[#This Row],[SAT-ID]]="","",IF(MID(tab_SATLISTE[[#This Row],[SAT-ID]],2,1)="x","Freistaat Bayern",INDEX(bezirke,LEFT(tab_SATLISTE[[#This Row],[SAT-ID]],1))&amp; " - "&amp; IF(MID(tab_SATLISTE[[#This Row],[SAT-ID]],2,1)="k","kommunal","privat")))</f>
        <v>Unterfranken - privat</v>
      </c>
      <c r="I489" s="365"/>
      <c r="J489" s="365"/>
      <c r="K489" s="365"/>
      <c r="L489" s="366"/>
    </row>
    <row r="490" spans="1:12" ht="15.95" customHeight="1" x14ac:dyDescent="0.25">
      <c r="A490" s="133" t="s">
        <v>2922</v>
      </c>
      <c r="B490" s="133" t="s">
        <v>3352</v>
      </c>
      <c r="C490" s="133">
        <v>34</v>
      </c>
      <c r="D490" s="136">
        <v>34000</v>
      </c>
      <c r="E490" s="135">
        <v>8500</v>
      </c>
      <c r="F490" s="133">
        <v>34</v>
      </c>
      <c r="G490" s="45" t="str">
        <f>IF(MID(tab_SATLISTE[[#This Row],[SAT-ID]],2,1)="x","x",LEFT(tab_SATLISTE[[#This Row],[SAT-ID]]))</f>
        <v>7</v>
      </c>
      <c r="H490" s="364" t="str">
        <f xml:space="preserve"> IF(tab_SATLISTE[[#This Row],[SAT-ID]]="","",IF(MID(tab_SATLISTE[[#This Row],[SAT-ID]],2,1)="x","Freistaat Bayern",INDEX(bezirke,LEFT(tab_SATLISTE[[#This Row],[SAT-ID]],1))&amp; " - "&amp; IF(MID(tab_SATLISTE[[#This Row],[SAT-ID]],2,1)="k","kommunal","privat")))</f>
        <v>Schwaben - privat</v>
      </c>
      <c r="I490" s="365"/>
      <c r="J490" s="365"/>
      <c r="K490" s="365"/>
      <c r="L490" s="366"/>
    </row>
    <row r="491" spans="1:12" ht="15.95" customHeight="1" x14ac:dyDescent="0.25">
      <c r="A491" s="133" t="s">
        <v>2921</v>
      </c>
      <c r="B491" s="133" t="s">
        <v>318</v>
      </c>
      <c r="C491" s="133">
        <v>23</v>
      </c>
      <c r="D491" s="136">
        <v>23000</v>
      </c>
      <c r="E491" s="135">
        <v>5750</v>
      </c>
      <c r="F491" s="133">
        <v>23</v>
      </c>
      <c r="G491" s="45" t="str">
        <f>IF(MID(tab_SATLISTE[[#This Row],[SAT-ID]],2,1)="x","x",LEFT(tab_SATLISTE[[#This Row],[SAT-ID]]))</f>
        <v>7</v>
      </c>
      <c r="H491" s="364" t="str">
        <f xml:space="preserve"> IF(tab_SATLISTE[[#This Row],[SAT-ID]]="","",IF(MID(tab_SATLISTE[[#This Row],[SAT-ID]],2,1)="x","Freistaat Bayern",INDEX(bezirke,LEFT(tab_SATLISTE[[#This Row],[SAT-ID]],1))&amp; " - "&amp; IF(MID(tab_SATLISTE[[#This Row],[SAT-ID]],2,1)="k","kommunal","privat")))</f>
        <v>Schwaben - privat</v>
      </c>
      <c r="I491" s="365"/>
      <c r="J491" s="365"/>
      <c r="K491" s="365"/>
      <c r="L491" s="366"/>
    </row>
    <row r="492" spans="1:12" ht="15.95" customHeight="1" x14ac:dyDescent="0.25">
      <c r="A492" s="133" t="s">
        <v>2923</v>
      </c>
      <c r="B492" s="133" t="s">
        <v>3353</v>
      </c>
      <c r="C492" s="133">
        <v>11</v>
      </c>
      <c r="D492" s="136">
        <v>11000</v>
      </c>
      <c r="E492" s="135">
        <v>2750</v>
      </c>
      <c r="F492" s="133">
        <v>11</v>
      </c>
      <c r="G492" s="45" t="str">
        <f>IF(MID(tab_SATLISTE[[#This Row],[SAT-ID]],2,1)="x","x",LEFT(tab_SATLISTE[[#This Row],[SAT-ID]]))</f>
        <v>7</v>
      </c>
      <c r="H492" s="364" t="str">
        <f xml:space="preserve"> IF(tab_SATLISTE[[#This Row],[SAT-ID]]="","",IF(MID(tab_SATLISTE[[#This Row],[SAT-ID]],2,1)="x","Freistaat Bayern",INDEX(bezirke,LEFT(tab_SATLISTE[[#This Row],[SAT-ID]],1))&amp; " - "&amp; IF(MID(tab_SATLISTE[[#This Row],[SAT-ID]],2,1)="k","kommunal","privat")))</f>
        <v>Schwaben - privat</v>
      </c>
      <c r="I492" s="365"/>
      <c r="J492" s="365"/>
      <c r="K492" s="365"/>
      <c r="L492" s="366"/>
    </row>
    <row r="493" spans="1:12" ht="15.95" customHeight="1" x14ac:dyDescent="0.25">
      <c r="A493" s="133" t="s">
        <v>2802</v>
      </c>
      <c r="B493" s="133" t="s">
        <v>3354</v>
      </c>
      <c r="C493" s="133">
        <v>113</v>
      </c>
      <c r="D493" s="136">
        <v>113000</v>
      </c>
      <c r="E493" s="135">
        <v>28250</v>
      </c>
      <c r="F493" s="133">
        <v>113</v>
      </c>
      <c r="G493" s="45" t="str">
        <f>IF(MID(tab_SATLISTE[[#This Row],[SAT-ID]],2,1)="x","x",LEFT(tab_SATLISTE[[#This Row],[SAT-ID]]))</f>
        <v>7</v>
      </c>
      <c r="H493" s="364" t="str">
        <f xml:space="preserve"> IF(tab_SATLISTE[[#This Row],[SAT-ID]]="","",IF(MID(tab_SATLISTE[[#This Row],[SAT-ID]],2,1)="x","Freistaat Bayern",INDEX(bezirke,LEFT(tab_SATLISTE[[#This Row],[SAT-ID]],1))&amp; " - "&amp; IF(MID(tab_SATLISTE[[#This Row],[SAT-ID]],2,1)="k","kommunal","privat")))</f>
        <v>Schwaben - kommunal</v>
      </c>
      <c r="I493" s="365"/>
      <c r="J493" s="365"/>
      <c r="K493" s="365"/>
      <c r="L493" s="366"/>
    </row>
    <row r="494" spans="1:12" ht="15.95" customHeight="1" x14ac:dyDescent="0.25">
      <c r="A494" s="133" t="s">
        <v>690</v>
      </c>
      <c r="B494" s="133" t="s">
        <v>3355</v>
      </c>
      <c r="C494" s="133">
        <v>52</v>
      </c>
      <c r="D494" s="136">
        <v>52000</v>
      </c>
      <c r="E494" s="135">
        <v>13000</v>
      </c>
      <c r="F494" s="133">
        <v>52</v>
      </c>
      <c r="G494" s="45" t="str">
        <f>IF(MID(tab_SATLISTE[[#This Row],[SAT-ID]],2,1)="x","x",LEFT(tab_SATLISTE[[#This Row],[SAT-ID]]))</f>
        <v>1</v>
      </c>
      <c r="H494" s="364" t="str">
        <f xml:space="preserve"> IF(tab_SATLISTE[[#This Row],[SAT-ID]]="","",IF(MID(tab_SATLISTE[[#This Row],[SAT-ID]],2,1)="x","Freistaat Bayern",INDEX(bezirke,LEFT(tab_SATLISTE[[#This Row],[SAT-ID]],1))&amp; " - "&amp; IF(MID(tab_SATLISTE[[#This Row],[SAT-ID]],2,1)="k","kommunal","privat")))</f>
        <v>Oberbayern - kommunal</v>
      </c>
      <c r="I494" s="365"/>
      <c r="J494" s="365"/>
      <c r="K494" s="365"/>
      <c r="L494" s="366"/>
    </row>
    <row r="495" spans="1:12" ht="15.95" customHeight="1" x14ac:dyDescent="0.25">
      <c r="A495" s="133" t="s">
        <v>843</v>
      </c>
      <c r="B495" s="133" t="s">
        <v>3356</v>
      </c>
      <c r="C495" s="133">
        <v>16</v>
      </c>
      <c r="D495" s="136">
        <v>16000</v>
      </c>
      <c r="E495" s="135">
        <v>4000</v>
      </c>
      <c r="F495" s="133">
        <v>16</v>
      </c>
      <c r="G495" s="45" t="str">
        <f>IF(MID(tab_SATLISTE[[#This Row],[SAT-ID]],2,1)="x","x",LEFT(tab_SATLISTE[[#This Row],[SAT-ID]]))</f>
        <v>1</v>
      </c>
      <c r="H495" s="364" t="str">
        <f xml:space="preserve"> IF(tab_SATLISTE[[#This Row],[SAT-ID]]="","",IF(MID(tab_SATLISTE[[#This Row],[SAT-ID]],2,1)="x","Freistaat Bayern",INDEX(bezirke,LEFT(tab_SATLISTE[[#This Row],[SAT-ID]],1))&amp; " - "&amp; IF(MID(tab_SATLISTE[[#This Row],[SAT-ID]],2,1)="k","kommunal","privat")))</f>
        <v>Oberbayern - kommunal</v>
      </c>
      <c r="I495" s="365"/>
      <c r="J495" s="365"/>
      <c r="K495" s="365"/>
      <c r="L495" s="366"/>
    </row>
    <row r="496" spans="1:12" ht="15.95" customHeight="1" x14ac:dyDescent="0.25">
      <c r="A496" s="133" t="s">
        <v>437</v>
      </c>
      <c r="B496" s="133" t="s">
        <v>3357</v>
      </c>
      <c r="C496" s="133">
        <v>75</v>
      </c>
      <c r="D496" s="136">
        <v>75000</v>
      </c>
      <c r="E496" s="135">
        <v>18750</v>
      </c>
      <c r="F496" s="133">
        <v>75</v>
      </c>
      <c r="G496" s="45" t="str">
        <f>IF(MID(tab_SATLISTE[[#This Row],[SAT-ID]],2,1)="x","x",LEFT(tab_SATLISTE[[#This Row],[SAT-ID]]))</f>
        <v>1</v>
      </c>
      <c r="H496" s="364" t="str">
        <f xml:space="preserve"> IF(tab_SATLISTE[[#This Row],[SAT-ID]]="","",IF(MID(tab_SATLISTE[[#This Row],[SAT-ID]],2,1)="x","Freistaat Bayern",INDEX(bezirke,LEFT(tab_SATLISTE[[#This Row],[SAT-ID]],1))&amp; " - "&amp; IF(MID(tab_SATLISTE[[#This Row],[SAT-ID]],2,1)="k","kommunal","privat")))</f>
        <v>Oberbayern - kommunal</v>
      </c>
      <c r="I496" s="365"/>
      <c r="J496" s="365"/>
      <c r="K496" s="365"/>
      <c r="L496" s="366"/>
    </row>
    <row r="497" spans="1:14" ht="15.95" customHeight="1" x14ac:dyDescent="0.25">
      <c r="A497" s="133" t="s">
        <v>446</v>
      </c>
      <c r="B497" s="133" t="s">
        <v>216</v>
      </c>
      <c r="C497" s="133">
        <v>26</v>
      </c>
      <c r="D497" s="136">
        <v>26000</v>
      </c>
      <c r="E497" s="135">
        <v>6500</v>
      </c>
      <c r="F497" s="133">
        <v>26</v>
      </c>
      <c r="G497" s="45" t="str">
        <f>IF(MID(tab_SATLISTE[[#This Row],[SAT-ID]],2,1)="x","x",LEFT(tab_SATLISTE[[#This Row],[SAT-ID]]))</f>
        <v>1</v>
      </c>
      <c r="H497" s="364" t="str">
        <f xml:space="preserve"> IF(tab_SATLISTE[[#This Row],[SAT-ID]]="","",IF(MID(tab_SATLISTE[[#This Row],[SAT-ID]],2,1)="x","Freistaat Bayern",INDEX(bezirke,LEFT(tab_SATLISTE[[#This Row],[SAT-ID]],1))&amp; " - "&amp; IF(MID(tab_SATLISTE[[#This Row],[SAT-ID]],2,1)="k","kommunal","privat")))</f>
        <v>Oberbayern - kommunal</v>
      </c>
      <c r="I497" s="365"/>
      <c r="J497" s="365"/>
      <c r="K497" s="365"/>
      <c r="L497" s="366"/>
    </row>
    <row r="498" spans="1:14" ht="15.95" customHeight="1" x14ac:dyDescent="0.25">
      <c r="A498" s="133" t="s">
        <v>482</v>
      </c>
      <c r="B498" s="133" t="s">
        <v>3358</v>
      </c>
      <c r="C498" s="133">
        <v>14</v>
      </c>
      <c r="D498" s="136">
        <v>14000</v>
      </c>
      <c r="E498" s="135">
        <v>3500</v>
      </c>
      <c r="F498" s="133">
        <v>14</v>
      </c>
      <c r="G498" s="45" t="str">
        <f>IF(MID(tab_SATLISTE[[#This Row],[SAT-ID]],2,1)="x","x",LEFT(tab_SATLISTE[[#This Row],[SAT-ID]]))</f>
        <v>1</v>
      </c>
      <c r="H498" s="364" t="str">
        <f xml:space="preserve"> IF(tab_SATLISTE[[#This Row],[SAT-ID]]="","",IF(MID(tab_SATLISTE[[#This Row],[SAT-ID]],2,1)="x","Freistaat Bayern",INDEX(bezirke,LEFT(tab_SATLISTE[[#This Row],[SAT-ID]],1))&amp; " - "&amp; IF(MID(tab_SATLISTE[[#This Row],[SAT-ID]],2,1)="k","kommunal","privat")))</f>
        <v>Oberbayern - kommunal</v>
      </c>
      <c r="I498" s="365"/>
      <c r="J498" s="365"/>
      <c r="K498" s="365"/>
      <c r="L498" s="366"/>
    </row>
    <row r="499" spans="1:14" ht="15.95" customHeight="1" x14ac:dyDescent="0.25">
      <c r="A499" s="133" t="s">
        <v>540</v>
      </c>
      <c r="B499" s="133" t="s">
        <v>3359</v>
      </c>
      <c r="C499" s="133">
        <v>28</v>
      </c>
      <c r="D499" s="136">
        <v>28000</v>
      </c>
      <c r="E499" s="135">
        <v>7000</v>
      </c>
      <c r="F499" s="133">
        <v>28</v>
      </c>
      <c r="G499" s="45" t="str">
        <f>IF(MID(tab_SATLISTE[[#This Row],[SAT-ID]],2,1)="x","x",LEFT(tab_SATLISTE[[#This Row],[SAT-ID]]))</f>
        <v>1</v>
      </c>
      <c r="H499" s="364" t="str">
        <f xml:space="preserve"> IF(tab_SATLISTE[[#This Row],[SAT-ID]]="","",IF(MID(tab_SATLISTE[[#This Row],[SAT-ID]],2,1)="x","Freistaat Bayern",INDEX(bezirke,LEFT(tab_SATLISTE[[#This Row],[SAT-ID]],1))&amp; " - "&amp; IF(MID(tab_SATLISTE[[#This Row],[SAT-ID]],2,1)="k","kommunal","privat")))</f>
        <v>Oberbayern - kommunal</v>
      </c>
      <c r="I499" s="365"/>
      <c r="J499" s="365"/>
      <c r="K499" s="365"/>
      <c r="L499" s="366"/>
    </row>
    <row r="500" spans="1:14" ht="15.95" customHeight="1" x14ac:dyDescent="0.25">
      <c r="A500" s="133" t="s">
        <v>633</v>
      </c>
      <c r="B500" s="133" t="s">
        <v>3360</v>
      </c>
      <c r="C500" s="133">
        <v>24</v>
      </c>
      <c r="D500" s="136">
        <v>24000</v>
      </c>
      <c r="E500" s="135">
        <v>6000</v>
      </c>
      <c r="F500" s="133">
        <v>24</v>
      </c>
      <c r="G500" s="45" t="str">
        <f>IF(MID(tab_SATLISTE[[#This Row],[SAT-ID]],2,1)="x","x",LEFT(tab_SATLISTE[[#This Row],[SAT-ID]]))</f>
        <v>1</v>
      </c>
      <c r="H500" s="364" t="str">
        <f xml:space="preserve"> IF(tab_SATLISTE[[#This Row],[SAT-ID]]="","",IF(MID(tab_SATLISTE[[#This Row],[SAT-ID]],2,1)="x","Freistaat Bayern",INDEX(bezirke,LEFT(tab_SATLISTE[[#This Row],[SAT-ID]],1))&amp; " - "&amp; IF(MID(tab_SATLISTE[[#This Row],[SAT-ID]],2,1)="k","kommunal","privat")))</f>
        <v>Oberbayern - kommunal</v>
      </c>
      <c r="I500" s="365"/>
      <c r="J500" s="365"/>
      <c r="K500" s="365"/>
      <c r="L500" s="366"/>
    </row>
    <row r="501" spans="1:14" ht="15.95" customHeight="1" x14ac:dyDescent="0.25">
      <c r="A501" s="133" t="s">
        <v>891</v>
      </c>
      <c r="B501" s="133" t="s">
        <v>3361</v>
      </c>
      <c r="C501" s="133">
        <v>84</v>
      </c>
      <c r="D501" s="136">
        <v>84000</v>
      </c>
      <c r="E501" s="135">
        <v>21000</v>
      </c>
      <c r="F501" s="133">
        <v>84</v>
      </c>
      <c r="G501" s="45" t="str">
        <f>IF(MID(tab_SATLISTE[[#This Row],[SAT-ID]],2,1)="x","x",LEFT(tab_SATLISTE[[#This Row],[SAT-ID]]))</f>
        <v>1</v>
      </c>
      <c r="H501" s="364" t="str">
        <f xml:space="preserve"> IF(tab_SATLISTE[[#This Row],[SAT-ID]]="","",IF(MID(tab_SATLISTE[[#This Row],[SAT-ID]],2,1)="x","Freistaat Bayern",INDEX(bezirke,LEFT(tab_SATLISTE[[#This Row],[SAT-ID]],1))&amp; " - "&amp; IF(MID(tab_SATLISTE[[#This Row],[SAT-ID]],2,1)="k","kommunal","privat")))</f>
        <v>Oberbayern - kommunal</v>
      </c>
      <c r="I501" s="365"/>
      <c r="J501" s="365"/>
      <c r="K501" s="365"/>
      <c r="L501" s="366"/>
    </row>
    <row r="502" spans="1:14" ht="15.95" customHeight="1" x14ac:dyDescent="0.25">
      <c r="A502" s="133" t="s">
        <v>408</v>
      </c>
      <c r="B502" s="133" t="s">
        <v>3362</v>
      </c>
      <c r="C502" s="133">
        <v>36</v>
      </c>
      <c r="D502" s="136">
        <v>36000</v>
      </c>
      <c r="E502" s="135">
        <v>9000</v>
      </c>
      <c r="F502" s="133">
        <v>36</v>
      </c>
      <c r="G502" s="45" t="str">
        <f>IF(MID(tab_SATLISTE[[#This Row],[SAT-ID]],2,1)="x","x",LEFT(tab_SATLISTE[[#This Row],[SAT-ID]]))</f>
        <v>1</v>
      </c>
      <c r="H502" s="364" t="str">
        <f xml:space="preserve"> IF(tab_SATLISTE[[#This Row],[SAT-ID]]="","",IF(MID(tab_SATLISTE[[#This Row],[SAT-ID]],2,1)="x","Freistaat Bayern",INDEX(bezirke,LEFT(tab_SATLISTE[[#This Row],[SAT-ID]],1))&amp; " - "&amp; IF(MID(tab_SATLISTE[[#This Row],[SAT-ID]],2,1)="k","kommunal","privat")))</f>
        <v>Oberbayern - kommunal</v>
      </c>
      <c r="I502" s="365"/>
      <c r="J502" s="365"/>
      <c r="K502" s="365"/>
      <c r="L502" s="366"/>
    </row>
    <row r="503" spans="1:14" s="3" customFormat="1" ht="15.95" customHeight="1" x14ac:dyDescent="0.25">
      <c r="A503" s="133" t="s">
        <v>507</v>
      </c>
      <c r="B503" s="133" t="s">
        <v>3363</v>
      </c>
      <c r="C503" s="133">
        <v>31</v>
      </c>
      <c r="D503" s="136">
        <v>31000</v>
      </c>
      <c r="E503" s="135">
        <v>7750</v>
      </c>
      <c r="F503" s="133">
        <v>31</v>
      </c>
      <c r="G503" s="45" t="str">
        <f>IF(MID(tab_SATLISTE[[#This Row],[SAT-ID]],2,1)="x","x",LEFT(tab_SATLISTE[[#This Row],[SAT-ID]]))</f>
        <v>1</v>
      </c>
      <c r="H503" s="364" t="str">
        <f xml:space="preserve"> IF(tab_SATLISTE[[#This Row],[SAT-ID]]="","",IF(MID(tab_SATLISTE[[#This Row],[SAT-ID]],2,1)="x","Freistaat Bayern",INDEX(bezirke,LEFT(tab_SATLISTE[[#This Row],[SAT-ID]],1))&amp; " - "&amp; IF(MID(tab_SATLISTE[[#This Row],[SAT-ID]],2,1)="k","kommunal","privat")))</f>
        <v>Oberbayern - kommunal</v>
      </c>
      <c r="I503" s="365"/>
      <c r="J503" s="365"/>
      <c r="K503" s="365"/>
      <c r="L503" s="366"/>
      <c r="M503"/>
      <c r="N503"/>
    </row>
    <row r="504" spans="1:14" ht="15.95" customHeight="1" x14ac:dyDescent="0.25">
      <c r="A504" s="133" t="s">
        <v>581</v>
      </c>
      <c r="B504" s="133" t="s">
        <v>217</v>
      </c>
      <c r="C504" s="133">
        <v>25</v>
      </c>
      <c r="D504" s="136">
        <v>25000</v>
      </c>
      <c r="E504" s="135">
        <v>6250</v>
      </c>
      <c r="F504" s="133">
        <v>25</v>
      </c>
      <c r="G504" s="45" t="str">
        <f>IF(MID(tab_SATLISTE[[#This Row],[SAT-ID]],2,1)="x","x",LEFT(tab_SATLISTE[[#This Row],[SAT-ID]]))</f>
        <v>1</v>
      </c>
      <c r="H504" s="364" t="str">
        <f xml:space="preserve"> IF(tab_SATLISTE[[#This Row],[SAT-ID]]="","",IF(MID(tab_SATLISTE[[#This Row],[SAT-ID]],2,1)="x","Freistaat Bayern",INDEX(bezirke,LEFT(tab_SATLISTE[[#This Row],[SAT-ID]],1))&amp; " - "&amp; IF(MID(tab_SATLISTE[[#This Row],[SAT-ID]],2,1)="k","kommunal","privat")))</f>
        <v>Oberbayern - kommunal</v>
      </c>
      <c r="I504" s="365"/>
      <c r="J504" s="365"/>
      <c r="K504" s="365"/>
      <c r="L504" s="366"/>
    </row>
    <row r="505" spans="1:14" ht="15.95" customHeight="1" x14ac:dyDescent="0.25">
      <c r="A505" s="133" t="s">
        <v>479</v>
      </c>
      <c r="B505" s="133" t="s">
        <v>3364</v>
      </c>
      <c r="C505" s="133">
        <v>22</v>
      </c>
      <c r="D505" s="136">
        <v>22000</v>
      </c>
      <c r="E505" s="135">
        <v>5500</v>
      </c>
      <c r="F505" s="133">
        <v>22</v>
      </c>
      <c r="G505" s="45" t="str">
        <f>IF(MID(tab_SATLISTE[[#This Row],[SAT-ID]],2,1)="x","x",LEFT(tab_SATLISTE[[#This Row],[SAT-ID]]))</f>
        <v>1</v>
      </c>
      <c r="H505" s="364" t="str">
        <f xml:space="preserve"> IF(tab_SATLISTE[[#This Row],[SAT-ID]]="","",IF(MID(tab_SATLISTE[[#This Row],[SAT-ID]],2,1)="x","Freistaat Bayern",INDEX(bezirke,LEFT(tab_SATLISTE[[#This Row],[SAT-ID]],1))&amp; " - "&amp; IF(MID(tab_SATLISTE[[#This Row],[SAT-ID]],2,1)="k","kommunal","privat")))</f>
        <v>Oberbayern - kommunal</v>
      </c>
      <c r="I505" s="365"/>
      <c r="J505" s="365"/>
      <c r="K505" s="365"/>
      <c r="L505" s="366"/>
    </row>
    <row r="506" spans="1:14" ht="15.95" customHeight="1" x14ac:dyDescent="0.25">
      <c r="A506" s="133" t="s">
        <v>568</v>
      </c>
      <c r="B506" s="133" t="s">
        <v>3365</v>
      </c>
      <c r="C506" s="133">
        <v>22</v>
      </c>
      <c r="D506" s="136">
        <v>22000</v>
      </c>
      <c r="E506" s="135">
        <v>5500</v>
      </c>
      <c r="F506" s="133">
        <v>22</v>
      </c>
      <c r="G506" s="45" t="str">
        <f>IF(MID(tab_SATLISTE[[#This Row],[SAT-ID]],2,1)="x","x",LEFT(tab_SATLISTE[[#This Row],[SAT-ID]]))</f>
        <v>1</v>
      </c>
      <c r="H506" s="364" t="str">
        <f xml:space="preserve"> IF(tab_SATLISTE[[#This Row],[SAT-ID]]="","",IF(MID(tab_SATLISTE[[#This Row],[SAT-ID]],2,1)="x","Freistaat Bayern",INDEX(bezirke,LEFT(tab_SATLISTE[[#This Row],[SAT-ID]],1))&amp; " - "&amp; IF(MID(tab_SATLISTE[[#This Row],[SAT-ID]],2,1)="k","kommunal","privat")))</f>
        <v>Oberbayern - kommunal</v>
      </c>
      <c r="I506" s="365"/>
      <c r="J506" s="365"/>
      <c r="K506" s="365"/>
      <c r="L506" s="366"/>
    </row>
    <row r="507" spans="1:14" ht="15.95" customHeight="1" x14ac:dyDescent="0.25">
      <c r="A507" s="133" t="s">
        <v>635</v>
      </c>
      <c r="B507" s="133" t="s">
        <v>3366</v>
      </c>
      <c r="C507" s="133">
        <v>35</v>
      </c>
      <c r="D507" s="136">
        <v>35000</v>
      </c>
      <c r="E507" s="135">
        <v>8750</v>
      </c>
      <c r="F507" s="133">
        <v>35</v>
      </c>
      <c r="G507" s="45" t="str">
        <f>IF(MID(tab_SATLISTE[[#This Row],[SAT-ID]],2,1)="x","x",LEFT(tab_SATLISTE[[#This Row],[SAT-ID]]))</f>
        <v>1</v>
      </c>
      <c r="H507" s="364" t="str">
        <f xml:space="preserve"> IF(tab_SATLISTE[[#This Row],[SAT-ID]]="","",IF(MID(tab_SATLISTE[[#This Row],[SAT-ID]],2,1)="x","Freistaat Bayern",INDEX(bezirke,LEFT(tab_SATLISTE[[#This Row],[SAT-ID]],1))&amp; " - "&amp; IF(MID(tab_SATLISTE[[#This Row],[SAT-ID]],2,1)="k","kommunal","privat")))</f>
        <v>Oberbayern - kommunal</v>
      </c>
      <c r="I507" s="365"/>
      <c r="J507" s="365"/>
      <c r="K507" s="365"/>
      <c r="L507" s="366"/>
    </row>
    <row r="508" spans="1:14" ht="15.95" customHeight="1" x14ac:dyDescent="0.25">
      <c r="A508" s="133" t="s">
        <v>834</v>
      </c>
      <c r="B508" s="133" t="s">
        <v>3367</v>
      </c>
      <c r="C508" s="133">
        <v>7</v>
      </c>
      <c r="D508" s="136">
        <v>7000</v>
      </c>
      <c r="E508" s="135">
        <v>1750</v>
      </c>
      <c r="F508" s="133">
        <v>7</v>
      </c>
      <c r="G508" s="45" t="str">
        <f>IF(MID(tab_SATLISTE[[#This Row],[SAT-ID]],2,1)="x","x",LEFT(tab_SATLISTE[[#This Row],[SAT-ID]]))</f>
        <v>1</v>
      </c>
      <c r="H508" s="364" t="str">
        <f xml:space="preserve"> IF(tab_SATLISTE[[#This Row],[SAT-ID]]="","",IF(MID(tab_SATLISTE[[#This Row],[SAT-ID]],2,1)="x","Freistaat Bayern",INDEX(bezirke,LEFT(tab_SATLISTE[[#This Row],[SAT-ID]],1))&amp; " - "&amp; IF(MID(tab_SATLISTE[[#This Row],[SAT-ID]],2,1)="k","kommunal","privat")))</f>
        <v>Oberbayern - kommunal</v>
      </c>
      <c r="I508" s="365"/>
      <c r="J508" s="365"/>
      <c r="K508" s="365"/>
      <c r="L508" s="366"/>
    </row>
    <row r="509" spans="1:14" ht="15.95" customHeight="1" x14ac:dyDescent="0.25">
      <c r="A509" s="133" t="s">
        <v>871</v>
      </c>
      <c r="B509" s="133" t="s">
        <v>3368</v>
      </c>
      <c r="C509" s="133">
        <v>17</v>
      </c>
      <c r="D509" s="136">
        <v>17000</v>
      </c>
      <c r="E509" s="135">
        <v>4250</v>
      </c>
      <c r="F509" s="133">
        <v>17</v>
      </c>
      <c r="G509" s="45" t="str">
        <f>IF(MID(tab_SATLISTE[[#This Row],[SAT-ID]],2,1)="x","x",LEFT(tab_SATLISTE[[#This Row],[SAT-ID]]))</f>
        <v>1</v>
      </c>
      <c r="H509" s="364" t="str">
        <f xml:space="preserve"> IF(tab_SATLISTE[[#This Row],[SAT-ID]]="","",IF(MID(tab_SATLISTE[[#This Row],[SAT-ID]],2,1)="x","Freistaat Bayern",INDEX(bezirke,LEFT(tab_SATLISTE[[#This Row],[SAT-ID]],1))&amp; " - "&amp; IF(MID(tab_SATLISTE[[#This Row],[SAT-ID]],2,1)="k","kommunal","privat")))</f>
        <v>Oberbayern - kommunal</v>
      </c>
      <c r="I509" s="365"/>
      <c r="J509" s="365"/>
      <c r="K509" s="365"/>
      <c r="L509" s="366"/>
    </row>
    <row r="510" spans="1:14" ht="15.95" customHeight="1" x14ac:dyDescent="0.25">
      <c r="A510" s="133" t="s">
        <v>520</v>
      </c>
      <c r="B510" s="133" t="s">
        <v>3369</v>
      </c>
      <c r="C510" s="133">
        <v>33</v>
      </c>
      <c r="D510" s="136">
        <v>33000</v>
      </c>
      <c r="E510" s="135">
        <v>8250</v>
      </c>
      <c r="F510" s="133">
        <v>33</v>
      </c>
      <c r="G510" s="45" t="str">
        <f>IF(MID(tab_SATLISTE[[#This Row],[SAT-ID]],2,1)="x","x",LEFT(tab_SATLISTE[[#This Row],[SAT-ID]]))</f>
        <v>1</v>
      </c>
      <c r="H510" s="364" t="str">
        <f xml:space="preserve"> IF(tab_SATLISTE[[#This Row],[SAT-ID]]="","",IF(MID(tab_SATLISTE[[#This Row],[SAT-ID]],2,1)="x","Freistaat Bayern",INDEX(bezirke,LEFT(tab_SATLISTE[[#This Row],[SAT-ID]],1))&amp; " - "&amp; IF(MID(tab_SATLISTE[[#This Row],[SAT-ID]],2,1)="k","kommunal","privat")))</f>
        <v>Oberbayern - kommunal</v>
      </c>
      <c r="I510" s="365"/>
      <c r="J510" s="365"/>
      <c r="K510" s="365"/>
      <c r="L510" s="366"/>
    </row>
    <row r="511" spans="1:14" ht="15.95" customHeight="1" x14ac:dyDescent="0.25">
      <c r="A511" s="133" t="s">
        <v>524</v>
      </c>
      <c r="B511" s="133" t="s">
        <v>3370</v>
      </c>
      <c r="C511" s="133">
        <v>11</v>
      </c>
      <c r="D511" s="136">
        <v>11000</v>
      </c>
      <c r="E511" s="135">
        <v>2750</v>
      </c>
      <c r="F511" s="133">
        <v>11</v>
      </c>
      <c r="G511" s="45" t="str">
        <f>IF(MID(tab_SATLISTE[[#This Row],[SAT-ID]],2,1)="x","x",LEFT(tab_SATLISTE[[#This Row],[SAT-ID]]))</f>
        <v>1</v>
      </c>
      <c r="H511" s="364" t="str">
        <f xml:space="preserve"> IF(tab_SATLISTE[[#This Row],[SAT-ID]]="","",IF(MID(tab_SATLISTE[[#This Row],[SAT-ID]],2,1)="x","Freistaat Bayern",INDEX(bezirke,LEFT(tab_SATLISTE[[#This Row],[SAT-ID]],1))&amp; " - "&amp; IF(MID(tab_SATLISTE[[#This Row],[SAT-ID]],2,1)="k","kommunal","privat")))</f>
        <v>Oberbayern - kommunal</v>
      </c>
      <c r="I511" s="365"/>
      <c r="J511" s="365"/>
      <c r="K511" s="365"/>
      <c r="L511" s="366"/>
    </row>
    <row r="512" spans="1:14" ht="15.95" customHeight="1" x14ac:dyDescent="0.25">
      <c r="A512" s="133" t="s">
        <v>607</v>
      </c>
      <c r="B512" s="133" t="s">
        <v>3371</v>
      </c>
      <c r="C512" s="133">
        <v>13</v>
      </c>
      <c r="D512" s="136">
        <v>13000</v>
      </c>
      <c r="E512" s="135">
        <v>3250</v>
      </c>
      <c r="F512" s="133">
        <v>13</v>
      </c>
      <c r="G512" s="45" t="str">
        <f>IF(MID(tab_SATLISTE[[#This Row],[SAT-ID]],2,1)="x","x",LEFT(tab_SATLISTE[[#This Row],[SAT-ID]]))</f>
        <v>1</v>
      </c>
      <c r="H512" s="364" t="str">
        <f xml:space="preserve"> IF(tab_SATLISTE[[#This Row],[SAT-ID]]="","",IF(MID(tab_SATLISTE[[#This Row],[SAT-ID]],2,1)="x","Freistaat Bayern",INDEX(bezirke,LEFT(tab_SATLISTE[[#This Row],[SAT-ID]],1))&amp; " - "&amp; IF(MID(tab_SATLISTE[[#This Row],[SAT-ID]],2,1)="k","kommunal","privat")))</f>
        <v>Oberbayern - kommunal</v>
      </c>
      <c r="I512" s="365"/>
      <c r="J512" s="365"/>
      <c r="K512" s="365"/>
      <c r="L512" s="366"/>
    </row>
    <row r="513" spans="1:12" ht="15.95" customHeight="1" x14ac:dyDescent="0.25">
      <c r="A513" s="133" t="s">
        <v>699</v>
      </c>
      <c r="B513" s="133" t="s">
        <v>3372</v>
      </c>
      <c r="C513" s="133">
        <v>57</v>
      </c>
      <c r="D513" s="136">
        <v>57000</v>
      </c>
      <c r="E513" s="135">
        <v>14250</v>
      </c>
      <c r="F513" s="133">
        <v>57</v>
      </c>
      <c r="G513" s="45" t="str">
        <f>IF(MID(tab_SATLISTE[[#This Row],[SAT-ID]],2,1)="x","x",LEFT(tab_SATLISTE[[#This Row],[SAT-ID]]))</f>
        <v>1</v>
      </c>
      <c r="H513" s="364" t="str">
        <f xml:space="preserve"> IF(tab_SATLISTE[[#This Row],[SAT-ID]]="","",IF(MID(tab_SATLISTE[[#This Row],[SAT-ID]],2,1)="x","Freistaat Bayern",INDEX(bezirke,LEFT(tab_SATLISTE[[#This Row],[SAT-ID]],1))&amp; " - "&amp; IF(MID(tab_SATLISTE[[#This Row],[SAT-ID]],2,1)="k","kommunal","privat")))</f>
        <v>Oberbayern - kommunal</v>
      </c>
      <c r="I513" s="365"/>
      <c r="J513" s="365"/>
      <c r="K513" s="365"/>
      <c r="L513" s="366"/>
    </row>
    <row r="514" spans="1:12" ht="15.95" customHeight="1" x14ac:dyDescent="0.25">
      <c r="A514" s="133" t="s">
        <v>893</v>
      </c>
      <c r="B514" s="133" t="s">
        <v>3373</v>
      </c>
      <c r="C514" s="133">
        <v>21</v>
      </c>
      <c r="D514" s="136">
        <v>21000</v>
      </c>
      <c r="E514" s="135">
        <v>5250</v>
      </c>
      <c r="F514" s="133">
        <v>21</v>
      </c>
      <c r="G514" s="45" t="str">
        <f>IF(MID(tab_SATLISTE[[#This Row],[SAT-ID]],2,1)="x","x",LEFT(tab_SATLISTE[[#This Row],[SAT-ID]]))</f>
        <v>1</v>
      </c>
      <c r="H514" s="364" t="str">
        <f xml:space="preserve"> IF(tab_SATLISTE[[#This Row],[SAT-ID]]="","",IF(MID(tab_SATLISTE[[#This Row],[SAT-ID]],2,1)="x","Freistaat Bayern",INDEX(bezirke,LEFT(tab_SATLISTE[[#This Row],[SAT-ID]],1))&amp; " - "&amp; IF(MID(tab_SATLISTE[[#This Row],[SAT-ID]],2,1)="k","kommunal","privat")))</f>
        <v>Oberbayern - kommunal</v>
      </c>
      <c r="I514" s="365"/>
      <c r="J514" s="365"/>
      <c r="K514" s="365"/>
      <c r="L514" s="366"/>
    </row>
    <row r="515" spans="1:12" ht="15.95" customHeight="1" x14ac:dyDescent="0.25">
      <c r="A515" s="133" t="s">
        <v>766</v>
      </c>
      <c r="B515" s="133" t="s">
        <v>3374</v>
      </c>
      <c r="C515" s="133">
        <v>40</v>
      </c>
      <c r="D515" s="136">
        <v>40000</v>
      </c>
      <c r="E515" s="135">
        <v>10000</v>
      </c>
      <c r="F515" s="133">
        <v>40</v>
      </c>
      <c r="G515" s="45" t="str">
        <f>IF(MID(tab_SATLISTE[[#This Row],[SAT-ID]],2,1)="x","x",LEFT(tab_SATLISTE[[#This Row],[SAT-ID]]))</f>
        <v>1</v>
      </c>
      <c r="H515" s="364" t="str">
        <f xml:space="preserve"> IF(tab_SATLISTE[[#This Row],[SAT-ID]]="","",IF(MID(tab_SATLISTE[[#This Row],[SAT-ID]],2,1)="x","Freistaat Bayern",INDEX(bezirke,LEFT(tab_SATLISTE[[#This Row],[SAT-ID]],1))&amp; " - "&amp; IF(MID(tab_SATLISTE[[#This Row],[SAT-ID]],2,1)="k","kommunal","privat")))</f>
        <v>Oberbayern - kommunal</v>
      </c>
      <c r="I515" s="365"/>
      <c r="J515" s="365"/>
      <c r="K515" s="365"/>
      <c r="L515" s="366"/>
    </row>
    <row r="516" spans="1:12" ht="15.95" customHeight="1" x14ac:dyDescent="0.25">
      <c r="A516" s="133" t="s">
        <v>861</v>
      </c>
      <c r="B516" s="133" t="s">
        <v>3375</v>
      </c>
      <c r="C516" s="133">
        <v>15</v>
      </c>
      <c r="D516" s="136">
        <v>15000</v>
      </c>
      <c r="E516" s="135">
        <v>3750</v>
      </c>
      <c r="F516" s="133">
        <v>15</v>
      </c>
      <c r="G516" s="45" t="str">
        <f>IF(MID(tab_SATLISTE[[#This Row],[SAT-ID]],2,1)="x","x",LEFT(tab_SATLISTE[[#This Row],[SAT-ID]]))</f>
        <v>1</v>
      </c>
      <c r="H516" s="364" t="str">
        <f xml:space="preserve"> IF(tab_SATLISTE[[#This Row],[SAT-ID]]="","",IF(MID(tab_SATLISTE[[#This Row],[SAT-ID]],2,1)="x","Freistaat Bayern",INDEX(bezirke,LEFT(tab_SATLISTE[[#This Row],[SAT-ID]],1))&amp; " - "&amp; IF(MID(tab_SATLISTE[[#This Row],[SAT-ID]],2,1)="k","kommunal","privat")))</f>
        <v>Oberbayern - kommunal</v>
      </c>
      <c r="I516" s="365"/>
      <c r="J516" s="365"/>
      <c r="K516" s="365"/>
      <c r="L516" s="366"/>
    </row>
    <row r="517" spans="1:12" ht="15.95" customHeight="1" x14ac:dyDescent="0.25">
      <c r="A517" s="133" t="s">
        <v>855</v>
      </c>
      <c r="B517" s="133" t="s">
        <v>3376</v>
      </c>
      <c r="C517" s="133">
        <v>20</v>
      </c>
      <c r="D517" s="136">
        <v>20000</v>
      </c>
      <c r="E517" s="135">
        <v>5000</v>
      </c>
      <c r="F517" s="133">
        <v>20</v>
      </c>
      <c r="G517" s="45" t="str">
        <f>IF(MID(tab_SATLISTE[[#This Row],[SAT-ID]],2,1)="x","x",LEFT(tab_SATLISTE[[#This Row],[SAT-ID]]))</f>
        <v>1</v>
      </c>
      <c r="H517" s="364" t="str">
        <f xml:space="preserve"> IF(tab_SATLISTE[[#This Row],[SAT-ID]]="","",IF(MID(tab_SATLISTE[[#This Row],[SAT-ID]],2,1)="x","Freistaat Bayern",INDEX(bezirke,LEFT(tab_SATLISTE[[#This Row],[SAT-ID]],1))&amp; " - "&amp; IF(MID(tab_SATLISTE[[#This Row],[SAT-ID]],2,1)="k","kommunal","privat")))</f>
        <v>Oberbayern - kommunal</v>
      </c>
      <c r="I517" s="365"/>
      <c r="J517" s="365"/>
      <c r="K517" s="365"/>
      <c r="L517" s="366"/>
    </row>
    <row r="518" spans="1:12" ht="15.95" customHeight="1" x14ac:dyDescent="0.25">
      <c r="A518" s="133" t="s">
        <v>471</v>
      </c>
      <c r="B518" s="133" t="s">
        <v>3377</v>
      </c>
      <c r="C518" s="133">
        <v>25</v>
      </c>
      <c r="D518" s="136">
        <v>25000</v>
      </c>
      <c r="E518" s="135">
        <v>6250</v>
      </c>
      <c r="F518" s="133">
        <v>25</v>
      </c>
      <c r="G518" s="45" t="str">
        <f>IF(MID(tab_SATLISTE[[#This Row],[SAT-ID]],2,1)="x","x",LEFT(tab_SATLISTE[[#This Row],[SAT-ID]]))</f>
        <v>1</v>
      </c>
      <c r="H518" s="364" t="str">
        <f xml:space="preserve"> IF(tab_SATLISTE[[#This Row],[SAT-ID]]="","",IF(MID(tab_SATLISTE[[#This Row],[SAT-ID]],2,1)="x","Freistaat Bayern",INDEX(bezirke,LEFT(tab_SATLISTE[[#This Row],[SAT-ID]],1))&amp; " - "&amp; IF(MID(tab_SATLISTE[[#This Row],[SAT-ID]],2,1)="k","kommunal","privat")))</f>
        <v>Oberbayern - kommunal</v>
      </c>
      <c r="I518" s="365"/>
      <c r="J518" s="365"/>
      <c r="K518" s="365"/>
      <c r="L518" s="366"/>
    </row>
    <row r="519" spans="1:12" ht="15.95" customHeight="1" x14ac:dyDescent="0.25">
      <c r="A519" s="133" t="s">
        <v>495</v>
      </c>
      <c r="B519" s="133" t="s">
        <v>3378</v>
      </c>
      <c r="C519" s="133">
        <v>20</v>
      </c>
      <c r="D519" s="136">
        <v>20000</v>
      </c>
      <c r="E519" s="135">
        <v>5000</v>
      </c>
      <c r="F519" s="133">
        <v>20</v>
      </c>
      <c r="G519" s="45" t="str">
        <f>IF(MID(tab_SATLISTE[[#This Row],[SAT-ID]],2,1)="x","x",LEFT(tab_SATLISTE[[#This Row],[SAT-ID]]))</f>
        <v>1</v>
      </c>
      <c r="H519" s="364" t="str">
        <f xml:space="preserve"> IF(tab_SATLISTE[[#This Row],[SAT-ID]]="","",IF(MID(tab_SATLISTE[[#This Row],[SAT-ID]],2,1)="x","Freistaat Bayern",INDEX(bezirke,LEFT(tab_SATLISTE[[#This Row],[SAT-ID]],1))&amp; " - "&amp; IF(MID(tab_SATLISTE[[#This Row],[SAT-ID]],2,1)="k","kommunal","privat")))</f>
        <v>Oberbayern - kommunal</v>
      </c>
      <c r="I519" s="365"/>
      <c r="J519" s="365"/>
      <c r="K519" s="365"/>
      <c r="L519" s="366"/>
    </row>
    <row r="520" spans="1:12" ht="15.95" customHeight="1" x14ac:dyDescent="0.25">
      <c r="A520" s="133" t="s">
        <v>615</v>
      </c>
      <c r="B520" s="133" t="s">
        <v>3379</v>
      </c>
      <c r="C520" s="133">
        <v>18</v>
      </c>
      <c r="D520" s="136">
        <v>18000</v>
      </c>
      <c r="E520" s="135">
        <v>4500</v>
      </c>
      <c r="F520" s="133">
        <v>18</v>
      </c>
      <c r="G520" s="45" t="str">
        <f>IF(MID(tab_SATLISTE[[#This Row],[SAT-ID]],2,1)="x","x",LEFT(tab_SATLISTE[[#This Row],[SAT-ID]]))</f>
        <v>1</v>
      </c>
      <c r="H520" s="364" t="str">
        <f xml:space="preserve"> IF(tab_SATLISTE[[#This Row],[SAT-ID]]="","",IF(MID(tab_SATLISTE[[#This Row],[SAT-ID]],2,1)="x","Freistaat Bayern",INDEX(bezirke,LEFT(tab_SATLISTE[[#This Row],[SAT-ID]],1))&amp; " - "&amp; IF(MID(tab_SATLISTE[[#This Row],[SAT-ID]],2,1)="k","kommunal","privat")))</f>
        <v>Oberbayern - kommunal</v>
      </c>
      <c r="I520" s="365"/>
      <c r="J520" s="365"/>
      <c r="K520" s="365"/>
      <c r="L520" s="366"/>
    </row>
    <row r="521" spans="1:12" ht="15.95" customHeight="1" x14ac:dyDescent="0.25">
      <c r="A521" s="133" t="s">
        <v>616</v>
      </c>
      <c r="B521" s="133" t="s">
        <v>3380</v>
      </c>
      <c r="C521" s="133">
        <v>19</v>
      </c>
      <c r="D521" s="136">
        <v>19000</v>
      </c>
      <c r="E521" s="135">
        <v>4750</v>
      </c>
      <c r="F521" s="133">
        <v>19</v>
      </c>
      <c r="G521" s="45" t="str">
        <f>IF(MID(tab_SATLISTE[[#This Row],[SAT-ID]],2,1)="x","x",LEFT(tab_SATLISTE[[#This Row],[SAT-ID]]))</f>
        <v>1</v>
      </c>
      <c r="H521" s="364" t="str">
        <f xml:space="preserve"> IF(tab_SATLISTE[[#This Row],[SAT-ID]]="","",IF(MID(tab_SATLISTE[[#This Row],[SAT-ID]],2,1)="x","Freistaat Bayern",INDEX(bezirke,LEFT(tab_SATLISTE[[#This Row],[SAT-ID]],1))&amp; " - "&amp; IF(MID(tab_SATLISTE[[#This Row],[SAT-ID]],2,1)="k","kommunal","privat")))</f>
        <v>Oberbayern - kommunal</v>
      </c>
      <c r="I521" s="365"/>
      <c r="J521" s="365"/>
      <c r="K521" s="365"/>
      <c r="L521" s="366"/>
    </row>
    <row r="522" spans="1:12" ht="15.95" customHeight="1" x14ac:dyDescent="0.25">
      <c r="A522" s="133" t="s">
        <v>452</v>
      </c>
      <c r="B522" s="133" t="s">
        <v>3381</v>
      </c>
      <c r="C522" s="133">
        <v>10</v>
      </c>
      <c r="D522" s="136">
        <v>10000</v>
      </c>
      <c r="E522" s="135">
        <v>2500</v>
      </c>
      <c r="F522" s="133">
        <v>10</v>
      </c>
      <c r="G522" s="45" t="str">
        <f>IF(MID(tab_SATLISTE[[#This Row],[SAT-ID]],2,1)="x","x",LEFT(tab_SATLISTE[[#This Row],[SAT-ID]]))</f>
        <v>1</v>
      </c>
      <c r="H522" s="364" t="str">
        <f xml:space="preserve"> IF(tab_SATLISTE[[#This Row],[SAT-ID]]="","",IF(MID(tab_SATLISTE[[#This Row],[SAT-ID]],2,1)="x","Freistaat Bayern",INDEX(bezirke,LEFT(tab_SATLISTE[[#This Row],[SAT-ID]],1))&amp; " - "&amp; IF(MID(tab_SATLISTE[[#This Row],[SAT-ID]],2,1)="k","kommunal","privat")))</f>
        <v>Oberbayern - kommunal</v>
      </c>
      <c r="I522" s="365"/>
      <c r="J522" s="365"/>
      <c r="K522" s="365"/>
      <c r="L522" s="366"/>
    </row>
    <row r="523" spans="1:12" ht="15.95" customHeight="1" x14ac:dyDescent="0.25">
      <c r="A523" s="133" t="s">
        <v>476</v>
      </c>
      <c r="B523" s="133" t="s">
        <v>3382</v>
      </c>
      <c r="C523" s="133">
        <v>19</v>
      </c>
      <c r="D523" s="136">
        <v>19000</v>
      </c>
      <c r="E523" s="135">
        <v>4750</v>
      </c>
      <c r="F523" s="133">
        <v>19</v>
      </c>
      <c r="G523" s="45" t="str">
        <f>IF(MID(tab_SATLISTE[[#This Row],[SAT-ID]],2,1)="x","x",LEFT(tab_SATLISTE[[#This Row],[SAT-ID]]))</f>
        <v>1</v>
      </c>
      <c r="H523" s="364" t="str">
        <f xml:space="preserve"> IF(tab_SATLISTE[[#This Row],[SAT-ID]]="","",IF(MID(tab_SATLISTE[[#This Row],[SAT-ID]],2,1)="x","Freistaat Bayern",INDEX(bezirke,LEFT(tab_SATLISTE[[#This Row],[SAT-ID]],1))&amp; " - "&amp; IF(MID(tab_SATLISTE[[#This Row],[SAT-ID]],2,1)="k","kommunal","privat")))</f>
        <v>Oberbayern - kommunal</v>
      </c>
      <c r="I523" s="365"/>
      <c r="J523" s="365"/>
      <c r="K523" s="365"/>
      <c r="L523" s="366"/>
    </row>
    <row r="524" spans="1:12" ht="15.95" customHeight="1" x14ac:dyDescent="0.25">
      <c r="A524" s="133" t="s">
        <v>564</v>
      </c>
      <c r="B524" s="133" t="s">
        <v>3383</v>
      </c>
      <c r="C524" s="133">
        <v>52</v>
      </c>
      <c r="D524" s="136">
        <v>52000</v>
      </c>
      <c r="E524" s="135">
        <v>13000</v>
      </c>
      <c r="F524" s="133">
        <v>52</v>
      </c>
      <c r="G524" s="45" t="str">
        <f>IF(MID(tab_SATLISTE[[#This Row],[SAT-ID]],2,1)="x","x",LEFT(tab_SATLISTE[[#This Row],[SAT-ID]]))</f>
        <v>1</v>
      </c>
      <c r="H524" s="364" t="str">
        <f xml:space="preserve"> IF(tab_SATLISTE[[#This Row],[SAT-ID]]="","",IF(MID(tab_SATLISTE[[#This Row],[SAT-ID]],2,1)="x","Freistaat Bayern",INDEX(bezirke,LEFT(tab_SATLISTE[[#This Row],[SAT-ID]],1))&amp; " - "&amp; IF(MID(tab_SATLISTE[[#This Row],[SAT-ID]],2,1)="k","kommunal","privat")))</f>
        <v>Oberbayern - kommunal</v>
      </c>
      <c r="I524" s="365"/>
      <c r="J524" s="365"/>
      <c r="K524" s="365"/>
      <c r="L524" s="366"/>
    </row>
    <row r="525" spans="1:12" ht="15.95" customHeight="1" x14ac:dyDescent="0.25">
      <c r="A525" s="133" t="s">
        <v>605</v>
      </c>
      <c r="B525" s="133" t="s">
        <v>3384</v>
      </c>
      <c r="C525" s="133">
        <v>16</v>
      </c>
      <c r="D525" s="136">
        <v>16000</v>
      </c>
      <c r="E525" s="135">
        <v>4000</v>
      </c>
      <c r="F525" s="133">
        <v>16</v>
      </c>
      <c r="G525" s="45" t="str">
        <f>IF(MID(tab_SATLISTE[[#This Row],[SAT-ID]],2,1)="x","x",LEFT(tab_SATLISTE[[#This Row],[SAT-ID]]))</f>
        <v>1</v>
      </c>
      <c r="H525" s="364" t="str">
        <f xml:space="preserve"> IF(tab_SATLISTE[[#This Row],[SAT-ID]]="","",IF(MID(tab_SATLISTE[[#This Row],[SAT-ID]],2,1)="x","Freistaat Bayern",INDEX(bezirke,LEFT(tab_SATLISTE[[#This Row],[SAT-ID]],1))&amp; " - "&amp; IF(MID(tab_SATLISTE[[#This Row],[SAT-ID]],2,1)="k","kommunal","privat")))</f>
        <v>Oberbayern - kommunal</v>
      </c>
      <c r="I525" s="365"/>
      <c r="J525" s="365"/>
      <c r="K525" s="365"/>
      <c r="L525" s="366"/>
    </row>
    <row r="526" spans="1:12" ht="15.95" customHeight="1" x14ac:dyDescent="0.25">
      <c r="A526" s="133" t="s">
        <v>706</v>
      </c>
      <c r="B526" s="133" t="s">
        <v>3385</v>
      </c>
      <c r="C526" s="133">
        <v>42</v>
      </c>
      <c r="D526" s="136">
        <v>42000</v>
      </c>
      <c r="E526" s="135">
        <v>10500</v>
      </c>
      <c r="F526" s="133">
        <v>42</v>
      </c>
      <c r="G526" s="45" t="str">
        <f>IF(MID(tab_SATLISTE[[#This Row],[SAT-ID]],2,1)="x","x",LEFT(tab_SATLISTE[[#This Row],[SAT-ID]]))</f>
        <v>1</v>
      </c>
      <c r="H526" s="364" t="str">
        <f xml:space="preserve"> IF(tab_SATLISTE[[#This Row],[SAT-ID]]="","",IF(MID(tab_SATLISTE[[#This Row],[SAT-ID]],2,1)="x","Freistaat Bayern",INDEX(bezirke,LEFT(tab_SATLISTE[[#This Row],[SAT-ID]],1))&amp; " - "&amp; IF(MID(tab_SATLISTE[[#This Row],[SAT-ID]],2,1)="k","kommunal","privat")))</f>
        <v>Oberbayern - kommunal</v>
      </c>
      <c r="I526" s="365"/>
      <c r="J526" s="365"/>
      <c r="K526" s="365"/>
      <c r="L526" s="366"/>
    </row>
    <row r="527" spans="1:12" ht="15.95" customHeight="1" x14ac:dyDescent="0.25">
      <c r="A527" s="133" t="s">
        <v>769</v>
      </c>
      <c r="B527" s="133" t="s">
        <v>3386</v>
      </c>
      <c r="C527" s="133">
        <v>22</v>
      </c>
      <c r="D527" s="136">
        <v>22000</v>
      </c>
      <c r="E527" s="135">
        <v>5500</v>
      </c>
      <c r="F527" s="133">
        <v>22</v>
      </c>
      <c r="G527" s="45" t="str">
        <f>IF(MID(tab_SATLISTE[[#This Row],[SAT-ID]],2,1)="x","x",LEFT(tab_SATLISTE[[#This Row],[SAT-ID]]))</f>
        <v>1</v>
      </c>
      <c r="H527" s="364" t="str">
        <f xml:space="preserve"> IF(tab_SATLISTE[[#This Row],[SAT-ID]]="","",IF(MID(tab_SATLISTE[[#This Row],[SAT-ID]],2,1)="x","Freistaat Bayern",INDEX(bezirke,LEFT(tab_SATLISTE[[#This Row],[SAT-ID]],1))&amp; " - "&amp; IF(MID(tab_SATLISTE[[#This Row],[SAT-ID]],2,1)="k","kommunal","privat")))</f>
        <v>Oberbayern - kommunal</v>
      </c>
      <c r="I527" s="365"/>
      <c r="J527" s="365"/>
      <c r="K527" s="365"/>
      <c r="L527" s="366"/>
    </row>
    <row r="528" spans="1:12" ht="15.95" customHeight="1" x14ac:dyDescent="0.25">
      <c r="A528" s="133" t="s">
        <v>783</v>
      </c>
      <c r="B528" s="133" t="s">
        <v>3387</v>
      </c>
      <c r="C528" s="133">
        <v>21</v>
      </c>
      <c r="D528" s="136">
        <v>21000</v>
      </c>
      <c r="E528" s="135">
        <v>5250</v>
      </c>
      <c r="F528" s="133">
        <v>21</v>
      </c>
      <c r="G528" s="45" t="str">
        <f>IF(MID(tab_SATLISTE[[#This Row],[SAT-ID]],2,1)="x","x",LEFT(tab_SATLISTE[[#This Row],[SAT-ID]]))</f>
        <v>1</v>
      </c>
      <c r="H528" s="364" t="str">
        <f xml:space="preserve"> IF(tab_SATLISTE[[#This Row],[SAT-ID]]="","",IF(MID(tab_SATLISTE[[#This Row],[SAT-ID]],2,1)="x","Freistaat Bayern",INDEX(bezirke,LEFT(tab_SATLISTE[[#This Row],[SAT-ID]],1))&amp; " - "&amp; IF(MID(tab_SATLISTE[[#This Row],[SAT-ID]],2,1)="k","kommunal","privat")))</f>
        <v>Oberbayern - kommunal</v>
      </c>
      <c r="I528" s="365"/>
      <c r="J528" s="365"/>
      <c r="K528" s="365"/>
      <c r="L528" s="366"/>
    </row>
    <row r="529" spans="1:12" ht="15.95" customHeight="1" x14ac:dyDescent="0.25">
      <c r="A529" s="133" t="s">
        <v>852</v>
      </c>
      <c r="B529" s="133" t="s">
        <v>3388</v>
      </c>
      <c r="C529" s="133">
        <v>17</v>
      </c>
      <c r="D529" s="136">
        <v>17000</v>
      </c>
      <c r="E529" s="135">
        <v>4250</v>
      </c>
      <c r="F529" s="133">
        <v>17</v>
      </c>
      <c r="G529" s="45" t="str">
        <f>IF(MID(tab_SATLISTE[[#This Row],[SAT-ID]],2,1)="x","x",LEFT(tab_SATLISTE[[#This Row],[SAT-ID]]))</f>
        <v>1</v>
      </c>
      <c r="H529" s="364" t="str">
        <f xml:space="preserve"> IF(tab_SATLISTE[[#This Row],[SAT-ID]]="","",IF(MID(tab_SATLISTE[[#This Row],[SAT-ID]],2,1)="x","Freistaat Bayern",INDEX(bezirke,LEFT(tab_SATLISTE[[#This Row],[SAT-ID]],1))&amp; " - "&amp; IF(MID(tab_SATLISTE[[#This Row],[SAT-ID]],2,1)="k","kommunal","privat")))</f>
        <v>Oberbayern - kommunal</v>
      </c>
      <c r="I529" s="365"/>
      <c r="J529" s="365"/>
      <c r="K529" s="365"/>
      <c r="L529" s="366"/>
    </row>
    <row r="530" spans="1:12" ht="15.95" customHeight="1" x14ac:dyDescent="0.25">
      <c r="A530" s="133" t="s">
        <v>800</v>
      </c>
      <c r="B530" s="133" t="s">
        <v>3389</v>
      </c>
      <c r="C530" s="133">
        <v>53</v>
      </c>
      <c r="D530" s="136">
        <v>53000</v>
      </c>
      <c r="E530" s="135">
        <v>13250</v>
      </c>
      <c r="F530" s="133">
        <v>53</v>
      </c>
      <c r="G530" s="45" t="str">
        <f>IF(MID(tab_SATLISTE[[#This Row],[SAT-ID]],2,1)="x","x",LEFT(tab_SATLISTE[[#This Row],[SAT-ID]]))</f>
        <v>1</v>
      </c>
      <c r="H530" s="364" t="str">
        <f xml:space="preserve"> IF(tab_SATLISTE[[#This Row],[SAT-ID]]="","",IF(MID(tab_SATLISTE[[#This Row],[SAT-ID]],2,1)="x","Freistaat Bayern",INDEX(bezirke,LEFT(tab_SATLISTE[[#This Row],[SAT-ID]],1))&amp; " - "&amp; IF(MID(tab_SATLISTE[[#This Row],[SAT-ID]],2,1)="k","kommunal","privat")))</f>
        <v>Oberbayern - kommunal</v>
      </c>
      <c r="I530" s="365"/>
      <c r="J530" s="365"/>
      <c r="K530" s="365"/>
      <c r="L530" s="366"/>
    </row>
    <row r="531" spans="1:12" ht="15.95" customHeight="1" x14ac:dyDescent="0.25">
      <c r="A531" s="133" t="s">
        <v>845</v>
      </c>
      <c r="B531" s="133" t="s">
        <v>3390</v>
      </c>
      <c r="C531" s="133">
        <v>12</v>
      </c>
      <c r="D531" s="136">
        <v>12000</v>
      </c>
      <c r="E531" s="135">
        <v>3000</v>
      </c>
      <c r="F531" s="133">
        <v>12</v>
      </c>
      <c r="G531" s="45" t="str">
        <f>IF(MID(tab_SATLISTE[[#This Row],[SAT-ID]],2,1)="x","x",LEFT(tab_SATLISTE[[#This Row],[SAT-ID]]))</f>
        <v>1</v>
      </c>
      <c r="H531" s="364" t="str">
        <f xml:space="preserve"> IF(tab_SATLISTE[[#This Row],[SAT-ID]]="","",IF(MID(tab_SATLISTE[[#This Row],[SAT-ID]],2,1)="x","Freistaat Bayern",INDEX(bezirke,LEFT(tab_SATLISTE[[#This Row],[SAT-ID]],1))&amp; " - "&amp; IF(MID(tab_SATLISTE[[#This Row],[SAT-ID]],2,1)="k","kommunal","privat")))</f>
        <v>Oberbayern - kommunal</v>
      </c>
      <c r="I531" s="365"/>
      <c r="J531" s="365"/>
      <c r="K531" s="365"/>
      <c r="L531" s="366"/>
    </row>
    <row r="532" spans="1:12" ht="15.95" customHeight="1" x14ac:dyDescent="0.25">
      <c r="A532" s="133" t="s">
        <v>1011</v>
      </c>
      <c r="B532" s="133" t="s">
        <v>3391</v>
      </c>
      <c r="C532" s="133">
        <v>46</v>
      </c>
      <c r="D532" s="136">
        <v>46000</v>
      </c>
      <c r="E532" s="135">
        <v>11500</v>
      </c>
      <c r="F532" s="133">
        <v>46</v>
      </c>
      <c r="G532" s="45" t="str">
        <f>IF(MID(tab_SATLISTE[[#This Row],[SAT-ID]],2,1)="x","x",LEFT(tab_SATLISTE[[#This Row],[SAT-ID]]))</f>
        <v>1</v>
      </c>
      <c r="H532" s="364" t="str">
        <f xml:space="preserve"> IF(tab_SATLISTE[[#This Row],[SAT-ID]]="","",IF(MID(tab_SATLISTE[[#This Row],[SAT-ID]],2,1)="x","Freistaat Bayern",INDEX(bezirke,LEFT(tab_SATLISTE[[#This Row],[SAT-ID]],1))&amp; " - "&amp; IF(MID(tab_SATLISTE[[#This Row],[SAT-ID]],2,1)="k","kommunal","privat")))</f>
        <v>Oberbayern - privat</v>
      </c>
      <c r="I532" s="365"/>
      <c r="J532" s="365"/>
      <c r="K532" s="365"/>
      <c r="L532" s="366"/>
    </row>
    <row r="533" spans="1:12" ht="15.95" customHeight="1" x14ac:dyDescent="0.25">
      <c r="A533" s="133" t="s">
        <v>943</v>
      </c>
      <c r="B533" s="133" t="s">
        <v>3392</v>
      </c>
      <c r="C533" s="133">
        <v>5</v>
      </c>
      <c r="D533" s="136">
        <v>5000</v>
      </c>
      <c r="E533" s="135">
        <v>1250</v>
      </c>
      <c r="F533" s="133">
        <v>5</v>
      </c>
      <c r="G533" s="45" t="str">
        <f>IF(MID(tab_SATLISTE[[#This Row],[SAT-ID]],2,1)="x","x",LEFT(tab_SATLISTE[[#This Row],[SAT-ID]]))</f>
        <v>1</v>
      </c>
      <c r="H533" s="364" t="str">
        <f xml:space="preserve"> IF(tab_SATLISTE[[#This Row],[SAT-ID]]="","",IF(MID(tab_SATLISTE[[#This Row],[SAT-ID]],2,1)="x","Freistaat Bayern",INDEX(bezirke,LEFT(tab_SATLISTE[[#This Row],[SAT-ID]],1))&amp; " - "&amp; IF(MID(tab_SATLISTE[[#This Row],[SAT-ID]],2,1)="k","kommunal","privat")))</f>
        <v>Oberbayern - privat</v>
      </c>
      <c r="I533" s="365"/>
      <c r="J533" s="365"/>
      <c r="K533" s="365"/>
      <c r="L533" s="366"/>
    </row>
    <row r="534" spans="1:12" ht="15.95" customHeight="1" x14ac:dyDescent="0.25">
      <c r="A534" s="133" t="s">
        <v>542</v>
      </c>
      <c r="B534" s="133" t="s">
        <v>3393</v>
      </c>
      <c r="C534" s="133">
        <v>26</v>
      </c>
      <c r="D534" s="136">
        <v>26000</v>
      </c>
      <c r="E534" s="135">
        <v>6500</v>
      </c>
      <c r="F534" s="133">
        <v>26</v>
      </c>
      <c r="G534" s="45" t="str">
        <f>IF(MID(tab_SATLISTE[[#This Row],[SAT-ID]],2,1)="x","x",LEFT(tab_SATLISTE[[#This Row],[SAT-ID]]))</f>
        <v>1</v>
      </c>
      <c r="H534" s="364" t="str">
        <f xml:space="preserve"> IF(tab_SATLISTE[[#This Row],[SAT-ID]]="","",IF(MID(tab_SATLISTE[[#This Row],[SAT-ID]],2,1)="x","Freistaat Bayern",INDEX(bezirke,LEFT(tab_SATLISTE[[#This Row],[SAT-ID]],1))&amp; " - "&amp; IF(MID(tab_SATLISTE[[#This Row],[SAT-ID]],2,1)="k","kommunal","privat")))</f>
        <v>Oberbayern - kommunal</v>
      </c>
      <c r="I534" s="365"/>
      <c r="J534" s="365"/>
      <c r="K534" s="365"/>
      <c r="L534" s="366"/>
    </row>
    <row r="535" spans="1:12" ht="15.95" customHeight="1" x14ac:dyDescent="0.25">
      <c r="A535" s="133" t="s">
        <v>1017</v>
      </c>
      <c r="B535" s="133" t="s">
        <v>3394</v>
      </c>
      <c r="C535" s="133">
        <v>38</v>
      </c>
      <c r="D535" s="136">
        <v>38000</v>
      </c>
      <c r="E535" s="135">
        <v>9500</v>
      </c>
      <c r="F535" s="133">
        <v>38</v>
      </c>
      <c r="G535" s="45" t="str">
        <f>IF(MID(tab_SATLISTE[[#This Row],[SAT-ID]],2,1)="x","x",LEFT(tab_SATLISTE[[#This Row],[SAT-ID]]))</f>
        <v>1</v>
      </c>
      <c r="H535" s="364" t="str">
        <f xml:space="preserve"> IF(tab_SATLISTE[[#This Row],[SAT-ID]]="","",IF(MID(tab_SATLISTE[[#This Row],[SAT-ID]],2,1)="x","Freistaat Bayern",INDEX(bezirke,LEFT(tab_SATLISTE[[#This Row],[SAT-ID]],1))&amp; " - "&amp; IF(MID(tab_SATLISTE[[#This Row],[SAT-ID]],2,1)="k","kommunal","privat")))</f>
        <v>Oberbayern - privat</v>
      </c>
      <c r="I535" s="365"/>
      <c r="J535" s="365"/>
      <c r="K535" s="365"/>
      <c r="L535" s="366"/>
    </row>
    <row r="536" spans="1:12" ht="15.95" customHeight="1" x14ac:dyDescent="0.25">
      <c r="A536" s="133" t="s">
        <v>1087</v>
      </c>
      <c r="B536" s="133" t="s">
        <v>3395</v>
      </c>
      <c r="C536" s="133">
        <v>17</v>
      </c>
      <c r="D536" s="136">
        <v>17000</v>
      </c>
      <c r="E536" s="135">
        <v>4250</v>
      </c>
      <c r="F536" s="133">
        <v>17</v>
      </c>
      <c r="G536" s="45" t="str">
        <f>IF(MID(tab_SATLISTE[[#This Row],[SAT-ID]],2,1)="x","x",LEFT(tab_SATLISTE[[#This Row],[SAT-ID]]))</f>
        <v>1</v>
      </c>
      <c r="H536" s="364" t="str">
        <f xml:space="preserve"> IF(tab_SATLISTE[[#This Row],[SAT-ID]]="","",IF(MID(tab_SATLISTE[[#This Row],[SAT-ID]],2,1)="x","Freistaat Bayern",INDEX(bezirke,LEFT(tab_SATLISTE[[#This Row],[SAT-ID]],1))&amp; " - "&amp; IF(MID(tab_SATLISTE[[#This Row],[SAT-ID]],2,1)="k","kommunal","privat")))</f>
        <v>Oberbayern - privat</v>
      </c>
      <c r="I536" s="365"/>
      <c r="J536" s="365"/>
      <c r="K536" s="365"/>
      <c r="L536" s="366"/>
    </row>
    <row r="537" spans="1:12" ht="15.95" customHeight="1" x14ac:dyDescent="0.25">
      <c r="A537" s="133" t="s">
        <v>555</v>
      </c>
      <c r="B537" s="133" t="s">
        <v>3396</v>
      </c>
      <c r="C537" s="133">
        <v>71</v>
      </c>
      <c r="D537" s="136">
        <v>71000</v>
      </c>
      <c r="E537" s="135">
        <v>17750</v>
      </c>
      <c r="F537" s="133">
        <v>71</v>
      </c>
      <c r="G537" s="45" t="str">
        <f>IF(MID(tab_SATLISTE[[#This Row],[SAT-ID]],2,1)="x","x",LEFT(tab_SATLISTE[[#This Row],[SAT-ID]]))</f>
        <v>1</v>
      </c>
      <c r="H537" s="364" t="str">
        <f xml:space="preserve"> IF(tab_SATLISTE[[#This Row],[SAT-ID]]="","",IF(MID(tab_SATLISTE[[#This Row],[SAT-ID]],2,1)="x","Freistaat Bayern",INDEX(bezirke,LEFT(tab_SATLISTE[[#This Row],[SAT-ID]],1))&amp; " - "&amp; IF(MID(tab_SATLISTE[[#This Row],[SAT-ID]],2,1)="k","kommunal","privat")))</f>
        <v>Oberbayern - kommunal</v>
      </c>
      <c r="I537" s="365"/>
      <c r="J537" s="365"/>
      <c r="K537" s="365"/>
      <c r="L537" s="366"/>
    </row>
    <row r="538" spans="1:12" ht="15.95" customHeight="1" x14ac:dyDescent="0.25">
      <c r="A538" s="133" t="s">
        <v>506</v>
      </c>
      <c r="B538" s="133" t="s">
        <v>3397</v>
      </c>
      <c r="C538" s="133">
        <v>151</v>
      </c>
      <c r="D538" s="136">
        <v>151000</v>
      </c>
      <c r="E538" s="135">
        <v>37750</v>
      </c>
      <c r="F538" s="133">
        <v>151</v>
      </c>
      <c r="G538" s="45" t="str">
        <f>IF(MID(tab_SATLISTE[[#This Row],[SAT-ID]],2,1)="x","x",LEFT(tab_SATLISTE[[#This Row],[SAT-ID]]))</f>
        <v>1</v>
      </c>
      <c r="H538" s="364" t="str">
        <f xml:space="preserve"> IF(tab_SATLISTE[[#This Row],[SAT-ID]]="","",IF(MID(tab_SATLISTE[[#This Row],[SAT-ID]],2,1)="x","Freistaat Bayern",INDEX(bezirke,LEFT(tab_SATLISTE[[#This Row],[SAT-ID]],1))&amp; " - "&amp; IF(MID(tab_SATLISTE[[#This Row],[SAT-ID]],2,1)="k","kommunal","privat")))</f>
        <v>Oberbayern - kommunal</v>
      </c>
      <c r="I538" s="365"/>
      <c r="J538" s="365"/>
      <c r="K538" s="365"/>
      <c r="L538" s="366"/>
    </row>
    <row r="539" spans="1:12" ht="15.95" customHeight="1" x14ac:dyDescent="0.25">
      <c r="A539" s="133" t="s">
        <v>628</v>
      </c>
      <c r="B539" s="133" t="s">
        <v>3398</v>
      </c>
      <c r="C539" s="133">
        <v>17</v>
      </c>
      <c r="D539" s="136">
        <v>17000</v>
      </c>
      <c r="E539" s="135">
        <v>4250</v>
      </c>
      <c r="F539" s="133">
        <v>17</v>
      </c>
      <c r="G539" s="45" t="str">
        <f>IF(MID(tab_SATLISTE[[#This Row],[SAT-ID]],2,1)="x","x",LEFT(tab_SATLISTE[[#This Row],[SAT-ID]]))</f>
        <v>1</v>
      </c>
      <c r="H539" s="364" t="str">
        <f xml:space="preserve"> IF(tab_SATLISTE[[#This Row],[SAT-ID]]="","",IF(MID(tab_SATLISTE[[#This Row],[SAT-ID]],2,1)="x","Freistaat Bayern",INDEX(bezirke,LEFT(tab_SATLISTE[[#This Row],[SAT-ID]],1))&amp; " - "&amp; IF(MID(tab_SATLISTE[[#This Row],[SAT-ID]],2,1)="k","kommunal","privat")))</f>
        <v>Oberbayern - kommunal</v>
      </c>
      <c r="I539" s="365"/>
      <c r="J539" s="365"/>
      <c r="K539" s="365"/>
      <c r="L539" s="366"/>
    </row>
    <row r="540" spans="1:12" ht="15.95" customHeight="1" x14ac:dyDescent="0.25">
      <c r="A540" s="133" t="s">
        <v>1055</v>
      </c>
      <c r="B540" s="133" t="s">
        <v>3399</v>
      </c>
      <c r="C540" s="133">
        <v>12</v>
      </c>
      <c r="D540" s="136">
        <v>12000</v>
      </c>
      <c r="E540" s="135">
        <v>3000</v>
      </c>
      <c r="F540" s="133">
        <v>12</v>
      </c>
      <c r="G540" s="45" t="str">
        <f>IF(MID(tab_SATLISTE[[#This Row],[SAT-ID]],2,1)="x","x",LEFT(tab_SATLISTE[[#This Row],[SAT-ID]]))</f>
        <v>1</v>
      </c>
      <c r="H540" s="364" t="str">
        <f xml:space="preserve"> IF(tab_SATLISTE[[#This Row],[SAT-ID]]="","",IF(MID(tab_SATLISTE[[#This Row],[SAT-ID]],2,1)="x","Freistaat Bayern",INDEX(bezirke,LEFT(tab_SATLISTE[[#This Row],[SAT-ID]],1))&amp; " - "&amp; IF(MID(tab_SATLISTE[[#This Row],[SAT-ID]],2,1)="k","kommunal","privat")))</f>
        <v>Oberbayern - privat</v>
      </c>
      <c r="I540" s="365"/>
      <c r="J540" s="365"/>
      <c r="K540" s="365"/>
      <c r="L540" s="366"/>
    </row>
    <row r="541" spans="1:12" ht="15.95" customHeight="1" x14ac:dyDescent="0.25">
      <c r="A541" s="133" t="s">
        <v>719</v>
      </c>
      <c r="B541" s="133" t="s">
        <v>3400</v>
      </c>
      <c r="C541" s="133">
        <v>55</v>
      </c>
      <c r="D541" s="136">
        <v>55000</v>
      </c>
      <c r="E541" s="135">
        <v>13750</v>
      </c>
      <c r="F541" s="133">
        <v>55</v>
      </c>
      <c r="G541" s="45" t="str">
        <f>IF(MID(tab_SATLISTE[[#This Row],[SAT-ID]],2,1)="x","x",LEFT(tab_SATLISTE[[#This Row],[SAT-ID]]))</f>
        <v>1</v>
      </c>
      <c r="H541" s="364" t="str">
        <f xml:space="preserve"> IF(tab_SATLISTE[[#This Row],[SAT-ID]]="","",IF(MID(tab_SATLISTE[[#This Row],[SAT-ID]],2,1)="x","Freistaat Bayern",INDEX(bezirke,LEFT(tab_SATLISTE[[#This Row],[SAT-ID]],1))&amp; " - "&amp; IF(MID(tab_SATLISTE[[#This Row],[SAT-ID]],2,1)="k","kommunal","privat")))</f>
        <v>Oberbayern - kommunal</v>
      </c>
      <c r="I541" s="365"/>
      <c r="J541" s="365"/>
      <c r="K541" s="365"/>
      <c r="L541" s="366"/>
    </row>
    <row r="542" spans="1:12" ht="15.95" customHeight="1" x14ac:dyDescent="0.25">
      <c r="A542" s="133" t="s">
        <v>947</v>
      </c>
      <c r="B542" s="133" t="s">
        <v>3401</v>
      </c>
      <c r="C542" s="133">
        <v>5</v>
      </c>
      <c r="D542" s="136">
        <v>5000</v>
      </c>
      <c r="E542" s="135">
        <v>1250</v>
      </c>
      <c r="F542" s="133">
        <v>5</v>
      </c>
      <c r="G542" s="45" t="str">
        <f>IF(MID(tab_SATLISTE[[#This Row],[SAT-ID]],2,1)="x","x",LEFT(tab_SATLISTE[[#This Row],[SAT-ID]]))</f>
        <v>1</v>
      </c>
      <c r="H542" s="364" t="str">
        <f xml:space="preserve"> IF(tab_SATLISTE[[#This Row],[SAT-ID]]="","",IF(MID(tab_SATLISTE[[#This Row],[SAT-ID]],2,1)="x","Freistaat Bayern",INDEX(bezirke,LEFT(tab_SATLISTE[[#This Row],[SAT-ID]],1))&amp; " - "&amp; IF(MID(tab_SATLISTE[[#This Row],[SAT-ID]],2,1)="k","kommunal","privat")))</f>
        <v>Oberbayern - privat</v>
      </c>
      <c r="I542" s="365"/>
      <c r="J542" s="365"/>
      <c r="K542" s="365"/>
      <c r="L542" s="366"/>
    </row>
    <row r="543" spans="1:12" ht="15.95" customHeight="1" x14ac:dyDescent="0.25">
      <c r="A543" s="133" t="s">
        <v>604</v>
      </c>
      <c r="B543" s="133" t="s">
        <v>3402</v>
      </c>
      <c r="C543" s="133">
        <v>7</v>
      </c>
      <c r="D543" s="136">
        <v>7000</v>
      </c>
      <c r="E543" s="135">
        <v>1750</v>
      </c>
      <c r="F543" s="133">
        <v>7</v>
      </c>
      <c r="G543" s="45" t="str">
        <f>IF(MID(tab_SATLISTE[[#This Row],[SAT-ID]],2,1)="x","x",LEFT(tab_SATLISTE[[#This Row],[SAT-ID]]))</f>
        <v>1</v>
      </c>
      <c r="H543" s="364" t="str">
        <f xml:space="preserve"> IF(tab_SATLISTE[[#This Row],[SAT-ID]]="","",IF(MID(tab_SATLISTE[[#This Row],[SAT-ID]],2,1)="x","Freistaat Bayern",INDEX(bezirke,LEFT(tab_SATLISTE[[#This Row],[SAT-ID]],1))&amp; " - "&amp; IF(MID(tab_SATLISTE[[#This Row],[SAT-ID]],2,1)="k","kommunal","privat")))</f>
        <v>Oberbayern - kommunal</v>
      </c>
      <c r="I543" s="365"/>
      <c r="J543" s="365"/>
      <c r="K543" s="365"/>
      <c r="L543" s="366"/>
    </row>
    <row r="544" spans="1:12" ht="15.95" customHeight="1" x14ac:dyDescent="0.25">
      <c r="A544" s="133" t="s">
        <v>763</v>
      </c>
      <c r="B544" s="133" t="s">
        <v>3403</v>
      </c>
      <c r="C544" s="133">
        <v>693</v>
      </c>
      <c r="D544" s="136">
        <v>693000</v>
      </c>
      <c r="E544" s="135">
        <v>173250</v>
      </c>
      <c r="F544" s="133">
        <v>693</v>
      </c>
      <c r="G544" s="45" t="str">
        <f>IF(MID(tab_SATLISTE[[#This Row],[SAT-ID]],2,1)="x","x",LEFT(tab_SATLISTE[[#This Row],[SAT-ID]]))</f>
        <v>1</v>
      </c>
      <c r="H544" s="364" t="str">
        <f xml:space="preserve"> IF(tab_SATLISTE[[#This Row],[SAT-ID]]="","",IF(MID(tab_SATLISTE[[#This Row],[SAT-ID]],2,1)="x","Freistaat Bayern",INDEX(bezirke,LEFT(tab_SATLISTE[[#This Row],[SAT-ID]],1))&amp; " - "&amp; IF(MID(tab_SATLISTE[[#This Row],[SAT-ID]],2,1)="k","kommunal","privat")))</f>
        <v>Oberbayern - kommunal</v>
      </c>
      <c r="I544" s="365"/>
      <c r="J544" s="365"/>
      <c r="K544" s="365"/>
      <c r="L544" s="366"/>
    </row>
    <row r="545" spans="1:12" ht="15.95" customHeight="1" x14ac:dyDescent="0.25">
      <c r="A545" s="133" t="s">
        <v>700</v>
      </c>
      <c r="B545" s="133" t="s">
        <v>3404</v>
      </c>
      <c r="C545" s="133">
        <v>63</v>
      </c>
      <c r="D545" s="136">
        <v>63000</v>
      </c>
      <c r="E545" s="135">
        <v>15750</v>
      </c>
      <c r="F545" s="133">
        <v>63</v>
      </c>
      <c r="G545" s="45" t="str">
        <f>IF(MID(tab_SATLISTE[[#This Row],[SAT-ID]],2,1)="x","x",LEFT(tab_SATLISTE[[#This Row],[SAT-ID]]))</f>
        <v>1</v>
      </c>
      <c r="H545" s="364" t="str">
        <f xml:space="preserve"> IF(tab_SATLISTE[[#This Row],[SAT-ID]]="","",IF(MID(tab_SATLISTE[[#This Row],[SAT-ID]],2,1)="x","Freistaat Bayern",INDEX(bezirke,LEFT(tab_SATLISTE[[#This Row],[SAT-ID]],1))&amp; " - "&amp; IF(MID(tab_SATLISTE[[#This Row],[SAT-ID]],2,1)="k","kommunal","privat")))</f>
        <v>Oberbayern - kommunal</v>
      </c>
      <c r="I545" s="365"/>
      <c r="J545" s="365"/>
      <c r="K545" s="365"/>
      <c r="L545" s="366"/>
    </row>
    <row r="546" spans="1:12" ht="15.95" customHeight="1" x14ac:dyDescent="0.25">
      <c r="A546" s="133" t="s">
        <v>537</v>
      </c>
      <c r="B546" s="133" t="s">
        <v>3405</v>
      </c>
      <c r="C546" s="133">
        <v>8</v>
      </c>
      <c r="D546" s="136">
        <v>8000</v>
      </c>
      <c r="E546" s="135">
        <v>2000</v>
      </c>
      <c r="F546" s="133">
        <v>8</v>
      </c>
      <c r="G546" s="45" t="str">
        <f>IF(MID(tab_SATLISTE[[#This Row],[SAT-ID]],2,1)="x","x",LEFT(tab_SATLISTE[[#This Row],[SAT-ID]]))</f>
        <v>1</v>
      </c>
      <c r="H546" s="364" t="str">
        <f xml:space="preserve"> IF(tab_SATLISTE[[#This Row],[SAT-ID]]="","",IF(MID(tab_SATLISTE[[#This Row],[SAT-ID]],2,1)="x","Freistaat Bayern",INDEX(bezirke,LEFT(tab_SATLISTE[[#This Row],[SAT-ID]],1))&amp; " - "&amp; IF(MID(tab_SATLISTE[[#This Row],[SAT-ID]],2,1)="k","kommunal","privat")))</f>
        <v>Oberbayern - kommunal</v>
      </c>
      <c r="I546" s="365"/>
      <c r="J546" s="365"/>
      <c r="K546" s="365"/>
      <c r="L546" s="366"/>
    </row>
    <row r="547" spans="1:12" ht="15.95" customHeight="1" x14ac:dyDescent="0.25">
      <c r="A547" s="133" t="s">
        <v>928</v>
      </c>
      <c r="B547" s="133" t="s">
        <v>192</v>
      </c>
      <c r="C547" s="133">
        <v>34</v>
      </c>
      <c r="D547" s="136">
        <v>34000</v>
      </c>
      <c r="E547" s="135">
        <v>8500</v>
      </c>
      <c r="F547" s="133">
        <v>34</v>
      </c>
      <c r="G547" s="45" t="str">
        <f>IF(MID(tab_SATLISTE[[#This Row],[SAT-ID]],2,1)="x","x",LEFT(tab_SATLISTE[[#This Row],[SAT-ID]]))</f>
        <v>1</v>
      </c>
      <c r="H547" s="364" t="str">
        <f xml:space="preserve"> IF(tab_SATLISTE[[#This Row],[SAT-ID]]="","",IF(MID(tab_SATLISTE[[#This Row],[SAT-ID]],2,1)="x","Freistaat Bayern",INDEX(bezirke,LEFT(tab_SATLISTE[[#This Row],[SAT-ID]],1))&amp; " - "&amp; IF(MID(tab_SATLISTE[[#This Row],[SAT-ID]],2,1)="k","kommunal","privat")))</f>
        <v>Oberbayern - privat</v>
      </c>
      <c r="I547" s="365"/>
      <c r="J547" s="365"/>
      <c r="K547" s="365"/>
      <c r="L547" s="366"/>
    </row>
    <row r="548" spans="1:12" ht="15.95" customHeight="1" x14ac:dyDescent="0.25">
      <c r="A548" s="133" t="s">
        <v>658</v>
      </c>
      <c r="B548" s="133" t="s">
        <v>3406</v>
      </c>
      <c r="C548" s="133">
        <v>7</v>
      </c>
      <c r="D548" s="136">
        <v>7000</v>
      </c>
      <c r="E548" s="135">
        <v>1750</v>
      </c>
      <c r="F548" s="133">
        <v>7</v>
      </c>
      <c r="G548" s="45" t="str">
        <f>IF(MID(tab_SATLISTE[[#This Row],[SAT-ID]],2,1)="x","x",LEFT(tab_SATLISTE[[#This Row],[SAT-ID]]))</f>
        <v>1</v>
      </c>
      <c r="H548" s="364" t="str">
        <f xml:space="preserve"> IF(tab_SATLISTE[[#This Row],[SAT-ID]]="","",IF(MID(tab_SATLISTE[[#This Row],[SAT-ID]],2,1)="x","Freistaat Bayern",INDEX(bezirke,LEFT(tab_SATLISTE[[#This Row],[SAT-ID]],1))&amp; " - "&amp; IF(MID(tab_SATLISTE[[#This Row],[SAT-ID]],2,1)="k","kommunal","privat")))</f>
        <v>Oberbayern - kommunal</v>
      </c>
      <c r="I548" s="365"/>
      <c r="J548" s="365"/>
      <c r="K548" s="365"/>
      <c r="L548" s="366"/>
    </row>
    <row r="549" spans="1:12" ht="15.95" customHeight="1" x14ac:dyDescent="0.25">
      <c r="A549" s="133" t="s">
        <v>489</v>
      </c>
      <c r="B549" s="133" t="s">
        <v>3407</v>
      </c>
      <c r="C549" s="133">
        <v>53</v>
      </c>
      <c r="D549" s="136">
        <v>53000</v>
      </c>
      <c r="E549" s="135">
        <v>13250</v>
      </c>
      <c r="F549" s="133">
        <v>53</v>
      </c>
      <c r="G549" s="45" t="str">
        <f>IF(MID(tab_SATLISTE[[#This Row],[SAT-ID]],2,1)="x","x",LEFT(tab_SATLISTE[[#This Row],[SAT-ID]]))</f>
        <v>1</v>
      </c>
      <c r="H549" s="364" t="str">
        <f xml:space="preserve"> IF(tab_SATLISTE[[#This Row],[SAT-ID]]="","",IF(MID(tab_SATLISTE[[#This Row],[SAT-ID]],2,1)="x","Freistaat Bayern",INDEX(bezirke,LEFT(tab_SATLISTE[[#This Row],[SAT-ID]],1))&amp; " - "&amp; IF(MID(tab_SATLISTE[[#This Row],[SAT-ID]],2,1)="k","kommunal","privat")))</f>
        <v>Oberbayern - kommunal</v>
      </c>
      <c r="I549" s="365"/>
      <c r="J549" s="365"/>
      <c r="K549" s="365"/>
      <c r="L549" s="366"/>
    </row>
    <row r="550" spans="1:12" ht="15.95" customHeight="1" x14ac:dyDescent="0.25">
      <c r="A550" s="133" t="s">
        <v>962</v>
      </c>
      <c r="B550" s="133" t="s">
        <v>193</v>
      </c>
      <c r="C550" s="133">
        <v>5</v>
      </c>
      <c r="D550" s="136">
        <v>5000</v>
      </c>
      <c r="E550" s="135">
        <v>1250</v>
      </c>
      <c r="F550" s="133">
        <v>5</v>
      </c>
      <c r="G550" s="45" t="str">
        <f>IF(MID(tab_SATLISTE[[#This Row],[SAT-ID]],2,1)="x","x",LEFT(tab_SATLISTE[[#This Row],[SAT-ID]]))</f>
        <v>1</v>
      </c>
      <c r="H550" s="364" t="str">
        <f xml:space="preserve"> IF(tab_SATLISTE[[#This Row],[SAT-ID]]="","",IF(MID(tab_SATLISTE[[#This Row],[SAT-ID]],2,1)="x","Freistaat Bayern",INDEX(bezirke,LEFT(tab_SATLISTE[[#This Row],[SAT-ID]],1))&amp; " - "&amp; IF(MID(tab_SATLISTE[[#This Row],[SAT-ID]],2,1)="k","kommunal","privat")))</f>
        <v>Oberbayern - privat</v>
      </c>
      <c r="I550" s="365"/>
      <c r="J550" s="365"/>
      <c r="K550" s="365"/>
      <c r="L550" s="366"/>
    </row>
    <row r="551" spans="1:12" ht="15.95" customHeight="1" x14ac:dyDescent="0.25">
      <c r="A551" s="133" t="s">
        <v>583</v>
      </c>
      <c r="B551" s="133" t="s">
        <v>3408</v>
      </c>
      <c r="C551" s="133">
        <v>12</v>
      </c>
      <c r="D551" s="136">
        <v>12000</v>
      </c>
      <c r="E551" s="135">
        <v>3000</v>
      </c>
      <c r="F551" s="133">
        <v>12</v>
      </c>
      <c r="G551" s="45" t="str">
        <f>IF(MID(tab_SATLISTE[[#This Row],[SAT-ID]],2,1)="x","x",LEFT(tab_SATLISTE[[#This Row],[SAT-ID]]))</f>
        <v>1</v>
      </c>
      <c r="H551" s="364" t="str">
        <f xml:space="preserve"> IF(tab_SATLISTE[[#This Row],[SAT-ID]]="","",IF(MID(tab_SATLISTE[[#This Row],[SAT-ID]],2,1)="x","Freistaat Bayern",INDEX(bezirke,LEFT(tab_SATLISTE[[#This Row],[SAT-ID]],1))&amp; " - "&amp; IF(MID(tab_SATLISTE[[#This Row],[SAT-ID]],2,1)="k","kommunal","privat")))</f>
        <v>Oberbayern - kommunal</v>
      </c>
      <c r="I551" s="365"/>
      <c r="J551" s="365"/>
      <c r="K551" s="365"/>
      <c r="L551" s="366"/>
    </row>
    <row r="552" spans="1:12" ht="15.95" customHeight="1" x14ac:dyDescent="0.25">
      <c r="A552" s="133" t="s">
        <v>679</v>
      </c>
      <c r="B552" s="133" t="s">
        <v>3409</v>
      </c>
      <c r="C552" s="133">
        <v>66</v>
      </c>
      <c r="D552" s="136">
        <v>66000</v>
      </c>
      <c r="E552" s="135">
        <v>16500</v>
      </c>
      <c r="F552" s="133">
        <v>66</v>
      </c>
      <c r="G552" s="45" t="str">
        <f>IF(MID(tab_SATLISTE[[#This Row],[SAT-ID]],2,1)="x","x",LEFT(tab_SATLISTE[[#This Row],[SAT-ID]]))</f>
        <v>1</v>
      </c>
      <c r="H552" s="364" t="str">
        <f xml:space="preserve"> IF(tab_SATLISTE[[#This Row],[SAT-ID]]="","",IF(MID(tab_SATLISTE[[#This Row],[SAT-ID]],2,1)="x","Freistaat Bayern",INDEX(bezirke,LEFT(tab_SATLISTE[[#This Row],[SAT-ID]],1))&amp; " - "&amp; IF(MID(tab_SATLISTE[[#This Row],[SAT-ID]],2,1)="k","kommunal","privat")))</f>
        <v>Oberbayern - kommunal</v>
      </c>
      <c r="I552" s="365"/>
      <c r="J552" s="365"/>
      <c r="K552" s="365"/>
      <c r="L552" s="366"/>
    </row>
    <row r="553" spans="1:12" ht="15.95" customHeight="1" x14ac:dyDescent="0.25">
      <c r="A553" s="133" t="s">
        <v>597</v>
      </c>
      <c r="B553" s="133" t="s">
        <v>3410</v>
      </c>
      <c r="C553" s="133">
        <v>33</v>
      </c>
      <c r="D553" s="136">
        <v>33000</v>
      </c>
      <c r="E553" s="135">
        <v>8250</v>
      </c>
      <c r="F553" s="133">
        <v>33</v>
      </c>
      <c r="G553" s="45" t="str">
        <f>IF(MID(tab_SATLISTE[[#This Row],[SAT-ID]],2,1)="x","x",LEFT(tab_SATLISTE[[#This Row],[SAT-ID]]))</f>
        <v>1</v>
      </c>
      <c r="H553" s="364" t="str">
        <f xml:space="preserve"> IF(tab_SATLISTE[[#This Row],[SAT-ID]]="","",IF(MID(tab_SATLISTE[[#This Row],[SAT-ID]],2,1)="x","Freistaat Bayern",INDEX(bezirke,LEFT(tab_SATLISTE[[#This Row],[SAT-ID]],1))&amp; " - "&amp; IF(MID(tab_SATLISTE[[#This Row],[SAT-ID]],2,1)="k","kommunal","privat")))</f>
        <v>Oberbayern - kommunal</v>
      </c>
      <c r="I553" s="365"/>
      <c r="J553" s="365"/>
      <c r="K553" s="365"/>
      <c r="L553" s="366"/>
    </row>
    <row r="554" spans="1:12" ht="15.95" customHeight="1" x14ac:dyDescent="0.25">
      <c r="A554" s="133" t="s">
        <v>1062</v>
      </c>
      <c r="B554" s="133" t="s">
        <v>3411</v>
      </c>
      <c r="C554" s="133">
        <v>21</v>
      </c>
      <c r="D554" s="136">
        <v>21000</v>
      </c>
      <c r="E554" s="135">
        <v>5250</v>
      </c>
      <c r="F554" s="133">
        <v>21</v>
      </c>
      <c r="G554" s="45" t="str">
        <f>IF(MID(tab_SATLISTE[[#This Row],[SAT-ID]],2,1)="x","x",LEFT(tab_SATLISTE[[#This Row],[SAT-ID]]))</f>
        <v>1</v>
      </c>
      <c r="H554" s="364" t="str">
        <f xml:space="preserve"> IF(tab_SATLISTE[[#This Row],[SAT-ID]]="","",IF(MID(tab_SATLISTE[[#This Row],[SAT-ID]],2,1)="x","Freistaat Bayern",INDEX(bezirke,LEFT(tab_SATLISTE[[#This Row],[SAT-ID]],1))&amp; " - "&amp; IF(MID(tab_SATLISTE[[#This Row],[SAT-ID]],2,1)="k","kommunal","privat")))</f>
        <v>Oberbayern - privat</v>
      </c>
      <c r="I554" s="365"/>
      <c r="J554" s="365"/>
      <c r="K554" s="365"/>
      <c r="L554" s="366"/>
    </row>
    <row r="555" spans="1:12" ht="15.95" customHeight="1" x14ac:dyDescent="0.25">
      <c r="A555" s="133" t="s">
        <v>625</v>
      </c>
      <c r="B555" s="133" t="s">
        <v>3412</v>
      </c>
      <c r="C555" s="133">
        <v>38</v>
      </c>
      <c r="D555" s="136">
        <v>38000</v>
      </c>
      <c r="E555" s="135">
        <v>9500</v>
      </c>
      <c r="F555" s="133">
        <v>38</v>
      </c>
      <c r="G555" s="45" t="str">
        <f>IF(MID(tab_SATLISTE[[#This Row],[SAT-ID]],2,1)="x","x",LEFT(tab_SATLISTE[[#This Row],[SAT-ID]]))</f>
        <v>1</v>
      </c>
      <c r="H555" s="364" t="str">
        <f xml:space="preserve"> IF(tab_SATLISTE[[#This Row],[SAT-ID]]="","",IF(MID(tab_SATLISTE[[#This Row],[SAT-ID]],2,1)="x","Freistaat Bayern",INDEX(bezirke,LEFT(tab_SATLISTE[[#This Row],[SAT-ID]],1))&amp; " - "&amp; IF(MID(tab_SATLISTE[[#This Row],[SAT-ID]],2,1)="k","kommunal","privat")))</f>
        <v>Oberbayern - kommunal</v>
      </c>
      <c r="I555" s="365"/>
      <c r="J555" s="365"/>
      <c r="K555" s="365"/>
      <c r="L555" s="366"/>
    </row>
    <row r="556" spans="1:12" ht="15.95" customHeight="1" x14ac:dyDescent="0.25">
      <c r="A556" s="133" t="s">
        <v>481</v>
      </c>
      <c r="B556" s="133" t="s">
        <v>3413</v>
      </c>
      <c r="C556" s="133">
        <v>22</v>
      </c>
      <c r="D556" s="136">
        <v>22000</v>
      </c>
      <c r="E556" s="135">
        <v>5500</v>
      </c>
      <c r="F556" s="133">
        <v>22</v>
      </c>
      <c r="G556" s="45" t="str">
        <f>IF(MID(tab_SATLISTE[[#This Row],[SAT-ID]],2,1)="x","x",LEFT(tab_SATLISTE[[#This Row],[SAT-ID]]))</f>
        <v>1</v>
      </c>
      <c r="H556" s="364" t="str">
        <f xml:space="preserve"> IF(tab_SATLISTE[[#This Row],[SAT-ID]]="","",IF(MID(tab_SATLISTE[[#This Row],[SAT-ID]],2,1)="x","Freistaat Bayern",INDEX(bezirke,LEFT(tab_SATLISTE[[#This Row],[SAT-ID]],1))&amp; " - "&amp; IF(MID(tab_SATLISTE[[#This Row],[SAT-ID]],2,1)="k","kommunal","privat")))</f>
        <v>Oberbayern - kommunal</v>
      </c>
      <c r="I556" s="365"/>
      <c r="J556" s="365"/>
      <c r="K556" s="365"/>
      <c r="L556" s="366"/>
    </row>
    <row r="557" spans="1:12" ht="15.95" customHeight="1" x14ac:dyDescent="0.25">
      <c r="A557" s="133" t="s">
        <v>720</v>
      </c>
      <c r="B557" s="133" t="s">
        <v>3414</v>
      </c>
      <c r="C557" s="133">
        <v>77</v>
      </c>
      <c r="D557" s="136">
        <v>77000</v>
      </c>
      <c r="E557" s="135">
        <v>19250</v>
      </c>
      <c r="F557" s="133">
        <v>77</v>
      </c>
      <c r="G557" s="45" t="str">
        <f>IF(MID(tab_SATLISTE[[#This Row],[SAT-ID]],2,1)="x","x",LEFT(tab_SATLISTE[[#This Row],[SAT-ID]]))</f>
        <v>1</v>
      </c>
      <c r="H557" s="364" t="str">
        <f xml:space="preserve"> IF(tab_SATLISTE[[#This Row],[SAT-ID]]="","",IF(MID(tab_SATLISTE[[#This Row],[SAT-ID]],2,1)="x","Freistaat Bayern",INDEX(bezirke,LEFT(tab_SATLISTE[[#This Row],[SAT-ID]],1))&amp; " - "&amp; IF(MID(tab_SATLISTE[[#This Row],[SAT-ID]],2,1)="k","kommunal","privat")))</f>
        <v>Oberbayern - kommunal</v>
      </c>
      <c r="I557" s="365"/>
      <c r="J557" s="365"/>
      <c r="K557" s="365"/>
      <c r="L557" s="366"/>
    </row>
    <row r="558" spans="1:12" ht="15.95" customHeight="1" x14ac:dyDescent="0.25">
      <c r="A558" s="133" t="s">
        <v>485</v>
      </c>
      <c r="B558" s="133" t="s">
        <v>3415</v>
      </c>
      <c r="C558" s="133">
        <v>84</v>
      </c>
      <c r="D558" s="136">
        <v>84000</v>
      </c>
      <c r="E558" s="135">
        <v>21000</v>
      </c>
      <c r="F558" s="133">
        <v>84</v>
      </c>
      <c r="G558" s="45" t="str">
        <f>IF(MID(tab_SATLISTE[[#This Row],[SAT-ID]],2,1)="x","x",LEFT(tab_SATLISTE[[#This Row],[SAT-ID]]))</f>
        <v>1</v>
      </c>
      <c r="H558" s="364" t="str">
        <f xml:space="preserve"> IF(tab_SATLISTE[[#This Row],[SAT-ID]]="","",IF(MID(tab_SATLISTE[[#This Row],[SAT-ID]],2,1)="x","Freistaat Bayern",INDEX(bezirke,LEFT(tab_SATLISTE[[#This Row],[SAT-ID]],1))&amp; " - "&amp; IF(MID(tab_SATLISTE[[#This Row],[SAT-ID]],2,1)="k","kommunal","privat")))</f>
        <v>Oberbayern - kommunal</v>
      </c>
      <c r="I558" s="365"/>
      <c r="J558" s="365"/>
      <c r="K558" s="365"/>
      <c r="L558" s="366"/>
    </row>
    <row r="559" spans="1:12" ht="15.95" customHeight="1" x14ac:dyDescent="0.25">
      <c r="A559" s="133" t="s">
        <v>1084</v>
      </c>
      <c r="B559" s="133" t="s">
        <v>3416</v>
      </c>
      <c r="C559" s="133">
        <v>60</v>
      </c>
      <c r="D559" s="136">
        <v>60000</v>
      </c>
      <c r="E559" s="135">
        <v>15000</v>
      </c>
      <c r="F559" s="133">
        <v>60</v>
      </c>
      <c r="G559" s="45" t="str">
        <f>IF(MID(tab_SATLISTE[[#This Row],[SAT-ID]],2,1)="x","x",LEFT(tab_SATLISTE[[#This Row],[SAT-ID]]))</f>
        <v>1</v>
      </c>
      <c r="H559" s="364" t="str">
        <f xml:space="preserve"> IF(tab_SATLISTE[[#This Row],[SAT-ID]]="","",IF(MID(tab_SATLISTE[[#This Row],[SAT-ID]],2,1)="x","Freistaat Bayern",INDEX(bezirke,LEFT(tab_SATLISTE[[#This Row],[SAT-ID]],1))&amp; " - "&amp; IF(MID(tab_SATLISTE[[#This Row],[SAT-ID]],2,1)="k","kommunal","privat")))</f>
        <v>Oberbayern - privat</v>
      </c>
      <c r="I559" s="365"/>
      <c r="J559" s="365"/>
      <c r="K559" s="365"/>
      <c r="L559" s="366"/>
    </row>
    <row r="560" spans="1:12" ht="15.95" customHeight="1" x14ac:dyDescent="0.25">
      <c r="A560" s="133" t="s">
        <v>836</v>
      </c>
      <c r="B560" s="133" t="s">
        <v>3417</v>
      </c>
      <c r="C560" s="133">
        <v>41</v>
      </c>
      <c r="D560" s="136">
        <v>41000</v>
      </c>
      <c r="E560" s="135">
        <v>10250</v>
      </c>
      <c r="F560" s="133">
        <v>41</v>
      </c>
      <c r="G560" s="45" t="str">
        <f>IF(MID(tab_SATLISTE[[#This Row],[SAT-ID]],2,1)="x","x",LEFT(tab_SATLISTE[[#This Row],[SAT-ID]]))</f>
        <v>1</v>
      </c>
      <c r="H560" s="364" t="str">
        <f xml:space="preserve"> IF(tab_SATLISTE[[#This Row],[SAT-ID]]="","",IF(MID(tab_SATLISTE[[#This Row],[SAT-ID]],2,1)="x","Freistaat Bayern",INDEX(bezirke,LEFT(tab_SATLISTE[[#This Row],[SAT-ID]],1))&amp; " - "&amp; IF(MID(tab_SATLISTE[[#This Row],[SAT-ID]],2,1)="k","kommunal","privat")))</f>
        <v>Oberbayern - kommunal</v>
      </c>
      <c r="I560" s="365"/>
      <c r="J560" s="365"/>
      <c r="K560" s="365"/>
      <c r="L560" s="366"/>
    </row>
    <row r="561" spans="1:12" ht="15.95" customHeight="1" x14ac:dyDescent="0.25">
      <c r="A561" s="133" t="s">
        <v>888</v>
      </c>
      <c r="B561" s="133" t="s">
        <v>3418</v>
      </c>
      <c r="C561" s="133">
        <v>17</v>
      </c>
      <c r="D561" s="136">
        <v>17000</v>
      </c>
      <c r="E561" s="135">
        <v>4250</v>
      </c>
      <c r="F561" s="133">
        <v>17</v>
      </c>
      <c r="G561" s="45" t="str">
        <f>IF(MID(tab_SATLISTE[[#This Row],[SAT-ID]],2,1)="x","x",LEFT(tab_SATLISTE[[#This Row],[SAT-ID]]))</f>
        <v>1</v>
      </c>
      <c r="H561" s="364" t="str">
        <f xml:space="preserve"> IF(tab_SATLISTE[[#This Row],[SAT-ID]]="","",IF(MID(tab_SATLISTE[[#This Row],[SAT-ID]],2,1)="x","Freistaat Bayern",INDEX(bezirke,LEFT(tab_SATLISTE[[#This Row],[SAT-ID]],1))&amp; " - "&amp; IF(MID(tab_SATLISTE[[#This Row],[SAT-ID]],2,1)="k","kommunal","privat")))</f>
        <v>Oberbayern - kommunal</v>
      </c>
      <c r="I561" s="365"/>
      <c r="J561" s="365"/>
      <c r="K561" s="365"/>
      <c r="L561" s="366"/>
    </row>
    <row r="562" spans="1:12" ht="15.95" customHeight="1" x14ac:dyDescent="0.25">
      <c r="A562" s="133" t="s">
        <v>1046</v>
      </c>
      <c r="B562" s="133" t="s">
        <v>3419</v>
      </c>
      <c r="C562" s="133">
        <v>105</v>
      </c>
      <c r="D562" s="136">
        <v>105000</v>
      </c>
      <c r="E562" s="135">
        <v>26250</v>
      </c>
      <c r="F562" s="133">
        <v>105</v>
      </c>
      <c r="G562" s="45" t="str">
        <f>IF(MID(tab_SATLISTE[[#This Row],[SAT-ID]],2,1)="x","x",LEFT(tab_SATLISTE[[#This Row],[SAT-ID]]))</f>
        <v>1</v>
      </c>
      <c r="H562" s="364" t="str">
        <f xml:space="preserve"> IF(tab_SATLISTE[[#This Row],[SAT-ID]]="","",IF(MID(tab_SATLISTE[[#This Row],[SAT-ID]],2,1)="x","Freistaat Bayern",INDEX(bezirke,LEFT(tab_SATLISTE[[#This Row],[SAT-ID]],1))&amp; " - "&amp; IF(MID(tab_SATLISTE[[#This Row],[SAT-ID]],2,1)="k","kommunal","privat")))</f>
        <v>Oberbayern - privat</v>
      </c>
      <c r="I562" s="365"/>
      <c r="J562" s="365"/>
      <c r="K562" s="365"/>
      <c r="L562" s="366"/>
    </row>
    <row r="563" spans="1:12" ht="15.95" customHeight="1" x14ac:dyDescent="0.25">
      <c r="A563" s="133" t="s">
        <v>1082</v>
      </c>
      <c r="B563" s="133" t="s">
        <v>3420</v>
      </c>
      <c r="C563" s="133">
        <v>11</v>
      </c>
      <c r="D563" s="136">
        <v>11000</v>
      </c>
      <c r="E563" s="135">
        <v>2750</v>
      </c>
      <c r="F563" s="133">
        <v>11</v>
      </c>
      <c r="G563" s="45" t="str">
        <f>IF(MID(tab_SATLISTE[[#This Row],[SAT-ID]],2,1)="x","x",LEFT(tab_SATLISTE[[#This Row],[SAT-ID]]))</f>
        <v>1</v>
      </c>
      <c r="H563" s="364" t="str">
        <f xml:space="preserve"> IF(tab_SATLISTE[[#This Row],[SAT-ID]]="","",IF(MID(tab_SATLISTE[[#This Row],[SAT-ID]],2,1)="x","Freistaat Bayern",INDEX(bezirke,LEFT(tab_SATLISTE[[#This Row],[SAT-ID]],1))&amp; " - "&amp; IF(MID(tab_SATLISTE[[#This Row],[SAT-ID]],2,1)="k","kommunal","privat")))</f>
        <v>Oberbayern - privat</v>
      </c>
      <c r="I563" s="365"/>
      <c r="J563" s="365"/>
      <c r="K563" s="365"/>
      <c r="L563" s="366"/>
    </row>
    <row r="564" spans="1:12" ht="15.95" customHeight="1" x14ac:dyDescent="0.25">
      <c r="A564" s="133" t="s">
        <v>853</v>
      </c>
      <c r="B564" s="133" t="s">
        <v>220</v>
      </c>
      <c r="C564" s="133">
        <v>13</v>
      </c>
      <c r="D564" s="136">
        <v>13000</v>
      </c>
      <c r="E564" s="135">
        <v>3250</v>
      </c>
      <c r="F564" s="133">
        <v>13</v>
      </c>
      <c r="G564" s="45" t="str">
        <f>IF(MID(tab_SATLISTE[[#This Row],[SAT-ID]],2,1)="x","x",LEFT(tab_SATLISTE[[#This Row],[SAT-ID]]))</f>
        <v>1</v>
      </c>
      <c r="H564" s="364" t="str">
        <f xml:space="preserve"> IF(tab_SATLISTE[[#This Row],[SAT-ID]]="","",IF(MID(tab_SATLISTE[[#This Row],[SAT-ID]],2,1)="x","Freistaat Bayern",INDEX(bezirke,LEFT(tab_SATLISTE[[#This Row],[SAT-ID]],1))&amp; " - "&amp; IF(MID(tab_SATLISTE[[#This Row],[SAT-ID]],2,1)="k","kommunal","privat")))</f>
        <v>Oberbayern - kommunal</v>
      </c>
      <c r="I564" s="365"/>
      <c r="J564" s="365"/>
      <c r="K564" s="365"/>
      <c r="L564" s="366"/>
    </row>
    <row r="565" spans="1:12" ht="15.95" customHeight="1" x14ac:dyDescent="0.25">
      <c r="A565" s="133" t="s">
        <v>1012</v>
      </c>
      <c r="B565" s="133" t="s">
        <v>3421</v>
      </c>
      <c r="C565" s="133">
        <v>42</v>
      </c>
      <c r="D565" s="136">
        <v>42000</v>
      </c>
      <c r="E565" s="135">
        <v>10500</v>
      </c>
      <c r="F565" s="133">
        <v>42</v>
      </c>
      <c r="G565" s="45" t="str">
        <f>IF(MID(tab_SATLISTE[[#This Row],[SAT-ID]],2,1)="x","x",LEFT(tab_SATLISTE[[#This Row],[SAT-ID]]))</f>
        <v>1</v>
      </c>
      <c r="H565" s="364" t="str">
        <f xml:space="preserve"> IF(tab_SATLISTE[[#This Row],[SAT-ID]]="","",IF(MID(tab_SATLISTE[[#This Row],[SAT-ID]],2,1)="x","Freistaat Bayern",INDEX(bezirke,LEFT(tab_SATLISTE[[#This Row],[SAT-ID]],1))&amp; " - "&amp; IF(MID(tab_SATLISTE[[#This Row],[SAT-ID]],2,1)="k","kommunal","privat")))</f>
        <v>Oberbayern - privat</v>
      </c>
      <c r="I565" s="365"/>
      <c r="J565" s="365"/>
      <c r="K565" s="365"/>
      <c r="L565" s="366"/>
    </row>
    <row r="566" spans="1:12" ht="15.95" customHeight="1" x14ac:dyDescent="0.25">
      <c r="A566" s="133" t="s">
        <v>1097</v>
      </c>
      <c r="B566" s="133" t="s">
        <v>46</v>
      </c>
      <c r="C566" s="133">
        <v>11</v>
      </c>
      <c r="D566" s="136">
        <v>11000</v>
      </c>
      <c r="E566" s="135">
        <v>2750</v>
      </c>
      <c r="F566" s="133">
        <v>11</v>
      </c>
      <c r="G566" s="45" t="str">
        <f>IF(MID(tab_SATLISTE[[#This Row],[SAT-ID]],2,1)="x","x",LEFT(tab_SATLISTE[[#This Row],[SAT-ID]]))</f>
        <v>1</v>
      </c>
      <c r="H566" s="364" t="str">
        <f xml:space="preserve"> IF(tab_SATLISTE[[#This Row],[SAT-ID]]="","",IF(MID(tab_SATLISTE[[#This Row],[SAT-ID]],2,1)="x","Freistaat Bayern",INDEX(bezirke,LEFT(tab_SATLISTE[[#This Row],[SAT-ID]],1))&amp; " - "&amp; IF(MID(tab_SATLISTE[[#This Row],[SAT-ID]],2,1)="k","kommunal","privat")))</f>
        <v>Oberbayern - privat</v>
      </c>
      <c r="I566" s="365"/>
      <c r="J566" s="365"/>
      <c r="K566" s="365"/>
      <c r="L566" s="366"/>
    </row>
    <row r="567" spans="1:12" ht="15.95" customHeight="1" x14ac:dyDescent="0.25">
      <c r="A567" s="133" t="s">
        <v>1076</v>
      </c>
      <c r="B567" s="133" t="s">
        <v>3422</v>
      </c>
      <c r="C567" s="133">
        <v>83</v>
      </c>
      <c r="D567" s="136">
        <v>83000</v>
      </c>
      <c r="E567" s="135">
        <v>20750</v>
      </c>
      <c r="F567" s="133">
        <v>83</v>
      </c>
      <c r="G567" s="45" t="str">
        <f>IF(MID(tab_SATLISTE[[#This Row],[SAT-ID]],2,1)="x","x",LEFT(tab_SATLISTE[[#This Row],[SAT-ID]]))</f>
        <v>1</v>
      </c>
      <c r="H567" s="364" t="str">
        <f xml:space="preserve"> IF(tab_SATLISTE[[#This Row],[SAT-ID]]="","",IF(MID(tab_SATLISTE[[#This Row],[SAT-ID]],2,1)="x","Freistaat Bayern",INDEX(bezirke,LEFT(tab_SATLISTE[[#This Row],[SAT-ID]],1))&amp; " - "&amp; IF(MID(tab_SATLISTE[[#This Row],[SAT-ID]],2,1)="k","kommunal","privat")))</f>
        <v>Oberbayern - privat</v>
      </c>
      <c r="I567" s="365"/>
      <c r="J567" s="365"/>
      <c r="K567" s="365"/>
      <c r="L567" s="366"/>
    </row>
    <row r="568" spans="1:12" ht="15.95" customHeight="1" x14ac:dyDescent="0.25">
      <c r="A568" s="133" t="s">
        <v>544</v>
      </c>
      <c r="B568" s="133" t="s">
        <v>3423</v>
      </c>
      <c r="C568" s="133">
        <v>66</v>
      </c>
      <c r="D568" s="136">
        <v>66000</v>
      </c>
      <c r="E568" s="135">
        <v>16500</v>
      </c>
      <c r="F568" s="133">
        <v>66</v>
      </c>
      <c r="G568" s="45" t="str">
        <f>IF(MID(tab_SATLISTE[[#This Row],[SAT-ID]],2,1)="x","x",LEFT(tab_SATLISTE[[#This Row],[SAT-ID]]))</f>
        <v>1</v>
      </c>
      <c r="H568" s="364" t="str">
        <f xml:space="preserve"> IF(tab_SATLISTE[[#This Row],[SAT-ID]]="","",IF(MID(tab_SATLISTE[[#This Row],[SAT-ID]],2,1)="x","Freistaat Bayern",INDEX(bezirke,LEFT(tab_SATLISTE[[#This Row],[SAT-ID]],1))&amp; " - "&amp; IF(MID(tab_SATLISTE[[#This Row],[SAT-ID]],2,1)="k","kommunal","privat")))</f>
        <v>Oberbayern - kommunal</v>
      </c>
      <c r="I568" s="365"/>
      <c r="J568" s="365"/>
      <c r="K568" s="365"/>
      <c r="L568" s="366"/>
    </row>
    <row r="569" spans="1:12" ht="15.95" customHeight="1" x14ac:dyDescent="0.25">
      <c r="A569" s="133" t="s">
        <v>410</v>
      </c>
      <c r="B569" s="133" t="s">
        <v>3424</v>
      </c>
      <c r="C569" s="133">
        <v>68</v>
      </c>
      <c r="D569" s="136">
        <v>68000</v>
      </c>
      <c r="E569" s="135">
        <v>17000</v>
      </c>
      <c r="F569" s="133">
        <v>68</v>
      </c>
      <c r="G569" s="45" t="str">
        <f>IF(MID(tab_SATLISTE[[#This Row],[SAT-ID]],2,1)="x","x",LEFT(tab_SATLISTE[[#This Row],[SAT-ID]]))</f>
        <v>1</v>
      </c>
      <c r="H569" s="364" t="str">
        <f xml:space="preserve"> IF(tab_SATLISTE[[#This Row],[SAT-ID]]="","",IF(MID(tab_SATLISTE[[#This Row],[SAT-ID]],2,1)="x","Freistaat Bayern",INDEX(bezirke,LEFT(tab_SATLISTE[[#This Row],[SAT-ID]],1))&amp; " - "&amp; IF(MID(tab_SATLISTE[[#This Row],[SAT-ID]],2,1)="k","kommunal","privat")))</f>
        <v>Oberbayern - kommunal</v>
      </c>
      <c r="I569" s="365"/>
      <c r="J569" s="365"/>
      <c r="K569" s="365"/>
      <c r="L569" s="366"/>
    </row>
    <row r="570" spans="1:12" ht="15.95" customHeight="1" x14ac:dyDescent="0.25">
      <c r="A570" s="133" t="s">
        <v>973</v>
      </c>
      <c r="B570" s="133" t="s">
        <v>3425</v>
      </c>
      <c r="C570" s="133">
        <v>11</v>
      </c>
      <c r="D570" s="136">
        <v>11000</v>
      </c>
      <c r="E570" s="135">
        <v>2750</v>
      </c>
      <c r="F570" s="133">
        <v>11</v>
      </c>
      <c r="G570" s="45" t="str">
        <f>IF(MID(tab_SATLISTE[[#This Row],[SAT-ID]],2,1)="x","x",LEFT(tab_SATLISTE[[#This Row],[SAT-ID]]))</f>
        <v>1</v>
      </c>
      <c r="H570" s="364" t="str">
        <f xml:space="preserve"> IF(tab_SATLISTE[[#This Row],[SAT-ID]]="","",IF(MID(tab_SATLISTE[[#This Row],[SAT-ID]],2,1)="x","Freistaat Bayern",INDEX(bezirke,LEFT(tab_SATLISTE[[#This Row],[SAT-ID]],1))&amp; " - "&amp; IF(MID(tab_SATLISTE[[#This Row],[SAT-ID]],2,1)="k","kommunal","privat")))</f>
        <v>Oberbayern - privat</v>
      </c>
      <c r="I570" s="365"/>
      <c r="J570" s="365"/>
      <c r="K570" s="365"/>
      <c r="L570" s="366"/>
    </row>
    <row r="571" spans="1:12" ht="15.95" customHeight="1" x14ac:dyDescent="0.25">
      <c r="A571" s="133" t="s">
        <v>470</v>
      </c>
      <c r="B571" s="133" t="s">
        <v>3426</v>
      </c>
      <c r="C571" s="133">
        <v>93</v>
      </c>
      <c r="D571" s="136">
        <v>93000</v>
      </c>
      <c r="E571" s="135">
        <v>23250</v>
      </c>
      <c r="F571" s="133">
        <v>93</v>
      </c>
      <c r="G571" s="45" t="str">
        <f>IF(MID(tab_SATLISTE[[#This Row],[SAT-ID]],2,1)="x","x",LEFT(tab_SATLISTE[[#This Row],[SAT-ID]]))</f>
        <v>1</v>
      </c>
      <c r="H571" s="364" t="str">
        <f xml:space="preserve"> IF(tab_SATLISTE[[#This Row],[SAT-ID]]="","",IF(MID(tab_SATLISTE[[#This Row],[SAT-ID]],2,1)="x","Freistaat Bayern",INDEX(bezirke,LEFT(tab_SATLISTE[[#This Row],[SAT-ID]],1))&amp; " - "&amp; IF(MID(tab_SATLISTE[[#This Row],[SAT-ID]],2,1)="k","kommunal","privat")))</f>
        <v>Oberbayern - kommunal</v>
      </c>
      <c r="I571" s="365"/>
      <c r="J571" s="365"/>
      <c r="K571" s="365"/>
      <c r="L571" s="366"/>
    </row>
    <row r="572" spans="1:12" ht="15.95" customHeight="1" x14ac:dyDescent="0.25">
      <c r="A572" s="133" t="s">
        <v>460</v>
      </c>
      <c r="B572" s="133" t="s">
        <v>3427</v>
      </c>
      <c r="C572" s="133">
        <v>25</v>
      </c>
      <c r="D572" s="136">
        <v>25000</v>
      </c>
      <c r="E572" s="135">
        <v>6250</v>
      </c>
      <c r="F572" s="133">
        <v>25</v>
      </c>
      <c r="G572" s="45" t="str">
        <f>IF(MID(tab_SATLISTE[[#This Row],[SAT-ID]],2,1)="x","x",LEFT(tab_SATLISTE[[#This Row],[SAT-ID]]))</f>
        <v>1</v>
      </c>
      <c r="H572" s="364" t="str">
        <f xml:space="preserve"> IF(tab_SATLISTE[[#This Row],[SAT-ID]]="","",IF(MID(tab_SATLISTE[[#This Row],[SAT-ID]],2,1)="x","Freistaat Bayern",INDEX(bezirke,LEFT(tab_SATLISTE[[#This Row],[SAT-ID]],1))&amp; " - "&amp; IF(MID(tab_SATLISTE[[#This Row],[SAT-ID]],2,1)="k","kommunal","privat")))</f>
        <v>Oberbayern - kommunal</v>
      </c>
      <c r="I572" s="365"/>
      <c r="J572" s="365"/>
      <c r="K572" s="365"/>
      <c r="L572" s="366"/>
    </row>
    <row r="573" spans="1:12" ht="15.95" customHeight="1" x14ac:dyDescent="0.25">
      <c r="A573" s="133" t="s">
        <v>472</v>
      </c>
      <c r="B573" s="133" t="s">
        <v>3428</v>
      </c>
      <c r="C573" s="133">
        <v>56</v>
      </c>
      <c r="D573" s="136">
        <v>56000</v>
      </c>
      <c r="E573" s="135">
        <v>14000</v>
      </c>
      <c r="F573" s="133">
        <v>56</v>
      </c>
      <c r="G573" s="45" t="str">
        <f>IF(MID(tab_SATLISTE[[#This Row],[SAT-ID]],2,1)="x","x",LEFT(tab_SATLISTE[[#This Row],[SAT-ID]]))</f>
        <v>1</v>
      </c>
      <c r="H573" s="364" t="str">
        <f xml:space="preserve"> IF(tab_SATLISTE[[#This Row],[SAT-ID]]="","",IF(MID(tab_SATLISTE[[#This Row],[SAT-ID]],2,1)="x","Freistaat Bayern",INDEX(bezirke,LEFT(tab_SATLISTE[[#This Row],[SAT-ID]],1))&amp; " - "&amp; IF(MID(tab_SATLISTE[[#This Row],[SAT-ID]],2,1)="k","kommunal","privat")))</f>
        <v>Oberbayern - kommunal</v>
      </c>
      <c r="I573" s="365"/>
      <c r="J573" s="365"/>
      <c r="K573" s="365"/>
      <c r="L573" s="366"/>
    </row>
    <row r="574" spans="1:12" ht="15.95" customHeight="1" x14ac:dyDescent="0.25">
      <c r="A574" s="133" t="s">
        <v>503</v>
      </c>
      <c r="B574" s="133" t="s">
        <v>3429</v>
      </c>
      <c r="C574" s="133">
        <v>21</v>
      </c>
      <c r="D574" s="136">
        <v>21000</v>
      </c>
      <c r="E574" s="135">
        <v>5250</v>
      </c>
      <c r="F574" s="133">
        <v>21</v>
      </c>
      <c r="G574" s="45" t="str">
        <f>IF(MID(tab_SATLISTE[[#This Row],[SAT-ID]],2,1)="x","x",LEFT(tab_SATLISTE[[#This Row],[SAT-ID]]))</f>
        <v>1</v>
      </c>
      <c r="H574" s="364" t="str">
        <f xml:space="preserve"> IF(tab_SATLISTE[[#This Row],[SAT-ID]]="","",IF(MID(tab_SATLISTE[[#This Row],[SAT-ID]],2,1)="x","Freistaat Bayern",INDEX(bezirke,LEFT(tab_SATLISTE[[#This Row],[SAT-ID]],1))&amp; " - "&amp; IF(MID(tab_SATLISTE[[#This Row],[SAT-ID]],2,1)="k","kommunal","privat")))</f>
        <v>Oberbayern - kommunal</v>
      </c>
      <c r="I574" s="365"/>
      <c r="J574" s="365"/>
      <c r="K574" s="365"/>
      <c r="L574" s="366"/>
    </row>
    <row r="575" spans="1:12" ht="15.95" customHeight="1" x14ac:dyDescent="0.25">
      <c r="A575" s="133" t="s">
        <v>576</v>
      </c>
      <c r="B575" s="133" t="s">
        <v>3430</v>
      </c>
      <c r="C575" s="133">
        <v>6</v>
      </c>
      <c r="D575" s="136">
        <v>6000</v>
      </c>
      <c r="E575" s="135">
        <v>1500</v>
      </c>
      <c r="F575" s="133">
        <v>6</v>
      </c>
      <c r="G575" s="45" t="str">
        <f>IF(MID(tab_SATLISTE[[#This Row],[SAT-ID]],2,1)="x","x",LEFT(tab_SATLISTE[[#This Row],[SAT-ID]]))</f>
        <v>1</v>
      </c>
      <c r="H575" s="364" t="str">
        <f xml:space="preserve"> IF(tab_SATLISTE[[#This Row],[SAT-ID]]="","",IF(MID(tab_SATLISTE[[#This Row],[SAT-ID]],2,1)="x","Freistaat Bayern",INDEX(bezirke,LEFT(tab_SATLISTE[[#This Row],[SAT-ID]],1))&amp; " - "&amp; IF(MID(tab_SATLISTE[[#This Row],[SAT-ID]],2,1)="k","kommunal","privat")))</f>
        <v>Oberbayern - kommunal</v>
      </c>
      <c r="I575" s="365"/>
      <c r="J575" s="365"/>
      <c r="K575" s="365"/>
      <c r="L575" s="366"/>
    </row>
    <row r="576" spans="1:12" ht="15.95" customHeight="1" x14ac:dyDescent="0.25">
      <c r="A576" s="133" t="s">
        <v>617</v>
      </c>
      <c r="B576" s="133" t="s">
        <v>3431</v>
      </c>
      <c r="C576" s="133">
        <v>6</v>
      </c>
      <c r="D576" s="136">
        <v>6000</v>
      </c>
      <c r="E576" s="135">
        <v>1500</v>
      </c>
      <c r="F576" s="133">
        <v>6</v>
      </c>
      <c r="G576" s="45" t="str">
        <f>IF(MID(tab_SATLISTE[[#This Row],[SAT-ID]],2,1)="x","x",LEFT(tab_SATLISTE[[#This Row],[SAT-ID]]))</f>
        <v>1</v>
      </c>
      <c r="H576" s="364" t="str">
        <f xml:space="preserve"> IF(tab_SATLISTE[[#This Row],[SAT-ID]]="","",IF(MID(tab_SATLISTE[[#This Row],[SAT-ID]],2,1)="x","Freistaat Bayern",INDEX(bezirke,LEFT(tab_SATLISTE[[#This Row],[SAT-ID]],1))&amp; " - "&amp; IF(MID(tab_SATLISTE[[#This Row],[SAT-ID]],2,1)="k","kommunal","privat")))</f>
        <v>Oberbayern - kommunal</v>
      </c>
      <c r="I576" s="365"/>
      <c r="J576" s="365"/>
      <c r="K576" s="365"/>
      <c r="L576" s="366"/>
    </row>
    <row r="577" spans="1:12" ht="15.95" customHeight="1" x14ac:dyDescent="0.25">
      <c r="A577" s="133" t="s">
        <v>655</v>
      </c>
      <c r="B577" s="133" t="s">
        <v>3432</v>
      </c>
      <c r="C577" s="133">
        <v>8</v>
      </c>
      <c r="D577" s="136">
        <v>8000</v>
      </c>
      <c r="E577" s="135">
        <v>2000</v>
      </c>
      <c r="F577" s="133">
        <v>8</v>
      </c>
      <c r="G577" s="45" t="str">
        <f>IF(MID(tab_SATLISTE[[#This Row],[SAT-ID]],2,1)="x","x",LEFT(tab_SATLISTE[[#This Row],[SAT-ID]]))</f>
        <v>1</v>
      </c>
      <c r="H577" s="364" t="str">
        <f xml:space="preserve"> IF(tab_SATLISTE[[#This Row],[SAT-ID]]="","",IF(MID(tab_SATLISTE[[#This Row],[SAT-ID]],2,1)="x","Freistaat Bayern",INDEX(bezirke,LEFT(tab_SATLISTE[[#This Row],[SAT-ID]],1))&amp; " - "&amp; IF(MID(tab_SATLISTE[[#This Row],[SAT-ID]],2,1)="k","kommunal","privat")))</f>
        <v>Oberbayern - kommunal</v>
      </c>
      <c r="I577" s="365"/>
      <c r="J577" s="365"/>
      <c r="K577" s="365"/>
      <c r="L577" s="366"/>
    </row>
    <row r="578" spans="1:12" ht="15.95" customHeight="1" x14ac:dyDescent="0.25">
      <c r="A578" s="133" t="s">
        <v>533</v>
      </c>
      <c r="B578" s="133" t="s">
        <v>3433</v>
      </c>
      <c r="C578" s="133">
        <v>15</v>
      </c>
      <c r="D578" s="136">
        <v>15000</v>
      </c>
      <c r="E578" s="135">
        <v>3750</v>
      </c>
      <c r="F578" s="133">
        <v>15</v>
      </c>
      <c r="G578" s="45" t="str">
        <f>IF(MID(tab_SATLISTE[[#This Row],[SAT-ID]],2,1)="x","x",LEFT(tab_SATLISTE[[#This Row],[SAT-ID]]))</f>
        <v>1</v>
      </c>
      <c r="H578" s="364" t="str">
        <f xml:space="preserve"> IF(tab_SATLISTE[[#This Row],[SAT-ID]]="","",IF(MID(tab_SATLISTE[[#This Row],[SAT-ID]],2,1)="x","Freistaat Bayern",INDEX(bezirke,LEFT(tab_SATLISTE[[#This Row],[SAT-ID]],1))&amp; " - "&amp; IF(MID(tab_SATLISTE[[#This Row],[SAT-ID]],2,1)="k","kommunal","privat")))</f>
        <v>Oberbayern - kommunal</v>
      </c>
      <c r="I578" s="365"/>
      <c r="J578" s="365"/>
      <c r="K578" s="365"/>
      <c r="L578" s="366"/>
    </row>
    <row r="579" spans="1:12" ht="15.95" customHeight="1" x14ac:dyDescent="0.25">
      <c r="A579" s="133" t="s">
        <v>789</v>
      </c>
      <c r="B579" s="133" t="s">
        <v>3434</v>
      </c>
      <c r="C579" s="133">
        <v>43</v>
      </c>
      <c r="D579" s="136">
        <v>43000</v>
      </c>
      <c r="E579" s="135">
        <v>10750</v>
      </c>
      <c r="F579" s="133">
        <v>43</v>
      </c>
      <c r="G579" s="45" t="str">
        <f>IF(MID(tab_SATLISTE[[#This Row],[SAT-ID]],2,1)="x","x",LEFT(tab_SATLISTE[[#This Row],[SAT-ID]]))</f>
        <v>1</v>
      </c>
      <c r="H579" s="364" t="str">
        <f xml:space="preserve"> IF(tab_SATLISTE[[#This Row],[SAT-ID]]="","",IF(MID(tab_SATLISTE[[#This Row],[SAT-ID]],2,1)="x","Freistaat Bayern",INDEX(bezirke,LEFT(tab_SATLISTE[[#This Row],[SAT-ID]],1))&amp; " - "&amp; IF(MID(tab_SATLISTE[[#This Row],[SAT-ID]],2,1)="k","kommunal","privat")))</f>
        <v>Oberbayern - kommunal</v>
      </c>
      <c r="I579" s="365"/>
      <c r="J579" s="365"/>
      <c r="K579" s="365"/>
      <c r="L579" s="366"/>
    </row>
    <row r="580" spans="1:12" ht="15.95" customHeight="1" x14ac:dyDescent="0.25">
      <c r="A580" s="133" t="s">
        <v>730</v>
      </c>
      <c r="B580" s="133" t="s">
        <v>3435</v>
      </c>
      <c r="C580" s="133">
        <v>6</v>
      </c>
      <c r="D580" s="136">
        <v>6000</v>
      </c>
      <c r="E580" s="135">
        <v>1500</v>
      </c>
      <c r="F580" s="133">
        <v>6</v>
      </c>
      <c r="G580" s="45" t="str">
        <f>IF(MID(tab_SATLISTE[[#This Row],[SAT-ID]],2,1)="x","x",LEFT(tab_SATLISTE[[#This Row],[SAT-ID]]))</f>
        <v>1</v>
      </c>
      <c r="H580" s="364" t="str">
        <f xml:space="preserve"> IF(tab_SATLISTE[[#This Row],[SAT-ID]]="","",IF(MID(tab_SATLISTE[[#This Row],[SAT-ID]],2,1)="x","Freistaat Bayern",INDEX(bezirke,LEFT(tab_SATLISTE[[#This Row],[SAT-ID]],1))&amp; " - "&amp; IF(MID(tab_SATLISTE[[#This Row],[SAT-ID]],2,1)="k","kommunal","privat")))</f>
        <v>Oberbayern - kommunal</v>
      </c>
      <c r="I580" s="365"/>
      <c r="J580" s="365"/>
      <c r="K580" s="365"/>
      <c r="L580" s="366"/>
    </row>
    <row r="581" spans="1:12" ht="15.95" customHeight="1" x14ac:dyDescent="0.25">
      <c r="A581" s="133" t="s">
        <v>714</v>
      </c>
      <c r="B581" s="133" t="s">
        <v>3436</v>
      </c>
      <c r="C581" s="133">
        <v>7</v>
      </c>
      <c r="D581" s="136">
        <v>7000</v>
      </c>
      <c r="E581" s="135">
        <v>1750</v>
      </c>
      <c r="F581" s="133">
        <v>7</v>
      </c>
      <c r="G581" s="45" t="str">
        <f>IF(MID(tab_SATLISTE[[#This Row],[SAT-ID]],2,1)="x","x",LEFT(tab_SATLISTE[[#This Row],[SAT-ID]]))</f>
        <v>1</v>
      </c>
      <c r="H581" s="364" t="str">
        <f xml:space="preserve"> IF(tab_SATLISTE[[#This Row],[SAT-ID]]="","",IF(MID(tab_SATLISTE[[#This Row],[SAT-ID]],2,1)="x","Freistaat Bayern",INDEX(bezirke,LEFT(tab_SATLISTE[[#This Row],[SAT-ID]],1))&amp; " - "&amp; IF(MID(tab_SATLISTE[[#This Row],[SAT-ID]],2,1)="k","kommunal","privat")))</f>
        <v>Oberbayern - kommunal</v>
      </c>
      <c r="I581" s="365"/>
      <c r="J581" s="365"/>
      <c r="K581" s="365"/>
      <c r="L581" s="366"/>
    </row>
    <row r="582" spans="1:12" ht="15.95" customHeight="1" x14ac:dyDescent="0.25">
      <c r="A582" s="133" t="s">
        <v>754</v>
      </c>
      <c r="B582" s="133" t="s">
        <v>3437</v>
      </c>
      <c r="C582" s="133">
        <v>16</v>
      </c>
      <c r="D582" s="136">
        <v>16000</v>
      </c>
      <c r="E582" s="135">
        <v>4000</v>
      </c>
      <c r="F582" s="133">
        <v>16</v>
      </c>
      <c r="G582" s="45" t="str">
        <f>IF(MID(tab_SATLISTE[[#This Row],[SAT-ID]],2,1)="x","x",LEFT(tab_SATLISTE[[#This Row],[SAT-ID]]))</f>
        <v>1</v>
      </c>
      <c r="H582" s="364" t="str">
        <f xml:space="preserve"> IF(tab_SATLISTE[[#This Row],[SAT-ID]]="","",IF(MID(tab_SATLISTE[[#This Row],[SAT-ID]],2,1)="x","Freistaat Bayern",INDEX(bezirke,LEFT(tab_SATLISTE[[#This Row],[SAT-ID]],1))&amp; " - "&amp; IF(MID(tab_SATLISTE[[#This Row],[SAT-ID]],2,1)="k","kommunal","privat")))</f>
        <v>Oberbayern - kommunal</v>
      </c>
      <c r="I582" s="365"/>
      <c r="J582" s="365"/>
      <c r="K582" s="365"/>
      <c r="L582" s="366"/>
    </row>
    <row r="583" spans="1:12" ht="15.95" customHeight="1" x14ac:dyDescent="0.25">
      <c r="A583" s="133" t="s">
        <v>815</v>
      </c>
      <c r="B583" s="133" t="s">
        <v>222</v>
      </c>
      <c r="C583" s="133">
        <v>4</v>
      </c>
      <c r="D583" s="136">
        <v>4000</v>
      </c>
      <c r="E583" s="135">
        <v>1000</v>
      </c>
      <c r="F583" s="133">
        <v>4</v>
      </c>
      <c r="G583" s="45" t="str">
        <f>IF(MID(tab_SATLISTE[[#This Row],[SAT-ID]],2,1)="x","x",LEFT(tab_SATLISTE[[#This Row],[SAT-ID]]))</f>
        <v>1</v>
      </c>
      <c r="H583" s="364" t="str">
        <f xml:space="preserve"> IF(tab_SATLISTE[[#This Row],[SAT-ID]]="","",IF(MID(tab_SATLISTE[[#This Row],[SAT-ID]],2,1)="x","Freistaat Bayern",INDEX(bezirke,LEFT(tab_SATLISTE[[#This Row],[SAT-ID]],1))&amp; " - "&amp; IF(MID(tab_SATLISTE[[#This Row],[SAT-ID]],2,1)="k","kommunal","privat")))</f>
        <v>Oberbayern - kommunal</v>
      </c>
      <c r="I583" s="365"/>
      <c r="J583" s="365"/>
      <c r="K583" s="365"/>
      <c r="L583" s="366"/>
    </row>
    <row r="584" spans="1:12" ht="15.95" customHeight="1" x14ac:dyDescent="0.25">
      <c r="A584" s="133" t="s">
        <v>833</v>
      </c>
      <c r="B584" s="133" t="s">
        <v>3438</v>
      </c>
      <c r="C584" s="133">
        <v>5</v>
      </c>
      <c r="D584" s="136">
        <v>5000</v>
      </c>
      <c r="E584" s="135">
        <v>1250</v>
      </c>
      <c r="F584" s="133">
        <v>5</v>
      </c>
      <c r="G584" s="45" t="str">
        <f>IF(MID(tab_SATLISTE[[#This Row],[SAT-ID]],2,1)="x","x",LEFT(tab_SATLISTE[[#This Row],[SAT-ID]]))</f>
        <v>1</v>
      </c>
      <c r="H584" s="364" t="str">
        <f xml:space="preserve"> IF(tab_SATLISTE[[#This Row],[SAT-ID]]="","",IF(MID(tab_SATLISTE[[#This Row],[SAT-ID]],2,1)="x","Freistaat Bayern",INDEX(bezirke,LEFT(tab_SATLISTE[[#This Row],[SAT-ID]],1))&amp; " - "&amp; IF(MID(tab_SATLISTE[[#This Row],[SAT-ID]],2,1)="k","kommunal","privat")))</f>
        <v>Oberbayern - kommunal</v>
      </c>
      <c r="I584" s="365"/>
      <c r="J584" s="365"/>
      <c r="K584" s="365"/>
      <c r="L584" s="366"/>
    </row>
    <row r="585" spans="1:12" ht="15.95" customHeight="1" x14ac:dyDescent="0.25">
      <c r="A585" s="133" t="s">
        <v>1047</v>
      </c>
      <c r="B585" s="133" t="s">
        <v>3439</v>
      </c>
      <c r="C585" s="133">
        <v>10</v>
      </c>
      <c r="D585" s="136">
        <v>10000</v>
      </c>
      <c r="E585" s="135">
        <v>2500</v>
      </c>
      <c r="F585" s="133">
        <v>10</v>
      </c>
      <c r="G585" s="45" t="str">
        <f>IF(MID(tab_SATLISTE[[#This Row],[SAT-ID]],2,1)="x","x",LEFT(tab_SATLISTE[[#This Row],[SAT-ID]]))</f>
        <v>1</v>
      </c>
      <c r="H585" s="364" t="str">
        <f xml:space="preserve"> IF(tab_SATLISTE[[#This Row],[SAT-ID]]="","",IF(MID(tab_SATLISTE[[#This Row],[SAT-ID]],2,1)="x","Freistaat Bayern",INDEX(bezirke,LEFT(tab_SATLISTE[[#This Row],[SAT-ID]],1))&amp; " - "&amp; IF(MID(tab_SATLISTE[[#This Row],[SAT-ID]],2,1)="k","kommunal","privat")))</f>
        <v>Oberbayern - privat</v>
      </c>
      <c r="I585" s="365"/>
      <c r="J585" s="365"/>
      <c r="K585" s="365"/>
      <c r="L585" s="366"/>
    </row>
    <row r="586" spans="1:12" ht="15.95" customHeight="1" x14ac:dyDescent="0.25">
      <c r="A586" s="133" t="s">
        <v>850</v>
      </c>
      <c r="B586" s="133" t="s">
        <v>3440</v>
      </c>
      <c r="C586" s="133">
        <v>12</v>
      </c>
      <c r="D586" s="136">
        <v>12000</v>
      </c>
      <c r="E586" s="135">
        <v>3000</v>
      </c>
      <c r="F586" s="133">
        <v>12</v>
      </c>
      <c r="G586" s="45" t="str">
        <f>IF(MID(tab_SATLISTE[[#This Row],[SAT-ID]],2,1)="x","x",LEFT(tab_SATLISTE[[#This Row],[SAT-ID]]))</f>
        <v>1</v>
      </c>
      <c r="H586" s="364" t="str">
        <f xml:space="preserve"> IF(tab_SATLISTE[[#This Row],[SAT-ID]]="","",IF(MID(tab_SATLISTE[[#This Row],[SAT-ID]],2,1)="x","Freistaat Bayern",INDEX(bezirke,LEFT(tab_SATLISTE[[#This Row],[SAT-ID]],1))&amp; " - "&amp; IF(MID(tab_SATLISTE[[#This Row],[SAT-ID]],2,1)="k","kommunal","privat")))</f>
        <v>Oberbayern - kommunal</v>
      </c>
      <c r="I586" s="365"/>
      <c r="J586" s="365"/>
      <c r="K586" s="365"/>
      <c r="L586" s="366"/>
    </row>
    <row r="587" spans="1:12" ht="15.95" customHeight="1" x14ac:dyDescent="0.25">
      <c r="A587" s="133" t="s">
        <v>596</v>
      </c>
      <c r="B587" s="133" t="s">
        <v>3441</v>
      </c>
      <c r="C587" s="133">
        <v>7</v>
      </c>
      <c r="D587" s="136">
        <v>7000</v>
      </c>
      <c r="E587" s="135">
        <v>1750</v>
      </c>
      <c r="F587" s="133">
        <v>7</v>
      </c>
      <c r="G587" s="45" t="str">
        <f>IF(MID(tab_SATLISTE[[#This Row],[SAT-ID]],2,1)="x","x",LEFT(tab_SATLISTE[[#This Row],[SAT-ID]]))</f>
        <v>1</v>
      </c>
      <c r="H587" s="364" t="str">
        <f xml:space="preserve"> IF(tab_SATLISTE[[#This Row],[SAT-ID]]="","",IF(MID(tab_SATLISTE[[#This Row],[SAT-ID]],2,1)="x","Freistaat Bayern",INDEX(bezirke,LEFT(tab_SATLISTE[[#This Row],[SAT-ID]],1))&amp; " - "&amp; IF(MID(tab_SATLISTE[[#This Row],[SAT-ID]],2,1)="k","kommunal","privat")))</f>
        <v>Oberbayern - kommunal</v>
      </c>
      <c r="I587" s="365"/>
      <c r="J587" s="365"/>
      <c r="K587" s="365"/>
      <c r="L587" s="366"/>
    </row>
    <row r="588" spans="1:12" ht="15.95" customHeight="1" x14ac:dyDescent="0.25">
      <c r="A588" s="133" t="s">
        <v>401</v>
      </c>
      <c r="B588" s="133" t="s">
        <v>3442</v>
      </c>
      <c r="C588" s="133">
        <v>36</v>
      </c>
      <c r="D588" s="136">
        <v>36000</v>
      </c>
      <c r="E588" s="135">
        <v>9000</v>
      </c>
      <c r="F588" s="133">
        <v>36</v>
      </c>
      <c r="G588" s="45" t="str">
        <f>IF(MID(tab_SATLISTE[[#This Row],[SAT-ID]],2,1)="x","x",LEFT(tab_SATLISTE[[#This Row],[SAT-ID]]))</f>
        <v>1</v>
      </c>
      <c r="H588" s="364" t="str">
        <f xml:space="preserve"> IF(tab_SATLISTE[[#This Row],[SAT-ID]]="","",IF(MID(tab_SATLISTE[[#This Row],[SAT-ID]],2,1)="x","Freistaat Bayern",INDEX(bezirke,LEFT(tab_SATLISTE[[#This Row],[SAT-ID]],1))&amp; " - "&amp; IF(MID(tab_SATLISTE[[#This Row],[SAT-ID]],2,1)="k","kommunal","privat")))</f>
        <v>Oberbayern - kommunal</v>
      </c>
      <c r="I588" s="365"/>
      <c r="J588" s="365"/>
      <c r="K588" s="365"/>
      <c r="L588" s="366"/>
    </row>
    <row r="589" spans="1:12" ht="15.95" customHeight="1" x14ac:dyDescent="0.25">
      <c r="A589" s="133" t="s">
        <v>415</v>
      </c>
      <c r="B589" s="133" t="s">
        <v>3443</v>
      </c>
      <c r="C589" s="133">
        <v>11</v>
      </c>
      <c r="D589" s="136">
        <v>11000</v>
      </c>
      <c r="E589" s="135">
        <v>2750</v>
      </c>
      <c r="F589" s="133">
        <v>11</v>
      </c>
      <c r="G589" s="45" t="str">
        <f>IF(MID(tab_SATLISTE[[#This Row],[SAT-ID]],2,1)="x","x",LEFT(tab_SATLISTE[[#This Row],[SAT-ID]]))</f>
        <v>1</v>
      </c>
      <c r="H589" s="364" t="str">
        <f xml:space="preserve"> IF(tab_SATLISTE[[#This Row],[SAT-ID]]="","",IF(MID(tab_SATLISTE[[#This Row],[SAT-ID]],2,1)="x","Freistaat Bayern",INDEX(bezirke,LEFT(tab_SATLISTE[[#This Row],[SAT-ID]],1))&amp; " - "&amp; IF(MID(tab_SATLISTE[[#This Row],[SAT-ID]],2,1)="k","kommunal","privat")))</f>
        <v>Oberbayern - kommunal</v>
      </c>
      <c r="I589" s="365"/>
      <c r="J589" s="365"/>
      <c r="K589" s="365"/>
      <c r="L589" s="366"/>
    </row>
    <row r="590" spans="1:12" ht="15.95" customHeight="1" x14ac:dyDescent="0.25">
      <c r="A590" s="133" t="s">
        <v>436</v>
      </c>
      <c r="B590" s="133" t="s">
        <v>3444</v>
      </c>
      <c r="C590" s="133">
        <v>74</v>
      </c>
      <c r="D590" s="136">
        <v>74000</v>
      </c>
      <c r="E590" s="135">
        <v>18500</v>
      </c>
      <c r="F590" s="133">
        <v>74</v>
      </c>
      <c r="G590" s="45" t="str">
        <f>IF(MID(tab_SATLISTE[[#This Row],[SAT-ID]],2,1)="x","x",LEFT(tab_SATLISTE[[#This Row],[SAT-ID]]))</f>
        <v>1</v>
      </c>
      <c r="H590" s="364" t="str">
        <f xml:space="preserve"> IF(tab_SATLISTE[[#This Row],[SAT-ID]]="","",IF(MID(tab_SATLISTE[[#This Row],[SAT-ID]],2,1)="x","Freistaat Bayern",INDEX(bezirke,LEFT(tab_SATLISTE[[#This Row],[SAT-ID]],1))&amp; " - "&amp; IF(MID(tab_SATLISTE[[#This Row],[SAT-ID]],2,1)="k","kommunal","privat")))</f>
        <v>Oberbayern - kommunal</v>
      </c>
      <c r="I590" s="365"/>
      <c r="J590" s="365"/>
      <c r="K590" s="365"/>
      <c r="L590" s="366"/>
    </row>
    <row r="591" spans="1:12" ht="15.95" customHeight="1" x14ac:dyDescent="0.25">
      <c r="A591" s="133" t="s">
        <v>442</v>
      </c>
      <c r="B591" s="133" t="s">
        <v>3445</v>
      </c>
      <c r="C591" s="133">
        <v>7</v>
      </c>
      <c r="D591" s="136">
        <v>7000</v>
      </c>
      <c r="E591" s="135">
        <v>1750</v>
      </c>
      <c r="F591" s="133">
        <v>7</v>
      </c>
      <c r="G591" s="45" t="str">
        <f>IF(MID(tab_SATLISTE[[#This Row],[SAT-ID]],2,1)="x","x",LEFT(tab_SATLISTE[[#This Row],[SAT-ID]]))</f>
        <v>1</v>
      </c>
      <c r="H591" s="364" t="str">
        <f xml:space="preserve"> IF(tab_SATLISTE[[#This Row],[SAT-ID]]="","",IF(MID(tab_SATLISTE[[#This Row],[SAT-ID]],2,1)="x","Freistaat Bayern",INDEX(bezirke,LEFT(tab_SATLISTE[[#This Row],[SAT-ID]],1))&amp; " - "&amp; IF(MID(tab_SATLISTE[[#This Row],[SAT-ID]],2,1)="k","kommunal","privat")))</f>
        <v>Oberbayern - kommunal</v>
      </c>
      <c r="I591" s="365"/>
      <c r="J591" s="365"/>
      <c r="K591" s="365"/>
      <c r="L591" s="366"/>
    </row>
    <row r="592" spans="1:12" ht="15.95" customHeight="1" x14ac:dyDescent="0.25">
      <c r="A592" s="133" t="s">
        <v>447</v>
      </c>
      <c r="B592" s="133" t="s">
        <v>3446</v>
      </c>
      <c r="C592" s="133">
        <v>17</v>
      </c>
      <c r="D592" s="136">
        <v>17000</v>
      </c>
      <c r="E592" s="135">
        <v>4250</v>
      </c>
      <c r="F592" s="133">
        <v>17</v>
      </c>
      <c r="G592" s="45" t="str">
        <f>IF(MID(tab_SATLISTE[[#This Row],[SAT-ID]],2,1)="x","x",LEFT(tab_SATLISTE[[#This Row],[SAT-ID]]))</f>
        <v>1</v>
      </c>
      <c r="H592" s="364" t="str">
        <f xml:space="preserve"> IF(tab_SATLISTE[[#This Row],[SAT-ID]]="","",IF(MID(tab_SATLISTE[[#This Row],[SAT-ID]],2,1)="x","Freistaat Bayern",INDEX(bezirke,LEFT(tab_SATLISTE[[#This Row],[SAT-ID]],1))&amp; " - "&amp; IF(MID(tab_SATLISTE[[#This Row],[SAT-ID]],2,1)="k","kommunal","privat")))</f>
        <v>Oberbayern - kommunal</v>
      </c>
      <c r="I592" s="365"/>
      <c r="J592" s="365"/>
      <c r="K592" s="365"/>
      <c r="L592" s="366"/>
    </row>
    <row r="593" spans="1:12" ht="15.95" customHeight="1" x14ac:dyDescent="0.25">
      <c r="A593" s="133" t="s">
        <v>728</v>
      </c>
      <c r="B593" s="133" t="s">
        <v>3447</v>
      </c>
      <c r="C593" s="133">
        <v>21</v>
      </c>
      <c r="D593" s="136">
        <v>21000</v>
      </c>
      <c r="E593" s="135">
        <v>5250</v>
      </c>
      <c r="F593" s="133">
        <v>21</v>
      </c>
      <c r="G593" s="45" t="str">
        <f>IF(MID(tab_SATLISTE[[#This Row],[SAT-ID]],2,1)="x","x",LEFT(tab_SATLISTE[[#This Row],[SAT-ID]]))</f>
        <v>1</v>
      </c>
      <c r="H593" s="364" t="str">
        <f xml:space="preserve"> IF(tab_SATLISTE[[#This Row],[SAT-ID]]="","",IF(MID(tab_SATLISTE[[#This Row],[SAT-ID]],2,1)="x","Freistaat Bayern",INDEX(bezirke,LEFT(tab_SATLISTE[[#This Row],[SAT-ID]],1))&amp; " - "&amp; IF(MID(tab_SATLISTE[[#This Row],[SAT-ID]],2,1)="k","kommunal","privat")))</f>
        <v>Oberbayern - kommunal</v>
      </c>
      <c r="I593" s="365"/>
      <c r="J593" s="365"/>
      <c r="K593" s="365"/>
      <c r="L593" s="366"/>
    </row>
    <row r="594" spans="1:12" ht="15.95" customHeight="1" x14ac:dyDescent="0.25">
      <c r="A594" s="133" t="s">
        <v>1115</v>
      </c>
      <c r="B594" s="133" t="s">
        <v>3448</v>
      </c>
      <c r="C594" s="133">
        <v>26</v>
      </c>
      <c r="D594" s="136">
        <v>26000</v>
      </c>
      <c r="E594" s="135">
        <v>6500</v>
      </c>
      <c r="F594" s="133">
        <v>26</v>
      </c>
      <c r="G594" s="45" t="str">
        <f>IF(MID(tab_SATLISTE[[#This Row],[SAT-ID]],2,1)="x","x",LEFT(tab_SATLISTE[[#This Row],[SAT-ID]]))</f>
        <v>1</v>
      </c>
      <c r="H594" s="364" t="str">
        <f xml:space="preserve"> IF(tab_SATLISTE[[#This Row],[SAT-ID]]="","",IF(MID(tab_SATLISTE[[#This Row],[SAT-ID]],2,1)="x","Freistaat Bayern",INDEX(bezirke,LEFT(tab_SATLISTE[[#This Row],[SAT-ID]],1))&amp; " - "&amp; IF(MID(tab_SATLISTE[[#This Row],[SAT-ID]],2,1)="k","kommunal","privat")))</f>
        <v>Oberbayern - privat</v>
      </c>
      <c r="I594" s="365"/>
      <c r="J594" s="365"/>
      <c r="K594" s="365"/>
      <c r="L594" s="366"/>
    </row>
    <row r="595" spans="1:12" ht="15.95" customHeight="1" x14ac:dyDescent="0.25">
      <c r="A595" s="133" t="s">
        <v>534</v>
      </c>
      <c r="B595" s="133" t="s">
        <v>3449</v>
      </c>
      <c r="C595" s="133">
        <v>42</v>
      </c>
      <c r="D595" s="136">
        <v>42000</v>
      </c>
      <c r="E595" s="135">
        <v>10500</v>
      </c>
      <c r="F595" s="133">
        <v>42</v>
      </c>
      <c r="G595" s="45" t="str">
        <f>IF(MID(tab_SATLISTE[[#This Row],[SAT-ID]],2,1)="x","x",LEFT(tab_SATLISTE[[#This Row],[SAT-ID]]))</f>
        <v>1</v>
      </c>
      <c r="H595" s="364" t="str">
        <f xml:space="preserve"> IF(tab_SATLISTE[[#This Row],[SAT-ID]]="","",IF(MID(tab_SATLISTE[[#This Row],[SAT-ID]],2,1)="x","Freistaat Bayern",INDEX(bezirke,LEFT(tab_SATLISTE[[#This Row],[SAT-ID]],1))&amp; " - "&amp; IF(MID(tab_SATLISTE[[#This Row],[SAT-ID]],2,1)="k","kommunal","privat")))</f>
        <v>Oberbayern - kommunal</v>
      </c>
      <c r="I595" s="365"/>
      <c r="J595" s="365"/>
      <c r="K595" s="365"/>
      <c r="L595" s="366"/>
    </row>
    <row r="596" spans="1:12" ht="15.95" customHeight="1" x14ac:dyDescent="0.25">
      <c r="A596" s="133" t="s">
        <v>656</v>
      </c>
      <c r="B596" s="133" t="s">
        <v>3450</v>
      </c>
      <c r="C596" s="133">
        <v>7</v>
      </c>
      <c r="D596" s="136">
        <v>7000</v>
      </c>
      <c r="E596" s="135">
        <v>1750</v>
      </c>
      <c r="F596" s="133">
        <v>7</v>
      </c>
      <c r="G596" s="45" t="str">
        <f>IF(MID(tab_SATLISTE[[#This Row],[SAT-ID]],2,1)="x","x",LEFT(tab_SATLISTE[[#This Row],[SAT-ID]]))</f>
        <v>1</v>
      </c>
      <c r="H596" s="364" t="str">
        <f xml:space="preserve"> IF(tab_SATLISTE[[#This Row],[SAT-ID]]="","",IF(MID(tab_SATLISTE[[#This Row],[SAT-ID]],2,1)="x","Freistaat Bayern",INDEX(bezirke,LEFT(tab_SATLISTE[[#This Row],[SAT-ID]],1))&amp; " - "&amp; IF(MID(tab_SATLISTE[[#This Row],[SAT-ID]],2,1)="k","kommunal","privat")))</f>
        <v>Oberbayern - kommunal</v>
      </c>
      <c r="I596" s="365"/>
      <c r="J596" s="365"/>
      <c r="K596" s="365"/>
      <c r="L596" s="366"/>
    </row>
    <row r="597" spans="1:12" ht="15.95" customHeight="1" x14ac:dyDescent="0.25">
      <c r="A597" s="133" t="s">
        <v>1127</v>
      </c>
      <c r="B597" s="133" t="s">
        <v>187</v>
      </c>
      <c r="C597" s="133">
        <v>50</v>
      </c>
      <c r="D597" s="136">
        <v>50000</v>
      </c>
      <c r="E597" s="135">
        <v>12500</v>
      </c>
      <c r="F597" s="133">
        <v>50</v>
      </c>
      <c r="G597" s="45" t="str">
        <f>IF(MID(tab_SATLISTE[[#This Row],[SAT-ID]],2,1)="x","x",LEFT(tab_SATLISTE[[#This Row],[SAT-ID]]))</f>
        <v>1</v>
      </c>
      <c r="H597" s="364" t="str">
        <f xml:space="preserve"> IF(tab_SATLISTE[[#This Row],[SAT-ID]]="","",IF(MID(tab_SATLISTE[[#This Row],[SAT-ID]],2,1)="x","Freistaat Bayern",INDEX(bezirke,LEFT(tab_SATLISTE[[#This Row],[SAT-ID]],1))&amp; " - "&amp; IF(MID(tab_SATLISTE[[#This Row],[SAT-ID]],2,1)="k","kommunal","privat")))</f>
        <v>Oberbayern - privat</v>
      </c>
      <c r="I597" s="365"/>
      <c r="J597" s="365"/>
      <c r="K597" s="365"/>
      <c r="L597" s="366"/>
    </row>
    <row r="598" spans="1:12" ht="15.95" customHeight="1" x14ac:dyDescent="0.25">
      <c r="A598" s="133" t="s">
        <v>832</v>
      </c>
      <c r="B598" s="133" t="s">
        <v>3451</v>
      </c>
      <c r="C598" s="133">
        <v>52</v>
      </c>
      <c r="D598" s="136">
        <v>52000</v>
      </c>
      <c r="E598" s="135">
        <v>13000</v>
      </c>
      <c r="F598" s="133">
        <v>52</v>
      </c>
      <c r="G598" s="45" t="str">
        <f>IF(MID(tab_SATLISTE[[#This Row],[SAT-ID]],2,1)="x","x",LEFT(tab_SATLISTE[[#This Row],[SAT-ID]]))</f>
        <v>1</v>
      </c>
      <c r="H598" s="364" t="str">
        <f xml:space="preserve"> IF(tab_SATLISTE[[#This Row],[SAT-ID]]="","",IF(MID(tab_SATLISTE[[#This Row],[SAT-ID]],2,1)="x","Freistaat Bayern",INDEX(bezirke,LEFT(tab_SATLISTE[[#This Row],[SAT-ID]],1))&amp; " - "&amp; IF(MID(tab_SATLISTE[[#This Row],[SAT-ID]],2,1)="k","kommunal","privat")))</f>
        <v>Oberbayern - kommunal</v>
      </c>
      <c r="I598" s="365"/>
      <c r="J598" s="365"/>
      <c r="K598" s="365"/>
      <c r="L598" s="366"/>
    </row>
    <row r="599" spans="1:12" ht="15.95" customHeight="1" x14ac:dyDescent="0.25">
      <c r="A599" s="133" t="s">
        <v>748</v>
      </c>
      <c r="B599" s="133" t="s">
        <v>3452</v>
      </c>
      <c r="C599" s="133">
        <v>4</v>
      </c>
      <c r="D599" s="136">
        <v>4000</v>
      </c>
      <c r="E599" s="135">
        <v>1000</v>
      </c>
      <c r="F599" s="133">
        <v>4</v>
      </c>
      <c r="G599" s="45" t="str">
        <f>IF(MID(tab_SATLISTE[[#This Row],[SAT-ID]],2,1)="x","x",LEFT(tab_SATLISTE[[#This Row],[SAT-ID]]))</f>
        <v>1</v>
      </c>
      <c r="H599" s="364" t="str">
        <f xml:space="preserve"> IF(tab_SATLISTE[[#This Row],[SAT-ID]]="","",IF(MID(tab_SATLISTE[[#This Row],[SAT-ID]],2,1)="x","Freistaat Bayern",INDEX(bezirke,LEFT(tab_SATLISTE[[#This Row],[SAT-ID]],1))&amp; " - "&amp; IF(MID(tab_SATLISTE[[#This Row],[SAT-ID]],2,1)="k","kommunal","privat")))</f>
        <v>Oberbayern - kommunal</v>
      </c>
      <c r="I599" s="365"/>
      <c r="J599" s="365"/>
      <c r="K599" s="365"/>
      <c r="L599" s="366"/>
    </row>
    <row r="600" spans="1:12" ht="15.95" customHeight="1" x14ac:dyDescent="0.25">
      <c r="A600" s="133" t="s">
        <v>529</v>
      </c>
      <c r="B600" s="133" t="s">
        <v>3453</v>
      </c>
      <c r="C600" s="133">
        <v>69</v>
      </c>
      <c r="D600" s="136">
        <v>69000</v>
      </c>
      <c r="E600" s="135">
        <v>17250</v>
      </c>
      <c r="F600" s="133">
        <v>69</v>
      </c>
      <c r="G600" s="45" t="str">
        <f>IF(MID(tab_SATLISTE[[#This Row],[SAT-ID]],2,1)="x","x",LEFT(tab_SATLISTE[[#This Row],[SAT-ID]]))</f>
        <v>1</v>
      </c>
      <c r="H600" s="364" t="str">
        <f xml:space="preserve"> IF(tab_SATLISTE[[#This Row],[SAT-ID]]="","",IF(MID(tab_SATLISTE[[#This Row],[SAT-ID]],2,1)="x","Freistaat Bayern",INDEX(bezirke,LEFT(tab_SATLISTE[[#This Row],[SAT-ID]],1))&amp; " - "&amp; IF(MID(tab_SATLISTE[[#This Row],[SAT-ID]],2,1)="k","kommunal","privat")))</f>
        <v>Oberbayern - kommunal</v>
      </c>
      <c r="I600" s="365"/>
      <c r="J600" s="365"/>
      <c r="K600" s="365"/>
      <c r="L600" s="366"/>
    </row>
    <row r="601" spans="1:12" ht="15.95" customHeight="1" x14ac:dyDescent="0.25">
      <c r="A601" s="133" t="s">
        <v>784</v>
      </c>
      <c r="B601" s="133" t="s">
        <v>3454</v>
      </c>
      <c r="C601" s="133">
        <v>15</v>
      </c>
      <c r="D601" s="136">
        <v>15000</v>
      </c>
      <c r="E601" s="135">
        <v>3750</v>
      </c>
      <c r="F601" s="133">
        <v>15</v>
      </c>
      <c r="G601" s="45" t="str">
        <f>IF(MID(tab_SATLISTE[[#This Row],[SAT-ID]],2,1)="x","x",LEFT(tab_SATLISTE[[#This Row],[SAT-ID]]))</f>
        <v>1</v>
      </c>
      <c r="H601" s="364" t="str">
        <f xml:space="preserve"> IF(tab_SATLISTE[[#This Row],[SAT-ID]]="","",IF(MID(tab_SATLISTE[[#This Row],[SAT-ID]],2,1)="x","Freistaat Bayern",INDEX(bezirke,LEFT(tab_SATLISTE[[#This Row],[SAT-ID]],1))&amp; " - "&amp; IF(MID(tab_SATLISTE[[#This Row],[SAT-ID]],2,1)="k","kommunal","privat")))</f>
        <v>Oberbayern - kommunal</v>
      </c>
      <c r="I601" s="365"/>
      <c r="J601" s="365"/>
      <c r="K601" s="365"/>
      <c r="L601" s="366"/>
    </row>
    <row r="602" spans="1:12" ht="15.95" customHeight="1" x14ac:dyDescent="0.25">
      <c r="A602" s="133" t="s">
        <v>770</v>
      </c>
      <c r="B602" s="133" t="s">
        <v>3455</v>
      </c>
      <c r="C602" s="133">
        <v>15</v>
      </c>
      <c r="D602" s="136">
        <v>15000</v>
      </c>
      <c r="E602" s="135">
        <v>3750</v>
      </c>
      <c r="F602" s="133">
        <v>15</v>
      </c>
      <c r="G602" s="45" t="str">
        <f>IF(MID(tab_SATLISTE[[#This Row],[SAT-ID]],2,1)="x","x",LEFT(tab_SATLISTE[[#This Row],[SAT-ID]]))</f>
        <v>1</v>
      </c>
      <c r="H602" s="364" t="str">
        <f xml:space="preserve"> IF(tab_SATLISTE[[#This Row],[SAT-ID]]="","",IF(MID(tab_SATLISTE[[#This Row],[SAT-ID]],2,1)="x","Freistaat Bayern",INDEX(bezirke,LEFT(tab_SATLISTE[[#This Row],[SAT-ID]],1))&amp; " - "&amp; IF(MID(tab_SATLISTE[[#This Row],[SAT-ID]],2,1)="k","kommunal","privat")))</f>
        <v>Oberbayern - kommunal</v>
      </c>
      <c r="I602" s="365"/>
      <c r="J602" s="365"/>
      <c r="K602" s="365"/>
      <c r="L602" s="366"/>
    </row>
    <row r="603" spans="1:12" ht="15.95" customHeight="1" x14ac:dyDescent="0.25">
      <c r="A603" s="133" t="s">
        <v>875</v>
      </c>
      <c r="B603" s="133" t="s">
        <v>3456</v>
      </c>
      <c r="C603" s="133">
        <v>58</v>
      </c>
      <c r="D603" s="136">
        <v>58000</v>
      </c>
      <c r="E603" s="135">
        <v>14500</v>
      </c>
      <c r="F603" s="133">
        <v>58</v>
      </c>
      <c r="G603" s="45" t="str">
        <f>IF(MID(tab_SATLISTE[[#This Row],[SAT-ID]],2,1)="x","x",LEFT(tab_SATLISTE[[#This Row],[SAT-ID]]))</f>
        <v>1</v>
      </c>
      <c r="H603" s="364" t="str">
        <f xml:space="preserve"> IF(tab_SATLISTE[[#This Row],[SAT-ID]]="","",IF(MID(tab_SATLISTE[[#This Row],[SAT-ID]],2,1)="x","Freistaat Bayern",INDEX(bezirke,LEFT(tab_SATLISTE[[#This Row],[SAT-ID]],1))&amp; " - "&amp; IF(MID(tab_SATLISTE[[#This Row],[SAT-ID]],2,1)="k","kommunal","privat")))</f>
        <v>Oberbayern - kommunal</v>
      </c>
      <c r="I603" s="365"/>
      <c r="J603" s="365"/>
      <c r="K603" s="365"/>
      <c r="L603" s="366"/>
    </row>
    <row r="604" spans="1:12" ht="15.95" customHeight="1" x14ac:dyDescent="0.25">
      <c r="A604" s="133" t="s">
        <v>434</v>
      </c>
      <c r="B604" s="133" t="s">
        <v>3457</v>
      </c>
      <c r="C604" s="133">
        <v>14</v>
      </c>
      <c r="D604" s="136">
        <v>14000</v>
      </c>
      <c r="E604" s="135">
        <v>3500</v>
      </c>
      <c r="F604" s="133">
        <v>14</v>
      </c>
      <c r="G604" s="45" t="str">
        <f>IF(MID(tab_SATLISTE[[#This Row],[SAT-ID]],2,1)="x","x",LEFT(tab_SATLISTE[[#This Row],[SAT-ID]]))</f>
        <v>1</v>
      </c>
      <c r="H604" s="364" t="str">
        <f xml:space="preserve"> IF(tab_SATLISTE[[#This Row],[SAT-ID]]="","",IF(MID(tab_SATLISTE[[#This Row],[SAT-ID]],2,1)="x","Freistaat Bayern",INDEX(bezirke,LEFT(tab_SATLISTE[[#This Row],[SAT-ID]],1))&amp; " - "&amp; IF(MID(tab_SATLISTE[[#This Row],[SAT-ID]],2,1)="k","kommunal","privat")))</f>
        <v>Oberbayern - kommunal</v>
      </c>
      <c r="I604" s="365"/>
      <c r="J604" s="365"/>
      <c r="K604" s="365"/>
      <c r="L604" s="366"/>
    </row>
    <row r="605" spans="1:12" ht="15.95" customHeight="1" x14ac:dyDescent="0.25">
      <c r="A605" s="133" t="s">
        <v>511</v>
      </c>
      <c r="B605" s="133" t="s">
        <v>3458</v>
      </c>
      <c r="C605" s="133">
        <v>13</v>
      </c>
      <c r="D605" s="136">
        <v>13000</v>
      </c>
      <c r="E605" s="135">
        <v>3250</v>
      </c>
      <c r="F605" s="133">
        <v>13</v>
      </c>
      <c r="G605" s="45" t="str">
        <f>IF(MID(tab_SATLISTE[[#This Row],[SAT-ID]],2,1)="x","x",LEFT(tab_SATLISTE[[#This Row],[SAT-ID]]))</f>
        <v>1</v>
      </c>
      <c r="H605" s="364" t="str">
        <f xml:space="preserve"> IF(tab_SATLISTE[[#This Row],[SAT-ID]]="","",IF(MID(tab_SATLISTE[[#This Row],[SAT-ID]],2,1)="x","Freistaat Bayern",INDEX(bezirke,LEFT(tab_SATLISTE[[#This Row],[SAT-ID]],1))&amp; " - "&amp; IF(MID(tab_SATLISTE[[#This Row],[SAT-ID]],2,1)="k","kommunal","privat")))</f>
        <v>Oberbayern - kommunal</v>
      </c>
      <c r="I605" s="365"/>
      <c r="J605" s="365"/>
      <c r="K605" s="365"/>
      <c r="L605" s="366"/>
    </row>
    <row r="606" spans="1:12" ht="15.95" customHeight="1" x14ac:dyDescent="0.25">
      <c r="A606" s="133" t="s">
        <v>494</v>
      </c>
      <c r="B606" s="133" t="s">
        <v>3459</v>
      </c>
      <c r="C606" s="133">
        <v>16</v>
      </c>
      <c r="D606" s="136">
        <v>16000</v>
      </c>
      <c r="E606" s="135">
        <v>4000</v>
      </c>
      <c r="F606" s="133">
        <v>16</v>
      </c>
      <c r="G606" s="45" t="str">
        <f>IF(MID(tab_SATLISTE[[#This Row],[SAT-ID]],2,1)="x","x",LEFT(tab_SATLISTE[[#This Row],[SAT-ID]]))</f>
        <v>1</v>
      </c>
      <c r="H606" s="364" t="str">
        <f xml:space="preserve"> IF(tab_SATLISTE[[#This Row],[SAT-ID]]="","",IF(MID(tab_SATLISTE[[#This Row],[SAT-ID]],2,1)="x","Freistaat Bayern",INDEX(bezirke,LEFT(tab_SATLISTE[[#This Row],[SAT-ID]],1))&amp; " - "&amp; IF(MID(tab_SATLISTE[[#This Row],[SAT-ID]],2,1)="k","kommunal","privat")))</f>
        <v>Oberbayern - kommunal</v>
      </c>
      <c r="I606" s="365"/>
      <c r="J606" s="365"/>
      <c r="K606" s="365"/>
      <c r="L606" s="366"/>
    </row>
    <row r="607" spans="1:12" ht="15.95" customHeight="1" x14ac:dyDescent="0.25">
      <c r="A607" s="133" t="s">
        <v>552</v>
      </c>
      <c r="B607" s="133" t="s">
        <v>3460</v>
      </c>
      <c r="C607" s="133">
        <v>113</v>
      </c>
      <c r="D607" s="136">
        <v>113000</v>
      </c>
      <c r="E607" s="135">
        <v>28250</v>
      </c>
      <c r="F607" s="133">
        <v>113</v>
      </c>
      <c r="G607" s="45" t="str">
        <f>IF(MID(tab_SATLISTE[[#This Row],[SAT-ID]],2,1)="x","x",LEFT(tab_SATLISTE[[#This Row],[SAT-ID]]))</f>
        <v>1</v>
      </c>
      <c r="H607" s="364" t="str">
        <f xml:space="preserve"> IF(tab_SATLISTE[[#This Row],[SAT-ID]]="","",IF(MID(tab_SATLISTE[[#This Row],[SAT-ID]],2,1)="x","Freistaat Bayern",INDEX(bezirke,LEFT(tab_SATLISTE[[#This Row],[SAT-ID]],1))&amp; " - "&amp; IF(MID(tab_SATLISTE[[#This Row],[SAT-ID]],2,1)="k","kommunal","privat")))</f>
        <v>Oberbayern - kommunal</v>
      </c>
      <c r="I607" s="365"/>
      <c r="J607" s="365"/>
      <c r="K607" s="365"/>
      <c r="L607" s="366"/>
    </row>
    <row r="608" spans="1:12" ht="15.95" customHeight="1" x14ac:dyDescent="0.25">
      <c r="A608" s="133" t="s">
        <v>598</v>
      </c>
      <c r="B608" s="133" t="s">
        <v>3461</v>
      </c>
      <c r="C608" s="133">
        <v>11</v>
      </c>
      <c r="D608" s="136">
        <v>11000</v>
      </c>
      <c r="E608" s="135">
        <v>2750</v>
      </c>
      <c r="F608" s="133">
        <v>11</v>
      </c>
      <c r="G608" s="45" t="str">
        <f>IF(MID(tab_SATLISTE[[#This Row],[SAT-ID]],2,1)="x","x",LEFT(tab_SATLISTE[[#This Row],[SAT-ID]]))</f>
        <v>1</v>
      </c>
      <c r="H608" s="364" t="str">
        <f xml:space="preserve"> IF(tab_SATLISTE[[#This Row],[SAT-ID]]="","",IF(MID(tab_SATLISTE[[#This Row],[SAT-ID]],2,1)="x","Freistaat Bayern",INDEX(bezirke,LEFT(tab_SATLISTE[[#This Row],[SAT-ID]],1))&amp; " - "&amp; IF(MID(tab_SATLISTE[[#This Row],[SAT-ID]],2,1)="k","kommunal","privat")))</f>
        <v>Oberbayern - kommunal</v>
      </c>
      <c r="I608" s="365"/>
      <c r="J608" s="365"/>
      <c r="K608" s="365"/>
      <c r="L608" s="366"/>
    </row>
    <row r="609" spans="1:12" ht="15.95" customHeight="1" x14ac:dyDescent="0.25">
      <c r="A609" s="133" t="s">
        <v>610</v>
      </c>
      <c r="B609" s="133" t="s">
        <v>3462</v>
      </c>
      <c r="C609" s="133">
        <v>5</v>
      </c>
      <c r="D609" s="136">
        <v>5000</v>
      </c>
      <c r="E609" s="135">
        <v>1250</v>
      </c>
      <c r="F609" s="133">
        <v>5</v>
      </c>
      <c r="G609" s="45" t="str">
        <f>IF(MID(tab_SATLISTE[[#This Row],[SAT-ID]],2,1)="x","x",LEFT(tab_SATLISTE[[#This Row],[SAT-ID]]))</f>
        <v>1</v>
      </c>
      <c r="H609" s="364" t="str">
        <f xml:space="preserve"> IF(tab_SATLISTE[[#This Row],[SAT-ID]]="","",IF(MID(tab_SATLISTE[[#This Row],[SAT-ID]],2,1)="x","Freistaat Bayern",INDEX(bezirke,LEFT(tab_SATLISTE[[#This Row],[SAT-ID]],1))&amp; " - "&amp; IF(MID(tab_SATLISTE[[#This Row],[SAT-ID]],2,1)="k","kommunal","privat")))</f>
        <v>Oberbayern - kommunal</v>
      </c>
      <c r="I609" s="365"/>
      <c r="J609" s="365"/>
      <c r="K609" s="365"/>
      <c r="L609" s="366"/>
    </row>
    <row r="610" spans="1:12" ht="15.95" customHeight="1" x14ac:dyDescent="0.25">
      <c r="A610" s="133" t="s">
        <v>629</v>
      </c>
      <c r="B610" s="133" t="s">
        <v>3463</v>
      </c>
      <c r="C610" s="133">
        <v>9</v>
      </c>
      <c r="D610" s="136">
        <v>9000</v>
      </c>
      <c r="E610" s="135">
        <v>2250</v>
      </c>
      <c r="F610" s="133">
        <v>9</v>
      </c>
      <c r="G610" s="45" t="str">
        <f>IF(MID(tab_SATLISTE[[#This Row],[SAT-ID]],2,1)="x","x",LEFT(tab_SATLISTE[[#This Row],[SAT-ID]]))</f>
        <v>1</v>
      </c>
      <c r="H610" s="364" t="str">
        <f xml:space="preserve"> IF(tab_SATLISTE[[#This Row],[SAT-ID]]="","",IF(MID(tab_SATLISTE[[#This Row],[SAT-ID]],2,1)="x","Freistaat Bayern",INDEX(bezirke,LEFT(tab_SATLISTE[[#This Row],[SAT-ID]],1))&amp; " - "&amp; IF(MID(tab_SATLISTE[[#This Row],[SAT-ID]],2,1)="k","kommunal","privat")))</f>
        <v>Oberbayern - kommunal</v>
      </c>
      <c r="I610" s="365"/>
      <c r="J610" s="365"/>
      <c r="K610" s="365"/>
      <c r="L610" s="366"/>
    </row>
    <row r="611" spans="1:12" ht="15.95" customHeight="1" x14ac:dyDescent="0.25">
      <c r="A611" s="133" t="s">
        <v>646</v>
      </c>
      <c r="B611" s="133" t="s">
        <v>3464</v>
      </c>
      <c r="C611" s="133">
        <v>45</v>
      </c>
      <c r="D611" s="136">
        <v>45000</v>
      </c>
      <c r="E611" s="135">
        <v>11250</v>
      </c>
      <c r="F611" s="133">
        <v>45</v>
      </c>
      <c r="G611" s="45" t="str">
        <f>IF(MID(tab_SATLISTE[[#This Row],[SAT-ID]],2,1)="x","x",LEFT(tab_SATLISTE[[#This Row],[SAT-ID]]))</f>
        <v>1</v>
      </c>
      <c r="H611" s="364" t="str">
        <f xml:space="preserve"> IF(tab_SATLISTE[[#This Row],[SAT-ID]]="","",IF(MID(tab_SATLISTE[[#This Row],[SAT-ID]],2,1)="x","Freistaat Bayern",INDEX(bezirke,LEFT(tab_SATLISTE[[#This Row],[SAT-ID]],1))&amp; " - "&amp; IF(MID(tab_SATLISTE[[#This Row],[SAT-ID]],2,1)="k","kommunal","privat")))</f>
        <v>Oberbayern - kommunal</v>
      </c>
      <c r="I611" s="365"/>
      <c r="J611" s="365"/>
      <c r="K611" s="365"/>
      <c r="L611" s="366"/>
    </row>
    <row r="612" spans="1:12" ht="15.95" customHeight="1" x14ac:dyDescent="0.25">
      <c r="A612" s="133" t="s">
        <v>678</v>
      </c>
      <c r="B612" s="133" t="s">
        <v>3465</v>
      </c>
      <c r="C612" s="133">
        <v>14</v>
      </c>
      <c r="D612" s="136">
        <v>14000</v>
      </c>
      <c r="E612" s="135">
        <v>3500</v>
      </c>
      <c r="F612" s="133">
        <v>14</v>
      </c>
      <c r="G612" s="45" t="str">
        <f>IF(MID(tab_SATLISTE[[#This Row],[SAT-ID]],2,1)="x","x",LEFT(tab_SATLISTE[[#This Row],[SAT-ID]]))</f>
        <v>1</v>
      </c>
      <c r="H612" s="364" t="str">
        <f xml:space="preserve"> IF(tab_SATLISTE[[#This Row],[SAT-ID]]="","",IF(MID(tab_SATLISTE[[#This Row],[SAT-ID]],2,1)="x","Freistaat Bayern",INDEX(bezirke,LEFT(tab_SATLISTE[[#This Row],[SAT-ID]],1))&amp; " - "&amp; IF(MID(tab_SATLISTE[[#This Row],[SAT-ID]],2,1)="k","kommunal","privat")))</f>
        <v>Oberbayern - kommunal</v>
      </c>
      <c r="I612" s="365"/>
      <c r="J612" s="365"/>
      <c r="K612" s="365"/>
      <c r="L612" s="366"/>
    </row>
    <row r="613" spans="1:12" ht="15.95" customHeight="1" x14ac:dyDescent="0.25">
      <c r="A613" s="133" t="s">
        <v>751</v>
      </c>
      <c r="B613" s="133" t="s">
        <v>3466</v>
      </c>
      <c r="C613" s="133">
        <v>18</v>
      </c>
      <c r="D613" s="136">
        <v>18000</v>
      </c>
      <c r="E613" s="135">
        <v>4500</v>
      </c>
      <c r="F613" s="133">
        <v>18</v>
      </c>
      <c r="G613" s="45" t="str">
        <f>IF(MID(tab_SATLISTE[[#This Row],[SAT-ID]],2,1)="x","x",LEFT(tab_SATLISTE[[#This Row],[SAT-ID]]))</f>
        <v>1</v>
      </c>
      <c r="H613" s="364" t="str">
        <f xml:space="preserve"> IF(tab_SATLISTE[[#This Row],[SAT-ID]]="","",IF(MID(tab_SATLISTE[[#This Row],[SAT-ID]],2,1)="x","Freistaat Bayern",INDEX(bezirke,LEFT(tab_SATLISTE[[#This Row],[SAT-ID]],1))&amp; " - "&amp; IF(MID(tab_SATLISTE[[#This Row],[SAT-ID]],2,1)="k","kommunal","privat")))</f>
        <v>Oberbayern - kommunal</v>
      </c>
      <c r="I613" s="365"/>
      <c r="J613" s="365"/>
      <c r="K613" s="365"/>
      <c r="L613" s="366"/>
    </row>
    <row r="614" spans="1:12" ht="15.95" customHeight="1" x14ac:dyDescent="0.25">
      <c r="A614" s="133" t="s">
        <v>862</v>
      </c>
      <c r="B614" s="133" t="s">
        <v>3467</v>
      </c>
      <c r="C614" s="133">
        <v>15</v>
      </c>
      <c r="D614" s="136">
        <v>15000</v>
      </c>
      <c r="E614" s="135">
        <v>3750</v>
      </c>
      <c r="F614" s="133">
        <v>15</v>
      </c>
      <c r="G614" s="45" t="str">
        <f>IF(MID(tab_SATLISTE[[#This Row],[SAT-ID]],2,1)="x","x",LEFT(tab_SATLISTE[[#This Row],[SAT-ID]]))</f>
        <v>1</v>
      </c>
      <c r="H614" s="364" t="str">
        <f xml:space="preserve"> IF(tab_SATLISTE[[#This Row],[SAT-ID]]="","",IF(MID(tab_SATLISTE[[#This Row],[SAT-ID]],2,1)="x","Freistaat Bayern",INDEX(bezirke,LEFT(tab_SATLISTE[[#This Row],[SAT-ID]],1))&amp; " - "&amp; IF(MID(tab_SATLISTE[[#This Row],[SAT-ID]],2,1)="k","kommunal","privat")))</f>
        <v>Oberbayern - kommunal</v>
      </c>
      <c r="I614" s="365"/>
      <c r="J614" s="365"/>
      <c r="K614" s="365"/>
      <c r="L614" s="366"/>
    </row>
    <row r="615" spans="1:12" ht="15.95" customHeight="1" x14ac:dyDescent="0.25">
      <c r="A615" s="133" t="s">
        <v>454</v>
      </c>
      <c r="B615" s="133" t="s">
        <v>3468</v>
      </c>
      <c r="C615" s="133">
        <v>30</v>
      </c>
      <c r="D615" s="136">
        <v>30000</v>
      </c>
      <c r="E615" s="135">
        <v>7500</v>
      </c>
      <c r="F615" s="133">
        <v>30</v>
      </c>
      <c r="G615" s="45" t="str">
        <f>IF(MID(tab_SATLISTE[[#This Row],[SAT-ID]],2,1)="x","x",LEFT(tab_SATLISTE[[#This Row],[SAT-ID]]))</f>
        <v>1</v>
      </c>
      <c r="H615" s="364" t="str">
        <f xml:space="preserve"> IF(tab_SATLISTE[[#This Row],[SAT-ID]]="","",IF(MID(tab_SATLISTE[[#This Row],[SAT-ID]],2,1)="x","Freistaat Bayern",INDEX(bezirke,LEFT(tab_SATLISTE[[#This Row],[SAT-ID]],1))&amp; " - "&amp; IF(MID(tab_SATLISTE[[#This Row],[SAT-ID]],2,1)="k","kommunal","privat")))</f>
        <v>Oberbayern - kommunal</v>
      </c>
      <c r="I615" s="365"/>
      <c r="J615" s="365"/>
      <c r="K615" s="365"/>
      <c r="L615" s="366"/>
    </row>
    <row r="616" spans="1:12" ht="15.95" customHeight="1" x14ac:dyDescent="0.25">
      <c r="A616" s="133" t="s">
        <v>477</v>
      </c>
      <c r="B616" s="133" t="s">
        <v>3469</v>
      </c>
      <c r="C616" s="133">
        <v>171</v>
      </c>
      <c r="D616" s="136">
        <v>171000</v>
      </c>
      <c r="E616" s="135">
        <v>42750</v>
      </c>
      <c r="F616" s="133">
        <v>171</v>
      </c>
      <c r="G616" s="45" t="str">
        <f>IF(MID(tab_SATLISTE[[#This Row],[SAT-ID]],2,1)="x","x",LEFT(tab_SATLISTE[[#This Row],[SAT-ID]]))</f>
        <v>1</v>
      </c>
      <c r="H616" s="364" t="str">
        <f xml:space="preserve"> IF(tab_SATLISTE[[#This Row],[SAT-ID]]="","",IF(MID(tab_SATLISTE[[#This Row],[SAT-ID]],2,1)="x","Freistaat Bayern",INDEX(bezirke,LEFT(tab_SATLISTE[[#This Row],[SAT-ID]],1))&amp; " - "&amp; IF(MID(tab_SATLISTE[[#This Row],[SAT-ID]],2,1)="k","kommunal","privat")))</f>
        <v>Oberbayern - kommunal</v>
      </c>
      <c r="I616" s="365"/>
      <c r="J616" s="365"/>
      <c r="K616" s="365"/>
      <c r="L616" s="366"/>
    </row>
    <row r="617" spans="1:12" ht="15.95" customHeight="1" x14ac:dyDescent="0.25">
      <c r="A617" s="133" t="s">
        <v>574</v>
      </c>
      <c r="B617" s="133" t="s">
        <v>3470</v>
      </c>
      <c r="C617" s="133">
        <v>15</v>
      </c>
      <c r="D617" s="136">
        <v>15000</v>
      </c>
      <c r="E617" s="135">
        <v>3750</v>
      </c>
      <c r="F617" s="133">
        <v>15</v>
      </c>
      <c r="G617" s="45" t="str">
        <f>IF(MID(tab_SATLISTE[[#This Row],[SAT-ID]],2,1)="x","x",LEFT(tab_SATLISTE[[#This Row],[SAT-ID]]))</f>
        <v>1</v>
      </c>
      <c r="H617" s="364" t="str">
        <f xml:space="preserve"> IF(tab_SATLISTE[[#This Row],[SAT-ID]]="","",IF(MID(tab_SATLISTE[[#This Row],[SAT-ID]],2,1)="x","Freistaat Bayern",INDEX(bezirke,LEFT(tab_SATLISTE[[#This Row],[SAT-ID]],1))&amp; " - "&amp; IF(MID(tab_SATLISTE[[#This Row],[SAT-ID]],2,1)="k","kommunal","privat")))</f>
        <v>Oberbayern - kommunal</v>
      </c>
      <c r="I617" s="365"/>
      <c r="J617" s="365"/>
      <c r="K617" s="365"/>
      <c r="L617" s="366"/>
    </row>
    <row r="618" spans="1:12" ht="15.95" customHeight="1" x14ac:dyDescent="0.25">
      <c r="A618" s="133" t="s">
        <v>613</v>
      </c>
      <c r="B618" s="133" t="s">
        <v>3471</v>
      </c>
      <c r="C618" s="133">
        <v>75</v>
      </c>
      <c r="D618" s="136">
        <v>75000</v>
      </c>
      <c r="E618" s="135">
        <v>18750</v>
      </c>
      <c r="F618" s="133">
        <v>75</v>
      </c>
      <c r="G618" s="45" t="str">
        <f>IF(MID(tab_SATLISTE[[#This Row],[SAT-ID]],2,1)="x","x",LEFT(tab_SATLISTE[[#This Row],[SAT-ID]]))</f>
        <v>1</v>
      </c>
      <c r="H618" s="364" t="str">
        <f xml:space="preserve"> IF(tab_SATLISTE[[#This Row],[SAT-ID]]="","",IF(MID(tab_SATLISTE[[#This Row],[SAT-ID]],2,1)="x","Freistaat Bayern",INDEX(bezirke,LEFT(tab_SATLISTE[[#This Row],[SAT-ID]],1))&amp; " - "&amp; IF(MID(tab_SATLISTE[[#This Row],[SAT-ID]],2,1)="k","kommunal","privat")))</f>
        <v>Oberbayern - kommunal</v>
      </c>
      <c r="I618" s="365"/>
      <c r="J618" s="365"/>
      <c r="K618" s="365"/>
      <c r="L618" s="366"/>
    </row>
    <row r="619" spans="1:12" ht="15.95" customHeight="1" x14ac:dyDescent="0.25">
      <c r="A619" s="133" t="s">
        <v>676</v>
      </c>
      <c r="B619" s="133" t="s">
        <v>3472</v>
      </c>
      <c r="C619" s="133">
        <v>32</v>
      </c>
      <c r="D619" s="136">
        <v>32000</v>
      </c>
      <c r="E619" s="135">
        <v>8000</v>
      </c>
      <c r="F619" s="133">
        <v>32</v>
      </c>
      <c r="G619" s="45" t="str">
        <f>IF(MID(tab_SATLISTE[[#This Row],[SAT-ID]],2,1)="x","x",LEFT(tab_SATLISTE[[#This Row],[SAT-ID]]))</f>
        <v>1</v>
      </c>
      <c r="H619" s="364" t="str">
        <f xml:space="preserve"> IF(tab_SATLISTE[[#This Row],[SAT-ID]]="","",IF(MID(tab_SATLISTE[[#This Row],[SAT-ID]],2,1)="x","Freistaat Bayern",INDEX(bezirke,LEFT(tab_SATLISTE[[#This Row],[SAT-ID]],1))&amp; " - "&amp; IF(MID(tab_SATLISTE[[#This Row],[SAT-ID]],2,1)="k","kommunal","privat")))</f>
        <v>Oberbayern - kommunal</v>
      </c>
      <c r="I619" s="365"/>
      <c r="J619" s="365"/>
      <c r="K619" s="365"/>
      <c r="L619" s="366"/>
    </row>
    <row r="620" spans="1:12" ht="15.95" customHeight="1" x14ac:dyDescent="0.25">
      <c r="A620" s="133" t="s">
        <v>653</v>
      </c>
      <c r="B620" s="133" t="s">
        <v>224</v>
      </c>
      <c r="C620" s="133">
        <v>56</v>
      </c>
      <c r="D620" s="136">
        <v>56000</v>
      </c>
      <c r="E620" s="135">
        <v>14000</v>
      </c>
      <c r="F620" s="133">
        <v>56</v>
      </c>
      <c r="G620" s="45" t="str">
        <f>IF(MID(tab_SATLISTE[[#This Row],[SAT-ID]],2,1)="x","x",LEFT(tab_SATLISTE[[#This Row],[SAT-ID]]))</f>
        <v>1</v>
      </c>
      <c r="H620" s="364" t="str">
        <f xml:space="preserve"> IF(tab_SATLISTE[[#This Row],[SAT-ID]]="","",IF(MID(tab_SATLISTE[[#This Row],[SAT-ID]],2,1)="x","Freistaat Bayern",INDEX(bezirke,LEFT(tab_SATLISTE[[#This Row],[SAT-ID]],1))&amp; " - "&amp; IF(MID(tab_SATLISTE[[#This Row],[SAT-ID]],2,1)="k","kommunal","privat")))</f>
        <v>Oberbayern - kommunal</v>
      </c>
      <c r="I620" s="365"/>
      <c r="J620" s="365"/>
      <c r="K620" s="365"/>
      <c r="L620" s="366"/>
    </row>
    <row r="621" spans="1:12" ht="15.95" customHeight="1" x14ac:dyDescent="0.25">
      <c r="A621" s="133" t="s">
        <v>545</v>
      </c>
      <c r="B621" s="133" t="s">
        <v>3473</v>
      </c>
      <c r="C621" s="133">
        <v>106</v>
      </c>
      <c r="D621" s="136">
        <v>106000</v>
      </c>
      <c r="E621" s="135">
        <v>26500</v>
      </c>
      <c r="F621" s="133">
        <v>106</v>
      </c>
      <c r="G621" s="45" t="str">
        <f>IF(MID(tab_SATLISTE[[#This Row],[SAT-ID]],2,1)="x","x",LEFT(tab_SATLISTE[[#This Row],[SAT-ID]]))</f>
        <v>1</v>
      </c>
      <c r="H621" s="364" t="str">
        <f xml:space="preserve"> IF(tab_SATLISTE[[#This Row],[SAT-ID]]="","",IF(MID(tab_SATLISTE[[#This Row],[SAT-ID]],2,1)="x","Freistaat Bayern",INDEX(bezirke,LEFT(tab_SATLISTE[[#This Row],[SAT-ID]],1))&amp; " - "&amp; IF(MID(tab_SATLISTE[[#This Row],[SAT-ID]],2,1)="k","kommunal","privat")))</f>
        <v>Oberbayern - kommunal</v>
      </c>
      <c r="I621" s="365"/>
      <c r="J621" s="365"/>
      <c r="K621" s="365"/>
      <c r="L621" s="366"/>
    </row>
    <row r="622" spans="1:12" ht="15.95" customHeight="1" x14ac:dyDescent="0.25">
      <c r="A622" s="133" t="s">
        <v>707</v>
      </c>
      <c r="B622" s="133" t="s">
        <v>225</v>
      </c>
      <c r="C622" s="133">
        <v>54</v>
      </c>
      <c r="D622" s="136">
        <v>54000</v>
      </c>
      <c r="E622" s="135">
        <v>13500</v>
      </c>
      <c r="F622" s="133">
        <v>54</v>
      </c>
      <c r="G622" s="45" t="str">
        <f>IF(MID(tab_SATLISTE[[#This Row],[SAT-ID]],2,1)="x","x",LEFT(tab_SATLISTE[[#This Row],[SAT-ID]]))</f>
        <v>1</v>
      </c>
      <c r="H622" s="364" t="str">
        <f xml:space="preserve"> IF(tab_SATLISTE[[#This Row],[SAT-ID]]="","",IF(MID(tab_SATLISTE[[#This Row],[SAT-ID]],2,1)="x","Freistaat Bayern",INDEX(bezirke,LEFT(tab_SATLISTE[[#This Row],[SAT-ID]],1))&amp; " - "&amp; IF(MID(tab_SATLISTE[[#This Row],[SAT-ID]],2,1)="k","kommunal","privat")))</f>
        <v>Oberbayern - kommunal</v>
      </c>
      <c r="I622" s="365"/>
      <c r="J622" s="365"/>
      <c r="K622" s="365"/>
      <c r="L622" s="366"/>
    </row>
    <row r="623" spans="1:12" ht="15.95" customHeight="1" x14ac:dyDescent="0.25">
      <c r="A623" s="133" t="s">
        <v>722</v>
      </c>
      <c r="B623" s="133" t="s">
        <v>3474</v>
      </c>
      <c r="C623" s="133">
        <v>17</v>
      </c>
      <c r="D623" s="136">
        <v>17000</v>
      </c>
      <c r="E623" s="135">
        <v>4250</v>
      </c>
      <c r="F623" s="133">
        <v>17</v>
      </c>
      <c r="G623" s="45" t="str">
        <f>IF(MID(tab_SATLISTE[[#This Row],[SAT-ID]],2,1)="x","x",LEFT(tab_SATLISTE[[#This Row],[SAT-ID]]))</f>
        <v>1</v>
      </c>
      <c r="H623" s="364" t="str">
        <f xml:space="preserve"> IF(tab_SATLISTE[[#This Row],[SAT-ID]]="","",IF(MID(tab_SATLISTE[[#This Row],[SAT-ID]],2,1)="x","Freistaat Bayern",INDEX(bezirke,LEFT(tab_SATLISTE[[#This Row],[SAT-ID]],1))&amp; " - "&amp; IF(MID(tab_SATLISTE[[#This Row],[SAT-ID]],2,1)="k","kommunal","privat")))</f>
        <v>Oberbayern - kommunal</v>
      </c>
      <c r="I623" s="365"/>
      <c r="J623" s="365"/>
      <c r="K623" s="365"/>
      <c r="L623" s="366"/>
    </row>
    <row r="624" spans="1:12" ht="15.95" customHeight="1" x14ac:dyDescent="0.25">
      <c r="A624" s="133" t="s">
        <v>762</v>
      </c>
      <c r="B624" s="133" t="s">
        <v>3475</v>
      </c>
      <c r="C624" s="133">
        <v>14</v>
      </c>
      <c r="D624" s="136">
        <v>14000</v>
      </c>
      <c r="E624" s="135">
        <v>3500</v>
      </c>
      <c r="F624" s="133">
        <v>14</v>
      </c>
      <c r="G624" s="45" t="str">
        <f>IF(MID(tab_SATLISTE[[#This Row],[SAT-ID]],2,1)="x","x",LEFT(tab_SATLISTE[[#This Row],[SAT-ID]]))</f>
        <v>1</v>
      </c>
      <c r="H624" s="364" t="str">
        <f xml:space="preserve"> IF(tab_SATLISTE[[#This Row],[SAT-ID]]="","",IF(MID(tab_SATLISTE[[#This Row],[SAT-ID]],2,1)="x","Freistaat Bayern",INDEX(bezirke,LEFT(tab_SATLISTE[[#This Row],[SAT-ID]],1))&amp; " - "&amp; IF(MID(tab_SATLISTE[[#This Row],[SAT-ID]],2,1)="k","kommunal","privat")))</f>
        <v>Oberbayern - kommunal</v>
      </c>
      <c r="I624" s="365"/>
      <c r="J624" s="365"/>
      <c r="K624" s="365"/>
      <c r="L624" s="366"/>
    </row>
    <row r="625" spans="1:12" ht="15.95" customHeight="1" x14ac:dyDescent="0.25">
      <c r="A625" s="133" t="s">
        <v>794</v>
      </c>
      <c r="B625" s="133" t="s">
        <v>3476</v>
      </c>
      <c r="C625" s="133">
        <v>24</v>
      </c>
      <c r="D625" s="136">
        <v>24000</v>
      </c>
      <c r="E625" s="135">
        <v>6000</v>
      </c>
      <c r="F625" s="133">
        <v>24</v>
      </c>
      <c r="G625" s="45" t="str">
        <f>IF(MID(tab_SATLISTE[[#This Row],[SAT-ID]],2,1)="x","x",LEFT(tab_SATLISTE[[#This Row],[SAT-ID]]))</f>
        <v>1</v>
      </c>
      <c r="H625" s="364" t="str">
        <f xml:space="preserve"> IF(tab_SATLISTE[[#This Row],[SAT-ID]]="","",IF(MID(tab_SATLISTE[[#This Row],[SAT-ID]],2,1)="x","Freistaat Bayern",INDEX(bezirke,LEFT(tab_SATLISTE[[#This Row],[SAT-ID]],1))&amp; " - "&amp; IF(MID(tab_SATLISTE[[#This Row],[SAT-ID]],2,1)="k","kommunal","privat")))</f>
        <v>Oberbayern - kommunal</v>
      </c>
      <c r="I625" s="365"/>
      <c r="J625" s="365"/>
      <c r="K625" s="365"/>
      <c r="L625" s="366"/>
    </row>
    <row r="626" spans="1:12" ht="15.95" customHeight="1" x14ac:dyDescent="0.25">
      <c r="A626" s="133" t="s">
        <v>585</v>
      </c>
      <c r="B626" s="133" t="s">
        <v>3477</v>
      </c>
      <c r="C626" s="133">
        <v>12</v>
      </c>
      <c r="D626" s="136">
        <v>12000</v>
      </c>
      <c r="E626" s="135">
        <v>3000</v>
      </c>
      <c r="F626" s="133">
        <v>12</v>
      </c>
      <c r="G626" s="45" t="str">
        <f>IF(MID(tab_SATLISTE[[#This Row],[SAT-ID]],2,1)="x","x",LEFT(tab_SATLISTE[[#This Row],[SAT-ID]]))</f>
        <v>1</v>
      </c>
      <c r="H626" s="364" t="str">
        <f xml:space="preserve"> IF(tab_SATLISTE[[#This Row],[SAT-ID]]="","",IF(MID(tab_SATLISTE[[#This Row],[SAT-ID]],2,1)="x","Freistaat Bayern",INDEX(bezirke,LEFT(tab_SATLISTE[[#This Row],[SAT-ID]],1))&amp; " - "&amp; IF(MID(tab_SATLISTE[[#This Row],[SAT-ID]],2,1)="k","kommunal","privat")))</f>
        <v>Oberbayern - kommunal</v>
      </c>
      <c r="I626" s="365"/>
      <c r="J626" s="365"/>
      <c r="K626" s="365"/>
      <c r="L626" s="366"/>
    </row>
    <row r="627" spans="1:12" ht="15.95" customHeight="1" x14ac:dyDescent="0.25">
      <c r="A627" s="133" t="s">
        <v>857</v>
      </c>
      <c r="B627" s="133" t="s">
        <v>3478</v>
      </c>
      <c r="C627" s="133">
        <v>13</v>
      </c>
      <c r="D627" s="136">
        <v>13000</v>
      </c>
      <c r="E627" s="135">
        <v>3250</v>
      </c>
      <c r="F627" s="133">
        <v>13</v>
      </c>
      <c r="G627" s="45" t="str">
        <f>IF(MID(tab_SATLISTE[[#This Row],[SAT-ID]],2,1)="x","x",LEFT(tab_SATLISTE[[#This Row],[SAT-ID]]))</f>
        <v>1</v>
      </c>
      <c r="H627" s="364" t="str">
        <f xml:space="preserve"> IF(tab_SATLISTE[[#This Row],[SAT-ID]]="","",IF(MID(tab_SATLISTE[[#This Row],[SAT-ID]],2,1)="x","Freistaat Bayern",INDEX(bezirke,LEFT(tab_SATLISTE[[#This Row],[SAT-ID]],1))&amp; " - "&amp; IF(MID(tab_SATLISTE[[#This Row],[SAT-ID]],2,1)="k","kommunal","privat")))</f>
        <v>Oberbayern - kommunal</v>
      </c>
      <c r="I627" s="365"/>
      <c r="J627" s="365"/>
      <c r="K627" s="365"/>
      <c r="L627" s="366"/>
    </row>
    <row r="628" spans="1:12" ht="15.95" customHeight="1" x14ac:dyDescent="0.25">
      <c r="A628" s="133" t="s">
        <v>874</v>
      </c>
      <c r="B628" s="133" t="s">
        <v>3479</v>
      </c>
      <c r="C628" s="133">
        <v>11</v>
      </c>
      <c r="D628" s="136">
        <v>11000</v>
      </c>
      <c r="E628" s="135">
        <v>2750</v>
      </c>
      <c r="F628" s="133">
        <v>11</v>
      </c>
      <c r="G628" s="45" t="str">
        <f>IF(MID(tab_SATLISTE[[#This Row],[SAT-ID]],2,1)="x","x",LEFT(tab_SATLISTE[[#This Row],[SAT-ID]]))</f>
        <v>1</v>
      </c>
      <c r="H628" s="364" t="str">
        <f xml:space="preserve"> IF(tab_SATLISTE[[#This Row],[SAT-ID]]="","",IF(MID(tab_SATLISTE[[#This Row],[SAT-ID]],2,1)="x","Freistaat Bayern",INDEX(bezirke,LEFT(tab_SATLISTE[[#This Row],[SAT-ID]],1))&amp; " - "&amp; IF(MID(tab_SATLISTE[[#This Row],[SAT-ID]],2,1)="k","kommunal","privat")))</f>
        <v>Oberbayern - kommunal</v>
      </c>
      <c r="I628" s="365"/>
      <c r="J628" s="365"/>
      <c r="K628" s="365"/>
      <c r="L628" s="366"/>
    </row>
    <row r="629" spans="1:12" ht="15.95" customHeight="1" x14ac:dyDescent="0.25">
      <c r="A629" s="133" t="s">
        <v>416</v>
      </c>
      <c r="B629" s="133" t="s">
        <v>3480</v>
      </c>
      <c r="C629" s="133">
        <v>15</v>
      </c>
      <c r="D629" s="136">
        <v>15000</v>
      </c>
      <c r="E629" s="135">
        <v>3750</v>
      </c>
      <c r="F629" s="133">
        <v>15</v>
      </c>
      <c r="G629" s="45" t="str">
        <f>IF(MID(tab_SATLISTE[[#This Row],[SAT-ID]],2,1)="x","x",LEFT(tab_SATLISTE[[#This Row],[SAT-ID]]))</f>
        <v>1</v>
      </c>
      <c r="H629" s="364" t="str">
        <f xml:space="preserve"> IF(tab_SATLISTE[[#This Row],[SAT-ID]]="","",IF(MID(tab_SATLISTE[[#This Row],[SAT-ID]],2,1)="x","Freistaat Bayern",INDEX(bezirke,LEFT(tab_SATLISTE[[#This Row],[SAT-ID]],1))&amp; " - "&amp; IF(MID(tab_SATLISTE[[#This Row],[SAT-ID]],2,1)="k","kommunal","privat")))</f>
        <v>Oberbayern - kommunal</v>
      </c>
      <c r="I629" s="365"/>
      <c r="J629" s="365"/>
      <c r="K629" s="365"/>
      <c r="L629" s="366"/>
    </row>
    <row r="630" spans="1:12" ht="15.95" customHeight="1" x14ac:dyDescent="0.25">
      <c r="A630" s="133" t="s">
        <v>422</v>
      </c>
      <c r="B630" s="133" t="s">
        <v>3481</v>
      </c>
      <c r="C630" s="133">
        <v>31</v>
      </c>
      <c r="D630" s="136">
        <v>31000</v>
      </c>
      <c r="E630" s="135">
        <v>7750</v>
      </c>
      <c r="F630" s="133">
        <v>31</v>
      </c>
      <c r="G630" s="45" t="str">
        <f>IF(MID(tab_SATLISTE[[#This Row],[SAT-ID]],2,1)="x","x",LEFT(tab_SATLISTE[[#This Row],[SAT-ID]]))</f>
        <v>1</v>
      </c>
      <c r="H630" s="364" t="str">
        <f xml:space="preserve"> IF(tab_SATLISTE[[#This Row],[SAT-ID]]="","",IF(MID(tab_SATLISTE[[#This Row],[SAT-ID]],2,1)="x","Freistaat Bayern",INDEX(bezirke,LEFT(tab_SATLISTE[[#This Row],[SAT-ID]],1))&amp; " - "&amp; IF(MID(tab_SATLISTE[[#This Row],[SAT-ID]],2,1)="k","kommunal","privat")))</f>
        <v>Oberbayern - kommunal</v>
      </c>
      <c r="I630" s="365"/>
      <c r="J630" s="365"/>
      <c r="K630" s="365"/>
      <c r="L630" s="366"/>
    </row>
    <row r="631" spans="1:12" ht="15.95" customHeight="1" x14ac:dyDescent="0.25">
      <c r="A631" s="133" t="s">
        <v>488</v>
      </c>
      <c r="B631" s="133" t="s">
        <v>3482</v>
      </c>
      <c r="C631" s="133">
        <v>51</v>
      </c>
      <c r="D631" s="136">
        <v>51000</v>
      </c>
      <c r="E631" s="135">
        <v>12750</v>
      </c>
      <c r="F631" s="133">
        <v>51</v>
      </c>
      <c r="G631" s="45" t="str">
        <f>IF(MID(tab_SATLISTE[[#This Row],[SAT-ID]],2,1)="x","x",LEFT(tab_SATLISTE[[#This Row],[SAT-ID]]))</f>
        <v>1</v>
      </c>
      <c r="H631" s="364" t="str">
        <f xml:space="preserve"> IF(tab_SATLISTE[[#This Row],[SAT-ID]]="","",IF(MID(tab_SATLISTE[[#This Row],[SAT-ID]],2,1)="x","Freistaat Bayern",INDEX(bezirke,LEFT(tab_SATLISTE[[#This Row],[SAT-ID]],1))&amp; " - "&amp; IF(MID(tab_SATLISTE[[#This Row],[SAT-ID]],2,1)="k","kommunal","privat")))</f>
        <v>Oberbayern - kommunal</v>
      </c>
      <c r="I631" s="365"/>
      <c r="J631" s="365"/>
      <c r="K631" s="365"/>
      <c r="L631" s="366"/>
    </row>
    <row r="632" spans="1:12" ht="15.95" customHeight="1" x14ac:dyDescent="0.25">
      <c r="A632" s="133" t="s">
        <v>525</v>
      </c>
      <c r="B632" s="133" t="s">
        <v>3483</v>
      </c>
      <c r="C632" s="133">
        <v>13</v>
      </c>
      <c r="D632" s="136">
        <v>13000</v>
      </c>
      <c r="E632" s="135">
        <v>3250</v>
      </c>
      <c r="F632" s="133">
        <v>13</v>
      </c>
      <c r="G632" s="45" t="str">
        <f>IF(MID(tab_SATLISTE[[#This Row],[SAT-ID]],2,1)="x","x",LEFT(tab_SATLISTE[[#This Row],[SAT-ID]]))</f>
        <v>1</v>
      </c>
      <c r="H632" s="364" t="str">
        <f xml:space="preserve"> IF(tab_SATLISTE[[#This Row],[SAT-ID]]="","",IF(MID(tab_SATLISTE[[#This Row],[SAT-ID]],2,1)="x","Freistaat Bayern",INDEX(bezirke,LEFT(tab_SATLISTE[[#This Row],[SAT-ID]],1))&amp; " - "&amp; IF(MID(tab_SATLISTE[[#This Row],[SAT-ID]],2,1)="k","kommunal","privat")))</f>
        <v>Oberbayern - kommunal</v>
      </c>
      <c r="I632" s="365"/>
      <c r="J632" s="365"/>
      <c r="K632" s="365"/>
      <c r="L632" s="366"/>
    </row>
    <row r="633" spans="1:12" ht="15.95" customHeight="1" x14ac:dyDescent="0.25">
      <c r="A633" s="133" t="s">
        <v>527</v>
      </c>
      <c r="B633" s="133" t="s">
        <v>226</v>
      </c>
      <c r="C633" s="133">
        <v>10</v>
      </c>
      <c r="D633" s="136">
        <v>10000</v>
      </c>
      <c r="E633" s="135">
        <v>2500</v>
      </c>
      <c r="F633" s="133">
        <v>10</v>
      </c>
      <c r="G633" s="45" t="str">
        <f>IF(MID(tab_SATLISTE[[#This Row],[SAT-ID]],2,1)="x","x",LEFT(tab_SATLISTE[[#This Row],[SAT-ID]]))</f>
        <v>1</v>
      </c>
      <c r="H633" s="364" t="str">
        <f xml:space="preserve"> IF(tab_SATLISTE[[#This Row],[SAT-ID]]="","",IF(MID(tab_SATLISTE[[#This Row],[SAT-ID]],2,1)="x","Freistaat Bayern",INDEX(bezirke,LEFT(tab_SATLISTE[[#This Row],[SAT-ID]],1))&amp; " - "&amp; IF(MID(tab_SATLISTE[[#This Row],[SAT-ID]],2,1)="k","kommunal","privat")))</f>
        <v>Oberbayern - kommunal</v>
      </c>
      <c r="I633" s="365"/>
      <c r="J633" s="365"/>
      <c r="K633" s="365"/>
      <c r="L633" s="366"/>
    </row>
    <row r="634" spans="1:12" ht="15.95" customHeight="1" x14ac:dyDescent="0.25">
      <c r="A634" s="133" t="s">
        <v>556</v>
      </c>
      <c r="B634" s="133" t="s">
        <v>3484</v>
      </c>
      <c r="C634" s="133">
        <v>31</v>
      </c>
      <c r="D634" s="136">
        <v>31000</v>
      </c>
      <c r="E634" s="135">
        <v>7750</v>
      </c>
      <c r="F634" s="133">
        <v>31</v>
      </c>
      <c r="G634" s="45" t="str">
        <f>IF(MID(tab_SATLISTE[[#This Row],[SAT-ID]],2,1)="x","x",LEFT(tab_SATLISTE[[#This Row],[SAT-ID]]))</f>
        <v>1</v>
      </c>
      <c r="H634" s="364" t="str">
        <f xml:space="preserve"> IF(tab_SATLISTE[[#This Row],[SAT-ID]]="","",IF(MID(tab_SATLISTE[[#This Row],[SAT-ID]],2,1)="x","Freistaat Bayern",INDEX(bezirke,LEFT(tab_SATLISTE[[#This Row],[SAT-ID]],1))&amp; " - "&amp; IF(MID(tab_SATLISTE[[#This Row],[SAT-ID]],2,1)="k","kommunal","privat")))</f>
        <v>Oberbayern - kommunal</v>
      </c>
      <c r="I634" s="365"/>
      <c r="J634" s="365"/>
      <c r="K634" s="365"/>
      <c r="L634" s="366"/>
    </row>
    <row r="635" spans="1:12" ht="15.95" customHeight="1" x14ac:dyDescent="0.25">
      <c r="A635" s="133" t="s">
        <v>560</v>
      </c>
      <c r="B635" s="133" t="s">
        <v>3485</v>
      </c>
      <c r="C635" s="133">
        <v>55</v>
      </c>
      <c r="D635" s="136">
        <v>55000</v>
      </c>
      <c r="E635" s="135">
        <v>13750</v>
      </c>
      <c r="F635" s="133">
        <v>55</v>
      </c>
      <c r="G635" s="45" t="str">
        <f>IF(MID(tab_SATLISTE[[#This Row],[SAT-ID]],2,1)="x","x",LEFT(tab_SATLISTE[[#This Row],[SAT-ID]]))</f>
        <v>1</v>
      </c>
      <c r="H635" s="364" t="str">
        <f xml:space="preserve"> IF(tab_SATLISTE[[#This Row],[SAT-ID]]="","",IF(MID(tab_SATLISTE[[#This Row],[SAT-ID]],2,1)="x","Freistaat Bayern",INDEX(bezirke,LEFT(tab_SATLISTE[[#This Row],[SAT-ID]],1))&amp; " - "&amp; IF(MID(tab_SATLISTE[[#This Row],[SAT-ID]],2,1)="k","kommunal","privat")))</f>
        <v>Oberbayern - kommunal</v>
      </c>
      <c r="I635" s="365"/>
      <c r="J635" s="365"/>
      <c r="K635" s="365"/>
      <c r="L635" s="366"/>
    </row>
    <row r="636" spans="1:12" ht="15.95" customHeight="1" x14ac:dyDescent="0.25">
      <c r="A636" s="133" t="s">
        <v>591</v>
      </c>
      <c r="B636" s="133" t="s">
        <v>3486</v>
      </c>
      <c r="C636" s="133">
        <v>10</v>
      </c>
      <c r="D636" s="136">
        <v>10000</v>
      </c>
      <c r="E636" s="135">
        <v>2500</v>
      </c>
      <c r="F636" s="133">
        <v>10</v>
      </c>
      <c r="G636" s="45" t="str">
        <f>IF(MID(tab_SATLISTE[[#This Row],[SAT-ID]],2,1)="x","x",LEFT(tab_SATLISTE[[#This Row],[SAT-ID]]))</f>
        <v>1</v>
      </c>
      <c r="H636" s="364" t="str">
        <f xml:space="preserve"> IF(tab_SATLISTE[[#This Row],[SAT-ID]]="","",IF(MID(tab_SATLISTE[[#This Row],[SAT-ID]],2,1)="x","Freistaat Bayern",INDEX(bezirke,LEFT(tab_SATLISTE[[#This Row],[SAT-ID]],1))&amp; " - "&amp; IF(MID(tab_SATLISTE[[#This Row],[SAT-ID]],2,1)="k","kommunal","privat")))</f>
        <v>Oberbayern - kommunal</v>
      </c>
      <c r="I636" s="365"/>
      <c r="J636" s="365"/>
      <c r="K636" s="365"/>
      <c r="L636" s="366"/>
    </row>
    <row r="637" spans="1:12" ht="15.95" customHeight="1" x14ac:dyDescent="0.25">
      <c r="A637" s="133" t="s">
        <v>627</v>
      </c>
      <c r="B637" s="133" t="s">
        <v>3487</v>
      </c>
      <c r="C637" s="133">
        <v>45</v>
      </c>
      <c r="D637" s="136">
        <v>45000</v>
      </c>
      <c r="E637" s="135">
        <v>11250</v>
      </c>
      <c r="F637" s="133">
        <v>45</v>
      </c>
      <c r="G637" s="45" t="str">
        <f>IF(MID(tab_SATLISTE[[#This Row],[SAT-ID]],2,1)="x","x",LEFT(tab_SATLISTE[[#This Row],[SAT-ID]]))</f>
        <v>1</v>
      </c>
      <c r="H637" s="364" t="str">
        <f xml:space="preserve"> IF(tab_SATLISTE[[#This Row],[SAT-ID]]="","",IF(MID(tab_SATLISTE[[#This Row],[SAT-ID]],2,1)="x","Freistaat Bayern",INDEX(bezirke,LEFT(tab_SATLISTE[[#This Row],[SAT-ID]],1))&amp; " - "&amp; IF(MID(tab_SATLISTE[[#This Row],[SAT-ID]],2,1)="k","kommunal","privat")))</f>
        <v>Oberbayern - kommunal</v>
      </c>
      <c r="I637" s="365"/>
      <c r="J637" s="365"/>
      <c r="K637" s="365"/>
      <c r="L637" s="366"/>
    </row>
    <row r="638" spans="1:12" ht="15.95" customHeight="1" x14ac:dyDescent="0.25">
      <c r="A638" s="133" t="s">
        <v>793</v>
      </c>
      <c r="B638" s="133" t="s">
        <v>3488</v>
      </c>
      <c r="C638" s="133">
        <v>33</v>
      </c>
      <c r="D638" s="136">
        <v>33000</v>
      </c>
      <c r="E638" s="135">
        <v>8250</v>
      </c>
      <c r="F638" s="133">
        <v>33</v>
      </c>
      <c r="G638" s="45" t="str">
        <f>IF(MID(tab_SATLISTE[[#This Row],[SAT-ID]],2,1)="x","x",LEFT(tab_SATLISTE[[#This Row],[SAT-ID]]))</f>
        <v>1</v>
      </c>
      <c r="H638" s="364" t="str">
        <f xml:space="preserve"> IF(tab_SATLISTE[[#This Row],[SAT-ID]]="","",IF(MID(tab_SATLISTE[[#This Row],[SAT-ID]],2,1)="x","Freistaat Bayern",INDEX(bezirke,LEFT(tab_SATLISTE[[#This Row],[SAT-ID]],1))&amp; " - "&amp; IF(MID(tab_SATLISTE[[#This Row],[SAT-ID]],2,1)="k","kommunal","privat")))</f>
        <v>Oberbayern - kommunal</v>
      </c>
      <c r="I638" s="365"/>
      <c r="J638" s="365"/>
      <c r="K638" s="365"/>
      <c r="L638" s="366"/>
    </row>
    <row r="639" spans="1:12" ht="15.95" customHeight="1" x14ac:dyDescent="0.25">
      <c r="A639" s="133" t="s">
        <v>668</v>
      </c>
      <c r="B639" s="133" t="s">
        <v>3489</v>
      </c>
      <c r="C639" s="133">
        <v>10</v>
      </c>
      <c r="D639" s="136">
        <v>10000</v>
      </c>
      <c r="E639" s="135">
        <v>2500</v>
      </c>
      <c r="F639" s="133">
        <v>10</v>
      </c>
      <c r="G639" s="45" t="str">
        <f>IF(MID(tab_SATLISTE[[#This Row],[SAT-ID]],2,1)="x","x",LEFT(tab_SATLISTE[[#This Row],[SAT-ID]]))</f>
        <v>1</v>
      </c>
      <c r="H639" s="364" t="str">
        <f xml:space="preserve"> IF(tab_SATLISTE[[#This Row],[SAT-ID]]="","",IF(MID(tab_SATLISTE[[#This Row],[SAT-ID]],2,1)="x","Freistaat Bayern",INDEX(bezirke,LEFT(tab_SATLISTE[[#This Row],[SAT-ID]],1))&amp; " - "&amp; IF(MID(tab_SATLISTE[[#This Row],[SAT-ID]],2,1)="k","kommunal","privat")))</f>
        <v>Oberbayern - kommunal</v>
      </c>
      <c r="I639" s="365"/>
      <c r="J639" s="365"/>
      <c r="K639" s="365"/>
      <c r="L639" s="366"/>
    </row>
    <row r="640" spans="1:12" ht="15.95" customHeight="1" x14ac:dyDescent="0.25">
      <c r="A640" s="133" t="s">
        <v>702</v>
      </c>
      <c r="B640" s="133" t="s">
        <v>3490</v>
      </c>
      <c r="C640" s="133">
        <v>15</v>
      </c>
      <c r="D640" s="136">
        <v>15000</v>
      </c>
      <c r="E640" s="135">
        <v>3750</v>
      </c>
      <c r="F640" s="133">
        <v>15</v>
      </c>
      <c r="G640" s="45" t="str">
        <f>IF(MID(tab_SATLISTE[[#This Row],[SAT-ID]],2,1)="x","x",LEFT(tab_SATLISTE[[#This Row],[SAT-ID]]))</f>
        <v>1</v>
      </c>
      <c r="H640" s="364" t="str">
        <f xml:space="preserve"> IF(tab_SATLISTE[[#This Row],[SAT-ID]]="","",IF(MID(tab_SATLISTE[[#This Row],[SAT-ID]],2,1)="x","Freistaat Bayern",INDEX(bezirke,LEFT(tab_SATLISTE[[#This Row],[SAT-ID]],1))&amp; " - "&amp; IF(MID(tab_SATLISTE[[#This Row],[SAT-ID]],2,1)="k","kommunal","privat")))</f>
        <v>Oberbayern - kommunal</v>
      </c>
      <c r="I640" s="365"/>
      <c r="J640" s="365"/>
      <c r="K640" s="365"/>
      <c r="L640" s="366"/>
    </row>
    <row r="641" spans="1:12" ht="15.95" customHeight="1" x14ac:dyDescent="0.25">
      <c r="A641" s="133" t="s">
        <v>856</v>
      </c>
      <c r="B641" s="133" t="s">
        <v>3491</v>
      </c>
      <c r="C641" s="133">
        <v>93</v>
      </c>
      <c r="D641" s="136">
        <v>93000</v>
      </c>
      <c r="E641" s="135">
        <v>23250</v>
      </c>
      <c r="F641" s="133">
        <v>93</v>
      </c>
      <c r="G641" s="45" t="str">
        <f>IF(MID(tab_SATLISTE[[#This Row],[SAT-ID]],2,1)="x","x",LEFT(tab_SATLISTE[[#This Row],[SAT-ID]]))</f>
        <v>1</v>
      </c>
      <c r="H641" s="364" t="str">
        <f xml:space="preserve"> IF(tab_SATLISTE[[#This Row],[SAT-ID]]="","",IF(MID(tab_SATLISTE[[#This Row],[SAT-ID]],2,1)="x","Freistaat Bayern",INDEX(bezirke,LEFT(tab_SATLISTE[[#This Row],[SAT-ID]],1))&amp; " - "&amp; IF(MID(tab_SATLISTE[[#This Row],[SAT-ID]],2,1)="k","kommunal","privat")))</f>
        <v>Oberbayern - kommunal</v>
      </c>
      <c r="I641" s="365"/>
      <c r="J641" s="365"/>
      <c r="K641" s="365"/>
      <c r="L641" s="366"/>
    </row>
    <row r="642" spans="1:12" ht="15.95" customHeight="1" x14ac:dyDescent="0.25">
      <c r="A642" s="133" t="s">
        <v>731</v>
      </c>
      <c r="B642" s="133" t="s">
        <v>3492</v>
      </c>
      <c r="C642" s="133">
        <v>15</v>
      </c>
      <c r="D642" s="136">
        <v>15000</v>
      </c>
      <c r="E642" s="135">
        <v>3750</v>
      </c>
      <c r="F642" s="133">
        <v>15</v>
      </c>
      <c r="G642" s="45" t="str">
        <f>IF(MID(tab_SATLISTE[[#This Row],[SAT-ID]],2,1)="x","x",LEFT(tab_SATLISTE[[#This Row],[SAT-ID]]))</f>
        <v>1</v>
      </c>
      <c r="H642" s="364" t="str">
        <f xml:space="preserve"> IF(tab_SATLISTE[[#This Row],[SAT-ID]]="","",IF(MID(tab_SATLISTE[[#This Row],[SAT-ID]],2,1)="x","Freistaat Bayern",INDEX(bezirke,LEFT(tab_SATLISTE[[#This Row],[SAT-ID]],1))&amp; " - "&amp; IF(MID(tab_SATLISTE[[#This Row],[SAT-ID]],2,1)="k","kommunal","privat")))</f>
        <v>Oberbayern - kommunal</v>
      </c>
      <c r="I642" s="365"/>
      <c r="J642" s="365"/>
      <c r="K642" s="365"/>
      <c r="L642" s="366"/>
    </row>
    <row r="643" spans="1:12" ht="15.95" customHeight="1" x14ac:dyDescent="0.25">
      <c r="A643" s="133" t="s">
        <v>733</v>
      </c>
      <c r="B643" s="133" t="s">
        <v>3493</v>
      </c>
      <c r="C643" s="133">
        <v>82</v>
      </c>
      <c r="D643" s="136">
        <v>82000</v>
      </c>
      <c r="E643" s="135">
        <v>20500</v>
      </c>
      <c r="F643" s="133">
        <v>82</v>
      </c>
      <c r="G643" s="45" t="str">
        <f>IF(MID(tab_SATLISTE[[#This Row],[SAT-ID]],2,1)="x","x",LEFT(tab_SATLISTE[[#This Row],[SAT-ID]]))</f>
        <v>1</v>
      </c>
      <c r="H643" s="364" t="str">
        <f xml:space="preserve"> IF(tab_SATLISTE[[#This Row],[SAT-ID]]="","",IF(MID(tab_SATLISTE[[#This Row],[SAT-ID]],2,1)="x","Freistaat Bayern",INDEX(bezirke,LEFT(tab_SATLISTE[[#This Row],[SAT-ID]],1))&amp; " - "&amp; IF(MID(tab_SATLISTE[[#This Row],[SAT-ID]],2,1)="k","kommunal","privat")))</f>
        <v>Oberbayern - kommunal</v>
      </c>
      <c r="I643" s="365"/>
      <c r="J643" s="365"/>
      <c r="K643" s="365"/>
      <c r="L643" s="366"/>
    </row>
    <row r="644" spans="1:12" ht="15.95" customHeight="1" x14ac:dyDescent="0.25">
      <c r="A644" s="133" t="s">
        <v>684</v>
      </c>
      <c r="B644" s="133" t="s">
        <v>3494</v>
      </c>
      <c r="C644" s="133">
        <v>38</v>
      </c>
      <c r="D644" s="136">
        <v>38000</v>
      </c>
      <c r="E644" s="135">
        <v>9500</v>
      </c>
      <c r="F644" s="133">
        <v>38</v>
      </c>
      <c r="G644" s="45" t="str">
        <f>IF(MID(tab_SATLISTE[[#This Row],[SAT-ID]],2,1)="x","x",LEFT(tab_SATLISTE[[#This Row],[SAT-ID]]))</f>
        <v>1</v>
      </c>
      <c r="H644" s="364" t="str">
        <f xml:space="preserve"> IF(tab_SATLISTE[[#This Row],[SAT-ID]]="","",IF(MID(tab_SATLISTE[[#This Row],[SAT-ID]],2,1)="x","Freistaat Bayern",INDEX(bezirke,LEFT(tab_SATLISTE[[#This Row],[SAT-ID]],1))&amp; " - "&amp; IF(MID(tab_SATLISTE[[#This Row],[SAT-ID]],2,1)="k","kommunal","privat")))</f>
        <v>Oberbayern - kommunal</v>
      </c>
      <c r="I644" s="365"/>
      <c r="J644" s="365"/>
      <c r="K644" s="365"/>
      <c r="L644" s="366"/>
    </row>
    <row r="645" spans="1:12" ht="15.95" customHeight="1" x14ac:dyDescent="0.25">
      <c r="A645" s="133" t="s">
        <v>820</v>
      </c>
      <c r="B645" s="133" t="s">
        <v>3495</v>
      </c>
      <c r="C645" s="133">
        <v>17</v>
      </c>
      <c r="D645" s="136">
        <v>17000</v>
      </c>
      <c r="E645" s="135">
        <v>4250</v>
      </c>
      <c r="F645" s="133">
        <v>17</v>
      </c>
      <c r="G645" s="45" t="str">
        <f>IF(MID(tab_SATLISTE[[#This Row],[SAT-ID]],2,1)="x","x",LEFT(tab_SATLISTE[[#This Row],[SAT-ID]]))</f>
        <v>1</v>
      </c>
      <c r="H645" s="364" t="str">
        <f xml:space="preserve"> IF(tab_SATLISTE[[#This Row],[SAT-ID]]="","",IF(MID(tab_SATLISTE[[#This Row],[SAT-ID]],2,1)="x","Freistaat Bayern",INDEX(bezirke,LEFT(tab_SATLISTE[[#This Row],[SAT-ID]],1))&amp; " - "&amp; IF(MID(tab_SATLISTE[[#This Row],[SAT-ID]],2,1)="k","kommunal","privat")))</f>
        <v>Oberbayern - kommunal</v>
      </c>
      <c r="I645" s="365"/>
      <c r="J645" s="365"/>
      <c r="K645" s="365"/>
      <c r="L645" s="366"/>
    </row>
    <row r="646" spans="1:12" ht="15.95" customHeight="1" x14ac:dyDescent="0.25">
      <c r="A646" s="133" t="s">
        <v>896</v>
      </c>
      <c r="B646" s="133" t="s">
        <v>3496</v>
      </c>
      <c r="C646" s="133">
        <v>25</v>
      </c>
      <c r="D646" s="136">
        <v>25000</v>
      </c>
      <c r="E646" s="135">
        <v>6250</v>
      </c>
      <c r="F646" s="133">
        <v>25</v>
      </c>
      <c r="G646" s="45" t="str">
        <f>IF(MID(tab_SATLISTE[[#This Row],[SAT-ID]],2,1)="x","x",LEFT(tab_SATLISTE[[#This Row],[SAT-ID]]))</f>
        <v>1</v>
      </c>
      <c r="H646" s="364" t="str">
        <f xml:space="preserve"> IF(tab_SATLISTE[[#This Row],[SAT-ID]]="","",IF(MID(tab_SATLISTE[[#This Row],[SAT-ID]],2,1)="x","Freistaat Bayern",INDEX(bezirke,LEFT(tab_SATLISTE[[#This Row],[SAT-ID]],1))&amp; " - "&amp; IF(MID(tab_SATLISTE[[#This Row],[SAT-ID]],2,1)="k","kommunal","privat")))</f>
        <v>Oberbayern - kommunal</v>
      </c>
      <c r="I646" s="365"/>
      <c r="J646" s="365"/>
      <c r="K646" s="365"/>
      <c r="L646" s="366"/>
    </row>
    <row r="647" spans="1:12" ht="15.95" customHeight="1" x14ac:dyDescent="0.25">
      <c r="A647" s="133" t="s">
        <v>400</v>
      </c>
      <c r="B647" s="133" t="s">
        <v>3497</v>
      </c>
      <c r="C647" s="133">
        <v>12</v>
      </c>
      <c r="D647" s="136">
        <v>12000</v>
      </c>
      <c r="E647" s="135">
        <v>3000</v>
      </c>
      <c r="F647" s="133">
        <v>12</v>
      </c>
      <c r="G647" s="45" t="str">
        <f>IF(MID(tab_SATLISTE[[#This Row],[SAT-ID]],2,1)="x","x",LEFT(tab_SATLISTE[[#This Row],[SAT-ID]]))</f>
        <v>1</v>
      </c>
      <c r="H647" s="364" t="str">
        <f xml:space="preserve"> IF(tab_SATLISTE[[#This Row],[SAT-ID]]="","",IF(MID(tab_SATLISTE[[#This Row],[SAT-ID]],2,1)="x","Freistaat Bayern",INDEX(bezirke,LEFT(tab_SATLISTE[[#This Row],[SAT-ID]],1))&amp; " - "&amp; IF(MID(tab_SATLISTE[[#This Row],[SAT-ID]],2,1)="k","kommunal","privat")))</f>
        <v>Oberbayern - kommunal</v>
      </c>
      <c r="I647" s="365"/>
      <c r="J647" s="365"/>
      <c r="K647" s="365"/>
      <c r="L647" s="366"/>
    </row>
    <row r="648" spans="1:12" ht="15.95" customHeight="1" x14ac:dyDescent="0.25">
      <c r="A648" s="133" t="s">
        <v>445</v>
      </c>
      <c r="B648" s="133" t="s">
        <v>227</v>
      </c>
      <c r="C648" s="133">
        <v>55</v>
      </c>
      <c r="D648" s="136">
        <v>55000</v>
      </c>
      <c r="E648" s="135">
        <v>13750</v>
      </c>
      <c r="F648" s="133">
        <v>55</v>
      </c>
      <c r="G648" s="45" t="str">
        <f>IF(MID(tab_SATLISTE[[#This Row],[SAT-ID]],2,1)="x","x",LEFT(tab_SATLISTE[[#This Row],[SAT-ID]]))</f>
        <v>1</v>
      </c>
      <c r="H648" s="364" t="str">
        <f xml:space="preserve"> IF(tab_SATLISTE[[#This Row],[SAT-ID]]="","",IF(MID(tab_SATLISTE[[#This Row],[SAT-ID]],2,1)="x","Freistaat Bayern",INDEX(bezirke,LEFT(tab_SATLISTE[[#This Row],[SAT-ID]],1))&amp; " - "&amp; IF(MID(tab_SATLISTE[[#This Row],[SAT-ID]],2,1)="k","kommunal","privat")))</f>
        <v>Oberbayern - kommunal</v>
      </c>
      <c r="I648" s="365"/>
      <c r="J648" s="365"/>
      <c r="K648" s="365"/>
      <c r="L648" s="366"/>
    </row>
    <row r="649" spans="1:12" ht="15.95" customHeight="1" x14ac:dyDescent="0.25">
      <c r="A649" s="133" t="s">
        <v>586</v>
      </c>
      <c r="B649" s="133" t="s">
        <v>3498</v>
      </c>
      <c r="C649" s="133">
        <v>17</v>
      </c>
      <c r="D649" s="136">
        <v>17000</v>
      </c>
      <c r="E649" s="135">
        <v>4250</v>
      </c>
      <c r="F649" s="133">
        <v>17</v>
      </c>
      <c r="G649" s="45" t="str">
        <f>IF(MID(tab_SATLISTE[[#This Row],[SAT-ID]],2,1)="x","x",LEFT(tab_SATLISTE[[#This Row],[SAT-ID]]))</f>
        <v>1</v>
      </c>
      <c r="H649" s="364" t="str">
        <f xml:space="preserve"> IF(tab_SATLISTE[[#This Row],[SAT-ID]]="","",IF(MID(tab_SATLISTE[[#This Row],[SAT-ID]],2,1)="x","Freistaat Bayern",INDEX(bezirke,LEFT(tab_SATLISTE[[#This Row],[SAT-ID]],1))&amp; " - "&amp; IF(MID(tab_SATLISTE[[#This Row],[SAT-ID]],2,1)="k","kommunal","privat")))</f>
        <v>Oberbayern - kommunal</v>
      </c>
      <c r="I649" s="365"/>
      <c r="J649" s="365"/>
      <c r="K649" s="365"/>
      <c r="L649" s="366"/>
    </row>
    <row r="650" spans="1:12" ht="15.95" customHeight="1" x14ac:dyDescent="0.25">
      <c r="A650" s="133" t="s">
        <v>473</v>
      </c>
      <c r="B650" s="133" t="s">
        <v>3499</v>
      </c>
      <c r="C650" s="133">
        <v>13</v>
      </c>
      <c r="D650" s="136">
        <v>13000</v>
      </c>
      <c r="E650" s="135">
        <v>3250</v>
      </c>
      <c r="F650" s="133">
        <v>13</v>
      </c>
      <c r="G650" s="45" t="str">
        <f>IF(MID(tab_SATLISTE[[#This Row],[SAT-ID]],2,1)="x","x",LEFT(tab_SATLISTE[[#This Row],[SAT-ID]]))</f>
        <v>1</v>
      </c>
      <c r="H650" s="364" t="str">
        <f xml:space="preserve"> IF(tab_SATLISTE[[#This Row],[SAT-ID]]="","",IF(MID(tab_SATLISTE[[#This Row],[SAT-ID]],2,1)="x","Freistaat Bayern",INDEX(bezirke,LEFT(tab_SATLISTE[[#This Row],[SAT-ID]],1))&amp; " - "&amp; IF(MID(tab_SATLISTE[[#This Row],[SAT-ID]],2,1)="k","kommunal","privat")))</f>
        <v>Oberbayern - kommunal</v>
      </c>
      <c r="I650" s="365"/>
      <c r="J650" s="365"/>
      <c r="K650" s="365"/>
      <c r="L650" s="366"/>
    </row>
    <row r="651" spans="1:12" ht="15.95" customHeight="1" x14ac:dyDescent="0.25">
      <c r="A651" s="133" t="s">
        <v>484</v>
      </c>
      <c r="B651" s="133" t="s">
        <v>3500</v>
      </c>
      <c r="C651" s="133">
        <v>8</v>
      </c>
      <c r="D651" s="136">
        <v>8000</v>
      </c>
      <c r="E651" s="135">
        <v>2000</v>
      </c>
      <c r="F651" s="133">
        <v>8</v>
      </c>
      <c r="G651" s="45" t="str">
        <f>IF(MID(tab_SATLISTE[[#This Row],[SAT-ID]],2,1)="x","x",LEFT(tab_SATLISTE[[#This Row],[SAT-ID]]))</f>
        <v>1</v>
      </c>
      <c r="H651" s="364" t="str">
        <f xml:space="preserve"> IF(tab_SATLISTE[[#This Row],[SAT-ID]]="","",IF(MID(tab_SATLISTE[[#This Row],[SAT-ID]],2,1)="x","Freistaat Bayern",INDEX(bezirke,LEFT(tab_SATLISTE[[#This Row],[SAT-ID]],1))&amp; " - "&amp; IF(MID(tab_SATLISTE[[#This Row],[SAT-ID]],2,1)="k","kommunal","privat")))</f>
        <v>Oberbayern - kommunal</v>
      </c>
      <c r="I651" s="365"/>
      <c r="J651" s="365"/>
      <c r="K651" s="365"/>
      <c r="L651" s="366"/>
    </row>
    <row r="652" spans="1:12" ht="15.95" customHeight="1" x14ac:dyDescent="0.25">
      <c r="A652" s="133" t="s">
        <v>497</v>
      </c>
      <c r="B652" s="133" t="s">
        <v>3501</v>
      </c>
      <c r="C652" s="133">
        <v>33</v>
      </c>
      <c r="D652" s="136">
        <v>33000</v>
      </c>
      <c r="E652" s="135">
        <v>8250</v>
      </c>
      <c r="F652" s="133">
        <v>33</v>
      </c>
      <c r="G652" s="45" t="str">
        <f>IF(MID(tab_SATLISTE[[#This Row],[SAT-ID]],2,1)="x","x",LEFT(tab_SATLISTE[[#This Row],[SAT-ID]]))</f>
        <v>1</v>
      </c>
      <c r="H652" s="364" t="str">
        <f xml:space="preserve"> IF(tab_SATLISTE[[#This Row],[SAT-ID]]="","",IF(MID(tab_SATLISTE[[#This Row],[SAT-ID]],2,1)="x","Freistaat Bayern",INDEX(bezirke,LEFT(tab_SATLISTE[[#This Row],[SAT-ID]],1))&amp; " - "&amp; IF(MID(tab_SATLISTE[[#This Row],[SAT-ID]],2,1)="k","kommunal","privat")))</f>
        <v>Oberbayern - kommunal</v>
      </c>
      <c r="I652" s="365"/>
      <c r="J652" s="365"/>
      <c r="K652" s="365"/>
      <c r="L652" s="366"/>
    </row>
    <row r="653" spans="1:12" ht="15.95" customHeight="1" x14ac:dyDescent="0.25">
      <c r="A653" s="133" t="s">
        <v>644</v>
      </c>
      <c r="B653" s="133" t="s">
        <v>3502</v>
      </c>
      <c r="C653" s="133">
        <v>25</v>
      </c>
      <c r="D653" s="136">
        <v>25000</v>
      </c>
      <c r="E653" s="135">
        <v>6250</v>
      </c>
      <c r="F653" s="133">
        <v>25</v>
      </c>
      <c r="G653" s="45" t="str">
        <f>IF(MID(tab_SATLISTE[[#This Row],[SAT-ID]],2,1)="x","x",LEFT(tab_SATLISTE[[#This Row],[SAT-ID]]))</f>
        <v>1</v>
      </c>
      <c r="H653" s="364" t="str">
        <f xml:space="preserve"> IF(tab_SATLISTE[[#This Row],[SAT-ID]]="","",IF(MID(tab_SATLISTE[[#This Row],[SAT-ID]],2,1)="x","Freistaat Bayern",INDEX(bezirke,LEFT(tab_SATLISTE[[#This Row],[SAT-ID]],1))&amp; " - "&amp; IF(MID(tab_SATLISTE[[#This Row],[SAT-ID]],2,1)="k","kommunal","privat")))</f>
        <v>Oberbayern - kommunal</v>
      </c>
      <c r="I653" s="365"/>
      <c r="J653" s="365"/>
      <c r="K653" s="365"/>
      <c r="L653" s="366"/>
    </row>
    <row r="654" spans="1:12" ht="15.95" customHeight="1" x14ac:dyDescent="0.25">
      <c r="A654" s="133" t="s">
        <v>500</v>
      </c>
      <c r="B654" s="133" t="s">
        <v>3503</v>
      </c>
      <c r="C654" s="133">
        <v>13</v>
      </c>
      <c r="D654" s="136">
        <v>13000</v>
      </c>
      <c r="E654" s="135">
        <v>3250</v>
      </c>
      <c r="F654" s="133">
        <v>13</v>
      </c>
      <c r="G654" s="45" t="str">
        <f>IF(MID(tab_SATLISTE[[#This Row],[SAT-ID]],2,1)="x","x",LEFT(tab_SATLISTE[[#This Row],[SAT-ID]]))</f>
        <v>1</v>
      </c>
      <c r="H654" s="364" t="str">
        <f xml:space="preserve"> IF(tab_SATLISTE[[#This Row],[SAT-ID]]="","",IF(MID(tab_SATLISTE[[#This Row],[SAT-ID]],2,1)="x","Freistaat Bayern",INDEX(bezirke,LEFT(tab_SATLISTE[[#This Row],[SAT-ID]],1))&amp; " - "&amp; IF(MID(tab_SATLISTE[[#This Row],[SAT-ID]],2,1)="k","kommunal","privat")))</f>
        <v>Oberbayern - kommunal</v>
      </c>
      <c r="I654" s="365"/>
      <c r="J654" s="365"/>
      <c r="K654" s="365"/>
      <c r="L654" s="366"/>
    </row>
    <row r="655" spans="1:12" ht="15.95" customHeight="1" x14ac:dyDescent="0.25">
      <c r="A655" s="133" t="s">
        <v>538</v>
      </c>
      <c r="B655" s="133" t="s">
        <v>3504</v>
      </c>
      <c r="C655" s="133">
        <v>34</v>
      </c>
      <c r="D655" s="136">
        <v>34000</v>
      </c>
      <c r="E655" s="135">
        <v>8500</v>
      </c>
      <c r="F655" s="133">
        <v>34</v>
      </c>
      <c r="G655" s="45" t="str">
        <f>IF(MID(tab_SATLISTE[[#This Row],[SAT-ID]],2,1)="x","x",LEFT(tab_SATLISTE[[#This Row],[SAT-ID]]))</f>
        <v>1</v>
      </c>
      <c r="H655" s="364" t="str">
        <f xml:space="preserve"> IF(tab_SATLISTE[[#This Row],[SAT-ID]]="","",IF(MID(tab_SATLISTE[[#This Row],[SAT-ID]],2,1)="x","Freistaat Bayern",INDEX(bezirke,LEFT(tab_SATLISTE[[#This Row],[SAT-ID]],1))&amp; " - "&amp; IF(MID(tab_SATLISTE[[#This Row],[SAT-ID]],2,1)="k","kommunal","privat")))</f>
        <v>Oberbayern - kommunal</v>
      </c>
      <c r="I655" s="365"/>
      <c r="J655" s="365"/>
      <c r="K655" s="365"/>
      <c r="L655" s="366"/>
    </row>
    <row r="656" spans="1:12" ht="15.95" customHeight="1" x14ac:dyDescent="0.25">
      <c r="A656" s="133" t="s">
        <v>621</v>
      </c>
      <c r="B656" s="133" t="s">
        <v>3505</v>
      </c>
      <c r="C656" s="133">
        <v>10</v>
      </c>
      <c r="D656" s="136">
        <v>10000</v>
      </c>
      <c r="E656" s="135">
        <v>2500</v>
      </c>
      <c r="F656" s="133">
        <v>10</v>
      </c>
      <c r="G656" s="45" t="str">
        <f>IF(MID(tab_SATLISTE[[#This Row],[SAT-ID]],2,1)="x","x",LEFT(tab_SATLISTE[[#This Row],[SAT-ID]]))</f>
        <v>1</v>
      </c>
      <c r="H656" s="364" t="str">
        <f xml:space="preserve"> IF(tab_SATLISTE[[#This Row],[SAT-ID]]="","",IF(MID(tab_SATLISTE[[#This Row],[SAT-ID]],2,1)="x","Freistaat Bayern",INDEX(bezirke,LEFT(tab_SATLISTE[[#This Row],[SAT-ID]],1))&amp; " - "&amp; IF(MID(tab_SATLISTE[[#This Row],[SAT-ID]],2,1)="k","kommunal","privat")))</f>
        <v>Oberbayern - kommunal</v>
      </c>
      <c r="I656" s="365"/>
      <c r="J656" s="365"/>
      <c r="K656" s="365"/>
      <c r="L656" s="366"/>
    </row>
    <row r="657" spans="1:12" ht="15.95" customHeight="1" x14ac:dyDescent="0.25">
      <c r="A657" s="133" t="s">
        <v>665</v>
      </c>
      <c r="B657" s="133" t="s">
        <v>3506</v>
      </c>
      <c r="C657" s="133">
        <v>7</v>
      </c>
      <c r="D657" s="136">
        <v>7000</v>
      </c>
      <c r="E657" s="135">
        <v>1750</v>
      </c>
      <c r="F657" s="133">
        <v>7</v>
      </c>
      <c r="G657" s="45" t="str">
        <f>IF(MID(tab_SATLISTE[[#This Row],[SAT-ID]],2,1)="x","x",LEFT(tab_SATLISTE[[#This Row],[SAT-ID]]))</f>
        <v>1</v>
      </c>
      <c r="H657" s="364" t="str">
        <f xml:space="preserve"> IF(tab_SATLISTE[[#This Row],[SAT-ID]]="","",IF(MID(tab_SATLISTE[[#This Row],[SAT-ID]],2,1)="x","Freistaat Bayern",INDEX(bezirke,LEFT(tab_SATLISTE[[#This Row],[SAT-ID]],1))&amp; " - "&amp; IF(MID(tab_SATLISTE[[#This Row],[SAT-ID]],2,1)="k","kommunal","privat")))</f>
        <v>Oberbayern - kommunal</v>
      </c>
      <c r="I657" s="365"/>
      <c r="J657" s="365"/>
      <c r="K657" s="365"/>
      <c r="L657" s="366"/>
    </row>
    <row r="658" spans="1:12" ht="15.95" customHeight="1" x14ac:dyDescent="0.25">
      <c r="A658" s="133" t="s">
        <v>671</v>
      </c>
      <c r="B658" s="133" t="s">
        <v>3507</v>
      </c>
      <c r="C658" s="133">
        <v>7</v>
      </c>
      <c r="D658" s="136">
        <v>7000</v>
      </c>
      <c r="E658" s="135">
        <v>1750</v>
      </c>
      <c r="F658" s="133">
        <v>7</v>
      </c>
      <c r="G658" s="45" t="str">
        <f>IF(MID(tab_SATLISTE[[#This Row],[SAT-ID]],2,1)="x","x",LEFT(tab_SATLISTE[[#This Row],[SAT-ID]]))</f>
        <v>1</v>
      </c>
      <c r="H658" s="364" t="str">
        <f xml:space="preserve"> IF(tab_SATLISTE[[#This Row],[SAT-ID]]="","",IF(MID(tab_SATLISTE[[#This Row],[SAT-ID]],2,1)="x","Freistaat Bayern",INDEX(bezirke,LEFT(tab_SATLISTE[[#This Row],[SAT-ID]],1))&amp; " - "&amp; IF(MID(tab_SATLISTE[[#This Row],[SAT-ID]],2,1)="k","kommunal","privat")))</f>
        <v>Oberbayern - kommunal</v>
      </c>
      <c r="I658" s="365"/>
      <c r="J658" s="365"/>
      <c r="K658" s="365"/>
      <c r="L658" s="366"/>
    </row>
    <row r="659" spans="1:12" ht="15.95" customHeight="1" x14ac:dyDescent="0.25">
      <c r="A659" s="133" t="s">
        <v>681</v>
      </c>
      <c r="B659" s="133" t="s">
        <v>3508</v>
      </c>
      <c r="C659" s="133">
        <v>15</v>
      </c>
      <c r="D659" s="136">
        <v>15000</v>
      </c>
      <c r="E659" s="135">
        <v>3750</v>
      </c>
      <c r="F659" s="133">
        <v>15</v>
      </c>
      <c r="G659" s="45" t="str">
        <f>IF(MID(tab_SATLISTE[[#This Row],[SAT-ID]],2,1)="x","x",LEFT(tab_SATLISTE[[#This Row],[SAT-ID]]))</f>
        <v>1</v>
      </c>
      <c r="H659" s="364" t="str">
        <f xml:space="preserve"> IF(tab_SATLISTE[[#This Row],[SAT-ID]]="","",IF(MID(tab_SATLISTE[[#This Row],[SAT-ID]],2,1)="x","Freistaat Bayern",INDEX(bezirke,LEFT(tab_SATLISTE[[#This Row],[SAT-ID]],1))&amp; " - "&amp; IF(MID(tab_SATLISTE[[#This Row],[SAT-ID]],2,1)="k","kommunal","privat")))</f>
        <v>Oberbayern - kommunal</v>
      </c>
      <c r="I659" s="365"/>
      <c r="J659" s="365"/>
      <c r="K659" s="365"/>
      <c r="L659" s="366"/>
    </row>
    <row r="660" spans="1:12" ht="15.95" customHeight="1" x14ac:dyDescent="0.25">
      <c r="A660" s="133" t="s">
        <v>724</v>
      </c>
      <c r="B660" s="133" t="s">
        <v>3509</v>
      </c>
      <c r="C660" s="133">
        <v>111</v>
      </c>
      <c r="D660" s="136">
        <v>111000</v>
      </c>
      <c r="E660" s="135">
        <v>27750</v>
      </c>
      <c r="F660" s="133">
        <v>111</v>
      </c>
      <c r="G660" s="45" t="str">
        <f>IF(MID(tab_SATLISTE[[#This Row],[SAT-ID]],2,1)="x","x",LEFT(tab_SATLISTE[[#This Row],[SAT-ID]]))</f>
        <v>1</v>
      </c>
      <c r="H660" s="364" t="str">
        <f xml:space="preserve"> IF(tab_SATLISTE[[#This Row],[SAT-ID]]="","",IF(MID(tab_SATLISTE[[#This Row],[SAT-ID]],2,1)="x","Freistaat Bayern",INDEX(bezirke,LEFT(tab_SATLISTE[[#This Row],[SAT-ID]],1))&amp; " - "&amp; IF(MID(tab_SATLISTE[[#This Row],[SAT-ID]],2,1)="k","kommunal","privat")))</f>
        <v>Oberbayern - kommunal</v>
      </c>
      <c r="I660" s="365"/>
      <c r="J660" s="365"/>
      <c r="K660" s="365"/>
      <c r="L660" s="366"/>
    </row>
    <row r="661" spans="1:12" ht="15.95" customHeight="1" x14ac:dyDescent="0.25">
      <c r="A661" s="133" t="s">
        <v>734</v>
      </c>
      <c r="B661" s="133" t="s">
        <v>3510</v>
      </c>
      <c r="C661" s="133">
        <v>11</v>
      </c>
      <c r="D661" s="136">
        <v>11000</v>
      </c>
      <c r="E661" s="135">
        <v>2750</v>
      </c>
      <c r="F661" s="133">
        <v>11</v>
      </c>
      <c r="G661" s="45" t="str">
        <f>IF(MID(tab_SATLISTE[[#This Row],[SAT-ID]],2,1)="x","x",LEFT(tab_SATLISTE[[#This Row],[SAT-ID]]))</f>
        <v>1</v>
      </c>
      <c r="H661" s="364" t="str">
        <f xml:space="preserve"> IF(tab_SATLISTE[[#This Row],[SAT-ID]]="","",IF(MID(tab_SATLISTE[[#This Row],[SAT-ID]],2,1)="x","Freistaat Bayern",INDEX(bezirke,LEFT(tab_SATLISTE[[#This Row],[SAT-ID]],1))&amp; " - "&amp; IF(MID(tab_SATLISTE[[#This Row],[SAT-ID]],2,1)="k","kommunal","privat")))</f>
        <v>Oberbayern - kommunal</v>
      </c>
      <c r="I661" s="365"/>
      <c r="J661" s="365"/>
      <c r="K661" s="365"/>
      <c r="L661" s="366"/>
    </row>
    <row r="662" spans="1:12" ht="15.95" customHeight="1" x14ac:dyDescent="0.25">
      <c r="A662" s="133" t="s">
        <v>737</v>
      </c>
      <c r="B662" s="133" t="s">
        <v>3511</v>
      </c>
      <c r="C662" s="133">
        <v>4</v>
      </c>
      <c r="D662" s="136">
        <v>4000</v>
      </c>
      <c r="E662" s="135">
        <v>1000</v>
      </c>
      <c r="F662" s="133">
        <v>4</v>
      </c>
      <c r="G662" s="45" t="str">
        <f>IF(MID(tab_SATLISTE[[#This Row],[SAT-ID]],2,1)="x","x",LEFT(tab_SATLISTE[[#This Row],[SAT-ID]]))</f>
        <v>1</v>
      </c>
      <c r="H662" s="364" t="str">
        <f xml:space="preserve"> IF(tab_SATLISTE[[#This Row],[SAT-ID]]="","",IF(MID(tab_SATLISTE[[#This Row],[SAT-ID]],2,1)="x","Freistaat Bayern",INDEX(bezirke,LEFT(tab_SATLISTE[[#This Row],[SAT-ID]],1))&amp; " - "&amp; IF(MID(tab_SATLISTE[[#This Row],[SAT-ID]],2,1)="k","kommunal","privat")))</f>
        <v>Oberbayern - kommunal</v>
      </c>
      <c r="I662" s="365"/>
      <c r="J662" s="365"/>
      <c r="K662" s="365"/>
      <c r="L662" s="366"/>
    </row>
    <row r="663" spans="1:12" ht="15.95" customHeight="1" x14ac:dyDescent="0.25">
      <c r="A663" s="133" t="s">
        <v>407</v>
      </c>
      <c r="B663" s="133" t="s">
        <v>3512</v>
      </c>
      <c r="C663" s="133">
        <v>28</v>
      </c>
      <c r="D663" s="136">
        <v>28000</v>
      </c>
      <c r="E663" s="135">
        <v>7000</v>
      </c>
      <c r="F663" s="133">
        <v>28</v>
      </c>
      <c r="G663" s="45" t="str">
        <f>IF(MID(tab_SATLISTE[[#This Row],[SAT-ID]],2,1)="x","x",LEFT(tab_SATLISTE[[#This Row],[SAT-ID]]))</f>
        <v>1</v>
      </c>
      <c r="H663" s="364" t="str">
        <f xml:space="preserve"> IF(tab_SATLISTE[[#This Row],[SAT-ID]]="","",IF(MID(tab_SATLISTE[[#This Row],[SAT-ID]],2,1)="x","Freistaat Bayern",INDEX(bezirke,LEFT(tab_SATLISTE[[#This Row],[SAT-ID]],1))&amp; " - "&amp; IF(MID(tab_SATLISTE[[#This Row],[SAT-ID]],2,1)="k","kommunal","privat")))</f>
        <v>Oberbayern - kommunal</v>
      </c>
      <c r="I663" s="365"/>
      <c r="J663" s="365"/>
      <c r="K663" s="365"/>
      <c r="L663" s="366"/>
    </row>
    <row r="664" spans="1:12" ht="15.95" customHeight="1" x14ac:dyDescent="0.25">
      <c r="A664" s="133" t="s">
        <v>622</v>
      </c>
      <c r="B664" s="133" t="s">
        <v>3513</v>
      </c>
      <c r="C664" s="133">
        <v>28</v>
      </c>
      <c r="D664" s="136">
        <v>28000</v>
      </c>
      <c r="E664" s="135">
        <v>7000</v>
      </c>
      <c r="F664" s="133">
        <v>28</v>
      </c>
      <c r="G664" s="45" t="str">
        <f>IF(MID(tab_SATLISTE[[#This Row],[SAT-ID]],2,1)="x","x",LEFT(tab_SATLISTE[[#This Row],[SAT-ID]]))</f>
        <v>1</v>
      </c>
      <c r="H664" s="364" t="str">
        <f xml:space="preserve"> IF(tab_SATLISTE[[#This Row],[SAT-ID]]="","",IF(MID(tab_SATLISTE[[#This Row],[SAT-ID]],2,1)="x","Freistaat Bayern",INDEX(bezirke,LEFT(tab_SATLISTE[[#This Row],[SAT-ID]],1))&amp; " - "&amp; IF(MID(tab_SATLISTE[[#This Row],[SAT-ID]],2,1)="k","kommunal","privat")))</f>
        <v>Oberbayern - kommunal</v>
      </c>
      <c r="I664" s="365"/>
      <c r="J664" s="365"/>
      <c r="K664" s="365"/>
      <c r="L664" s="366"/>
    </row>
    <row r="665" spans="1:12" ht="15.95" customHeight="1" x14ac:dyDescent="0.25">
      <c r="A665" s="133" t="s">
        <v>777</v>
      </c>
      <c r="B665" s="133" t="s">
        <v>3514</v>
      </c>
      <c r="C665" s="133">
        <v>11</v>
      </c>
      <c r="D665" s="136">
        <v>11000</v>
      </c>
      <c r="E665" s="135">
        <v>2750</v>
      </c>
      <c r="F665" s="133">
        <v>11</v>
      </c>
      <c r="G665" s="45" t="str">
        <f>IF(MID(tab_SATLISTE[[#This Row],[SAT-ID]],2,1)="x","x",LEFT(tab_SATLISTE[[#This Row],[SAT-ID]]))</f>
        <v>1</v>
      </c>
      <c r="H665" s="364" t="str">
        <f xml:space="preserve"> IF(tab_SATLISTE[[#This Row],[SAT-ID]]="","",IF(MID(tab_SATLISTE[[#This Row],[SAT-ID]],2,1)="x","Freistaat Bayern",INDEX(bezirke,LEFT(tab_SATLISTE[[#This Row],[SAT-ID]],1))&amp; " - "&amp; IF(MID(tab_SATLISTE[[#This Row],[SAT-ID]],2,1)="k","kommunal","privat")))</f>
        <v>Oberbayern - kommunal</v>
      </c>
      <c r="I665" s="365"/>
      <c r="J665" s="365"/>
      <c r="K665" s="365"/>
      <c r="L665" s="366"/>
    </row>
    <row r="666" spans="1:12" ht="15.95" customHeight="1" x14ac:dyDescent="0.25">
      <c r="A666" s="133" t="s">
        <v>816</v>
      </c>
      <c r="B666" s="133" t="s">
        <v>3515</v>
      </c>
      <c r="C666" s="133">
        <v>14</v>
      </c>
      <c r="D666" s="136">
        <v>14000</v>
      </c>
      <c r="E666" s="135">
        <v>3500</v>
      </c>
      <c r="F666" s="133">
        <v>14</v>
      </c>
      <c r="G666" s="45" t="str">
        <f>IF(MID(tab_SATLISTE[[#This Row],[SAT-ID]],2,1)="x","x",LEFT(tab_SATLISTE[[#This Row],[SAT-ID]]))</f>
        <v>1</v>
      </c>
      <c r="H666" s="364" t="str">
        <f xml:space="preserve"> IF(tab_SATLISTE[[#This Row],[SAT-ID]]="","",IF(MID(tab_SATLISTE[[#This Row],[SAT-ID]],2,1)="x","Freistaat Bayern",INDEX(bezirke,LEFT(tab_SATLISTE[[#This Row],[SAT-ID]],1))&amp; " - "&amp; IF(MID(tab_SATLISTE[[#This Row],[SAT-ID]],2,1)="k","kommunal","privat")))</f>
        <v>Oberbayern - kommunal</v>
      </c>
      <c r="I666" s="365"/>
      <c r="J666" s="365"/>
      <c r="K666" s="365"/>
      <c r="L666" s="366"/>
    </row>
    <row r="667" spans="1:12" ht="15.95" customHeight="1" x14ac:dyDescent="0.25">
      <c r="A667" s="133" t="s">
        <v>580</v>
      </c>
      <c r="B667" s="133" t="s">
        <v>3516</v>
      </c>
      <c r="C667" s="133">
        <v>32</v>
      </c>
      <c r="D667" s="136">
        <v>32000</v>
      </c>
      <c r="E667" s="135">
        <v>8000</v>
      </c>
      <c r="F667" s="133">
        <v>32</v>
      </c>
      <c r="G667" s="45" t="str">
        <f>IF(MID(tab_SATLISTE[[#This Row],[SAT-ID]],2,1)="x","x",LEFT(tab_SATLISTE[[#This Row],[SAT-ID]]))</f>
        <v>1</v>
      </c>
      <c r="H667" s="364" t="str">
        <f xml:space="preserve"> IF(tab_SATLISTE[[#This Row],[SAT-ID]]="","",IF(MID(tab_SATLISTE[[#This Row],[SAT-ID]],2,1)="x","Freistaat Bayern",INDEX(bezirke,LEFT(tab_SATLISTE[[#This Row],[SAT-ID]],1))&amp; " - "&amp; IF(MID(tab_SATLISTE[[#This Row],[SAT-ID]],2,1)="k","kommunal","privat")))</f>
        <v>Oberbayern - kommunal</v>
      </c>
      <c r="I667" s="365"/>
      <c r="J667" s="365"/>
      <c r="K667" s="365"/>
      <c r="L667" s="366"/>
    </row>
    <row r="668" spans="1:12" ht="15.95" customHeight="1" x14ac:dyDescent="0.25">
      <c r="A668" s="133" t="s">
        <v>868</v>
      </c>
      <c r="B668" s="133" t="s">
        <v>3517</v>
      </c>
      <c r="C668" s="133">
        <v>9</v>
      </c>
      <c r="D668" s="136">
        <v>9000</v>
      </c>
      <c r="E668" s="135">
        <v>2250</v>
      </c>
      <c r="F668" s="133">
        <v>9</v>
      </c>
      <c r="G668" s="45" t="str">
        <f>IF(MID(tab_SATLISTE[[#This Row],[SAT-ID]],2,1)="x","x",LEFT(tab_SATLISTE[[#This Row],[SAT-ID]]))</f>
        <v>1</v>
      </c>
      <c r="H668" s="364" t="str">
        <f xml:space="preserve"> IF(tab_SATLISTE[[#This Row],[SAT-ID]]="","",IF(MID(tab_SATLISTE[[#This Row],[SAT-ID]],2,1)="x","Freistaat Bayern",INDEX(bezirke,LEFT(tab_SATLISTE[[#This Row],[SAT-ID]],1))&amp; " - "&amp; IF(MID(tab_SATLISTE[[#This Row],[SAT-ID]],2,1)="k","kommunal","privat")))</f>
        <v>Oberbayern - kommunal</v>
      </c>
      <c r="I668" s="365"/>
      <c r="J668" s="365"/>
      <c r="K668" s="365"/>
      <c r="L668" s="366"/>
    </row>
    <row r="669" spans="1:12" ht="15.95" customHeight="1" x14ac:dyDescent="0.25">
      <c r="A669" s="133" t="s">
        <v>880</v>
      </c>
      <c r="B669" s="133" t="s">
        <v>3518</v>
      </c>
      <c r="C669" s="133">
        <v>8</v>
      </c>
      <c r="D669" s="136">
        <v>8000</v>
      </c>
      <c r="E669" s="135">
        <v>2000</v>
      </c>
      <c r="F669" s="133">
        <v>8</v>
      </c>
      <c r="G669" s="46" t="str">
        <f>IF(MID(tab_SATLISTE[[#This Row],[SAT-ID]],2,1)="x","x",LEFT(tab_SATLISTE[[#This Row],[SAT-ID]]))</f>
        <v>1</v>
      </c>
      <c r="H669" s="364" t="str">
        <f xml:space="preserve"> IF(tab_SATLISTE[[#This Row],[SAT-ID]]="","",IF(MID(tab_SATLISTE[[#This Row],[SAT-ID]],2,1)="x","Freistaat Bayern",INDEX(bezirke,LEFT(tab_SATLISTE[[#This Row],[SAT-ID]],1))&amp; " - "&amp; IF(MID(tab_SATLISTE[[#This Row],[SAT-ID]],2,1)="k","kommunal","privat")))</f>
        <v>Oberbayern - kommunal</v>
      </c>
      <c r="I669" s="365"/>
      <c r="J669" s="365"/>
      <c r="K669" s="365"/>
      <c r="L669" s="366"/>
    </row>
    <row r="670" spans="1:12" ht="15.95" customHeight="1" x14ac:dyDescent="0.25">
      <c r="A670" s="133" t="s">
        <v>883</v>
      </c>
      <c r="B670" s="133" t="s">
        <v>3519</v>
      </c>
      <c r="C670" s="133">
        <v>16</v>
      </c>
      <c r="D670" s="136">
        <v>16000</v>
      </c>
      <c r="E670" s="135">
        <v>4000</v>
      </c>
      <c r="F670" s="133">
        <v>16</v>
      </c>
      <c r="G670" s="45" t="str">
        <f>IF(MID(tab_SATLISTE[[#This Row],[SAT-ID]],2,1)="x","x",LEFT(tab_SATLISTE[[#This Row],[SAT-ID]]))</f>
        <v>1</v>
      </c>
      <c r="H670" s="364" t="str">
        <f xml:space="preserve"> IF(tab_SATLISTE[[#This Row],[SAT-ID]]="","",IF(MID(tab_SATLISTE[[#This Row],[SAT-ID]],2,1)="x","Freistaat Bayern",INDEX(bezirke,LEFT(tab_SATLISTE[[#This Row],[SAT-ID]],1))&amp; " - "&amp; IF(MID(tab_SATLISTE[[#This Row],[SAT-ID]],2,1)="k","kommunal","privat")))</f>
        <v>Oberbayern - kommunal</v>
      </c>
      <c r="I670" s="365"/>
      <c r="J670" s="365"/>
      <c r="K670" s="365"/>
      <c r="L670" s="366"/>
    </row>
    <row r="671" spans="1:12" ht="15.95" customHeight="1" x14ac:dyDescent="0.25">
      <c r="A671" s="133" t="s">
        <v>462</v>
      </c>
      <c r="B671" s="133" t="s">
        <v>3520</v>
      </c>
      <c r="C671" s="133">
        <v>11</v>
      </c>
      <c r="D671" s="136">
        <v>11000</v>
      </c>
      <c r="E671" s="135">
        <v>2750</v>
      </c>
      <c r="F671" s="133">
        <v>11</v>
      </c>
      <c r="G671" s="45" t="str">
        <f>IF(MID(tab_SATLISTE[[#This Row],[SAT-ID]],2,1)="x","x",LEFT(tab_SATLISTE[[#This Row],[SAT-ID]]))</f>
        <v>1</v>
      </c>
      <c r="H671" s="364" t="str">
        <f xml:space="preserve"> IF(tab_SATLISTE[[#This Row],[SAT-ID]]="","",IF(MID(tab_SATLISTE[[#This Row],[SAT-ID]],2,1)="x","Freistaat Bayern",INDEX(bezirke,LEFT(tab_SATLISTE[[#This Row],[SAT-ID]],1))&amp; " - "&amp; IF(MID(tab_SATLISTE[[#This Row],[SAT-ID]],2,1)="k","kommunal","privat")))</f>
        <v>Oberbayern - kommunal</v>
      </c>
      <c r="I671" s="365"/>
      <c r="J671" s="365"/>
      <c r="K671" s="365"/>
      <c r="L671" s="366"/>
    </row>
    <row r="672" spans="1:12" ht="15.95" customHeight="1" x14ac:dyDescent="0.25">
      <c r="A672" s="133" t="s">
        <v>501</v>
      </c>
      <c r="B672" s="133" t="s">
        <v>3521</v>
      </c>
      <c r="C672" s="133">
        <v>12</v>
      </c>
      <c r="D672" s="136">
        <v>12000</v>
      </c>
      <c r="E672" s="135">
        <v>3000</v>
      </c>
      <c r="F672" s="133">
        <v>12</v>
      </c>
      <c r="G672" s="45" t="str">
        <f>IF(MID(tab_SATLISTE[[#This Row],[SAT-ID]],2,1)="x","x",LEFT(tab_SATLISTE[[#This Row],[SAT-ID]]))</f>
        <v>1</v>
      </c>
      <c r="H672" s="364" t="str">
        <f xml:space="preserve"> IF(tab_SATLISTE[[#This Row],[SAT-ID]]="","",IF(MID(tab_SATLISTE[[#This Row],[SAT-ID]],2,1)="x","Freistaat Bayern",INDEX(bezirke,LEFT(tab_SATLISTE[[#This Row],[SAT-ID]],1))&amp; " - "&amp; IF(MID(tab_SATLISTE[[#This Row],[SAT-ID]],2,1)="k","kommunal","privat")))</f>
        <v>Oberbayern - kommunal</v>
      </c>
      <c r="I672" s="365"/>
      <c r="J672" s="365"/>
      <c r="K672" s="365"/>
      <c r="L672" s="366"/>
    </row>
    <row r="673" spans="1:12" ht="15.95" customHeight="1" x14ac:dyDescent="0.25">
      <c r="A673" s="133" t="s">
        <v>455</v>
      </c>
      <c r="B673" s="133" t="s">
        <v>3522</v>
      </c>
      <c r="C673" s="133">
        <v>9</v>
      </c>
      <c r="D673" s="136">
        <v>9000</v>
      </c>
      <c r="E673" s="135">
        <v>2250</v>
      </c>
      <c r="F673" s="133">
        <v>9</v>
      </c>
      <c r="G673" s="45" t="str">
        <f>IF(MID(tab_SATLISTE[[#This Row],[SAT-ID]],2,1)="x","x",LEFT(tab_SATLISTE[[#This Row],[SAT-ID]]))</f>
        <v>1</v>
      </c>
      <c r="H673" s="364" t="str">
        <f xml:space="preserve"> IF(tab_SATLISTE[[#This Row],[SAT-ID]]="","",IF(MID(tab_SATLISTE[[#This Row],[SAT-ID]],2,1)="x","Freistaat Bayern",INDEX(bezirke,LEFT(tab_SATLISTE[[#This Row],[SAT-ID]],1))&amp; " - "&amp; IF(MID(tab_SATLISTE[[#This Row],[SAT-ID]],2,1)="k","kommunal","privat")))</f>
        <v>Oberbayern - kommunal</v>
      </c>
      <c r="I673" s="365"/>
      <c r="J673" s="365"/>
      <c r="K673" s="365"/>
      <c r="L673" s="366"/>
    </row>
    <row r="674" spans="1:12" ht="15.95" customHeight="1" x14ac:dyDescent="0.25">
      <c r="A674" s="133" t="s">
        <v>790</v>
      </c>
      <c r="B674" s="133" t="s">
        <v>3523</v>
      </c>
      <c r="C674" s="133">
        <v>12</v>
      </c>
      <c r="D674" s="136">
        <v>12000</v>
      </c>
      <c r="E674" s="135">
        <v>3000</v>
      </c>
      <c r="F674" s="133">
        <v>12</v>
      </c>
      <c r="G674" s="45" t="str">
        <f>IF(MID(tab_SATLISTE[[#This Row],[SAT-ID]],2,1)="x","x",LEFT(tab_SATLISTE[[#This Row],[SAT-ID]]))</f>
        <v>1</v>
      </c>
      <c r="H674" s="364" t="str">
        <f xml:space="preserve"> IF(tab_SATLISTE[[#This Row],[SAT-ID]]="","",IF(MID(tab_SATLISTE[[#This Row],[SAT-ID]],2,1)="x","Freistaat Bayern",INDEX(bezirke,LEFT(tab_SATLISTE[[#This Row],[SAT-ID]],1))&amp; " - "&amp; IF(MID(tab_SATLISTE[[#This Row],[SAT-ID]],2,1)="k","kommunal","privat")))</f>
        <v>Oberbayern - kommunal</v>
      </c>
      <c r="I674" s="365"/>
      <c r="J674" s="365"/>
      <c r="K674" s="365"/>
      <c r="L674" s="366"/>
    </row>
    <row r="675" spans="1:12" ht="15.95" customHeight="1" x14ac:dyDescent="0.25">
      <c r="A675" s="133" t="s">
        <v>645</v>
      </c>
      <c r="B675" s="133" t="s">
        <v>3524</v>
      </c>
      <c r="C675" s="133">
        <v>8</v>
      </c>
      <c r="D675" s="136">
        <v>8000</v>
      </c>
      <c r="E675" s="135">
        <v>2000</v>
      </c>
      <c r="F675" s="133">
        <v>8</v>
      </c>
      <c r="G675" s="45" t="str">
        <f>IF(MID(tab_SATLISTE[[#This Row],[SAT-ID]],2,1)="x","x",LEFT(tab_SATLISTE[[#This Row],[SAT-ID]]))</f>
        <v>1</v>
      </c>
      <c r="H675" s="364" t="str">
        <f xml:space="preserve"> IF(tab_SATLISTE[[#This Row],[SAT-ID]]="","",IF(MID(tab_SATLISTE[[#This Row],[SAT-ID]],2,1)="x","Freistaat Bayern",INDEX(bezirke,LEFT(tab_SATLISTE[[#This Row],[SAT-ID]],1))&amp; " - "&amp; IF(MID(tab_SATLISTE[[#This Row],[SAT-ID]],2,1)="k","kommunal","privat")))</f>
        <v>Oberbayern - kommunal</v>
      </c>
      <c r="I675" s="365"/>
      <c r="J675" s="365"/>
      <c r="K675" s="365"/>
      <c r="L675" s="366"/>
    </row>
    <row r="676" spans="1:12" ht="15.95" customHeight="1" x14ac:dyDescent="0.25">
      <c r="A676" s="133" t="s">
        <v>670</v>
      </c>
      <c r="B676" s="133" t="s">
        <v>3525</v>
      </c>
      <c r="C676" s="133">
        <v>11</v>
      </c>
      <c r="D676" s="136">
        <v>11000</v>
      </c>
      <c r="E676" s="135">
        <v>2750</v>
      </c>
      <c r="F676" s="133">
        <v>11</v>
      </c>
      <c r="G676" s="45" t="str">
        <f>IF(MID(tab_SATLISTE[[#This Row],[SAT-ID]],2,1)="x","x",LEFT(tab_SATLISTE[[#This Row],[SAT-ID]]))</f>
        <v>1</v>
      </c>
      <c r="H676" s="364" t="str">
        <f xml:space="preserve"> IF(tab_SATLISTE[[#This Row],[SAT-ID]]="","",IF(MID(tab_SATLISTE[[#This Row],[SAT-ID]],2,1)="x","Freistaat Bayern",INDEX(bezirke,LEFT(tab_SATLISTE[[#This Row],[SAT-ID]],1))&amp; " - "&amp; IF(MID(tab_SATLISTE[[#This Row],[SAT-ID]],2,1)="k","kommunal","privat")))</f>
        <v>Oberbayern - kommunal</v>
      </c>
      <c r="I676" s="365"/>
      <c r="J676" s="365"/>
      <c r="K676" s="365"/>
      <c r="L676" s="366"/>
    </row>
    <row r="677" spans="1:12" ht="15.95" customHeight="1" x14ac:dyDescent="0.25">
      <c r="A677" s="133" t="s">
        <v>782</v>
      </c>
      <c r="B677" s="133" t="s">
        <v>3526</v>
      </c>
      <c r="C677" s="133">
        <v>29</v>
      </c>
      <c r="D677" s="136">
        <v>29000</v>
      </c>
      <c r="E677" s="135">
        <v>7250</v>
      </c>
      <c r="F677" s="133">
        <v>29</v>
      </c>
      <c r="G677" s="45" t="str">
        <f>IF(MID(tab_SATLISTE[[#This Row],[SAT-ID]],2,1)="x","x",LEFT(tab_SATLISTE[[#This Row],[SAT-ID]]))</f>
        <v>1</v>
      </c>
      <c r="H677" s="364" t="str">
        <f xml:space="preserve"> IF(tab_SATLISTE[[#This Row],[SAT-ID]]="","",IF(MID(tab_SATLISTE[[#This Row],[SAT-ID]],2,1)="x","Freistaat Bayern",INDEX(bezirke,LEFT(tab_SATLISTE[[#This Row],[SAT-ID]],1))&amp; " - "&amp; IF(MID(tab_SATLISTE[[#This Row],[SAT-ID]],2,1)="k","kommunal","privat")))</f>
        <v>Oberbayern - kommunal</v>
      </c>
      <c r="I677" s="365"/>
      <c r="J677" s="365"/>
      <c r="K677" s="365"/>
      <c r="L677" s="366"/>
    </row>
    <row r="678" spans="1:12" ht="15.95" customHeight="1" x14ac:dyDescent="0.25">
      <c r="A678" s="133" t="s">
        <v>710</v>
      </c>
      <c r="B678" s="133" t="s">
        <v>3527</v>
      </c>
      <c r="C678" s="133">
        <v>6</v>
      </c>
      <c r="D678" s="136">
        <v>6000</v>
      </c>
      <c r="E678" s="135">
        <v>1500</v>
      </c>
      <c r="F678" s="133">
        <v>6</v>
      </c>
      <c r="G678" s="45" t="str">
        <f>IF(MID(tab_SATLISTE[[#This Row],[SAT-ID]],2,1)="x","x",LEFT(tab_SATLISTE[[#This Row],[SAT-ID]]))</f>
        <v>1</v>
      </c>
      <c r="H678" s="364" t="str">
        <f xml:space="preserve"> IF(tab_SATLISTE[[#This Row],[SAT-ID]]="","",IF(MID(tab_SATLISTE[[#This Row],[SAT-ID]],2,1)="x","Freistaat Bayern",INDEX(bezirke,LEFT(tab_SATLISTE[[#This Row],[SAT-ID]],1))&amp; " - "&amp; IF(MID(tab_SATLISTE[[#This Row],[SAT-ID]],2,1)="k","kommunal","privat")))</f>
        <v>Oberbayern - kommunal</v>
      </c>
      <c r="I678" s="365"/>
      <c r="J678" s="365"/>
      <c r="K678" s="365"/>
      <c r="L678" s="366"/>
    </row>
    <row r="679" spans="1:12" ht="15.95" customHeight="1" x14ac:dyDescent="0.25">
      <c r="A679" s="133" t="s">
        <v>717</v>
      </c>
      <c r="B679" s="133" t="s">
        <v>3528</v>
      </c>
      <c r="C679" s="133">
        <v>10</v>
      </c>
      <c r="D679" s="136">
        <v>10000</v>
      </c>
      <c r="E679" s="135">
        <v>2500</v>
      </c>
      <c r="F679" s="133">
        <v>10</v>
      </c>
      <c r="G679" s="45" t="str">
        <f>IF(MID(tab_SATLISTE[[#This Row],[SAT-ID]],2,1)="x","x",LEFT(tab_SATLISTE[[#This Row],[SAT-ID]]))</f>
        <v>1</v>
      </c>
      <c r="H679" s="364" t="str">
        <f xml:space="preserve"> IF(tab_SATLISTE[[#This Row],[SAT-ID]]="","",IF(MID(tab_SATLISTE[[#This Row],[SAT-ID]],2,1)="x","Freistaat Bayern",INDEX(bezirke,LEFT(tab_SATLISTE[[#This Row],[SAT-ID]],1))&amp; " - "&amp; IF(MID(tab_SATLISTE[[#This Row],[SAT-ID]],2,1)="k","kommunal","privat")))</f>
        <v>Oberbayern - kommunal</v>
      </c>
      <c r="I679" s="365"/>
      <c r="J679" s="365"/>
      <c r="K679" s="365"/>
      <c r="L679" s="366"/>
    </row>
    <row r="680" spans="1:12" ht="15.95" customHeight="1" x14ac:dyDescent="0.25">
      <c r="A680" s="133" t="s">
        <v>772</v>
      </c>
      <c r="B680" s="133" t="s">
        <v>3529</v>
      </c>
      <c r="C680" s="133">
        <v>12</v>
      </c>
      <c r="D680" s="136">
        <v>12000</v>
      </c>
      <c r="E680" s="135">
        <v>3000</v>
      </c>
      <c r="F680" s="133">
        <v>12</v>
      </c>
      <c r="G680" s="45" t="str">
        <f>IF(MID(tab_SATLISTE[[#This Row],[SAT-ID]],2,1)="x","x",LEFT(tab_SATLISTE[[#This Row],[SAT-ID]]))</f>
        <v>1</v>
      </c>
      <c r="H680" s="364" t="str">
        <f xml:space="preserve"> IF(tab_SATLISTE[[#This Row],[SAT-ID]]="","",IF(MID(tab_SATLISTE[[#This Row],[SAT-ID]],2,1)="x","Freistaat Bayern",INDEX(bezirke,LEFT(tab_SATLISTE[[#This Row],[SAT-ID]],1))&amp; " - "&amp; IF(MID(tab_SATLISTE[[#This Row],[SAT-ID]],2,1)="k","kommunal","privat")))</f>
        <v>Oberbayern - kommunal</v>
      </c>
      <c r="I680" s="365"/>
      <c r="J680" s="365"/>
      <c r="K680" s="365"/>
      <c r="L680" s="366"/>
    </row>
    <row r="681" spans="1:12" ht="15.95" customHeight="1" x14ac:dyDescent="0.25">
      <c r="A681" s="133" t="s">
        <v>826</v>
      </c>
      <c r="B681" s="133" t="s">
        <v>3530</v>
      </c>
      <c r="C681" s="133">
        <v>21</v>
      </c>
      <c r="D681" s="136">
        <v>21000</v>
      </c>
      <c r="E681" s="135">
        <v>5250</v>
      </c>
      <c r="F681" s="133">
        <v>21</v>
      </c>
      <c r="G681" s="45" t="str">
        <f>IF(MID(tab_SATLISTE[[#This Row],[SAT-ID]],2,1)="x","x",LEFT(tab_SATLISTE[[#This Row],[SAT-ID]]))</f>
        <v>1</v>
      </c>
      <c r="H681" s="364" t="str">
        <f xml:space="preserve"> IF(tab_SATLISTE[[#This Row],[SAT-ID]]="","",IF(MID(tab_SATLISTE[[#This Row],[SAT-ID]],2,1)="x","Freistaat Bayern",INDEX(bezirke,LEFT(tab_SATLISTE[[#This Row],[SAT-ID]],1))&amp; " - "&amp; IF(MID(tab_SATLISTE[[#This Row],[SAT-ID]],2,1)="k","kommunal","privat")))</f>
        <v>Oberbayern - kommunal</v>
      </c>
      <c r="I681" s="365"/>
      <c r="J681" s="365"/>
      <c r="K681" s="365"/>
      <c r="L681" s="366"/>
    </row>
    <row r="682" spans="1:12" ht="15.95" customHeight="1" x14ac:dyDescent="0.25">
      <c r="A682" s="133" t="s">
        <v>828</v>
      </c>
      <c r="B682" s="133" t="s">
        <v>3531</v>
      </c>
      <c r="C682" s="133">
        <v>7</v>
      </c>
      <c r="D682" s="136">
        <v>7000</v>
      </c>
      <c r="E682" s="135">
        <v>1750</v>
      </c>
      <c r="F682" s="133">
        <v>7</v>
      </c>
      <c r="G682" s="45" t="str">
        <f>IF(MID(tab_SATLISTE[[#This Row],[SAT-ID]],2,1)="x","x",LEFT(tab_SATLISTE[[#This Row],[SAT-ID]]))</f>
        <v>1</v>
      </c>
      <c r="H682" s="364" t="str">
        <f xml:space="preserve"> IF(tab_SATLISTE[[#This Row],[SAT-ID]]="","",IF(MID(tab_SATLISTE[[#This Row],[SAT-ID]],2,1)="x","Freistaat Bayern",INDEX(bezirke,LEFT(tab_SATLISTE[[#This Row],[SAT-ID]],1))&amp; " - "&amp; IF(MID(tab_SATLISTE[[#This Row],[SAT-ID]],2,1)="k","kommunal","privat")))</f>
        <v>Oberbayern - kommunal</v>
      </c>
      <c r="I682" s="365"/>
      <c r="J682" s="365"/>
      <c r="K682" s="365"/>
      <c r="L682" s="366"/>
    </row>
    <row r="683" spans="1:12" ht="15.95" customHeight="1" x14ac:dyDescent="0.25">
      <c r="A683" s="133" t="s">
        <v>867</v>
      </c>
      <c r="B683" s="133" t="s">
        <v>3532</v>
      </c>
      <c r="C683" s="133">
        <v>7</v>
      </c>
      <c r="D683" s="136">
        <v>7000</v>
      </c>
      <c r="E683" s="135">
        <v>1750</v>
      </c>
      <c r="F683" s="133">
        <v>7</v>
      </c>
      <c r="G683" s="45" t="str">
        <f>IF(MID(tab_SATLISTE[[#This Row],[SAT-ID]],2,1)="x","x",LEFT(tab_SATLISTE[[#This Row],[SAT-ID]]))</f>
        <v>1</v>
      </c>
      <c r="H683" s="364" t="str">
        <f xml:space="preserve"> IF(tab_SATLISTE[[#This Row],[SAT-ID]]="","",IF(MID(tab_SATLISTE[[#This Row],[SAT-ID]],2,1)="x","Freistaat Bayern",INDEX(bezirke,LEFT(tab_SATLISTE[[#This Row],[SAT-ID]],1))&amp; " - "&amp; IF(MID(tab_SATLISTE[[#This Row],[SAT-ID]],2,1)="k","kommunal","privat")))</f>
        <v>Oberbayern - kommunal</v>
      </c>
      <c r="I683" s="365"/>
      <c r="J683" s="365"/>
      <c r="K683" s="365"/>
      <c r="L683" s="366"/>
    </row>
    <row r="684" spans="1:12" ht="15.95" customHeight="1" x14ac:dyDescent="0.25">
      <c r="A684" s="133" t="s">
        <v>643</v>
      </c>
      <c r="B684" s="133" t="s">
        <v>3533</v>
      </c>
      <c r="C684" s="133">
        <v>8</v>
      </c>
      <c r="D684" s="136">
        <v>8000</v>
      </c>
      <c r="E684" s="135">
        <v>2000</v>
      </c>
      <c r="F684" s="133">
        <v>8</v>
      </c>
      <c r="G684" s="45" t="str">
        <f>IF(MID(tab_SATLISTE[[#This Row],[SAT-ID]],2,1)="x","x",LEFT(tab_SATLISTE[[#This Row],[SAT-ID]]))</f>
        <v>1</v>
      </c>
      <c r="H684" s="364" t="str">
        <f xml:space="preserve"> IF(tab_SATLISTE[[#This Row],[SAT-ID]]="","",IF(MID(tab_SATLISTE[[#This Row],[SAT-ID]],2,1)="x","Freistaat Bayern",INDEX(bezirke,LEFT(tab_SATLISTE[[#This Row],[SAT-ID]],1))&amp; " - "&amp; IF(MID(tab_SATLISTE[[#This Row],[SAT-ID]],2,1)="k","kommunal","privat")))</f>
        <v>Oberbayern - kommunal</v>
      </c>
      <c r="I684" s="365"/>
      <c r="J684" s="365"/>
      <c r="K684" s="365"/>
      <c r="L684" s="366"/>
    </row>
    <row r="685" spans="1:12" ht="15.95" customHeight="1" x14ac:dyDescent="0.25">
      <c r="A685" s="133" t="s">
        <v>468</v>
      </c>
      <c r="B685" s="133" t="s">
        <v>3534</v>
      </c>
      <c r="C685" s="133">
        <v>9</v>
      </c>
      <c r="D685" s="136">
        <v>9000</v>
      </c>
      <c r="E685" s="135">
        <v>2250</v>
      </c>
      <c r="F685" s="133">
        <v>9</v>
      </c>
      <c r="G685" s="45" t="str">
        <f>IF(MID(tab_SATLISTE[[#This Row],[SAT-ID]],2,1)="x","x",LEFT(tab_SATLISTE[[#This Row],[SAT-ID]]))</f>
        <v>1</v>
      </c>
      <c r="H685" s="364" t="str">
        <f xml:space="preserve"> IF(tab_SATLISTE[[#This Row],[SAT-ID]]="","",IF(MID(tab_SATLISTE[[#This Row],[SAT-ID]],2,1)="x","Freistaat Bayern",INDEX(bezirke,LEFT(tab_SATLISTE[[#This Row],[SAT-ID]],1))&amp; " - "&amp; IF(MID(tab_SATLISTE[[#This Row],[SAT-ID]],2,1)="k","kommunal","privat")))</f>
        <v>Oberbayern - kommunal</v>
      </c>
      <c r="I685" s="365"/>
      <c r="J685" s="365"/>
      <c r="K685" s="365"/>
      <c r="L685" s="366"/>
    </row>
    <row r="686" spans="1:12" ht="15.95" customHeight="1" x14ac:dyDescent="0.25">
      <c r="A686" s="133" t="s">
        <v>402</v>
      </c>
      <c r="B686" s="133" t="s">
        <v>3535</v>
      </c>
      <c r="C686" s="133">
        <v>33</v>
      </c>
      <c r="D686" s="136">
        <v>33000</v>
      </c>
      <c r="E686" s="135">
        <v>8250</v>
      </c>
      <c r="F686" s="133">
        <v>33</v>
      </c>
      <c r="G686" s="45" t="str">
        <f>IF(MID(tab_SATLISTE[[#This Row],[SAT-ID]],2,1)="x","x",LEFT(tab_SATLISTE[[#This Row],[SAT-ID]]))</f>
        <v>1</v>
      </c>
      <c r="H686" s="364" t="str">
        <f xml:space="preserve"> IF(tab_SATLISTE[[#This Row],[SAT-ID]]="","",IF(MID(tab_SATLISTE[[#This Row],[SAT-ID]],2,1)="x","Freistaat Bayern",INDEX(bezirke,LEFT(tab_SATLISTE[[#This Row],[SAT-ID]],1))&amp; " - "&amp; IF(MID(tab_SATLISTE[[#This Row],[SAT-ID]],2,1)="k","kommunal","privat")))</f>
        <v>Oberbayern - kommunal</v>
      </c>
      <c r="I686" s="365"/>
      <c r="J686" s="365"/>
      <c r="K686" s="365"/>
      <c r="L686" s="366"/>
    </row>
    <row r="687" spans="1:12" ht="15.95" customHeight="1" x14ac:dyDescent="0.25">
      <c r="A687" s="133" t="s">
        <v>423</v>
      </c>
      <c r="B687" s="133" t="s">
        <v>3536</v>
      </c>
      <c r="C687" s="133">
        <v>11</v>
      </c>
      <c r="D687" s="136">
        <v>11000</v>
      </c>
      <c r="E687" s="135">
        <v>2750</v>
      </c>
      <c r="F687" s="133">
        <v>11</v>
      </c>
      <c r="G687" s="45" t="str">
        <f>IF(MID(tab_SATLISTE[[#This Row],[SAT-ID]],2,1)="x","x",LEFT(tab_SATLISTE[[#This Row],[SAT-ID]]))</f>
        <v>1</v>
      </c>
      <c r="H687" s="364" t="str">
        <f xml:space="preserve"> IF(tab_SATLISTE[[#This Row],[SAT-ID]]="","",IF(MID(tab_SATLISTE[[#This Row],[SAT-ID]],2,1)="x","Freistaat Bayern",INDEX(bezirke,LEFT(tab_SATLISTE[[#This Row],[SAT-ID]],1))&amp; " - "&amp; IF(MID(tab_SATLISTE[[#This Row],[SAT-ID]],2,1)="k","kommunal","privat")))</f>
        <v>Oberbayern - kommunal</v>
      </c>
      <c r="I687" s="365"/>
      <c r="J687" s="365"/>
      <c r="K687" s="365"/>
      <c r="L687" s="366"/>
    </row>
    <row r="688" spans="1:12" ht="15.95" customHeight="1" x14ac:dyDescent="0.25">
      <c r="A688" s="133" t="s">
        <v>424</v>
      </c>
      <c r="B688" s="133" t="s">
        <v>3537</v>
      </c>
      <c r="C688" s="133">
        <v>17</v>
      </c>
      <c r="D688" s="136">
        <v>17000</v>
      </c>
      <c r="E688" s="135">
        <v>4250</v>
      </c>
      <c r="F688" s="133">
        <v>17</v>
      </c>
      <c r="G688" s="45" t="str">
        <f>IF(MID(tab_SATLISTE[[#This Row],[SAT-ID]],2,1)="x","x",LEFT(tab_SATLISTE[[#This Row],[SAT-ID]]))</f>
        <v>1</v>
      </c>
      <c r="H688" s="364" t="str">
        <f xml:space="preserve"> IF(tab_SATLISTE[[#This Row],[SAT-ID]]="","",IF(MID(tab_SATLISTE[[#This Row],[SAT-ID]],2,1)="x","Freistaat Bayern",INDEX(bezirke,LEFT(tab_SATLISTE[[#This Row],[SAT-ID]],1))&amp; " - "&amp; IF(MID(tab_SATLISTE[[#This Row],[SAT-ID]],2,1)="k","kommunal","privat")))</f>
        <v>Oberbayern - kommunal</v>
      </c>
      <c r="I688" s="365"/>
      <c r="J688" s="365"/>
      <c r="K688" s="365"/>
      <c r="L688" s="366"/>
    </row>
    <row r="689" spans="1:12" ht="15.95" customHeight="1" x14ac:dyDescent="0.25">
      <c r="A689" s="133" t="s">
        <v>768</v>
      </c>
      <c r="B689" s="133" t="s">
        <v>3538</v>
      </c>
      <c r="C689" s="133">
        <v>11</v>
      </c>
      <c r="D689" s="136">
        <v>11000</v>
      </c>
      <c r="E689" s="135">
        <v>2750</v>
      </c>
      <c r="F689" s="133">
        <v>11</v>
      </c>
      <c r="G689" s="45" t="str">
        <f>IF(MID(tab_SATLISTE[[#This Row],[SAT-ID]],2,1)="x","x",LEFT(tab_SATLISTE[[#This Row],[SAT-ID]]))</f>
        <v>1</v>
      </c>
      <c r="H689" s="364" t="str">
        <f xml:space="preserve"> IF(tab_SATLISTE[[#This Row],[SAT-ID]]="","",IF(MID(tab_SATLISTE[[#This Row],[SAT-ID]],2,1)="x","Freistaat Bayern",INDEX(bezirke,LEFT(tab_SATLISTE[[#This Row],[SAT-ID]],1))&amp; " - "&amp; IF(MID(tab_SATLISTE[[#This Row],[SAT-ID]],2,1)="k","kommunal","privat")))</f>
        <v>Oberbayern - kommunal</v>
      </c>
      <c r="I689" s="365"/>
      <c r="J689" s="365"/>
      <c r="K689" s="365"/>
      <c r="L689" s="366"/>
    </row>
    <row r="690" spans="1:12" ht="15.95" customHeight="1" x14ac:dyDescent="0.25">
      <c r="A690" s="133" t="s">
        <v>512</v>
      </c>
      <c r="B690" s="133" t="s">
        <v>3539</v>
      </c>
      <c r="C690" s="133">
        <v>13</v>
      </c>
      <c r="D690" s="136">
        <v>13000</v>
      </c>
      <c r="E690" s="135">
        <v>3250</v>
      </c>
      <c r="F690" s="133">
        <v>13</v>
      </c>
      <c r="G690" s="45" t="str">
        <f>IF(MID(tab_SATLISTE[[#This Row],[SAT-ID]],2,1)="x","x",LEFT(tab_SATLISTE[[#This Row],[SAT-ID]]))</f>
        <v>1</v>
      </c>
      <c r="H690" s="364" t="str">
        <f xml:space="preserve"> IF(tab_SATLISTE[[#This Row],[SAT-ID]]="","",IF(MID(tab_SATLISTE[[#This Row],[SAT-ID]],2,1)="x","Freistaat Bayern",INDEX(bezirke,LEFT(tab_SATLISTE[[#This Row],[SAT-ID]],1))&amp; " - "&amp; IF(MID(tab_SATLISTE[[#This Row],[SAT-ID]],2,1)="k","kommunal","privat")))</f>
        <v>Oberbayern - kommunal</v>
      </c>
      <c r="I690" s="365"/>
      <c r="J690" s="365"/>
      <c r="K690" s="365"/>
      <c r="L690" s="366"/>
    </row>
    <row r="691" spans="1:12" ht="15.95" customHeight="1" x14ac:dyDescent="0.25">
      <c r="A691" s="133" t="s">
        <v>530</v>
      </c>
      <c r="B691" s="133" t="s">
        <v>3540</v>
      </c>
      <c r="C691" s="133">
        <v>270</v>
      </c>
      <c r="D691" s="136">
        <v>270000</v>
      </c>
      <c r="E691" s="135">
        <v>67500</v>
      </c>
      <c r="F691" s="133">
        <v>270</v>
      </c>
      <c r="G691" s="45" t="str">
        <f>IF(MID(tab_SATLISTE[[#This Row],[SAT-ID]],2,1)="x","x",LEFT(tab_SATLISTE[[#This Row],[SAT-ID]]))</f>
        <v>1</v>
      </c>
      <c r="H691" s="364" t="str">
        <f xml:space="preserve"> IF(tab_SATLISTE[[#This Row],[SAT-ID]]="","",IF(MID(tab_SATLISTE[[#This Row],[SAT-ID]],2,1)="x","Freistaat Bayern",INDEX(bezirke,LEFT(tab_SATLISTE[[#This Row],[SAT-ID]],1))&amp; " - "&amp; IF(MID(tab_SATLISTE[[#This Row],[SAT-ID]],2,1)="k","kommunal","privat")))</f>
        <v>Oberbayern - kommunal</v>
      </c>
      <c r="I691" s="365"/>
      <c r="J691" s="365"/>
      <c r="K691" s="365"/>
      <c r="L691" s="366"/>
    </row>
    <row r="692" spans="1:12" ht="15.95" customHeight="1" x14ac:dyDescent="0.25">
      <c r="A692" s="133" t="s">
        <v>547</v>
      </c>
      <c r="B692" s="133" t="s">
        <v>3541</v>
      </c>
      <c r="C692" s="133">
        <v>30</v>
      </c>
      <c r="D692" s="136">
        <v>30000</v>
      </c>
      <c r="E692" s="135">
        <v>7500</v>
      </c>
      <c r="F692" s="133">
        <v>30</v>
      </c>
      <c r="G692" s="45" t="str">
        <f>IF(MID(tab_SATLISTE[[#This Row],[SAT-ID]],2,1)="x","x",LEFT(tab_SATLISTE[[#This Row],[SAT-ID]]))</f>
        <v>1</v>
      </c>
      <c r="H692" s="364" t="str">
        <f xml:space="preserve"> IF(tab_SATLISTE[[#This Row],[SAT-ID]]="","",IF(MID(tab_SATLISTE[[#This Row],[SAT-ID]],2,1)="x","Freistaat Bayern",INDEX(bezirke,LEFT(tab_SATLISTE[[#This Row],[SAT-ID]],1))&amp; " - "&amp; IF(MID(tab_SATLISTE[[#This Row],[SAT-ID]],2,1)="k","kommunal","privat")))</f>
        <v>Oberbayern - kommunal</v>
      </c>
      <c r="I692" s="365"/>
      <c r="J692" s="365"/>
      <c r="K692" s="365"/>
      <c r="L692" s="366"/>
    </row>
    <row r="693" spans="1:12" ht="15.95" customHeight="1" x14ac:dyDescent="0.25">
      <c r="A693" s="133" t="s">
        <v>541</v>
      </c>
      <c r="B693" s="133" t="s">
        <v>3542</v>
      </c>
      <c r="C693" s="133">
        <v>5</v>
      </c>
      <c r="D693" s="136">
        <v>5000</v>
      </c>
      <c r="E693" s="135">
        <v>1250</v>
      </c>
      <c r="F693" s="133">
        <v>5</v>
      </c>
      <c r="G693" s="45" t="str">
        <f>IF(MID(tab_SATLISTE[[#This Row],[SAT-ID]],2,1)="x","x",LEFT(tab_SATLISTE[[#This Row],[SAT-ID]]))</f>
        <v>1</v>
      </c>
      <c r="H693" s="364" t="str">
        <f xml:space="preserve"> IF(tab_SATLISTE[[#This Row],[SAT-ID]]="","",IF(MID(tab_SATLISTE[[#This Row],[SAT-ID]],2,1)="x","Freistaat Bayern",INDEX(bezirke,LEFT(tab_SATLISTE[[#This Row],[SAT-ID]],1))&amp; " - "&amp; IF(MID(tab_SATLISTE[[#This Row],[SAT-ID]],2,1)="k","kommunal","privat")))</f>
        <v>Oberbayern - kommunal</v>
      </c>
      <c r="I693" s="365"/>
      <c r="J693" s="365"/>
      <c r="K693" s="365"/>
      <c r="L693" s="366"/>
    </row>
    <row r="694" spans="1:12" ht="15.95" customHeight="1" x14ac:dyDescent="0.25">
      <c r="A694" s="133" t="s">
        <v>571</v>
      </c>
      <c r="B694" s="133" t="s">
        <v>3543</v>
      </c>
      <c r="C694" s="133">
        <v>14</v>
      </c>
      <c r="D694" s="136">
        <v>14000</v>
      </c>
      <c r="E694" s="135">
        <v>3500</v>
      </c>
      <c r="F694" s="133">
        <v>14</v>
      </c>
      <c r="G694" s="45" t="str">
        <f>IF(MID(tab_SATLISTE[[#This Row],[SAT-ID]],2,1)="x","x",LEFT(tab_SATLISTE[[#This Row],[SAT-ID]]))</f>
        <v>1</v>
      </c>
      <c r="H694" s="364" t="str">
        <f xml:space="preserve"> IF(tab_SATLISTE[[#This Row],[SAT-ID]]="","",IF(MID(tab_SATLISTE[[#This Row],[SAT-ID]],2,1)="x","Freistaat Bayern",INDEX(bezirke,LEFT(tab_SATLISTE[[#This Row],[SAT-ID]],1))&amp; " - "&amp; IF(MID(tab_SATLISTE[[#This Row],[SAT-ID]],2,1)="k","kommunal","privat")))</f>
        <v>Oberbayern - kommunal</v>
      </c>
      <c r="I694" s="365"/>
      <c r="J694" s="365"/>
      <c r="K694" s="365"/>
      <c r="L694" s="366"/>
    </row>
    <row r="695" spans="1:12" ht="15.95" customHeight="1" x14ac:dyDescent="0.25">
      <c r="A695" s="133" t="s">
        <v>578</v>
      </c>
      <c r="B695" s="133" t="s">
        <v>3544</v>
      </c>
      <c r="C695" s="133">
        <v>44</v>
      </c>
      <c r="D695" s="136">
        <v>44000</v>
      </c>
      <c r="E695" s="135">
        <v>11000</v>
      </c>
      <c r="F695" s="133">
        <v>44</v>
      </c>
      <c r="G695" s="45" t="str">
        <f>IF(MID(tab_SATLISTE[[#This Row],[SAT-ID]],2,1)="x","x",LEFT(tab_SATLISTE[[#This Row],[SAT-ID]]))</f>
        <v>1</v>
      </c>
      <c r="H695" s="364" t="str">
        <f xml:space="preserve"> IF(tab_SATLISTE[[#This Row],[SAT-ID]]="","",IF(MID(tab_SATLISTE[[#This Row],[SAT-ID]],2,1)="x","Freistaat Bayern",INDEX(bezirke,LEFT(tab_SATLISTE[[#This Row],[SAT-ID]],1))&amp; " - "&amp; IF(MID(tab_SATLISTE[[#This Row],[SAT-ID]],2,1)="k","kommunal","privat")))</f>
        <v>Oberbayern - kommunal</v>
      </c>
      <c r="I695" s="365"/>
      <c r="J695" s="365"/>
      <c r="K695" s="365"/>
      <c r="L695" s="366"/>
    </row>
    <row r="696" spans="1:12" ht="15.95" customHeight="1" x14ac:dyDescent="0.25">
      <c r="A696" s="133" t="s">
        <v>589</v>
      </c>
      <c r="B696" s="133" t="s">
        <v>3545</v>
      </c>
      <c r="C696" s="133">
        <v>9</v>
      </c>
      <c r="D696" s="136">
        <v>9000</v>
      </c>
      <c r="E696" s="135">
        <v>2250</v>
      </c>
      <c r="F696" s="133">
        <v>9</v>
      </c>
      <c r="G696" s="45" t="str">
        <f>IF(MID(tab_SATLISTE[[#This Row],[SAT-ID]],2,1)="x","x",LEFT(tab_SATLISTE[[#This Row],[SAT-ID]]))</f>
        <v>1</v>
      </c>
      <c r="H696" s="364" t="str">
        <f xml:space="preserve"> IF(tab_SATLISTE[[#This Row],[SAT-ID]]="","",IF(MID(tab_SATLISTE[[#This Row],[SAT-ID]],2,1)="x","Freistaat Bayern",INDEX(bezirke,LEFT(tab_SATLISTE[[#This Row],[SAT-ID]],1))&amp; " - "&amp; IF(MID(tab_SATLISTE[[#This Row],[SAT-ID]],2,1)="k","kommunal","privat")))</f>
        <v>Oberbayern - kommunal</v>
      </c>
      <c r="I696" s="365"/>
      <c r="J696" s="365"/>
      <c r="K696" s="365"/>
      <c r="L696" s="366"/>
    </row>
    <row r="697" spans="1:12" ht="15.95" customHeight="1" x14ac:dyDescent="0.25">
      <c r="A697" s="133" t="s">
        <v>624</v>
      </c>
      <c r="B697" s="133" t="s">
        <v>3546</v>
      </c>
      <c r="C697" s="133">
        <v>12</v>
      </c>
      <c r="D697" s="136">
        <v>12000</v>
      </c>
      <c r="E697" s="135">
        <v>3000</v>
      </c>
      <c r="F697" s="133">
        <v>12</v>
      </c>
      <c r="G697" s="45" t="str">
        <f>IF(MID(tab_SATLISTE[[#This Row],[SAT-ID]],2,1)="x","x",LEFT(tab_SATLISTE[[#This Row],[SAT-ID]]))</f>
        <v>1</v>
      </c>
      <c r="H697" s="364" t="str">
        <f xml:space="preserve"> IF(tab_SATLISTE[[#This Row],[SAT-ID]]="","",IF(MID(tab_SATLISTE[[#This Row],[SAT-ID]],2,1)="x","Freistaat Bayern",INDEX(bezirke,LEFT(tab_SATLISTE[[#This Row],[SAT-ID]],1))&amp; " - "&amp; IF(MID(tab_SATLISTE[[#This Row],[SAT-ID]],2,1)="k","kommunal","privat")))</f>
        <v>Oberbayern - kommunal</v>
      </c>
      <c r="I697" s="365"/>
      <c r="J697" s="365"/>
      <c r="K697" s="365"/>
      <c r="L697" s="366"/>
    </row>
    <row r="698" spans="1:12" ht="15.95" customHeight="1" x14ac:dyDescent="0.25">
      <c r="A698" s="133" t="s">
        <v>639</v>
      </c>
      <c r="B698" s="133" t="s">
        <v>3547</v>
      </c>
      <c r="C698" s="133">
        <v>9</v>
      </c>
      <c r="D698" s="136">
        <v>9000</v>
      </c>
      <c r="E698" s="135">
        <v>2250</v>
      </c>
      <c r="F698" s="133">
        <v>9</v>
      </c>
      <c r="G698" s="45" t="str">
        <f>IF(MID(tab_SATLISTE[[#This Row],[SAT-ID]],2,1)="x","x",LEFT(tab_SATLISTE[[#This Row],[SAT-ID]]))</f>
        <v>1</v>
      </c>
      <c r="H698" s="364" t="str">
        <f xml:space="preserve"> IF(tab_SATLISTE[[#This Row],[SAT-ID]]="","",IF(MID(tab_SATLISTE[[#This Row],[SAT-ID]],2,1)="x","Freistaat Bayern",INDEX(bezirke,LEFT(tab_SATLISTE[[#This Row],[SAT-ID]],1))&amp; " - "&amp; IF(MID(tab_SATLISTE[[#This Row],[SAT-ID]],2,1)="k","kommunal","privat")))</f>
        <v>Oberbayern - kommunal</v>
      </c>
      <c r="I698" s="365"/>
      <c r="J698" s="365"/>
      <c r="K698" s="365"/>
      <c r="L698" s="366"/>
    </row>
    <row r="699" spans="1:12" ht="15.95" customHeight="1" x14ac:dyDescent="0.25">
      <c r="A699" s="133" t="s">
        <v>642</v>
      </c>
      <c r="B699" s="133" t="s">
        <v>3548</v>
      </c>
      <c r="C699" s="133">
        <v>11</v>
      </c>
      <c r="D699" s="136">
        <v>11000</v>
      </c>
      <c r="E699" s="135">
        <v>2750</v>
      </c>
      <c r="F699" s="133">
        <v>11</v>
      </c>
      <c r="G699" s="45" t="str">
        <f>IF(MID(tab_SATLISTE[[#This Row],[SAT-ID]],2,1)="x","x",LEFT(tab_SATLISTE[[#This Row],[SAT-ID]]))</f>
        <v>1</v>
      </c>
      <c r="H699" s="364" t="str">
        <f xml:space="preserve"> IF(tab_SATLISTE[[#This Row],[SAT-ID]]="","",IF(MID(tab_SATLISTE[[#This Row],[SAT-ID]],2,1)="x","Freistaat Bayern",INDEX(bezirke,LEFT(tab_SATLISTE[[#This Row],[SAT-ID]],1))&amp; " - "&amp; IF(MID(tab_SATLISTE[[#This Row],[SAT-ID]],2,1)="k","kommunal","privat")))</f>
        <v>Oberbayern - kommunal</v>
      </c>
      <c r="I699" s="365"/>
      <c r="J699" s="365"/>
      <c r="K699" s="365"/>
      <c r="L699" s="366"/>
    </row>
    <row r="700" spans="1:12" ht="15.95" customHeight="1" x14ac:dyDescent="0.25">
      <c r="A700" s="133" t="s">
        <v>659</v>
      </c>
      <c r="B700" s="133" t="s">
        <v>3549</v>
      </c>
      <c r="C700" s="133">
        <v>10</v>
      </c>
      <c r="D700" s="136">
        <v>10000</v>
      </c>
      <c r="E700" s="135">
        <v>2500</v>
      </c>
      <c r="F700" s="133">
        <v>10</v>
      </c>
      <c r="G700" s="45" t="str">
        <f>IF(MID(tab_SATLISTE[[#This Row],[SAT-ID]],2,1)="x","x",LEFT(tab_SATLISTE[[#This Row],[SAT-ID]]))</f>
        <v>1</v>
      </c>
      <c r="H700" s="364" t="str">
        <f xml:space="preserve"> IF(tab_SATLISTE[[#This Row],[SAT-ID]]="","",IF(MID(tab_SATLISTE[[#This Row],[SAT-ID]],2,1)="x","Freistaat Bayern",INDEX(bezirke,LEFT(tab_SATLISTE[[#This Row],[SAT-ID]],1))&amp; " - "&amp; IF(MID(tab_SATLISTE[[#This Row],[SAT-ID]],2,1)="k","kommunal","privat")))</f>
        <v>Oberbayern - kommunal</v>
      </c>
      <c r="I700" s="365"/>
      <c r="J700" s="365"/>
      <c r="K700" s="365"/>
      <c r="L700" s="366"/>
    </row>
    <row r="701" spans="1:12" ht="15.95" customHeight="1" x14ac:dyDescent="0.25">
      <c r="A701" s="133" t="s">
        <v>669</v>
      </c>
      <c r="B701" s="133" t="s">
        <v>3550</v>
      </c>
      <c r="C701" s="133">
        <v>108</v>
      </c>
      <c r="D701" s="136">
        <v>108000</v>
      </c>
      <c r="E701" s="135">
        <v>27000</v>
      </c>
      <c r="F701" s="133">
        <v>108</v>
      </c>
      <c r="G701" s="45" t="str">
        <f>IF(MID(tab_SATLISTE[[#This Row],[SAT-ID]],2,1)="x","x",LEFT(tab_SATLISTE[[#This Row],[SAT-ID]]))</f>
        <v>1</v>
      </c>
      <c r="H701" s="364" t="str">
        <f xml:space="preserve"> IF(tab_SATLISTE[[#This Row],[SAT-ID]]="","",IF(MID(tab_SATLISTE[[#This Row],[SAT-ID]],2,1)="x","Freistaat Bayern",INDEX(bezirke,LEFT(tab_SATLISTE[[#This Row],[SAT-ID]],1))&amp; " - "&amp; IF(MID(tab_SATLISTE[[#This Row],[SAT-ID]],2,1)="k","kommunal","privat")))</f>
        <v>Oberbayern - kommunal</v>
      </c>
      <c r="I701" s="365"/>
      <c r="J701" s="365"/>
      <c r="K701" s="365"/>
      <c r="L701" s="366"/>
    </row>
    <row r="702" spans="1:12" ht="15.95" customHeight="1" x14ac:dyDescent="0.25">
      <c r="A702" s="133" t="s">
        <v>680</v>
      </c>
      <c r="B702" s="133" t="s">
        <v>3551</v>
      </c>
      <c r="C702" s="133">
        <v>30</v>
      </c>
      <c r="D702" s="136">
        <v>30000</v>
      </c>
      <c r="E702" s="135">
        <v>7500</v>
      </c>
      <c r="F702" s="133">
        <v>30</v>
      </c>
      <c r="G702" s="45" t="str">
        <f>IF(MID(tab_SATLISTE[[#This Row],[SAT-ID]],2,1)="x","x",LEFT(tab_SATLISTE[[#This Row],[SAT-ID]]))</f>
        <v>1</v>
      </c>
      <c r="H702" s="364" t="str">
        <f xml:space="preserve"> IF(tab_SATLISTE[[#This Row],[SAT-ID]]="","",IF(MID(tab_SATLISTE[[#This Row],[SAT-ID]],2,1)="x","Freistaat Bayern",INDEX(bezirke,LEFT(tab_SATLISTE[[#This Row],[SAT-ID]],1))&amp; " - "&amp; IF(MID(tab_SATLISTE[[#This Row],[SAT-ID]],2,1)="k","kommunal","privat")))</f>
        <v>Oberbayern - kommunal</v>
      </c>
      <c r="I702" s="365"/>
      <c r="J702" s="365"/>
      <c r="K702" s="365"/>
      <c r="L702" s="366"/>
    </row>
    <row r="703" spans="1:12" ht="15.95" customHeight="1" x14ac:dyDescent="0.25">
      <c r="A703" s="133" t="s">
        <v>687</v>
      </c>
      <c r="B703" s="133" t="s">
        <v>3552</v>
      </c>
      <c r="C703" s="133">
        <v>85</v>
      </c>
      <c r="D703" s="136">
        <v>85000</v>
      </c>
      <c r="E703" s="135">
        <v>21250</v>
      </c>
      <c r="F703" s="133">
        <v>85</v>
      </c>
      <c r="G703" s="45" t="str">
        <f>IF(MID(tab_SATLISTE[[#This Row],[SAT-ID]],2,1)="x","x",LEFT(tab_SATLISTE[[#This Row],[SAT-ID]]))</f>
        <v>1</v>
      </c>
      <c r="H703" s="364" t="str">
        <f xml:space="preserve"> IF(tab_SATLISTE[[#This Row],[SAT-ID]]="","",IF(MID(tab_SATLISTE[[#This Row],[SAT-ID]],2,1)="x","Freistaat Bayern",INDEX(bezirke,LEFT(tab_SATLISTE[[#This Row],[SAT-ID]],1))&amp; " - "&amp; IF(MID(tab_SATLISTE[[#This Row],[SAT-ID]],2,1)="k","kommunal","privat")))</f>
        <v>Oberbayern - kommunal</v>
      </c>
      <c r="I703" s="365"/>
      <c r="J703" s="365"/>
      <c r="K703" s="365"/>
      <c r="L703" s="366"/>
    </row>
    <row r="704" spans="1:12" ht="15.95" customHeight="1" x14ac:dyDescent="0.25">
      <c r="A704" s="133" t="s">
        <v>650</v>
      </c>
      <c r="B704" s="133" t="s">
        <v>3553</v>
      </c>
      <c r="C704" s="133">
        <v>15</v>
      </c>
      <c r="D704" s="136">
        <v>15000</v>
      </c>
      <c r="E704" s="135">
        <v>3750</v>
      </c>
      <c r="F704" s="133">
        <v>15</v>
      </c>
      <c r="G704" s="45" t="str">
        <f>IF(MID(tab_SATLISTE[[#This Row],[SAT-ID]],2,1)="x","x",LEFT(tab_SATLISTE[[#This Row],[SAT-ID]]))</f>
        <v>1</v>
      </c>
      <c r="H704" s="364" t="str">
        <f xml:space="preserve"> IF(tab_SATLISTE[[#This Row],[SAT-ID]]="","",IF(MID(tab_SATLISTE[[#This Row],[SAT-ID]],2,1)="x","Freistaat Bayern",INDEX(bezirke,LEFT(tab_SATLISTE[[#This Row],[SAT-ID]],1))&amp; " - "&amp; IF(MID(tab_SATLISTE[[#This Row],[SAT-ID]],2,1)="k","kommunal","privat")))</f>
        <v>Oberbayern - kommunal</v>
      </c>
      <c r="I704" s="365"/>
      <c r="J704" s="365"/>
      <c r="K704" s="365"/>
      <c r="L704" s="366"/>
    </row>
    <row r="705" spans="1:12" ht="15.95" customHeight="1" x14ac:dyDescent="0.25">
      <c r="A705" s="133" t="s">
        <v>890</v>
      </c>
      <c r="B705" s="133" t="s">
        <v>3554</v>
      </c>
      <c r="C705" s="133">
        <v>10</v>
      </c>
      <c r="D705" s="136">
        <v>10000</v>
      </c>
      <c r="E705" s="135">
        <v>2500</v>
      </c>
      <c r="F705" s="133">
        <v>10</v>
      </c>
      <c r="G705" s="45" t="str">
        <f>IF(MID(tab_SATLISTE[[#This Row],[SAT-ID]],2,1)="x","x",LEFT(tab_SATLISTE[[#This Row],[SAT-ID]]))</f>
        <v>1</v>
      </c>
      <c r="H705" s="364" t="str">
        <f xml:space="preserve"> IF(tab_SATLISTE[[#This Row],[SAT-ID]]="","",IF(MID(tab_SATLISTE[[#This Row],[SAT-ID]],2,1)="x","Freistaat Bayern",INDEX(bezirke,LEFT(tab_SATLISTE[[#This Row],[SAT-ID]],1))&amp; " - "&amp; IF(MID(tab_SATLISTE[[#This Row],[SAT-ID]],2,1)="k","kommunal","privat")))</f>
        <v>Oberbayern - kommunal</v>
      </c>
      <c r="I705" s="365"/>
      <c r="J705" s="365"/>
      <c r="K705" s="365"/>
      <c r="L705" s="366"/>
    </row>
    <row r="706" spans="1:12" ht="15.95" customHeight="1" x14ac:dyDescent="0.25">
      <c r="A706" s="133" t="s">
        <v>895</v>
      </c>
      <c r="B706" s="133" t="s">
        <v>3555</v>
      </c>
      <c r="C706" s="133">
        <v>45</v>
      </c>
      <c r="D706" s="136">
        <v>45000</v>
      </c>
      <c r="E706" s="135">
        <v>11250</v>
      </c>
      <c r="F706" s="133">
        <v>45</v>
      </c>
      <c r="G706" s="45" t="str">
        <f>IF(MID(tab_SATLISTE[[#This Row],[SAT-ID]],2,1)="x","x",LEFT(tab_SATLISTE[[#This Row],[SAT-ID]]))</f>
        <v>1</v>
      </c>
      <c r="H706" s="364" t="str">
        <f xml:space="preserve"> IF(tab_SATLISTE[[#This Row],[SAT-ID]]="","",IF(MID(tab_SATLISTE[[#This Row],[SAT-ID]],2,1)="x","Freistaat Bayern",INDEX(bezirke,LEFT(tab_SATLISTE[[#This Row],[SAT-ID]],1))&amp; " - "&amp; IF(MID(tab_SATLISTE[[#This Row],[SAT-ID]],2,1)="k","kommunal","privat")))</f>
        <v>Oberbayern - kommunal</v>
      </c>
      <c r="I706" s="365"/>
      <c r="J706" s="365"/>
      <c r="K706" s="365"/>
      <c r="L706" s="366"/>
    </row>
    <row r="707" spans="1:12" ht="15.95" customHeight="1" x14ac:dyDescent="0.25">
      <c r="A707" s="133" t="s">
        <v>496</v>
      </c>
      <c r="B707" s="133" t="s">
        <v>3556</v>
      </c>
      <c r="C707" s="133">
        <v>39</v>
      </c>
      <c r="D707" s="136">
        <v>39000</v>
      </c>
      <c r="E707" s="135">
        <v>9750</v>
      </c>
      <c r="F707" s="133">
        <v>39</v>
      </c>
      <c r="G707" s="45" t="str">
        <f>IF(MID(tab_SATLISTE[[#This Row],[SAT-ID]],2,1)="x","x",LEFT(tab_SATLISTE[[#This Row],[SAT-ID]]))</f>
        <v>1</v>
      </c>
      <c r="H707" s="364" t="str">
        <f xml:space="preserve"> IF(tab_SATLISTE[[#This Row],[SAT-ID]]="","",IF(MID(tab_SATLISTE[[#This Row],[SAT-ID]],2,1)="x","Freistaat Bayern",INDEX(bezirke,LEFT(tab_SATLISTE[[#This Row],[SAT-ID]],1))&amp; " - "&amp; IF(MID(tab_SATLISTE[[#This Row],[SAT-ID]],2,1)="k","kommunal","privat")))</f>
        <v>Oberbayern - kommunal</v>
      </c>
      <c r="I707" s="365"/>
      <c r="J707" s="365"/>
      <c r="K707" s="365"/>
      <c r="L707" s="366"/>
    </row>
    <row r="708" spans="1:12" ht="15.95" customHeight="1" x14ac:dyDescent="0.25">
      <c r="A708" s="133" t="s">
        <v>403</v>
      </c>
      <c r="B708" s="133" t="s">
        <v>3557</v>
      </c>
      <c r="C708" s="133">
        <v>12</v>
      </c>
      <c r="D708" s="136">
        <v>12000</v>
      </c>
      <c r="E708" s="135">
        <v>3000</v>
      </c>
      <c r="F708" s="133">
        <v>12</v>
      </c>
      <c r="G708" s="45" t="str">
        <f>IF(MID(tab_SATLISTE[[#This Row],[SAT-ID]],2,1)="x","x",LEFT(tab_SATLISTE[[#This Row],[SAT-ID]]))</f>
        <v>1</v>
      </c>
      <c r="H708" s="364" t="str">
        <f xml:space="preserve"> IF(tab_SATLISTE[[#This Row],[SAT-ID]]="","",IF(MID(tab_SATLISTE[[#This Row],[SAT-ID]],2,1)="x","Freistaat Bayern",INDEX(bezirke,LEFT(tab_SATLISTE[[#This Row],[SAT-ID]],1))&amp; " - "&amp; IF(MID(tab_SATLISTE[[#This Row],[SAT-ID]],2,1)="k","kommunal","privat")))</f>
        <v>Oberbayern - kommunal</v>
      </c>
      <c r="I708" s="365"/>
      <c r="J708" s="365"/>
      <c r="K708" s="365"/>
      <c r="L708" s="366"/>
    </row>
    <row r="709" spans="1:12" ht="15.95" customHeight="1" x14ac:dyDescent="0.25">
      <c r="A709" s="133" t="s">
        <v>406</v>
      </c>
      <c r="B709" s="133" t="s">
        <v>3558</v>
      </c>
      <c r="C709" s="133">
        <v>11</v>
      </c>
      <c r="D709" s="136">
        <v>11000</v>
      </c>
      <c r="E709" s="135">
        <v>2750</v>
      </c>
      <c r="F709" s="133">
        <v>11</v>
      </c>
      <c r="G709" s="45" t="str">
        <f>IF(MID(tab_SATLISTE[[#This Row],[SAT-ID]],2,1)="x","x",LEFT(tab_SATLISTE[[#This Row],[SAT-ID]]))</f>
        <v>1</v>
      </c>
      <c r="H709" s="364" t="str">
        <f xml:space="preserve"> IF(tab_SATLISTE[[#This Row],[SAT-ID]]="","",IF(MID(tab_SATLISTE[[#This Row],[SAT-ID]],2,1)="x","Freistaat Bayern",INDEX(bezirke,LEFT(tab_SATLISTE[[#This Row],[SAT-ID]],1))&amp; " - "&amp; IF(MID(tab_SATLISTE[[#This Row],[SAT-ID]],2,1)="k","kommunal","privat")))</f>
        <v>Oberbayern - kommunal</v>
      </c>
      <c r="I709" s="365"/>
      <c r="J709" s="365"/>
      <c r="K709" s="365"/>
      <c r="L709" s="366"/>
    </row>
    <row r="710" spans="1:12" ht="15.95" customHeight="1" x14ac:dyDescent="0.25">
      <c r="A710" s="133" t="s">
        <v>491</v>
      </c>
      <c r="B710" s="133" t="s">
        <v>3559</v>
      </c>
      <c r="C710" s="133">
        <v>12</v>
      </c>
      <c r="D710" s="136">
        <v>12000</v>
      </c>
      <c r="E710" s="135">
        <v>3000</v>
      </c>
      <c r="F710" s="133">
        <v>12</v>
      </c>
      <c r="G710" s="45" t="str">
        <f>IF(MID(tab_SATLISTE[[#This Row],[SAT-ID]],2,1)="x","x",LEFT(tab_SATLISTE[[#This Row],[SAT-ID]]))</f>
        <v>1</v>
      </c>
      <c r="H710" s="364" t="str">
        <f xml:space="preserve"> IF(tab_SATLISTE[[#This Row],[SAT-ID]]="","",IF(MID(tab_SATLISTE[[#This Row],[SAT-ID]],2,1)="x","Freistaat Bayern",INDEX(bezirke,LEFT(tab_SATLISTE[[#This Row],[SAT-ID]],1))&amp; " - "&amp; IF(MID(tab_SATLISTE[[#This Row],[SAT-ID]],2,1)="k","kommunal","privat")))</f>
        <v>Oberbayern - kommunal</v>
      </c>
      <c r="I710" s="365"/>
      <c r="J710" s="365"/>
      <c r="K710" s="365"/>
      <c r="L710" s="366"/>
    </row>
    <row r="711" spans="1:12" ht="15.95" customHeight="1" x14ac:dyDescent="0.25">
      <c r="A711" s="133" t="s">
        <v>709</v>
      </c>
      <c r="B711" s="133" t="s">
        <v>3560</v>
      </c>
      <c r="C711" s="133">
        <v>96</v>
      </c>
      <c r="D711" s="136">
        <v>96000</v>
      </c>
      <c r="E711" s="135">
        <v>24000</v>
      </c>
      <c r="F711" s="133">
        <v>96</v>
      </c>
      <c r="G711" s="45" t="str">
        <f>IF(MID(tab_SATLISTE[[#This Row],[SAT-ID]],2,1)="x","x",LEFT(tab_SATLISTE[[#This Row],[SAT-ID]]))</f>
        <v>1</v>
      </c>
      <c r="H711" s="364" t="str">
        <f xml:space="preserve"> IF(tab_SATLISTE[[#This Row],[SAT-ID]]="","",IF(MID(tab_SATLISTE[[#This Row],[SAT-ID]],2,1)="x","Freistaat Bayern",INDEX(bezirke,LEFT(tab_SATLISTE[[#This Row],[SAT-ID]],1))&amp; " - "&amp; IF(MID(tab_SATLISTE[[#This Row],[SAT-ID]],2,1)="k","kommunal","privat")))</f>
        <v>Oberbayern - kommunal</v>
      </c>
      <c r="I711" s="365"/>
      <c r="J711" s="365"/>
      <c r="K711" s="365"/>
      <c r="L711" s="366"/>
    </row>
    <row r="712" spans="1:12" ht="15.95" customHeight="1" x14ac:dyDescent="0.25">
      <c r="A712" s="133" t="s">
        <v>535</v>
      </c>
      <c r="B712" s="133" t="s">
        <v>3561</v>
      </c>
      <c r="C712" s="133">
        <v>160</v>
      </c>
      <c r="D712" s="136">
        <v>160000</v>
      </c>
      <c r="E712" s="135">
        <v>40000</v>
      </c>
      <c r="F712" s="133">
        <v>160</v>
      </c>
      <c r="G712" s="45" t="str">
        <f>IF(MID(tab_SATLISTE[[#This Row],[SAT-ID]],2,1)="x","x",LEFT(tab_SATLISTE[[#This Row],[SAT-ID]]))</f>
        <v>1</v>
      </c>
      <c r="H712" s="364" t="str">
        <f xml:space="preserve"> IF(tab_SATLISTE[[#This Row],[SAT-ID]]="","",IF(MID(tab_SATLISTE[[#This Row],[SAT-ID]],2,1)="x","Freistaat Bayern",INDEX(bezirke,LEFT(tab_SATLISTE[[#This Row],[SAT-ID]],1))&amp; " - "&amp; IF(MID(tab_SATLISTE[[#This Row],[SAT-ID]],2,1)="k","kommunal","privat")))</f>
        <v>Oberbayern - kommunal</v>
      </c>
      <c r="I712" s="365"/>
      <c r="J712" s="365"/>
      <c r="K712" s="365"/>
      <c r="L712" s="366"/>
    </row>
    <row r="713" spans="1:12" ht="15.95" customHeight="1" x14ac:dyDescent="0.25">
      <c r="A713" s="133" t="s">
        <v>553</v>
      </c>
      <c r="B713" s="133" t="s">
        <v>3562</v>
      </c>
      <c r="C713" s="133">
        <v>159</v>
      </c>
      <c r="D713" s="136">
        <v>159000</v>
      </c>
      <c r="E713" s="135">
        <v>39750</v>
      </c>
      <c r="F713" s="133">
        <v>159</v>
      </c>
      <c r="G713" s="45" t="str">
        <f>IF(MID(tab_SATLISTE[[#This Row],[SAT-ID]],2,1)="x","x",LEFT(tab_SATLISTE[[#This Row],[SAT-ID]]))</f>
        <v>1</v>
      </c>
      <c r="H713" s="364" t="str">
        <f xml:space="preserve"> IF(tab_SATLISTE[[#This Row],[SAT-ID]]="","",IF(MID(tab_SATLISTE[[#This Row],[SAT-ID]],2,1)="x","Freistaat Bayern",INDEX(bezirke,LEFT(tab_SATLISTE[[#This Row],[SAT-ID]],1))&amp; " - "&amp; IF(MID(tab_SATLISTE[[#This Row],[SAT-ID]],2,1)="k","kommunal","privat")))</f>
        <v>Oberbayern - kommunal</v>
      </c>
      <c r="I713" s="365"/>
      <c r="J713" s="365"/>
      <c r="K713" s="365"/>
      <c r="L713" s="366"/>
    </row>
    <row r="714" spans="1:12" ht="15.95" customHeight="1" x14ac:dyDescent="0.25">
      <c r="A714" s="133" t="s">
        <v>561</v>
      </c>
      <c r="B714" s="133" t="s">
        <v>3563</v>
      </c>
      <c r="C714" s="133">
        <v>22</v>
      </c>
      <c r="D714" s="136">
        <v>22000</v>
      </c>
      <c r="E714" s="135">
        <v>5500</v>
      </c>
      <c r="F714" s="133">
        <v>22</v>
      </c>
      <c r="G714" s="45" t="str">
        <f>IF(MID(tab_SATLISTE[[#This Row],[SAT-ID]],2,1)="x","x",LEFT(tab_SATLISTE[[#This Row],[SAT-ID]]))</f>
        <v>1</v>
      </c>
      <c r="H714" s="364" t="str">
        <f xml:space="preserve"> IF(tab_SATLISTE[[#This Row],[SAT-ID]]="","",IF(MID(tab_SATLISTE[[#This Row],[SAT-ID]],2,1)="x","Freistaat Bayern",INDEX(bezirke,LEFT(tab_SATLISTE[[#This Row],[SAT-ID]],1))&amp; " - "&amp; IF(MID(tab_SATLISTE[[#This Row],[SAT-ID]],2,1)="k","kommunal","privat")))</f>
        <v>Oberbayern - kommunal</v>
      </c>
      <c r="I714" s="365"/>
      <c r="J714" s="365"/>
      <c r="K714" s="365"/>
      <c r="L714" s="366"/>
    </row>
    <row r="715" spans="1:12" ht="15.95" customHeight="1" x14ac:dyDescent="0.25">
      <c r="A715" s="133" t="s">
        <v>566</v>
      </c>
      <c r="B715" s="133" t="s">
        <v>3564</v>
      </c>
      <c r="C715" s="133">
        <v>48</v>
      </c>
      <c r="D715" s="136">
        <v>48000</v>
      </c>
      <c r="E715" s="135">
        <v>12000</v>
      </c>
      <c r="F715" s="133">
        <v>48</v>
      </c>
      <c r="G715" s="45" t="str">
        <f>IF(MID(tab_SATLISTE[[#This Row],[SAT-ID]],2,1)="x","x",LEFT(tab_SATLISTE[[#This Row],[SAT-ID]]))</f>
        <v>1</v>
      </c>
      <c r="H715" s="364" t="str">
        <f xml:space="preserve"> IF(tab_SATLISTE[[#This Row],[SAT-ID]]="","",IF(MID(tab_SATLISTE[[#This Row],[SAT-ID]],2,1)="x","Freistaat Bayern",INDEX(bezirke,LEFT(tab_SATLISTE[[#This Row],[SAT-ID]],1))&amp; " - "&amp; IF(MID(tab_SATLISTE[[#This Row],[SAT-ID]],2,1)="k","kommunal","privat")))</f>
        <v>Oberbayern - kommunal</v>
      </c>
      <c r="I715" s="365"/>
      <c r="J715" s="365"/>
      <c r="K715" s="365"/>
      <c r="L715" s="366"/>
    </row>
    <row r="716" spans="1:12" ht="15.95" customHeight="1" x14ac:dyDescent="0.25">
      <c r="A716" s="133" t="s">
        <v>579</v>
      </c>
      <c r="B716" s="133" t="s">
        <v>3565</v>
      </c>
      <c r="C716" s="133">
        <v>10</v>
      </c>
      <c r="D716" s="136">
        <v>10000</v>
      </c>
      <c r="E716" s="135">
        <v>2500</v>
      </c>
      <c r="F716" s="133">
        <v>10</v>
      </c>
      <c r="G716" s="45" t="str">
        <f>IF(MID(tab_SATLISTE[[#This Row],[SAT-ID]],2,1)="x","x",LEFT(tab_SATLISTE[[#This Row],[SAT-ID]]))</f>
        <v>1</v>
      </c>
      <c r="H716" s="364" t="str">
        <f xml:space="preserve"> IF(tab_SATLISTE[[#This Row],[SAT-ID]]="","",IF(MID(tab_SATLISTE[[#This Row],[SAT-ID]],2,1)="x","Freistaat Bayern",INDEX(bezirke,LEFT(tab_SATLISTE[[#This Row],[SAT-ID]],1))&amp; " - "&amp; IF(MID(tab_SATLISTE[[#This Row],[SAT-ID]],2,1)="k","kommunal","privat")))</f>
        <v>Oberbayern - kommunal</v>
      </c>
      <c r="I716" s="365"/>
      <c r="J716" s="365"/>
      <c r="K716" s="365"/>
      <c r="L716" s="366"/>
    </row>
    <row r="717" spans="1:12" ht="15.95" customHeight="1" x14ac:dyDescent="0.25">
      <c r="A717" s="133" t="s">
        <v>611</v>
      </c>
      <c r="B717" s="133" t="s">
        <v>3566</v>
      </c>
      <c r="C717" s="133">
        <v>14</v>
      </c>
      <c r="D717" s="136">
        <v>14000</v>
      </c>
      <c r="E717" s="135">
        <v>3500</v>
      </c>
      <c r="F717" s="133">
        <v>14</v>
      </c>
      <c r="G717" s="45" t="str">
        <f>IF(MID(tab_SATLISTE[[#This Row],[SAT-ID]],2,1)="x","x",LEFT(tab_SATLISTE[[#This Row],[SAT-ID]]))</f>
        <v>1</v>
      </c>
      <c r="H717" s="364" t="str">
        <f xml:space="preserve"> IF(tab_SATLISTE[[#This Row],[SAT-ID]]="","",IF(MID(tab_SATLISTE[[#This Row],[SAT-ID]],2,1)="x","Freistaat Bayern",INDEX(bezirke,LEFT(tab_SATLISTE[[#This Row],[SAT-ID]],1))&amp; " - "&amp; IF(MID(tab_SATLISTE[[#This Row],[SAT-ID]],2,1)="k","kommunal","privat")))</f>
        <v>Oberbayern - kommunal</v>
      </c>
      <c r="I717" s="365"/>
      <c r="J717" s="365"/>
      <c r="K717" s="365"/>
      <c r="L717" s="366"/>
    </row>
    <row r="718" spans="1:12" ht="15.95" customHeight="1" x14ac:dyDescent="0.25">
      <c r="A718" s="133" t="s">
        <v>648</v>
      </c>
      <c r="B718" s="133" t="s">
        <v>3567</v>
      </c>
      <c r="C718" s="133">
        <v>39</v>
      </c>
      <c r="D718" s="136">
        <v>39000</v>
      </c>
      <c r="E718" s="135">
        <v>9750</v>
      </c>
      <c r="F718" s="133">
        <v>39</v>
      </c>
      <c r="G718" s="45" t="str">
        <f>IF(MID(tab_SATLISTE[[#This Row],[SAT-ID]],2,1)="x","x",LEFT(tab_SATLISTE[[#This Row],[SAT-ID]]))</f>
        <v>1</v>
      </c>
      <c r="H718" s="364" t="str">
        <f xml:space="preserve"> IF(tab_SATLISTE[[#This Row],[SAT-ID]]="","",IF(MID(tab_SATLISTE[[#This Row],[SAT-ID]],2,1)="x","Freistaat Bayern",INDEX(bezirke,LEFT(tab_SATLISTE[[#This Row],[SAT-ID]],1))&amp; " - "&amp; IF(MID(tab_SATLISTE[[#This Row],[SAT-ID]],2,1)="k","kommunal","privat")))</f>
        <v>Oberbayern - kommunal</v>
      </c>
      <c r="I718" s="365"/>
      <c r="J718" s="365"/>
      <c r="K718" s="365"/>
      <c r="L718" s="366"/>
    </row>
    <row r="719" spans="1:12" ht="15.95" customHeight="1" x14ac:dyDescent="0.25">
      <c r="A719" s="133" t="s">
        <v>667</v>
      </c>
      <c r="B719" s="133" t="s">
        <v>3568</v>
      </c>
      <c r="C719" s="133">
        <v>17</v>
      </c>
      <c r="D719" s="136">
        <v>17000</v>
      </c>
      <c r="E719" s="135">
        <v>4250</v>
      </c>
      <c r="F719" s="133">
        <v>17</v>
      </c>
      <c r="G719" s="45" t="str">
        <f>IF(MID(tab_SATLISTE[[#This Row],[SAT-ID]],2,1)="x","x",LEFT(tab_SATLISTE[[#This Row],[SAT-ID]]))</f>
        <v>1</v>
      </c>
      <c r="H719" s="364" t="str">
        <f xml:space="preserve"> IF(tab_SATLISTE[[#This Row],[SAT-ID]]="","",IF(MID(tab_SATLISTE[[#This Row],[SAT-ID]],2,1)="x","Freistaat Bayern",INDEX(bezirke,LEFT(tab_SATLISTE[[#This Row],[SAT-ID]],1))&amp; " - "&amp; IF(MID(tab_SATLISTE[[#This Row],[SAT-ID]],2,1)="k","kommunal","privat")))</f>
        <v>Oberbayern - kommunal</v>
      </c>
      <c r="I719" s="365"/>
      <c r="J719" s="365"/>
      <c r="K719" s="365"/>
      <c r="L719" s="366"/>
    </row>
    <row r="720" spans="1:12" ht="15.95" customHeight="1" x14ac:dyDescent="0.25">
      <c r="A720" s="133" t="s">
        <v>742</v>
      </c>
      <c r="B720" s="133" t="s">
        <v>3569</v>
      </c>
      <c r="C720" s="133">
        <v>112</v>
      </c>
      <c r="D720" s="136">
        <v>112000</v>
      </c>
      <c r="E720" s="135">
        <v>28000</v>
      </c>
      <c r="F720" s="133">
        <v>112</v>
      </c>
      <c r="G720" s="45" t="str">
        <f>IF(MID(tab_SATLISTE[[#This Row],[SAT-ID]],2,1)="x","x",LEFT(tab_SATLISTE[[#This Row],[SAT-ID]]))</f>
        <v>1</v>
      </c>
      <c r="H720" s="364" t="str">
        <f xml:space="preserve"> IF(tab_SATLISTE[[#This Row],[SAT-ID]]="","",IF(MID(tab_SATLISTE[[#This Row],[SAT-ID]],2,1)="x","Freistaat Bayern",INDEX(bezirke,LEFT(tab_SATLISTE[[#This Row],[SAT-ID]],1))&amp; " - "&amp; IF(MID(tab_SATLISTE[[#This Row],[SAT-ID]],2,1)="k","kommunal","privat")))</f>
        <v>Oberbayern - kommunal</v>
      </c>
      <c r="I720" s="365"/>
      <c r="J720" s="365"/>
      <c r="K720" s="365"/>
      <c r="L720" s="366"/>
    </row>
    <row r="721" spans="1:12" ht="15.95" customHeight="1" x14ac:dyDescent="0.25">
      <c r="A721" s="133" t="s">
        <v>435</v>
      </c>
      <c r="B721" s="133" t="s">
        <v>3570</v>
      </c>
      <c r="C721" s="133">
        <v>20</v>
      </c>
      <c r="D721" s="136">
        <v>20000</v>
      </c>
      <c r="E721" s="135">
        <v>5000</v>
      </c>
      <c r="F721" s="133">
        <v>20</v>
      </c>
      <c r="G721" s="45" t="str">
        <f>IF(MID(tab_SATLISTE[[#This Row],[SAT-ID]],2,1)="x","x",LEFT(tab_SATLISTE[[#This Row],[SAT-ID]]))</f>
        <v>1</v>
      </c>
      <c r="H721" s="364" t="str">
        <f xml:space="preserve"> IF(tab_SATLISTE[[#This Row],[SAT-ID]]="","",IF(MID(tab_SATLISTE[[#This Row],[SAT-ID]],2,1)="x","Freistaat Bayern",INDEX(bezirke,LEFT(tab_SATLISTE[[#This Row],[SAT-ID]],1))&amp; " - "&amp; IF(MID(tab_SATLISTE[[#This Row],[SAT-ID]],2,1)="k","kommunal","privat")))</f>
        <v>Oberbayern - kommunal</v>
      </c>
      <c r="I721" s="365"/>
      <c r="J721" s="365"/>
      <c r="K721" s="365"/>
      <c r="L721" s="366"/>
    </row>
    <row r="722" spans="1:12" ht="15.95" customHeight="1" x14ac:dyDescent="0.25">
      <c r="A722" s="133" t="s">
        <v>429</v>
      </c>
      <c r="B722" s="133" t="s">
        <v>3571</v>
      </c>
      <c r="C722" s="133">
        <v>3</v>
      </c>
      <c r="D722" s="136">
        <v>3000</v>
      </c>
      <c r="E722" s="135">
        <v>750</v>
      </c>
      <c r="F722" s="133">
        <v>3</v>
      </c>
      <c r="G722" s="45" t="str">
        <f>IF(MID(tab_SATLISTE[[#This Row],[SAT-ID]],2,1)="x","x",LEFT(tab_SATLISTE[[#This Row],[SAT-ID]]))</f>
        <v>1</v>
      </c>
      <c r="H722" s="364" t="str">
        <f xml:space="preserve"> IF(tab_SATLISTE[[#This Row],[SAT-ID]]="","",IF(MID(tab_SATLISTE[[#This Row],[SAT-ID]],2,1)="x","Freistaat Bayern",INDEX(bezirke,LEFT(tab_SATLISTE[[#This Row],[SAT-ID]],1))&amp; " - "&amp; IF(MID(tab_SATLISTE[[#This Row],[SAT-ID]],2,1)="k","kommunal","privat")))</f>
        <v>Oberbayern - kommunal</v>
      </c>
      <c r="I722" s="365"/>
      <c r="J722" s="365"/>
      <c r="K722" s="365"/>
      <c r="L722" s="366"/>
    </row>
    <row r="723" spans="1:12" ht="15.95" customHeight="1" x14ac:dyDescent="0.25">
      <c r="A723" s="133" t="s">
        <v>510</v>
      </c>
      <c r="B723" s="133" t="s">
        <v>3572</v>
      </c>
      <c r="C723" s="133">
        <v>6</v>
      </c>
      <c r="D723" s="136">
        <v>6000</v>
      </c>
      <c r="E723" s="135">
        <v>1500</v>
      </c>
      <c r="F723" s="133">
        <v>6</v>
      </c>
      <c r="G723" s="45" t="str">
        <f>IF(MID(tab_SATLISTE[[#This Row],[SAT-ID]],2,1)="x","x",LEFT(tab_SATLISTE[[#This Row],[SAT-ID]]))</f>
        <v>1</v>
      </c>
      <c r="H723" s="364" t="str">
        <f xml:space="preserve"> IF(tab_SATLISTE[[#This Row],[SAT-ID]]="","",IF(MID(tab_SATLISTE[[#This Row],[SAT-ID]],2,1)="x","Freistaat Bayern",INDEX(bezirke,LEFT(tab_SATLISTE[[#This Row],[SAT-ID]],1))&amp; " - "&amp; IF(MID(tab_SATLISTE[[#This Row],[SAT-ID]],2,1)="k","kommunal","privat")))</f>
        <v>Oberbayern - kommunal</v>
      </c>
      <c r="I723" s="365"/>
      <c r="J723" s="365"/>
      <c r="K723" s="365"/>
      <c r="L723" s="366"/>
    </row>
    <row r="724" spans="1:12" ht="15.95" customHeight="1" x14ac:dyDescent="0.25">
      <c r="A724" s="133" t="s">
        <v>513</v>
      </c>
      <c r="B724" s="133" t="s">
        <v>3573</v>
      </c>
      <c r="C724" s="133">
        <v>9</v>
      </c>
      <c r="D724" s="136">
        <v>9000</v>
      </c>
      <c r="E724" s="135">
        <v>2250</v>
      </c>
      <c r="F724" s="133">
        <v>9</v>
      </c>
      <c r="G724" s="45" t="str">
        <f>IF(MID(tab_SATLISTE[[#This Row],[SAT-ID]],2,1)="x","x",LEFT(tab_SATLISTE[[#This Row],[SAT-ID]]))</f>
        <v>1</v>
      </c>
      <c r="H724" s="364" t="str">
        <f xml:space="preserve"> IF(tab_SATLISTE[[#This Row],[SAT-ID]]="","",IF(MID(tab_SATLISTE[[#This Row],[SAT-ID]],2,1)="x","Freistaat Bayern",INDEX(bezirke,LEFT(tab_SATLISTE[[#This Row],[SAT-ID]],1))&amp; " - "&amp; IF(MID(tab_SATLISTE[[#This Row],[SAT-ID]],2,1)="k","kommunal","privat")))</f>
        <v>Oberbayern - kommunal</v>
      </c>
      <c r="I724" s="365"/>
      <c r="J724" s="365"/>
      <c r="K724" s="365"/>
      <c r="L724" s="366"/>
    </row>
    <row r="725" spans="1:12" ht="15.95" customHeight="1" x14ac:dyDescent="0.25">
      <c r="A725" s="133" t="s">
        <v>562</v>
      </c>
      <c r="B725" s="133" t="s">
        <v>3574</v>
      </c>
      <c r="C725" s="133">
        <v>11</v>
      </c>
      <c r="D725" s="136">
        <v>11000</v>
      </c>
      <c r="E725" s="135">
        <v>2750</v>
      </c>
      <c r="F725" s="133">
        <v>11</v>
      </c>
      <c r="G725" s="45" t="str">
        <f>IF(MID(tab_SATLISTE[[#This Row],[SAT-ID]],2,1)="x","x",LEFT(tab_SATLISTE[[#This Row],[SAT-ID]]))</f>
        <v>1</v>
      </c>
      <c r="H725" s="364" t="str">
        <f xml:space="preserve"> IF(tab_SATLISTE[[#This Row],[SAT-ID]]="","",IF(MID(tab_SATLISTE[[#This Row],[SAT-ID]],2,1)="x","Freistaat Bayern",INDEX(bezirke,LEFT(tab_SATLISTE[[#This Row],[SAT-ID]],1))&amp; " - "&amp; IF(MID(tab_SATLISTE[[#This Row],[SAT-ID]],2,1)="k","kommunal","privat")))</f>
        <v>Oberbayern - kommunal</v>
      </c>
      <c r="I725" s="365"/>
      <c r="J725" s="365"/>
      <c r="K725" s="365"/>
      <c r="L725" s="366"/>
    </row>
    <row r="726" spans="1:12" ht="15.95" customHeight="1" x14ac:dyDescent="0.25">
      <c r="A726" s="133" t="s">
        <v>569</v>
      </c>
      <c r="B726" s="133" t="s">
        <v>3575</v>
      </c>
      <c r="C726" s="133">
        <v>8</v>
      </c>
      <c r="D726" s="136">
        <v>8000</v>
      </c>
      <c r="E726" s="135">
        <v>2000</v>
      </c>
      <c r="F726" s="133">
        <v>8</v>
      </c>
      <c r="G726" s="45" t="str">
        <f>IF(MID(tab_SATLISTE[[#This Row],[SAT-ID]],2,1)="x","x",LEFT(tab_SATLISTE[[#This Row],[SAT-ID]]))</f>
        <v>1</v>
      </c>
      <c r="H726" s="364" t="str">
        <f xml:space="preserve"> IF(tab_SATLISTE[[#This Row],[SAT-ID]]="","",IF(MID(tab_SATLISTE[[#This Row],[SAT-ID]],2,1)="x","Freistaat Bayern",INDEX(bezirke,LEFT(tab_SATLISTE[[#This Row],[SAT-ID]],1))&amp; " - "&amp; IF(MID(tab_SATLISTE[[#This Row],[SAT-ID]],2,1)="k","kommunal","privat")))</f>
        <v>Oberbayern - kommunal</v>
      </c>
      <c r="I726" s="365"/>
      <c r="J726" s="365"/>
      <c r="K726" s="365"/>
      <c r="L726" s="366"/>
    </row>
    <row r="727" spans="1:12" ht="15.95" customHeight="1" x14ac:dyDescent="0.25">
      <c r="A727" s="133" t="s">
        <v>647</v>
      </c>
      <c r="B727" s="133" t="s">
        <v>3576</v>
      </c>
      <c r="C727" s="133">
        <v>61</v>
      </c>
      <c r="D727" s="136">
        <v>61000</v>
      </c>
      <c r="E727" s="135">
        <v>15250</v>
      </c>
      <c r="F727" s="133">
        <v>61</v>
      </c>
      <c r="G727" s="45" t="str">
        <f>IF(MID(tab_SATLISTE[[#This Row],[SAT-ID]],2,1)="x","x",LEFT(tab_SATLISTE[[#This Row],[SAT-ID]]))</f>
        <v>1</v>
      </c>
      <c r="H727" s="364" t="str">
        <f xml:space="preserve"> IF(tab_SATLISTE[[#This Row],[SAT-ID]]="","",IF(MID(tab_SATLISTE[[#This Row],[SAT-ID]],2,1)="x","Freistaat Bayern",INDEX(bezirke,LEFT(tab_SATLISTE[[#This Row],[SAT-ID]],1))&amp; " - "&amp; IF(MID(tab_SATLISTE[[#This Row],[SAT-ID]],2,1)="k","kommunal","privat")))</f>
        <v>Oberbayern - kommunal</v>
      </c>
      <c r="I727" s="365"/>
      <c r="J727" s="365"/>
      <c r="K727" s="365"/>
      <c r="L727" s="366"/>
    </row>
    <row r="728" spans="1:12" ht="15.95" customHeight="1" x14ac:dyDescent="0.25">
      <c r="A728" s="133" t="s">
        <v>572</v>
      </c>
      <c r="B728" s="133" t="s">
        <v>3577</v>
      </c>
      <c r="C728" s="133">
        <v>28</v>
      </c>
      <c r="D728" s="136">
        <v>28000</v>
      </c>
      <c r="E728" s="135">
        <v>7000</v>
      </c>
      <c r="F728" s="133">
        <v>28</v>
      </c>
      <c r="G728" s="45" t="str">
        <f>IF(MID(tab_SATLISTE[[#This Row],[SAT-ID]],2,1)="x","x",LEFT(tab_SATLISTE[[#This Row],[SAT-ID]]))</f>
        <v>1</v>
      </c>
      <c r="H728" s="364" t="str">
        <f xml:space="preserve"> IF(tab_SATLISTE[[#This Row],[SAT-ID]]="","",IF(MID(tab_SATLISTE[[#This Row],[SAT-ID]],2,1)="x","Freistaat Bayern",INDEX(bezirke,LEFT(tab_SATLISTE[[#This Row],[SAT-ID]],1))&amp; " - "&amp; IF(MID(tab_SATLISTE[[#This Row],[SAT-ID]],2,1)="k","kommunal","privat")))</f>
        <v>Oberbayern - kommunal</v>
      </c>
      <c r="I728" s="365"/>
      <c r="J728" s="365"/>
      <c r="K728" s="365"/>
      <c r="L728" s="366"/>
    </row>
    <row r="729" spans="1:12" ht="15.95" customHeight="1" x14ac:dyDescent="0.25">
      <c r="A729" s="133" t="s">
        <v>695</v>
      </c>
      <c r="B729" s="133" t="s">
        <v>3578</v>
      </c>
      <c r="C729" s="133">
        <v>23</v>
      </c>
      <c r="D729" s="136">
        <v>23000</v>
      </c>
      <c r="E729" s="135">
        <v>5750</v>
      </c>
      <c r="F729" s="133">
        <v>23</v>
      </c>
      <c r="G729" s="45" t="str">
        <f>IF(MID(tab_SATLISTE[[#This Row],[SAT-ID]],2,1)="x","x",LEFT(tab_SATLISTE[[#This Row],[SAT-ID]]))</f>
        <v>1</v>
      </c>
      <c r="H729" s="364" t="str">
        <f xml:space="preserve"> IF(tab_SATLISTE[[#This Row],[SAT-ID]]="","",IF(MID(tab_SATLISTE[[#This Row],[SAT-ID]],2,1)="x","Freistaat Bayern",INDEX(bezirke,LEFT(tab_SATLISTE[[#This Row],[SAT-ID]],1))&amp; " - "&amp; IF(MID(tab_SATLISTE[[#This Row],[SAT-ID]],2,1)="k","kommunal","privat")))</f>
        <v>Oberbayern - kommunal</v>
      </c>
      <c r="I729" s="365"/>
      <c r="J729" s="365"/>
      <c r="K729" s="365"/>
      <c r="L729" s="366"/>
    </row>
    <row r="730" spans="1:12" ht="15.95" customHeight="1" x14ac:dyDescent="0.25">
      <c r="A730" s="133" t="s">
        <v>696</v>
      </c>
      <c r="B730" s="133" t="s">
        <v>3579</v>
      </c>
      <c r="C730" s="133">
        <v>30</v>
      </c>
      <c r="D730" s="136">
        <v>30000</v>
      </c>
      <c r="E730" s="135">
        <v>7500</v>
      </c>
      <c r="F730" s="133">
        <v>30</v>
      </c>
      <c r="G730" s="45" t="str">
        <f>IF(MID(tab_SATLISTE[[#This Row],[SAT-ID]],2,1)="x","x",LEFT(tab_SATLISTE[[#This Row],[SAT-ID]]))</f>
        <v>1</v>
      </c>
      <c r="H730" s="364" t="str">
        <f xml:space="preserve"> IF(tab_SATLISTE[[#This Row],[SAT-ID]]="","",IF(MID(tab_SATLISTE[[#This Row],[SAT-ID]],2,1)="x","Freistaat Bayern",INDEX(bezirke,LEFT(tab_SATLISTE[[#This Row],[SAT-ID]],1))&amp; " - "&amp; IF(MID(tab_SATLISTE[[#This Row],[SAT-ID]],2,1)="k","kommunal","privat")))</f>
        <v>Oberbayern - kommunal</v>
      </c>
      <c r="I730" s="365"/>
      <c r="J730" s="365"/>
      <c r="K730" s="365"/>
      <c r="L730" s="366"/>
    </row>
    <row r="731" spans="1:12" ht="15.95" customHeight="1" x14ac:dyDescent="0.25">
      <c r="A731" s="133" t="s">
        <v>708</v>
      </c>
      <c r="B731" s="133" t="s">
        <v>3580</v>
      </c>
      <c r="C731" s="133">
        <v>9</v>
      </c>
      <c r="D731" s="136">
        <v>9000</v>
      </c>
      <c r="E731" s="135">
        <v>2250</v>
      </c>
      <c r="F731" s="133">
        <v>9</v>
      </c>
      <c r="G731" s="45" t="str">
        <f>IF(MID(tab_SATLISTE[[#This Row],[SAT-ID]],2,1)="x","x",LEFT(tab_SATLISTE[[#This Row],[SAT-ID]]))</f>
        <v>1</v>
      </c>
      <c r="H731" s="364" t="str">
        <f xml:space="preserve"> IF(tab_SATLISTE[[#This Row],[SAT-ID]]="","",IF(MID(tab_SATLISTE[[#This Row],[SAT-ID]],2,1)="x","Freistaat Bayern",INDEX(bezirke,LEFT(tab_SATLISTE[[#This Row],[SAT-ID]],1))&amp; " - "&amp; IF(MID(tab_SATLISTE[[#This Row],[SAT-ID]],2,1)="k","kommunal","privat")))</f>
        <v>Oberbayern - kommunal</v>
      </c>
      <c r="I731" s="365"/>
      <c r="J731" s="365"/>
      <c r="K731" s="365"/>
      <c r="L731" s="366"/>
    </row>
    <row r="732" spans="1:12" ht="15.95" customHeight="1" x14ac:dyDescent="0.25">
      <c r="A732" s="133" t="s">
        <v>774</v>
      </c>
      <c r="B732" s="133" t="s">
        <v>3581</v>
      </c>
      <c r="C732" s="133">
        <v>7</v>
      </c>
      <c r="D732" s="136">
        <v>7000</v>
      </c>
      <c r="E732" s="135">
        <v>1750</v>
      </c>
      <c r="F732" s="133">
        <v>7</v>
      </c>
      <c r="G732" s="45" t="str">
        <f>IF(MID(tab_SATLISTE[[#This Row],[SAT-ID]],2,1)="x","x",LEFT(tab_SATLISTE[[#This Row],[SAT-ID]]))</f>
        <v>1</v>
      </c>
      <c r="H732" s="364" t="str">
        <f xml:space="preserve"> IF(tab_SATLISTE[[#This Row],[SAT-ID]]="","",IF(MID(tab_SATLISTE[[#This Row],[SAT-ID]],2,1)="x","Freistaat Bayern",INDEX(bezirke,LEFT(tab_SATLISTE[[#This Row],[SAT-ID]],1))&amp; " - "&amp; IF(MID(tab_SATLISTE[[#This Row],[SAT-ID]],2,1)="k","kommunal","privat")))</f>
        <v>Oberbayern - kommunal</v>
      </c>
      <c r="I732" s="365"/>
      <c r="J732" s="365"/>
      <c r="K732" s="365"/>
      <c r="L732" s="366"/>
    </row>
    <row r="733" spans="1:12" ht="15.95" customHeight="1" x14ac:dyDescent="0.25">
      <c r="A733" s="133" t="s">
        <v>846</v>
      </c>
      <c r="B733" s="133" t="s">
        <v>228</v>
      </c>
      <c r="C733" s="133">
        <v>14</v>
      </c>
      <c r="D733" s="136">
        <v>14000</v>
      </c>
      <c r="E733" s="135">
        <v>3500</v>
      </c>
      <c r="F733" s="133">
        <v>14</v>
      </c>
      <c r="G733" s="45" t="str">
        <f>IF(MID(tab_SATLISTE[[#This Row],[SAT-ID]],2,1)="x","x",LEFT(tab_SATLISTE[[#This Row],[SAT-ID]]))</f>
        <v>1</v>
      </c>
      <c r="H733" s="364" t="str">
        <f xml:space="preserve"> IF(tab_SATLISTE[[#This Row],[SAT-ID]]="","",IF(MID(tab_SATLISTE[[#This Row],[SAT-ID]],2,1)="x","Freistaat Bayern",INDEX(bezirke,LEFT(tab_SATLISTE[[#This Row],[SAT-ID]],1))&amp; " - "&amp; IF(MID(tab_SATLISTE[[#This Row],[SAT-ID]],2,1)="k","kommunal","privat")))</f>
        <v>Oberbayern - kommunal</v>
      </c>
      <c r="I733" s="365"/>
      <c r="J733" s="365"/>
      <c r="K733" s="365"/>
      <c r="L733" s="366"/>
    </row>
    <row r="734" spans="1:12" ht="15.95" customHeight="1" x14ac:dyDescent="0.25">
      <c r="A734" s="133" t="s">
        <v>847</v>
      </c>
      <c r="B734" s="133" t="s">
        <v>3582</v>
      </c>
      <c r="C734" s="133">
        <v>4</v>
      </c>
      <c r="D734" s="136">
        <v>4000</v>
      </c>
      <c r="E734" s="135">
        <v>1000</v>
      </c>
      <c r="F734" s="133">
        <v>4</v>
      </c>
      <c r="G734" s="46" t="str">
        <f>IF(MID(tab_SATLISTE[[#This Row],[SAT-ID]],2,1)="x","x",LEFT(tab_SATLISTE[[#This Row],[SAT-ID]]))</f>
        <v>1</v>
      </c>
      <c r="H734" s="364" t="str">
        <f xml:space="preserve"> IF(tab_SATLISTE[[#This Row],[SAT-ID]]="","",IF(MID(tab_SATLISTE[[#This Row],[SAT-ID]],2,1)="x","Freistaat Bayern",INDEX(bezirke,LEFT(tab_SATLISTE[[#This Row],[SAT-ID]],1))&amp; " - "&amp; IF(MID(tab_SATLISTE[[#This Row],[SAT-ID]],2,1)="k","kommunal","privat")))</f>
        <v>Oberbayern - kommunal</v>
      </c>
      <c r="I734" s="365"/>
      <c r="J734" s="365"/>
      <c r="K734" s="365"/>
      <c r="L734" s="366"/>
    </row>
    <row r="735" spans="1:12" ht="15.95" customHeight="1" x14ac:dyDescent="0.25">
      <c r="A735" s="133" t="s">
        <v>866</v>
      </c>
      <c r="B735" s="133" t="s">
        <v>3583</v>
      </c>
      <c r="C735" s="133">
        <v>11</v>
      </c>
      <c r="D735" s="136">
        <v>11000</v>
      </c>
      <c r="E735" s="135">
        <v>2750</v>
      </c>
      <c r="F735" s="133">
        <v>11</v>
      </c>
      <c r="G735" s="46" t="str">
        <f>IF(MID(tab_SATLISTE[[#This Row],[SAT-ID]],2,1)="x","x",LEFT(tab_SATLISTE[[#This Row],[SAT-ID]]))</f>
        <v>1</v>
      </c>
      <c r="H735" s="364" t="str">
        <f xml:space="preserve"> IF(tab_SATLISTE[[#This Row],[SAT-ID]]="","",IF(MID(tab_SATLISTE[[#This Row],[SAT-ID]],2,1)="x","Freistaat Bayern",INDEX(bezirke,LEFT(tab_SATLISTE[[#This Row],[SAT-ID]],1))&amp; " - "&amp; IF(MID(tab_SATLISTE[[#This Row],[SAT-ID]],2,1)="k","kommunal","privat")))</f>
        <v>Oberbayern - kommunal</v>
      </c>
      <c r="I735" s="365"/>
      <c r="J735" s="365"/>
      <c r="K735" s="365"/>
      <c r="L735" s="366"/>
    </row>
    <row r="736" spans="1:12" ht="15.95" customHeight="1" x14ac:dyDescent="0.25">
      <c r="A736" s="133" t="s">
        <v>729</v>
      </c>
      <c r="B736" s="133" t="s">
        <v>3584</v>
      </c>
      <c r="C736" s="133">
        <v>33</v>
      </c>
      <c r="D736" s="136">
        <v>33000</v>
      </c>
      <c r="E736" s="135">
        <v>8250</v>
      </c>
      <c r="F736" s="133">
        <v>33</v>
      </c>
      <c r="G736" s="46" t="str">
        <f>IF(MID(tab_SATLISTE[[#This Row],[SAT-ID]],2,1)="x","x",LEFT(tab_SATLISTE[[#This Row],[SAT-ID]]))</f>
        <v>1</v>
      </c>
      <c r="H736" s="364" t="str">
        <f xml:space="preserve"> IF(tab_SATLISTE[[#This Row],[SAT-ID]]="","",IF(MID(tab_SATLISTE[[#This Row],[SAT-ID]],2,1)="x","Freistaat Bayern",INDEX(bezirke,LEFT(tab_SATLISTE[[#This Row],[SAT-ID]],1))&amp; " - "&amp; IF(MID(tab_SATLISTE[[#This Row],[SAT-ID]],2,1)="k","kommunal","privat")))</f>
        <v>Oberbayern - kommunal</v>
      </c>
      <c r="I736" s="365"/>
      <c r="J736" s="365"/>
      <c r="K736" s="365"/>
      <c r="L736" s="366"/>
    </row>
    <row r="737" spans="1:12" ht="15.95" customHeight="1" x14ac:dyDescent="0.25">
      <c r="A737" s="133" t="s">
        <v>666</v>
      </c>
      <c r="B737" s="133" t="s">
        <v>3585</v>
      </c>
      <c r="C737" s="133">
        <v>23</v>
      </c>
      <c r="D737" s="136">
        <v>23000</v>
      </c>
      <c r="E737" s="135">
        <v>5750</v>
      </c>
      <c r="F737" s="133">
        <v>23</v>
      </c>
      <c r="G737" s="46" t="str">
        <f>IF(MID(tab_SATLISTE[[#This Row],[SAT-ID]],2,1)="x","x",LEFT(tab_SATLISTE[[#This Row],[SAT-ID]]))</f>
        <v>1</v>
      </c>
      <c r="H737" s="364" t="str">
        <f xml:space="preserve"> IF(tab_SATLISTE[[#This Row],[SAT-ID]]="","",IF(MID(tab_SATLISTE[[#This Row],[SAT-ID]],2,1)="x","Freistaat Bayern",INDEX(bezirke,LEFT(tab_SATLISTE[[#This Row],[SAT-ID]],1))&amp; " - "&amp; IF(MID(tab_SATLISTE[[#This Row],[SAT-ID]],2,1)="k","kommunal","privat")))</f>
        <v>Oberbayern - kommunal</v>
      </c>
      <c r="I737" s="365"/>
      <c r="J737" s="365"/>
      <c r="K737" s="365"/>
      <c r="L737" s="366"/>
    </row>
    <row r="738" spans="1:12" ht="15.95" customHeight="1" x14ac:dyDescent="0.25">
      <c r="A738" s="133" t="s">
        <v>417</v>
      </c>
      <c r="B738" s="133" t="s">
        <v>3586</v>
      </c>
      <c r="C738" s="133">
        <v>5</v>
      </c>
      <c r="D738" s="136">
        <v>5000</v>
      </c>
      <c r="E738" s="135">
        <v>1250</v>
      </c>
      <c r="F738" s="133">
        <v>5</v>
      </c>
      <c r="G738" s="46" t="str">
        <f>IF(MID(tab_SATLISTE[[#This Row],[SAT-ID]],2,1)="x","x",LEFT(tab_SATLISTE[[#This Row],[SAT-ID]]))</f>
        <v>1</v>
      </c>
      <c r="H738" s="364" t="str">
        <f xml:space="preserve"> IF(tab_SATLISTE[[#This Row],[SAT-ID]]="","",IF(MID(tab_SATLISTE[[#This Row],[SAT-ID]],2,1)="x","Freistaat Bayern",INDEX(bezirke,LEFT(tab_SATLISTE[[#This Row],[SAT-ID]],1))&amp; " - "&amp; IF(MID(tab_SATLISTE[[#This Row],[SAT-ID]],2,1)="k","kommunal","privat")))</f>
        <v>Oberbayern - kommunal</v>
      </c>
      <c r="I738" s="365"/>
      <c r="J738" s="365"/>
      <c r="K738" s="365"/>
      <c r="L738" s="366"/>
    </row>
    <row r="739" spans="1:12" ht="15.95" customHeight="1" x14ac:dyDescent="0.25">
      <c r="A739" s="133" t="s">
        <v>480</v>
      </c>
      <c r="B739" s="133" t="s">
        <v>3587</v>
      </c>
      <c r="C739" s="133">
        <v>9</v>
      </c>
      <c r="D739" s="136">
        <v>9000</v>
      </c>
      <c r="E739" s="135">
        <v>2250</v>
      </c>
      <c r="F739" s="133">
        <v>9</v>
      </c>
      <c r="G739" s="46" t="str">
        <f>IF(MID(tab_SATLISTE[[#This Row],[SAT-ID]],2,1)="x","x",LEFT(tab_SATLISTE[[#This Row],[SAT-ID]]))</f>
        <v>1</v>
      </c>
      <c r="H739" s="364" t="str">
        <f xml:space="preserve"> IF(tab_SATLISTE[[#This Row],[SAT-ID]]="","",IF(MID(tab_SATLISTE[[#This Row],[SAT-ID]],2,1)="x","Freistaat Bayern",INDEX(bezirke,LEFT(tab_SATLISTE[[#This Row],[SAT-ID]],1))&amp; " - "&amp; IF(MID(tab_SATLISTE[[#This Row],[SAT-ID]],2,1)="k","kommunal","privat")))</f>
        <v>Oberbayern - kommunal</v>
      </c>
      <c r="I739" s="365"/>
      <c r="J739" s="365"/>
      <c r="K739" s="365"/>
      <c r="L739" s="366"/>
    </row>
    <row r="740" spans="1:12" ht="15.95" customHeight="1" x14ac:dyDescent="0.25">
      <c r="A740" s="133" t="s">
        <v>493</v>
      </c>
      <c r="B740" s="133" t="s">
        <v>3588</v>
      </c>
      <c r="C740" s="133">
        <v>6</v>
      </c>
      <c r="D740" s="136">
        <v>6000</v>
      </c>
      <c r="E740" s="135">
        <v>1500</v>
      </c>
      <c r="F740" s="133">
        <v>6</v>
      </c>
      <c r="G740" s="46" t="str">
        <f>IF(MID(tab_SATLISTE[[#This Row],[SAT-ID]],2,1)="x","x",LEFT(tab_SATLISTE[[#This Row],[SAT-ID]]))</f>
        <v>1</v>
      </c>
      <c r="H740" s="364" t="str">
        <f xml:space="preserve"> IF(tab_SATLISTE[[#This Row],[SAT-ID]]="","",IF(MID(tab_SATLISTE[[#This Row],[SAT-ID]],2,1)="x","Freistaat Bayern",INDEX(bezirke,LEFT(tab_SATLISTE[[#This Row],[SAT-ID]],1))&amp; " - "&amp; IF(MID(tab_SATLISTE[[#This Row],[SAT-ID]],2,1)="k","kommunal","privat")))</f>
        <v>Oberbayern - kommunal</v>
      </c>
      <c r="I740" s="365"/>
      <c r="J740" s="365"/>
      <c r="K740" s="365"/>
      <c r="L740" s="366"/>
    </row>
    <row r="741" spans="1:12" ht="15.95" customHeight="1" x14ac:dyDescent="0.25">
      <c r="A741" s="133" t="s">
        <v>640</v>
      </c>
      <c r="B741" s="133" t="s">
        <v>3589</v>
      </c>
      <c r="C741" s="133">
        <v>125</v>
      </c>
      <c r="D741" s="136">
        <v>125000</v>
      </c>
      <c r="E741" s="135">
        <v>31250</v>
      </c>
      <c r="F741" s="133">
        <v>125</v>
      </c>
      <c r="G741" s="46" t="str">
        <f>IF(MID(tab_SATLISTE[[#This Row],[SAT-ID]],2,1)="x","x",LEFT(tab_SATLISTE[[#This Row],[SAT-ID]]))</f>
        <v>1</v>
      </c>
      <c r="H741" s="364" t="str">
        <f xml:space="preserve"> IF(tab_SATLISTE[[#This Row],[SAT-ID]]="","",IF(MID(tab_SATLISTE[[#This Row],[SAT-ID]],2,1)="x","Freistaat Bayern",INDEX(bezirke,LEFT(tab_SATLISTE[[#This Row],[SAT-ID]],1))&amp; " - "&amp; IF(MID(tab_SATLISTE[[#This Row],[SAT-ID]],2,1)="k","kommunal","privat")))</f>
        <v>Oberbayern - kommunal</v>
      </c>
      <c r="I741" s="365"/>
      <c r="J741" s="365"/>
      <c r="K741" s="365"/>
      <c r="L741" s="366"/>
    </row>
    <row r="742" spans="1:12" ht="15.95" customHeight="1" x14ac:dyDescent="0.25">
      <c r="A742" s="133" t="s">
        <v>519</v>
      </c>
      <c r="B742" s="133" t="s">
        <v>3590</v>
      </c>
      <c r="C742" s="133">
        <v>14</v>
      </c>
      <c r="D742" s="136">
        <v>14000</v>
      </c>
      <c r="E742" s="135">
        <v>3500</v>
      </c>
      <c r="F742" s="133">
        <v>14</v>
      </c>
      <c r="G742" s="46" t="str">
        <f>IF(MID(tab_SATLISTE[[#This Row],[SAT-ID]],2,1)="x","x",LEFT(tab_SATLISTE[[#This Row],[SAT-ID]]))</f>
        <v>1</v>
      </c>
      <c r="H742" s="364" t="str">
        <f xml:space="preserve"> IF(tab_SATLISTE[[#This Row],[SAT-ID]]="","",IF(MID(tab_SATLISTE[[#This Row],[SAT-ID]],2,1)="x","Freistaat Bayern",INDEX(bezirke,LEFT(tab_SATLISTE[[#This Row],[SAT-ID]],1))&amp; " - "&amp; IF(MID(tab_SATLISTE[[#This Row],[SAT-ID]],2,1)="k","kommunal","privat")))</f>
        <v>Oberbayern - kommunal</v>
      </c>
      <c r="I742" s="365"/>
      <c r="J742" s="365"/>
      <c r="K742" s="365"/>
      <c r="L742" s="366"/>
    </row>
    <row r="743" spans="1:12" ht="15.95" customHeight="1" x14ac:dyDescent="0.25">
      <c r="A743" s="133" t="s">
        <v>551</v>
      </c>
      <c r="B743" s="133" t="s">
        <v>3591</v>
      </c>
      <c r="C743" s="133">
        <v>15</v>
      </c>
      <c r="D743" s="136">
        <v>15000</v>
      </c>
      <c r="E743" s="135">
        <v>3750</v>
      </c>
      <c r="F743" s="133">
        <v>15</v>
      </c>
      <c r="G743" s="46" t="str">
        <f>IF(MID(tab_SATLISTE[[#This Row],[SAT-ID]],2,1)="x","x",LEFT(tab_SATLISTE[[#This Row],[SAT-ID]]))</f>
        <v>1</v>
      </c>
      <c r="H743" s="364" t="str">
        <f xml:space="preserve"> IF(tab_SATLISTE[[#This Row],[SAT-ID]]="","",IF(MID(tab_SATLISTE[[#This Row],[SAT-ID]],2,1)="x","Freistaat Bayern",INDEX(bezirke,LEFT(tab_SATLISTE[[#This Row],[SAT-ID]],1))&amp; " - "&amp; IF(MID(tab_SATLISTE[[#This Row],[SAT-ID]],2,1)="k","kommunal","privat")))</f>
        <v>Oberbayern - kommunal</v>
      </c>
      <c r="I743" s="365"/>
      <c r="J743" s="365"/>
      <c r="K743" s="365"/>
      <c r="L743" s="366"/>
    </row>
    <row r="744" spans="1:12" ht="15.95" customHeight="1" x14ac:dyDescent="0.25">
      <c r="A744" s="133" t="s">
        <v>600</v>
      </c>
      <c r="B744" s="133" t="s">
        <v>3592</v>
      </c>
      <c r="C744" s="133">
        <v>12</v>
      </c>
      <c r="D744" s="136">
        <v>12000</v>
      </c>
      <c r="E744" s="135">
        <v>3000</v>
      </c>
      <c r="F744" s="133">
        <v>12</v>
      </c>
      <c r="G744" s="46" t="str">
        <f>IF(MID(tab_SATLISTE[[#This Row],[SAT-ID]],2,1)="x","x",LEFT(tab_SATLISTE[[#This Row],[SAT-ID]]))</f>
        <v>1</v>
      </c>
      <c r="H744" s="364" t="str">
        <f xml:space="preserve"> IF(tab_SATLISTE[[#This Row],[SAT-ID]]="","",IF(MID(tab_SATLISTE[[#This Row],[SAT-ID]],2,1)="x","Freistaat Bayern",INDEX(bezirke,LEFT(tab_SATLISTE[[#This Row],[SAT-ID]],1))&amp; " - "&amp; IF(MID(tab_SATLISTE[[#This Row],[SAT-ID]],2,1)="k","kommunal","privat")))</f>
        <v>Oberbayern - kommunal</v>
      </c>
      <c r="I744" s="365"/>
      <c r="J744" s="365"/>
      <c r="K744" s="365"/>
      <c r="L744" s="366"/>
    </row>
    <row r="745" spans="1:12" ht="15.95" customHeight="1" x14ac:dyDescent="0.25">
      <c r="A745" s="133" t="s">
        <v>618</v>
      </c>
      <c r="B745" s="133" t="s">
        <v>3593</v>
      </c>
      <c r="C745" s="133">
        <v>40</v>
      </c>
      <c r="D745" s="136">
        <v>40000</v>
      </c>
      <c r="E745" s="135">
        <v>10000</v>
      </c>
      <c r="F745" s="133">
        <v>40</v>
      </c>
      <c r="G745" s="46" t="str">
        <f>IF(MID(tab_SATLISTE[[#This Row],[SAT-ID]],2,1)="x","x",LEFT(tab_SATLISTE[[#This Row],[SAT-ID]]))</f>
        <v>1</v>
      </c>
      <c r="H745" s="364" t="str">
        <f xml:space="preserve"> IF(tab_SATLISTE[[#This Row],[SAT-ID]]="","",IF(MID(tab_SATLISTE[[#This Row],[SAT-ID]],2,1)="x","Freistaat Bayern",INDEX(bezirke,LEFT(tab_SATLISTE[[#This Row],[SAT-ID]],1))&amp; " - "&amp; IF(MID(tab_SATLISTE[[#This Row],[SAT-ID]],2,1)="k","kommunal","privat")))</f>
        <v>Oberbayern - kommunal</v>
      </c>
      <c r="I745" s="365"/>
      <c r="J745" s="365"/>
      <c r="K745" s="365"/>
      <c r="L745" s="366"/>
    </row>
    <row r="746" spans="1:12" ht="15.95" customHeight="1" x14ac:dyDescent="0.25">
      <c r="A746" s="133" t="s">
        <v>721</v>
      </c>
      <c r="B746" s="133" t="s">
        <v>3594</v>
      </c>
      <c r="C746" s="133">
        <v>14</v>
      </c>
      <c r="D746" s="136">
        <v>14000</v>
      </c>
      <c r="E746" s="135">
        <v>3500</v>
      </c>
      <c r="F746" s="133">
        <v>14</v>
      </c>
      <c r="G746" s="46" t="str">
        <f>IF(MID(tab_SATLISTE[[#This Row],[SAT-ID]],2,1)="x","x",LEFT(tab_SATLISTE[[#This Row],[SAT-ID]]))</f>
        <v>1</v>
      </c>
      <c r="H746" s="364" t="str">
        <f xml:space="preserve"> IF(tab_SATLISTE[[#This Row],[SAT-ID]]="","",IF(MID(tab_SATLISTE[[#This Row],[SAT-ID]],2,1)="x","Freistaat Bayern",INDEX(bezirke,LEFT(tab_SATLISTE[[#This Row],[SAT-ID]],1))&amp; " - "&amp; IF(MID(tab_SATLISTE[[#This Row],[SAT-ID]],2,1)="k","kommunal","privat")))</f>
        <v>Oberbayern - kommunal</v>
      </c>
      <c r="I746" s="365"/>
      <c r="J746" s="365"/>
      <c r="K746" s="365"/>
      <c r="L746" s="366"/>
    </row>
    <row r="747" spans="1:12" ht="15.95" customHeight="1" x14ac:dyDescent="0.25">
      <c r="A747" s="133" t="s">
        <v>858</v>
      </c>
      <c r="B747" s="133" t="s">
        <v>3595</v>
      </c>
      <c r="C747" s="133">
        <v>11</v>
      </c>
      <c r="D747" s="136">
        <v>11000</v>
      </c>
      <c r="E747" s="135">
        <v>2750</v>
      </c>
      <c r="F747" s="133">
        <v>11</v>
      </c>
      <c r="G747" s="46" t="str">
        <f>IF(MID(tab_SATLISTE[[#This Row],[SAT-ID]],2,1)="x","x",LEFT(tab_SATLISTE[[#This Row],[SAT-ID]]))</f>
        <v>1</v>
      </c>
      <c r="H747" s="364" t="str">
        <f xml:space="preserve"> IF(tab_SATLISTE[[#This Row],[SAT-ID]]="","",IF(MID(tab_SATLISTE[[#This Row],[SAT-ID]],2,1)="x","Freistaat Bayern",INDEX(bezirke,LEFT(tab_SATLISTE[[#This Row],[SAT-ID]],1))&amp; " - "&amp; IF(MID(tab_SATLISTE[[#This Row],[SAT-ID]],2,1)="k","kommunal","privat")))</f>
        <v>Oberbayern - kommunal</v>
      </c>
      <c r="I747" s="365"/>
      <c r="J747" s="365"/>
      <c r="K747" s="365"/>
      <c r="L747" s="366"/>
    </row>
    <row r="748" spans="1:12" ht="15.95" customHeight="1" x14ac:dyDescent="0.25">
      <c r="A748" s="133" t="s">
        <v>778</v>
      </c>
      <c r="B748" s="133" t="s">
        <v>3596</v>
      </c>
      <c r="C748" s="133">
        <v>13</v>
      </c>
      <c r="D748" s="136">
        <v>13000</v>
      </c>
      <c r="E748" s="135">
        <v>3250</v>
      </c>
      <c r="F748" s="133">
        <v>13</v>
      </c>
      <c r="G748" s="46" t="str">
        <f>IF(MID(tab_SATLISTE[[#This Row],[SAT-ID]],2,1)="x","x",LEFT(tab_SATLISTE[[#This Row],[SAT-ID]]))</f>
        <v>1</v>
      </c>
      <c r="H748" s="364" t="str">
        <f xml:space="preserve"> IF(tab_SATLISTE[[#This Row],[SAT-ID]]="","",IF(MID(tab_SATLISTE[[#This Row],[SAT-ID]],2,1)="x","Freistaat Bayern",INDEX(bezirke,LEFT(tab_SATLISTE[[#This Row],[SAT-ID]],1))&amp; " - "&amp; IF(MID(tab_SATLISTE[[#This Row],[SAT-ID]],2,1)="k","kommunal","privat")))</f>
        <v>Oberbayern - kommunal</v>
      </c>
      <c r="I748" s="365"/>
      <c r="J748" s="365"/>
      <c r="K748" s="365"/>
      <c r="L748" s="366"/>
    </row>
    <row r="749" spans="1:12" ht="15.95" customHeight="1" x14ac:dyDescent="0.25">
      <c r="A749" s="133" t="s">
        <v>785</v>
      </c>
      <c r="B749" s="133" t="s">
        <v>3597</v>
      </c>
      <c r="C749" s="133">
        <v>9</v>
      </c>
      <c r="D749" s="136">
        <v>9000</v>
      </c>
      <c r="E749" s="135">
        <v>2250</v>
      </c>
      <c r="F749" s="133">
        <v>9</v>
      </c>
      <c r="G749" s="46" t="str">
        <f>IF(MID(tab_SATLISTE[[#This Row],[SAT-ID]],2,1)="x","x",LEFT(tab_SATLISTE[[#This Row],[SAT-ID]]))</f>
        <v>1</v>
      </c>
      <c r="H749" s="364" t="str">
        <f xml:space="preserve"> IF(tab_SATLISTE[[#This Row],[SAT-ID]]="","",IF(MID(tab_SATLISTE[[#This Row],[SAT-ID]],2,1)="x","Freistaat Bayern",INDEX(bezirke,LEFT(tab_SATLISTE[[#This Row],[SAT-ID]],1))&amp; " - "&amp; IF(MID(tab_SATLISTE[[#This Row],[SAT-ID]],2,1)="k","kommunal","privat")))</f>
        <v>Oberbayern - kommunal</v>
      </c>
      <c r="I749" s="365"/>
      <c r="J749" s="365"/>
      <c r="K749" s="365"/>
      <c r="L749" s="366"/>
    </row>
    <row r="750" spans="1:12" ht="15.95" customHeight="1" x14ac:dyDescent="0.25">
      <c r="A750" s="133" t="s">
        <v>744</v>
      </c>
      <c r="B750" s="133" t="s">
        <v>3598</v>
      </c>
      <c r="C750" s="133">
        <v>11</v>
      </c>
      <c r="D750" s="136">
        <v>11000</v>
      </c>
      <c r="E750" s="135">
        <v>2750</v>
      </c>
      <c r="F750" s="133">
        <v>11</v>
      </c>
      <c r="G750" s="46" t="str">
        <f>IF(MID(tab_SATLISTE[[#This Row],[SAT-ID]],2,1)="x","x",LEFT(tab_SATLISTE[[#This Row],[SAT-ID]]))</f>
        <v>1</v>
      </c>
      <c r="H750" s="364" t="str">
        <f xml:space="preserve"> IF(tab_SATLISTE[[#This Row],[SAT-ID]]="","",IF(MID(tab_SATLISTE[[#This Row],[SAT-ID]],2,1)="x","Freistaat Bayern",INDEX(bezirke,LEFT(tab_SATLISTE[[#This Row],[SAT-ID]],1))&amp; " - "&amp; IF(MID(tab_SATLISTE[[#This Row],[SAT-ID]],2,1)="k","kommunal","privat")))</f>
        <v>Oberbayern - kommunal</v>
      </c>
      <c r="I750" s="365"/>
      <c r="J750" s="365"/>
      <c r="K750" s="365"/>
      <c r="L750" s="366"/>
    </row>
    <row r="751" spans="1:12" ht="15.95" customHeight="1" x14ac:dyDescent="0.25">
      <c r="A751" s="133" t="s">
        <v>887</v>
      </c>
      <c r="B751" s="133" t="s">
        <v>3599</v>
      </c>
      <c r="C751" s="133">
        <v>32</v>
      </c>
      <c r="D751" s="136">
        <v>32000</v>
      </c>
      <c r="E751" s="135">
        <v>8000</v>
      </c>
      <c r="F751" s="133">
        <v>32</v>
      </c>
      <c r="G751" s="46" t="str">
        <f>IF(MID(tab_SATLISTE[[#This Row],[SAT-ID]],2,1)="x","x",LEFT(tab_SATLISTE[[#This Row],[SAT-ID]]))</f>
        <v>1</v>
      </c>
      <c r="H751" s="364" t="str">
        <f xml:space="preserve"> IF(tab_SATLISTE[[#This Row],[SAT-ID]]="","",IF(MID(tab_SATLISTE[[#This Row],[SAT-ID]],2,1)="x","Freistaat Bayern",INDEX(bezirke,LEFT(tab_SATLISTE[[#This Row],[SAT-ID]],1))&amp; " - "&amp; IF(MID(tab_SATLISTE[[#This Row],[SAT-ID]],2,1)="k","kommunal","privat")))</f>
        <v>Oberbayern - kommunal</v>
      </c>
      <c r="I751" s="365"/>
      <c r="J751" s="365"/>
      <c r="K751" s="365"/>
      <c r="L751" s="366"/>
    </row>
    <row r="752" spans="1:12" ht="15.95" customHeight="1" x14ac:dyDescent="0.25">
      <c r="A752" s="133" t="s">
        <v>703</v>
      </c>
      <c r="B752" s="133" t="s">
        <v>3600</v>
      </c>
      <c r="C752" s="133">
        <v>55</v>
      </c>
      <c r="D752" s="136">
        <v>55000</v>
      </c>
      <c r="E752" s="135">
        <v>13750</v>
      </c>
      <c r="F752" s="133">
        <v>55</v>
      </c>
      <c r="G752" s="46" t="str">
        <f>IF(MID(tab_SATLISTE[[#This Row],[SAT-ID]],2,1)="x","x",LEFT(tab_SATLISTE[[#This Row],[SAT-ID]]))</f>
        <v>1</v>
      </c>
      <c r="H752" s="364" t="str">
        <f xml:space="preserve"> IF(tab_SATLISTE[[#This Row],[SAT-ID]]="","",IF(MID(tab_SATLISTE[[#This Row],[SAT-ID]],2,1)="x","Freistaat Bayern",INDEX(bezirke,LEFT(tab_SATLISTE[[#This Row],[SAT-ID]],1))&amp; " - "&amp; IF(MID(tab_SATLISTE[[#This Row],[SAT-ID]],2,1)="k","kommunal","privat")))</f>
        <v>Oberbayern - kommunal</v>
      </c>
      <c r="I752" s="365"/>
      <c r="J752" s="365"/>
      <c r="K752" s="365"/>
      <c r="L752" s="366"/>
    </row>
    <row r="753" spans="1:12" ht="15.95" customHeight="1" x14ac:dyDescent="0.25">
      <c r="A753" s="133" t="s">
        <v>439</v>
      </c>
      <c r="B753" s="133" t="s">
        <v>3601</v>
      </c>
      <c r="C753" s="133">
        <v>12</v>
      </c>
      <c r="D753" s="136">
        <v>12000</v>
      </c>
      <c r="E753" s="135">
        <v>3000</v>
      </c>
      <c r="F753" s="133">
        <v>12</v>
      </c>
      <c r="G753" s="46" t="str">
        <f>IF(MID(tab_SATLISTE[[#This Row],[SAT-ID]],2,1)="x","x",LEFT(tab_SATLISTE[[#This Row],[SAT-ID]]))</f>
        <v>1</v>
      </c>
      <c r="H753" s="364" t="str">
        <f xml:space="preserve"> IF(tab_SATLISTE[[#This Row],[SAT-ID]]="","",IF(MID(tab_SATLISTE[[#This Row],[SAT-ID]],2,1)="x","Freistaat Bayern",INDEX(bezirke,LEFT(tab_SATLISTE[[#This Row],[SAT-ID]],1))&amp; " - "&amp; IF(MID(tab_SATLISTE[[#This Row],[SAT-ID]],2,1)="k","kommunal","privat")))</f>
        <v>Oberbayern - kommunal</v>
      </c>
      <c r="I753" s="365"/>
      <c r="J753" s="365"/>
      <c r="K753" s="365"/>
      <c r="L753" s="366"/>
    </row>
    <row r="754" spans="1:12" ht="15.95" customHeight="1" x14ac:dyDescent="0.25">
      <c r="A754" s="133" t="s">
        <v>444</v>
      </c>
      <c r="B754" s="133" t="s">
        <v>3602</v>
      </c>
      <c r="C754" s="133">
        <v>4</v>
      </c>
      <c r="D754" s="136">
        <v>4000</v>
      </c>
      <c r="E754" s="135">
        <v>1000</v>
      </c>
      <c r="F754" s="133">
        <v>4</v>
      </c>
      <c r="G754" s="46" t="str">
        <f>IF(MID(tab_SATLISTE[[#This Row],[SAT-ID]],2,1)="x","x",LEFT(tab_SATLISTE[[#This Row],[SAT-ID]]))</f>
        <v>1</v>
      </c>
      <c r="H754" s="364" t="str">
        <f xml:space="preserve"> IF(tab_SATLISTE[[#This Row],[SAT-ID]]="","",IF(MID(tab_SATLISTE[[#This Row],[SAT-ID]],2,1)="x","Freistaat Bayern",INDEX(bezirke,LEFT(tab_SATLISTE[[#This Row],[SAT-ID]],1))&amp; " - "&amp; IF(MID(tab_SATLISTE[[#This Row],[SAT-ID]],2,1)="k","kommunal","privat")))</f>
        <v>Oberbayern - kommunal</v>
      </c>
      <c r="I754" s="365"/>
      <c r="J754" s="365"/>
      <c r="K754" s="365"/>
      <c r="L754" s="366"/>
    </row>
    <row r="755" spans="1:12" ht="15.95" customHeight="1" x14ac:dyDescent="0.25">
      <c r="A755" s="133" t="s">
        <v>557</v>
      </c>
      <c r="B755" s="133" t="s">
        <v>3603</v>
      </c>
      <c r="C755" s="133">
        <v>12</v>
      </c>
      <c r="D755" s="136">
        <v>12000</v>
      </c>
      <c r="E755" s="135">
        <v>3000</v>
      </c>
      <c r="F755" s="133">
        <v>12</v>
      </c>
      <c r="G755" s="46" t="str">
        <f>IF(MID(tab_SATLISTE[[#This Row],[SAT-ID]],2,1)="x","x",LEFT(tab_SATLISTE[[#This Row],[SAT-ID]]))</f>
        <v>1</v>
      </c>
      <c r="H755" s="364" t="str">
        <f xml:space="preserve"> IF(tab_SATLISTE[[#This Row],[SAT-ID]]="","",IF(MID(tab_SATLISTE[[#This Row],[SAT-ID]],2,1)="x","Freistaat Bayern",INDEX(bezirke,LEFT(tab_SATLISTE[[#This Row],[SAT-ID]],1))&amp; " - "&amp; IF(MID(tab_SATLISTE[[#This Row],[SAT-ID]],2,1)="k","kommunal","privat")))</f>
        <v>Oberbayern - kommunal</v>
      </c>
      <c r="I755" s="365"/>
      <c r="J755" s="365"/>
      <c r="K755" s="365"/>
      <c r="L755" s="366"/>
    </row>
    <row r="756" spans="1:12" ht="15.95" customHeight="1" x14ac:dyDescent="0.25">
      <c r="A756" s="133" t="s">
        <v>594</v>
      </c>
      <c r="B756" s="133" t="s">
        <v>3604</v>
      </c>
      <c r="C756" s="133">
        <v>39</v>
      </c>
      <c r="D756" s="136">
        <v>39000</v>
      </c>
      <c r="E756" s="135">
        <v>9750</v>
      </c>
      <c r="F756" s="133">
        <v>39</v>
      </c>
      <c r="G756" s="46" t="str">
        <f>IF(MID(tab_SATLISTE[[#This Row],[SAT-ID]],2,1)="x","x",LEFT(tab_SATLISTE[[#This Row],[SAT-ID]]))</f>
        <v>1</v>
      </c>
      <c r="H756" s="364" t="str">
        <f xml:space="preserve"> IF(tab_SATLISTE[[#This Row],[SAT-ID]]="","",IF(MID(tab_SATLISTE[[#This Row],[SAT-ID]],2,1)="x","Freistaat Bayern",INDEX(bezirke,LEFT(tab_SATLISTE[[#This Row],[SAT-ID]],1))&amp; " - "&amp; IF(MID(tab_SATLISTE[[#This Row],[SAT-ID]],2,1)="k","kommunal","privat")))</f>
        <v>Oberbayern - kommunal</v>
      </c>
      <c r="I756" s="365"/>
      <c r="J756" s="365"/>
      <c r="K756" s="365"/>
      <c r="L756" s="366"/>
    </row>
    <row r="757" spans="1:12" ht="15.95" customHeight="1" x14ac:dyDescent="0.25">
      <c r="A757" s="133" t="s">
        <v>521</v>
      </c>
      <c r="B757" s="133" t="s">
        <v>3605</v>
      </c>
      <c r="C757" s="133">
        <v>27</v>
      </c>
      <c r="D757" s="136">
        <v>27000</v>
      </c>
      <c r="E757" s="135">
        <v>6750</v>
      </c>
      <c r="F757" s="133">
        <v>27</v>
      </c>
      <c r="G757" s="46" t="str">
        <f>IF(MID(tab_SATLISTE[[#This Row],[SAT-ID]],2,1)="x","x",LEFT(tab_SATLISTE[[#This Row],[SAT-ID]]))</f>
        <v>1</v>
      </c>
      <c r="H757" s="364" t="str">
        <f xml:space="preserve"> IF(tab_SATLISTE[[#This Row],[SAT-ID]]="","",IF(MID(tab_SATLISTE[[#This Row],[SAT-ID]],2,1)="x","Freistaat Bayern",INDEX(bezirke,LEFT(tab_SATLISTE[[#This Row],[SAT-ID]],1))&amp; " - "&amp; IF(MID(tab_SATLISTE[[#This Row],[SAT-ID]],2,1)="k","kommunal","privat")))</f>
        <v>Oberbayern - kommunal</v>
      </c>
      <c r="I757" s="365"/>
      <c r="J757" s="365"/>
      <c r="K757" s="365"/>
      <c r="L757" s="366"/>
    </row>
    <row r="758" spans="1:12" ht="15.95" customHeight="1" x14ac:dyDescent="0.25">
      <c r="A758" s="133" t="s">
        <v>606</v>
      </c>
      <c r="B758" s="133" t="s">
        <v>3606</v>
      </c>
      <c r="C758" s="133">
        <v>7</v>
      </c>
      <c r="D758" s="136">
        <v>7000</v>
      </c>
      <c r="E758" s="135">
        <v>1750</v>
      </c>
      <c r="F758" s="133">
        <v>7</v>
      </c>
      <c r="G758" s="46" t="str">
        <f>IF(MID(tab_SATLISTE[[#This Row],[SAT-ID]],2,1)="x","x",LEFT(tab_SATLISTE[[#This Row],[SAT-ID]]))</f>
        <v>1</v>
      </c>
      <c r="H758" s="364" t="str">
        <f xml:space="preserve"> IF(tab_SATLISTE[[#This Row],[SAT-ID]]="","",IF(MID(tab_SATLISTE[[#This Row],[SAT-ID]],2,1)="x","Freistaat Bayern",INDEX(bezirke,LEFT(tab_SATLISTE[[#This Row],[SAT-ID]],1))&amp; " - "&amp; IF(MID(tab_SATLISTE[[#This Row],[SAT-ID]],2,1)="k","kommunal","privat")))</f>
        <v>Oberbayern - kommunal</v>
      </c>
      <c r="I758" s="365"/>
      <c r="J758" s="365"/>
      <c r="K758" s="365"/>
      <c r="L758" s="366"/>
    </row>
    <row r="759" spans="1:12" ht="15.95" customHeight="1" x14ac:dyDescent="0.25">
      <c r="A759" s="133" t="s">
        <v>672</v>
      </c>
      <c r="B759" s="133" t="s">
        <v>3607</v>
      </c>
      <c r="C759" s="133">
        <v>102</v>
      </c>
      <c r="D759" s="136">
        <v>102000</v>
      </c>
      <c r="E759" s="135">
        <v>25500</v>
      </c>
      <c r="F759" s="133">
        <v>102</v>
      </c>
      <c r="G759" s="46" t="str">
        <f>IF(MID(tab_SATLISTE[[#This Row],[SAT-ID]],2,1)="x","x",LEFT(tab_SATLISTE[[#This Row],[SAT-ID]]))</f>
        <v>1</v>
      </c>
      <c r="H759" s="364" t="str">
        <f xml:space="preserve"> IF(tab_SATLISTE[[#This Row],[SAT-ID]]="","",IF(MID(tab_SATLISTE[[#This Row],[SAT-ID]],2,1)="x","Freistaat Bayern",INDEX(bezirke,LEFT(tab_SATLISTE[[#This Row],[SAT-ID]],1))&amp; " - "&amp; IF(MID(tab_SATLISTE[[#This Row],[SAT-ID]],2,1)="k","kommunal","privat")))</f>
        <v>Oberbayern - kommunal</v>
      </c>
      <c r="I759" s="365"/>
      <c r="J759" s="365"/>
      <c r="K759" s="365"/>
      <c r="L759" s="366"/>
    </row>
    <row r="760" spans="1:12" ht="15.95" customHeight="1" x14ac:dyDescent="0.25">
      <c r="A760" s="133" t="s">
        <v>662</v>
      </c>
      <c r="B760" s="133" t="s">
        <v>3608</v>
      </c>
      <c r="C760" s="133">
        <v>22</v>
      </c>
      <c r="D760" s="136">
        <v>22000</v>
      </c>
      <c r="E760" s="135">
        <v>5500</v>
      </c>
      <c r="F760" s="133">
        <v>22</v>
      </c>
      <c r="G760" s="46" t="str">
        <f>IF(MID(tab_SATLISTE[[#This Row],[SAT-ID]],2,1)="x","x",LEFT(tab_SATLISTE[[#This Row],[SAT-ID]]))</f>
        <v>1</v>
      </c>
      <c r="H760" s="364" t="str">
        <f xml:space="preserve"> IF(tab_SATLISTE[[#This Row],[SAT-ID]]="","",IF(MID(tab_SATLISTE[[#This Row],[SAT-ID]],2,1)="x","Freistaat Bayern",INDEX(bezirke,LEFT(tab_SATLISTE[[#This Row],[SAT-ID]],1))&amp; " - "&amp; IF(MID(tab_SATLISTE[[#This Row],[SAT-ID]],2,1)="k","kommunal","privat")))</f>
        <v>Oberbayern - kommunal</v>
      </c>
      <c r="I760" s="365"/>
      <c r="J760" s="365"/>
      <c r="K760" s="365"/>
      <c r="L760" s="366"/>
    </row>
    <row r="761" spans="1:12" ht="15.95" customHeight="1" x14ac:dyDescent="0.25">
      <c r="A761" s="133" t="s">
        <v>711</v>
      </c>
      <c r="B761" s="133" t="s">
        <v>3609</v>
      </c>
      <c r="C761" s="133">
        <v>14</v>
      </c>
      <c r="D761" s="136">
        <v>14000</v>
      </c>
      <c r="E761" s="135">
        <v>3500</v>
      </c>
      <c r="F761" s="133">
        <v>14</v>
      </c>
      <c r="G761" s="46" t="str">
        <f>IF(MID(tab_SATLISTE[[#This Row],[SAT-ID]],2,1)="x","x",LEFT(tab_SATLISTE[[#This Row],[SAT-ID]]))</f>
        <v>1</v>
      </c>
      <c r="H761" s="364" t="str">
        <f xml:space="preserve"> IF(tab_SATLISTE[[#This Row],[SAT-ID]]="","",IF(MID(tab_SATLISTE[[#This Row],[SAT-ID]],2,1)="x","Freistaat Bayern",INDEX(bezirke,LEFT(tab_SATLISTE[[#This Row],[SAT-ID]],1))&amp; " - "&amp; IF(MID(tab_SATLISTE[[#This Row],[SAT-ID]],2,1)="k","kommunal","privat")))</f>
        <v>Oberbayern - kommunal</v>
      </c>
      <c r="I761" s="365"/>
      <c r="J761" s="365"/>
      <c r="K761" s="365"/>
      <c r="L761" s="366"/>
    </row>
    <row r="762" spans="1:12" ht="15.95" customHeight="1" x14ac:dyDescent="0.25">
      <c r="A762" s="133" t="s">
        <v>716</v>
      </c>
      <c r="B762" s="133" t="s">
        <v>3610</v>
      </c>
      <c r="C762" s="133">
        <v>6</v>
      </c>
      <c r="D762" s="136">
        <v>6000</v>
      </c>
      <c r="E762" s="135">
        <v>1500</v>
      </c>
      <c r="F762" s="133">
        <v>6</v>
      </c>
      <c r="G762" s="46" t="str">
        <f>IF(MID(tab_SATLISTE[[#This Row],[SAT-ID]],2,1)="x","x",LEFT(tab_SATLISTE[[#This Row],[SAT-ID]]))</f>
        <v>1</v>
      </c>
      <c r="H762" s="364" t="str">
        <f xml:space="preserve"> IF(tab_SATLISTE[[#This Row],[SAT-ID]]="","",IF(MID(tab_SATLISTE[[#This Row],[SAT-ID]],2,1)="x","Freistaat Bayern",INDEX(bezirke,LEFT(tab_SATLISTE[[#This Row],[SAT-ID]],1))&amp; " - "&amp; IF(MID(tab_SATLISTE[[#This Row],[SAT-ID]],2,1)="k","kommunal","privat")))</f>
        <v>Oberbayern - kommunal</v>
      </c>
      <c r="I762" s="365"/>
      <c r="J762" s="365"/>
      <c r="K762" s="365"/>
      <c r="L762" s="366"/>
    </row>
    <row r="763" spans="1:12" ht="15.95" customHeight="1" x14ac:dyDescent="0.25">
      <c r="A763" s="133" t="s">
        <v>831</v>
      </c>
      <c r="B763" s="133" t="s">
        <v>3611</v>
      </c>
      <c r="C763" s="133">
        <v>7</v>
      </c>
      <c r="D763" s="136">
        <v>7000</v>
      </c>
      <c r="E763" s="135">
        <v>1750</v>
      </c>
      <c r="F763" s="133">
        <v>7</v>
      </c>
      <c r="G763" s="46" t="str">
        <f>IF(MID(tab_SATLISTE[[#This Row],[SAT-ID]],2,1)="x","x",LEFT(tab_SATLISTE[[#This Row],[SAT-ID]]))</f>
        <v>1</v>
      </c>
      <c r="H763" s="364" t="str">
        <f xml:space="preserve"> IF(tab_SATLISTE[[#This Row],[SAT-ID]]="","",IF(MID(tab_SATLISTE[[#This Row],[SAT-ID]],2,1)="x","Freistaat Bayern",INDEX(bezirke,LEFT(tab_SATLISTE[[#This Row],[SAT-ID]],1))&amp; " - "&amp; IF(MID(tab_SATLISTE[[#This Row],[SAT-ID]],2,1)="k","kommunal","privat")))</f>
        <v>Oberbayern - kommunal</v>
      </c>
      <c r="I763" s="365"/>
      <c r="J763" s="365"/>
      <c r="K763" s="365"/>
      <c r="L763" s="366"/>
    </row>
    <row r="764" spans="1:12" ht="15.95" customHeight="1" x14ac:dyDescent="0.25">
      <c r="A764" s="133" t="s">
        <v>869</v>
      </c>
      <c r="B764" s="133" t="s">
        <v>3612</v>
      </c>
      <c r="C764" s="133">
        <v>17</v>
      </c>
      <c r="D764" s="136">
        <v>17000</v>
      </c>
      <c r="E764" s="135">
        <v>4250</v>
      </c>
      <c r="F764" s="133">
        <v>17</v>
      </c>
      <c r="G764" s="46" t="str">
        <f>IF(MID(tab_SATLISTE[[#This Row],[SAT-ID]],2,1)="x","x",LEFT(tab_SATLISTE[[#This Row],[SAT-ID]]))</f>
        <v>1</v>
      </c>
      <c r="H764" s="364" t="str">
        <f xml:space="preserve"> IF(tab_SATLISTE[[#This Row],[SAT-ID]]="","",IF(MID(tab_SATLISTE[[#This Row],[SAT-ID]],2,1)="x","Freistaat Bayern",INDEX(bezirke,LEFT(tab_SATLISTE[[#This Row],[SAT-ID]],1))&amp; " - "&amp; IF(MID(tab_SATLISTE[[#This Row],[SAT-ID]],2,1)="k","kommunal","privat")))</f>
        <v>Oberbayern - kommunal</v>
      </c>
      <c r="I764" s="365"/>
      <c r="J764" s="365"/>
      <c r="K764" s="365"/>
      <c r="L764" s="366"/>
    </row>
    <row r="765" spans="1:12" ht="15.95" customHeight="1" x14ac:dyDescent="0.25">
      <c r="A765" s="133" t="s">
        <v>884</v>
      </c>
      <c r="B765" s="133" t="s">
        <v>3613</v>
      </c>
      <c r="C765" s="133">
        <v>14</v>
      </c>
      <c r="D765" s="136">
        <v>14000</v>
      </c>
      <c r="E765" s="135">
        <v>3500</v>
      </c>
      <c r="F765" s="133">
        <v>14</v>
      </c>
      <c r="G765" s="46" t="str">
        <f>IF(MID(tab_SATLISTE[[#This Row],[SAT-ID]],2,1)="x","x",LEFT(tab_SATLISTE[[#This Row],[SAT-ID]]))</f>
        <v>1</v>
      </c>
      <c r="H765" s="364" t="str">
        <f xml:space="preserve"> IF(tab_SATLISTE[[#This Row],[SAT-ID]]="","",IF(MID(tab_SATLISTE[[#This Row],[SAT-ID]],2,1)="x","Freistaat Bayern",INDEX(bezirke,LEFT(tab_SATLISTE[[#This Row],[SAT-ID]],1))&amp; " - "&amp; IF(MID(tab_SATLISTE[[#This Row],[SAT-ID]],2,1)="k","kommunal","privat")))</f>
        <v>Oberbayern - kommunal</v>
      </c>
      <c r="I765" s="365"/>
      <c r="J765" s="365"/>
      <c r="K765" s="365"/>
      <c r="L765" s="366"/>
    </row>
    <row r="766" spans="1:12" ht="15.95" customHeight="1" x14ac:dyDescent="0.25">
      <c r="A766" s="133" t="s">
        <v>727</v>
      </c>
      <c r="B766" s="133" t="s">
        <v>3614</v>
      </c>
      <c r="C766" s="133">
        <v>22</v>
      </c>
      <c r="D766" s="136">
        <v>22000</v>
      </c>
      <c r="E766" s="135">
        <v>5500</v>
      </c>
      <c r="F766" s="133">
        <v>22</v>
      </c>
      <c r="G766" s="46" t="str">
        <f>IF(MID(tab_SATLISTE[[#This Row],[SAT-ID]],2,1)="x","x",LEFT(tab_SATLISTE[[#This Row],[SAT-ID]]))</f>
        <v>1</v>
      </c>
      <c r="H766" s="364" t="str">
        <f xml:space="preserve"> IF(tab_SATLISTE[[#This Row],[SAT-ID]]="","",IF(MID(tab_SATLISTE[[#This Row],[SAT-ID]],2,1)="x","Freistaat Bayern",INDEX(bezirke,LEFT(tab_SATLISTE[[#This Row],[SAT-ID]],1))&amp; " - "&amp; IF(MID(tab_SATLISTE[[#This Row],[SAT-ID]],2,1)="k","kommunal","privat")))</f>
        <v>Oberbayern - kommunal</v>
      </c>
      <c r="I766" s="365"/>
      <c r="J766" s="365"/>
      <c r="K766" s="365"/>
      <c r="L766" s="366"/>
    </row>
    <row r="767" spans="1:12" ht="15.95" customHeight="1" x14ac:dyDescent="0.25">
      <c r="A767" s="133" t="s">
        <v>412</v>
      </c>
      <c r="B767" s="133" t="s">
        <v>3615</v>
      </c>
      <c r="C767" s="133">
        <v>14</v>
      </c>
      <c r="D767" s="136">
        <v>14000</v>
      </c>
      <c r="E767" s="135">
        <v>3500</v>
      </c>
      <c r="F767" s="133">
        <v>14</v>
      </c>
      <c r="G767" s="46" t="str">
        <f>IF(MID(tab_SATLISTE[[#This Row],[SAT-ID]],2,1)="x","x",LEFT(tab_SATLISTE[[#This Row],[SAT-ID]]))</f>
        <v>1</v>
      </c>
      <c r="H767" s="364" t="str">
        <f xml:space="preserve"> IF(tab_SATLISTE[[#This Row],[SAT-ID]]="","",IF(MID(tab_SATLISTE[[#This Row],[SAT-ID]],2,1)="x","Freistaat Bayern",INDEX(bezirke,LEFT(tab_SATLISTE[[#This Row],[SAT-ID]],1))&amp; " - "&amp; IF(MID(tab_SATLISTE[[#This Row],[SAT-ID]],2,1)="k","kommunal","privat")))</f>
        <v>Oberbayern - kommunal</v>
      </c>
      <c r="I767" s="365"/>
      <c r="J767" s="365"/>
      <c r="K767" s="365"/>
      <c r="L767" s="366"/>
    </row>
    <row r="768" spans="1:12" ht="15.95" customHeight="1" x14ac:dyDescent="0.25">
      <c r="A768" s="133" t="s">
        <v>419</v>
      </c>
      <c r="B768" s="133" t="s">
        <v>3616</v>
      </c>
      <c r="C768" s="133">
        <v>9</v>
      </c>
      <c r="D768" s="136">
        <v>9000</v>
      </c>
      <c r="E768" s="135">
        <v>2250</v>
      </c>
      <c r="F768" s="133">
        <v>9</v>
      </c>
      <c r="G768" s="46" t="str">
        <f>IF(MID(tab_SATLISTE[[#This Row],[SAT-ID]],2,1)="x","x",LEFT(tab_SATLISTE[[#This Row],[SAT-ID]]))</f>
        <v>1</v>
      </c>
      <c r="H768" s="364" t="str">
        <f xml:space="preserve"> IF(tab_SATLISTE[[#This Row],[SAT-ID]]="","",IF(MID(tab_SATLISTE[[#This Row],[SAT-ID]],2,1)="x","Freistaat Bayern",INDEX(bezirke,LEFT(tab_SATLISTE[[#This Row],[SAT-ID]],1))&amp; " - "&amp; IF(MID(tab_SATLISTE[[#This Row],[SAT-ID]],2,1)="k","kommunal","privat")))</f>
        <v>Oberbayern - kommunal</v>
      </c>
      <c r="I768" s="365"/>
      <c r="J768" s="365"/>
      <c r="K768" s="365"/>
      <c r="L768" s="366"/>
    </row>
    <row r="769" spans="1:12" ht="15.95" customHeight="1" x14ac:dyDescent="0.25">
      <c r="A769" s="133" t="s">
        <v>582</v>
      </c>
      <c r="B769" s="133" t="s">
        <v>3617</v>
      </c>
      <c r="C769" s="133">
        <v>12</v>
      </c>
      <c r="D769" s="136">
        <v>12000</v>
      </c>
      <c r="E769" s="135">
        <v>3000</v>
      </c>
      <c r="F769" s="133">
        <v>12</v>
      </c>
      <c r="G769" s="46" t="str">
        <f>IF(MID(tab_SATLISTE[[#This Row],[SAT-ID]],2,1)="x","x",LEFT(tab_SATLISTE[[#This Row],[SAT-ID]]))</f>
        <v>1</v>
      </c>
      <c r="H769" s="364" t="str">
        <f xml:space="preserve"> IF(tab_SATLISTE[[#This Row],[SAT-ID]]="","",IF(MID(tab_SATLISTE[[#This Row],[SAT-ID]],2,1)="x","Freistaat Bayern",INDEX(bezirke,LEFT(tab_SATLISTE[[#This Row],[SAT-ID]],1))&amp; " - "&amp; IF(MID(tab_SATLISTE[[#This Row],[SAT-ID]],2,1)="k","kommunal","privat")))</f>
        <v>Oberbayern - kommunal</v>
      </c>
      <c r="I769" s="365"/>
      <c r="J769" s="365"/>
      <c r="K769" s="365"/>
      <c r="L769" s="366"/>
    </row>
    <row r="770" spans="1:12" ht="15.95" customHeight="1" x14ac:dyDescent="0.25">
      <c r="A770" s="133" t="s">
        <v>636</v>
      </c>
      <c r="B770" s="133" t="s">
        <v>3618</v>
      </c>
      <c r="C770" s="133">
        <v>9</v>
      </c>
      <c r="D770" s="136">
        <v>9000</v>
      </c>
      <c r="E770" s="135">
        <v>2250</v>
      </c>
      <c r="F770" s="133">
        <v>9</v>
      </c>
      <c r="G770" s="46" t="str">
        <f>IF(MID(tab_SATLISTE[[#This Row],[SAT-ID]],2,1)="x","x",LEFT(tab_SATLISTE[[#This Row],[SAT-ID]]))</f>
        <v>1</v>
      </c>
      <c r="H770" s="364" t="str">
        <f xml:space="preserve"> IF(tab_SATLISTE[[#This Row],[SAT-ID]]="","",IF(MID(tab_SATLISTE[[#This Row],[SAT-ID]],2,1)="x","Freistaat Bayern",INDEX(bezirke,LEFT(tab_SATLISTE[[#This Row],[SAT-ID]],1))&amp; " - "&amp; IF(MID(tab_SATLISTE[[#This Row],[SAT-ID]],2,1)="k","kommunal","privat")))</f>
        <v>Oberbayern - kommunal</v>
      </c>
      <c r="I770" s="365"/>
      <c r="J770" s="365"/>
      <c r="K770" s="365"/>
      <c r="L770" s="366"/>
    </row>
    <row r="771" spans="1:12" ht="15.95" customHeight="1" x14ac:dyDescent="0.25">
      <c r="A771" s="133" t="s">
        <v>559</v>
      </c>
      <c r="B771" s="133" t="s">
        <v>3619</v>
      </c>
      <c r="C771" s="133">
        <v>135</v>
      </c>
      <c r="D771" s="136">
        <v>135000</v>
      </c>
      <c r="E771" s="135">
        <v>33750</v>
      </c>
      <c r="F771" s="133">
        <v>135</v>
      </c>
      <c r="G771" s="46" t="str">
        <f>IF(MID(tab_SATLISTE[[#This Row],[SAT-ID]],2,1)="x","x",LEFT(tab_SATLISTE[[#This Row],[SAT-ID]]))</f>
        <v>1</v>
      </c>
      <c r="H771" s="364" t="str">
        <f xml:space="preserve"> IF(tab_SATLISTE[[#This Row],[SAT-ID]]="","",IF(MID(tab_SATLISTE[[#This Row],[SAT-ID]],2,1)="x","Freistaat Bayern",INDEX(bezirke,LEFT(tab_SATLISTE[[#This Row],[SAT-ID]],1))&amp; " - "&amp; IF(MID(tab_SATLISTE[[#This Row],[SAT-ID]],2,1)="k","kommunal","privat")))</f>
        <v>Oberbayern - kommunal</v>
      </c>
      <c r="I771" s="365"/>
      <c r="J771" s="365"/>
      <c r="K771" s="365"/>
      <c r="L771" s="366"/>
    </row>
    <row r="772" spans="1:12" ht="15.95" customHeight="1" x14ac:dyDescent="0.25">
      <c r="A772" s="133" t="s">
        <v>661</v>
      </c>
      <c r="B772" s="133" t="s">
        <v>3620</v>
      </c>
      <c r="C772" s="133">
        <v>8</v>
      </c>
      <c r="D772" s="136">
        <v>8000</v>
      </c>
      <c r="E772" s="135">
        <v>2000</v>
      </c>
      <c r="F772" s="133">
        <v>8</v>
      </c>
      <c r="G772" s="46" t="str">
        <f>IF(MID(tab_SATLISTE[[#This Row],[SAT-ID]],2,1)="x","x",LEFT(tab_SATLISTE[[#This Row],[SAT-ID]]))</f>
        <v>1</v>
      </c>
      <c r="H772" s="364" t="str">
        <f xml:space="preserve"> IF(tab_SATLISTE[[#This Row],[SAT-ID]]="","",IF(MID(tab_SATLISTE[[#This Row],[SAT-ID]],2,1)="x","Freistaat Bayern",INDEX(bezirke,LEFT(tab_SATLISTE[[#This Row],[SAT-ID]],1))&amp; " - "&amp; IF(MID(tab_SATLISTE[[#This Row],[SAT-ID]],2,1)="k","kommunal","privat")))</f>
        <v>Oberbayern - kommunal</v>
      </c>
      <c r="I772" s="365"/>
      <c r="J772" s="365"/>
      <c r="K772" s="365"/>
      <c r="L772" s="366"/>
    </row>
    <row r="773" spans="1:12" ht="15.95" customHeight="1" x14ac:dyDescent="0.25">
      <c r="A773" s="133" t="s">
        <v>688</v>
      </c>
      <c r="B773" s="133" t="s">
        <v>3621</v>
      </c>
      <c r="C773" s="133">
        <v>21</v>
      </c>
      <c r="D773" s="136">
        <v>21000</v>
      </c>
      <c r="E773" s="135">
        <v>5250</v>
      </c>
      <c r="F773" s="133">
        <v>21</v>
      </c>
      <c r="G773" s="46" t="str">
        <f>IF(MID(tab_SATLISTE[[#This Row],[SAT-ID]],2,1)="x","x",LEFT(tab_SATLISTE[[#This Row],[SAT-ID]]))</f>
        <v>1</v>
      </c>
      <c r="H773" s="364" t="str">
        <f xml:space="preserve"> IF(tab_SATLISTE[[#This Row],[SAT-ID]]="","",IF(MID(tab_SATLISTE[[#This Row],[SAT-ID]],2,1)="x","Freistaat Bayern",INDEX(bezirke,LEFT(tab_SATLISTE[[#This Row],[SAT-ID]],1))&amp; " - "&amp; IF(MID(tab_SATLISTE[[#This Row],[SAT-ID]],2,1)="k","kommunal","privat")))</f>
        <v>Oberbayern - kommunal</v>
      </c>
      <c r="I773" s="365"/>
      <c r="J773" s="365"/>
      <c r="K773" s="365"/>
      <c r="L773" s="366"/>
    </row>
    <row r="774" spans="1:12" ht="15.95" customHeight="1" x14ac:dyDescent="0.25">
      <c r="A774" s="133" t="s">
        <v>692</v>
      </c>
      <c r="B774" s="133" t="s">
        <v>3622</v>
      </c>
      <c r="C774" s="133">
        <v>5</v>
      </c>
      <c r="D774" s="136">
        <v>5000</v>
      </c>
      <c r="E774" s="135">
        <v>1250</v>
      </c>
      <c r="F774" s="133">
        <v>5</v>
      </c>
      <c r="G774" s="46" t="str">
        <f>IF(MID(tab_SATLISTE[[#This Row],[SAT-ID]],2,1)="x","x",LEFT(tab_SATLISTE[[#This Row],[SAT-ID]]))</f>
        <v>1</v>
      </c>
      <c r="H774" s="364" t="str">
        <f xml:space="preserve"> IF(tab_SATLISTE[[#This Row],[SAT-ID]]="","",IF(MID(tab_SATLISTE[[#This Row],[SAT-ID]],2,1)="x","Freistaat Bayern",INDEX(bezirke,LEFT(tab_SATLISTE[[#This Row],[SAT-ID]],1))&amp; " - "&amp; IF(MID(tab_SATLISTE[[#This Row],[SAT-ID]],2,1)="k","kommunal","privat")))</f>
        <v>Oberbayern - kommunal</v>
      </c>
      <c r="I774" s="365"/>
      <c r="J774" s="365"/>
      <c r="K774" s="365"/>
      <c r="L774" s="366"/>
    </row>
    <row r="775" spans="1:12" ht="15.95" customHeight="1" x14ac:dyDescent="0.25">
      <c r="A775" s="133" t="s">
        <v>698</v>
      </c>
      <c r="B775" s="133" t="s">
        <v>3623</v>
      </c>
      <c r="C775" s="133">
        <v>14</v>
      </c>
      <c r="D775" s="136">
        <v>14000</v>
      </c>
      <c r="E775" s="135">
        <v>3500</v>
      </c>
      <c r="F775" s="133">
        <v>14</v>
      </c>
      <c r="G775" s="46" t="str">
        <f>IF(MID(tab_SATLISTE[[#This Row],[SAT-ID]],2,1)="x","x",LEFT(tab_SATLISTE[[#This Row],[SAT-ID]]))</f>
        <v>1</v>
      </c>
      <c r="H775" s="364" t="str">
        <f xml:space="preserve"> IF(tab_SATLISTE[[#This Row],[SAT-ID]]="","",IF(MID(tab_SATLISTE[[#This Row],[SAT-ID]],2,1)="x","Freistaat Bayern",INDEX(bezirke,LEFT(tab_SATLISTE[[#This Row],[SAT-ID]],1))&amp; " - "&amp; IF(MID(tab_SATLISTE[[#This Row],[SAT-ID]],2,1)="k","kommunal","privat")))</f>
        <v>Oberbayern - kommunal</v>
      </c>
      <c r="I775" s="365"/>
      <c r="J775" s="365"/>
      <c r="K775" s="365"/>
      <c r="L775" s="366"/>
    </row>
    <row r="776" spans="1:12" ht="15.95" customHeight="1" x14ac:dyDescent="0.25">
      <c r="A776" s="133" t="s">
        <v>705</v>
      </c>
      <c r="B776" s="133" t="s">
        <v>3624</v>
      </c>
      <c r="C776" s="133">
        <v>5</v>
      </c>
      <c r="D776" s="136">
        <v>5000</v>
      </c>
      <c r="E776" s="135">
        <v>1250</v>
      </c>
      <c r="F776" s="133">
        <v>5</v>
      </c>
      <c r="G776" s="46" t="str">
        <f>IF(MID(tab_SATLISTE[[#This Row],[SAT-ID]],2,1)="x","x",LEFT(tab_SATLISTE[[#This Row],[SAT-ID]]))</f>
        <v>1</v>
      </c>
      <c r="H776" s="364" t="str">
        <f xml:space="preserve"> IF(tab_SATLISTE[[#This Row],[SAT-ID]]="","",IF(MID(tab_SATLISTE[[#This Row],[SAT-ID]],2,1)="x","Freistaat Bayern",INDEX(bezirke,LEFT(tab_SATLISTE[[#This Row],[SAT-ID]],1))&amp; " - "&amp; IF(MID(tab_SATLISTE[[#This Row],[SAT-ID]],2,1)="k","kommunal","privat")))</f>
        <v>Oberbayern - kommunal</v>
      </c>
      <c r="I776" s="365"/>
      <c r="J776" s="365"/>
      <c r="K776" s="365"/>
      <c r="L776" s="366"/>
    </row>
    <row r="777" spans="1:12" ht="15.95" customHeight="1" x14ac:dyDescent="0.25">
      <c r="A777" s="133" t="s">
        <v>735</v>
      </c>
      <c r="B777" s="133" t="s">
        <v>229</v>
      </c>
      <c r="C777" s="133">
        <v>7</v>
      </c>
      <c r="D777" s="136">
        <v>7000</v>
      </c>
      <c r="E777" s="135">
        <v>1750</v>
      </c>
      <c r="F777" s="133">
        <v>7</v>
      </c>
      <c r="G777" s="46" t="str">
        <f>IF(MID(tab_SATLISTE[[#This Row],[SAT-ID]],2,1)="x","x",LEFT(tab_SATLISTE[[#This Row],[SAT-ID]]))</f>
        <v>1</v>
      </c>
      <c r="H777" s="364" t="str">
        <f xml:space="preserve"> IF(tab_SATLISTE[[#This Row],[SAT-ID]]="","",IF(MID(tab_SATLISTE[[#This Row],[SAT-ID]],2,1)="x","Freistaat Bayern",INDEX(bezirke,LEFT(tab_SATLISTE[[#This Row],[SAT-ID]],1))&amp; " - "&amp; IF(MID(tab_SATLISTE[[#This Row],[SAT-ID]],2,1)="k","kommunal","privat")))</f>
        <v>Oberbayern - kommunal</v>
      </c>
      <c r="I777" s="365"/>
      <c r="J777" s="365"/>
      <c r="K777" s="365"/>
      <c r="L777" s="366"/>
    </row>
    <row r="778" spans="1:12" ht="15.95" customHeight="1" x14ac:dyDescent="0.25">
      <c r="A778" s="133" t="s">
        <v>747</v>
      </c>
      <c r="B778" s="133" t="s">
        <v>2935</v>
      </c>
      <c r="C778" s="133">
        <v>12</v>
      </c>
      <c r="D778" s="136">
        <v>12000</v>
      </c>
      <c r="E778" s="135">
        <v>3000</v>
      </c>
      <c r="F778" s="133">
        <v>12</v>
      </c>
      <c r="G778" s="46" t="str">
        <f>IF(MID(tab_SATLISTE[[#This Row],[SAT-ID]],2,1)="x","x",LEFT(tab_SATLISTE[[#This Row],[SAT-ID]]))</f>
        <v>1</v>
      </c>
      <c r="H778" s="364" t="str">
        <f xml:space="preserve"> IF(tab_SATLISTE[[#This Row],[SAT-ID]]="","",IF(MID(tab_SATLISTE[[#This Row],[SAT-ID]],2,1)="x","Freistaat Bayern",INDEX(bezirke,LEFT(tab_SATLISTE[[#This Row],[SAT-ID]],1))&amp; " - "&amp; IF(MID(tab_SATLISTE[[#This Row],[SAT-ID]],2,1)="k","kommunal","privat")))</f>
        <v>Oberbayern - kommunal</v>
      </c>
      <c r="I778" s="365"/>
      <c r="J778" s="365"/>
      <c r="K778" s="365"/>
      <c r="L778" s="366"/>
    </row>
    <row r="779" spans="1:12" ht="15.95" customHeight="1" x14ac:dyDescent="0.25">
      <c r="A779" s="133" t="s">
        <v>796</v>
      </c>
      <c r="B779" s="133" t="s">
        <v>3625</v>
      </c>
      <c r="C779" s="133">
        <v>10</v>
      </c>
      <c r="D779" s="136">
        <v>10000</v>
      </c>
      <c r="E779" s="135">
        <v>2500</v>
      </c>
      <c r="F779" s="133">
        <v>10</v>
      </c>
      <c r="G779" s="46" t="str">
        <f>IF(MID(tab_SATLISTE[[#This Row],[SAT-ID]],2,1)="x","x",LEFT(tab_SATLISTE[[#This Row],[SAT-ID]]))</f>
        <v>1</v>
      </c>
      <c r="H779" s="364" t="str">
        <f xml:space="preserve"> IF(tab_SATLISTE[[#This Row],[SAT-ID]]="","",IF(MID(tab_SATLISTE[[#This Row],[SAT-ID]],2,1)="x","Freistaat Bayern",INDEX(bezirke,LEFT(tab_SATLISTE[[#This Row],[SAT-ID]],1))&amp; " - "&amp; IF(MID(tab_SATLISTE[[#This Row],[SAT-ID]],2,1)="k","kommunal","privat")))</f>
        <v>Oberbayern - kommunal</v>
      </c>
      <c r="I779" s="365"/>
      <c r="J779" s="365"/>
      <c r="K779" s="365"/>
      <c r="L779" s="366"/>
    </row>
    <row r="780" spans="1:12" ht="15.95" customHeight="1" x14ac:dyDescent="0.25">
      <c r="A780" s="133" t="s">
        <v>830</v>
      </c>
      <c r="B780" s="133" t="s">
        <v>3626</v>
      </c>
      <c r="C780" s="133">
        <v>5</v>
      </c>
      <c r="D780" s="136">
        <v>5000</v>
      </c>
      <c r="E780" s="135">
        <v>1250</v>
      </c>
      <c r="F780" s="133">
        <v>5</v>
      </c>
      <c r="G780" s="46" t="str">
        <f>IF(MID(tab_SATLISTE[[#This Row],[SAT-ID]],2,1)="x","x",LEFT(tab_SATLISTE[[#This Row],[SAT-ID]]))</f>
        <v>1</v>
      </c>
      <c r="H780" s="364" t="str">
        <f xml:space="preserve"> IF(tab_SATLISTE[[#This Row],[SAT-ID]]="","",IF(MID(tab_SATLISTE[[#This Row],[SAT-ID]],2,1)="x","Freistaat Bayern",INDEX(bezirke,LEFT(tab_SATLISTE[[#This Row],[SAT-ID]],1))&amp; " - "&amp; IF(MID(tab_SATLISTE[[#This Row],[SAT-ID]],2,1)="k","kommunal","privat")))</f>
        <v>Oberbayern - kommunal</v>
      </c>
      <c r="I780" s="365"/>
      <c r="J780" s="365"/>
      <c r="K780" s="365"/>
      <c r="L780" s="366"/>
    </row>
    <row r="781" spans="1:12" ht="15.95" customHeight="1" x14ac:dyDescent="0.25">
      <c r="A781" s="133" t="s">
        <v>865</v>
      </c>
      <c r="B781" s="133" t="s">
        <v>3627</v>
      </c>
      <c r="C781" s="133">
        <v>120</v>
      </c>
      <c r="D781" s="136">
        <v>120000</v>
      </c>
      <c r="E781" s="135">
        <v>30000</v>
      </c>
      <c r="F781" s="133">
        <v>120</v>
      </c>
      <c r="G781" s="46" t="str">
        <f>IF(MID(tab_SATLISTE[[#This Row],[SAT-ID]],2,1)="x","x",LEFT(tab_SATLISTE[[#This Row],[SAT-ID]]))</f>
        <v>1</v>
      </c>
      <c r="H781" s="364" t="str">
        <f xml:space="preserve"> IF(tab_SATLISTE[[#This Row],[SAT-ID]]="","",IF(MID(tab_SATLISTE[[#This Row],[SAT-ID]],2,1)="x","Freistaat Bayern",INDEX(bezirke,LEFT(tab_SATLISTE[[#This Row],[SAT-ID]],1))&amp; " - "&amp; IF(MID(tab_SATLISTE[[#This Row],[SAT-ID]],2,1)="k","kommunal","privat")))</f>
        <v>Oberbayern - kommunal</v>
      </c>
      <c r="I781" s="365"/>
      <c r="J781" s="365"/>
      <c r="K781" s="365"/>
      <c r="L781" s="366"/>
    </row>
    <row r="782" spans="1:12" ht="15.95" customHeight="1" x14ac:dyDescent="0.25">
      <c r="A782" s="133" t="s">
        <v>573</v>
      </c>
      <c r="B782" s="133" t="s">
        <v>3628</v>
      </c>
      <c r="C782" s="133">
        <v>96</v>
      </c>
      <c r="D782" s="136">
        <v>96000</v>
      </c>
      <c r="E782" s="135">
        <v>24000</v>
      </c>
      <c r="F782" s="133">
        <v>96</v>
      </c>
      <c r="G782" s="46" t="str">
        <f>IF(MID(tab_SATLISTE[[#This Row],[SAT-ID]],2,1)="x","x",LEFT(tab_SATLISTE[[#This Row],[SAT-ID]]))</f>
        <v>1</v>
      </c>
      <c r="H782" s="364" t="str">
        <f xml:space="preserve"> IF(tab_SATLISTE[[#This Row],[SAT-ID]]="","",IF(MID(tab_SATLISTE[[#This Row],[SAT-ID]],2,1)="x","Freistaat Bayern",INDEX(bezirke,LEFT(tab_SATLISTE[[#This Row],[SAT-ID]],1))&amp; " - "&amp; IF(MID(tab_SATLISTE[[#This Row],[SAT-ID]],2,1)="k","kommunal","privat")))</f>
        <v>Oberbayern - kommunal</v>
      </c>
      <c r="I782" s="365"/>
      <c r="J782" s="365"/>
      <c r="K782" s="365"/>
      <c r="L782" s="366"/>
    </row>
    <row r="783" spans="1:12" ht="15.95" customHeight="1" x14ac:dyDescent="0.25">
      <c r="A783" s="133" t="s">
        <v>421</v>
      </c>
      <c r="B783" s="133" t="s">
        <v>3629</v>
      </c>
      <c r="C783" s="133">
        <v>26</v>
      </c>
      <c r="D783" s="136">
        <v>26000</v>
      </c>
      <c r="E783" s="135">
        <v>6500</v>
      </c>
      <c r="F783" s="133">
        <v>26</v>
      </c>
      <c r="G783" s="46" t="str">
        <f>IF(MID(tab_SATLISTE[[#This Row],[SAT-ID]],2,1)="x","x",LEFT(tab_SATLISTE[[#This Row],[SAT-ID]]))</f>
        <v>1</v>
      </c>
      <c r="H783" s="364" t="str">
        <f xml:space="preserve"> IF(tab_SATLISTE[[#This Row],[SAT-ID]]="","",IF(MID(tab_SATLISTE[[#This Row],[SAT-ID]],2,1)="x","Freistaat Bayern",INDEX(bezirke,LEFT(tab_SATLISTE[[#This Row],[SAT-ID]],1))&amp; " - "&amp; IF(MID(tab_SATLISTE[[#This Row],[SAT-ID]],2,1)="k","kommunal","privat")))</f>
        <v>Oberbayern - kommunal</v>
      </c>
      <c r="I783" s="365"/>
      <c r="J783" s="365"/>
      <c r="K783" s="365"/>
      <c r="L783" s="366"/>
    </row>
    <row r="784" spans="1:12" ht="15.95" customHeight="1" x14ac:dyDescent="0.25">
      <c r="A784" s="133" t="s">
        <v>440</v>
      </c>
      <c r="B784" s="133" t="s">
        <v>3630</v>
      </c>
      <c r="C784" s="133">
        <v>13</v>
      </c>
      <c r="D784" s="136">
        <v>13000</v>
      </c>
      <c r="E784" s="135">
        <v>3250</v>
      </c>
      <c r="F784" s="133">
        <v>13</v>
      </c>
      <c r="G784" s="46" t="str">
        <f>IF(MID(tab_SATLISTE[[#This Row],[SAT-ID]],2,1)="x","x",LEFT(tab_SATLISTE[[#This Row],[SAT-ID]]))</f>
        <v>1</v>
      </c>
      <c r="H784" s="364" t="str">
        <f xml:space="preserve"> IF(tab_SATLISTE[[#This Row],[SAT-ID]]="","",IF(MID(tab_SATLISTE[[#This Row],[SAT-ID]],2,1)="x","Freistaat Bayern",INDEX(bezirke,LEFT(tab_SATLISTE[[#This Row],[SAT-ID]],1))&amp; " - "&amp; IF(MID(tab_SATLISTE[[#This Row],[SAT-ID]],2,1)="k","kommunal","privat")))</f>
        <v>Oberbayern - kommunal</v>
      </c>
      <c r="I784" s="365"/>
      <c r="J784" s="365"/>
      <c r="K784" s="365"/>
      <c r="L784" s="366"/>
    </row>
    <row r="785" spans="1:12" ht="15.95" customHeight="1" x14ac:dyDescent="0.25">
      <c r="A785" s="133" t="s">
        <v>466</v>
      </c>
      <c r="B785" s="133" t="s">
        <v>3631</v>
      </c>
      <c r="C785" s="133">
        <v>13</v>
      </c>
      <c r="D785" s="136">
        <v>13000</v>
      </c>
      <c r="E785" s="135">
        <v>3250</v>
      </c>
      <c r="F785" s="133">
        <v>13</v>
      </c>
      <c r="G785" s="46" t="str">
        <f>IF(MID(tab_SATLISTE[[#This Row],[SAT-ID]],2,1)="x","x",LEFT(tab_SATLISTE[[#This Row],[SAT-ID]]))</f>
        <v>1</v>
      </c>
      <c r="H785" s="364" t="str">
        <f xml:space="preserve"> IF(tab_SATLISTE[[#This Row],[SAT-ID]]="","",IF(MID(tab_SATLISTE[[#This Row],[SAT-ID]],2,1)="x","Freistaat Bayern",INDEX(bezirke,LEFT(tab_SATLISTE[[#This Row],[SAT-ID]],1))&amp; " - "&amp; IF(MID(tab_SATLISTE[[#This Row],[SAT-ID]],2,1)="k","kommunal","privat")))</f>
        <v>Oberbayern - kommunal</v>
      </c>
      <c r="I785" s="365"/>
      <c r="J785" s="365"/>
      <c r="K785" s="365"/>
      <c r="L785" s="366"/>
    </row>
    <row r="786" spans="1:12" ht="15.95" customHeight="1" x14ac:dyDescent="0.25">
      <c r="A786" s="133" t="s">
        <v>515</v>
      </c>
      <c r="B786" s="133" t="s">
        <v>3632</v>
      </c>
      <c r="C786" s="133">
        <v>25</v>
      </c>
      <c r="D786" s="136">
        <v>25000</v>
      </c>
      <c r="E786" s="135">
        <v>6250</v>
      </c>
      <c r="F786" s="133">
        <v>25</v>
      </c>
      <c r="G786" s="46" t="str">
        <f>IF(MID(tab_SATLISTE[[#This Row],[SAT-ID]],2,1)="x","x",LEFT(tab_SATLISTE[[#This Row],[SAT-ID]]))</f>
        <v>1</v>
      </c>
      <c r="H786" s="364" t="str">
        <f xml:space="preserve"> IF(tab_SATLISTE[[#This Row],[SAT-ID]]="","",IF(MID(tab_SATLISTE[[#This Row],[SAT-ID]],2,1)="x","Freistaat Bayern",INDEX(bezirke,LEFT(tab_SATLISTE[[#This Row],[SAT-ID]],1))&amp; " - "&amp; IF(MID(tab_SATLISTE[[#This Row],[SAT-ID]],2,1)="k","kommunal","privat")))</f>
        <v>Oberbayern - kommunal</v>
      </c>
      <c r="I786" s="365"/>
      <c r="J786" s="365"/>
      <c r="K786" s="365"/>
      <c r="L786" s="366"/>
    </row>
    <row r="787" spans="1:12" ht="15.95" customHeight="1" x14ac:dyDescent="0.25">
      <c r="A787" s="133" t="s">
        <v>563</v>
      </c>
      <c r="B787" s="133" t="s">
        <v>3633</v>
      </c>
      <c r="C787" s="133">
        <v>20</v>
      </c>
      <c r="D787" s="136">
        <v>20000</v>
      </c>
      <c r="E787" s="135">
        <v>5000</v>
      </c>
      <c r="F787" s="133">
        <v>20</v>
      </c>
      <c r="G787" s="46" t="str">
        <f>IF(MID(tab_SATLISTE[[#This Row],[SAT-ID]],2,1)="x","x",LEFT(tab_SATLISTE[[#This Row],[SAT-ID]]))</f>
        <v>1</v>
      </c>
      <c r="H787" s="364" t="str">
        <f xml:space="preserve"> IF(tab_SATLISTE[[#This Row],[SAT-ID]]="","",IF(MID(tab_SATLISTE[[#This Row],[SAT-ID]],2,1)="x","Freistaat Bayern",INDEX(bezirke,LEFT(tab_SATLISTE[[#This Row],[SAT-ID]],1))&amp; " - "&amp; IF(MID(tab_SATLISTE[[#This Row],[SAT-ID]],2,1)="k","kommunal","privat")))</f>
        <v>Oberbayern - kommunal</v>
      </c>
      <c r="I787" s="365"/>
      <c r="J787" s="365"/>
      <c r="K787" s="365"/>
      <c r="L787" s="366"/>
    </row>
    <row r="788" spans="1:12" ht="15.95" customHeight="1" x14ac:dyDescent="0.25">
      <c r="A788" s="133" t="s">
        <v>570</v>
      </c>
      <c r="B788" s="133" t="s">
        <v>3634</v>
      </c>
      <c r="C788" s="133">
        <v>91</v>
      </c>
      <c r="D788" s="136">
        <v>91000</v>
      </c>
      <c r="E788" s="135">
        <v>22750</v>
      </c>
      <c r="F788" s="133">
        <v>91</v>
      </c>
      <c r="G788" s="46" t="str">
        <f>IF(MID(tab_SATLISTE[[#This Row],[SAT-ID]],2,1)="x","x",LEFT(tab_SATLISTE[[#This Row],[SAT-ID]]))</f>
        <v>1</v>
      </c>
      <c r="H788" s="364" t="str">
        <f xml:space="preserve"> IF(tab_SATLISTE[[#This Row],[SAT-ID]]="","",IF(MID(tab_SATLISTE[[#This Row],[SAT-ID]],2,1)="x","Freistaat Bayern",INDEX(bezirke,LEFT(tab_SATLISTE[[#This Row],[SAT-ID]],1))&amp; " - "&amp; IF(MID(tab_SATLISTE[[#This Row],[SAT-ID]],2,1)="k","kommunal","privat")))</f>
        <v>Oberbayern - kommunal</v>
      </c>
      <c r="I788" s="365"/>
      <c r="J788" s="365"/>
      <c r="K788" s="365"/>
      <c r="L788" s="366"/>
    </row>
    <row r="789" spans="1:12" ht="15.95" customHeight="1" x14ac:dyDescent="0.25">
      <c r="A789" s="133" t="s">
        <v>590</v>
      </c>
      <c r="B789" s="133" t="s">
        <v>3635</v>
      </c>
      <c r="C789" s="133">
        <v>62</v>
      </c>
      <c r="D789" s="136">
        <v>62000</v>
      </c>
      <c r="E789" s="135">
        <v>15500</v>
      </c>
      <c r="F789" s="133">
        <v>62</v>
      </c>
      <c r="G789" s="46" t="str">
        <f>IF(MID(tab_SATLISTE[[#This Row],[SAT-ID]],2,1)="x","x",LEFT(tab_SATLISTE[[#This Row],[SAT-ID]]))</f>
        <v>1</v>
      </c>
      <c r="H789" s="364" t="str">
        <f xml:space="preserve"> IF(tab_SATLISTE[[#This Row],[SAT-ID]]="","",IF(MID(tab_SATLISTE[[#This Row],[SAT-ID]],2,1)="x","Freistaat Bayern",INDEX(bezirke,LEFT(tab_SATLISTE[[#This Row],[SAT-ID]],1))&amp; " - "&amp; IF(MID(tab_SATLISTE[[#This Row],[SAT-ID]],2,1)="k","kommunal","privat")))</f>
        <v>Oberbayern - kommunal</v>
      </c>
      <c r="I789" s="365"/>
      <c r="J789" s="365"/>
      <c r="K789" s="365"/>
      <c r="L789" s="366"/>
    </row>
    <row r="790" spans="1:12" ht="15.95" customHeight="1" x14ac:dyDescent="0.25">
      <c r="A790" s="133" t="s">
        <v>587</v>
      </c>
      <c r="B790" s="133" t="s">
        <v>3636</v>
      </c>
      <c r="C790" s="133">
        <v>24</v>
      </c>
      <c r="D790" s="136">
        <v>24000</v>
      </c>
      <c r="E790" s="135">
        <v>6000</v>
      </c>
      <c r="F790" s="133">
        <v>24</v>
      </c>
      <c r="G790" s="46" t="str">
        <f>IF(MID(tab_SATLISTE[[#This Row],[SAT-ID]],2,1)="x","x",LEFT(tab_SATLISTE[[#This Row],[SAT-ID]]))</f>
        <v>1</v>
      </c>
      <c r="H790" s="364" t="str">
        <f xml:space="preserve"> IF(tab_SATLISTE[[#This Row],[SAT-ID]]="","",IF(MID(tab_SATLISTE[[#This Row],[SAT-ID]],2,1)="x","Freistaat Bayern",INDEX(bezirke,LEFT(tab_SATLISTE[[#This Row],[SAT-ID]],1))&amp; " - "&amp; IF(MID(tab_SATLISTE[[#This Row],[SAT-ID]],2,1)="k","kommunal","privat")))</f>
        <v>Oberbayern - kommunal</v>
      </c>
      <c r="I790" s="365"/>
      <c r="J790" s="365"/>
      <c r="K790" s="365"/>
      <c r="L790" s="366"/>
    </row>
    <row r="791" spans="1:12" ht="15.95" customHeight="1" x14ac:dyDescent="0.25">
      <c r="A791" s="133" t="s">
        <v>609</v>
      </c>
      <c r="B791" s="133" t="s">
        <v>3637</v>
      </c>
      <c r="C791" s="133">
        <v>126</v>
      </c>
      <c r="D791" s="136">
        <v>126000</v>
      </c>
      <c r="E791" s="135">
        <v>31500</v>
      </c>
      <c r="F791" s="133">
        <v>126</v>
      </c>
      <c r="G791" s="46" t="str">
        <f>IF(MID(tab_SATLISTE[[#This Row],[SAT-ID]],2,1)="x","x",LEFT(tab_SATLISTE[[#This Row],[SAT-ID]]))</f>
        <v>1</v>
      </c>
      <c r="H791" s="364" t="str">
        <f xml:space="preserve"> IF(tab_SATLISTE[[#This Row],[SAT-ID]]="","",IF(MID(tab_SATLISTE[[#This Row],[SAT-ID]],2,1)="x","Freistaat Bayern",INDEX(bezirke,LEFT(tab_SATLISTE[[#This Row],[SAT-ID]],1))&amp; " - "&amp; IF(MID(tab_SATLISTE[[#This Row],[SAT-ID]],2,1)="k","kommunal","privat")))</f>
        <v>Oberbayern - kommunal</v>
      </c>
      <c r="I791" s="365"/>
      <c r="J791" s="365"/>
      <c r="K791" s="365"/>
      <c r="L791" s="366"/>
    </row>
    <row r="792" spans="1:12" ht="15.95" customHeight="1" x14ac:dyDescent="0.25">
      <c r="A792" s="133" t="s">
        <v>691</v>
      </c>
      <c r="B792" s="133" t="s">
        <v>3638</v>
      </c>
      <c r="C792" s="133">
        <v>25</v>
      </c>
      <c r="D792" s="136">
        <v>25000</v>
      </c>
      <c r="E792" s="135">
        <v>6250</v>
      </c>
      <c r="F792" s="133">
        <v>25</v>
      </c>
      <c r="G792" s="46" t="str">
        <f>IF(MID(tab_SATLISTE[[#This Row],[SAT-ID]],2,1)="x","x",LEFT(tab_SATLISTE[[#This Row],[SAT-ID]]))</f>
        <v>1</v>
      </c>
      <c r="H792" s="364" t="str">
        <f xml:space="preserve"> IF(tab_SATLISTE[[#This Row],[SAT-ID]]="","",IF(MID(tab_SATLISTE[[#This Row],[SAT-ID]],2,1)="x","Freistaat Bayern",INDEX(bezirke,LEFT(tab_SATLISTE[[#This Row],[SAT-ID]],1))&amp; " - "&amp; IF(MID(tab_SATLISTE[[#This Row],[SAT-ID]],2,1)="k","kommunal","privat")))</f>
        <v>Oberbayern - kommunal</v>
      </c>
      <c r="I792" s="365"/>
      <c r="J792" s="365"/>
      <c r="K792" s="365"/>
      <c r="L792" s="366"/>
    </row>
    <row r="793" spans="1:12" ht="15.95" customHeight="1" x14ac:dyDescent="0.25">
      <c r="A793" s="133" t="s">
        <v>713</v>
      </c>
      <c r="B793" s="133" t="s">
        <v>3639</v>
      </c>
      <c r="C793" s="133">
        <v>63</v>
      </c>
      <c r="D793" s="136">
        <v>63000</v>
      </c>
      <c r="E793" s="135">
        <v>15750</v>
      </c>
      <c r="F793" s="133">
        <v>63</v>
      </c>
      <c r="G793" s="46" t="str">
        <f>IF(MID(tab_SATLISTE[[#This Row],[SAT-ID]],2,1)="x","x",LEFT(tab_SATLISTE[[#This Row],[SAT-ID]]))</f>
        <v>1</v>
      </c>
      <c r="H793" s="364" t="str">
        <f xml:space="preserve"> IF(tab_SATLISTE[[#This Row],[SAT-ID]]="","",IF(MID(tab_SATLISTE[[#This Row],[SAT-ID]],2,1)="x","Freistaat Bayern",INDEX(bezirke,LEFT(tab_SATLISTE[[#This Row],[SAT-ID]],1))&amp; " - "&amp; IF(MID(tab_SATLISTE[[#This Row],[SAT-ID]],2,1)="k","kommunal","privat")))</f>
        <v>Oberbayern - kommunal</v>
      </c>
      <c r="I793" s="365"/>
      <c r="J793" s="365"/>
      <c r="K793" s="365"/>
      <c r="L793" s="366"/>
    </row>
    <row r="794" spans="1:12" ht="15.95" customHeight="1" x14ac:dyDescent="0.25">
      <c r="A794" s="133" t="s">
        <v>425</v>
      </c>
      <c r="B794" s="133" t="s">
        <v>3640</v>
      </c>
      <c r="C794" s="133">
        <v>17</v>
      </c>
      <c r="D794" s="136">
        <v>17000</v>
      </c>
      <c r="E794" s="135">
        <v>4250</v>
      </c>
      <c r="F794" s="133">
        <v>17</v>
      </c>
      <c r="G794" s="46" t="str">
        <f>IF(MID(tab_SATLISTE[[#This Row],[SAT-ID]],2,1)="x","x",LEFT(tab_SATLISTE[[#This Row],[SAT-ID]]))</f>
        <v>1</v>
      </c>
      <c r="H794" s="364" t="str">
        <f xml:space="preserve"> IF(tab_SATLISTE[[#This Row],[SAT-ID]]="","",IF(MID(tab_SATLISTE[[#This Row],[SAT-ID]],2,1)="x","Freistaat Bayern",INDEX(bezirke,LEFT(tab_SATLISTE[[#This Row],[SAT-ID]],1))&amp; " - "&amp; IF(MID(tab_SATLISTE[[#This Row],[SAT-ID]],2,1)="k","kommunal","privat")))</f>
        <v>Oberbayern - kommunal</v>
      </c>
      <c r="I794" s="365"/>
      <c r="J794" s="365"/>
      <c r="K794" s="365"/>
      <c r="L794" s="366"/>
    </row>
    <row r="795" spans="1:12" ht="15.95" customHeight="1" x14ac:dyDescent="0.25">
      <c r="A795" s="133" t="s">
        <v>743</v>
      </c>
      <c r="B795" s="133" t="s">
        <v>3641</v>
      </c>
      <c r="C795" s="133">
        <v>39</v>
      </c>
      <c r="D795" s="136">
        <v>39000</v>
      </c>
      <c r="E795" s="135">
        <v>9750</v>
      </c>
      <c r="F795" s="133">
        <v>39</v>
      </c>
      <c r="G795" s="46" t="str">
        <f>IF(MID(tab_SATLISTE[[#This Row],[SAT-ID]],2,1)="x","x",LEFT(tab_SATLISTE[[#This Row],[SAT-ID]]))</f>
        <v>1</v>
      </c>
      <c r="H795" s="364" t="str">
        <f xml:space="preserve"> IF(tab_SATLISTE[[#This Row],[SAT-ID]]="","",IF(MID(tab_SATLISTE[[#This Row],[SAT-ID]],2,1)="x","Freistaat Bayern",INDEX(bezirke,LEFT(tab_SATLISTE[[#This Row],[SAT-ID]],1))&amp; " - "&amp; IF(MID(tab_SATLISTE[[#This Row],[SAT-ID]],2,1)="k","kommunal","privat")))</f>
        <v>Oberbayern - kommunal</v>
      </c>
      <c r="I795" s="365"/>
      <c r="J795" s="365"/>
      <c r="K795" s="365"/>
      <c r="L795" s="366"/>
    </row>
    <row r="796" spans="1:12" ht="15.95" customHeight="1" x14ac:dyDescent="0.25">
      <c r="A796" s="133" t="s">
        <v>745</v>
      </c>
      <c r="B796" s="133" t="s">
        <v>3642</v>
      </c>
      <c r="C796" s="133">
        <v>21</v>
      </c>
      <c r="D796" s="136">
        <v>21000</v>
      </c>
      <c r="E796" s="135">
        <v>5250</v>
      </c>
      <c r="F796" s="133">
        <v>21</v>
      </c>
      <c r="G796" s="46" t="str">
        <f>IF(MID(tab_SATLISTE[[#This Row],[SAT-ID]],2,1)="x","x",LEFT(tab_SATLISTE[[#This Row],[SAT-ID]]))</f>
        <v>1</v>
      </c>
      <c r="H796" s="364" t="str">
        <f xml:space="preserve"> IF(tab_SATLISTE[[#This Row],[SAT-ID]]="","",IF(MID(tab_SATLISTE[[#This Row],[SAT-ID]],2,1)="x","Freistaat Bayern",INDEX(bezirke,LEFT(tab_SATLISTE[[#This Row],[SAT-ID]],1))&amp; " - "&amp; IF(MID(tab_SATLISTE[[#This Row],[SAT-ID]],2,1)="k","kommunal","privat")))</f>
        <v>Oberbayern - kommunal</v>
      </c>
      <c r="I796" s="365"/>
      <c r="J796" s="365"/>
      <c r="K796" s="365"/>
      <c r="L796" s="366"/>
    </row>
    <row r="797" spans="1:12" ht="15.95" customHeight="1" x14ac:dyDescent="0.25">
      <c r="A797" s="133" t="s">
        <v>773</v>
      </c>
      <c r="B797" s="133" t="s">
        <v>3643</v>
      </c>
      <c r="C797" s="133">
        <v>22</v>
      </c>
      <c r="D797" s="136">
        <v>22000</v>
      </c>
      <c r="E797" s="135">
        <v>5500</v>
      </c>
      <c r="F797" s="133">
        <v>22</v>
      </c>
      <c r="G797" s="46" t="str">
        <f>IF(MID(tab_SATLISTE[[#This Row],[SAT-ID]],2,1)="x","x",LEFT(tab_SATLISTE[[#This Row],[SAT-ID]]))</f>
        <v>1</v>
      </c>
      <c r="H797" s="364" t="str">
        <f xml:space="preserve"> IF(tab_SATLISTE[[#This Row],[SAT-ID]]="","",IF(MID(tab_SATLISTE[[#This Row],[SAT-ID]],2,1)="x","Freistaat Bayern",INDEX(bezirke,LEFT(tab_SATLISTE[[#This Row],[SAT-ID]],1))&amp; " - "&amp; IF(MID(tab_SATLISTE[[#This Row],[SAT-ID]],2,1)="k","kommunal","privat")))</f>
        <v>Oberbayern - kommunal</v>
      </c>
      <c r="I797" s="365"/>
      <c r="J797" s="365"/>
      <c r="K797" s="365"/>
      <c r="L797" s="366"/>
    </row>
    <row r="798" spans="1:12" ht="15.95" customHeight="1" x14ac:dyDescent="0.25">
      <c r="A798" s="133" t="s">
        <v>775</v>
      </c>
      <c r="B798" s="133" t="s">
        <v>3644</v>
      </c>
      <c r="C798" s="133">
        <v>19</v>
      </c>
      <c r="D798" s="136">
        <v>19000</v>
      </c>
      <c r="E798" s="135">
        <v>4750</v>
      </c>
      <c r="F798" s="133">
        <v>19</v>
      </c>
      <c r="G798" s="46" t="str">
        <f>IF(MID(tab_SATLISTE[[#This Row],[SAT-ID]],2,1)="x","x",LEFT(tab_SATLISTE[[#This Row],[SAT-ID]]))</f>
        <v>1</v>
      </c>
      <c r="H798" s="364" t="str">
        <f xml:space="preserve"> IF(tab_SATLISTE[[#This Row],[SAT-ID]]="","",IF(MID(tab_SATLISTE[[#This Row],[SAT-ID]],2,1)="x","Freistaat Bayern",INDEX(bezirke,LEFT(tab_SATLISTE[[#This Row],[SAT-ID]],1))&amp; " - "&amp; IF(MID(tab_SATLISTE[[#This Row],[SAT-ID]],2,1)="k","kommunal","privat")))</f>
        <v>Oberbayern - kommunal</v>
      </c>
      <c r="I798" s="365"/>
      <c r="J798" s="365"/>
      <c r="K798" s="365"/>
      <c r="L798" s="366"/>
    </row>
    <row r="799" spans="1:12" ht="15.95" customHeight="1" x14ac:dyDescent="0.25">
      <c r="A799" s="133" t="s">
        <v>822</v>
      </c>
      <c r="B799" s="133" t="s">
        <v>3645</v>
      </c>
      <c r="C799" s="133">
        <v>11</v>
      </c>
      <c r="D799" s="136">
        <v>11000</v>
      </c>
      <c r="E799" s="135">
        <v>2750</v>
      </c>
      <c r="F799" s="133">
        <v>11</v>
      </c>
      <c r="G799" s="46" t="str">
        <f>IF(MID(tab_SATLISTE[[#This Row],[SAT-ID]],2,1)="x","x",LEFT(tab_SATLISTE[[#This Row],[SAT-ID]]))</f>
        <v>1</v>
      </c>
      <c r="H799" s="364" t="str">
        <f xml:space="preserve"> IF(tab_SATLISTE[[#This Row],[SAT-ID]]="","",IF(MID(tab_SATLISTE[[#This Row],[SAT-ID]],2,1)="x","Freistaat Bayern",INDEX(bezirke,LEFT(tab_SATLISTE[[#This Row],[SAT-ID]],1))&amp; " - "&amp; IF(MID(tab_SATLISTE[[#This Row],[SAT-ID]],2,1)="k","kommunal","privat")))</f>
        <v>Oberbayern - kommunal</v>
      </c>
      <c r="I799" s="365"/>
      <c r="J799" s="365"/>
      <c r="K799" s="365"/>
      <c r="L799" s="366"/>
    </row>
    <row r="800" spans="1:12" ht="15.95" customHeight="1" x14ac:dyDescent="0.25">
      <c r="A800" s="133" t="s">
        <v>829</v>
      </c>
      <c r="B800" s="133" t="s">
        <v>3646</v>
      </c>
      <c r="C800" s="133">
        <v>82</v>
      </c>
      <c r="D800" s="136">
        <v>82000</v>
      </c>
      <c r="E800" s="135">
        <v>20500</v>
      </c>
      <c r="F800" s="133">
        <v>82</v>
      </c>
      <c r="G800" s="46" t="str">
        <f>IF(MID(tab_SATLISTE[[#This Row],[SAT-ID]],2,1)="x","x",LEFT(tab_SATLISTE[[#This Row],[SAT-ID]]))</f>
        <v>1</v>
      </c>
      <c r="H800" s="364" t="str">
        <f xml:space="preserve"> IF(tab_SATLISTE[[#This Row],[SAT-ID]]="","",IF(MID(tab_SATLISTE[[#This Row],[SAT-ID]],2,1)="x","Freistaat Bayern",INDEX(bezirke,LEFT(tab_SATLISTE[[#This Row],[SAT-ID]],1))&amp; " - "&amp; IF(MID(tab_SATLISTE[[#This Row],[SAT-ID]],2,1)="k","kommunal","privat")))</f>
        <v>Oberbayern - kommunal</v>
      </c>
      <c r="I800" s="365"/>
      <c r="J800" s="365"/>
      <c r="K800" s="365"/>
      <c r="L800" s="366"/>
    </row>
    <row r="801" spans="1:12" ht="15.95" customHeight="1" x14ac:dyDescent="0.25">
      <c r="A801" s="133" t="s">
        <v>848</v>
      </c>
      <c r="B801" s="133" t="s">
        <v>3647</v>
      </c>
      <c r="C801" s="133">
        <v>69</v>
      </c>
      <c r="D801" s="136">
        <v>69000</v>
      </c>
      <c r="E801" s="135">
        <v>17250</v>
      </c>
      <c r="F801" s="133">
        <v>69</v>
      </c>
      <c r="G801" s="46" t="str">
        <f>IF(MID(tab_SATLISTE[[#This Row],[SAT-ID]],2,1)="x","x",LEFT(tab_SATLISTE[[#This Row],[SAT-ID]]))</f>
        <v>1</v>
      </c>
      <c r="H801" s="364" t="str">
        <f xml:space="preserve"> IF(tab_SATLISTE[[#This Row],[SAT-ID]]="","",IF(MID(tab_SATLISTE[[#This Row],[SAT-ID]],2,1)="x","Freistaat Bayern",INDEX(bezirke,LEFT(tab_SATLISTE[[#This Row],[SAT-ID]],1))&amp; " - "&amp; IF(MID(tab_SATLISTE[[#This Row],[SAT-ID]],2,1)="k","kommunal","privat")))</f>
        <v>Oberbayern - kommunal</v>
      </c>
      <c r="I801" s="365"/>
      <c r="J801" s="365"/>
      <c r="K801" s="365"/>
      <c r="L801" s="366"/>
    </row>
    <row r="802" spans="1:12" ht="15.95" customHeight="1" x14ac:dyDescent="0.25">
      <c r="A802" s="133" t="s">
        <v>418</v>
      </c>
      <c r="B802" s="133" t="s">
        <v>3648</v>
      </c>
      <c r="C802" s="133">
        <v>21</v>
      </c>
      <c r="D802" s="136">
        <v>21000</v>
      </c>
      <c r="E802" s="135">
        <v>5250</v>
      </c>
      <c r="F802" s="133">
        <v>21</v>
      </c>
      <c r="G802" s="46" t="str">
        <f>IF(MID(tab_SATLISTE[[#This Row],[SAT-ID]],2,1)="x","x",LEFT(tab_SATLISTE[[#This Row],[SAT-ID]]))</f>
        <v>1</v>
      </c>
      <c r="H802" s="364" t="str">
        <f xml:space="preserve"> IF(tab_SATLISTE[[#This Row],[SAT-ID]]="","",IF(MID(tab_SATLISTE[[#This Row],[SAT-ID]],2,1)="x","Freistaat Bayern",INDEX(bezirke,LEFT(tab_SATLISTE[[#This Row],[SAT-ID]],1))&amp; " - "&amp; IF(MID(tab_SATLISTE[[#This Row],[SAT-ID]],2,1)="k","kommunal","privat")))</f>
        <v>Oberbayern - kommunal</v>
      </c>
      <c r="I802" s="365"/>
      <c r="J802" s="365"/>
      <c r="K802" s="365"/>
      <c r="L802" s="366"/>
    </row>
    <row r="803" spans="1:12" ht="15.95" customHeight="1" x14ac:dyDescent="0.25">
      <c r="A803" s="133" t="s">
        <v>849</v>
      </c>
      <c r="B803" s="133" t="s">
        <v>3649</v>
      </c>
      <c r="C803" s="133">
        <v>86</v>
      </c>
      <c r="D803" s="136">
        <v>86000</v>
      </c>
      <c r="E803" s="135">
        <v>21500</v>
      </c>
      <c r="F803" s="133">
        <v>86</v>
      </c>
      <c r="G803" s="46" t="str">
        <f>IF(MID(tab_SATLISTE[[#This Row],[SAT-ID]],2,1)="x","x",LEFT(tab_SATLISTE[[#This Row],[SAT-ID]]))</f>
        <v>1</v>
      </c>
      <c r="H803" s="364" t="str">
        <f xml:space="preserve"> IF(tab_SATLISTE[[#This Row],[SAT-ID]]="","",IF(MID(tab_SATLISTE[[#This Row],[SAT-ID]],2,1)="x","Freistaat Bayern",INDEX(bezirke,LEFT(tab_SATLISTE[[#This Row],[SAT-ID]],1))&amp; " - "&amp; IF(MID(tab_SATLISTE[[#This Row],[SAT-ID]],2,1)="k","kommunal","privat")))</f>
        <v>Oberbayern - kommunal</v>
      </c>
      <c r="I803" s="365"/>
      <c r="J803" s="365"/>
      <c r="K803" s="365"/>
      <c r="L803" s="366"/>
    </row>
    <row r="804" spans="1:12" ht="15.95" customHeight="1" x14ac:dyDescent="0.25">
      <c r="A804" s="133" t="s">
        <v>450</v>
      </c>
      <c r="B804" s="133" t="s">
        <v>231</v>
      </c>
      <c r="C804" s="133">
        <v>13</v>
      </c>
      <c r="D804" s="136">
        <v>13000</v>
      </c>
      <c r="E804" s="135">
        <v>3250</v>
      </c>
      <c r="F804" s="133">
        <v>13</v>
      </c>
      <c r="G804" s="46" t="str">
        <f>IF(MID(tab_SATLISTE[[#This Row],[SAT-ID]],2,1)="x","x",LEFT(tab_SATLISTE[[#This Row],[SAT-ID]]))</f>
        <v>1</v>
      </c>
      <c r="H804" s="364" t="str">
        <f xml:space="preserve"> IF(tab_SATLISTE[[#This Row],[SAT-ID]]="","",IF(MID(tab_SATLISTE[[#This Row],[SAT-ID]],2,1)="x","Freistaat Bayern",INDEX(bezirke,LEFT(tab_SATLISTE[[#This Row],[SAT-ID]],1))&amp; " - "&amp; IF(MID(tab_SATLISTE[[#This Row],[SAT-ID]],2,1)="k","kommunal","privat")))</f>
        <v>Oberbayern - kommunal</v>
      </c>
      <c r="I804" s="365"/>
      <c r="J804" s="365"/>
      <c r="K804" s="365"/>
      <c r="L804" s="366"/>
    </row>
    <row r="805" spans="1:12" ht="15.95" customHeight="1" x14ac:dyDescent="0.25">
      <c r="A805" s="133" t="s">
        <v>842</v>
      </c>
      <c r="B805" s="133" t="s">
        <v>3650</v>
      </c>
      <c r="C805" s="133">
        <v>20</v>
      </c>
      <c r="D805" s="136">
        <v>20000</v>
      </c>
      <c r="E805" s="135">
        <v>5000</v>
      </c>
      <c r="F805" s="133">
        <v>20</v>
      </c>
      <c r="G805" s="46" t="str">
        <f>IF(MID(tab_SATLISTE[[#This Row],[SAT-ID]],2,1)="x","x",LEFT(tab_SATLISTE[[#This Row],[SAT-ID]]))</f>
        <v>1</v>
      </c>
      <c r="H805" s="364" t="str">
        <f xml:space="preserve"> IF(tab_SATLISTE[[#This Row],[SAT-ID]]="","",IF(MID(tab_SATLISTE[[#This Row],[SAT-ID]],2,1)="x","Freistaat Bayern",INDEX(bezirke,LEFT(tab_SATLISTE[[#This Row],[SAT-ID]],1))&amp; " - "&amp; IF(MID(tab_SATLISTE[[#This Row],[SAT-ID]],2,1)="k","kommunal","privat")))</f>
        <v>Oberbayern - kommunal</v>
      </c>
      <c r="I805" s="365"/>
      <c r="J805" s="365"/>
      <c r="K805" s="365"/>
      <c r="L805" s="366"/>
    </row>
    <row r="806" spans="1:12" ht="15.95" customHeight="1" x14ac:dyDescent="0.25">
      <c r="A806" s="133" t="s">
        <v>634</v>
      </c>
      <c r="B806" s="133" t="s">
        <v>3651</v>
      </c>
      <c r="C806" s="133">
        <v>13</v>
      </c>
      <c r="D806" s="136">
        <v>13000</v>
      </c>
      <c r="E806" s="135">
        <v>3250</v>
      </c>
      <c r="F806" s="133">
        <v>13</v>
      </c>
      <c r="G806" s="46" t="str">
        <f>IF(MID(tab_SATLISTE[[#This Row],[SAT-ID]],2,1)="x","x",LEFT(tab_SATLISTE[[#This Row],[SAT-ID]]))</f>
        <v>1</v>
      </c>
      <c r="H806" s="364" t="str">
        <f xml:space="preserve"> IF(tab_SATLISTE[[#This Row],[SAT-ID]]="","",IF(MID(tab_SATLISTE[[#This Row],[SAT-ID]],2,1)="x","Freistaat Bayern",INDEX(bezirke,LEFT(tab_SATLISTE[[#This Row],[SAT-ID]],1))&amp; " - "&amp; IF(MID(tab_SATLISTE[[#This Row],[SAT-ID]],2,1)="k","kommunal","privat")))</f>
        <v>Oberbayern - kommunal</v>
      </c>
      <c r="I806" s="365"/>
      <c r="J806" s="365"/>
      <c r="K806" s="365"/>
      <c r="L806" s="366"/>
    </row>
    <row r="807" spans="1:12" ht="15.95" customHeight="1" x14ac:dyDescent="0.25">
      <c r="A807" s="133" t="s">
        <v>756</v>
      </c>
      <c r="B807" s="133" t="s">
        <v>3652</v>
      </c>
      <c r="C807" s="133">
        <v>13</v>
      </c>
      <c r="D807" s="136">
        <v>13000</v>
      </c>
      <c r="E807" s="135">
        <v>3250</v>
      </c>
      <c r="F807" s="133">
        <v>13</v>
      </c>
      <c r="G807" s="46" t="str">
        <f>IF(MID(tab_SATLISTE[[#This Row],[SAT-ID]],2,1)="x","x",LEFT(tab_SATLISTE[[#This Row],[SAT-ID]]))</f>
        <v>1</v>
      </c>
      <c r="H807" s="364" t="str">
        <f xml:space="preserve"> IF(tab_SATLISTE[[#This Row],[SAT-ID]]="","",IF(MID(tab_SATLISTE[[#This Row],[SAT-ID]],2,1)="x","Freistaat Bayern",INDEX(bezirke,LEFT(tab_SATLISTE[[#This Row],[SAT-ID]],1))&amp; " - "&amp; IF(MID(tab_SATLISTE[[#This Row],[SAT-ID]],2,1)="k","kommunal","privat")))</f>
        <v>Oberbayern - kommunal</v>
      </c>
      <c r="I807" s="365"/>
      <c r="J807" s="365"/>
      <c r="K807" s="365"/>
      <c r="L807" s="366"/>
    </row>
    <row r="808" spans="1:12" ht="15.95" customHeight="1" x14ac:dyDescent="0.25">
      <c r="A808" s="133" t="s">
        <v>502</v>
      </c>
      <c r="B808" s="133" t="s">
        <v>3653</v>
      </c>
      <c r="C808" s="133">
        <v>31</v>
      </c>
      <c r="D808" s="136">
        <v>31000</v>
      </c>
      <c r="E808" s="135">
        <v>7750</v>
      </c>
      <c r="F808" s="133">
        <v>31</v>
      </c>
      <c r="G808" s="46" t="str">
        <f>IF(MID(tab_SATLISTE[[#This Row],[SAT-ID]],2,1)="x","x",LEFT(tab_SATLISTE[[#This Row],[SAT-ID]]))</f>
        <v>1</v>
      </c>
      <c r="H808" s="364" t="str">
        <f xml:space="preserve"> IF(tab_SATLISTE[[#This Row],[SAT-ID]]="","",IF(MID(tab_SATLISTE[[#This Row],[SAT-ID]],2,1)="x","Freistaat Bayern",INDEX(bezirke,LEFT(tab_SATLISTE[[#This Row],[SAT-ID]],1))&amp; " - "&amp; IF(MID(tab_SATLISTE[[#This Row],[SAT-ID]],2,1)="k","kommunal","privat")))</f>
        <v>Oberbayern - kommunal</v>
      </c>
      <c r="I808" s="365"/>
      <c r="J808" s="365"/>
      <c r="K808" s="365"/>
      <c r="L808" s="366"/>
    </row>
    <row r="809" spans="1:12" ht="15.95" customHeight="1" x14ac:dyDescent="0.25">
      <c r="A809" s="133" t="s">
        <v>685</v>
      </c>
      <c r="B809" s="133" t="s">
        <v>3654</v>
      </c>
      <c r="C809" s="133">
        <v>131</v>
      </c>
      <c r="D809" s="136">
        <v>131000</v>
      </c>
      <c r="E809" s="135">
        <v>32750</v>
      </c>
      <c r="F809" s="133">
        <v>131</v>
      </c>
      <c r="G809" s="46" t="str">
        <f>IF(MID(tab_SATLISTE[[#This Row],[SAT-ID]],2,1)="x","x",LEFT(tab_SATLISTE[[#This Row],[SAT-ID]]))</f>
        <v>1</v>
      </c>
      <c r="H809" s="364" t="str">
        <f xml:space="preserve"> IF(tab_SATLISTE[[#This Row],[SAT-ID]]="","",IF(MID(tab_SATLISTE[[#This Row],[SAT-ID]],2,1)="x","Freistaat Bayern",INDEX(bezirke,LEFT(tab_SATLISTE[[#This Row],[SAT-ID]],1))&amp; " - "&amp; IF(MID(tab_SATLISTE[[#This Row],[SAT-ID]],2,1)="k","kommunal","privat")))</f>
        <v>Oberbayern - kommunal</v>
      </c>
      <c r="I809" s="365"/>
      <c r="J809" s="365"/>
      <c r="K809" s="365"/>
      <c r="L809" s="366"/>
    </row>
    <row r="810" spans="1:12" ht="15.95" customHeight="1" x14ac:dyDescent="0.25">
      <c r="A810" s="133" t="s">
        <v>701</v>
      </c>
      <c r="B810" s="133" t="s">
        <v>3655</v>
      </c>
      <c r="C810" s="133">
        <v>9</v>
      </c>
      <c r="D810" s="136">
        <v>9000</v>
      </c>
      <c r="E810" s="135">
        <v>2250</v>
      </c>
      <c r="F810" s="133">
        <v>9</v>
      </c>
      <c r="G810" s="46" t="str">
        <f>IF(MID(tab_SATLISTE[[#This Row],[SAT-ID]],2,1)="x","x",LEFT(tab_SATLISTE[[#This Row],[SAT-ID]]))</f>
        <v>1</v>
      </c>
      <c r="H810" s="364" t="str">
        <f xml:space="preserve"> IF(tab_SATLISTE[[#This Row],[SAT-ID]]="","",IF(MID(tab_SATLISTE[[#This Row],[SAT-ID]],2,1)="x","Freistaat Bayern",INDEX(bezirke,LEFT(tab_SATLISTE[[#This Row],[SAT-ID]],1))&amp; " - "&amp; IF(MID(tab_SATLISTE[[#This Row],[SAT-ID]],2,1)="k","kommunal","privat")))</f>
        <v>Oberbayern - kommunal</v>
      </c>
      <c r="I810" s="365"/>
      <c r="J810" s="365"/>
      <c r="K810" s="365"/>
      <c r="L810" s="366"/>
    </row>
    <row r="811" spans="1:12" ht="15.95" customHeight="1" x14ac:dyDescent="0.25">
      <c r="A811" s="133" t="s">
        <v>453</v>
      </c>
      <c r="B811" s="133" t="s">
        <v>3656</v>
      </c>
      <c r="C811" s="133">
        <v>6</v>
      </c>
      <c r="D811" s="136">
        <v>6000</v>
      </c>
      <c r="E811" s="135">
        <v>1500</v>
      </c>
      <c r="F811" s="133">
        <v>6</v>
      </c>
      <c r="G811" s="46" t="str">
        <f>IF(MID(tab_SATLISTE[[#This Row],[SAT-ID]],2,1)="x","x",LEFT(tab_SATLISTE[[#This Row],[SAT-ID]]))</f>
        <v>1</v>
      </c>
      <c r="H811" s="364" t="str">
        <f xml:space="preserve"> IF(tab_SATLISTE[[#This Row],[SAT-ID]]="","",IF(MID(tab_SATLISTE[[#This Row],[SAT-ID]],2,1)="x","Freistaat Bayern",INDEX(bezirke,LEFT(tab_SATLISTE[[#This Row],[SAT-ID]],1))&amp; " - "&amp; IF(MID(tab_SATLISTE[[#This Row],[SAT-ID]],2,1)="k","kommunal","privat")))</f>
        <v>Oberbayern - kommunal</v>
      </c>
      <c r="I811" s="365"/>
      <c r="J811" s="365"/>
      <c r="K811" s="365"/>
      <c r="L811" s="366"/>
    </row>
    <row r="812" spans="1:12" ht="15.95" customHeight="1" x14ac:dyDescent="0.25">
      <c r="A812" s="133" t="s">
        <v>864</v>
      </c>
      <c r="B812" s="133" t="s">
        <v>3657</v>
      </c>
      <c r="C812" s="133">
        <v>8</v>
      </c>
      <c r="D812" s="136">
        <v>8000</v>
      </c>
      <c r="E812" s="135">
        <v>2000</v>
      </c>
      <c r="F812" s="133">
        <v>8</v>
      </c>
      <c r="G812" s="46" t="str">
        <f>IF(MID(tab_SATLISTE[[#This Row],[SAT-ID]],2,1)="x","x",LEFT(tab_SATLISTE[[#This Row],[SAT-ID]]))</f>
        <v>1</v>
      </c>
      <c r="H812" s="364" t="str">
        <f xml:space="preserve"> IF(tab_SATLISTE[[#This Row],[SAT-ID]]="","",IF(MID(tab_SATLISTE[[#This Row],[SAT-ID]],2,1)="x","Freistaat Bayern",INDEX(bezirke,LEFT(tab_SATLISTE[[#This Row],[SAT-ID]],1))&amp; " - "&amp; IF(MID(tab_SATLISTE[[#This Row],[SAT-ID]],2,1)="k","kommunal","privat")))</f>
        <v>Oberbayern - kommunal</v>
      </c>
      <c r="I812" s="365"/>
      <c r="J812" s="365"/>
      <c r="K812" s="365"/>
      <c r="L812" s="366"/>
    </row>
    <row r="813" spans="1:12" ht="15.95" customHeight="1" x14ac:dyDescent="0.25">
      <c r="A813" s="133" t="s">
        <v>873</v>
      </c>
      <c r="B813" s="133" t="s">
        <v>3658</v>
      </c>
      <c r="C813" s="133">
        <v>6</v>
      </c>
      <c r="D813" s="136">
        <v>6000</v>
      </c>
      <c r="E813" s="135">
        <v>1500</v>
      </c>
      <c r="F813" s="133">
        <v>6</v>
      </c>
      <c r="G813" s="46" t="str">
        <f>IF(MID(tab_SATLISTE[[#This Row],[SAT-ID]],2,1)="x","x",LEFT(tab_SATLISTE[[#This Row],[SAT-ID]]))</f>
        <v>1</v>
      </c>
      <c r="H813" s="364" t="str">
        <f xml:space="preserve"> IF(tab_SATLISTE[[#This Row],[SAT-ID]]="","",IF(MID(tab_SATLISTE[[#This Row],[SAT-ID]],2,1)="x","Freistaat Bayern",INDEX(bezirke,LEFT(tab_SATLISTE[[#This Row],[SAT-ID]],1))&amp; " - "&amp; IF(MID(tab_SATLISTE[[#This Row],[SAT-ID]],2,1)="k","kommunal","privat")))</f>
        <v>Oberbayern - kommunal</v>
      </c>
      <c r="I813" s="365"/>
      <c r="J813" s="365"/>
      <c r="K813" s="365"/>
      <c r="L813" s="366"/>
    </row>
    <row r="814" spans="1:12" ht="15.95" customHeight="1" x14ac:dyDescent="0.25">
      <c r="A814" s="133" t="s">
        <v>851</v>
      </c>
      <c r="B814" s="133" t="s">
        <v>3659</v>
      </c>
      <c r="C814" s="133">
        <v>109</v>
      </c>
      <c r="D814" s="136">
        <v>109000</v>
      </c>
      <c r="E814" s="135">
        <v>27250</v>
      </c>
      <c r="F814" s="133">
        <v>109</v>
      </c>
      <c r="G814" s="46" t="str">
        <f>IF(MID(tab_SATLISTE[[#This Row],[SAT-ID]],2,1)="x","x",LEFT(tab_SATLISTE[[#This Row],[SAT-ID]]))</f>
        <v>1</v>
      </c>
      <c r="H814" s="364" t="str">
        <f xml:space="preserve"> IF(tab_SATLISTE[[#This Row],[SAT-ID]]="","",IF(MID(tab_SATLISTE[[#This Row],[SAT-ID]],2,1)="x","Freistaat Bayern",INDEX(bezirke,LEFT(tab_SATLISTE[[#This Row],[SAT-ID]],1))&amp; " - "&amp; IF(MID(tab_SATLISTE[[#This Row],[SAT-ID]],2,1)="k","kommunal","privat")))</f>
        <v>Oberbayern - kommunal</v>
      </c>
      <c r="I814" s="365"/>
      <c r="J814" s="365"/>
      <c r="K814" s="365"/>
      <c r="L814" s="366"/>
    </row>
    <row r="815" spans="1:12" ht="15.95" customHeight="1" x14ac:dyDescent="0.25">
      <c r="A815" s="133" t="s">
        <v>426</v>
      </c>
      <c r="B815" s="133" t="s">
        <v>3660</v>
      </c>
      <c r="C815" s="133">
        <v>15</v>
      </c>
      <c r="D815" s="136">
        <v>15000</v>
      </c>
      <c r="E815" s="135">
        <v>3750</v>
      </c>
      <c r="F815" s="133">
        <v>15</v>
      </c>
      <c r="G815" s="46" t="str">
        <f>IF(MID(tab_SATLISTE[[#This Row],[SAT-ID]],2,1)="x","x",LEFT(tab_SATLISTE[[#This Row],[SAT-ID]]))</f>
        <v>1</v>
      </c>
      <c r="H815" s="364" t="str">
        <f xml:space="preserve"> IF(tab_SATLISTE[[#This Row],[SAT-ID]]="","",IF(MID(tab_SATLISTE[[#This Row],[SAT-ID]],2,1)="x","Freistaat Bayern",INDEX(bezirke,LEFT(tab_SATLISTE[[#This Row],[SAT-ID]],1))&amp; " - "&amp; IF(MID(tab_SATLISTE[[#This Row],[SAT-ID]],2,1)="k","kommunal","privat")))</f>
        <v>Oberbayern - kommunal</v>
      </c>
      <c r="I815" s="365"/>
      <c r="J815" s="365"/>
      <c r="K815" s="365"/>
      <c r="L815" s="366"/>
    </row>
    <row r="816" spans="1:12" ht="15.95" customHeight="1" x14ac:dyDescent="0.25">
      <c r="A816" s="133" t="s">
        <v>508</v>
      </c>
      <c r="B816" s="133" t="s">
        <v>3661</v>
      </c>
      <c r="C816" s="133">
        <v>12</v>
      </c>
      <c r="D816" s="136">
        <v>12000</v>
      </c>
      <c r="E816" s="135">
        <v>3000</v>
      </c>
      <c r="F816" s="133">
        <v>12</v>
      </c>
      <c r="G816" s="46" t="str">
        <f>IF(MID(tab_SATLISTE[[#This Row],[SAT-ID]],2,1)="x","x",LEFT(tab_SATLISTE[[#This Row],[SAT-ID]]))</f>
        <v>1</v>
      </c>
      <c r="H816" s="364" t="str">
        <f xml:space="preserve"> IF(tab_SATLISTE[[#This Row],[SAT-ID]]="","",IF(MID(tab_SATLISTE[[#This Row],[SAT-ID]],2,1)="x","Freistaat Bayern",INDEX(bezirke,LEFT(tab_SATLISTE[[#This Row],[SAT-ID]],1))&amp; " - "&amp; IF(MID(tab_SATLISTE[[#This Row],[SAT-ID]],2,1)="k","kommunal","privat")))</f>
        <v>Oberbayern - kommunal</v>
      </c>
      <c r="I816" s="365"/>
      <c r="J816" s="365"/>
      <c r="K816" s="365"/>
      <c r="L816" s="366"/>
    </row>
    <row r="817" spans="1:12" ht="15.95" customHeight="1" x14ac:dyDescent="0.25">
      <c r="A817" s="133" t="s">
        <v>550</v>
      </c>
      <c r="B817" s="133" t="s">
        <v>232</v>
      </c>
      <c r="C817" s="133">
        <v>24</v>
      </c>
      <c r="D817" s="136">
        <v>24000</v>
      </c>
      <c r="E817" s="135">
        <v>6000</v>
      </c>
      <c r="F817" s="133">
        <v>24</v>
      </c>
      <c r="G817" s="46" t="str">
        <f>IF(MID(tab_SATLISTE[[#This Row],[SAT-ID]],2,1)="x","x",LEFT(tab_SATLISTE[[#This Row],[SAT-ID]]))</f>
        <v>1</v>
      </c>
      <c r="H817" s="364" t="str">
        <f xml:space="preserve"> IF(tab_SATLISTE[[#This Row],[SAT-ID]]="","",IF(MID(tab_SATLISTE[[#This Row],[SAT-ID]],2,1)="x","Freistaat Bayern",INDEX(bezirke,LEFT(tab_SATLISTE[[#This Row],[SAT-ID]],1))&amp; " - "&amp; IF(MID(tab_SATLISTE[[#This Row],[SAT-ID]],2,1)="k","kommunal","privat")))</f>
        <v>Oberbayern - kommunal</v>
      </c>
      <c r="I817" s="365"/>
      <c r="J817" s="365"/>
      <c r="K817" s="365"/>
      <c r="L817" s="366"/>
    </row>
    <row r="818" spans="1:12" ht="15.95" customHeight="1" x14ac:dyDescent="0.25">
      <c r="A818" s="133" t="s">
        <v>554</v>
      </c>
      <c r="B818" s="133" t="s">
        <v>3662</v>
      </c>
      <c r="C818" s="133">
        <v>12</v>
      </c>
      <c r="D818" s="136">
        <v>12000</v>
      </c>
      <c r="E818" s="135">
        <v>3000</v>
      </c>
      <c r="F818" s="133">
        <v>12</v>
      </c>
      <c r="G818" s="46" t="str">
        <f>IF(MID(tab_SATLISTE[[#This Row],[SAT-ID]],2,1)="x","x",LEFT(tab_SATLISTE[[#This Row],[SAT-ID]]))</f>
        <v>1</v>
      </c>
      <c r="H818" s="364" t="str">
        <f xml:space="preserve"> IF(tab_SATLISTE[[#This Row],[SAT-ID]]="","",IF(MID(tab_SATLISTE[[#This Row],[SAT-ID]],2,1)="x","Freistaat Bayern",INDEX(bezirke,LEFT(tab_SATLISTE[[#This Row],[SAT-ID]],1))&amp; " - "&amp; IF(MID(tab_SATLISTE[[#This Row],[SAT-ID]],2,1)="k","kommunal","privat")))</f>
        <v>Oberbayern - kommunal</v>
      </c>
      <c r="I818" s="365"/>
      <c r="J818" s="365"/>
      <c r="K818" s="365"/>
      <c r="L818" s="366"/>
    </row>
    <row r="819" spans="1:12" ht="15.95" customHeight="1" x14ac:dyDescent="0.25">
      <c r="A819" s="133" t="s">
        <v>593</v>
      </c>
      <c r="B819" s="133" t="s">
        <v>3663</v>
      </c>
      <c r="C819" s="133">
        <v>25</v>
      </c>
      <c r="D819" s="136">
        <v>25000</v>
      </c>
      <c r="E819" s="135">
        <v>6250</v>
      </c>
      <c r="F819" s="133">
        <v>25</v>
      </c>
      <c r="G819" s="46" t="str">
        <f>IF(MID(tab_SATLISTE[[#This Row],[SAT-ID]],2,1)="x","x",LEFT(tab_SATLISTE[[#This Row],[SAT-ID]]))</f>
        <v>1</v>
      </c>
      <c r="H819" s="364" t="str">
        <f xml:space="preserve"> IF(tab_SATLISTE[[#This Row],[SAT-ID]]="","",IF(MID(tab_SATLISTE[[#This Row],[SAT-ID]],2,1)="x","Freistaat Bayern",INDEX(bezirke,LEFT(tab_SATLISTE[[#This Row],[SAT-ID]],1))&amp; " - "&amp; IF(MID(tab_SATLISTE[[#This Row],[SAT-ID]],2,1)="k","kommunal","privat")))</f>
        <v>Oberbayern - kommunal</v>
      </c>
      <c r="I819" s="365"/>
      <c r="J819" s="365"/>
      <c r="K819" s="365"/>
      <c r="L819" s="366"/>
    </row>
    <row r="820" spans="1:12" ht="15.95" customHeight="1" x14ac:dyDescent="0.25">
      <c r="A820" s="133" t="s">
        <v>601</v>
      </c>
      <c r="B820" s="133" t="s">
        <v>3664</v>
      </c>
      <c r="C820" s="133">
        <v>12</v>
      </c>
      <c r="D820" s="136">
        <v>12000</v>
      </c>
      <c r="E820" s="135">
        <v>3000</v>
      </c>
      <c r="F820" s="133">
        <v>12</v>
      </c>
      <c r="G820" s="46" t="str">
        <f>IF(MID(tab_SATLISTE[[#This Row],[SAT-ID]],2,1)="x","x",LEFT(tab_SATLISTE[[#This Row],[SAT-ID]]))</f>
        <v>1</v>
      </c>
      <c r="H820" s="364" t="str">
        <f xml:space="preserve"> IF(tab_SATLISTE[[#This Row],[SAT-ID]]="","",IF(MID(tab_SATLISTE[[#This Row],[SAT-ID]],2,1)="x","Freistaat Bayern",INDEX(bezirke,LEFT(tab_SATLISTE[[#This Row],[SAT-ID]],1))&amp; " - "&amp; IF(MID(tab_SATLISTE[[#This Row],[SAT-ID]],2,1)="k","kommunal","privat")))</f>
        <v>Oberbayern - kommunal</v>
      </c>
      <c r="I820" s="365"/>
      <c r="J820" s="365"/>
      <c r="K820" s="365"/>
      <c r="L820" s="366"/>
    </row>
    <row r="821" spans="1:12" ht="15.95" customHeight="1" x14ac:dyDescent="0.25">
      <c r="A821" s="133" t="s">
        <v>612</v>
      </c>
      <c r="B821" s="133" t="s">
        <v>3665</v>
      </c>
      <c r="C821" s="133">
        <v>11</v>
      </c>
      <c r="D821" s="136">
        <v>11000</v>
      </c>
      <c r="E821" s="135">
        <v>2750</v>
      </c>
      <c r="F821" s="133">
        <v>11</v>
      </c>
      <c r="G821" s="46" t="str">
        <f>IF(MID(tab_SATLISTE[[#This Row],[SAT-ID]],2,1)="x","x",LEFT(tab_SATLISTE[[#This Row],[SAT-ID]]))</f>
        <v>1</v>
      </c>
      <c r="H821" s="364" t="str">
        <f xml:space="preserve"> IF(tab_SATLISTE[[#This Row],[SAT-ID]]="","",IF(MID(tab_SATLISTE[[#This Row],[SAT-ID]],2,1)="x","Freistaat Bayern",INDEX(bezirke,LEFT(tab_SATLISTE[[#This Row],[SAT-ID]],1))&amp; " - "&amp; IF(MID(tab_SATLISTE[[#This Row],[SAT-ID]],2,1)="k","kommunal","privat")))</f>
        <v>Oberbayern - kommunal</v>
      </c>
      <c r="I821" s="365"/>
      <c r="J821" s="365"/>
      <c r="K821" s="365"/>
      <c r="L821" s="366"/>
    </row>
    <row r="822" spans="1:12" ht="15.95" customHeight="1" x14ac:dyDescent="0.25">
      <c r="A822" s="133" t="s">
        <v>844</v>
      </c>
      <c r="B822" s="133" t="s">
        <v>3666</v>
      </c>
      <c r="C822" s="133">
        <v>47</v>
      </c>
      <c r="D822" s="136">
        <v>47000</v>
      </c>
      <c r="E822" s="135">
        <v>11750</v>
      </c>
      <c r="F822" s="133">
        <v>47</v>
      </c>
      <c r="G822" s="46" t="str">
        <f>IF(MID(tab_SATLISTE[[#This Row],[SAT-ID]],2,1)="x","x",LEFT(tab_SATLISTE[[#This Row],[SAT-ID]]))</f>
        <v>1</v>
      </c>
      <c r="H822" s="364" t="str">
        <f xml:space="preserve"> IF(tab_SATLISTE[[#This Row],[SAT-ID]]="","",IF(MID(tab_SATLISTE[[#This Row],[SAT-ID]],2,1)="x","Freistaat Bayern",INDEX(bezirke,LEFT(tab_SATLISTE[[#This Row],[SAT-ID]],1))&amp; " - "&amp; IF(MID(tab_SATLISTE[[#This Row],[SAT-ID]],2,1)="k","kommunal","privat")))</f>
        <v>Oberbayern - kommunal</v>
      </c>
      <c r="I822" s="365"/>
      <c r="J822" s="365"/>
      <c r="K822" s="365"/>
      <c r="L822" s="366"/>
    </row>
    <row r="823" spans="1:12" ht="15.95" customHeight="1" x14ac:dyDescent="0.25">
      <c r="A823" s="133" t="s">
        <v>652</v>
      </c>
      <c r="B823" s="133" t="s">
        <v>3667</v>
      </c>
      <c r="C823" s="133">
        <v>50</v>
      </c>
      <c r="D823" s="136">
        <v>50000</v>
      </c>
      <c r="E823" s="135">
        <v>12500</v>
      </c>
      <c r="F823" s="133">
        <v>50</v>
      </c>
      <c r="G823" s="46" t="str">
        <f>IF(MID(tab_SATLISTE[[#This Row],[SAT-ID]],2,1)="x","x",LEFT(tab_SATLISTE[[#This Row],[SAT-ID]]))</f>
        <v>1</v>
      </c>
      <c r="H823" s="364" t="str">
        <f xml:space="preserve"> IF(tab_SATLISTE[[#This Row],[SAT-ID]]="","",IF(MID(tab_SATLISTE[[#This Row],[SAT-ID]],2,1)="x","Freistaat Bayern",INDEX(bezirke,LEFT(tab_SATLISTE[[#This Row],[SAT-ID]],1))&amp; " - "&amp; IF(MID(tab_SATLISTE[[#This Row],[SAT-ID]],2,1)="k","kommunal","privat")))</f>
        <v>Oberbayern - kommunal</v>
      </c>
      <c r="I823" s="365"/>
      <c r="J823" s="365"/>
      <c r="K823" s="365"/>
      <c r="L823" s="366"/>
    </row>
    <row r="824" spans="1:12" ht="15.95" customHeight="1" x14ac:dyDescent="0.25">
      <c r="A824" s="133" t="s">
        <v>677</v>
      </c>
      <c r="B824" s="133" t="s">
        <v>3668</v>
      </c>
      <c r="C824" s="133">
        <v>15</v>
      </c>
      <c r="D824" s="136">
        <v>15000</v>
      </c>
      <c r="E824" s="135">
        <v>3750</v>
      </c>
      <c r="F824" s="133">
        <v>15</v>
      </c>
      <c r="G824" s="46" t="str">
        <f>IF(MID(tab_SATLISTE[[#This Row],[SAT-ID]],2,1)="x","x",LEFT(tab_SATLISTE[[#This Row],[SAT-ID]]))</f>
        <v>1</v>
      </c>
      <c r="H824" s="364" t="str">
        <f xml:space="preserve"> IF(tab_SATLISTE[[#This Row],[SAT-ID]]="","",IF(MID(tab_SATLISTE[[#This Row],[SAT-ID]],2,1)="x","Freistaat Bayern",INDEX(bezirke,LEFT(tab_SATLISTE[[#This Row],[SAT-ID]],1))&amp; " - "&amp; IF(MID(tab_SATLISTE[[#This Row],[SAT-ID]],2,1)="k","kommunal","privat")))</f>
        <v>Oberbayern - kommunal</v>
      </c>
      <c r="I824" s="365"/>
      <c r="J824" s="365"/>
      <c r="K824" s="365"/>
      <c r="L824" s="366"/>
    </row>
    <row r="825" spans="1:12" ht="15.95" customHeight="1" x14ac:dyDescent="0.25">
      <c r="A825" s="133" t="s">
        <v>752</v>
      </c>
      <c r="B825" s="133" t="s">
        <v>3669</v>
      </c>
      <c r="C825" s="133">
        <v>37</v>
      </c>
      <c r="D825" s="136">
        <v>37000</v>
      </c>
      <c r="E825" s="135">
        <v>9250</v>
      </c>
      <c r="F825" s="133">
        <v>37</v>
      </c>
      <c r="G825" s="46" t="str">
        <f>IF(MID(tab_SATLISTE[[#This Row],[SAT-ID]],2,1)="x","x",LEFT(tab_SATLISTE[[#This Row],[SAT-ID]]))</f>
        <v>1</v>
      </c>
      <c r="H825" s="364" t="str">
        <f xml:space="preserve"> IF(tab_SATLISTE[[#This Row],[SAT-ID]]="","",IF(MID(tab_SATLISTE[[#This Row],[SAT-ID]],2,1)="x","Freistaat Bayern",INDEX(bezirke,LEFT(tab_SATLISTE[[#This Row],[SAT-ID]],1))&amp; " - "&amp; IF(MID(tab_SATLISTE[[#This Row],[SAT-ID]],2,1)="k","kommunal","privat")))</f>
        <v>Oberbayern - kommunal</v>
      </c>
      <c r="I825" s="365"/>
      <c r="J825" s="365"/>
      <c r="K825" s="365"/>
      <c r="L825" s="366"/>
    </row>
    <row r="826" spans="1:12" ht="15.95" customHeight="1" x14ac:dyDescent="0.25">
      <c r="A826" s="133" t="s">
        <v>753</v>
      </c>
      <c r="B826" s="133" t="s">
        <v>3670</v>
      </c>
      <c r="C826" s="133">
        <v>26</v>
      </c>
      <c r="D826" s="136">
        <v>26000</v>
      </c>
      <c r="E826" s="135">
        <v>6500</v>
      </c>
      <c r="F826" s="133">
        <v>26</v>
      </c>
      <c r="G826" s="46" t="str">
        <f>IF(MID(tab_SATLISTE[[#This Row],[SAT-ID]],2,1)="x","x",LEFT(tab_SATLISTE[[#This Row],[SAT-ID]]))</f>
        <v>1</v>
      </c>
      <c r="H826" s="364" t="str">
        <f xml:space="preserve"> IF(tab_SATLISTE[[#This Row],[SAT-ID]]="","",IF(MID(tab_SATLISTE[[#This Row],[SAT-ID]],2,1)="x","Freistaat Bayern",INDEX(bezirke,LEFT(tab_SATLISTE[[#This Row],[SAT-ID]],1))&amp; " - "&amp; IF(MID(tab_SATLISTE[[#This Row],[SAT-ID]],2,1)="k","kommunal","privat")))</f>
        <v>Oberbayern - kommunal</v>
      </c>
      <c r="I826" s="365"/>
      <c r="J826" s="365"/>
      <c r="K826" s="365"/>
      <c r="L826" s="366"/>
    </row>
    <row r="827" spans="1:12" ht="15.95" customHeight="1" x14ac:dyDescent="0.25">
      <c r="A827" s="133" t="s">
        <v>759</v>
      </c>
      <c r="B827" s="133" t="s">
        <v>3671</v>
      </c>
      <c r="C827" s="133">
        <v>19</v>
      </c>
      <c r="D827" s="136">
        <v>19000</v>
      </c>
      <c r="E827" s="135">
        <v>4750</v>
      </c>
      <c r="F827" s="133">
        <v>19</v>
      </c>
      <c r="G827" s="46" t="str">
        <f>IF(MID(tab_SATLISTE[[#This Row],[SAT-ID]],2,1)="x","x",LEFT(tab_SATLISTE[[#This Row],[SAT-ID]]))</f>
        <v>1</v>
      </c>
      <c r="H827" s="364" t="str">
        <f xml:space="preserve"> IF(tab_SATLISTE[[#This Row],[SAT-ID]]="","",IF(MID(tab_SATLISTE[[#This Row],[SAT-ID]],2,1)="x","Freistaat Bayern",INDEX(bezirke,LEFT(tab_SATLISTE[[#This Row],[SAT-ID]],1))&amp; " - "&amp; IF(MID(tab_SATLISTE[[#This Row],[SAT-ID]],2,1)="k","kommunal","privat")))</f>
        <v>Oberbayern - kommunal</v>
      </c>
      <c r="I827" s="365"/>
      <c r="J827" s="365"/>
      <c r="K827" s="365"/>
      <c r="L827" s="366"/>
    </row>
    <row r="828" spans="1:12" ht="15.95" customHeight="1" x14ac:dyDescent="0.25">
      <c r="A828" s="133" t="s">
        <v>779</v>
      </c>
      <c r="B828" s="133" t="s">
        <v>3672</v>
      </c>
      <c r="C828" s="133">
        <v>14</v>
      </c>
      <c r="D828" s="136">
        <v>14000</v>
      </c>
      <c r="E828" s="135">
        <v>3500</v>
      </c>
      <c r="F828" s="133">
        <v>14</v>
      </c>
      <c r="G828" s="46" t="str">
        <f>IF(MID(tab_SATLISTE[[#This Row],[SAT-ID]],2,1)="x","x",LEFT(tab_SATLISTE[[#This Row],[SAT-ID]]))</f>
        <v>1</v>
      </c>
      <c r="H828" s="364" t="str">
        <f xml:space="preserve"> IF(tab_SATLISTE[[#This Row],[SAT-ID]]="","",IF(MID(tab_SATLISTE[[#This Row],[SAT-ID]],2,1)="x","Freistaat Bayern",INDEX(bezirke,LEFT(tab_SATLISTE[[#This Row],[SAT-ID]],1))&amp; " - "&amp; IF(MID(tab_SATLISTE[[#This Row],[SAT-ID]],2,1)="k","kommunal","privat")))</f>
        <v>Oberbayern - kommunal</v>
      </c>
      <c r="I828" s="365"/>
      <c r="J828" s="365"/>
      <c r="K828" s="365"/>
      <c r="L828" s="366"/>
    </row>
    <row r="829" spans="1:12" ht="15.95" customHeight="1" x14ac:dyDescent="0.25">
      <c r="A829" s="133" t="s">
        <v>795</v>
      </c>
      <c r="B829" s="133" t="s">
        <v>3673</v>
      </c>
      <c r="C829" s="133">
        <v>23</v>
      </c>
      <c r="D829" s="136">
        <v>23000</v>
      </c>
      <c r="E829" s="135">
        <v>5750</v>
      </c>
      <c r="F829" s="133">
        <v>23</v>
      </c>
      <c r="G829" s="46" t="str">
        <f>IF(MID(tab_SATLISTE[[#This Row],[SAT-ID]],2,1)="x","x",LEFT(tab_SATLISTE[[#This Row],[SAT-ID]]))</f>
        <v>1</v>
      </c>
      <c r="H829" s="364" t="str">
        <f xml:space="preserve"> IF(tab_SATLISTE[[#This Row],[SAT-ID]]="","",IF(MID(tab_SATLISTE[[#This Row],[SAT-ID]],2,1)="x","Freistaat Bayern",INDEX(bezirke,LEFT(tab_SATLISTE[[#This Row],[SAT-ID]],1))&amp; " - "&amp; IF(MID(tab_SATLISTE[[#This Row],[SAT-ID]],2,1)="k","kommunal","privat")))</f>
        <v>Oberbayern - kommunal</v>
      </c>
      <c r="I829" s="365"/>
      <c r="J829" s="365"/>
      <c r="K829" s="365"/>
      <c r="L829" s="366"/>
    </row>
    <row r="830" spans="1:12" ht="15.95" customHeight="1" x14ac:dyDescent="0.25">
      <c r="A830" s="133" t="s">
        <v>860</v>
      </c>
      <c r="B830" s="133" t="s">
        <v>3674</v>
      </c>
      <c r="C830" s="133">
        <v>49</v>
      </c>
      <c r="D830" s="136">
        <v>49000</v>
      </c>
      <c r="E830" s="135">
        <v>12250</v>
      </c>
      <c r="F830" s="133">
        <v>49</v>
      </c>
      <c r="G830" s="46" t="str">
        <f>IF(MID(tab_SATLISTE[[#This Row],[SAT-ID]],2,1)="x","x",LEFT(tab_SATLISTE[[#This Row],[SAT-ID]]))</f>
        <v>1</v>
      </c>
      <c r="H830" s="364" t="str">
        <f xml:space="preserve"> IF(tab_SATLISTE[[#This Row],[SAT-ID]]="","",IF(MID(tab_SATLISTE[[#This Row],[SAT-ID]],2,1)="x","Freistaat Bayern",INDEX(bezirke,LEFT(tab_SATLISTE[[#This Row],[SAT-ID]],1))&amp; " - "&amp; IF(MID(tab_SATLISTE[[#This Row],[SAT-ID]],2,1)="k","kommunal","privat")))</f>
        <v>Oberbayern - kommunal</v>
      </c>
      <c r="I830" s="365"/>
      <c r="J830" s="365"/>
      <c r="K830" s="365"/>
      <c r="L830" s="366"/>
    </row>
    <row r="831" spans="1:12" ht="15.95" customHeight="1" x14ac:dyDescent="0.25">
      <c r="A831" s="133" t="s">
        <v>892</v>
      </c>
      <c r="B831" s="133" t="s">
        <v>3675</v>
      </c>
      <c r="C831" s="133">
        <v>38</v>
      </c>
      <c r="D831" s="136">
        <v>38000</v>
      </c>
      <c r="E831" s="135">
        <v>9500</v>
      </c>
      <c r="F831" s="133">
        <v>38</v>
      </c>
      <c r="G831" s="46" t="str">
        <f>IF(MID(tab_SATLISTE[[#This Row],[SAT-ID]],2,1)="x","x",LEFT(tab_SATLISTE[[#This Row],[SAT-ID]]))</f>
        <v>1</v>
      </c>
      <c r="H831" s="364" t="str">
        <f xml:space="preserve"> IF(tab_SATLISTE[[#This Row],[SAT-ID]]="","",IF(MID(tab_SATLISTE[[#This Row],[SAT-ID]],2,1)="x","Freistaat Bayern",INDEX(bezirke,LEFT(tab_SATLISTE[[#This Row],[SAT-ID]],1))&amp; " - "&amp; IF(MID(tab_SATLISTE[[#This Row],[SAT-ID]],2,1)="k","kommunal","privat")))</f>
        <v>Oberbayern - kommunal</v>
      </c>
      <c r="I831" s="365"/>
      <c r="J831" s="365"/>
      <c r="K831" s="365"/>
      <c r="L831" s="366"/>
    </row>
    <row r="832" spans="1:12" ht="15.95" customHeight="1" x14ac:dyDescent="0.25">
      <c r="A832" s="133" t="s">
        <v>738</v>
      </c>
      <c r="B832" s="133" t="s">
        <v>3676</v>
      </c>
      <c r="C832" s="133">
        <v>15</v>
      </c>
      <c r="D832" s="136">
        <v>15000</v>
      </c>
      <c r="E832" s="135">
        <v>3750</v>
      </c>
      <c r="F832" s="133">
        <v>15</v>
      </c>
      <c r="G832" s="46" t="str">
        <f>IF(MID(tab_SATLISTE[[#This Row],[SAT-ID]],2,1)="x","x",LEFT(tab_SATLISTE[[#This Row],[SAT-ID]]))</f>
        <v>1</v>
      </c>
      <c r="H832" s="364" t="str">
        <f xml:space="preserve"> IF(tab_SATLISTE[[#This Row],[SAT-ID]]="","",IF(MID(tab_SATLISTE[[#This Row],[SAT-ID]],2,1)="x","Freistaat Bayern",INDEX(bezirke,LEFT(tab_SATLISTE[[#This Row],[SAT-ID]],1))&amp; " - "&amp; IF(MID(tab_SATLISTE[[#This Row],[SAT-ID]],2,1)="k","kommunal","privat")))</f>
        <v>Oberbayern - kommunal</v>
      </c>
      <c r="I832" s="365"/>
      <c r="J832" s="365"/>
      <c r="K832" s="365"/>
      <c r="L832" s="366"/>
    </row>
    <row r="833" spans="1:12" ht="15.95" customHeight="1" x14ac:dyDescent="0.25">
      <c r="A833" s="133" t="s">
        <v>411</v>
      </c>
      <c r="B833" s="133" t="s">
        <v>3677</v>
      </c>
      <c r="C833" s="133">
        <v>15</v>
      </c>
      <c r="D833" s="136">
        <v>15000</v>
      </c>
      <c r="E833" s="135">
        <v>3750</v>
      </c>
      <c r="F833" s="133">
        <v>15</v>
      </c>
      <c r="G833" s="46" t="str">
        <f>IF(MID(tab_SATLISTE[[#This Row],[SAT-ID]],2,1)="x","x",LEFT(tab_SATLISTE[[#This Row],[SAT-ID]]))</f>
        <v>1</v>
      </c>
      <c r="H833" s="364" t="str">
        <f xml:space="preserve"> IF(tab_SATLISTE[[#This Row],[SAT-ID]]="","",IF(MID(tab_SATLISTE[[#This Row],[SAT-ID]],2,1)="x","Freistaat Bayern",INDEX(bezirke,LEFT(tab_SATLISTE[[#This Row],[SAT-ID]],1))&amp; " - "&amp; IF(MID(tab_SATLISTE[[#This Row],[SAT-ID]],2,1)="k","kommunal","privat")))</f>
        <v>Oberbayern - kommunal</v>
      </c>
      <c r="I833" s="365"/>
      <c r="J833" s="365"/>
      <c r="K833" s="365"/>
      <c r="L833" s="366"/>
    </row>
    <row r="834" spans="1:12" ht="15.95" customHeight="1" x14ac:dyDescent="0.25">
      <c r="A834" s="133" t="s">
        <v>420</v>
      </c>
      <c r="B834" s="133" t="s">
        <v>3678</v>
      </c>
      <c r="C834" s="133">
        <v>13</v>
      </c>
      <c r="D834" s="136">
        <v>13000</v>
      </c>
      <c r="E834" s="135">
        <v>3250</v>
      </c>
      <c r="F834" s="133">
        <v>13</v>
      </c>
      <c r="G834" s="46" t="str">
        <f>IF(MID(tab_SATLISTE[[#This Row],[SAT-ID]],2,1)="x","x",LEFT(tab_SATLISTE[[#This Row],[SAT-ID]]))</f>
        <v>1</v>
      </c>
      <c r="H834" s="364" t="str">
        <f xml:space="preserve"> IF(tab_SATLISTE[[#This Row],[SAT-ID]]="","",IF(MID(tab_SATLISTE[[#This Row],[SAT-ID]],2,1)="x","Freistaat Bayern",INDEX(bezirke,LEFT(tab_SATLISTE[[#This Row],[SAT-ID]],1))&amp; " - "&amp; IF(MID(tab_SATLISTE[[#This Row],[SAT-ID]],2,1)="k","kommunal","privat")))</f>
        <v>Oberbayern - kommunal</v>
      </c>
      <c r="I834" s="365"/>
      <c r="J834" s="365"/>
      <c r="K834" s="365"/>
      <c r="L834" s="366"/>
    </row>
    <row r="835" spans="1:12" ht="15.95" customHeight="1" x14ac:dyDescent="0.25">
      <c r="A835" s="133" t="s">
        <v>872</v>
      </c>
      <c r="B835" s="133" t="s">
        <v>3679</v>
      </c>
      <c r="C835" s="133">
        <v>67</v>
      </c>
      <c r="D835" s="136">
        <v>67000</v>
      </c>
      <c r="E835" s="135">
        <v>16750</v>
      </c>
      <c r="F835" s="133">
        <v>67</v>
      </c>
      <c r="G835" s="46" t="str">
        <f>IF(MID(tab_SATLISTE[[#This Row],[SAT-ID]],2,1)="x","x",LEFT(tab_SATLISTE[[#This Row],[SAT-ID]]))</f>
        <v>1</v>
      </c>
      <c r="H835" s="364" t="str">
        <f xml:space="preserve"> IF(tab_SATLISTE[[#This Row],[SAT-ID]]="","",IF(MID(tab_SATLISTE[[#This Row],[SAT-ID]],2,1)="x","Freistaat Bayern",INDEX(bezirke,LEFT(tab_SATLISTE[[#This Row],[SAT-ID]],1))&amp; " - "&amp; IF(MID(tab_SATLISTE[[#This Row],[SAT-ID]],2,1)="k","kommunal","privat")))</f>
        <v>Oberbayern - kommunal</v>
      </c>
      <c r="I835" s="365"/>
      <c r="J835" s="365"/>
      <c r="K835" s="365"/>
      <c r="L835" s="366"/>
    </row>
    <row r="836" spans="1:12" ht="15.95" customHeight="1" x14ac:dyDescent="0.25">
      <c r="A836" s="133" t="s">
        <v>427</v>
      </c>
      <c r="B836" s="133" t="s">
        <v>3680</v>
      </c>
      <c r="C836" s="133">
        <v>9</v>
      </c>
      <c r="D836" s="136">
        <v>9000</v>
      </c>
      <c r="E836" s="135">
        <v>2250</v>
      </c>
      <c r="F836" s="133">
        <v>9</v>
      </c>
      <c r="G836" s="46" t="str">
        <f>IF(MID(tab_SATLISTE[[#This Row],[SAT-ID]],2,1)="x","x",LEFT(tab_SATLISTE[[#This Row],[SAT-ID]]))</f>
        <v>1</v>
      </c>
      <c r="H836" s="364" t="str">
        <f xml:space="preserve"> IF(tab_SATLISTE[[#This Row],[SAT-ID]]="","",IF(MID(tab_SATLISTE[[#This Row],[SAT-ID]],2,1)="x","Freistaat Bayern",INDEX(bezirke,LEFT(tab_SATLISTE[[#This Row],[SAT-ID]],1))&amp; " - "&amp; IF(MID(tab_SATLISTE[[#This Row],[SAT-ID]],2,1)="k","kommunal","privat")))</f>
        <v>Oberbayern - kommunal</v>
      </c>
      <c r="I836" s="365"/>
      <c r="J836" s="365"/>
      <c r="K836" s="365"/>
      <c r="L836" s="366"/>
    </row>
    <row r="837" spans="1:12" ht="15.95" customHeight="1" x14ac:dyDescent="0.25">
      <c r="A837" s="133" t="s">
        <v>428</v>
      </c>
      <c r="B837" s="133" t="s">
        <v>3681</v>
      </c>
      <c r="C837" s="133">
        <v>65</v>
      </c>
      <c r="D837" s="136">
        <v>65000</v>
      </c>
      <c r="E837" s="135">
        <v>16250</v>
      </c>
      <c r="F837" s="133">
        <v>65</v>
      </c>
      <c r="G837" s="46" t="str">
        <f>IF(MID(tab_SATLISTE[[#This Row],[SAT-ID]],2,1)="x","x",LEFT(tab_SATLISTE[[#This Row],[SAT-ID]]))</f>
        <v>1</v>
      </c>
      <c r="H837" s="364" t="str">
        <f xml:space="preserve"> IF(tab_SATLISTE[[#This Row],[SAT-ID]]="","",IF(MID(tab_SATLISTE[[#This Row],[SAT-ID]],2,1)="x","Freistaat Bayern",INDEX(bezirke,LEFT(tab_SATLISTE[[#This Row],[SAT-ID]],1))&amp; " - "&amp; IF(MID(tab_SATLISTE[[#This Row],[SAT-ID]],2,1)="k","kommunal","privat")))</f>
        <v>Oberbayern - kommunal</v>
      </c>
      <c r="I837" s="365"/>
      <c r="J837" s="365"/>
      <c r="K837" s="365"/>
      <c r="L837" s="366"/>
    </row>
    <row r="838" spans="1:12" ht="15.95" customHeight="1" x14ac:dyDescent="0.25">
      <c r="A838" s="133" t="s">
        <v>584</v>
      </c>
      <c r="B838" s="133" t="s">
        <v>233</v>
      </c>
      <c r="C838" s="133">
        <v>49</v>
      </c>
      <c r="D838" s="136">
        <v>49000</v>
      </c>
      <c r="E838" s="135">
        <v>12250</v>
      </c>
      <c r="F838" s="133">
        <v>49</v>
      </c>
      <c r="G838" s="46" t="str">
        <f>IF(MID(tab_SATLISTE[[#This Row],[SAT-ID]],2,1)="x","x",LEFT(tab_SATLISTE[[#This Row],[SAT-ID]]))</f>
        <v>1</v>
      </c>
      <c r="H838" s="364" t="str">
        <f xml:space="preserve"> IF(tab_SATLISTE[[#This Row],[SAT-ID]]="","",IF(MID(tab_SATLISTE[[#This Row],[SAT-ID]],2,1)="x","Freistaat Bayern",INDEX(bezirke,LEFT(tab_SATLISTE[[#This Row],[SAT-ID]],1))&amp; " - "&amp; IF(MID(tab_SATLISTE[[#This Row],[SAT-ID]],2,1)="k","kommunal","privat")))</f>
        <v>Oberbayern - kommunal</v>
      </c>
      <c r="I838" s="365"/>
      <c r="J838" s="365"/>
      <c r="K838" s="365"/>
      <c r="L838" s="366"/>
    </row>
    <row r="839" spans="1:12" ht="15.95" customHeight="1" x14ac:dyDescent="0.25">
      <c r="A839" s="133" t="s">
        <v>456</v>
      </c>
      <c r="B839" s="133" t="s">
        <v>3682</v>
      </c>
      <c r="C839" s="133">
        <v>13</v>
      </c>
      <c r="D839" s="136">
        <v>13000</v>
      </c>
      <c r="E839" s="135">
        <v>3250</v>
      </c>
      <c r="F839" s="133">
        <v>13</v>
      </c>
      <c r="G839" s="46" t="str">
        <f>IF(MID(tab_SATLISTE[[#This Row],[SAT-ID]],2,1)="x","x",LEFT(tab_SATLISTE[[#This Row],[SAT-ID]]))</f>
        <v>1</v>
      </c>
      <c r="H839" s="364" t="str">
        <f xml:space="preserve"> IF(tab_SATLISTE[[#This Row],[SAT-ID]]="","",IF(MID(tab_SATLISTE[[#This Row],[SAT-ID]],2,1)="x","Freistaat Bayern",INDEX(bezirke,LEFT(tab_SATLISTE[[#This Row],[SAT-ID]],1))&amp; " - "&amp; IF(MID(tab_SATLISTE[[#This Row],[SAT-ID]],2,1)="k","kommunal","privat")))</f>
        <v>Oberbayern - kommunal</v>
      </c>
      <c r="I839" s="365"/>
      <c r="J839" s="365"/>
      <c r="K839" s="365"/>
      <c r="L839" s="366"/>
    </row>
    <row r="840" spans="1:12" ht="15.95" customHeight="1" x14ac:dyDescent="0.25">
      <c r="A840" s="133" t="s">
        <v>841</v>
      </c>
      <c r="B840" s="133" t="s">
        <v>3683</v>
      </c>
      <c r="C840" s="133">
        <v>35</v>
      </c>
      <c r="D840" s="136">
        <v>35000</v>
      </c>
      <c r="E840" s="135">
        <v>8750</v>
      </c>
      <c r="F840" s="133">
        <v>35</v>
      </c>
      <c r="G840" s="46" t="str">
        <f>IF(MID(tab_SATLISTE[[#This Row],[SAT-ID]],2,1)="x","x",LEFT(tab_SATLISTE[[#This Row],[SAT-ID]]))</f>
        <v>1</v>
      </c>
      <c r="H840" s="364" t="str">
        <f xml:space="preserve"> IF(tab_SATLISTE[[#This Row],[SAT-ID]]="","",IF(MID(tab_SATLISTE[[#This Row],[SAT-ID]],2,1)="x","Freistaat Bayern",INDEX(bezirke,LEFT(tab_SATLISTE[[#This Row],[SAT-ID]],1))&amp; " - "&amp; IF(MID(tab_SATLISTE[[#This Row],[SAT-ID]],2,1)="k","kommunal","privat")))</f>
        <v>Oberbayern - kommunal</v>
      </c>
      <c r="I840" s="365"/>
      <c r="J840" s="365"/>
      <c r="K840" s="365"/>
      <c r="L840" s="366"/>
    </row>
    <row r="841" spans="1:12" ht="15.95" customHeight="1" x14ac:dyDescent="0.25">
      <c r="A841" s="133" t="s">
        <v>463</v>
      </c>
      <c r="B841" s="133" t="s">
        <v>3684</v>
      </c>
      <c r="C841" s="133">
        <v>37</v>
      </c>
      <c r="D841" s="136">
        <v>37000</v>
      </c>
      <c r="E841" s="135">
        <v>9250</v>
      </c>
      <c r="F841" s="133">
        <v>37</v>
      </c>
      <c r="G841" s="46" t="str">
        <f>IF(MID(tab_SATLISTE[[#This Row],[SAT-ID]],2,1)="x","x",LEFT(tab_SATLISTE[[#This Row],[SAT-ID]]))</f>
        <v>1</v>
      </c>
      <c r="H841" s="364" t="str">
        <f xml:space="preserve"> IF(tab_SATLISTE[[#This Row],[SAT-ID]]="","",IF(MID(tab_SATLISTE[[#This Row],[SAT-ID]],2,1)="x","Freistaat Bayern",INDEX(bezirke,LEFT(tab_SATLISTE[[#This Row],[SAT-ID]],1))&amp; " - "&amp; IF(MID(tab_SATLISTE[[#This Row],[SAT-ID]],2,1)="k","kommunal","privat")))</f>
        <v>Oberbayern - kommunal</v>
      </c>
      <c r="I841" s="365"/>
      <c r="J841" s="365"/>
      <c r="K841" s="365"/>
      <c r="L841" s="366"/>
    </row>
    <row r="842" spans="1:12" ht="15.95" customHeight="1" x14ac:dyDescent="0.25">
      <c r="A842" s="133" t="s">
        <v>464</v>
      </c>
      <c r="B842" s="133" t="s">
        <v>3685</v>
      </c>
      <c r="C842" s="133">
        <v>10</v>
      </c>
      <c r="D842" s="136">
        <v>10000</v>
      </c>
      <c r="E842" s="135">
        <v>2500</v>
      </c>
      <c r="F842" s="133">
        <v>10</v>
      </c>
      <c r="G842" s="46" t="str">
        <f>IF(MID(tab_SATLISTE[[#This Row],[SAT-ID]],2,1)="x","x",LEFT(tab_SATLISTE[[#This Row],[SAT-ID]]))</f>
        <v>1</v>
      </c>
      <c r="H842" s="364" t="str">
        <f xml:space="preserve"> IF(tab_SATLISTE[[#This Row],[SAT-ID]]="","",IF(MID(tab_SATLISTE[[#This Row],[SAT-ID]],2,1)="x","Freistaat Bayern",INDEX(bezirke,LEFT(tab_SATLISTE[[#This Row],[SAT-ID]],1))&amp; " - "&amp; IF(MID(tab_SATLISTE[[#This Row],[SAT-ID]],2,1)="k","kommunal","privat")))</f>
        <v>Oberbayern - kommunal</v>
      </c>
      <c r="I842" s="365"/>
      <c r="J842" s="365"/>
      <c r="K842" s="365"/>
      <c r="L842" s="366"/>
    </row>
    <row r="843" spans="1:12" ht="15.95" customHeight="1" x14ac:dyDescent="0.25">
      <c r="A843" s="133" t="s">
        <v>465</v>
      </c>
      <c r="B843" s="133" t="s">
        <v>3686</v>
      </c>
      <c r="C843" s="133">
        <v>70</v>
      </c>
      <c r="D843" s="136">
        <v>70000</v>
      </c>
      <c r="E843" s="135">
        <v>17500</v>
      </c>
      <c r="F843" s="133">
        <v>70</v>
      </c>
      <c r="G843" s="46" t="str">
        <f>IF(MID(tab_SATLISTE[[#This Row],[SAT-ID]],2,1)="x","x",LEFT(tab_SATLISTE[[#This Row],[SAT-ID]]))</f>
        <v>1</v>
      </c>
      <c r="H843" s="364" t="str">
        <f xml:space="preserve"> IF(tab_SATLISTE[[#This Row],[SAT-ID]]="","",IF(MID(tab_SATLISTE[[#This Row],[SAT-ID]],2,1)="x","Freistaat Bayern",INDEX(bezirke,LEFT(tab_SATLISTE[[#This Row],[SAT-ID]],1))&amp; " - "&amp; IF(MID(tab_SATLISTE[[#This Row],[SAT-ID]],2,1)="k","kommunal","privat")))</f>
        <v>Oberbayern - kommunal</v>
      </c>
      <c r="I843" s="365"/>
      <c r="J843" s="365"/>
      <c r="K843" s="365"/>
      <c r="L843" s="366"/>
    </row>
    <row r="844" spans="1:12" ht="15.95" customHeight="1" x14ac:dyDescent="0.25">
      <c r="A844" s="133" t="s">
        <v>630</v>
      </c>
      <c r="B844" s="133" t="s">
        <v>3687</v>
      </c>
      <c r="C844" s="133">
        <v>76</v>
      </c>
      <c r="D844" s="136">
        <v>76000</v>
      </c>
      <c r="E844" s="135">
        <v>19000</v>
      </c>
      <c r="F844" s="133">
        <v>76</v>
      </c>
      <c r="G844" s="46" t="str">
        <f>IF(MID(tab_SATLISTE[[#This Row],[SAT-ID]],2,1)="x","x",LEFT(tab_SATLISTE[[#This Row],[SAT-ID]]))</f>
        <v>1</v>
      </c>
      <c r="H844" s="364" t="str">
        <f xml:space="preserve"> IF(tab_SATLISTE[[#This Row],[SAT-ID]]="","",IF(MID(tab_SATLISTE[[#This Row],[SAT-ID]],2,1)="x","Freistaat Bayern",INDEX(bezirke,LEFT(tab_SATLISTE[[#This Row],[SAT-ID]],1))&amp; " - "&amp; IF(MID(tab_SATLISTE[[#This Row],[SAT-ID]],2,1)="k","kommunal","privat")))</f>
        <v>Oberbayern - kommunal</v>
      </c>
      <c r="I844" s="365"/>
      <c r="J844" s="365"/>
      <c r="K844" s="365"/>
      <c r="L844" s="366"/>
    </row>
    <row r="845" spans="1:12" ht="15.95" customHeight="1" x14ac:dyDescent="0.25">
      <c r="A845" s="133" t="s">
        <v>490</v>
      </c>
      <c r="B845" s="133" t="s">
        <v>3688</v>
      </c>
      <c r="C845" s="133">
        <v>31</v>
      </c>
      <c r="D845" s="136">
        <v>31000</v>
      </c>
      <c r="E845" s="135">
        <v>7750</v>
      </c>
      <c r="F845" s="133">
        <v>31</v>
      </c>
      <c r="G845" s="46" t="str">
        <f>IF(MID(tab_SATLISTE[[#This Row],[SAT-ID]],2,1)="x","x",LEFT(tab_SATLISTE[[#This Row],[SAT-ID]]))</f>
        <v>1</v>
      </c>
      <c r="H845" s="364" t="str">
        <f xml:space="preserve"> IF(tab_SATLISTE[[#This Row],[SAT-ID]]="","",IF(MID(tab_SATLISTE[[#This Row],[SAT-ID]],2,1)="x","Freistaat Bayern",INDEX(bezirke,LEFT(tab_SATLISTE[[#This Row],[SAT-ID]],1))&amp; " - "&amp; IF(MID(tab_SATLISTE[[#This Row],[SAT-ID]],2,1)="k","kommunal","privat")))</f>
        <v>Oberbayern - kommunal</v>
      </c>
      <c r="I845" s="365"/>
      <c r="J845" s="365"/>
      <c r="K845" s="365"/>
      <c r="L845" s="366"/>
    </row>
    <row r="846" spans="1:12" ht="15.95" customHeight="1" x14ac:dyDescent="0.25">
      <c r="A846" s="133" t="s">
        <v>492</v>
      </c>
      <c r="B846" s="133" t="s">
        <v>3689</v>
      </c>
      <c r="C846" s="133">
        <v>5</v>
      </c>
      <c r="D846" s="136">
        <v>5000</v>
      </c>
      <c r="E846" s="135">
        <v>1250</v>
      </c>
      <c r="F846" s="133">
        <v>5</v>
      </c>
      <c r="G846" s="46" t="str">
        <f>IF(MID(tab_SATLISTE[[#This Row],[SAT-ID]],2,1)="x","x",LEFT(tab_SATLISTE[[#This Row],[SAT-ID]]))</f>
        <v>1</v>
      </c>
      <c r="H846" s="364" t="str">
        <f xml:space="preserve"> IF(tab_SATLISTE[[#This Row],[SAT-ID]]="","",IF(MID(tab_SATLISTE[[#This Row],[SAT-ID]],2,1)="x","Freistaat Bayern",INDEX(bezirke,LEFT(tab_SATLISTE[[#This Row],[SAT-ID]],1))&amp; " - "&amp; IF(MID(tab_SATLISTE[[#This Row],[SAT-ID]],2,1)="k","kommunal","privat")))</f>
        <v>Oberbayern - kommunal</v>
      </c>
      <c r="I846" s="365"/>
      <c r="J846" s="365"/>
      <c r="K846" s="365"/>
      <c r="L846" s="366"/>
    </row>
    <row r="847" spans="1:12" ht="15.95" customHeight="1" x14ac:dyDescent="0.25">
      <c r="A847" s="133" t="s">
        <v>499</v>
      </c>
      <c r="B847" s="133" t="s">
        <v>3690</v>
      </c>
      <c r="C847" s="133">
        <v>19</v>
      </c>
      <c r="D847" s="136">
        <v>19000</v>
      </c>
      <c r="E847" s="135">
        <v>4750</v>
      </c>
      <c r="F847" s="133">
        <v>19</v>
      </c>
      <c r="G847" s="46" t="str">
        <f>IF(MID(tab_SATLISTE[[#This Row],[SAT-ID]],2,1)="x","x",LEFT(tab_SATLISTE[[#This Row],[SAT-ID]]))</f>
        <v>1</v>
      </c>
      <c r="H847" s="364" t="str">
        <f xml:space="preserve"> IF(tab_SATLISTE[[#This Row],[SAT-ID]]="","",IF(MID(tab_SATLISTE[[#This Row],[SAT-ID]],2,1)="x","Freistaat Bayern",INDEX(bezirke,LEFT(tab_SATLISTE[[#This Row],[SAT-ID]],1))&amp; " - "&amp; IF(MID(tab_SATLISTE[[#This Row],[SAT-ID]],2,1)="k","kommunal","privat")))</f>
        <v>Oberbayern - kommunal</v>
      </c>
      <c r="I847" s="365"/>
      <c r="J847" s="365"/>
      <c r="K847" s="365"/>
      <c r="L847" s="366"/>
    </row>
    <row r="848" spans="1:12" ht="15.95" customHeight="1" x14ac:dyDescent="0.25">
      <c r="A848" s="133" t="s">
        <v>431</v>
      </c>
      <c r="B848" s="133" t="s">
        <v>3691</v>
      </c>
      <c r="C848" s="133">
        <v>13</v>
      </c>
      <c r="D848" s="136">
        <v>13000</v>
      </c>
      <c r="E848" s="135">
        <v>3250</v>
      </c>
      <c r="F848" s="133">
        <v>13</v>
      </c>
      <c r="G848" s="46" t="str">
        <f>IF(MID(tab_SATLISTE[[#This Row],[SAT-ID]],2,1)="x","x",LEFT(tab_SATLISTE[[#This Row],[SAT-ID]]))</f>
        <v>1</v>
      </c>
      <c r="H848" s="364" t="str">
        <f xml:space="preserve"> IF(tab_SATLISTE[[#This Row],[SAT-ID]]="","",IF(MID(tab_SATLISTE[[#This Row],[SAT-ID]],2,1)="x","Freistaat Bayern",INDEX(bezirke,LEFT(tab_SATLISTE[[#This Row],[SAT-ID]],1))&amp; " - "&amp; IF(MID(tab_SATLISTE[[#This Row],[SAT-ID]],2,1)="k","kommunal","privat")))</f>
        <v>Oberbayern - kommunal</v>
      </c>
      <c r="I848" s="365"/>
      <c r="J848" s="365"/>
      <c r="K848" s="365"/>
      <c r="L848" s="366"/>
    </row>
    <row r="849" spans="1:12" ht="15.95" customHeight="1" x14ac:dyDescent="0.25">
      <c r="A849" s="133" t="s">
        <v>433</v>
      </c>
      <c r="B849" s="133" t="s">
        <v>3692</v>
      </c>
      <c r="C849" s="133">
        <v>32</v>
      </c>
      <c r="D849" s="136">
        <v>32000</v>
      </c>
      <c r="E849" s="135">
        <v>8000</v>
      </c>
      <c r="F849" s="133">
        <v>32</v>
      </c>
      <c r="G849" s="46" t="str">
        <f>IF(MID(tab_SATLISTE[[#This Row],[SAT-ID]],2,1)="x","x",LEFT(tab_SATLISTE[[#This Row],[SAT-ID]]))</f>
        <v>1</v>
      </c>
      <c r="H849" s="364" t="str">
        <f xml:space="preserve"> IF(tab_SATLISTE[[#This Row],[SAT-ID]]="","",IF(MID(tab_SATLISTE[[#This Row],[SAT-ID]],2,1)="x","Freistaat Bayern",INDEX(bezirke,LEFT(tab_SATLISTE[[#This Row],[SAT-ID]],1))&amp; " - "&amp; IF(MID(tab_SATLISTE[[#This Row],[SAT-ID]],2,1)="k","kommunal","privat")))</f>
        <v>Oberbayern - kommunal</v>
      </c>
      <c r="I849" s="365"/>
      <c r="J849" s="365"/>
      <c r="K849" s="365"/>
      <c r="L849" s="366"/>
    </row>
    <row r="850" spans="1:12" ht="15.95" customHeight="1" x14ac:dyDescent="0.25">
      <c r="A850" s="133" t="s">
        <v>516</v>
      </c>
      <c r="B850" s="133" t="s">
        <v>234</v>
      </c>
      <c r="C850" s="133">
        <v>29</v>
      </c>
      <c r="D850" s="136">
        <v>29000</v>
      </c>
      <c r="E850" s="135">
        <v>7250</v>
      </c>
      <c r="F850" s="133">
        <v>29</v>
      </c>
      <c r="G850" s="46" t="str">
        <f>IF(MID(tab_SATLISTE[[#This Row],[SAT-ID]],2,1)="x","x",LEFT(tab_SATLISTE[[#This Row],[SAT-ID]]))</f>
        <v>1</v>
      </c>
      <c r="H850" s="364" t="str">
        <f xml:space="preserve"> IF(tab_SATLISTE[[#This Row],[SAT-ID]]="","",IF(MID(tab_SATLISTE[[#This Row],[SAT-ID]],2,1)="x","Freistaat Bayern",INDEX(bezirke,LEFT(tab_SATLISTE[[#This Row],[SAT-ID]],1))&amp; " - "&amp; IF(MID(tab_SATLISTE[[#This Row],[SAT-ID]],2,1)="k","kommunal","privat")))</f>
        <v>Oberbayern - kommunal</v>
      </c>
      <c r="I850" s="365"/>
      <c r="J850" s="365"/>
      <c r="K850" s="365"/>
      <c r="L850" s="366"/>
    </row>
    <row r="851" spans="1:12" ht="15.95" customHeight="1" x14ac:dyDescent="0.25">
      <c r="A851" s="133" t="s">
        <v>522</v>
      </c>
      <c r="B851" s="133" t="s">
        <v>3693</v>
      </c>
      <c r="C851" s="133">
        <v>10</v>
      </c>
      <c r="D851" s="136">
        <v>10000</v>
      </c>
      <c r="E851" s="135">
        <v>2500</v>
      </c>
      <c r="F851" s="133">
        <v>10</v>
      </c>
      <c r="G851" s="46" t="str">
        <f>IF(MID(tab_SATLISTE[[#This Row],[SAT-ID]],2,1)="x","x",LEFT(tab_SATLISTE[[#This Row],[SAT-ID]]))</f>
        <v>1</v>
      </c>
      <c r="H851" s="364" t="str">
        <f xml:space="preserve"> IF(tab_SATLISTE[[#This Row],[SAT-ID]]="","",IF(MID(tab_SATLISTE[[#This Row],[SAT-ID]],2,1)="x","Freistaat Bayern",INDEX(bezirke,LEFT(tab_SATLISTE[[#This Row],[SAT-ID]],1))&amp; " - "&amp; IF(MID(tab_SATLISTE[[#This Row],[SAT-ID]],2,1)="k","kommunal","privat")))</f>
        <v>Oberbayern - kommunal</v>
      </c>
      <c r="I851" s="365"/>
      <c r="J851" s="365"/>
      <c r="K851" s="365"/>
      <c r="L851" s="366"/>
    </row>
    <row r="852" spans="1:12" ht="15.95" customHeight="1" x14ac:dyDescent="0.25">
      <c r="A852" s="133" t="s">
        <v>526</v>
      </c>
      <c r="B852" s="133" t="s">
        <v>3694</v>
      </c>
      <c r="C852" s="133">
        <v>8</v>
      </c>
      <c r="D852" s="136">
        <v>8000</v>
      </c>
      <c r="E852" s="135">
        <v>2000</v>
      </c>
      <c r="F852" s="133">
        <v>8</v>
      </c>
      <c r="G852" s="46" t="str">
        <f>IF(MID(tab_SATLISTE[[#This Row],[SAT-ID]],2,1)="x","x",LEFT(tab_SATLISTE[[#This Row],[SAT-ID]]))</f>
        <v>1</v>
      </c>
      <c r="H852" s="364" t="str">
        <f xml:space="preserve"> IF(tab_SATLISTE[[#This Row],[SAT-ID]]="","",IF(MID(tab_SATLISTE[[#This Row],[SAT-ID]],2,1)="x","Freistaat Bayern",INDEX(bezirke,LEFT(tab_SATLISTE[[#This Row],[SAT-ID]],1))&amp; " - "&amp; IF(MID(tab_SATLISTE[[#This Row],[SAT-ID]],2,1)="k","kommunal","privat")))</f>
        <v>Oberbayern - kommunal</v>
      </c>
      <c r="I852" s="365"/>
      <c r="J852" s="365"/>
      <c r="K852" s="365"/>
      <c r="L852" s="366"/>
    </row>
    <row r="853" spans="1:12" ht="15.95" customHeight="1" x14ac:dyDescent="0.25">
      <c r="A853" s="133" t="s">
        <v>565</v>
      </c>
      <c r="B853" s="133" t="s">
        <v>3695</v>
      </c>
      <c r="C853" s="133">
        <v>6</v>
      </c>
      <c r="D853" s="136">
        <v>6000</v>
      </c>
      <c r="E853" s="135">
        <v>1500</v>
      </c>
      <c r="F853" s="133">
        <v>6</v>
      </c>
      <c r="G853" s="46" t="str">
        <f>IF(MID(tab_SATLISTE[[#This Row],[SAT-ID]],2,1)="x","x",LEFT(tab_SATLISTE[[#This Row],[SAT-ID]]))</f>
        <v>1</v>
      </c>
      <c r="H853" s="364" t="str">
        <f xml:space="preserve"> IF(tab_SATLISTE[[#This Row],[SAT-ID]]="","",IF(MID(tab_SATLISTE[[#This Row],[SAT-ID]],2,1)="x","Freistaat Bayern",INDEX(bezirke,LEFT(tab_SATLISTE[[#This Row],[SAT-ID]],1))&amp; " - "&amp; IF(MID(tab_SATLISTE[[#This Row],[SAT-ID]],2,1)="k","kommunal","privat")))</f>
        <v>Oberbayern - kommunal</v>
      </c>
      <c r="I853" s="365"/>
      <c r="J853" s="365"/>
      <c r="K853" s="365"/>
      <c r="L853" s="366"/>
    </row>
    <row r="854" spans="1:12" ht="15.95" customHeight="1" x14ac:dyDescent="0.25">
      <c r="A854" s="133" t="s">
        <v>1000</v>
      </c>
      <c r="B854" s="133" t="s">
        <v>2942</v>
      </c>
      <c r="C854" s="133">
        <v>9</v>
      </c>
      <c r="D854" s="136">
        <v>9000</v>
      </c>
      <c r="E854" s="135">
        <v>2250</v>
      </c>
      <c r="F854" s="133">
        <v>9</v>
      </c>
      <c r="G854" s="46" t="str">
        <f>IF(MID(tab_SATLISTE[[#This Row],[SAT-ID]],2,1)="x","x",LEFT(tab_SATLISTE[[#This Row],[SAT-ID]]))</f>
        <v>1</v>
      </c>
      <c r="H854" s="364" t="str">
        <f xml:space="preserve"> IF(tab_SATLISTE[[#This Row],[SAT-ID]]="","",IF(MID(tab_SATLISTE[[#This Row],[SAT-ID]],2,1)="x","Freistaat Bayern",INDEX(bezirke,LEFT(tab_SATLISTE[[#This Row],[SAT-ID]],1))&amp; " - "&amp; IF(MID(tab_SATLISTE[[#This Row],[SAT-ID]],2,1)="k","kommunal","privat")))</f>
        <v>Oberbayern - privat</v>
      </c>
      <c r="I854" s="365"/>
      <c r="J854" s="365"/>
      <c r="K854" s="365"/>
      <c r="L854" s="366"/>
    </row>
    <row r="855" spans="1:12" ht="15.95" customHeight="1" x14ac:dyDescent="0.25">
      <c r="A855" s="133" t="s">
        <v>749</v>
      </c>
      <c r="B855" s="133" t="s">
        <v>3696</v>
      </c>
      <c r="C855" s="133">
        <v>49</v>
      </c>
      <c r="D855" s="136">
        <v>49000</v>
      </c>
      <c r="E855" s="135">
        <v>12250</v>
      </c>
      <c r="F855" s="133">
        <v>49</v>
      </c>
      <c r="G855" s="46" t="str">
        <f>IF(MID(tab_SATLISTE[[#This Row],[SAT-ID]],2,1)="x","x",LEFT(tab_SATLISTE[[#This Row],[SAT-ID]]))</f>
        <v>1</v>
      </c>
      <c r="H855" s="364" t="str">
        <f xml:space="preserve"> IF(tab_SATLISTE[[#This Row],[SAT-ID]]="","",IF(MID(tab_SATLISTE[[#This Row],[SAT-ID]],2,1)="x","Freistaat Bayern",INDEX(bezirke,LEFT(tab_SATLISTE[[#This Row],[SAT-ID]],1))&amp; " - "&amp; IF(MID(tab_SATLISTE[[#This Row],[SAT-ID]],2,1)="k","kommunal","privat")))</f>
        <v>Oberbayern - kommunal</v>
      </c>
      <c r="I855" s="365"/>
      <c r="J855" s="365"/>
      <c r="K855" s="365"/>
      <c r="L855" s="366"/>
    </row>
    <row r="856" spans="1:12" ht="15.95" customHeight="1" x14ac:dyDescent="0.25">
      <c r="A856" s="133" t="s">
        <v>567</v>
      </c>
      <c r="B856" s="133" t="s">
        <v>3697</v>
      </c>
      <c r="C856" s="133">
        <v>40</v>
      </c>
      <c r="D856" s="136">
        <v>40000</v>
      </c>
      <c r="E856" s="135">
        <v>10000</v>
      </c>
      <c r="F856" s="133">
        <v>40</v>
      </c>
      <c r="G856" s="46" t="str">
        <f>IF(MID(tab_SATLISTE[[#This Row],[SAT-ID]],2,1)="x","x",LEFT(tab_SATLISTE[[#This Row],[SAT-ID]]))</f>
        <v>1</v>
      </c>
      <c r="H856" s="364" t="str">
        <f xml:space="preserve"> IF(tab_SATLISTE[[#This Row],[SAT-ID]]="","",IF(MID(tab_SATLISTE[[#This Row],[SAT-ID]],2,1)="x","Freistaat Bayern",INDEX(bezirke,LEFT(tab_SATLISTE[[#This Row],[SAT-ID]],1))&amp; " - "&amp; IF(MID(tab_SATLISTE[[#This Row],[SAT-ID]],2,1)="k","kommunal","privat")))</f>
        <v>Oberbayern - kommunal</v>
      </c>
      <c r="I856" s="365"/>
      <c r="J856" s="365"/>
      <c r="K856" s="365"/>
      <c r="L856" s="366"/>
    </row>
    <row r="857" spans="1:12" ht="15.95" customHeight="1" x14ac:dyDescent="0.25">
      <c r="A857" s="133" t="s">
        <v>577</v>
      </c>
      <c r="B857" s="133" t="s">
        <v>3698</v>
      </c>
      <c r="C857" s="133">
        <v>11</v>
      </c>
      <c r="D857" s="136">
        <v>11000</v>
      </c>
      <c r="E857" s="135">
        <v>2750</v>
      </c>
      <c r="F857" s="133">
        <v>11</v>
      </c>
      <c r="G857" s="46" t="str">
        <f>IF(MID(tab_SATLISTE[[#This Row],[SAT-ID]],2,1)="x","x",LEFT(tab_SATLISTE[[#This Row],[SAT-ID]]))</f>
        <v>1</v>
      </c>
      <c r="H857" s="364" t="str">
        <f xml:space="preserve"> IF(tab_SATLISTE[[#This Row],[SAT-ID]]="","",IF(MID(tab_SATLISTE[[#This Row],[SAT-ID]],2,1)="x","Freistaat Bayern",INDEX(bezirke,LEFT(tab_SATLISTE[[#This Row],[SAT-ID]],1))&amp; " - "&amp; IF(MID(tab_SATLISTE[[#This Row],[SAT-ID]],2,1)="k","kommunal","privat")))</f>
        <v>Oberbayern - kommunal</v>
      </c>
      <c r="I857" s="365"/>
      <c r="J857" s="365"/>
      <c r="K857" s="365"/>
      <c r="L857" s="366"/>
    </row>
    <row r="858" spans="1:12" ht="15.95" customHeight="1" x14ac:dyDescent="0.25">
      <c r="A858" s="133" t="s">
        <v>776</v>
      </c>
      <c r="B858" s="133" t="s">
        <v>3699</v>
      </c>
      <c r="C858" s="133">
        <v>15</v>
      </c>
      <c r="D858" s="136">
        <v>15000</v>
      </c>
      <c r="E858" s="135">
        <v>3750</v>
      </c>
      <c r="F858" s="133">
        <v>15</v>
      </c>
      <c r="G858" s="46" t="str">
        <f>IF(MID(tab_SATLISTE[[#This Row],[SAT-ID]],2,1)="x","x",LEFT(tab_SATLISTE[[#This Row],[SAT-ID]]))</f>
        <v>1</v>
      </c>
      <c r="H858" s="364" t="str">
        <f xml:space="preserve"> IF(tab_SATLISTE[[#This Row],[SAT-ID]]="","",IF(MID(tab_SATLISTE[[#This Row],[SAT-ID]],2,1)="x","Freistaat Bayern",INDEX(bezirke,LEFT(tab_SATLISTE[[#This Row],[SAT-ID]],1))&amp; " - "&amp; IF(MID(tab_SATLISTE[[#This Row],[SAT-ID]],2,1)="k","kommunal","privat")))</f>
        <v>Oberbayern - kommunal</v>
      </c>
      <c r="I858" s="365"/>
      <c r="J858" s="365"/>
      <c r="K858" s="365"/>
      <c r="L858" s="366"/>
    </row>
    <row r="859" spans="1:12" ht="15.95" customHeight="1" x14ac:dyDescent="0.25">
      <c r="A859" s="133" t="s">
        <v>518</v>
      </c>
      <c r="B859" s="133" t="s">
        <v>3700</v>
      </c>
      <c r="C859" s="133">
        <v>9</v>
      </c>
      <c r="D859" s="136">
        <v>9000</v>
      </c>
      <c r="E859" s="135">
        <v>2250</v>
      </c>
      <c r="F859" s="133">
        <v>9</v>
      </c>
      <c r="G859" s="46" t="str">
        <f>IF(MID(tab_SATLISTE[[#This Row],[SAT-ID]],2,1)="x","x",LEFT(tab_SATLISTE[[#This Row],[SAT-ID]]))</f>
        <v>1</v>
      </c>
      <c r="H859" s="364" t="str">
        <f xml:space="preserve"> IF(tab_SATLISTE[[#This Row],[SAT-ID]]="","",IF(MID(tab_SATLISTE[[#This Row],[SAT-ID]],2,1)="x","Freistaat Bayern",INDEX(bezirke,LEFT(tab_SATLISTE[[#This Row],[SAT-ID]],1))&amp; " - "&amp; IF(MID(tab_SATLISTE[[#This Row],[SAT-ID]],2,1)="k","kommunal","privat")))</f>
        <v>Oberbayern - kommunal</v>
      </c>
      <c r="I859" s="365"/>
      <c r="J859" s="365"/>
      <c r="K859" s="365"/>
      <c r="L859" s="366"/>
    </row>
    <row r="860" spans="1:12" ht="15.95" customHeight="1" x14ac:dyDescent="0.25">
      <c r="A860" s="133" t="s">
        <v>432</v>
      </c>
      <c r="B860" s="133" t="s">
        <v>3701</v>
      </c>
      <c r="C860" s="133">
        <v>6</v>
      </c>
      <c r="D860" s="136">
        <v>6000</v>
      </c>
      <c r="E860" s="135">
        <v>1500</v>
      </c>
      <c r="F860" s="133">
        <v>6</v>
      </c>
      <c r="G860" s="46" t="str">
        <f>IF(MID(tab_SATLISTE[[#This Row],[SAT-ID]],2,1)="x","x",LEFT(tab_SATLISTE[[#This Row],[SAT-ID]]))</f>
        <v>1</v>
      </c>
      <c r="H860" s="364" t="str">
        <f xml:space="preserve"> IF(tab_SATLISTE[[#This Row],[SAT-ID]]="","",IF(MID(tab_SATLISTE[[#This Row],[SAT-ID]],2,1)="x","Freistaat Bayern",INDEX(bezirke,LEFT(tab_SATLISTE[[#This Row],[SAT-ID]],1))&amp; " - "&amp; IF(MID(tab_SATLISTE[[#This Row],[SAT-ID]],2,1)="k","kommunal","privat")))</f>
        <v>Oberbayern - kommunal</v>
      </c>
      <c r="I860" s="365"/>
      <c r="J860" s="365"/>
      <c r="K860" s="365"/>
      <c r="L860" s="366"/>
    </row>
    <row r="861" spans="1:12" ht="15.95" customHeight="1" x14ac:dyDescent="0.25">
      <c r="A861" s="133" t="s">
        <v>619</v>
      </c>
      <c r="B861" s="133" t="s">
        <v>3702</v>
      </c>
      <c r="C861" s="133">
        <v>30</v>
      </c>
      <c r="D861" s="136">
        <v>30000</v>
      </c>
      <c r="E861" s="135">
        <v>7500</v>
      </c>
      <c r="F861" s="133">
        <v>30</v>
      </c>
      <c r="G861" s="46" t="str">
        <f>IF(MID(tab_SATLISTE[[#This Row],[SAT-ID]],2,1)="x","x",LEFT(tab_SATLISTE[[#This Row],[SAT-ID]]))</f>
        <v>1</v>
      </c>
      <c r="H861" s="364" t="str">
        <f xml:space="preserve"> IF(tab_SATLISTE[[#This Row],[SAT-ID]]="","",IF(MID(tab_SATLISTE[[#This Row],[SAT-ID]],2,1)="x","Freistaat Bayern",INDEX(bezirke,LEFT(tab_SATLISTE[[#This Row],[SAT-ID]],1))&amp; " - "&amp; IF(MID(tab_SATLISTE[[#This Row],[SAT-ID]],2,1)="k","kommunal","privat")))</f>
        <v>Oberbayern - kommunal</v>
      </c>
      <c r="I861" s="365"/>
      <c r="J861" s="365"/>
      <c r="K861" s="365"/>
      <c r="L861" s="366"/>
    </row>
    <row r="862" spans="1:12" ht="15.95" customHeight="1" x14ac:dyDescent="0.25">
      <c r="A862" s="133" t="s">
        <v>693</v>
      </c>
      <c r="B862" s="133" t="s">
        <v>3703</v>
      </c>
      <c r="C862" s="133">
        <v>7</v>
      </c>
      <c r="D862" s="136">
        <v>7000</v>
      </c>
      <c r="E862" s="135">
        <v>1750</v>
      </c>
      <c r="F862" s="133">
        <v>7</v>
      </c>
      <c r="G862" s="46" t="str">
        <f>IF(MID(tab_SATLISTE[[#This Row],[SAT-ID]],2,1)="x","x",LEFT(tab_SATLISTE[[#This Row],[SAT-ID]]))</f>
        <v>1</v>
      </c>
      <c r="H862" s="364" t="str">
        <f xml:space="preserve"> IF(tab_SATLISTE[[#This Row],[SAT-ID]]="","",IF(MID(tab_SATLISTE[[#This Row],[SAT-ID]],2,1)="x","Freistaat Bayern",INDEX(bezirke,LEFT(tab_SATLISTE[[#This Row],[SAT-ID]],1))&amp; " - "&amp; IF(MID(tab_SATLISTE[[#This Row],[SAT-ID]],2,1)="k","kommunal","privat")))</f>
        <v>Oberbayern - kommunal</v>
      </c>
      <c r="I862" s="365"/>
      <c r="J862" s="365"/>
      <c r="K862" s="365"/>
      <c r="L862" s="366"/>
    </row>
    <row r="863" spans="1:12" ht="15.95" customHeight="1" x14ac:dyDescent="0.25">
      <c r="A863" s="133" t="s">
        <v>697</v>
      </c>
      <c r="B863" s="133" t="s">
        <v>3704</v>
      </c>
      <c r="C863" s="133">
        <v>17</v>
      </c>
      <c r="D863" s="136">
        <v>17000</v>
      </c>
      <c r="E863" s="135">
        <v>4250</v>
      </c>
      <c r="F863" s="133">
        <v>17</v>
      </c>
      <c r="G863" s="46" t="str">
        <f>IF(MID(tab_SATLISTE[[#This Row],[SAT-ID]],2,1)="x","x",LEFT(tab_SATLISTE[[#This Row],[SAT-ID]]))</f>
        <v>1</v>
      </c>
      <c r="H863" s="364" t="str">
        <f xml:space="preserve"> IF(tab_SATLISTE[[#This Row],[SAT-ID]]="","",IF(MID(tab_SATLISTE[[#This Row],[SAT-ID]],2,1)="x","Freistaat Bayern",INDEX(bezirke,LEFT(tab_SATLISTE[[#This Row],[SAT-ID]],1))&amp; " - "&amp; IF(MID(tab_SATLISTE[[#This Row],[SAT-ID]],2,1)="k","kommunal","privat")))</f>
        <v>Oberbayern - kommunal</v>
      </c>
      <c r="I863" s="365"/>
      <c r="J863" s="365"/>
      <c r="K863" s="365"/>
      <c r="L863" s="366"/>
    </row>
    <row r="864" spans="1:12" ht="15.95" customHeight="1" x14ac:dyDescent="0.25">
      <c r="A864" s="133" t="s">
        <v>1006</v>
      </c>
      <c r="B864" s="133" t="s">
        <v>3705</v>
      </c>
      <c r="C864" s="133">
        <v>8</v>
      </c>
      <c r="D864" s="136">
        <v>8000</v>
      </c>
      <c r="E864" s="135">
        <v>2000</v>
      </c>
      <c r="F864" s="133">
        <v>8</v>
      </c>
      <c r="G864" s="46" t="str">
        <f>IF(MID(tab_SATLISTE[[#This Row],[SAT-ID]],2,1)="x","x",LEFT(tab_SATLISTE[[#This Row],[SAT-ID]]))</f>
        <v>1</v>
      </c>
      <c r="H864" s="364" t="str">
        <f xml:space="preserve"> IF(tab_SATLISTE[[#This Row],[SAT-ID]]="","",IF(MID(tab_SATLISTE[[#This Row],[SAT-ID]],2,1)="x","Freistaat Bayern",INDEX(bezirke,LEFT(tab_SATLISTE[[#This Row],[SAT-ID]],1))&amp; " - "&amp; IF(MID(tab_SATLISTE[[#This Row],[SAT-ID]],2,1)="k","kommunal","privat")))</f>
        <v>Oberbayern - privat</v>
      </c>
      <c r="I864" s="365"/>
      <c r="J864" s="365"/>
      <c r="K864" s="365"/>
      <c r="L864" s="366"/>
    </row>
    <row r="865" spans="1:12" ht="15.95" customHeight="1" x14ac:dyDescent="0.25">
      <c r="A865" s="133" t="s">
        <v>726</v>
      </c>
      <c r="B865" s="133" t="s">
        <v>3706</v>
      </c>
      <c r="C865" s="133">
        <v>19</v>
      </c>
      <c r="D865" s="136">
        <v>19000</v>
      </c>
      <c r="E865" s="135">
        <v>4750</v>
      </c>
      <c r="F865" s="133">
        <v>19</v>
      </c>
      <c r="G865" s="46" t="str">
        <f>IF(MID(tab_SATLISTE[[#This Row],[SAT-ID]],2,1)="x","x",LEFT(tab_SATLISTE[[#This Row],[SAT-ID]]))</f>
        <v>1</v>
      </c>
      <c r="H865" s="364" t="str">
        <f xml:space="preserve"> IF(tab_SATLISTE[[#This Row],[SAT-ID]]="","",IF(MID(tab_SATLISTE[[#This Row],[SAT-ID]],2,1)="x","Freistaat Bayern",INDEX(bezirke,LEFT(tab_SATLISTE[[#This Row],[SAT-ID]],1))&amp; " - "&amp; IF(MID(tab_SATLISTE[[#This Row],[SAT-ID]],2,1)="k","kommunal","privat")))</f>
        <v>Oberbayern - kommunal</v>
      </c>
      <c r="I865" s="365"/>
      <c r="J865" s="365"/>
      <c r="K865" s="365"/>
      <c r="L865" s="366"/>
    </row>
    <row r="866" spans="1:12" ht="15.95" customHeight="1" x14ac:dyDescent="0.25">
      <c r="A866" s="133" t="s">
        <v>532</v>
      </c>
      <c r="B866" s="133" t="s">
        <v>3707</v>
      </c>
      <c r="C866" s="133">
        <v>12</v>
      </c>
      <c r="D866" s="136">
        <v>12000</v>
      </c>
      <c r="E866" s="135">
        <v>3000</v>
      </c>
      <c r="F866" s="133">
        <v>12</v>
      </c>
      <c r="G866" s="46" t="str">
        <f>IF(MID(tab_SATLISTE[[#This Row],[SAT-ID]],2,1)="x","x",LEFT(tab_SATLISTE[[#This Row],[SAT-ID]]))</f>
        <v>1</v>
      </c>
      <c r="H866" s="364" t="str">
        <f xml:space="preserve"> IF(tab_SATLISTE[[#This Row],[SAT-ID]]="","",IF(MID(tab_SATLISTE[[#This Row],[SAT-ID]],2,1)="x","Freistaat Bayern",INDEX(bezirke,LEFT(tab_SATLISTE[[#This Row],[SAT-ID]],1))&amp; " - "&amp; IF(MID(tab_SATLISTE[[#This Row],[SAT-ID]],2,1)="k","kommunal","privat")))</f>
        <v>Oberbayern - kommunal</v>
      </c>
      <c r="I866" s="365"/>
      <c r="J866" s="365"/>
      <c r="K866" s="365"/>
      <c r="L866" s="366"/>
    </row>
    <row r="867" spans="1:12" ht="15.95" customHeight="1" x14ac:dyDescent="0.25">
      <c r="A867" s="133" t="s">
        <v>741</v>
      </c>
      <c r="B867" s="133" t="s">
        <v>3708</v>
      </c>
      <c r="C867" s="133">
        <v>13</v>
      </c>
      <c r="D867" s="136">
        <v>13000</v>
      </c>
      <c r="E867" s="135">
        <v>3250</v>
      </c>
      <c r="F867" s="133">
        <v>13</v>
      </c>
      <c r="G867" s="46" t="str">
        <f>IF(MID(tab_SATLISTE[[#This Row],[SAT-ID]],2,1)="x","x",LEFT(tab_SATLISTE[[#This Row],[SAT-ID]]))</f>
        <v>1</v>
      </c>
      <c r="H867" s="364" t="str">
        <f xml:space="preserve"> IF(tab_SATLISTE[[#This Row],[SAT-ID]]="","",IF(MID(tab_SATLISTE[[#This Row],[SAT-ID]],2,1)="x","Freistaat Bayern",INDEX(bezirke,LEFT(tab_SATLISTE[[#This Row],[SAT-ID]],1))&amp; " - "&amp; IF(MID(tab_SATLISTE[[#This Row],[SAT-ID]],2,1)="k","kommunal","privat")))</f>
        <v>Oberbayern - kommunal</v>
      </c>
      <c r="I867" s="365"/>
      <c r="J867" s="365"/>
      <c r="K867" s="365"/>
      <c r="L867" s="366"/>
    </row>
    <row r="868" spans="1:12" ht="15.95" customHeight="1" x14ac:dyDescent="0.25">
      <c r="A868" s="133" t="s">
        <v>757</v>
      </c>
      <c r="B868" s="133" t="s">
        <v>3709</v>
      </c>
      <c r="C868" s="133">
        <v>16</v>
      </c>
      <c r="D868" s="136">
        <v>16000</v>
      </c>
      <c r="E868" s="135">
        <v>4000</v>
      </c>
      <c r="F868" s="133">
        <v>16</v>
      </c>
      <c r="G868" s="46" t="str">
        <f>IF(MID(tab_SATLISTE[[#This Row],[SAT-ID]],2,1)="x","x",LEFT(tab_SATLISTE[[#This Row],[SAT-ID]]))</f>
        <v>1</v>
      </c>
      <c r="H868" s="364" t="str">
        <f xml:space="preserve"> IF(tab_SATLISTE[[#This Row],[SAT-ID]]="","",IF(MID(tab_SATLISTE[[#This Row],[SAT-ID]],2,1)="x","Freistaat Bayern",INDEX(bezirke,LEFT(tab_SATLISTE[[#This Row],[SAT-ID]],1))&amp; " - "&amp; IF(MID(tab_SATLISTE[[#This Row],[SAT-ID]],2,1)="k","kommunal","privat")))</f>
        <v>Oberbayern - kommunal</v>
      </c>
      <c r="I868" s="365"/>
      <c r="J868" s="365"/>
      <c r="K868" s="365"/>
      <c r="L868" s="366"/>
    </row>
    <row r="869" spans="1:12" ht="15.95" customHeight="1" x14ac:dyDescent="0.25">
      <c r="A869" s="133" t="s">
        <v>758</v>
      </c>
      <c r="B869" s="133" t="s">
        <v>3710</v>
      </c>
      <c r="C869" s="133">
        <v>11</v>
      </c>
      <c r="D869" s="136">
        <v>11000</v>
      </c>
      <c r="E869" s="135">
        <v>2750</v>
      </c>
      <c r="F869" s="133">
        <v>11</v>
      </c>
      <c r="G869" s="46" t="str">
        <f>IF(MID(tab_SATLISTE[[#This Row],[SAT-ID]],2,1)="x","x",LEFT(tab_SATLISTE[[#This Row],[SAT-ID]]))</f>
        <v>1</v>
      </c>
      <c r="H869" s="364" t="str">
        <f xml:space="preserve"> IF(tab_SATLISTE[[#This Row],[SAT-ID]]="","",IF(MID(tab_SATLISTE[[#This Row],[SAT-ID]],2,1)="x","Freistaat Bayern",INDEX(bezirke,LEFT(tab_SATLISTE[[#This Row],[SAT-ID]],1))&amp; " - "&amp; IF(MID(tab_SATLISTE[[#This Row],[SAT-ID]],2,1)="k","kommunal","privat")))</f>
        <v>Oberbayern - kommunal</v>
      </c>
      <c r="I869" s="365"/>
      <c r="J869" s="365"/>
      <c r="K869" s="365"/>
      <c r="L869" s="366"/>
    </row>
    <row r="870" spans="1:12" ht="15.95" customHeight="1" x14ac:dyDescent="0.25">
      <c r="A870" s="133" t="s">
        <v>761</v>
      </c>
      <c r="B870" s="133" t="s">
        <v>3711</v>
      </c>
      <c r="C870" s="133">
        <v>11</v>
      </c>
      <c r="D870" s="136">
        <v>11000</v>
      </c>
      <c r="E870" s="135">
        <v>2750</v>
      </c>
      <c r="F870" s="133">
        <v>11</v>
      </c>
      <c r="G870" s="46" t="str">
        <f>IF(MID(tab_SATLISTE[[#This Row],[SAT-ID]],2,1)="x","x",LEFT(tab_SATLISTE[[#This Row],[SAT-ID]]))</f>
        <v>1</v>
      </c>
      <c r="H870" s="364" t="str">
        <f xml:space="preserve"> IF(tab_SATLISTE[[#This Row],[SAT-ID]]="","",IF(MID(tab_SATLISTE[[#This Row],[SAT-ID]],2,1)="x","Freistaat Bayern",INDEX(bezirke,LEFT(tab_SATLISTE[[#This Row],[SAT-ID]],1))&amp; " - "&amp; IF(MID(tab_SATLISTE[[#This Row],[SAT-ID]],2,1)="k","kommunal","privat")))</f>
        <v>Oberbayern - kommunal</v>
      </c>
      <c r="I870" s="365"/>
      <c r="J870" s="365"/>
      <c r="K870" s="365"/>
      <c r="L870" s="366"/>
    </row>
    <row r="871" spans="1:12" ht="15.95" customHeight="1" x14ac:dyDescent="0.25">
      <c r="A871" s="133" t="s">
        <v>765</v>
      </c>
      <c r="B871" s="133" t="s">
        <v>219</v>
      </c>
      <c r="C871" s="133">
        <v>28</v>
      </c>
      <c r="D871" s="136">
        <v>28000</v>
      </c>
      <c r="E871" s="135">
        <v>7000</v>
      </c>
      <c r="F871" s="133">
        <v>28</v>
      </c>
      <c r="G871" s="46" t="str">
        <f>IF(MID(tab_SATLISTE[[#This Row],[SAT-ID]],2,1)="x","x",LEFT(tab_SATLISTE[[#This Row],[SAT-ID]]))</f>
        <v>1</v>
      </c>
      <c r="H871" s="364" t="str">
        <f xml:space="preserve"> IF(tab_SATLISTE[[#This Row],[SAT-ID]]="","",IF(MID(tab_SATLISTE[[#This Row],[SAT-ID]],2,1)="x","Freistaat Bayern",INDEX(bezirke,LEFT(tab_SATLISTE[[#This Row],[SAT-ID]],1))&amp; " - "&amp; IF(MID(tab_SATLISTE[[#This Row],[SAT-ID]],2,1)="k","kommunal","privat")))</f>
        <v>Oberbayern - kommunal</v>
      </c>
      <c r="I871" s="365"/>
      <c r="J871" s="365"/>
      <c r="K871" s="365"/>
      <c r="L871" s="366"/>
    </row>
    <row r="872" spans="1:12" ht="15.95" customHeight="1" x14ac:dyDescent="0.25">
      <c r="A872" s="133" t="s">
        <v>771</v>
      </c>
      <c r="B872" s="133" t="s">
        <v>3712</v>
      </c>
      <c r="C872" s="133">
        <v>13</v>
      </c>
      <c r="D872" s="136">
        <v>13000</v>
      </c>
      <c r="E872" s="135">
        <v>3250</v>
      </c>
      <c r="F872" s="133">
        <v>13</v>
      </c>
      <c r="G872" s="46" t="str">
        <f>IF(MID(tab_SATLISTE[[#This Row],[SAT-ID]],2,1)="x","x",LEFT(tab_SATLISTE[[#This Row],[SAT-ID]]))</f>
        <v>1</v>
      </c>
      <c r="H872" s="364" t="str">
        <f xml:space="preserve"> IF(tab_SATLISTE[[#This Row],[SAT-ID]]="","",IF(MID(tab_SATLISTE[[#This Row],[SAT-ID]],2,1)="x","Freistaat Bayern",INDEX(bezirke,LEFT(tab_SATLISTE[[#This Row],[SAT-ID]],1))&amp; " - "&amp; IF(MID(tab_SATLISTE[[#This Row],[SAT-ID]],2,1)="k","kommunal","privat")))</f>
        <v>Oberbayern - kommunal</v>
      </c>
      <c r="I872" s="365"/>
      <c r="J872" s="365"/>
      <c r="K872" s="365"/>
      <c r="L872" s="366"/>
    </row>
    <row r="873" spans="1:12" ht="15.95" customHeight="1" x14ac:dyDescent="0.25">
      <c r="A873" s="133" t="s">
        <v>801</v>
      </c>
      <c r="B873" s="133" t="s">
        <v>3713</v>
      </c>
      <c r="C873" s="133">
        <v>7</v>
      </c>
      <c r="D873" s="136">
        <v>7000</v>
      </c>
      <c r="E873" s="135">
        <v>1750</v>
      </c>
      <c r="F873" s="133">
        <v>7</v>
      </c>
      <c r="G873" s="46" t="str">
        <f>IF(MID(tab_SATLISTE[[#This Row],[SAT-ID]],2,1)="x","x",LEFT(tab_SATLISTE[[#This Row],[SAT-ID]]))</f>
        <v>1</v>
      </c>
      <c r="H873" s="364" t="str">
        <f xml:space="preserve"> IF(tab_SATLISTE[[#This Row],[SAT-ID]]="","",IF(MID(tab_SATLISTE[[#This Row],[SAT-ID]],2,1)="x","Freistaat Bayern",INDEX(bezirke,LEFT(tab_SATLISTE[[#This Row],[SAT-ID]],1))&amp; " - "&amp; IF(MID(tab_SATLISTE[[#This Row],[SAT-ID]],2,1)="k","kommunal","privat")))</f>
        <v>Oberbayern - kommunal</v>
      </c>
      <c r="I873" s="365"/>
      <c r="J873" s="365"/>
      <c r="K873" s="365"/>
      <c r="L873" s="366"/>
    </row>
    <row r="874" spans="1:12" ht="15.95" customHeight="1" x14ac:dyDescent="0.25">
      <c r="A874" s="133" t="s">
        <v>802</v>
      </c>
      <c r="B874" s="133" t="s">
        <v>3714</v>
      </c>
      <c r="C874" s="133">
        <v>8</v>
      </c>
      <c r="D874" s="136">
        <v>8000</v>
      </c>
      <c r="E874" s="135">
        <v>2000</v>
      </c>
      <c r="F874" s="133">
        <v>8</v>
      </c>
      <c r="G874" s="46" t="str">
        <f>IF(MID(tab_SATLISTE[[#This Row],[SAT-ID]],2,1)="x","x",LEFT(tab_SATLISTE[[#This Row],[SAT-ID]]))</f>
        <v>1</v>
      </c>
      <c r="H874" s="364" t="str">
        <f xml:space="preserve"> IF(tab_SATLISTE[[#This Row],[SAT-ID]]="","",IF(MID(tab_SATLISTE[[#This Row],[SAT-ID]],2,1)="x","Freistaat Bayern",INDEX(bezirke,LEFT(tab_SATLISTE[[#This Row],[SAT-ID]],1))&amp; " - "&amp; IF(MID(tab_SATLISTE[[#This Row],[SAT-ID]],2,1)="k","kommunal","privat")))</f>
        <v>Oberbayern - kommunal</v>
      </c>
      <c r="I874" s="365"/>
      <c r="J874" s="365"/>
      <c r="K874" s="365"/>
      <c r="L874" s="366"/>
    </row>
    <row r="875" spans="1:12" ht="15.95" customHeight="1" x14ac:dyDescent="0.25">
      <c r="A875" s="133" t="s">
        <v>821</v>
      </c>
      <c r="B875" s="133" t="s">
        <v>3715</v>
      </c>
      <c r="C875" s="133">
        <v>59</v>
      </c>
      <c r="D875" s="136">
        <v>59000</v>
      </c>
      <c r="E875" s="135">
        <v>14750</v>
      </c>
      <c r="F875" s="133">
        <v>59</v>
      </c>
      <c r="G875" s="46" t="str">
        <f>IF(MID(tab_SATLISTE[[#This Row],[SAT-ID]],2,1)="x","x",LEFT(tab_SATLISTE[[#This Row],[SAT-ID]]))</f>
        <v>1</v>
      </c>
      <c r="H875" s="364" t="str">
        <f xml:space="preserve"> IF(tab_SATLISTE[[#This Row],[SAT-ID]]="","",IF(MID(tab_SATLISTE[[#This Row],[SAT-ID]],2,1)="x","Freistaat Bayern",INDEX(bezirke,LEFT(tab_SATLISTE[[#This Row],[SAT-ID]],1))&amp; " - "&amp; IF(MID(tab_SATLISTE[[#This Row],[SAT-ID]],2,1)="k","kommunal","privat")))</f>
        <v>Oberbayern - kommunal</v>
      </c>
      <c r="I875" s="365"/>
      <c r="J875" s="365"/>
      <c r="K875" s="365"/>
      <c r="L875" s="366"/>
    </row>
    <row r="876" spans="1:12" ht="15.95" customHeight="1" x14ac:dyDescent="0.25">
      <c r="A876" s="133" t="s">
        <v>404</v>
      </c>
      <c r="B876" s="133" t="s">
        <v>3716</v>
      </c>
      <c r="C876" s="133">
        <v>8</v>
      </c>
      <c r="D876" s="136">
        <v>8000</v>
      </c>
      <c r="E876" s="135">
        <v>2000</v>
      </c>
      <c r="F876" s="133">
        <v>8</v>
      </c>
      <c r="G876" s="46" t="str">
        <f>IF(MID(tab_SATLISTE[[#This Row],[SAT-ID]],2,1)="x","x",LEFT(tab_SATLISTE[[#This Row],[SAT-ID]]))</f>
        <v>1</v>
      </c>
      <c r="H876" s="364" t="str">
        <f xml:space="preserve"> IF(tab_SATLISTE[[#This Row],[SAT-ID]]="","",IF(MID(tab_SATLISTE[[#This Row],[SAT-ID]],2,1)="x","Freistaat Bayern",INDEX(bezirke,LEFT(tab_SATLISTE[[#This Row],[SAT-ID]],1))&amp; " - "&amp; IF(MID(tab_SATLISTE[[#This Row],[SAT-ID]],2,1)="k","kommunal","privat")))</f>
        <v>Oberbayern - kommunal</v>
      </c>
      <c r="I876" s="365"/>
      <c r="J876" s="365"/>
      <c r="K876" s="365"/>
      <c r="L876" s="366"/>
    </row>
    <row r="877" spans="1:12" ht="15.95" customHeight="1" x14ac:dyDescent="0.25">
      <c r="A877" s="133" t="s">
        <v>859</v>
      </c>
      <c r="B877" s="133" t="s">
        <v>3717</v>
      </c>
      <c r="C877" s="133">
        <v>11</v>
      </c>
      <c r="D877" s="136">
        <v>11000</v>
      </c>
      <c r="E877" s="135">
        <v>2750</v>
      </c>
      <c r="F877" s="133">
        <v>11</v>
      </c>
      <c r="G877" s="46" t="str">
        <f>IF(MID(tab_SATLISTE[[#This Row],[SAT-ID]],2,1)="x","x",LEFT(tab_SATLISTE[[#This Row],[SAT-ID]]))</f>
        <v>1</v>
      </c>
      <c r="H877" s="364" t="str">
        <f xml:space="preserve"> IF(tab_SATLISTE[[#This Row],[SAT-ID]]="","",IF(MID(tab_SATLISTE[[#This Row],[SAT-ID]],2,1)="x","Freistaat Bayern",INDEX(bezirke,LEFT(tab_SATLISTE[[#This Row],[SAT-ID]],1))&amp; " - "&amp; IF(MID(tab_SATLISTE[[#This Row],[SAT-ID]],2,1)="k","kommunal","privat")))</f>
        <v>Oberbayern - kommunal</v>
      </c>
      <c r="I877" s="365"/>
      <c r="J877" s="365"/>
      <c r="K877" s="365"/>
      <c r="L877" s="366"/>
    </row>
    <row r="878" spans="1:12" ht="15.95" customHeight="1" x14ac:dyDescent="0.25">
      <c r="A878" s="133" t="s">
        <v>683</v>
      </c>
      <c r="B878" s="133" t="s">
        <v>3718</v>
      </c>
      <c r="C878" s="133">
        <v>12</v>
      </c>
      <c r="D878" s="136">
        <v>12000</v>
      </c>
      <c r="E878" s="135">
        <v>3000</v>
      </c>
      <c r="F878" s="133">
        <v>12</v>
      </c>
      <c r="G878" s="46" t="str">
        <f>IF(MID(tab_SATLISTE[[#This Row],[SAT-ID]],2,1)="x","x",LEFT(tab_SATLISTE[[#This Row],[SAT-ID]]))</f>
        <v>1</v>
      </c>
      <c r="H878" s="364" t="str">
        <f xml:space="preserve"> IF(tab_SATLISTE[[#This Row],[SAT-ID]]="","",IF(MID(tab_SATLISTE[[#This Row],[SAT-ID]],2,1)="x","Freistaat Bayern",INDEX(bezirke,LEFT(tab_SATLISTE[[#This Row],[SAT-ID]],1))&amp; " - "&amp; IF(MID(tab_SATLISTE[[#This Row],[SAT-ID]],2,1)="k","kommunal","privat")))</f>
        <v>Oberbayern - kommunal</v>
      </c>
      <c r="I878" s="365"/>
      <c r="J878" s="365"/>
      <c r="K878" s="365"/>
      <c r="L878" s="366"/>
    </row>
    <row r="879" spans="1:12" ht="15.95" customHeight="1" x14ac:dyDescent="0.25">
      <c r="A879" s="133" t="s">
        <v>451</v>
      </c>
      <c r="B879" s="133" t="s">
        <v>3719</v>
      </c>
      <c r="C879" s="133">
        <v>14</v>
      </c>
      <c r="D879" s="136">
        <v>14000</v>
      </c>
      <c r="E879" s="135">
        <v>3500</v>
      </c>
      <c r="F879" s="133">
        <v>14</v>
      </c>
      <c r="G879" s="46" t="str">
        <f>IF(MID(tab_SATLISTE[[#This Row],[SAT-ID]],2,1)="x","x",LEFT(tab_SATLISTE[[#This Row],[SAT-ID]]))</f>
        <v>1</v>
      </c>
      <c r="H879" s="364" t="str">
        <f xml:space="preserve"> IF(tab_SATLISTE[[#This Row],[SAT-ID]]="","",IF(MID(tab_SATLISTE[[#This Row],[SAT-ID]],2,1)="x","Freistaat Bayern",INDEX(bezirke,LEFT(tab_SATLISTE[[#This Row],[SAT-ID]],1))&amp; " - "&amp; IF(MID(tab_SATLISTE[[#This Row],[SAT-ID]],2,1)="k","kommunal","privat")))</f>
        <v>Oberbayern - kommunal</v>
      </c>
      <c r="I879" s="365"/>
      <c r="J879" s="365"/>
      <c r="K879" s="365"/>
      <c r="L879" s="366"/>
    </row>
    <row r="880" spans="1:12" ht="15.95" customHeight="1" x14ac:dyDescent="0.25">
      <c r="A880" s="133" t="s">
        <v>414</v>
      </c>
      <c r="B880" s="133" t="s">
        <v>3720</v>
      </c>
      <c r="C880" s="133">
        <v>18</v>
      </c>
      <c r="D880" s="136">
        <v>18000</v>
      </c>
      <c r="E880" s="135">
        <v>4500</v>
      </c>
      <c r="F880" s="133">
        <v>18</v>
      </c>
      <c r="G880" s="46" t="str">
        <f>IF(MID(tab_SATLISTE[[#This Row],[SAT-ID]],2,1)="x","x",LEFT(tab_SATLISTE[[#This Row],[SAT-ID]]))</f>
        <v>1</v>
      </c>
      <c r="H880" s="364" t="str">
        <f xml:space="preserve"> IF(tab_SATLISTE[[#This Row],[SAT-ID]]="","",IF(MID(tab_SATLISTE[[#This Row],[SAT-ID]],2,1)="x","Freistaat Bayern",INDEX(bezirke,LEFT(tab_SATLISTE[[#This Row],[SAT-ID]],1))&amp; " - "&amp; IF(MID(tab_SATLISTE[[#This Row],[SAT-ID]],2,1)="k","kommunal","privat")))</f>
        <v>Oberbayern - kommunal</v>
      </c>
      <c r="I880" s="365"/>
      <c r="J880" s="365"/>
      <c r="K880" s="365"/>
      <c r="L880" s="366"/>
    </row>
    <row r="881" spans="1:12" ht="15.95" customHeight="1" x14ac:dyDescent="0.25">
      <c r="A881" s="133" t="s">
        <v>514</v>
      </c>
      <c r="B881" s="133" t="s">
        <v>3721</v>
      </c>
      <c r="C881" s="133">
        <v>10</v>
      </c>
      <c r="D881" s="136">
        <v>10000</v>
      </c>
      <c r="E881" s="135">
        <v>2500</v>
      </c>
      <c r="F881" s="133">
        <v>10</v>
      </c>
      <c r="G881" s="46" t="str">
        <f>IF(MID(tab_SATLISTE[[#This Row],[SAT-ID]],2,1)="x","x",LEFT(tab_SATLISTE[[#This Row],[SAT-ID]]))</f>
        <v>1</v>
      </c>
      <c r="H881" s="364" t="str">
        <f xml:space="preserve"> IF(tab_SATLISTE[[#This Row],[SAT-ID]]="","",IF(MID(tab_SATLISTE[[#This Row],[SAT-ID]],2,1)="x","Freistaat Bayern",INDEX(bezirke,LEFT(tab_SATLISTE[[#This Row],[SAT-ID]],1))&amp; " - "&amp; IF(MID(tab_SATLISTE[[#This Row],[SAT-ID]],2,1)="k","kommunal","privat")))</f>
        <v>Oberbayern - kommunal</v>
      </c>
      <c r="I881" s="365"/>
      <c r="J881" s="365"/>
      <c r="K881" s="365"/>
      <c r="L881" s="366"/>
    </row>
    <row r="882" spans="1:12" ht="15.95" customHeight="1" x14ac:dyDescent="0.25">
      <c r="A882" s="133" t="s">
        <v>548</v>
      </c>
      <c r="B882" s="133" t="s">
        <v>3722</v>
      </c>
      <c r="C882" s="133">
        <v>172</v>
      </c>
      <c r="D882" s="136">
        <v>172000</v>
      </c>
      <c r="E882" s="135">
        <v>43000</v>
      </c>
      <c r="F882" s="133">
        <v>172</v>
      </c>
      <c r="G882" s="46" t="str">
        <f>IF(MID(tab_SATLISTE[[#This Row],[SAT-ID]],2,1)="x","x",LEFT(tab_SATLISTE[[#This Row],[SAT-ID]]))</f>
        <v>1</v>
      </c>
      <c r="H882" s="364" t="str">
        <f xml:space="preserve"> IF(tab_SATLISTE[[#This Row],[SAT-ID]]="","",IF(MID(tab_SATLISTE[[#This Row],[SAT-ID]],2,1)="x","Freistaat Bayern",INDEX(bezirke,LEFT(tab_SATLISTE[[#This Row],[SAT-ID]],1))&amp; " - "&amp; IF(MID(tab_SATLISTE[[#This Row],[SAT-ID]],2,1)="k","kommunal","privat")))</f>
        <v>Oberbayern - kommunal</v>
      </c>
      <c r="I882" s="365"/>
      <c r="J882" s="365"/>
      <c r="K882" s="365"/>
      <c r="L882" s="366"/>
    </row>
    <row r="883" spans="1:12" ht="15.95" customHeight="1" x14ac:dyDescent="0.25">
      <c r="A883" s="133" t="s">
        <v>961</v>
      </c>
      <c r="B883" s="133" t="s">
        <v>3723</v>
      </c>
      <c r="C883" s="133">
        <v>8</v>
      </c>
      <c r="D883" s="136">
        <v>8000</v>
      </c>
      <c r="E883" s="135">
        <v>2000</v>
      </c>
      <c r="F883" s="133">
        <v>8</v>
      </c>
      <c r="G883" s="46" t="str">
        <f>IF(MID(tab_SATLISTE[[#This Row],[SAT-ID]],2,1)="x","x",LEFT(tab_SATLISTE[[#This Row],[SAT-ID]]))</f>
        <v>1</v>
      </c>
      <c r="H883" s="364" t="str">
        <f xml:space="preserve"> IF(tab_SATLISTE[[#This Row],[SAT-ID]]="","",IF(MID(tab_SATLISTE[[#This Row],[SAT-ID]],2,1)="x","Freistaat Bayern",INDEX(bezirke,LEFT(tab_SATLISTE[[#This Row],[SAT-ID]],1))&amp; " - "&amp; IF(MID(tab_SATLISTE[[#This Row],[SAT-ID]],2,1)="k","kommunal","privat")))</f>
        <v>Oberbayern - privat</v>
      </c>
      <c r="I883" s="365"/>
      <c r="J883" s="365"/>
      <c r="K883" s="365"/>
      <c r="L883" s="366"/>
    </row>
    <row r="884" spans="1:12" ht="15.95" customHeight="1" x14ac:dyDescent="0.25">
      <c r="A884" s="133" t="s">
        <v>603</v>
      </c>
      <c r="B884" s="133" t="s">
        <v>3724</v>
      </c>
      <c r="C884" s="133">
        <v>14</v>
      </c>
      <c r="D884" s="136">
        <v>14000</v>
      </c>
      <c r="E884" s="135">
        <v>3500</v>
      </c>
      <c r="F884" s="133">
        <v>14</v>
      </c>
      <c r="G884" s="46" t="str">
        <f>IF(MID(tab_SATLISTE[[#This Row],[SAT-ID]],2,1)="x","x",LEFT(tab_SATLISTE[[#This Row],[SAT-ID]]))</f>
        <v>1</v>
      </c>
      <c r="H884" s="364" t="str">
        <f xml:space="preserve"> IF(tab_SATLISTE[[#This Row],[SAT-ID]]="","",IF(MID(tab_SATLISTE[[#This Row],[SAT-ID]],2,1)="x","Freistaat Bayern",INDEX(bezirke,LEFT(tab_SATLISTE[[#This Row],[SAT-ID]],1))&amp; " - "&amp; IF(MID(tab_SATLISTE[[#This Row],[SAT-ID]],2,1)="k","kommunal","privat")))</f>
        <v>Oberbayern - kommunal</v>
      </c>
      <c r="I884" s="365"/>
      <c r="J884" s="365"/>
      <c r="K884" s="365"/>
      <c r="L884" s="366"/>
    </row>
    <row r="885" spans="1:12" ht="15.95" customHeight="1" x14ac:dyDescent="0.25">
      <c r="A885" s="133" t="s">
        <v>637</v>
      </c>
      <c r="B885" s="133" t="s">
        <v>3725</v>
      </c>
      <c r="C885" s="133">
        <v>21</v>
      </c>
      <c r="D885" s="136">
        <v>21000</v>
      </c>
      <c r="E885" s="135">
        <v>5250</v>
      </c>
      <c r="F885" s="133">
        <v>21</v>
      </c>
      <c r="G885" s="46" t="str">
        <f>IF(MID(tab_SATLISTE[[#This Row],[SAT-ID]],2,1)="x","x",LEFT(tab_SATLISTE[[#This Row],[SAT-ID]]))</f>
        <v>1</v>
      </c>
      <c r="H885" s="364" t="str">
        <f xml:space="preserve"> IF(tab_SATLISTE[[#This Row],[SAT-ID]]="","",IF(MID(tab_SATLISTE[[#This Row],[SAT-ID]],2,1)="x","Freistaat Bayern",INDEX(bezirke,LEFT(tab_SATLISTE[[#This Row],[SAT-ID]],1))&amp; " - "&amp; IF(MID(tab_SATLISTE[[#This Row],[SAT-ID]],2,1)="k","kommunal","privat")))</f>
        <v>Oberbayern - kommunal</v>
      </c>
      <c r="I885" s="365"/>
      <c r="J885" s="365"/>
      <c r="K885" s="365"/>
      <c r="L885" s="366"/>
    </row>
    <row r="886" spans="1:12" ht="15.95" customHeight="1" x14ac:dyDescent="0.25">
      <c r="A886" s="133" t="s">
        <v>797</v>
      </c>
      <c r="B886" s="133" t="s">
        <v>3726</v>
      </c>
      <c r="C886" s="133">
        <v>23</v>
      </c>
      <c r="D886" s="136">
        <v>23000</v>
      </c>
      <c r="E886" s="135">
        <v>5750</v>
      </c>
      <c r="F886" s="133">
        <v>23</v>
      </c>
      <c r="G886" s="46" t="str">
        <f>IF(MID(tab_SATLISTE[[#This Row],[SAT-ID]],2,1)="x","x",LEFT(tab_SATLISTE[[#This Row],[SAT-ID]]))</f>
        <v>1</v>
      </c>
      <c r="H886" s="364" t="str">
        <f xml:space="preserve"> IF(tab_SATLISTE[[#This Row],[SAT-ID]]="","",IF(MID(tab_SATLISTE[[#This Row],[SAT-ID]],2,1)="x","Freistaat Bayern",INDEX(bezirke,LEFT(tab_SATLISTE[[#This Row],[SAT-ID]],1))&amp; " - "&amp; IF(MID(tab_SATLISTE[[#This Row],[SAT-ID]],2,1)="k","kommunal","privat")))</f>
        <v>Oberbayern - kommunal</v>
      </c>
      <c r="I886" s="365"/>
      <c r="J886" s="365"/>
      <c r="K886" s="365"/>
      <c r="L886" s="366"/>
    </row>
    <row r="887" spans="1:12" ht="15.95" customHeight="1" x14ac:dyDescent="0.25">
      <c r="A887" s="133" t="s">
        <v>818</v>
      </c>
      <c r="B887" s="133" t="s">
        <v>3727</v>
      </c>
      <c r="C887" s="133">
        <v>155</v>
      </c>
      <c r="D887" s="136">
        <v>155000</v>
      </c>
      <c r="E887" s="135">
        <v>38750</v>
      </c>
      <c r="F887" s="133">
        <v>155</v>
      </c>
      <c r="G887" s="46" t="str">
        <f>IF(MID(tab_SATLISTE[[#This Row],[SAT-ID]],2,1)="x","x",LEFT(tab_SATLISTE[[#This Row],[SAT-ID]]))</f>
        <v>1</v>
      </c>
      <c r="H887" s="364" t="str">
        <f xml:space="preserve"> IF(tab_SATLISTE[[#This Row],[SAT-ID]]="","",IF(MID(tab_SATLISTE[[#This Row],[SAT-ID]],2,1)="x","Freistaat Bayern",INDEX(bezirke,LEFT(tab_SATLISTE[[#This Row],[SAT-ID]],1))&amp; " - "&amp; IF(MID(tab_SATLISTE[[#This Row],[SAT-ID]],2,1)="k","kommunal","privat")))</f>
        <v>Oberbayern - kommunal</v>
      </c>
      <c r="I887" s="365"/>
      <c r="J887" s="365"/>
      <c r="K887" s="365"/>
      <c r="L887" s="366"/>
    </row>
    <row r="888" spans="1:12" ht="15.95" customHeight="1" x14ac:dyDescent="0.25">
      <c r="A888" s="133" t="s">
        <v>732</v>
      </c>
      <c r="B888" s="133" t="s">
        <v>3728</v>
      </c>
      <c r="C888" s="133">
        <v>13</v>
      </c>
      <c r="D888" s="136">
        <v>13000</v>
      </c>
      <c r="E888" s="135">
        <v>3250</v>
      </c>
      <c r="F888" s="133">
        <v>13</v>
      </c>
      <c r="G888" s="46" t="str">
        <f>IF(MID(tab_SATLISTE[[#This Row],[SAT-ID]],2,1)="x","x",LEFT(tab_SATLISTE[[#This Row],[SAT-ID]]))</f>
        <v>1</v>
      </c>
      <c r="H888" s="364" t="str">
        <f xml:space="preserve"> IF(tab_SATLISTE[[#This Row],[SAT-ID]]="","",IF(MID(tab_SATLISTE[[#This Row],[SAT-ID]],2,1)="x","Freistaat Bayern",INDEX(bezirke,LEFT(tab_SATLISTE[[#This Row],[SAT-ID]],1))&amp; " - "&amp; IF(MID(tab_SATLISTE[[#This Row],[SAT-ID]],2,1)="k","kommunal","privat")))</f>
        <v>Oberbayern - kommunal</v>
      </c>
      <c r="I888" s="365"/>
      <c r="J888" s="365"/>
      <c r="K888" s="365"/>
      <c r="L888" s="366"/>
    </row>
    <row r="889" spans="1:12" ht="15.95" customHeight="1" x14ac:dyDescent="0.25">
      <c r="A889" s="133" t="s">
        <v>881</v>
      </c>
      <c r="B889" s="133" t="s">
        <v>3729</v>
      </c>
      <c r="C889" s="133">
        <v>17</v>
      </c>
      <c r="D889" s="136">
        <v>17000</v>
      </c>
      <c r="E889" s="135">
        <v>4250</v>
      </c>
      <c r="F889" s="133">
        <v>17</v>
      </c>
      <c r="G889" s="46" t="str">
        <f>IF(MID(tab_SATLISTE[[#This Row],[SAT-ID]],2,1)="x","x",LEFT(tab_SATLISTE[[#This Row],[SAT-ID]]))</f>
        <v>1</v>
      </c>
      <c r="H889" s="364" t="str">
        <f xml:space="preserve"> IF(tab_SATLISTE[[#This Row],[SAT-ID]]="","",IF(MID(tab_SATLISTE[[#This Row],[SAT-ID]],2,1)="x","Freistaat Bayern",INDEX(bezirke,LEFT(tab_SATLISTE[[#This Row],[SAT-ID]],1))&amp; " - "&amp; IF(MID(tab_SATLISTE[[#This Row],[SAT-ID]],2,1)="k","kommunal","privat")))</f>
        <v>Oberbayern - kommunal</v>
      </c>
      <c r="I889" s="365"/>
      <c r="J889" s="365"/>
      <c r="K889" s="365"/>
      <c r="L889" s="366"/>
    </row>
    <row r="890" spans="1:12" ht="15.95" customHeight="1" x14ac:dyDescent="0.25">
      <c r="A890" s="133" t="s">
        <v>894</v>
      </c>
      <c r="B890" s="133" t="s">
        <v>3730</v>
      </c>
      <c r="C890" s="133">
        <v>26</v>
      </c>
      <c r="D890" s="136">
        <v>26000</v>
      </c>
      <c r="E890" s="135">
        <v>6500</v>
      </c>
      <c r="F890" s="133">
        <v>26</v>
      </c>
      <c r="G890" s="46" t="str">
        <f>IF(MID(tab_SATLISTE[[#This Row],[SAT-ID]],2,1)="x","x",LEFT(tab_SATLISTE[[#This Row],[SAT-ID]]))</f>
        <v>1</v>
      </c>
      <c r="H890" s="364" t="str">
        <f xml:space="preserve"> IF(tab_SATLISTE[[#This Row],[SAT-ID]]="","",IF(MID(tab_SATLISTE[[#This Row],[SAT-ID]],2,1)="x","Freistaat Bayern",INDEX(bezirke,LEFT(tab_SATLISTE[[#This Row],[SAT-ID]],1))&amp; " - "&amp; IF(MID(tab_SATLISTE[[#This Row],[SAT-ID]],2,1)="k","kommunal","privat")))</f>
        <v>Oberbayern - kommunal</v>
      </c>
      <c r="I890" s="365"/>
      <c r="J890" s="365"/>
      <c r="K890" s="365"/>
      <c r="L890" s="366"/>
    </row>
    <row r="891" spans="1:12" ht="15.95" customHeight="1" x14ac:dyDescent="0.25">
      <c r="A891" s="133" t="s">
        <v>1117</v>
      </c>
      <c r="B891" s="133" t="s">
        <v>3731</v>
      </c>
      <c r="C891" s="133">
        <v>28</v>
      </c>
      <c r="D891" s="136">
        <v>28000</v>
      </c>
      <c r="E891" s="135">
        <v>7000</v>
      </c>
      <c r="F891" s="133">
        <v>28</v>
      </c>
      <c r="G891" s="46" t="str">
        <f>IF(MID(tab_SATLISTE[[#This Row],[SAT-ID]],2,1)="x","x",LEFT(tab_SATLISTE[[#This Row],[SAT-ID]]))</f>
        <v>1</v>
      </c>
      <c r="H891" s="364" t="str">
        <f xml:space="preserve"> IF(tab_SATLISTE[[#This Row],[SAT-ID]]="","",IF(MID(tab_SATLISTE[[#This Row],[SAT-ID]],2,1)="x","Freistaat Bayern",INDEX(bezirke,LEFT(tab_SATLISTE[[#This Row],[SAT-ID]],1))&amp; " - "&amp; IF(MID(tab_SATLISTE[[#This Row],[SAT-ID]],2,1)="k","kommunal","privat")))</f>
        <v>Oberbayern - privat</v>
      </c>
      <c r="I891" s="365"/>
      <c r="J891" s="365"/>
      <c r="K891" s="365"/>
      <c r="L891" s="366"/>
    </row>
    <row r="892" spans="1:12" ht="15.95" customHeight="1" x14ac:dyDescent="0.25">
      <c r="A892" s="133" t="s">
        <v>504</v>
      </c>
      <c r="B892" s="133" t="s">
        <v>3732</v>
      </c>
      <c r="C892" s="133">
        <v>8</v>
      </c>
      <c r="D892" s="136">
        <v>8000</v>
      </c>
      <c r="E892" s="135">
        <v>2000</v>
      </c>
      <c r="F892" s="133">
        <v>8</v>
      </c>
      <c r="G892" s="46" t="str">
        <f>IF(MID(tab_SATLISTE[[#This Row],[SAT-ID]],2,1)="x","x",LEFT(tab_SATLISTE[[#This Row],[SAT-ID]]))</f>
        <v>1</v>
      </c>
      <c r="H892" s="364" t="str">
        <f xml:space="preserve"> IF(tab_SATLISTE[[#This Row],[SAT-ID]]="","",IF(MID(tab_SATLISTE[[#This Row],[SAT-ID]],2,1)="x","Freistaat Bayern",INDEX(bezirke,LEFT(tab_SATLISTE[[#This Row],[SAT-ID]],1))&amp; " - "&amp; IF(MID(tab_SATLISTE[[#This Row],[SAT-ID]],2,1)="k","kommunal","privat")))</f>
        <v>Oberbayern - kommunal</v>
      </c>
      <c r="I892" s="365"/>
      <c r="J892" s="365"/>
      <c r="K892" s="365"/>
      <c r="L892" s="366"/>
    </row>
    <row r="893" spans="1:12" ht="15.95" customHeight="1" x14ac:dyDescent="0.25">
      <c r="A893" s="133" t="s">
        <v>528</v>
      </c>
      <c r="B893" s="133" t="s">
        <v>3733</v>
      </c>
      <c r="C893" s="133">
        <v>11</v>
      </c>
      <c r="D893" s="136">
        <v>11000</v>
      </c>
      <c r="E893" s="135">
        <v>2750</v>
      </c>
      <c r="F893" s="133">
        <v>11</v>
      </c>
      <c r="G893" s="46" t="str">
        <f>IF(MID(tab_SATLISTE[[#This Row],[SAT-ID]],2,1)="x","x",LEFT(tab_SATLISTE[[#This Row],[SAT-ID]]))</f>
        <v>1</v>
      </c>
      <c r="H893" s="364" t="str">
        <f xml:space="preserve"> IF(tab_SATLISTE[[#This Row],[SAT-ID]]="","",IF(MID(tab_SATLISTE[[#This Row],[SAT-ID]],2,1)="x","Freistaat Bayern",INDEX(bezirke,LEFT(tab_SATLISTE[[#This Row],[SAT-ID]],1))&amp; " - "&amp; IF(MID(tab_SATLISTE[[#This Row],[SAT-ID]],2,1)="k","kommunal","privat")))</f>
        <v>Oberbayern - kommunal</v>
      </c>
      <c r="I893" s="365"/>
      <c r="J893" s="365"/>
      <c r="K893" s="365"/>
      <c r="L893" s="366"/>
    </row>
    <row r="894" spans="1:12" ht="15.95" customHeight="1" x14ac:dyDescent="0.25">
      <c r="A894" s="133" t="s">
        <v>558</v>
      </c>
      <c r="B894" s="133" t="s">
        <v>3734</v>
      </c>
      <c r="C894" s="133">
        <v>12</v>
      </c>
      <c r="D894" s="136">
        <v>12000</v>
      </c>
      <c r="E894" s="135">
        <v>3000</v>
      </c>
      <c r="F894" s="133">
        <v>12</v>
      </c>
      <c r="G894" s="46" t="str">
        <f>IF(MID(tab_SATLISTE[[#This Row],[SAT-ID]],2,1)="x","x",LEFT(tab_SATLISTE[[#This Row],[SAT-ID]]))</f>
        <v>1</v>
      </c>
      <c r="H894" s="364" t="str">
        <f xml:space="preserve"> IF(tab_SATLISTE[[#This Row],[SAT-ID]]="","",IF(MID(tab_SATLISTE[[#This Row],[SAT-ID]],2,1)="x","Freistaat Bayern",INDEX(bezirke,LEFT(tab_SATLISTE[[#This Row],[SAT-ID]],1))&amp; " - "&amp; IF(MID(tab_SATLISTE[[#This Row],[SAT-ID]],2,1)="k","kommunal","privat")))</f>
        <v>Oberbayern - kommunal</v>
      </c>
      <c r="I894" s="365"/>
      <c r="J894" s="365"/>
      <c r="K894" s="365"/>
      <c r="L894" s="366"/>
    </row>
    <row r="895" spans="1:12" ht="15.95" customHeight="1" x14ac:dyDescent="0.25">
      <c r="A895" s="133" t="s">
        <v>838</v>
      </c>
      <c r="B895" s="133" t="s">
        <v>3735</v>
      </c>
      <c r="C895" s="133">
        <v>105</v>
      </c>
      <c r="D895" s="136">
        <v>105000</v>
      </c>
      <c r="E895" s="135">
        <v>26250</v>
      </c>
      <c r="F895" s="133">
        <v>105</v>
      </c>
      <c r="G895" s="46" t="str">
        <f>IF(MID(tab_SATLISTE[[#This Row],[SAT-ID]],2,1)="x","x",LEFT(tab_SATLISTE[[#This Row],[SAT-ID]]))</f>
        <v>1</v>
      </c>
      <c r="H895" s="364" t="str">
        <f xml:space="preserve"> IF(tab_SATLISTE[[#This Row],[SAT-ID]]="","",IF(MID(tab_SATLISTE[[#This Row],[SAT-ID]],2,1)="x","Freistaat Bayern",INDEX(bezirke,LEFT(tab_SATLISTE[[#This Row],[SAT-ID]],1))&amp; " - "&amp; IF(MID(tab_SATLISTE[[#This Row],[SAT-ID]],2,1)="k","kommunal","privat")))</f>
        <v>Oberbayern - kommunal</v>
      </c>
      <c r="I895" s="365"/>
      <c r="J895" s="365"/>
      <c r="K895" s="365"/>
      <c r="L895" s="366"/>
    </row>
    <row r="896" spans="1:12" ht="15.95" customHeight="1" x14ac:dyDescent="0.25">
      <c r="A896" s="133" t="s">
        <v>840</v>
      </c>
      <c r="B896" s="133" t="s">
        <v>3736</v>
      </c>
      <c r="C896" s="133">
        <v>77</v>
      </c>
      <c r="D896" s="136">
        <v>77000</v>
      </c>
      <c r="E896" s="135">
        <v>19250</v>
      </c>
      <c r="F896" s="133">
        <v>77</v>
      </c>
      <c r="G896" s="46" t="str">
        <f>IF(MID(tab_SATLISTE[[#This Row],[SAT-ID]],2,1)="x","x",LEFT(tab_SATLISTE[[#This Row],[SAT-ID]]))</f>
        <v>1</v>
      </c>
      <c r="H896" s="364" t="str">
        <f xml:space="preserve"> IF(tab_SATLISTE[[#This Row],[SAT-ID]]="","",IF(MID(tab_SATLISTE[[#This Row],[SAT-ID]],2,1)="x","Freistaat Bayern",INDEX(bezirke,LEFT(tab_SATLISTE[[#This Row],[SAT-ID]],1))&amp; " - "&amp; IF(MID(tab_SATLISTE[[#This Row],[SAT-ID]],2,1)="k","kommunal","privat")))</f>
        <v>Oberbayern - kommunal</v>
      </c>
      <c r="I896" s="365"/>
      <c r="J896" s="365"/>
      <c r="K896" s="365"/>
      <c r="L896" s="366"/>
    </row>
    <row r="897" spans="1:12" ht="15.95" customHeight="1" x14ac:dyDescent="0.25">
      <c r="A897" s="133" t="s">
        <v>620</v>
      </c>
      <c r="B897" s="133" t="s">
        <v>3737</v>
      </c>
      <c r="C897" s="133">
        <v>11</v>
      </c>
      <c r="D897" s="136">
        <v>11000</v>
      </c>
      <c r="E897" s="135">
        <v>2750</v>
      </c>
      <c r="F897" s="133">
        <v>11</v>
      </c>
      <c r="G897" s="46" t="str">
        <f>IF(MID(tab_SATLISTE[[#This Row],[SAT-ID]],2,1)="x","x",LEFT(tab_SATLISTE[[#This Row],[SAT-ID]]))</f>
        <v>1</v>
      </c>
      <c r="H897" s="364" t="str">
        <f xml:space="preserve"> IF(tab_SATLISTE[[#This Row],[SAT-ID]]="","",IF(MID(tab_SATLISTE[[#This Row],[SAT-ID]],2,1)="x","Freistaat Bayern",INDEX(bezirke,LEFT(tab_SATLISTE[[#This Row],[SAT-ID]],1))&amp; " - "&amp; IF(MID(tab_SATLISTE[[#This Row],[SAT-ID]],2,1)="k","kommunal","privat")))</f>
        <v>Oberbayern - kommunal</v>
      </c>
      <c r="I897" s="365"/>
      <c r="J897" s="365"/>
      <c r="K897" s="365"/>
      <c r="L897" s="366"/>
    </row>
    <row r="898" spans="1:12" ht="15.95" customHeight="1" x14ac:dyDescent="0.25">
      <c r="A898" s="133" t="s">
        <v>623</v>
      </c>
      <c r="B898" s="133" t="s">
        <v>3738</v>
      </c>
      <c r="C898" s="133">
        <v>12</v>
      </c>
      <c r="D898" s="136">
        <v>12000</v>
      </c>
      <c r="E898" s="135">
        <v>3000</v>
      </c>
      <c r="F898" s="133">
        <v>12</v>
      </c>
      <c r="G898" s="46" t="str">
        <f>IF(MID(tab_SATLISTE[[#This Row],[SAT-ID]],2,1)="x","x",LEFT(tab_SATLISTE[[#This Row],[SAT-ID]]))</f>
        <v>1</v>
      </c>
      <c r="H898" s="364" t="str">
        <f xml:space="preserve"> IF(tab_SATLISTE[[#This Row],[SAT-ID]]="","",IF(MID(tab_SATLISTE[[#This Row],[SAT-ID]],2,1)="x","Freistaat Bayern",INDEX(bezirke,LEFT(tab_SATLISTE[[#This Row],[SAT-ID]],1))&amp; " - "&amp; IF(MID(tab_SATLISTE[[#This Row],[SAT-ID]],2,1)="k","kommunal","privat")))</f>
        <v>Oberbayern - kommunal</v>
      </c>
      <c r="I898" s="365"/>
      <c r="J898" s="365"/>
      <c r="K898" s="365"/>
      <c r="L898" s="366"/>
    </row>
    <row r="899" spans="1:12" ht="15.95" customHeight="1" x14ac:dyDescent="0.25">
      <c r="A899" s="133" t="s">
        <v>657</v>
      </c>
      <c r="B899" s="133" t="s">
        <v>3739</v>
      </c>
      <c r="C899" s="133">
        <v>6</v>
      </c>
      <c r="D899" s="136">
        <v>6000</v>
      </c>
      <c r="E899" s="135">
        <v>1500</v>
      </c>
      <c r="F899" s="133">
        <v>6</v>
      </c>
      <c r="G899" s="46" t="str">
        <f>IF(MID(tab_SATLISTE[[#This Row],[SAT-ID]],2,1)="x","x",LEFT(tab_SATLISTE[[#This Row],[SAT-ID]]))</f>
        <v>1</v>
      </c>
      <c r="H899" s="364" t="str">
        <f xml:space="preserve"> IF(tab_SATLISTE[[#This Row],[SAT-ID]]="","",IF(MID(tab_SATLISTE[[#This Row],[SAT-ID]],2,1)="x","Freistaat Bayern",INDEX(bezirke,LEFT(tab_SATLISTE[[#This Row],[SAT-ID]],1))&amp; " - "&amp; IF(MID(tab_SATLISTE[[#This Row],[SAT-ID]],2,1)="k","kommunal","privat")))</f>
        <v>Oberbayern - kommunal</v>
      </c>
      <c r="I899" s="365"/>
      <c r="J899" s="365"/>
      <c r="K899" s="365"/>
      <c r="L899" s="366"/>
    </row>
    <row r="900" spans="1:12" ht="15.95" customHeight="1" x14ac:dyDescent="0.25">
      <c r="A900" s="133" t="s">
        <v>694</v>
      </c>
      <c r="B900" s="133" t="s">
        <v>3740</v>
      </c>
      <c r="C900" s="133">
        <v>5</v>
      </c>
      <c r="D900" s="136">
        <v>5000</v>
      </c>
      <c r="E900" s="135">
        <v>1250</v>
      </c>
      <c r="F900" s="133">
        <v>5</v>
      </c>
      <c r="G900" s="46" t="str">
        <f>IF(MID(tab_SATLISTE[[#This Row],[SAT-ID]],2,1)="x","x",LEFT(tab_SATLISTE[[#This Row],[SAT-ID]]))</f>
        <v>1</v>
      </c>
      <c r="H900" s="364" t="str">
        <f xml:space="preserve"> IF(tab_SATLISTE[[#This Row],[SAT-ID]]="","",IF(MID(tab_SATLISTE[[#This Row],[SAT-ID]],2,1)="x","Freistaat Bayern",INDEX(bezirke,LEFT(tab_SATLISTE[[#This Row],[SAT-ID]],1))&amp; " - "&amp; IF(MID(tab_SATLISTE[[#This Row],[SAT-ID]],2,1)="k","kommunal","privat")))</f>
        <v>Oberbayern - kommunal</v>
      </c>
      <c r="I900" s="365"/>
      <c r="J900" s="365"/>
      <c r="K900" s="365"/>
      <c r="L900" s="366"/>
    </row>
    <row r="901" spans="1:12" ht="15.95" customHeight="1" x14ac:dyDescent="0.25">
      <c r="A901" s="133" t="s">
        <v>715</v>
      </c>
      <c r="B901" s="133" t="s">
        <v>3741</v>
      </c>
      <c r="C901" s="133">
        <v>11</v>
      </c>
      <c r="D901" s="136">
        <v>11000</v>
      </c>
      <c r="E901" s="135">
        <v>2750</v>
      </c>
      <c r="F901" s="133">
        <v>11</v>
      </c>
      <c r="G901" s="46" t="str">
        <f>IF(MID(tab_SATLISTE[[#This Row],[SAT-ID]],2,1)="x","x",LEFT(tab_SATLISTE[[#This Row],[SAT-ID]]))</f>
        <v>1</v>
      </c>
      <c r="H901" s="364" t="str">
        <f xml:space="preserve"> IF(tab_SATLISTE[[#This Row],[SAT-ID]]="","",IF(MID(tab_SATLISTE[[#This Row],[SAT-ID]],2,1)="x","Freistaat Bayern",INDEX(bezirke,LEFT(tab_SATLISTE[[#This Row],[SAT-ID]],1))&amp; " - "&amp; IF(MID(tab_SATLISTE[[#This Row],[SAT-ID]],2,1)="k","kommunal","privat")))</f>
        <v>Oberbayern - kommunal</v>
      </c>
      <c r="I901" s="365"/>
      <c r="J901" s="365"/>
      <c r="K901" s="365"/>
      <c r="L901" s="366"/>
    </row>
    <row r="902" spans="1:12" ht="15.95" customHeight="1" x14ac:dyDescent="0.25">
      <c r="A902" s="133" t="s">
        <v>723</v>
      </c>
      <c r="B902" s="133" t="s">
        <v>3742</v>
      </c>
      <c r="C902" s="133">
        <v>6</v>
      </c>
      <c r="D902" s="136">
        <v>6000</v>
      </c>
      <c r="E902" s="135">
        <v>1500</v>
      </c>
      <c r="F902" s="133">
        <v>6</v>
      </c>
      <c r="G902" s="46" t="str">
        <f>IF(MID(tab_SATLISTE[[#This Row],[SAT-ID]],2,1)="x","x",LEFT(tab_SATLISTE[[#This Row],[SAT-ID]]))</f>
        <v>1</v>
      </c>
      <c r="H902" s="364" t="str">
        <f xml:space="preserve"> IF(tab_SATLISTE[[#This Row],[SAT-ID]]="","",IF(MID(tab_SATLISTE[[#This Row],[SAT-ID]],2,1)="x","Freistaat Bayern",INDEX(bezirke,LEFT(tab_SATLISTE[[#This Row],[SAT-ID]],1))&amp; " - "&amp; IF(MID(tab_SATLISTE[[#This Row],[SAT-ID]],2,1)="k","kommunal","privat")))</f>
        <v>Oberbayern - kommunal</v>
      </c>
      <c r="I902" s="365"/>
      <c r="J902" s="365"/>
      <c r="K902" s="365"/>
      <c r="L902" s="366"/>
    </row>
    <row r="903" spans="1:12" ht="15.95" customHeight="1" x14ac:dyDescent="0.25">
      <c r="A903" s="133" t="s">
        <v>755</v>
      </c>
      <c r="B903" s="133" t="s">
        <v>3743</v>
      </c>
      <c r="C903" s="133">
        <v>3</v>
      </c>
      <c r="D903" s="136">
        <v>3000</v>
      </c>
      <c r="E903" s="135">
        <v>750</v>
      </c>
      <c r="F903" s="133">
        <v>3</v>
      </c>
      <c r="G903" s="46" t="str">
        <f>IF(MID(tab_SATLISTE[[#This Row],[SAT-ID]],2,1)="x","x",LEFT(tab_SATLISTE[[#This Row],[SAT-ID]]))</f>
        <v>1</v>
      </c>
      <c r="H903" s="364" t="str">
        <f xml:space="preserve"> IF(tab_SATLISTE[[#This Row],[SAT-ID]]="","",IF(MID(tab_SATLISTE[[#This Row],[SAT-ID]],2,1)="x","Freistaat Bayern",INDEX(bezirke,LEFT(tab_SATLISTE[[#This Row],[SAT-ID]],1))&amp; " - "&amp; IF(MID(tab_SATLISTE[[#This Row],[SAT-ID]],2,1)="k","kommunal","privat")))</f>
        <v>Oberbayern - kommunal</v>
      </c>
      <c r="I903" s="365"/>
      <c r="J903" s="365"/>
      <c r="K903" s="365"/>
      <c r="L903" s="366"/>
    </row>
    <row r="904" spans="1:12" ht="15.95" customHeight="1" x14ac:dyDescent="0.25">
      <c r="A904" s="133" t="s">
        <v>781</v>
      </c>
      <c r="B904" s="133" t="s">
        <v>3744</v>
      </c>
      <c r="C904" s="133">
        <v>4</v>
      </c>
      <c r="D904" s="136">
        <v>4000</v>
      </c>
      <c r="E904" s="135">
        <v>1000</v>
      </c>
      <c r="F904" s="133">
        <v>4</v>
      </c>
      <c r="G904" s="46" t="str">
        <f>IF(MID(tab_SATLISTE[[#This Row],[SAT-ID]],2,1)="x","x",LEFT(tab_SATLISTE[[#This Row],[SAT-ID]]))</f>
        <v>1</v>
      </c>
      <c r="H904" s="364" t="str">
        <f xml:space="preserve"> IF(tab_SATLISTE[[#This Row],[SAT-ID]]="","",IF(MID(tab_SATLISTE[[#This Row],[SAT-ID]],2,1)="x","Freistaat Bayern",INDEX(bezirke,LEFT(tab_SATLISTE[[#This Row],[SAT-ID]],1))&amp; " - "&amp; IF(MID(tab_SATLISTE[[#This Row],[SAT-ID]],2,1)="k","kommunal","privat")))</f>
        <v>Oberbayern - kommunal</v>
      </c>
      <c r="I904" s="365"/>
      <c r="J904" s="365"/>
      <c r="K904" s="365"/>
      <c r="L904" s="366"/>
    </row>
    <row r="905" spans="1:12" ht="15.95" customHeight="1" x14ac:dyDescent="0.25">
      <c r="A905" s="133" t="s">
        <v>798</v>
      </c>
      <c r="B905" s="133" t="s">
        <v>3745</v>
      </c>
      <c r="C905" s="133">
        <v>11</v>
      </c>
      <c r="D905" s="136">
        <v>11000</v>
      </c>
      <c r="E905" s="135">
        <v>2750</v>
      </c>
      <c r="F905" s="133">
        <v>11</v>
      </c>
      <c r="G905" s="46" t="str">
        <f>IF(MID(tab_SATLISTE[[#This Row],[SAT-ID]],2,1)="x","x",LEFT(tab_SATLISTE[[#This Row],[SAT-ID]]))</f>
        <v>1</v>
      </c>
      <c r="H905" s="364" t="str">
        <f xml:space="preserve"> IF(tab_SATLISTE[[#This Row],[SAT-ID]]="","",IF(MID(tab_SATLISTE[[#This Row],[SAT-ID]],2,1)="x","Freistaat Bayern",INDEX(bezirke,LEFT(tab_SATLISTE[[#This Row],[SAT-ID]],1))&amp; " - "&amp; IF(MID(tab_SATLISTE[[#This Row],[SAT-ID]],2,1)="k","kommunal","privat")))</f>
        <v>Oberbayern - kommunal</v>
      </c>
      <c r="I905" s="365"/>
      <c r="J905" s="365"/>
      <c r="K905" s="365"/>
      <c r="L905" s="366"/>
    </row>
    <row r="906" spans="1:12" ht="15.95" customHeight="1" x14ac:dyDescent="0.25">
      <c r="A906" s="133" t="s">
        <v>837</v>
      </c>
      <c r="B906" s="133" t="s">
        <v>3746</v>
      </c>
      <c r="C906" s="133">
        <v>100</v>
      </c>
      <c r="D906" s="136">
        <v>100000</v>
      </c>
      <c r="E906" s="135">
        <v>25000</v>
      </c>
      <c r="F906" s="133">
        <v>100</v>
      </c>
      <c r="G906" s="46" t="str">
        <f>IF(MID(tab_SATLISTE[[#This Row],[SAT-ID]],2,1)="x","x",LEFT(tab_SATLISTE[[#This Row],[SAT-ID]]))</f>
        <v>1</v>
      </c>
      <c r="H906" s="364" t="str">
        <f xml:space="preserve"> IF(tab_SATLISTE[[#This Row],[SAT-ID]]="","",IF(MID(tab_SATLISTE[[#This Row],[SAT-ID]],2,1)="x","Freistaat Bayern",INDEX(bezirke,LEFT(tab_SATLISTE[[#This Row],[SAT-ID]],1))&amp; " - "&amp; IF(MID(tab_SATLISTE[[#This Row],[SAT-ID]],2,1)="k","kommunal","privat")))</f>
        <v>Oberbayern - kommunal</v>
      </c>
      <c r="I906" s="365"/>
      <c r="J906" s="365"/>
      <c r="K906" s="365"/>
      <c r="L906" s="366"/>
    </row>
    <row r="907" spans="1:12" ht="15.95" customHeight="1" x14ac:dyDescent="0.25">
      <c r="A907" s="133" t="s">
        <v>823</v>
      </c>
      <c r="B907" s="133" t="s">
        <v>3747</v>
      </c>
      <c r="C907" s="133">
        <v>11</v>
      </c>
      <c r="D907" s="136">
        <v>11000</v>
      </c>
      <c r="E907" s="135">
        <v>2750</v>
      </c>
      <c r="F907" s="133">
        <v>11</v>
      </c>
      <c r="G907" s="46" t="str">
        <f>IF(MID(tab_SATLISTE[[#This Row],[SAT-ID]],2,1)="x","x",LEFT(tab_SATLISTE[[#This Row],[SAT-ID]]))</f>
        <v>1</v>
      </c>
      <c r="H907" s="364" t="str">
        <f xml:space="preserve"> IF(tab_SATLISTE[[#This Row],[SAT-ID]]="","",IF(MID(tab_SATLISTE[[#This Row],[SAT-ID]],2,1)="x","Freistaat Bayern",INDEX(bezirke,LEFT(tab_SATLISTE[[#This Row],[SAT-ID]],1))&amp; " - "&amp; IF(MID(tab_SATLISTE[[#This Row],[SAT-ID]],2,1)="k","kommunal","privat")))</f>
        <v>Oberbayern - kommunal</v>
      </c>
      <c r="I907" s="365"/>
      <c r="J907" s="365"/>
      <c r="K907" s="365"/>
      <c r="L907" s="366"/>
    </row>
    <row r="908" spans="1:12" ht="15.95" customHeight="1" x14ac:dyDescent="0.25">
      <c r="A908" s="133" t="s">
        <v>825</v>
      </c>
      <c r="B908" s="133" t="s">
        <v>3748</v>
      </c>
      <c r="C908" s="133">
        <v>8</v>
      </c>
      <c r="D908" s="136">
        <v>8000</v>
      </c>
      <c r="E908" s="135">
        <v>2000</v>
      </c>
      <c r="F908" s="133">
        <v>8</v>
      </c>
      <c r="G908" s="46" t="str">
        <f>IF(MID(tab_SATLISTE[[#This Row],[SAT-ID]],2,1)="x","x",LEFT(tab_SATLISTE[[#This Row],[SAT-ID]]))</f>
        <v>1</v>
      </c>
      <c r="H908" s="364" t="str">
        <f xml:space="preserve"> IF(tab_SATLISTE[[#This Row],[SAT-ID]]="","",IF(MID(tab_SATLISTE[[#This Row],[SAT-ID]],2,1)="x","Freistaat Bayern",INDEX(bezirke,LEFT(tab_SATLISTE[[#This Row],[SAT-ID]],1))&amp; " - "&amp; IF(MID(tab_SATLISTE[[#This Row],[SAT-ID]],2,1)="k","kommunal","privat")))</f>
        <v>Oberbayern - kommunal</v>
      </c>
      <c r="I908" s="365"/>
      <c r="J908" s="365"/>
      <c r="K908" s="365"/>
      <c r="L908" s="366"/>
    </row>
    <row r="909" spans="1:12" ht="15.95" customHeight="1" x14ac:dyDescent="0.25">
      <c r="A909" s="133" t="s">
        <v>835</v>
      </c>
      <c r="B909" s="133" t="s">
        <v>3749</v>
      </c>
      <c r="C909" s="133">
        <v>13</v>
      </c>
      <c r="D909" s="136">
        <v>13000</v>
      </c>
      <c r="E909" s="135">
        <v>3250</v>
      </c>
      <c r="F909" s="133">
        <v>13</v>
      </c>
      <c r="G909" s="46" t="str">
        <f>IF(MID(tab_SATLISTE[[#This Row],[SAT-ID]],2,1)="x","x",LEFT(tab_SATLISTE[[#This Row],[SAT-ID]]))</f>
        <v>1</v>
      </c>
      <c r="H909" s="364" t="str">
        <f xml:space="preserve"> IF(tab_SATLISTE[[#This Row],[SAT-ID]]="","",IF(MID(tab_SATLISTE[[#This Row],[SAT-ID]],2,1)="x","Freistaat Bayern",INDEX(bezirke,LEFT(tab_SATLISTE[[#This Row],[SAT-ID]],1))&amp; " - "&amp; IF(MID(tab_SATLISTE[[#This Row],[SAT-ID]],2,1)="k","kommunal","privat")))</f>
        <v>Oberbayern - kommunal</v>
      </c>
      <c r="I909" s="365"/>
      <c r="J909" s="365"/>
      <c r="K909" s="365"/>
      <c r="L909" s="366"/>
    </row>
    <row r="910" spans="1:12" ht="15.95" customHeight="1" x14ac:dyDescent="0.25">
      <c r="A910" s="133" t="s">
        <v>824</v>
      </c>
      <c r="B910" s="133" t="s">
        <v>3750</v>
      </c>
      <c r="C910" s="133">
        <v>22</v>
      </c>
      <c r="D910" s="136">
        <v>22000</v>
      </c>
      <c r="E910" s="135">
        <v>5500</v>
      </c>
      <c r="F910" s="133">
        <v>22</v>
      </c>
      <c r="G910" s="46" t="str">
        <f>IF(MID(tab_SATLISTE[[#This Row],[SAT-ID]],2,1)="x","x",LEFT(tab_SATLISTE[[#This Row],[SAT-ID]]))</f>
        <v>1</v>
      </c>
      <c r="H910" s="364" t="str">
        <f xml:space="preserve"> IF(tab_SATLISTE[[#This Row],[SAT-ID]]="","",IF(MID(tab_SATLISTE[[#This Row],[SAT-ID]],2,1)="x","Freistaat Bayern",INDEX(bezirke,LEFT(tab_SATLISTE[[#This Row],[SAT-ID]],1))&amp; " - "&amp; IF(MID(tab_SATLISTE[[#This Row],[SAT-ID]],2,1)="k","kommunal","privat")))</f>
        <v>Oberbayern - kommunal</v>
      </c>
      <c r="I910" s="365"/>
      <c r="J910" s="365"/>
      <c r="K910" s="365"/>
      <c r="L910" s="366"/>
    </row>
    <row r="911" spans="1:12" ht="15.95" customHeight="1" x14ac:dyDescent="0.25">
      <c r="A911" s="133" t="s">
        <v>819</v>
      </c>
      <c r="B911" s="133" t="s">
        <v>3751</v>
      </c>
      <c r="C911" s="133">
        <v>28</v>
      </c>
      <c r="D911" s="136">
        <v>28000</v>
      </c>
      <c r="E911" s="135">
        <v>7000</v>
      </c>
      <c r="F911" s="133">
        <v>28</v>
      </c>
      <c r="G911" s="46" t="str">
        <f>IF(MID(tab_SATLISTE[[#This Row],[SAT-ID]],2,1)="x","x",LEFT(tab_SATLISTE[[#This Row],[SAT-ID]]))</f>
        <v>1</v>
      </c>
      <c r="H911" s="364" t="str">
        <f xml:space="preserve"> IF(tab_SATLISTE[[#This Row],[SAT-ID]]="","",IF(MID(tab_SATLISTE[[#This Row],[SAT-ID]],2,1)="x","Freistaat Bayern",INDEX(bezirke,LEFT(tab_SATLISTE[[#This Row],[SAT-ID]],1))&amp; " - "&amp; IF(MID(tab_SATLISTE[[#This Row],[SAT-ID]],2,1)="k","kommunal","privat")))</f>
        <v>Oberbayern - kommunal</v>
      </c>
      <c r="I911" s="365"/>
      <c r="J911" s="365"/>
      <c r="K911" s="365"/>
      <c r="L911" s="366"/>
    </row>
    <row r="912" spans="1:12" ht="15.95" customHeight="1" x14ac:dyDescent="0.25">
      <c r="A912" s="133" t="s">
        <v>854</v>
      </c>
      <c r="B912" s="133" t="s">
        <v>3752</v>
      </c>
      <c r="C912" s="133">
        <v>5</v>
      </c>
      <c r="D912" s="136">
        <v>5000</v>
      </c>
      <c r="E912" s="135">
        <v>1250</v>
      </c>
      <c r="F912" s="133">
        <v>5</v>
      </c>
      <c r="G912" s="46" t="str">
        <f>IF(MID(tab_SATLISTE[[#This Row],[SAT-ID]],2,1)="x","x",LEFT(tab_SATLISTE[[#This Row],[SAT-ID]]))</f>
        <v>1</v>
      </c>
      <c r="H912" s="364" t="str">
        <f xml:space="preserve"> IF(tab_SATLISTE[[#This Row],[SAT-ID]]="","",IF(MID(tab_SATLISTE[[#This Row],[SAT-ID]],2,1)="x","Freistaat Bayern",INDEX(bezirke,LEFT(tab_SATLISTE[[#This Row],[SAT-ID]],1))&amp; " - "&amp; IF(MID(tab_SATLISTE[[#This Row],[SAT-ID]],2,1)="k","kommunal","privat")))</f>
        <v>Oberbayern - kommunal</v>
      </c>
      <c r="I912" s="365"/>
      <c r="J912" s="365"/>
      <c r="K912" s="365"/>
      <c r="L912" s="366"/>
    </row>
    <row r="913" spans="1:12" ht="15.95" customHeight="1" x14ac:dyDescent="0.25">
      <c r="A913" s="133" t="s">
        <v>863</v>
      </c>
      <c r="B913" s="133" t="s">
        <v>3753</v>
      </c>
      <c r="C913" s="133">
        <v>30</v>
      </c>
      <c r="D913" s="136">
        <v>30000</v>
      </c>
      <c r="E913" s="135">
        <v>7500</v>
      </c>
      <c r="F913" s="133">
        <v>30</v>
      </c>
      <c r="G913" s="46" t="str">
        <f>IF(MID(tab_SATLISTE[[#This Row],[SAT-ID]],2,1)="x","x",LEFT(tab_SATLISTE[[#This Row],[SAT-ID]]))</f>
        <v>1</v>
      </c>
      <c r="H913" s="364" t="str">
        <f xml:space="preserve"> IF(tab_SATLISTE[[#This Row],[SAT-ID]]="","",IF(MID(tab_SATLISTE[[#This Row],[SAT-ID]],2,1)="x","Freistaat Bayern",INDEX(bezirke,LEFT(tab_SATLISTE[[#This Row],[SAT-ID]],1))&amp; " - "&amp; IF(MID(tab_SATLISTE[[#This Row],[SAT-ID]],2,1)="k","kommunal","privat")))</f>
        <v>Oberbayern - kommunal</v>
      </c>
      <c r="I913" s="365"/>
      <c r="J913" s="365"/>
      <c r="K913" s="365"/>
      <c r="L913" s="366"/>
    </row>
    <row r="914" spans="1:12" ht="15.95" customHeight="1" x14ac:dyDescent="0.25">
      <c r="A914" s="133" t="s">
        <v>712</v>
      </c>
      <c r="B914" s="133" t="s">
        <v>3754</v>
      </c>
      <c r="C914" s="133">
        <v>8</v>
      </c>
      <c r="D914" s="136">
        <v>8000</v>
      </c>
      <c r="E914" s="135">
        <v>2000</v>
      </c>
      <c r="F914" s="133">
        <v>8</v>
      </c>
      <c r="G914" s="46" t="str">
        <f>IF(MID(tab_SATLISTE[[#This Row],[SAT-ID]],2,1)="x","x",LEFT(tab_SATLISTE[[#This Row],[SAT-ID]]))</f>
        <v>1</v>
      </c>
      <c r="H914" s="364" t="str">
        <f xml:space="preserve"> IF(tab_SATLISTE[[#This Row],[SAT-ID]]="","",IF(MID(tab_SATLISTE[[#This Row],[SAT-ID]],2,1)="x","Freistaat Bayern",INDEX(bezirke,LEFT(tab_SATLISTE[[#This Row],[SAT-ID]],1))&amp; " - "&amp; IF(MID(tab_SATLISTE[[#This Row],[SAT-ID]],2,1)="k","kommunal","privat")))</f>
        <v>Oberbayern - kommunal</v>
      </c>
      <c r="I914" s="365"/>
      <c r="J914" s="365"/>
      <c r="K914" s="365"/>
      <c r="L914" s="366"/>
    </row>
    <row r="915" spans="1:12" ht="15.95" customHeight="1" x14ac:dyDescent="0.25">
      <c r="A915" s="133" t="s">
        <v>405</v>
      </c>
      <c r="B915" s="133" t="s">
        <v>3755</v>
      </c>
      <c r="C915" s="133">
        <v>9</v>
      </c>
      <c r="D915" s="136">
        <v>9000</v>
      </c>
      <c r="E915" s="135">
        <v>2250</v>
      </c>
      <c r="F915" s="133">
        <v>9</v>
      </c>
      <c r="G915" s="46" t="str">
        <f>IF(MID(tab_SATLISTE[[#This Row],[SAT-ID]],2,1)="x","x",LEFT(tab_SATLISTE[[#This Row],[SAT-ID]]))</f>
        <v>1</v>
      </c>
      <c r="H915" s="364" t="str">
        <f xml:space="preserve"> IF(tab_SATLISTE[[#This Row],[SAT-ID]]="","",IF(MID(tab_SATLISTE[[#This Row],[SAT-ID]],2,1)="x","Freistaat Bayern",INDEX(bezirke,LEFT(tab_SATLISTE[[#This Row],[SAT-ID]],1))&amp; " - "&amp; IF(MID(tab_SATLISTE[[#This Row],[SAT-ID]],2,1)="k","kommunal","privat")))</f>
        <v>Oberbayern - kommunal</v>
      </c>
      <c r="I915" s="365"/>
      <c r="J915" s="365"/>
      <c r="K915" s="365"/>
      <c r="L915" s="366"/>
    </row>
    <row r="916" spans="1:12" ht="15.95" customHeight="1" x14ac:dyDescent="0.25">
      <c r="A916" s="133" t="s">
        <v>457</v>
      </c>
      <c r="B916" s="133" t="s">
        <v>3756</v>
      </c>
      <c r="C916" s="133">
        <v>7</v>
      </c>
      <c r="D916" s="136">
        <v>7000</v>
      </c>
      <c r="E916" s="135">
        <v>1750</v>
      </c>
      <c r="F916" s="133">
        <v>7</v>
      </c>
      <c r="G916" s="46" t="str">
        <f>IF(MID(tab_SATLISTE[[#This Row],[SAT-ID]],2,1)="x","x",LEFT(tab_SATLISTE[[#This Row],[SAT-ID]]))</f>
        <v>1</v>
      </c>
      <c r="H916" s="364" t="str">
        <f xml:space="preserve"> IF(tab_SATLISTE[[#This Row],[SAT-ID]]="","",IF(MID(tab_SATLISTE[[#This Row],[SAT-ID]],2,1)="x","Freistaat Bayern",INDEX(bezirke,LEFT(tab_SATLISTE[[#This Row],[SAT-ID]],1))&amp; " - "&amp; IF(MID(tab_SATLISTE[[#This Row],[SAT-ID]],2,1)="k","kommunal","privat")))</f>
        <v>Oberbayern - kommunal</v>
      </c>
      <c r="I916" s="365"/>
      <c r="J916" s="365"/>
      <c r="K916" s="365"/>
      <c r="L916" s="366"/>
    </row>
    <row r="917" spans="1:12" ht="15.95" customHeight="1" x14ac:dyDescent="0.25">
      <c r="A917" s="133" t="s">
        <v>458</v>
      </c>
      <c r="B917" s="133" t="s">
        <v>3757</v>
      </c>
      <c r="C917" s="133">
        <v>8</v>
      </c>
      <c r="D917" s="136">
        <v>8000</v>
      </c>
      <c r="E917" s="135">
        <v>2000</v>
      </c>
      <c r="F917" s="133">
        <v>8</v>
      </c>
      <c r="G917" s="46" t="str">
        <f>IF(MID(tab_SATLISTE[[#This Row],[SAT-ID]],2,1)="x","x",LEFT(tab_SATLISTE[[#This Row],[SAT-ID]]))</f>
        <v>1</v>
      </c>
      <c r="H917" s="364" t="str">
        <f xml:space="preserve"> IF(tab_SATLISTE[[#This Row],[SAT-ID]]="","",IF(MID(tab_SATLISTE[[#This Row],[SAT-ID]],2,1)="x","Freistaat Bayern",INDEX(bezirke,LEFT(tab_SATLISTE[[#This Row],[SAT-ID]],1))&amp; " - "&amp; IF(MID(tab_SATLISTE[[#This Row],[SAT-ID]],2,1)="k","kommunal","privat")))</f>
        <v>Oberbayern - kommunal</v>
      </c>
      <c r="I917" s="365"/>
      <c r="J917" s="365"/>
      <c r="K917" s="365"/>
      <c r="L917" s="366"/>
    </row>
    <row r="918" spans="1:12" ht="15.95" customHeight="1" x14ac:dyDescent="0.25">
      <c r="A918" s="133" t="s">
        <v>461</v>
      </c>
      <c r="B918" s="133" t="s">
        <v>3758</v>
      </c>
      <c r="C918" s="133">
        <v>5</v>
      </c>
      <c r="D918" s="136">
        <v>5000</v>
      </c>
      <c r="E918" s="135">
        <v>1250</v>
      </c>
      <c r="F918" s="133">
        <v>5</v>
      </c>
      <c r="G918" s="46" t="str">
        <f>IF(MID(tab_SATLISTE[[#This Row],[SAT-ID]],2,1)="x","x",LEFT(tab_SATLISTE[[#This Row],[SAT-ID]]))</f>
        <v>1</v>
      </c>
      <c r="H918" s="364" t="str">
        <f xml:space="preserve"> IF(tab_SATLISTE[[#This Row],[SAT-ID]]="","",IF(MID(tab_SATLISTE[[#This Row],[SAT-ID]],2,1)="x","Freistaat Bayern",INDEX(bezirke,LEFT(tab_SATLISTE[[#This Row],[SAT-ID]],1))&amp; " - "&amp; IF(MID(tab_SATLISTE[[#This Row],[SAT-ID]],2,1)="k","kommunal","privat")))</f>
        <v>Oberbayern - kommunal</v>
      </c>
      <c r="I918" s="365"/>
      <c r="J918" s="365"/>
      <c r="K918" s="365"/>
      <c r="L918" s="366"/>
    </row>
    <row r="919" spans="1:12" ht="15.95" customHeight="1" x14ac:dyDescent="0.25">
      <c r="A919" s="133" t="s">
        <v>469</v>
      </c>
      <c r="B919" s="133" t="s">
        <v>3759</v>
      </c>
      <c r="C919" s="133">
        <v>9</v>
      </c>
      <c r="D919" s="136">
        <v>9000</v>
      </c>
      <c r="E919" s="135">
        <v>2250</v>
      </c>
      <c r="F919" s="133">
        <v>9</v>
      </c>
      <c r="G919" s="46" t="str">
        <f>IF(MID(tab_SATLISTE[[#This Row],[SAT-ID]],2,1)="x","x",LEFT(tab_SATLISTE[[#This Row],[SAT-ID]]))</f>
        <v>1</v>
      </c>
      <c r="H919" s="364" t="str">
        <f xml:space="preserve"> IF(tab_SATLISTE[[#This Row],[SAT-ID]]="","",IF(MID(tab_SATLISTE[[#This Row],[SAT-ID]],2,1)="x","Freistaat Bayern",INDEX(bezirke,LEFT(tab_SATLISTE[[#This Row],[SAT-ID]],1))&amp; " - "&amp; IF(MID(tab_SATLISTE[[#This Row],[SAT-ID]],2,1)="k","kommunal","privat")))</f>
        <v>Oberbayern - kommunal</v>
      </c>
      <c r="I919" s="365"/>
      <c r="J919" s="365"/>
      <c r="K919" s="365"/>
      <c r="L919" s="366"/>
    </row>
    <row r="920" spans="1:12" ht="15.95" customHeight="1" x14ac:dyDescent="0.25">
      <c r="A920" s="133" t="s">
        <v>486</v>
      </c>
      <c r="B920" s="133" t="s">
        <v>3760</v>
      </c>
      <c r="C920" s="133">
        <v>5</v>
      </c>
      <c r="D920" s="136">
        <v>5000</v>
      </c>
      <c r="E920" s="135">
        <v>1250</v>
      </c>
      <c r="F920" s="133">
        <v>5</v>
      </c>
      <c r="G920" s="46" t="str">
        <f>IF(MID(tab_SATLISTE[[#This Row],[SAT-ID]],2,1)="x","x",LEFT(tab_SATLISTE[[#This Row],[SAT-ID]]))</f>
        <v>1</v>
      </c>
      <c r="H920" s="364" t="str">
        <f xml:space="preserve"> IF(tab_SATLISTE[[#This Row],[SAT-ID]]="","",IF(MID(tab_SATLISTE[[#This Row],[SAT-ID]],2,1)="x","Freistaat Bayern",INDEX(bezirke,LEFT(tab_SATLISTE[[#This Row],[SAT-ID]],1))&amp; " - "&amp; IF(MID(tab_SATLISTE[[#This Row],[SAT-ID]],2,1)="k","kommunal","privat")))</f>
        <v>Oberbayern - kommunal</v>
      </c>
      <c r="I920" s="365"/>
      <c r="J920" s="365"/>
      <c r="K920" s="365"/>
      <c r="L920" s="366"/>
    </row>
    <row r="921" spans="1:12" ht="15.95" customHeight="1" x14ac:dyDescent="0.25">
      <c r="A921" s="133" t="s">
        <v>882</v>
      </c>
      <c r="B921" s="133" t="s">
        <v>3761</v>
      </c>
      <c r="C921" s="133">
        <v>9</v>
      </c>
      <c r="D921" s="136">
        <v>9000</v>
      </c>
      <c r="E921" s="135">
        <v>2250</v>
      </c>
      <c r="F921" s="133">
        <v>9</v>
      </c>
      <c r="G921" s="46" t="str">
        <f>IF(MID(tab_SATLISTE[[#This Row],[SAT-ID]],2,1)="x","x",LEFT(tab_SATLISTE[[#This Row],[SAT-ID]]))</f>
        <v>1</v>
      </c>
      <c r="H921" s="364" t="str">
        <f xml:space="preserve"> IF(tab_SATLISTE[[#This Row],[SAT-ID]]="","",IF(MID(tab_SATLISTE[[#This Row],[SAT-ID]],2,1)="x","Freistaat Bayern",INDEX(bezirke,LEFT(tab_SATLISTE[[#This Row],[SAT-ID]],1))&amp; " - "&amp; IF(MID(tab_SATLISTE[[#This Row],[SAT-ID]],2,1)="k","kommunal","privat")))</f>
        <v>Oberbayern - kommunal</v>
      </c>
      <c r="I921" s="365"/>
      <c r="J921" s="365"/>
      <c r="K921" s="365"/>
      <c r="L921" s="366"/>
    </row>
    <row r="922" spans="1:12" ht="15.95" customHeight="1" x14ac:dyDescent="0.25">
      <c r="A922" s="133" t="s">
        <v>588</v>
      </c>
      <c r="B922" s="133" t="s">
        <v>236</v>
      </c>
      <c r="C922" s="133">
        <v>8</v>
      </c>
      <c r="D922" s="136">
        <v>8000</v>
      </c>
      <c r="E922" s="135">
        <v>2000</v>
      </c>
      <c r="F922" s="133">
        <v>8</v>
      </c>
      <c r="G922" s="46" t="str">
        <f>IF(MID(tab_SATLISTE[[#This Row],[SAT-ID]],2,1)="x","x",LEFT(tab_SATLISTE[[#This Row],[SAT-ID]]))</f>
        <v>1</v>
      </c>
      <c r="H922" s="364" t="str">
        <f xml:space="preserve"> IF(tab_SATLISTE[[#This Row],[SAT-ID]]="","",IF(MID(tab_SATLISTE[[#This Row],[SAT-ID]],2,1)="x","Freistaat Bayern",INDEX(bezirke,LEFT(tab_SATLISTE[[#This Row],[SAT-ID]],1))&amp; " - "&amp; IF(MID(tab_SATLISTE[[#This Row],[SAT-ID]],2,1)="k","kommunal","privat")))</f>
        <v>Oberbayern - kommunal</v>
      </c>
      <c r="I922" s="365"/>
      <c r="J922" s="365"/>
      <c r="K922" s="365"/>
      <c r="L922" s="366"/>
    </row>
    <row r="923" spans="1:12" ht="15.95" customHeight="1" x14ac:dyDescent="0.25">
      <c r="A923" s="133" t="s">
        <v>592</v>
      </c>
      <c r="B923" s="133" t="s">
        <v>3762</v>
      </c>
      <c r="C923" s="133">
        <v>6</v>
      </c>
      <c r="D923" s="136">
        <v>6000</v>
      </c>
      <c r="E923" s="135">
        <v>1500</v>
      </c>
      <c r="F923" s="133">
        <v>6</v>
      </c>
      <c r="G923" s="46" t="str">
        <f>IF(MID(tab_SATLISTE[[#This Row],[SAT-ID]],2,1)="x","x",LEFT(tab_SATLISTE[[#This Row],[SAT-ID]]))</f>
        <v>1</v>
      </c>
      <c r="H923" s="364" t="str">
        <f xml:space="preserve"> IF(tab_SATLISTE[[#This Row],[SAT-ID]]="","",IF(MID(tab_SATLISTE[[#This Row],[SAT-ID]],2,1)="x","Freistaat Bayern",INDEX(bezirke,LEFT(tab_SATLISTE[[#This Row],[SAT-ID]],1))&amp; " - "&amp; IF(MID(tab_SATLISTE[[#This Row],[SAT-ID]],2,1)="k","kommunal","privat")))</f>
        <v>Oberbayern - kommunal</v>
      </c>
      <c r="I923" s="365"/>
      <c r="J923" s="365"/>
      <c r="K923" s="365"/>
      <c r="L923" s="366"/>
    </row>
    <row r="924" spans="1:12" ht="15.95" customHeight="1" x14ac:dyDescent="0.25">
      <c r="A924" s="133" t="s">
        <v>599</v>
      </c>
      <c r="B924" s="133" t="s">
        <v>3763</v>
      </c>
      <c r="C924" s="133">
        <v>14</v>
      </c>
      <c r="D924" s="136">
        <v>14000</v>
      </c>
      <c r="E924" s="135">
        <v>3500</v>
      </c>
      <c r="F924" s="133">
        <v>14</v>
      </c>
      <c r="G924" s="46" t="str">
        <f>IF(MID(tab_SATLISTE[[#This Row],[SAT-ID]],2,1)="x","x",LEFT(tab_SATLISTE[[#This Row],[SAT-ID]]))</f>
        <v>1</v>
      </c>
      <c r="H924" s="364" t="str">
        <f xml:space="preserve"> IF(tab_SATLISTE[[#This Row],[SAT-ID]]="","",IF(MID(tab_SATLISTE[[#This Row],[SAT-ID]],2,1)="x","Freistaat Bayern",INDEX(bezirke,LEFT(tab_SATLISTE[[#This Row],[SAT-ID]],1))&amp; " - "&amp; IF(MID(tab_SATLISTE[[#This Row],[SAT-ID]],2,1)="k","kommunal","privat")))</f>
        <v>Oberbayern - kommunal</v>
      </c>
      <c r="I924" s="365"/>
      <c r="J924" s="365"/>
      <c r="K924" s="365"/>
      <c r="L924" s="366"/>
    </row>
    <row r="925" spans="1:12" ht="15.95" customHeight="1" x14ac:dyDescent="0.25">
      <c r="A925" s="133" t="s">
        <v>704</v>
      </c>
      <c r="B925" s="133" t="s">
        <v>3764</v>
      </c>
      <c r="C925" s="133">
        <v>4</v>
      </c>
      <c r="D925" s="136">
        <v>4000</v>
      </c>
      <c r="E925" s="135">
        <v>1000</v>
      </c>
      <c r="F925" s="133">
        <v>4</v>
      </c>
      <c r="G925" s="46" t="str">
        <f>IF(MID(tab_SATLISTE[[#This Row],[SAT-ID]],2,1)="x","x",LEFT(tab_SATLISTE[[#This Row],[SAT-ID]]))</f>
        <v>1</v>
      </c>
      <c r="H925" s="364" t="str">
        <f xml:space="preserve"> IF(tab_SATLISTE[[#This Row],[SAT-ID]]="","",IF(MID(tab_SATLISTE[[#This Row],[SAT-ID]],2,1)="x","Freistaat Bayern",INDEX(bezirke,LEFT(tab_SATLISTE[[#This Row],[SAT-ID]],1))&amp; " - "&amp; IF(MID(tab_SATLISTE[[#This Row],[SAT-ID]],2,1)="k","kommunal","privat")))</f>
        <v>Oberbayern - kommunal</v>
      </c>
      <c r="I925" s="365"/>
      <c r="J925" s="365"/>
      <c r="K925" s="365"/>
      <c r="L925" s="366"/>
    </row>
    <row r="926" spans="1:12" ht="15.95" customHeight="1" x14ac:dyDescent="0.25">
      <c r="A926" s="133" t="s">
        <v>718</v>
      </c>
      <c r="B926" s="133" t="s">
        <v>3765</v>
      </c>
      <c r="C926" s="133">
        <v>80</v>
      </c>
      <c r="D926" s="136">
        <v>80000</v>
      </c>
      <c r="E926" s="135">
        <v>20000</v>
      </c>
      <c r="F926" s="133">
        <v>80</v>
      </c>
      <c r="G926" s="46" t="str">
        <f>IF(MID(tab_SATLISTE[[#This Row],[SAT-ID]],2,1)="x","x",LEFT(tab_SATLISTE[[#This Row],[SAT-ID]]))</f>
        <v>1</v>
      </c>
      <c r="H926" s="364" t="str">
        <f xml:space="preserve"> IF(tab_SATLISTE[[#This Row],[SAT-ID]]="","",IF(MID(tab_SATLISTE[[#This Row],[SAT-ID]],2,1)="x","Freistaat Bayern",INDEX(bezirke,LEFT(tab_SATLISTE[[#This Row],[SAT-ID]],1))&amp; " - "&amp; IF(MID(tab_SATLISTE[[#This Row],[SAT-ID]],2,1)="k","kommunal","privat")))</f>
        <v>Oberbayern - kommunal</v>
      </c>
      <c r="I926" s="365"/>
      <c r="J926" s="365"/>
      <c r="K926" s="365"/>
      <c r="L926" s="366"/>
    </row>
    <row r="927" spans="1:12" ht="15.95" customHeight="1" x14ac:dyDescent="0.25">
      <c r="A927" s="133" t="s">
        <v>736</v>
      </c>
      <c r="B927" s="133" t="s">
        <v>3766</v>
      </c>
      <c r="C927" s="133">
        <v>17</v>
      </c>
      <c r="D927" s="136">
        <v>17000</v>
      </c>
      <c r="E927" s="135">
        <v>4250</v>
      </c>
      <c r="F927" s="133">
        <v>17</v>
      </c>
      <c r="G927" s="46" t="str">
        <f>IF(MID(tab_SATLISTE[[#This Row],[SAT-ID]],2,1)="x","x",LEFT(tab_SATLISTE[[#This Row],[SAT-ID]]))</f>
        <v>1</v>
      </c>
      <c r="H927" s="364" t="str">
        <f xml:space="preserve"> IF(tab_SATLISTE[[#This Row],[SAT-ID]]="","",IF(MID(tab_SATLISTE[[#This Row],[SAT-ID]],2,1)="x","Freistaat Bayern",INDEX(bezirke,LEFT(tab_SATLISTE[[#This Row],[SAT-ID]],1))&amp; " - "&amp; IF(MID(tab_SATLISTE[[#This Row],[SAT-ID]],2,1)="k","kommunal","privat")))</f>
        <v>Oberbayern - kommunal</v>
      </c>
      <c r="I927" s="365"/>
      <c r="J927" s="365"/>
      <c r="K927" s="365"/>
      <c r="L927" s="366"/>
    </row>
    <row r="928" spans="1:12" ht="15.95" customHeight="1" x14ac:dyDescent="0.25">
      <c r="A928" s="133" t="s">
        <v>746</v>
      </c>
      <c r="B928" s="133" t="s">
        <v>3767</v>
      </c>
      <c r="C928" s="133">
        <v>5</v>
      </c>
      <c r="D928" s="136">
        <v>5000</v>
      </c>
      <c r="E928" s="135">
        <v>1250</v>
      </c>
      <c r="F928" s="133">
        <v>5</v>
      </c>
      <c r="G928" s="46" t="str">
        <f>IF(MID(tab_SATLISTE[[#This Row],[SAT-ID]],2,1)="x","x",LEFT(tab_SATLISTE[[#This Row],[SAT-ID]]))</f>
        <v>1</v>
      </c>
      <c r="H928" s="364" t="str">
        <f xml:space="preserve"> IF(tab_SATLISTE[[#This Row],[SAT-ID]]="","",IF(MID(tab_SATLISTE[[#This Row],[SAT-ID]],2,1)="x","Freistaat Bayern",INDEX(bezirke,LEFT(tab_SATLISTE[[#This Row],[SAT-ID]],1))&amp; " - "&amp; IF(MID(tab_SATLISTE[[#This Row],[SAT-ID]],2,1)="k","kommunal","privat")))</f>
        <v>Oberbayern - kommunal</v>
      </c>
      <c r="I928" s="365"/>
      <c r="J928" s="365"/>
      <c r="K928" s="365"/>
      <c r="L928" s="366"/>
    </row>
    <row r="929" spans="1:12" ht="15.95" customHeight="1" x14ac:dyDescent="0.25">
      <c r="A929" s="133" t="s">
        <v>767</v>
      </c>
      <c r="B929" s="133" t="s">
        <v>3768</v>
      </c>
      <c r="C929" s="133">
        <v>4</v>
      </c>
      <c r="D929" s="136">
        <v>4000</v>
      </c>
      <c r="E929" s="135">
        <v>1000</v>
      </c>
      <c r="F929" s="133">
        <v>4</v>
      </c>
      <c r="G929" s="46" t="str">
        <f>IF(MID(tab_SATLISTE[[#This Row],[SAT-ID]],2,1)="x","x",LEFT(tab_SATLISTE[[#This Row],[SAT-ID]]))</f>
        <v>1</v>
      </c>
      <c r="H929" s="364" t="str">
        <f xml:space="preserve"> IF(tab_SATLISTE[[#This Row],[SAT-ID]]="","",IF(MID(tab_SATLISTE[[#This Row],[SAT-ID]],2,1)="x","Freistaat Bayern",INDEX(bezirke,LEFT(tab_SATLISTE[[#This Row],[SAT-ID]],1))&amp; " - "&amp; IF(MID(tab_SATLISTE[[#This Row],[SAT-ID]],2,1)="k","kommunal","privat")))</f>
        <v>Oberbayern - kommunal</v>
      </c>
      <c r="I929" s="365"/>
      <c r="J929" s="365"/>
      <c r="K929" s="365"/>
      <c r="L929" s="366"/>
    </row>
    <row r="930" spans="1:12" ht="15.95" customHeight="1" x14ac:dyDescent="0.25">
      <c r="A930" s="133" t="s">
        <v>787</v>
      </c>
      <c r="B930" s="133" t="s">
        <v>3769</v>
      </c>
      <c r="C930" s="133">
        <v>35</v>
      </c>
      <c r="D930" s="136">
        <v>35000</v>
      </c>
      <c r="E930" s="135">
        <v>8750</v>
      </c>
      <c r="F930" s="133">
        <v>35</v>
      </c>
      <c r="G930" s="46" t="str">
        <f>IF(MID(tab_SATLISTE[[#This Row],[SAT-ID]],2,1)="x","x",LEFT(tab_SATLISTE[[#This Row],[SAT-ID]]))</f>
        <v>1</v>
      </c>
      <c r="H930" s="364" t="str">
        <f xml:space="preserve"> IF(tab_SATLISTE[[#This Row],[SAT-ID]]="","",IF(MID(tab_SATLISTE[[#This Row],[SAT-ID]],2,1)="x","Freistaat Bayern",INDEX(bezirke,LEFT(tab_SATLISTE[[#This Row],[SAT-ID]],1))&amp; " - "&amp; IF(MID(tab_SATLISTE[[#This Row],[SAT-ID]],2,1)="k","kommunal","privat")))</f>
        <v>Oberbayern - kommunal</v>
      </c>
      <c r="I930" s="365"/>
      <c r="J930" s="365"/>
      <c r="K930" s="365"/>
      <c r="L930" s="366"/>
    </row>
    <row r="931" spans="1:12" ht="15.95" customHeight="1" x14ac:dyDescent="0.25">
      <c r="A931" s="133" t="s">
        <v>792</v>
      </c>
      <c r="B931" s="133" t="s">
        <v>237</v>
      </c>
      <c r="C931" s="133">
        <v>8</v>
      </c>
      <c r="D931" s="136">
        <v>8000</v>
      </c>
      <c r="E931" s="135">
        <v>2000</v>
      </c>
      <c r="F931" s="133">
        <v>8</v>
      </c>
      <c r="G931" s="46" t="str">
        <f>IF(MID(tab_SATLISTE[[#This Row],[SAT-ID]],2,1)="x","x",LEFT(tab_SATLISTE[[#This Row],[SAT-ID]]))</f>
        <v>1</v>
      </c>
      <c r="H931" s="364" t="str">
        <f xml:space="preserve"> IF(tab_SATLISTE[[#This Row],[SAT-ID]]="","",IF(MID(tab_SATLISTE[[#This Row],[SAT-ID]],2,1)="x","Freistaat Bayern",INDEX(bezirke,LEFT(tab_SATLISTE[[#This Row],[SAT-ID]],1))&amp; " - "&amp; IF(MID(tab_SATLISTE[[#This Row],[SAT-ID]],2,1)="k","kommunal","privat")))</f>
        <v>Oberbayern - kommunal</v>
      </c>
      <c r="I931" s="365"/>
      <c r="J931" s="365"/>
      <c r="K931" s="365"/>
      <c r="L931" s="366"/>
    </row>
    <row r="932" spans="1:12" ht="15.95" customHeight="1" x14ac:dyDescent="0.25">
      <c r="A932" s="133" t="s">
        <v>799</v>
      </c>
      <c r="B932" s="133" t="s">
        <v>3770</v>
      </c>
      <c r="C932" s="133">
        <v>11</v>
      </c>
      <c r="D932" s="136">
        <v>11000</v>
      </c>
      <c r="E932" s="135">
        <v>2750</v>
      </c>
      <c r="F932" s="133">
        <v>11</v>
      </c>
      <c r="G932" s="46" t="str">
        <f>IF(MID(tab_SATLISTE[[#This Row],[SAT-ID]],2,1)="x","x",LEFT(tab_SATLISTE[[#This Row],[SAT-ID]]))</f>
        <v>1</v>
      </c>
      <c r="H932" s="364" t="str">
        <f xml:space="preserve"> IF(tab_SATLISTE[[#This Row],[SAT-ID]]="","",IF(MID(tab_SATLISTE[[#This Row],[SAT-ID]],2,1)="x","Freistaat Bayern",INDEX(bezirke,LEFT(tab_SATLISTE[[#This Row],[SAT-ID]],1))&amp; " - "&amp; IF(MID(tab_SATLISTE[[#This Row],[SAT-ID]],2,1)="k","kommunal","privat")))</f>
        <v>Oberbayern - kommunal</v>
      </c>
      <c r="I932" s="365"/>
      <c r="J932" s="365"/>
      <c r="K932" s="365"/>
      <c r="L932" s="366"/>
    </row>
    <row r="933" spans="1:12" ht="15.95" customHeight="1" x14ac:dyDescent="0.25">
      <c r="A933" s="133" t="s">
        <v>877</v>
      </c>
      <c r="B933" s="133" t="s">
        <v>3771</v>
      </c>
      <c r="C933" s="133">
        <v>55</v>
      </c>
      <c r="D933" s="136">
        <v>55000</v>
      </c>
      <c r="E933" s="135">
        <v>13750</v>
      </c>
      <c r="F933" s="133">
        <v>55</v>
      </c>
      <c r="G933" s="46" t="str">
        <f>IF(MID(tab_SATLISTE[[#This Row],[SAT-ID]],2,1)="x","x",LEFT(tab_SATLISTE[[#This Row],[SAT-ID]]))</f>
        <v>1</v>
      </c>
      <c r="H933" s="364" t="str">
        <f xml:space="preserve"> IF(tab_SATLISTE[[#This Row],[SAT-ID]]="","",IF(MID(tab_SATLISTE[[#This Row],[SAT-ID]],2,1)="x","Freistaat Bayern",INDEX(bezirke,LEFT(tab_SATLISTE[[#This Row],[SAT-ID]],1))&amp; " - "&amp; IF(MID(tab_SATLISTE[[#This Row],[SAT-ID]],2,1)="k","kommunal","privat")))</f>
        <v>Oberbayern - kommunal</v>
      </c>
      <c r="I933" s="365"/>
      <c r="J933" s="365"/>
      <c r="K933" s="365"/>
      <c r="L933" s="366"/>
    </row>
    <row r="934" spans="1:12" ht="15.95" customHeight="1" x14ac:dyDescent="0.25">
      <c r="A934" s="133" t="s">
        <v>885</v>
      </c>
      <c r="B934" s="133" t="s">
        <v>3772</v>
      </c>
      <c r="C934" s="133">
        <v>14</v>
      </c>
      <c r="D934" s="136">
        <v>14000</v>
      </c>
      <c r="E934" s="135">
        <v>3500</v>
      </c>
      <c r="F934" s="133">
        <v>14</v>
      </c>
      <c r="G934" s="46" t="str">
        <f>IF(MID(tab_SATLISTE[[#This Row],[SAT-ID]],2,1)="x","x",LEFT(tab_SATLISTE[[#This Row],[SAT-ID]]))</f>
        <v>1</v>
      </c>
      <c r="H934" s="364" t="str">
        <f xml:space="preserve"> IF(tab_SATLISTE[[#This Row],[SAT-ID]]="","",IF(MID(tab_SATLISTE[[#This Row],[SAT-ID]],2,1)="x","Freistaat Bayern",INDEX(bezirke,LEFT(tab_SATLISTE[[#This Row],[SAT-ID]],1))&amp; " - "&amp; IF(MID(tab_SATLISTE[[#This Row],[SAT-ID]],2,1)="k","kommunal","privat")))</f>
        <v>Oberbayern - kommunal</v>
      </c>
      <c r="I934" s="365"/>
      <c r="J934" s="365"/>
      <c r="K934" s="365"/>
      <c r="L934" s="366"/>
    </row>
    <row r="935" spans="1:12" ht="15.95" customHeight="1" x14ac:dyDescent="0.25">
      <c r="A935" s="133" t="s">
        <v>886</v>
      </c>
      <c r="B935" s="133" t="s">
        <v>3773</v>
      </c>
      <c r="C935" s="133">
        <v>5</v>
      </c>
      <c r="D935" s="136">
        <v>5000</v>
      </c>
      <c r="E935" s="135">
        <v>1250</v>
      </c>
      <c r="F935" s="133">
        <v>5</v>
      </c>
      <c r="G935" s="46" t="str">
        <f>IF(MID(tab_SATLISTE[[#This Row],[SAT-ID]],2,1)="x","x",LEFT(tab_SATLISTE[[#This Row],[SAT-ID]]))</f>
        <v>1</v>
      </c>
      <c r="H935" s="364" t="str">
        <f xml:space="preserve"> IF(tab_SATLISTE[[#This Row],[SAT-ID]]="","",IF(MID(tab_SATLISTE[[#This Row],[SAT-ID]],2,1)="x","Freistaat Bayern",INDEX(bezirke,LEFT(tab_SATLISTE[[#This Row],[SAT-ID]],1))&amp; " - "&amp; IF(MID(tab_SATLISTE[[#This Row],[SAT-ID]],2,1)="k","kommunal","privat")))</f>
        <v>Oberbayern - kommunal</v>
      </c>
      <c r="I935" s="365"/>
      <c r="J935" s="365"/>
      <c r="K935" s="365"/>
      <c r="L935" s="366"/>
    </row>
    <row r="936" spans="1:12" ht="15.95" customHeight="1" x14ac:dyDescent="0.25">
      <c r="A936" s="133" t="s">
        <v>750</v>
      </c>
      <c r="B936" s="133" t="s">
        <v>3774</v>
      </c>
      <c r="C936" s="133">
        <v>10</v>
      </c>
      <c r="D936" s="136">
        <v>10000</v>
      </c>
      <c r="E936" s="135">
        <v>2500</v>
      </c>
      <c r="F936" s="133">
        <v>10</v>
      </c>
      <c r="G936" s="46" t="str">
        <f>IF(MID(tab_SATLISTE[[#This Row],[SAT-ID]],2,1)="x","x",LEFT(tab_SATLISTE[[#This Row],[SAT-ID]]))</f>
        <v>1</v>
      </c>
      <c r="H936" s="364" t="str">
        <f xml:space="preserve"> IF(tab_SATLISTE[[#This Row],[SAT-ID]]="","",IF(MID(tab_SATLISTE[[#This Row],[SAT-ID]],2,1)="x","Freistaat Bayern",INDEX(bezirke,LEFT(tab_SATLISTE[[#This Row],[SAT-ID]],1))&amp; " - "&amp; IF(MID(tab_SATLISTE[[#This Row],[SAT-ID]],2,1)="k","kommunal","privat")))</f>
        <v>Oberbayern - kommunal</v>
      </c>
      <c r="I936" s="365"/>
      <c r="J936" s="365"/>
      <c r="K936" s="365"/>
      <c r="L936" s="366"/>
    </row>
    <row r="937" spans="1:12" ht="15.95" customHeight="1" x14ac:dyDescent="0.25">
      <c r="A937" s="133" t="s">
        <v>740</v>
      </c>
      <c r="B937" s="133" t="s">
        <v>3775</v>
      </c>
      <c r="C937" s="133">
        <v>21</v>
      </c>
      <c r="D937" s="136">
        <v>21000</v>
      </c>
      <c r="E937" s="135">
        <v>5250</v>
      </c>
      <c r="F937" s="133">
        <v>21</v>
      </c>
      <c r="G937" s="46" t="str">
        <f>IF(MID(tab_SATLISTE[[#This Row],[SAT-ID]],2,1)="x","x",LEFT(tab_SATLISTE[[#This Row],[SAT-ID]]))</f>
        <v>1</v>
      </c>
      <c r="H937" s="364" t="str">
        <f xml:space="preserve"> IF(tab_SATLISTE[[#This Row],[SAT-ID]]="","",IF(MID(tab_SATLISTE[[#This Row],[SAT-ID]],2,1)="x","Freistaat Bayern",INDEX(bezirke,LEFT(tab_SATLISTE[[#This Row],[SAT-ID]],1))&amp; " - "&amp; IF(MID(tab_SATLISTE[[#This Row],[SAT-ID]],2,1)="k","kommunal","privat")))</f>
        <v>Oberbayern - kommunal</v>
      </c>
      <c r="I937" s="365"/>
      <c r="J937" s="365"/>
      <c r="K937" s="365"/>
      <c r="L937" s="366"/>
    </row>
    <row r="938" spans="1:12" ht="15.95" customHeight="1" x14ac:dyDescent="0.25">
      <c r="A938" s="133" t="s">
        <v>1058</v>
      </c>
      <c r="B938" s="133" t="s">
        <v>3776</v>
      </c>
      <c r="C938" s="133">
        <v>26</v>
      </c>
      <c r="D938" s="136">
        <v>26000</v>
      </c>
      <c r="E938" s="135">
        <v>6500</v>
      </c>
      <c r="F938" s="133">
        <v>26</v>
      </c>
      <c r="G938" s="46" t="str">
        <f>IF(MID(tab_SATLISTE[[#This Row],[SAT-ID]],2,1)="x","x",LEFT(tab_SATLISTE[[#This Row],[SAT-ID]]))</f>
        <v>1</v>
      </c>
      <c r="H938" s="364" t="str">
        <f xml:space="preserve"> IF(tab_SATLISTE[[#This Row],[SAT-ID]]="","",IF(MID(tab_SATLISTE[[#This Row],[SAT-ID]],2,1)="x","Freistaat Bayern",INDEX(bezirke,LEFT(tab_SATLISTE[[#This Row],[SAT-ID]],1))&amp; " - "&amp; IF(MID(tab_SATLISTE[[#This Row],[SAT-ID]],2,1)="k","kommunal","privat")))</f>
        <v>Oberbayern - privat</v>
      </c>
      <c r="I938" s="365"/>
      <c r="J938" s="365"/>
      <c r="K938" s="365"/>
      <c r="L938" s="366"/>
    </row>
    <row r="939" spans="1:12" ht="15.95" customHeight="1" x14ac:dyDescent="0.25">
      <c r="A939" s="133" t="s">
        <v>1071</v>
      </c>
      <c r="B939" s="133" t="s">
        <v>3777</v>
      </c>
      <c r="C939" s="133">
        <v>29</v>
      </c>
      <c r="D939" s="136">
        <v>29000</v>
      </c>
      <c r="E939" s="135">
        <v>7250</v>
      </c>
      <c r="F939" s="133">
        <v>29</v>
      </c>
      <c r="G939" s="46" t="str">
        <f>IF(MID(tab_SATLISTE[[#This Row],[SAT-ID]],2,1)="x","x",LEFT(tab_SATLISTE[[#This Row],[SAT-ID]]))</f>
        <v>1</v>
      </c>
      <c r="H939" s="364" t="str">
        <f xml:space="preserve"> IF(tab_SATLISTE[[#This Row],[SAT-ID]]="","",IF(MID(tab_SATLISTE[[#This Row],[SAT-ID]],2,1)="x","Freistaat Bayern",INDEX(bezirke,LEFT(tab_SATLISTE[[#This Row],[SAT-ID]],1))&amp; " - "&amp; IF(MID(tab_SATLISTE[[#This Row],[SAT-ID]],2,1)="k","kommunal","privat")))</f>
        <v>Oberbayern - privat</v>
      </c>
      <c r="I939" s="365"/>
      <c r="J939" s="365"/>
      <c r="K939" s="365"/>
      <c r="L939" s="366"/>
    </row>
    <row r="940" spans="1:12" ht="15.95" customHeight="1" x14ac:dyDescent="0.25">
      <c r="A940" s="133" t="s">
        <v>1065</v>
      </c>
      <c r="B940" s="133" t="s">
        <v>3778</v>
      </c>
      <c r="C940" s="133">
        <v>8</v>
      </c>
      <c r="D940" s="136">
        <v>8000</v>
      </c>
      <c r="E940" s="135">
        <v>2000</v>
      </c>
      <c r="F940" s="133">
        <v>8</v>
      </c>
      <c r="G940" s="46" t="str">
        <f>IF(MID(tab_SATLISTE[[#This Row],[SAT-ID]],2,1)="x","x",LEFT(tab_SATLISTE[[#This Row],[SAT-ID]]))</f>
        <v>1</v>
      </c>
      <c r="H940" s="364" t="str">
        <f xml:space="preserve"> IF(tab_SATLISTE[[#This Row],[SAT-ID]]="","",IF(MID(tab_SATLISTE[[#This Row],[SAT-ID]],2,1)="x","Freistaat Bayern",INDEX(bezirke,LEFT(tab_SATLISTE[[#This Row],[SAT-ID]],1))&amp; " - "&amp; IF(MID(tab_SATLISTE[[#This Row],[SAT-ID]],2,1)="k","kommunal","privat")))</f>
        <v>Oberbayern - privat</v>
      </c>
      <c r="I940" s="365"/>
      <c r="J940" s="365"/>
      <c r="K940" s="365"/>
      <c r="L940" s="366"/>
    </row>
    <row r="941" spans="1:12" ht="15.95" customHeight="1" x14ac:dyDescent="0.25">
      <c r="A941" s="133" t="s">
        <v>1063</v>
      </c>
      <c r="B941" s="133" t="s">
        <v>3779</v>
      </c>
      <c r="C941" s="133">
        <v>19</v>
      </c>
      <c r="D941" s="136">
        <v>19000</v>
      </c>
      <c r="E941" s="135">
        <v>4750</v>
      </c>
      <c r="F941" s="133">
        <v>19</v>
      </c>
      <c r="G941" s="46" t="str">
        <f>IF(MID(tab_SATLISTE[[#This Row],[SAT-ID]],2,1)="x","x",LEFT(tab_SATLISTE[[#This Row],[SAT-ID]]))</f>
        <v>1</v>
      </c>
      <c r="H941" s="364" t="str">
        <f xml:space="preserve"> IF(tab_SATLISTE[[#This Row],[SAT-ID]]="","",IF(MID(tab_SATLISTE[[#This Row],[SAT-ID]],2,1)="x","Freistaat Bayern",INDEX(bezirke,LEFT(tab_SATLISTE[[#This Row],[SAT-ID]],1))&amp; " - "&amp; IF(MID(tab_SATLISTE[[#This Row],[SAT-ID]],2,1)="k","kommunal","privat")))</f>
        <v>Oberbayern - privat</v>
      </c>
      <c r="I941" s="365"/>
      <c r="J941" s="365"/>
      <c r="K941" s="365"/>
      <c r="L941" s="366"/>
    </row>
    <row r="942" spans="1:12" ht="15.95" customHeight="1" x14ac:dyDescent="0.25">
      <c r="A942" s="133" t="s">
        <v>1110</v>
      </c>
      <c r="B942" s="133" t="s">
        <v>3149</v>
      </c>
      <c r="C942" s="133">
        <v>226</v>
      </c>
      <c r="D942" s="136">
        <v>226000</v>
      </c>
      <c r="E942" s="135">
        <v>56500</v>
      </c>
      <c r="F942" s="133">
        <v>226</v>
      </c>
      <c r="G942" s="46" t="str">
        <f>IF(MID(tab_SATLISTE[[#This Row],[SAT-ID]],2,1)="x","x",LEFT(tab_SATLISTE[[#This Row],[SAT-ID]]))</f>
        <v>1</v>
      </c>
      <c r="H942" s="364" t="str">
        <f xml:space="preserve"> IF(tab_SATLISTE[[#This Row],[SAT-ID]]="","",IF(MID(tab_SATLISTE[[#This Row],[SAT-ID]],2,1)="x","Freistaat Bayern",INDEX(bezirke,LEFT(tab_SATLISTE[[#This Row],[SAT-ID]],1))&amp; " - "&amp; IF(MID(tab_SATLISTE[[#This Row],[SAT-ID]],2,1)="k","kommunal","privat")))</f>
        <v>Oberbayern - privat</v>
      </c>
      <c r="I942" s="365"/>
      <c r="J942" s="365"/>
      <c r="K942" s="365"/>
      <c r="L942" s="366"/>
    </row>
    <row r="943" spans="1:12" ht="15.95" customHeight="1" x14ac:dyDescent="0.25">
      <c r="A943" s="133" t="s">
        <v>1250</v>
      </c>
      <c r="B943" s="133" t="s">
        <v>3780</v>
      </c>
      <c r="C943" s="133">
        <v>15</v>
      </c>
      <c r="D943" s="136">
        <v>15000</v>
      </c>
      <c r="E943" s="135">
        <v>3750</v>
      </c>
      <c r="F943" s="133">
        <v>15</v>
      </c>
      <c r="G943" s="46" t="str">
        <f>IF(MID(tab_SATLISTE[[#This Row],[SAT-ID]],2,1)="x","x",LEFT(tab_SATLISTE[[#This Row],[SAT-ID]]))</f>
        <v>2</v>
      </c>
      <c r="H943" s="364" t="str">
        <f xml:space="preserve"> IF(tab_SATLISTE[[#This Row],[SAT-ID]]="","",IF(MID(tab_SATLISTE[[#This Row],[SAT-ID]],2,1)="x","Freistaat Bayern",INDEX(bezirke,LEFT(tab_SATLISTE[[#This Row],[SAT-ID]],1))&amp; " - "&amp; IF(MID(tab_SATLISTE[[#This Row],[SAT-ID]],2,1)="k","kommunal","privat")))</f>
        <v>Niederbayern - kommunal</v>
      </c>
      <c r="I943" s="365"/>
      <c r="J943" s="365"/>
      <c r="K943" s="365"/>
      <c r="L943" s="366"/>
    </row>
    <row r="944" spans="1:12" ht="15.95" customHeight="1" x14ac:dyDescent="0.25">
      <c r="A944" s="133" t="s">
        <v>1393</v>
      </c>
      <c r="B944" s="133" t="s">
        <v>3781</v>
      </c>
      <c r="C944" s="133">
        <v>11</v>
      </c>
      <c r="D944" s="136">
        <v>11000</v>
      </c>
      <c r="E944" s="135">
        <v>2750</v>
      </c>
      <c r="F944" s="133">
        <v>11</v>
      </c>
      <c r="G944" s="46" t="str">
        <f>IF(MID(tab_SATLISTE[[#This Row],[SAT-ID]],2,1)="x","x",LEFT(tab_SATLISTE[[#This Row],[SAT-ID]]))</f>
        <v>2</v>
      </c>
      <c r="H944" s="364" t="str">
        <f xml:space="preserve"> IF(tab_SATLISTE[[#This Row],[SAT-ID]]="","",IF(MID(tab_SATLISTE[[#This Row],[SAT-ID]],2,1)="x","Freistaat Bayern",INDEX(bezirke,LEFT(tab_SATLISTE[[#This Row],[SAT-ID]],1))&amp; " - "&amp; IF(MID(tab_SATLISTE[[#This Row],[SAT-ID]],2,1)="k","kommunal","privat")))</f>
        <v>Niederbayern - kommunal</v>
      </c>
      <c r="I944" s="365"/>
      <c r="J944" s="365"/>
      <c r="K944" s="365"/>
      <c r="L944" s="366"/>
    </row>
    <row r="945" spans="1:12" ht="15.95" customHeight="1" x14ac:dyDescent="0.25">
      <c r="A945" s="133" t="s">
        <v>1288</v>
      </c>
      <c r="B945" s="133" t="s">
        <v>3782</v>
      </c>
      <c r="C945" s="133">
        <v>7</v>
      </c>
      <c r="D945" s="136">
        <v>7000</v>
      </c>
      <c r="E945" s="135">
        <v>1750</v>
      </c>
      <c r="F945" s="133">
        <v>7</v>
      </c>
      <c r="G945" s="46" t="str">
        <f>IF(MID(tab_SATLISTE[[#This Row],[SAT-ID]],2,1)="x","x",LEFT(tab_SATLISTE[[#This Row],[SAT-ID]]))</f>
        <v>2</v>
      </c>
      <c r="H945" s="364" t="str">
        <f xml:space="preserve"> IF(tab_SATLISTE[[#This Row],[SAT-ID]]="","",IF(MID(tab_SATLISTE[[#This Row],[SAT-ID]],2,1)="x","Freistaat Bayern",INDEX(bezirke,LEFT(tab_SATLISTE[[#This Row],[SAT-ID]],1))&amp; " - "&amp; IF(MID(tab_SATLISTE[[#This Row],[SAT-ID]],2,1)="k","kommunal","privat")))</f>
        <v>Niederbayern - kommunal</v>
      </c>
      <c r="I945" s="365"/>
      <c r="J945" s="365"/>
      <c r="K945" s="365"/>
      <c r="L945" s="366"/>
    </row>
    <row r="946" spans="1:12" ht="15.95" customHeight="1" x14ac:dyDescent="0.25">
      <c r="A946" s="133" t="s">
        <v>1268</v>
      </c>
      <c r="B946" s="133" t="s">
        <v>3783</v>
      </c>
      <c r="C946" s="133">
        <v>24</v>
      </c>
      <c r="D946" s="136">
        <v>24000</v>
      </c>
      <c r="E946" s="135">
        <v>6000</v>
      </c>
      <c r="F946" s="133">
        <v>24</v>
      </c>
      <c r="G946" s="46" t="str">
        <f>IF(MID(tab_SATLISTE[[#This Row],[SAT-ID]],2,1)="x","x",LEFT(tab_SATLISTE[[#This Row],[SAT-ID]]))</f>
        <v>2</v>
      </c>
      <c r="H946" s="364" t="str">
        <f xml:space="preserve"> IF(tab_SATLISTE[[#This Row],[SAT-ID]]="","",IF(MID(tab_SATLISTE[[#This Row],[SAT-ID]],2,1)="x","Freistaat Bayern",INDEX(bezirke,LEFT(tab_SATLISTE[[#This Row],[SAT-ID]],1))&amp; " - "&amp; IF(MID(tab_SATLISTE[[#This Row],[SAT-ID]],2,1)="k","kommunal","privat")))</f>
        <v>Niederbayern - kommunal</v>
      </c>
      <c r="I946" s="365"/>
      <c r="J946" s="365"/>
      <c r="K946" s="365"/>
      <c r="L946" s="366"/>
    </row>
    <row r="947" spans="1:12" ht="15.95" customHeight="1" x14ac:dyDescent="0.25">
      <c r="A947" s="133" t="s">
        <v>1273</v>
      </c>
      <c r="B947" s="133" t="s">
        <v>3784</v>
      </c>
      <c r="C947" s="133">
        <v>13</v>
      </c>
      <c r="D947" s="136">
        <v>13000</v>
      </c>
      <c r="E947" s="135">
        <v>3250</v>
      </c>
      <c r="F947" s="133">
        <v>13</v>
      </c>
      <c r="G947" s="46" t="str">
        <f>IF(MID(tab_SATLISTE[[#This Row],[SAT-ID]],2,1)="x","x",LEFT(tab_SATLISTE[[#This Row],[SAT-ID]]))</f>
        <v>2</v>
      </c>
      <c r="H947" s="364" t="str">
        <f xml:space="preserve"> IF(tab_SATLISTE[[#This Row],[SAT-ID]]="","",IF(MID(tab_SATLISTE[[#This Row],[SAT-ID]],2,1)="x","Freistaat Bayern",INDEX(bezirke,LEFT(tab_SATLISTE[[#This Row],[SAT-ID]],1))&amp; " - "&amp; IF(MID(tab_SATLISTE[[#This Row],[SAT-ID]],2,1)="k","kommunal","privat")))</f>
        <v>Niederbayern - kommunal</v>
      </c>
      <c r="I947" s="365"/>
      <c r="J947" s="365"/>
      <c r="K947" s="365"/>
      <c r="L947" s="366"/>
    </row>
    <row r="948" spans="1:12" ht="15.95" customHeight="1" x14ac:dyDescent="0.25">
      <c r="A948" s="133" t="s">
        <v>1263</v>
      </c>
      <c r="B948" s="133" t="s">
        <v>3785</v>
      </c>
      <c r="C948" s="133">
        <v>24</v>
      </c>
      <c r="D948" s="136">
        <v>24000</v>
      </c>
      <c r="E948" s="135">
        <v>6000</v>
      </c>
      <c r="F948" s="133">
        <v>24</v>
      </c>
      <c r="G948" s="46" t="str">
        <f>IF(MID(tab_SATLISTE[[#This Row],[SAT-ID]],2,1)="x","x",LEFT(tab_SATLISTE[[#This Row],[SAT-ID]]))</f>
        <v>2</v>
      </c>
      <c r="H948" s="364" t="str">
        <f xml:space="preserve"> IF(tab_SATLISTE[[#This Row],[SAT-ID]]="","",IF(MID(tab_SATLISTE[[#This Row],[SAT-ID]],2,1)="x","Freistaat Bayern",INDEX(bezirke,LEFT(tab_SATLISTE[[#This Row],[SAT-ID]],1))&amp; " - "&amp; IF(MID(tab_SATLISTE[[#This Row],[SAT-ID]],2,1)="k","kommunal","privat")))</f>
        <v>Niederbayern - kommunal</v>
      </c>
      <c r="I948" s="365"/>
      <c r="J948" s="365"/>
      <c r="K948" s="365"/>
      <c r="L948" s="366"/>
    </row>
    <row r="949" spans="1:12" ht="15.95" customHeight="1" x14ac:dyDescent="0.25">
      <c r="A949" s="133" t="s">
        <v>1225</v>
      </c>
      <c r="B949" s="133" t="s">
        <v>3786</v>
      </c>
      <c r="C949" s="133">
        <v>6</v>
      </c>
      <c r="D949" s="136">
        <v>6000</v>
      </c>
      <c r="E949" s="135">
        <v>1500</v>
      </c>
      <c r="F949" s="133">
        <v>6</v>
      </c>
      <c r="G949" s="46" t="str">
        <f>IF(MID(tab_SATLISTE[[#This Row],[SAT-ID]],2,1)="x","x",LEFT(tab_SATLISTE[[#This Row],[SAT-ID]]))</f>
        <v>2</v>
      </c>
      <c r="H949" s="364" t="str">
        <f xml:space="preserve"> IF(tab_SATLISTE[[#This Row],[SAT-ID]]="","",IF(MID(tab_SATLISTE[[#This Row],[SAT-ID]],2,1)="x","Freistaat Bayern",INDEX(bezirke,LEFT(tab_SATLISTE[[#This Row],[SAT-ID]],1))&amp; " - "&amp; IF(MID(tab_SATLISTE[[#This Row],[SAT-ID]],2,1)="k","kommunal","privat")))</f>
        <v>Niederbayern - kommunal</v>
      </c>
      <c r="I949" s="365"/>
      <c r="J949" s="365"/>
      <c r="K949" s="365"/>
      <c r="L949" s="366"/>
    </row>
    <row r="950" spans="1:12" ht="15.95" customHeight="1" x14ac:dyDescent="0.25">
      <c r="A950" s="133" t="s">
        <v>1304</v>
      </c>
      <c r="B950" s="133" t="s">
        <v>3787</v>
      </c>
      <c r="C950" s="133">
        <v>21</v>
      </c>
      <c r="D950" s="136">
        <v>21000</v>
      </c>
      <c r="E950" s="135">
        <v>5250</v>
      </c>
      <c r="F950" s="133">
        <v>21</v>
      </c>
      <c r="G950" s="46" t="str">
        <f>IF(MID(tab_SATLISTE[[#This Row],[SAT-ID]],2,1)="x","x",LEFT(tab_SATLISTE[[#This Row],[SAT-ID]]))</f>
        <v>2</v>
      </c>
      <c r="H950" s="364" t="str">
        <f xml:space="preserve"> IF(tab_SATLISTE[[#This Row],[SAT-ID]]="","",IF(MID(tab_SATLISTE[[#This Row],[SAT-ID]],2,1)="x","Freistaat Bayern",INDEX(bezirke,LEFT(tab_SATLISTE[[#This Row],[SAT-ID]],1))&amp; " - "&amp; IF(MID(tab_SATLISTE[[#This Row],[SAT-ID]],2,1)="k","kommunal","privat")))</f>
        <v>Niederbayern - kommunal</v>
      </c>
      <c r="I950" s="365"/>
      <c r="J950" s="365"/>
      <c r="K950" s="365"/>
      <c r="L950" s="366"/>
    </row>
    <row r="951" spans="1:12" ht="15.95" customHeight="1" x14ac:dyDescent="0.25">
      <c r="A951" s="133" t="s">
        <v>1329</v>
      </c>
      <c r="B951" s="133" t="s">
        <v>3788</v>
      </c>
      <c r="C951" s="133">
        <v>22</v>
      </c>
      <c r="D951" s="136">
        <v>22000</v>
      </c>
      <c r="E951" s="135">
        <v>5500</v>
      </c>
      <c r="F951" s="133">
        <v>22</v>
      </c>
      <c r="G951" s="46" t="str">
        <f>IF(MID(tab_SATLISTE[[#This Row],[SAT-ID]],2,1)="x","x",LEFT(tab_SATLISTE[[#This Row],[SAT-ID]]))</f>
        <v>2</v>
      </c>
      <c r="H951" s="364" t="str">
        <f xml:space="preserve"> IF(tab_SATLISTE[[#This Row],[SAT-ID]]="","",IF(MID(tab_SATLISTE[[#This Row],[SAT-ID]],2,1)="x","Freistaat Bayern",INDEX(bezirke,LEFT(tab_SATLISTE[[#This Row],[SAT-ID]],1))&amp; " - "&amp; IF(MID(tab_SATLISTE[[#This Row],[SAT-ID]],2,1)="k","kommunal","privat")))</f>
        <v>Niederbayern - kommunal</v>
      </c>
      <c r="I951" s="365"/>
      <c r="J951" s="365"/>
      <c r="K951" s="365"/>
      <c r="L951" s="366"/>
    </row>
    <row r="952" spans="1:12" ht="15.95" customHeight="1" x14ac:dyDescent="0.25">
      <c r="A952" s="133" t="s">
        <v>1368</v>
      </c>
      <c r="B952" s="133" t="s">
        <v>3789</v>
      </c>
      <c r="C952" s="133">
        <v>14</v>
      </c>
      <c r="D952" s="136">
        <v>14000</v>
      </c>
      <c r="E952" s="135">
        <v>3500</v>
      </c>
      <c r="F952" s="133">
        <v>14</v>
      </c>
      <c r="G952" s="46" t="str">
        <f>IF(MID(tab_SATLISTE[[#This Row],[SAT-ID]],2,1)="x","x",LEFT(tab_SATLISTE[[#This Row],[SAT-ID]]))</f>
        <v>2</v>
      </c>
      <c r="H952" s="364" t="str">
        <f xml:space="preserve"> IF(tab_SATLISTE[[#This Row],[SAT-ID]]="","",IF(MID(tab_SATLISTE[[#This Row],[SAT-ID]],2,1)="x","Freistaat Bayern",INDEX(bezirke,LEFT(tab_SATLISTE[[#This Row],[SAT-ID]],1))&amp; " - "&amp; IF(MID(tab_SATLISTE[[#This Row],[SAT-ID]],2,1)="k","kommunal","privat")))</f>
        <v>Niederbayern - kommunal</v>
      </c>
      <c r="I952" s="365"/>
      <c r="J952" s="365"/>
      <c r="K952" s="365"/>
      <c r="L952" s="366"/>
    </row>
    <row r="953" spans="1:12" ht="15.95" customHeight="1" x14ac:dyDescent="0.25">
      <c r="A953" s="133" t="s">
        <v>1232</v>
      </c>
      <c r="B953" s="133" t="s">
        <v>3790</v>
      </c>
      <c r="C953" s="133">
        <v>15</v>
      </c>
      <c r="D953" s="136">
        <v>15000</v>
      </c>
      <c r="E953" s="135">
        <v>3750</v>
      </c>
      <c r="F953" s="133">
        <v>15</v>
      </c>
      <c r="G953" s="46" t="str">
        <f>IF(MID(tab_SATLISTE[[#This Row],[SAT-ID]],2,1)="x","x",LEFT(tab_SATLISTE[[#This Row],[SAT-ID]]))</f>
        <v>2</v>
      </c>
      <c r="H953" s="364" t="str">
        <f xml:space="preserve"> IF(tab_SATLISTE[[#This Row],[SAT-ID]]="","",IF(MID(tab_SATLISTE[[#This Row],[SAT-ID]],2,1)="x","Freistaat Bayern",INDEX(bezirke,LEFT(tab_SATLISTE[[#This Row],[SAT-ID]],1))&amp; " - "&amp; IF(MID(tab_SATLISTE[[#This Row],[SAT-ID]],2,1)="k","kommunal","privat")))</f>
        <v>Niederbayern - kommunal</v>
      </c>
      <c r="I953" s="365"/>
      <c r="J953" s="365"/>
      <c r="K953" s="365"/>
      <c r="L953" s="366"/>
    </row>
    <row r="954" spans="1:12" ht="15.95" customHeight="1" x14ac:dyDescent="0.25">
      <c r="A954" s="133" t="s">
        <v>1280</v>
      </c>
      <c r="B954" s="133" t="s">
        <v>3791</v>
      </c>
      <c r="C954" s="133">
        <v>17</v>
      </c>
      <c r="D954" s="136">
        <v>17000</v>
      </c>
      <c r="E954" s="135">
        <v>4250</v>
      </c>
      <c r="F954" s="133">
        <v>17</v>
      </c>
      <c r="G954" s="46" t="str">
        <f>IF(MID(tab_SATLISTE[[#This Row],[SAT-ID]],2,1)="x","x",LEFT(tab_SATLISTE[[#This Row],[SAT-ID]]))</f>
        <v>2</v>
      </c>
      <c r="H954" s="364" t="str">
        <f xml:space="preserve"> IF(tab_SATLISTE[[#This Row],[SAT-ID]]="","",IF(MID(tab_SATLISTE[[#This Row],[SAT-ID]],2,1)="x","Freistaat Bayern",INDEX(bezirke,LEFT(tab_SATLISTE[[#This Row],[SAT-ID]],1))&amp; " - "&amp; IF(MID(tab_SATLISTE[[#This Row],[SAT-ID]],2,1)="k","kommunal","privat")))</f>
        <v>Niederbayern - kommunal</v>
      </c>
      <c r="I954" s="365"/>
      <c r="J954" s="365"/>
      <c r="K954" s="365"/>
      <c r="L954" s="366"/>
    </row>
    <row r="955" spans="1:12" ht="15.95" customHeight="1" x14ac:dyDescent="0.25">
      <c r="A955" s="133" t="s">
        <v>1324</v>
      </c>
      <c r="B955" s="133" t="s">
        <v>3792</v>
      </c>
      <c r="C955" s="133">
        <v>29</v>
      </c>
      <c r="D955" s="136">
        <v>29000</v>
      </c>
      <c r="E955" s="135">
        <v>7250</v>
      </c>
      <c r="F955" s="133">
        <v>29</v>
      </c>
      <c r="G955" s="46" t="str">
        <f>IF(MID(tab_SATLISTE[[#This Row],[SAT-ID]],2,1)="x","x",LEFT(tab_SATLISTE[[#This Row],[SAT-ID]]))</f>
        <v>2</v>
      </c>
      <c r="H955" s="364" t="str">
        <f xml:space="preserve"> IF(tab_SATLISTE[[#This Row],[SAT-ID]]="","",IF(MID(tab_SATLISTE[[#This Row],[SAT-ID]],2,1)="x","Freistaat Bayern",INDEX(bezirke,LEFT(tab_SATLISTE[[#This Row],[SAT-ID]],1))&amp; " - "&amp; IF(MID(tab_SATLISTE[[#This Row],[SAT-ID]],2,1)="k","kommunal","privat")))</f>
        <v>Niederbayern - kommunal</v>
      </c>
      <c r="I955" s="365"/>
      <c r="J955" s="365"/>
      <c r="K955" s="365"/>
      <c r="L955" s="366"/>
    </row>
    <row r="956" spans="1:12" ht="15.95" customHeight="1" x14ac:dyDescent="0.25">
      <c r="A956" s="133" t="s">
        <v>1230</v>
      </c>
      <c r="B956" s="133" t="s">
        <v>3793</v>
      </c>
      <c r="C956" s="133">
        <v>31</v>
      </c>
      <c r="D956" s="136">
        <v>31000</v>
      </c>
      <c r="E956" s="135">
        <v>7750</v>
      </c>
      <c r="F956" s="133">
        <v>31</v>
      </c>
      <c r="G956" s="46" t="str">
        <f>IF(MID(tab_SATLISTE[[#This Row],[SAT-ID]],2,1)="x","x",LEFT(tab_SATLISTE[[#This Row],[SAT-ID]]))</f>
        <v>2</v>
      </c>
      <c r="H956" s="364" t="str">
        <f xml:space="preserve"> IF(tab_SATLISTE[[#This Row],[SAT-ID]]="","",IF(MID(tab_SATLISTE[[#This Row],[SAT-ID]],2,1)="x","Freistaat Bayern",INDEX(bezirke,LEFT(tab_SATLISTE[[#This Row],[SAT-ID]],1))&amp; " - "&amp; IF(MID(tab_SATLISTE[[#This Row],[SAT-ID]],2,1)="k","kommunal","privat")))</f>
        <v>Niederbayern - kommunal</v>
      </c>
      <c r="I956" s="365"/>
      <c r="J956" s="365"/>
      <c r="K956" s="365"/>
      <c r="L956" s="366"/>
    </row>
    <row r="957" spans="1:12" ht="15.95" customHeight="1" x14ac:dyDescent="0.25">
      <c r="A957" s="133" t="s">
        <v>1255</v>
      </c>
      <c r="B957" s="133" t="s">
        <v>3794</v>
      </c>
      <c r="C957" s="133">
        <v>32</v>
      </c>
      <c r="D957" s="136">
        <v>32000</v>
      </c>
      <c r="E957" s="135">
        <v>8000</v>
      </c>
      <c r="F957" s="133">
        <v>32</v>
      </c>
      <c r="G957" s="46" t="str">
        <f>IF(MID(tab_SATLISTE[[#This Row],[SAT-ID]],2,1)="x","x",LEFT(tab_SATLISTE[[#This Row],[SAT-ID]]))</f>
        <v>2</v>
      </c>
      <c r="H957" s="364" t="str">
        <f xml:space="preserve"> IF(tab_SATLISTE[[#This Row],[SAT-ID]]="","",IF(MID(tab_SATLISTE[[#This Row],[SAT-ID]],2,1)="x","Freistaat Bayern",INDEX(bezirke,LEFT(tab_SATLISTE[[#This Row],[SAT-ID]],1))&amp; " - "&amp; IF(MID(tab_SATLISTE[[#This Row],[SAT-ID]],2,1)="k","kommunal","privat")))</f>
        <v>Niederbayern - kommunal</v>
      </c>
      <c r="I957" s="365"/>
      <c r="J957" s="365"/>
      <c r="K957" s="365"/>
      <c r="L957" s="366"/>
    </row>
    <row r="958" spans="1:12" ht="15.95" customHeight="1" x14ac:dyDescent="0.25">
      <c r="A958" s="133" t="s">
        <v>1328</v>
      </c>
      <c r="B958" s="133" t="s">
        <v>2951</v>
      </c>
      <c r="C958" s="133">
        <v>9</v>
      </c>
      <c r="D958" s="136">
        <v>9000</v>
      </c>
      <c r="E958" s="135">
        <v>2250</v>
      </c>
      <c r="F958" s="133">
        <v>9</v>
      </c>
      <c r="G958" s="46" t="str">
        <f>IF(MID(tab_SATLISTE[[#This Row],[SAT-ID]],2,1)="x","x",LEFT(tab_SATLISTE[[#This Row],[SAT-ID]]))</f>
        <v>2</v>
      </c>
      <c r="H958" s="364" t="str">
        <f xml:space="preserve"> IF(tab_SATLISTE[[#This Row],[SAT-ID]]="","",IF(MID(tab_SATLISTE[[#This Row],[SAT-ID]],2,1)="x","Freistaat Bayern",INDEX(bezirke,LEFT(tab_SATLISTE[[#This Row],[SAT-ID]],1))&amp; " - "&amp; IF(MID(tab_SATLISTE[[#This Row],[SAT-ID]],2,1)="k","kommunal","privat")))</f>
        <v>Niederbayern - kommunal</v>
      </c>
      <c r="I958" s="365"/>
      <c r="J958" s="365"/>
      <c r="K958" s="365"/>
      <c r="L958" s="366"/>
    </row>
    <row r="959" spans="1:12" ht="15.95" customHeight="1" x14ac:dyDescent="0.25">
      <c r="A959" s="133" t="s">
        <v>1350</v>
      </c>
      <c r="B959" s="133" t="s">
        <v>3795</v>
      </c>
      <c r="C959" s="133">
        <v>32</v>
      </c>
      <c r="D959" s="136">
        <v>32000</v>
      </c>
      <c r="E959" s="135">
        <v>8000</v>
      </c>
      <c r="F959" s="133">
        <v>32</v>
      </c>
      <c r="G959" s="46" t="str">
        <f>IF(MID(tab_SATLISTE[[#This Row],[SAT-ID]],2,1)="x","x",LEFT(tab_SATLISTE[[#This Row],[SAT-ID]]))</f>
        <v>2</v>
      </c>
      <c r="H959" s="364" t="str">
        <f xml:space="preserve"> IF(tab_SATLISTE[[#This Row],[SAT-ID]]="","",IF(MID(tab_SATLISTE[[#This Row],[SAT-ID]],2,1)="x","Freistaat Bayern",INDEX(bezirke,LEFT(tab_SATLISTE[[#This Row],[SAT-ID]],1))&amp; " - "&amp; IF(MID(tab_SATLISTE[[#This Row],[SAT-ID]],2,1)="k","kommunal","privat")))</f>
        <v>Niederbayern - kommunal</v>
      </c>
      <c r="I959" s="365"/>
      <c r="J959" s="365"/>
      <c r="K959" s="365"/>
      <c r="L959" s="366"/>
    </row>
    <row r="960" spans="1:12" ht="15.95" customHeight="1" x14ac:dyDescent="0.25">
      <c r="A960" s="133" t="s">
        <v>1359</v>
      </c>
      <c r="B960" s="133" t="s">
        <v>3796</v>
      </c>
      <c r="C960" s="133">
        <v>502</v>
      </c>
      <c r="D960" s="136">
        <v>502000</v>
      </c>
      <c r="E960" s="135">
        <v>125500</v>
      </c>
      <c r="F960" s="133">
        <v>502</v>
      </c>
      <c r="G960" s="46" t="str">
        <f>IF(MID(tab_SATLISTE[[#This Row],[SAT-ID]],2,1)="x","x",LEFT(tab_SATLISTE[[#This Row],[SAT-ID]]))</f>
        <v>2</v>
      </c>
      <c r="H960" s="364" t="str">
        <f xml:space="preserve"> IF(tab_SATLISTE[[#This Row],[SAT-ID]]="","",IF(MID(tab_SATLISTE[[#This Row],[SAT-ID]],2,1)="x","Freistaat Bayern",INDEX(bezirke,LEFT(tab_SATLISTE[[#This Row],[SAT-ID]],1))&amp; " - "&amp; IF(MID(tab_SATLISTE[[#This Row],[SAT-ID]],2,1)="k","kommunal","privat")))</f>
        <v>Niederbayern - kommunal</v>
      </c>
      <c r="I960" s="365"/>
      <c r="J960" s="365"/>
      <c r="K960" s="365"/>
      <c r="L960" s="366"/>
    </row>
    <row r="961" spans="1:12" ht="15.95" customHeight="1" x14ac:dyDescent="0.25">
      <c r="A961" s="133" t="s">
        <v>1209</v>
      </c>
      <c r="B961" s="133" t="s">
        <v>3797</v>
      </c>
      <c r="C961" s="133">
        <v>19</v>
      </c>
      <c r="D961" s="136">
        <v>19000</v>
      </c>
      <c r="E961" s="135">
        <v>4750</v>
      </c>
      <c r="F961" s="133">
        <v>19</v>
      </c>
      <c r="G961" s="46" t="str">
        <f>IF(MID(tab_SATLISTE[[#This Row],[SAT-ID]],2,1)="x","x",LEFT(tab_SATLISTE[[#This Row],[SAT-ID]]))</f>
        <v>2</v>
      </c>
      <c r="H961" s="364" t="str">
        <f xml:space="preserve"> IF(tab_SATLISTE[[#This Row],[SAT-ID]]="","",IF(MID(tab_SATLISTE[[#This Row],[SAT-ID]],2,1)="x","Freistaat Bayern",INDEX(bezirke,LEFT(tab_SATLISTE[[#This Row],[SAT-ID]],1))&amp; " - "&amp; IF(MID(tab_SATLISTE[[#This Row],[SAT-ID]],2,1)="k","kommunal","privat")))</f>
        <v>Niederbayern - kommunal</v>
      </c>
      <c r="I961" s="365"/>
      <c r="J961" s="365"/>
      <c r="K961" s="365"/>
      <c r="L961" s="366"/>
    </row>
    <row r="962" spans="1:12" ht="15.95" customHeight="1" x14ac:dyDescent="0.25">
      <c r="A962" s="133" t="s">
        <v>1256</v>
      </c>
      <c r="B962" s="133" t="s">
        <v>3798</v>
      </c>
      <c r="C962" s="133">
        <v>17</v>
      </c>
      <c r="D962" s="136">
        <v>17000</v>
      </c>
      <c r="E962" s="135">
        <v>4250</v>
      </c>
      <c r="F962" s="133">
        <v>17</v>
      </c>
      <c r="G962" s="46" t="str">
        <f>IF(MID(tab_SATLISTE[[#This Row],[SAT-ID]],2,1)="x","x",LEFT(tab_SATLISTE[[#This Row],[SAT-ID]]))</f>
        <v>2</v>
      </c>
      <c r="H962" s="364" t="str">
        <f xml:space="preserve"> IF(tab_SATLISTE[[#This Row],[SAT-ID]]="","",IF(MID(tab_SATLISTE[[#This Row],[SAT-ID]],2,1)="x","Freistaat Bayern",INDEX(bezirke,LEFT(tab_SATLISTE[[#This Row],[SAT-ID]],1))&amp; " - "&amp; IF(MID(tab_SATLISTE[[#This Row],[SAT-ID]],2,1)="k","kommunal","privat")))</f>
        <v>Niederbayern - kommunal</v>
      </c>
      <c r="I962" s="365"/>
      <c r="J962" s="365"/>
      <c r="K962" s="365"/>
      <c r="L962" s="366"/>
    </row>
    <row r="963" spans="1:12" ht="15.95" customHeight="1" x14ac:dyDescent="0.25">
      <c r="A963" s="133" t="s">
        <v>1343</v>
      </c>
      <c r="B963" s="133" t="s">
        <v>3799</v>
      </c>
      <c r="C963" s="133">
        <v>22</v>
      </c>
      <c r="D963" s="136">
        <v>22000</v>
      </c>
      <c r="E963" s="135">
        <v>5500</v>
      </c>
      <c r="F963" s="133">
        <v>22</v>
      </c>
      <c r="G963" s="46" t="str">
        <f>IF(MID(tab_SATLISTE[[#This Row],[SAT-ID]],2,1)="x","x",LEFT(tab_SATLISTE[[#This Row],[SAT-ID]]))</f>
        <v>2</v>
      </c>
      <c r="H963" s="364" t="str">
        <f xml:space="preserve"> IF(tab_SATLISTE[[#This Row],[SAT-ID]]="","",IF(MID(tab_SATLISTE[[#This Row],[SAT-ID]],2,1)="x","Freistaat Bayern",INDEX(bezirke,LEFT(tab_SATLISTE[[#This Row],[SAT-ID]],1))&amp; " - "&amp; IF(MID(tab_SATLISTE[[#This Row],[SAT-ID]],2,1)="k","kommunal","privat")))</f>
        <v>Niederbayern - kommunal</v>
      </c>
      <c r="I963" s="365"/>
      <c r="J963" s="365"/>
      <c r="K963" s="365"/>
      <c r="L963" s="366"/>
    </row>
    <row r="964" spans="1:12" ht="15.95" customHeight="1" x14ac:dyDescent="0.25">
      <c r="A964" s="133" t="s">
        <v>1228</v>
      </c>
      <c r="B964" s="133" t="s">
        <v>3800</v>
      </c>
      <c r="C964" s="133">
        <v>43</v>
      </c>
      <c r="D964" s="136">
        <v>43000</v>
      </c>
      <c r="E964" s="135">
        <v>10750</v>
      </c>
      <c r="F964" s="133">
        <v>43</v>
      </c>
      <c r="G964" s="46" t="str">
        <f>IF(MID(tab_SATLISTE[[#This Row],[SAT-ID]],2,1)="x","x",LEFT(tab_SATLISTE[[#This Row],[SAT-ID]]))</f>
        <v>2</v>
      </c>
      <c r="H964" s="364" t="str">
        <f xml:space="preserve"> IF(tab_SATLISTE[[#This Row],[SAT-ID]]="","",IF(MID(tab_SATLISTE[[#This Row],[SAT-ID]],2,1)="x","Freistaat Bayern",INDEX(bezirke,LEFT(tab_SATLISTE[[#This Row],[SAT-ID]],1))&amp; " - "&amp; IF(MID(tab_SATLISTE[[#This Row],[SAT-ID]],2,1)="k","kommunal","privat")))</f>
        <v>Niederbayern - kommunal</v>
      </c>
      <c r="I964" s="365"/>
      <c r="J964" s="365"/>
      <c r="K964" s="365"/>
      <c r="L964" s="366"/>
    </row>
    <row r="965" spans="1:12" ht="15.95" customHeight="1" x14ac:dyDescent="0.25">
      <c r="A965" s="133" t="s">
        <v>1292</v>
      </c>
      <c r="B965" s="133" t="s">
        <v>238</v>
      </c>
      <c r="C965" s="133">
        <v>24</v>
      </c>
      <c r="D965" s="136">
        <v>24000</v>
      </c>
      <c r="E965" s="135">
        <v>6000</v>
      </c>
      <c r="F965" s="133">
        <v>24</v>
      </c>
      <c r="G965" s="46" t="str">
        <f>IF(MID(tab_SATLISTE[[#This Row],[SAT-ID]],2,1)="x","x",LEFT(tab_SATLISTE[[#This Row],[SAT-ID]]))</f>
        <v>2</v>
      </c>
      <c r="H965" s="364" t="str">
        <f xml:space="preserve"> IF(tab_SATLISTE[[#This Row],[SAT-ID]]="","",IF(MID(tab_SATLISTE[[#This Row],[SAT-ID]],2,1)="x","Freistaat Bayern",INDEX(bezirke,LEFT(tab_SATLISTE[[#This Row],[SAT-ID]],1))&amp; " - "&amp; IF(MID(tab_SATLISTE[[#This Row],[SAT-ID]],2,1)="k","kommunal","privat")))</f>
        <v>Niederbayern - kommunal</v>
      </c>
      <c r="I965" s="365"/>
      <c r="J965" s="365"/>
      <c r="K965" s="365"/>
      <c r="L965" s="366"/>
    </row>
    <row r="966" spans="1:12" ht="15.95" customHeight="1" x14ac:dyDescent="0.25">
      <c r="A966" s="133" t="s">
        <v>1160</v>
      </c>
      <c r="B966" s="133" t="s">
        <v>3801</v>
      </c>
      <c r="C966" s="133">
        <v>39</v>
      </c>
      <c r="D966" s="136">
        <v>39000</v>
      </c>
      <c r="E966" s="135">
        <v>9750</v>
      </c>
      <c r="F966" s="133">
        <v>39</v>
      </c>
      <c r="G966" s="46" t="str">
        <f>IF(MID(tab_SATLISTE[[#This Row],[SAT-ID]],2,1)="x","x",LEFT(tab_SATLISTE[[#This Row],[SAT-ID]]))</f>
        <v>2</v>
      </c>
      <c r="H966" s="364" t="str">
        <f xml:space="preserve"> IF(tab_SATLISTE[[#This Row],[SAT-ID]]="","",IF(MID(tab_SATLISTE[[#This Row],[SAT-ID]],2,1)="x","Freistaat Bayern",INDEX(bezirke,LEFT(tab_SATLISTE[[#This Row],[SAT-ID]],1))&amp; " - "&amp; IF(MID(tab_SATLISTE[[#This Row],[SAT-ID]],2,1)="k","kommunal","privat")))</f>
        <v>Niederbayern - kommunal</v>
      </c>
      <c r="I966" s="365"/>
      <c r="J966" s="365"/>
      <c r="K966" s="365"/>
      <c r="L966" s="366"/>
    </row>
    <row r="967" spans="1:12" ht="15.95" customHeight="1" x14ac:dyDescent="0.25">
      <c r="A967" s="133" t="s">
        <v>1201</v>
      </c>
      <c r="B967" s="133" t="s">
        <v>3802</v>
      </c>
      <c r="C967" s="133">
        <v>19</v>
      </c>
      <c r="D967" s="136">
        <v>19000</v>
      </c>
      <c r="E967" s="135">
        <v>4750</v>
      </c>
      <c r="F967" s="133">
        <v>19</v>
      </c>
      <c r="G967" s="46" t="str">
        <f>IF(MID(tab_SATLISTE[[#This Row],[SAT-ID]],2,1)="x","x",LEFT(tab_SATLISTE[[#This Row],[SAT-ID]]))</f>
        <v>2</v>
      </c>
      <c r="H967" s="364" t="str">
        <f xml:space="preserve"> IF(tab_SATLISTE[[#This Row],[SAT-ID]]="","",IF(MID(tab_SATLISTE[[#This Row],[SAT-ID]],2,1)="x","Freistaat Bayern",INDEX(bezirke,LEFT(tab_SATLISTE[[#This Row],[SAT-ID]],1))&amp; " - "&amp; IF(MID(tab_SATLISTE[[#This Row],[SAT-ID]],2,1)="k","kommunal","privat")))</f>
        <v>Niederbayern - kommunal</v>
      </c>
      <c r="I967" s="365"/>
      <c r="J967" s="365"/>
      <c r="K967" s="365"/>
      <c r="L967" s="366"/>
    </row>
    <row r="968" spans="1:12" ht="15.95" customHeight="1" x14ac:dyDescent="0.25">
      <c r="A968" s="133" t="s">
        <v>1365</v>
      </c>
      <c r="B968" s="133" t="s">
        <v>3803</v>
      </c>
      <c r="C968" s="133">
        <v>16</v>
      </c>
      <c r="D968" s="136">
        <v>16000</v>
      </c>
      <c r="E968" s="135">
        <v>4000</v>
      </c>
      <c r="F968" s="133">
        <v>16</v>
      </c>
      <c r="G968" s="46" t="str">
        <f>IF(MID(tab_SATLISTE[[#This Row],[SAT-ID]],2,1)="x","x",LEFT(tab_SATLISTE[[#This Row],[SAT-ID]]))</f>
        <v>2</v>
      </c>
      <c r="H968" s="364" t="str">
        <f xml:space="preserve"> IF(tab_SATLISTE[[#This Row],[SAT-ID]]="","",IF(MID(tab_SATLISTE[[#This Row],[SAT-ID]],2,1)="x","Freistaat Bayern",INDEX(bezirke,LEFT(tab_SATLISTE[[#This Row],[SAT-ID]],1))&amp; " - "&amp; IF(MID(tab_SATLISTE[[#This Row],[SAT-ID]],2,1)="k","kommunal","privat")))</f>
        <v>Niederbayern - kommunal</v>
      </c>
      <c r="I968" s="365"/>
      <c r="J968" s="365"/>
      <c r="K968" s="365"/>
      <c r="L968" s="366"/>
    </row>
    <row r="969" spans="1:12" ht="15.95" customHeight="1" x14ac:dyDescent="0.25">
      <c r="A969" s="133" t="s">
        <v>1317</v>
      </c>
      <c r="B969" s="133" t="s">
        <v>3804</v>
      </c>
      <c r="C969" s="133">
        <v>14</v>
      </c>
      <c r="D969" s="136">
        <v>14000</v>
      </c>
      <c r="E969" s="135">
        <v>3500</v>
      </c>
      <c r="F969" s="133">
        <v>14</v>
      </c>
      <c r="G969" s="46" t="str">
        <f>IF(MID(tab_SATLISTE[[#This Row],[SAT-ID]],2,1)="x","x",LEFT(tab_SATLISTE[[#This Row],[SAT-ID]]))</f>
        <v>2</v>
      </c>
      <c r="H969" s="364" t="str">
        <f xml:space="preserve"> IF(tab_SATLISTE[[#This Row],[SAT-ID]]="","",IF(MID(tab_SATLISTE[[#This Row],[SAT-ID]],2,1)="x","Freistaat Bayern",INDEX(bezirke,LEFT(tab_SATLISTE[[#This Row],[SAT-ID]],1))&amp; " - "&amp; IF(MID(tab_SATLISTE[[#This Row],[SAT-ID]],2,1)="k","kommunal","privat")))</f>
        <v>Niederbayern - kommunal</v>
      </c>
      <c r="I969" s="365"/>
      <c r="J969" s="365"/>
      <c r="K969" s="365"/>
      <c r="L969" s="366"/>
    </row>
    <row r="970" spans="1:12" ht="15.95" customHeight="1" x14ac:dyDescent="0.25">
      <c r="A970" s="133" t="s">
        <v>1207</v>
      </c>
      <c r="B970" s="133" t="s">
        <v>3805</v>
      </c>
      <c r="C970" s="133">
        <v>32</v>
      </c>
      <c r="D970" s="136">
        <v>32000</v>
      </c>
      <c r="E970" s="135">
        <v>8000</v>
      </c>
      <c r="F970" s="133">
        <v>32</v>
      </c>
      <c r="G970" s="46" t="str">
        <f>IF(MID(tab_SATLISTE[[#This Row],[SAT-ID]],2,1)="x","x",LEFT(tab_SATLISTE[[#This Row],[SAT-ID]]))</f>
        <v>2</v>
      </c>
      <c r="H970" s="364" t="str">
        <f xml:space="preserve"> IF(tab_SATLISTE[[#This Row],[SAT-ID]]="","",IF(MID(tab_SATLISTE[[#This Row],[SAT-ID]],2,1)="x","Freistaat Bayern",INDEX(bezirke,LEFT(tab_SATLISTE[[#This Row],[SAT-ID]],1))&amp; " - "&amp; IF(MID(tab_SATLISTE[[#This Row],[SAT-ID]],2,1)="k","kommunal","privat")))</f>
        <v>Niederbayern - kommunal</v>
      </c>
      <c r="I970" s="365"/>
      <c r="J970" s="365"/>
      <c r="K970" s="365"/>
      <c r="L970" s="366"/>
    </row>
    <row r="971" spans="1:12" ht="15.95" customHeight="1" x14ac:dyDescent="0.25">
      <c r="A971" s="133" t="s">
        <v>1144</v>
      </c>
      <c r="B971" s="133" t="s">
        <v>3806</v>
      </c>
      <c r="C971" s="133">
        <v>9</v>
      </c>
      <c r="D971" s="136">
        <v>9000</v>
      </c>
      <c r="E971" s="135">
        <v>2250</v>
      </c>
      <c r="F971" s="133">
        <v>9</v>
      </c>
      <c r="G971" s="46" t="str">
        <f>IF(MID(tab_SATLISTE[[#This Row],[SAT-ID]],2,1)="x","x",LEFT(tab_SATLISTE[[#This Row],[SAT-ID]]))</f>
        <v>2</v>
      </c>
      <c r="H971" s="364" t="str">
        <f xml:space="preserve"> IF(tab_SATLISTE[[#This Row],[SAT-ID]]="","",IF(MID(tab_SATLISTE[[#This Row],[SAT-ID]],2,1)="x","Freistaat Bayern",INDEX(bezirke,LEFT(tab_SATLISTE[[#This Row],[SAT-ID]],1))&amp; " - "&amp; IF(MID(tab_SATLISTE[[#This Row],[SAT-ID]],2,1)="k","kommunal","privat")))</f>
        <v>Niederbayern - kommunal</v>
      </c>
      <c r="I971" s="365"/>
      <c r="J971" s="365"/>
      <c r="K971" s="365"/>
      <c r="L971" s="366"/>
    </row>
    <row r="972" spans="1:12" ht="15.95" customHeight="1" x14ac:dyDescent="0.25">
      <c r="A972" s="133" t="s">
        <v>1155</v>
      </c>
      <c r="B972" s="133" t="s">
        <v>3807</v>
      </c>
      <c r="C972" s="133">
        <v>7</v>
      </c>
      <c r="D972" s="136">
        <v>7000</v>
      </c>
      <c r="E972" s="135">
        <v>1750</v>
      </c>
      <c r="F972" s="133">
        <v>7</v>
      </c>
      <c r="G972" s="46" t="str">
        <f>IF(MID(tab_SATLISTE[[#This Row],[SAT-ID]],2,1)="x","x",LEFT(tab_SATLISTE[[#This Row],[SAT-ID]]))</f>
        <v>2</v>
      </c>
      <c r="H972" s="364" t="str">
        <f xml:space="preserve"> IF(tab_SATLISTE[[#This Row],[SAT-ID]]="","",IF(MID(tab_SATLISTE[[#This Row],[SAT-ID]],2,1)="x","Freistaat Bayern",INDEX(bezirke,LEFT(tab_SATLISTE[[#This Row],[SAT-ID]],1))&amp; " - "&amp; IF(MID(tab_SATLISTE[[#This Row],[SAT-ID]],2,1)="k","kommunal","privat")))</f>
        <v>Niederbayern - kommunal</v>
      </c>
      <c r="I972" s="365"/>
      <c r="J972" s="365"/>
      <c r="K972" s="365"/>
      <c r="L972" s="366"/>
    </row>
    <row r="973" spans="1:12" ht="15.95" customHeight="1" x14ac:dyDescent="0.25">
      <c r="A973" s="133" t="s">
        <v>1156</v>
      </c>
      <c r="B973" s="133" t="s">
        <v>3808</v>
      </c>
      <c r="C973" s="133">
        <v>3</v>
      </c>
      <c r="D973" s="136">
        <v>3000</v>
      </c>
      <c r="E973" s="135">
        <v>750</v>
      </c>
      <c r="F973" s="133">
        <v>3</v>
      </c>
      <c r="G973" s="46" t="str">
        <f>IF(MID(tab_SATLISTE[[#This Row],[SAT-ID]],2,1)="x","x",LEFT(tab_SATLISTE[[#This Row],[SAT-ID]]))</f>
        <v>2</v>
      </c>
      <c r="H973" s="364" t="str">
        <f xml:space="preserve"> IF(tab_SATLISTE[[#This Row],[SAT-ID]]="","",IF(MID(tab_SATLISTE[[#This Row],[SAT-ID]],2,1)="x","Freistaat Bayern",INDEX(bezirke,LEFT(tab_SATLISTE[[#This Row],[SAT-ID]],1))&amp; " - "&amp; IF(MID(tab_SATLISTE[[#This Row],[SAT-ID]],2,1)="k","kommunal","privat")))</f>
        <v>Niederbayern - kommunal</v>
      </c>
      <c r="I973" s="365"/>
      <c r="J973" s="365"/>
      <c r="K973" s="365"/>
      <c r="L973" s="366"/>
    </row>
    <row r="974" spans="1:12" ht="15.95" customHeight="1" x14ac:dyDescent="0.25">
      <c r="A974" s="133" t="s">
        <v>1175</v>
      </c>
      <c r="B974" s="133" t="s">
        <v>3809</v>
      </c>
      <c r="C974" s="133">
        <v>3</v>
      </c>
      <c r="D974" s="136">
        <v>3000</v>
      </c>
      <c r="E974" s="135">
        <v>750</v>
      </c>
      <c r="F974" s="133">
        <v>3</v>
      </c>
      <c r="G974" s="46" t="str">
        <f>IF(MID(tab_SATLISTE[[#This Row],[SAT-ID]],2,1)="x","x",LEFT(tab_SATLISTE[[#This Row],[SAT-ID]]))</f>
        <v>2</v>
      </c>
      <c r="H974" s="364" t="str">
        <f xml:space="preserve"> IF(tab_SATLISTE[[#This Row],[SAT-ID]]="","",IF(MID(tab_SATLISTE[[#This Row],[SAT-ID]],2,1)="x","Freistaat Bayern",INDEX(bezirke,LEFT(tab_SATLISTE[[#This Row],[SAT-ID]],1))&amp; " - "&amp; IF(MID(tab_SATLISTE[[#This Row],[SAT-ID]],2,1)="k","kommunal","privat")))</f>
        <v>Niederbayern - kommunal</v>
      </c>
      <c r="I974" s="365"/>
      <c r="J974" s="365"/>
      <c r="K974" s="365"/>
      <c r="L974" s="366"/>
    </row>
    <row r="975" spans="1:12" ht="15.95" customHeight="1" x14ac:dyDescent="0.25">
      <c r="A975" s="133" t="s">
        <v>1316</v>
      </c>
      <c r="B975" s="133" t="s">
        <v>3810</v>
      </c>
      <c r="C975" s="133">
        <v>24</v>
      </c>
      <c r="D975" s="136">
        <v>24000</v>
      </c>
      <c r="E975" s="135">
        <v>6000</v>
      </c>
      <c r="F975" s="133">
        <v>24</v>
      </c>
      <c r="G975" s="46" t="str">
        <f>IF(MID(tab_SATLISTE[[#This Row],[SAT-ID]],2,1)="x","x",LEFT(tab_SATLISTE[[#This Row],[SAT-ID]]))</f>
        <v>2</v>
      </c>
      <c r="H975" s="364" t="str">
        <f xml:space="preserve"> IF(tab_SATLISTE[[#This Row],[SAT-ID]]="","",IF(MID(tab_SATLISTE[[#This Row],[SAT-ID]],2,1)="x","Freistaat Bayern",INDEX(bezirke,LEFT(tab_SATLISTE[[#This Row],[SAT-ID]],1))&amp; " - "&amp; IF(MID(tab_SATLISTE[[#This Row],[SAT-ID]],2,1)="k","kommunal","privat")))</f>
        <v>Niederbayern - kommunal</v>
      </c>
      <c r="I975" s="365"/>
      <c r="J975" s="365"/>
      <c r="K975" s="365"/>
      <c r="L975" s="366"/>
    </row>
    <row r="976" spans="1:12" ht="15.95" customHeight="1" x14ac:dyDescent="0.25">
      <c r="A976" s="133" t="s">
        <v>1177</v>
      </c>
      <c r="B976" s="133" t="s">
        <v>3811</v>
      </c>
      <c r="C976" s="133">
        <v>118</v>
      </c>
      <c r="D976" s="136">
        <v>118000</v>
      </c>
      <c r="E976" s="135">
        <v>29500</v>
      </c>
      <c r="F976" s="133">
        <v>118</v>
      </c>
      <c r="G976" s="46" t="str">
        <f>IF(MID(tab_SATLISTE[[#This Row],[SAT-ID]],2,1)="x","x",LEFT(tab_SATLISTE[[#This Row],[SAT-ID]]))</f>
        <v>2</v>
      </c>
      <c r="H976" s="364" t="str">
        <f xml:space="preserve"> IF(tab_SATLISTE[[#This Row],[SAT-ID]]="","",IF(MID(tab_SATLISTE[[#This Row],[SAT-ID]],2,1)="x","Freistaat Bayern",INDEX(bezirke,LEFT(tab_SATLISTE[[#This Row],[SAT-ID]],1))&amp; " - "&amp; IF(MID(tab_SATLISTE[[#This Row],[SAT-ID]],2,1)="k","kommunal","privat")))</f>
        <v>Niederbayern - kommunal</v>
      </c>
      <c r="I976" s="365"/>
      <c r="J976" s="365"/>
      <c r="K976" s="365"/>
      <c r="L976" s="366"/>
    </row>
    <row r="977" spans="1:12" ht="15.95" customHeight="1" x14ac:dyDescent="0.25">
      <c r="A977" s="133" t="s">
        <v>1162</v>
      </c>
      <c r="B977" s="133" t="s">
        <v>3812</v>
      </c>
      <c r="C977" s="133">
        <v>15</v>
      </c>
      <c r="D977" s="136">
        <v>15000</v>
      </c>
      <c r="E977" s="135">
        <v>3750</v>
      </c>
      <c r="F977" s="133">
        <v>15</v>
      </c>
      <c r="G977" s="46" t="str">
        <f>IF(MID(tab_SATLISTE[[#This Row],[SAT-ID]],2,1)="x","x",LEFT(tab_SATLISTE[[#This Row],[SAT-ID]]))</f>
        <v>2</v>
      </c>
      <c r="H977" s="364" t="str">
        <f xml:space="preserve"> IF(tab_SATLISTE[[#This Row],[SAT-ID]]="","",IF(MID(tab_SATLISTE[[#This Row],[SAT-ID]],2,1)="x","Freistaat Bayern",INDEX(bezirke,LEFT(tab_SATLISTE[[#This Row],[SAT-ID]],1))&amp; " - "&amp; IF(MID(tab_SATLISTE[[#This Row],[SAT-ID]],2,1)="k","kommunal","privat")))</f>
        <v>Niederbayern - kommunal</v>
      </c>
      <c r="I977" s="365"/>
      <c r="J977" s="365"/>
      <c r="K977" s="365"/>
      <c r="L977" s="366"/>
    </row>
    <row r="978" spans="1:12" ht="15.95" customHeight="1" x14ac:dyDescent="0.25">
      <c r="A978" s="133" t="s">
        <v>1242</v>
      </c>
      <c r="B978" s="133" t="s">
        <v>3813</v>
      </c>
      <c r="C978" s="133">
        <v>11</v>
      </c>
      <c r="D978" s="136">
        <v>11000</v>
      </c>
      <c r="E978" s="135">
        <v>2750</v>
      </c>
      <c r="F978" s="133">
        <v>11</v>
      </c>
      <c r="G978" s="46" t="str">
        <f>IF(MID(tab_SATLISTE[[#This Row],[SAT-ID]],2,1)="x","x",LEFT(tab_SATLISTE[[#This Row],[SAT-ID]]))</f>
        <v>2</v>
      </c>
      <c r="H978" s="364" t="str">
        <f xml:space="preserve"> IF(tab_SATLISTE[[#This Row],[SAT-ID]]="","",IF(MID(tab_SATLISTE[[#This Row],[SAT-ID]],2,1)="x","Freistaat Bayern",INDEX(bezirke,LEFT(tab_SATLISTE[[#This Row],[SAT-ID]],1))&amp; " - "&amp; IF(MID(tab_SATLISTE[[#This Row],[SAT-ID]],2,1)="k","kommunal","privat")))</f>
        <v>Niederbayern - kommunal</v>
      </c>
      <c r="I978" s="365"/>
      <c r="J978" s="365"/>
      <c r="K978" s="365"/>
      <c r="L978" s="366"/>
    </row>
    <row r="979" spans="1:12" ht="15.95" customHeight="1" x14ac:dyDescent="0.25">
      <c r="A979" s="133" t="s">
        <v>1212</v>
      </c>
      <c r="B979" s="133" t="s">
        <v>3814</v>
      </c>
      <c r="C979" s="133">
        <v>6</v>
      </c>
      <c r="D979" s="136">
        <v>6000</v>
      </c>
      <c r="E979" s="135">
        <v>1500</v>
      </c>
      <c r="F979" s="133">
        <v>6</v>
      </c>
      <c r="G979" s="46" t="str">
        <f>IF(MID(tab_SATLISTE[[#This Row],[SAT-ID]],2,1)="x","x",LEFT(tab_SATLISTE[[#This Row],[SAT-ID]]))</f>
        <v>2</v>
      </c>
      <c r="H979" s="364" t="str">
        <f xml:space="preserve"> IF(tab_SATLISTE[[#This Row],[SAT-ID]]="","",IF(MID(tab_SATLISTE[[#This Row],[SAT-ID]],2,1)="x","Freistaat Bayern",INDEX(bezirke,LEFT(tab_SATLISTE[[#This Row],[SAT-ID]],1))&amp; " - "&amp; IF(MID(tab_SATLISTE[[#This Row],[SAT-ID]],2,1)="k","kommunal","privat")))</f>
        <v>Niederbayern - kommunal</v>
      </c>
      <c r="I979" s="365"/>
      <c r="J979" s="365"/>
      <c r="K979" s="365"/>
      <c r="L979" s="366"/>
    </row>
    <row r="980" spans="1:12" ht="15.95" customHeight="1" x14ac:dyDescent="0.25">
      <c r="A980" s="133" t="s">
        <v>1344</v>
      </c>
      <c r="B980" s="133" t="s">
        <v>3815</v>
      </c>
      <c r="C980" s="133">
        <v>6</v>
      </c>
      <c r="D980" s="136">
        <v>6000</v>
      </c>
      <c r="E980" s="135">
        <v>1500</v>
      </c>
      <c r="F980" s="133">
        <v>6</v>
      </c>
      <c r="G980" s="46" t="str">
        <f>IF(MID(tab_SATLISTE[[#This Row],[SAT-ID]],2,1)="x","x",LEFT(tab_SATLISTE[[#This Row],[SAT-ID]]))</f>
        <v>2</v>
      </c>
      <c r="H980" s="364" t="str">
        <f xml:space="preserve"> IF(tab_SATLISTE[[#This Row],[SAT-ID]]="","",IF(MID(tab_SATLISTE[[#This Row],[SAT-ID]],2,1)="x","Freistaat Bayern",INDEX(bezirke,LEFT(tab_SATLISTE[[#This Row],[SAT-ID]],1))&amp; " - "&amp; IF(MID(tab_SATLISTE[[#This Row],[SAT-ID]],2,1)="k","kommunal","privat")))</f>
        <v>Niederbayern - kommunal</v>
      </c>
      <c r="I980" s="365"/>
      <c r="J980" s="365"/>
      <c r="K980" s="365"/>
      <c r="L980" s="366"/>
    </row>
    <row r="981" spans="1:12" ht="15.95" customHeight="1" x14ac:dyDescent="0.25">
      <c r="A981" s="133" t="s">
        <v>1220</v>
      </c>
      <c r="B981" s="133" t="s">
        <v>3816</v>
      </c>
      <c r="C981" s="133">
        <v>20</v>
      </c>
      <c r="D981" s="136">
        <v>20000</v>
      </c>
      <c r="E981" s="135">
        <v>5000</v>
      </c>
      <c r="F981" s="133">
        <v>20</v>
      </c>
      <c r="G981" s="46" t="str">
        <f>IF(MID(tab_SATLISTE[[#This Row],[SAT-ID]],2,1)="x","x",LEFT(tab_SATLISTE[[#This Row],[SAT-ID]]))</f>
        <v>2</v>
      </c>
      <c r="H981" s="364" t="str">
        <f xml:space="preserve"> IF(tab_SATLISTE[[#This Row],[SAT-ID]]="","",IF(MID(tab_SATLISTE[[#This Row],[SAT-ID]],2,1)="x","Freistaat Bayern",INDEX(bezirke,LEFT(tab_SATLISTE[[#This Row],[SAT-ID]],1))&amp; " - "&amp; IF(MID(tab_SATLISTE[[#This Row],[SAT-ID]],2,1)="k","kommunal","privat")))</f>
        <v>Niederbayern - kommunal</v>
      </c>
      <c r="I981" s="365"/>
      <c r="J981" s="365"/>
      <c r="K981" s="365"/>
      <c r="L981" s="366"/>
    </row>
    <row r="982" spans="1:12" ht="15.95" customHeight="1" x14ac:dyDescent="0.25">
      <c r="A982" s="133" t="s">
        <v>1229</v>
      </c>
      <c r="B982" s="133" t="s">
        <v>3817</v>
      </c>
      <c r="C982" s="133">
        <v>8</v>
      </c>
      <c r="D982" s="136">
        <v>8000</v>
      </c>
      <c r="E982" s="135">
        <v>2000</v>
      </c>
      <c r="F982" s="133">
        <v>8</v>
      </c>
      <c r="G982" s="46" t="str">
        <f>IF(MID(tab_SATLISTE[[#This Row],[SAT-ID]],2,1)="x","x",LEFT(tab_SATLISTE[[#This Row],[SAT-ID]]))</f>
        <v>2</v>
      </c>
      <c r="H982" s="364" t="str">
        <f xml:space="preserve"> IF(tab_SATLISTE[[#This Row],[SAT-ID]]="","",IF(MID(tab_SATLISTE[[#This Row],[SAT-ID]],2,1)="x","Freistaat Bayern",INDEX(bezirke,LEFT(tab_SATLISTE[[#This Row],[SAT-ID]],1))&amp; " - "&amp; IF(MID(tab_SATLISTE[[#This Row],[SAT-ID]],2,1)="k","kommunal","privat")))</f>
        <v>Niederbayern - kommunal</v>
      </c>
      <c r="I982" s="365"/>
      <c r="J982" s="365"/>
      <c r="K982" s="365"/>
      <c r="L982" s="366"/>
    </row>
    <row r="983" spans="1:12" ht="15.95" customHeight="1" x14ac:dyDescent="0.25">
      <c r="A983" s="133" t="s">
        <v>1297</v>
      </c>
      <c r="B983" s="133" t="s">
        <v>3818</v>
      </c>
      <c r="C983" s="133">
        <v>22</v>
      </c>
      <c r="D983" s="136">
        <v>22000</v>
      </c>
      <c r="E983" s="135">
        <v>5500</v>
      </c>
      <c r="F983" s="133">
        <v>22</v>
      </c>
      <c r="G983" s="46" t="str">
        <f>IF(MID(tab_SATLISTE[[#This Row],[SAT-ID]],2,1)="x","x",LEFT(tab_SATLISTE[[#This Row],[SAT-ID]]))</f>
        <v>2</v>
      </c>
      <c r="H983" s="364" t="str">
        <f xml:space="preserve"> IF(tab_SATLISTE[[#This Row],[SAT-ID]]="","",IF(MID(tab_SATLISTE[[#This Row],[SAT-ID]],2,1)="x","Freistaat Bayern",INDEX(bezirke,LEFT(tab_SATLISTE[[#This Row],[SAT-ID]],1))&amp; " - "&amp; IF(MID(tab_SATLISTE[[#This Row],[SAT-ID]],2,1)="k","kommunal","privat")))</f>
        <v>Niederbayern - kommunal</v>
      </c>
      <c r="I983" s="365"/>
      <c r="J983" s="365"/>
      <c r="K983" s="365"/>
      <c r="L983" s="366"/>
    </row>
    <row r="984" spans="1:12" ht="15.95" customHeight="1" x14ac:dyDescent="0.25">
      <c r="A984" s="133" t="s">
        <v>1274</v>
      </c>
      <c r="B984" s="133" t="s">
        <v>3819</v>
      </c>
      <c r="C984" s="133">
        <v>7</v>
      </c>
      <c r="D984" s="136">
        <v>7000</v>
      </c>
      <c r="E984" s="135">
        <v>1750</v>
      </c>
      <c r="F984" s="133">
        <v>7</v>
      </c>
      <c r="G984" s="46" t="str">
        <f>IF(MID(tab_SATLISTE[[#This Row],[SAT-ID]],2,1)="x","x",LEFT(tab_SATLISTE[[#This Row],[SAT-ID]]))</f>
        <v>2</v>
      </c>
      <c r="H984" s="364" t="str">
        <f xml:space="preserve"> IF(tab_SATLISTE[[#This Row],[SAT-ID]]="","",IF(MID(tab_SATLISTE[[#This Row],[SAT-ID]],2,1)="x","Freistaat Bayern",INDEX(bezirke,LEFT(tab_SATLISTE[[#This Row],[SAT-ID]],1))&amp; " - "&amp; IF(MID(tab_SATLISTE[[#This Row],[SAT-ID]],2,1)="k","kommunal","privat")))</f>
        <v>Niederbayern - kommunal</v>
      </c>
      <c r="I984" s="365"/>
      <c r="J984" s="365"/>
      <c r="K984" s="365"/>
      <c r="L984" s="366"/>
    </row>
    <row r="985" spans="1:12" ht="15.95" customHeight="1" x14ac:dyDescent="0.25">
      <c r="A985" s="133" t="s">
        <v>1269</v>
      </c>
      <c r="B985" s="133" t="s">
        <v>3820</v>
      </c>
      <c r="C985" s="133">
        <v>14</v>
      </c>
      <c r="D985" s="136">
        <v>14000</v>
      </c>
      <c r="E985" s="135">
        <v>3500</v>
      </c>
      <c r="F985" s="133">
        <v>14</v>
      </c>
      <c r="G985" s="46" t="str">
        <f>IF(MID(tab_SATLISTE[[#This Row],[SAT-ID]],2,1)="x","x",LEFT(tab_SATLISTE[[#This Row],[SAT-ID]]))</f>
        <v>2</v>
      </c>
      <c r="H985" s="364" t="str">
        <f xml:space="preserve"> IF(tab_SATLISTE[[#This Row],[SAT-ID]]="","",IF(MID(tab_SATLISTE[[#This Row],[SAT-ID]],2,1)="x","Freistaat Bayern",INDEX(bezirke,LEFT(tab_SATLISTE[[#This Row],[SAT-ID]],1))&amp; " - "&amp; IF(MID(tab_SATLISTE[[#This Row],[SAT-ID]],2,1)="k","kommunal","privat")))</f>
        <v>Niederbayern - kommunal</v>
      </c>
      <c r="I985" s="365"/>
      <c r="J985" s="365"/>
      <c r="K985" s="365"/>
      <c r="L985" s="366"/>
    </row>
    <row r="986" spans="1:12" ht="15.95" customHeight="1" x14ac:dyDescent="0.25">
      <c r="A986" s="133" t="s">
        <v>1291</v>
      </c>
      <c r="B986" s="133" t="s">
        <v>3821</v>
      </c>
      <c r="C986" s="133">
        <v>12</v>
      </c>
      <c r="D986" s="136">
        <v>12000</v>
      </c>
      <c r="E986" s="135">
        <v>3000</v>
      </c>
      <c r="F986" s="133">
        <v>12</v>
      </c>
      <c r="G986" s="46" t="str">
        <f>IF(MID(tab_SATLISTE[[#This Row],[SAT-ID]],2,1)="x","x",LEFT(tab_SATLISTE[[#This Row],[SAT-ID]]))</f>
        <v>2</v>
      </c>
      <c r="H986" s="364" t="str">
        <f xml:space="preserve"> IF(tab_SATLISTE[[#This Row],[SAT-ID]]="","",IF(MID(tab_SATLISTE[[#This Row],[SAT-ID]],2,1)="x","Freistaat Bayern",INDEX(bezirke,LEFT(tab_SATLISTE[[#This Row],[SAT-ID]],1))&amp; " - "&amp; IF(MID(tab_SATLISTE[[#This Row],[SAT-ID]],2,1)="k","kommunal","privat")))</f>
        <v>Niederbayern - kommunal</v>
      </c>
      <c r="I986" s="365"/>
      <c r="J986" s="365"/>
      <c r="K986" s="365"/>
      <c r="L986" s="366"/>
    </row>
    <row r="987" spans="1:12" ht="15.95" customHeight="1" x14ac:dyDescent="0.25">
      <c r="A987" s="133" t="s">
        <v>1358</v>
      </c>
      <c r="B987" s="133" t="s">
        <v>3822</v>
      </c>
      <c r="C987" s="133">
        <v>21</v>
      </c>
      <c r="D987" s="136">
        <v>21000</v>
      </c>
      <c r="E987" s="135">
        <v>5250</v>
      </c>
      <c r="F987" s="133">
        <v>21</v>
      </c>
      <c r="G987" s="46" t="str">
        <f>IF(MID(tab_SATLISTE[[#This Row],[SAT-ID]],2,1)="x","x",LEFT(tab_SATLISTE[[#This Row],[SAT-ID]]))</f>
        <v>2</v>
      </c>
      <c r="H987" s="364" t="str">
        <f xml:space="preserve"> IF(tab_SATLISTE[[#This Row],[SAT-ID]]="","",IF(MID(tab_SATLISTE[[#This Row],[SAT-ID]],2,1)="x","Freistaat Bayern",INDEX(bezirke,LEFT(tab_SATLISTE[[#This Row],[SAT-ID]],1))&amp; " - "&amp; IF(MID(tab_SATLISTE[[#This Row],[SAT-ID]],2,1)="k","kommunal","privat")))</f>
        <v>Niederbayern - kommunal</v>
      </c>
      <c r="I987" s="365"/>
      <c r="J987" s="365"/>
      <c r="K987" s="365"/>
      <c r="L987" s="366"/>
    </row>
    <row r="988" spans="1:12" ht="15.95" customHeight="1" x14ac:dyDescent="0.25">
      <c r="A988" s="133" t="s">
        <v>1294</v>
      </c>
      <c r="B988" s="133" t="s">
        <v>3823</v>
      </c>
      <c r="C988" s="133">
        <v>22</v>
      </c>
      <c r="D988" s="136">
        <v>22000</v>
      </c>
      <c r="E988" s="135">
        <v>5500</v>
      </c>
      <c r="F988" s="133">
        <v>22</v>
      </c>
      <c r="G988" s="46" t="str">
        <f>IF(MID(tab_SATLISTE[[#This Row],[SAT-ID]],2,1)="x","x",LEFT(tab_SATLISTE[[#This Row],[SAT-ID]]))</f>
        <v>2</v>
      </c>
      <c r="H988" s="364" t="str">
        <f xml:space="preserve"> IF(tab_SATLISTE[[#This Row],[SAT-ID]]="","",IF(MID(tab_SATLISTE[[#This Row],[SAT-ID]],2,1)="x","Freistaat Bayern",INDEX(bezirke,LEFT(tab_SATLISTE[[#This Row],[SAT-ID]],1))&amp; " - "&amp; IF(MID(tab_SATLISTE[[#This Row],[SAT-ID]],2,1)="k","kommunal","privat")))</f>
        <v>Niederbayern - kommunal</v>
      </c>
      <c r="I988" s="365"/>
      <c r="J988" s="365"/>
      <c r="K988" s="365"/>
      <c r="L988" s="366"/>
    </row>
    <row r="989" spans="1:12" ht="15.95" customHeight="1" x14ac:dyDescent="0.25">
      <c r="A989" s="133" t="s">
        <v>1248</v>
      </c>
      <c r="B989" s="133" t="s">
        <v>3824</v>
      </c>
      <c r="C989" s="133">
        <v>11</v>
      </c>
      <c r="D989" s="136">
        <v>11000</v>
      </c>
      <c r="E989" s="135">
        <v>2750</v>
      </c>
      <c r="F989" s="133">
        <v>11</v>
      </c>
      <c r="G989" s="46" t="str">
        <f>IF(MID(tab_SATLISTE[[#This Row],[SAT-ID]],2,1)="x","x",LEFT(tab_SATLISTE[[#This Row],[SAT-ID]]))</f>
        <v>2</v>
      </c>
      <c r="H989" s="364" t="str">
        <f xml:space="preserve"> IF(tab_SATLISTE[[#This Row],[SAT-ID]]="","",IF(MID(tab_SATLISTE[[#This Row],[SAT-ID]],2,1)="x","Freistaat Bayern",INDEX(bezirke,LEFT(tab_SATLISTE[[#This Row],[SAT-ID]],1))&amp; " - "&amp; IF(MID(tab_SATLISTE[[#This Row],[SAT-ID]],2,1)="k","kommunal","privat")))</f>
        <v>Niederbayern - kommunal</v>
      </c>
      <c r="I989" s="365"/>
      <c r="J989" s="365"/>
      <c r="K989" s="365"/>
      <c r="L989" s="366"/>
    </row>
    <row r="990" spans="1:12" ht="15.95" customHeight="1" x14ac:dyDescent="0.25">
      <c r="A990" s="133" t="s">
        <v>1295</v>
      </c>
      <c r="B990" s="133" t="s">
        <v>3825</v>
      </c>
      <c r="C990" s="133">
        <v>5</v>
      </c>
      <c r="D990" s="136">
        <v>5000</v>
      </c>
      <c r="E990" s="135">
        <v>1250</v>
      </c>
      <c r="F990" s="133">
        <v>5</v>
      </c>
      <c r="G990" s="46" t="str">
        <f>IF(MID(tab_SATLISTE[[#This Row],[SAT-ID]],2,1)="x","x",LEFT(tab_SATLISTE[[#This Row],[SAT-ID]]))</f>
        <v>2</v>
      </c>
      <c r="H990" s="364" t="str">
        <f xml:space="preserve"> IF(tab_SATLISTE[[#This Row],[SAT-ID]]="","",IF(MID(tab_SATLISTE[[#This Row],[SAT-ID]],2,1)="x","Freistaat Bayern",INDEX(bezirke,LEFT(tab_SATLISTE[[#This Row],[SAT-ID]],1))&amp; " - "&amp; IF(MID(tab_SATLISTE[[#This Row],[SAT-ID]],2,1)="k","kommunal","privat")))</f>
        <v>Niederbayern - kommunal</v>
      </c>
      <c r="I990" s="365"/>
      <c r="J990" s="365"/>
      <c r="K990" s="365"/>
      <c r="L990" s="366"/>
    </row>
    <row r="991" spans="1:12" ht="15.95" customHeight="1" x14ac:dyDescent="0.25">
      <c r="A991" s="133" t="s">
        <v>1310</v>
      </c>
      <c r="B991" s="133" t="s">
        <v>3826</v>
      </c>
      <c r="C991" s="133">
        <v>38</v>
      </c>
      <c r="D991" s="136">
        <v>38000</v>
      </c>
      <c r="E991" s="135">
        <v>9500</v>
      </c>
      <c r="F991" s="133">
        <v>38</v>
      </c>
      <c r="G991" s="46" t="str">
        <f>IF(MID(tab_SATLISTE[[#This Row],[SAT-ID]],2,1)="x","x",LEFT(tab_SATLISTE[[#This Row],[SAT-ID]]))</f>
        <v>2</v>
      </c>
      <c r="H991" s="364" t="str">
        <f xml:space="preserve"> IF(tab_SATLISTE[[#This Row],[SAT-ID]]="","",IF(MID(tab_SATLISTE[[#This Row],[SAT-ID]],2,1)="x","Freistaat Bayern",INDEX(bezirke,LEFT(tab_SATLISTE[[#This Row],[SAT-ID]],1))&amp; " - "&amp; IF(MID(tab_SATLISTE[[#This Row],[SAT-ID]],2,1)="k","kommunal","privat")))</f>
        <v>Niederbayern - kommunal</v>
      </c>
      <c r="I991" s="365"/>
      <c r="J991" s="365"/>
      <c r="K991" s="365"/>
      <c r="L991" s="366"/>
    </row>
    <row r="992" spans="1:12" ht="15.95" customHeight="1" x14ac:dyDescent="0.25">
      <c r="A992" s="133" t="s">
        <v>1349</v>
      </c>
      <c r="B992" s="133" t="s">
        <v>3827</v>
      </c>
      <c r="C992" s="133">
        <v>26</v>
      </c>
      <c r="D992" s="136">
        <v>26000</v>
      </c>
      <c r="E992" s="135">
        <v>6500</v>
      </c>
      <c r="F992" s="133">
        <v>26</v>
      </c>
      <c r="G992" s="46" t="str">
        <f>IF(MID(tab_SATLISTE[[#This Row],[SAT-ID]],2,1)="x","x",LEFT(tab_SATLISTE[[#This Row],[SAT-ID]]))</f>
        <v>2</v>
      </c>
      <c r="H992" s="364" t="str">
        <f xml:space="preserve"> IF(tab_SATLISTE[[#This Row],[SAT-ID]]="","",IF(MID(tab_SATLISTE[[#This Row],[SAT-ID]],2,1)="x","Freistaat Bayern",INDEX(bezirke,LEFT(tab_SATLISTE[[#This Row],[SAT-ID]],1))&amp; " - "&amp; IF(MID(tab_SATLISTE[[#This Row],[SAT-ID]],2,1)="k","kommunal","privat")))</f>
        <v>Niederbayern - kommunal</v>
      </c>
      <c r="I992" s="365"/>
      <c r="J992" s="365"/>
      <c r="K992" s="365"/>
      <c r="L992" s="366"/>
    </row>
    <row r="993" spans="1:12" ht="15.95" customHeight="1" x14ac:dyDescent="0.25">
      <c r="A993" s="133" t="s">
        <v>1227</v>
      </c>
      <c r="B993" s="133" t="s">
        <v>3828</v>
      </c>
      <c r="C993" s="133">
        <v>23</v>
      </c>
      <c r="D993" s="136">
        <v>23000</v>
      </c>
      <c r="E993" s="135">
        <v>5750</v>
      </c>
      <c r="F993" s="133">
        <v>23</v>
      </c>
      <c r="G993" s="46" t="str">
        <f>IF(MID(tab_SATLISTE[[#This Row],[SAT-ID]],2,1)="x","x",LEFT(tab_SATLISTE[[#This Row],[SAT-ID]]))</f>
        <v>2</v>
      </c>
      <c r="H993" s="364" t="str">
        <f xml:space="preserve"> IF(tab_SATLISTE[[#This Row],[SAT-ID]]="","",IF(MID(tab_SATLISTE[[#This Row],[SAT-ID]],2,1)="x","Freistaat Bayern",INDEX(bezirke,LEFT(tab_SATLISTE[[#This Row],[SAT-ID]],1))&amp; " - "&amp; IF(MID(tab_SATLISTE[[#This Row],[SAT-ID]],2,1)="k","kommunal","privat")))</f>
        <v>Niederbayern - kommunal</v>
      </c>
      <c r="I993" s="365"/>
      <c r="J993" s="365"/>
      <c r="K993" s="365"/>
      <c r="L993" s="366"/>
    </row>
    <row r="994" spans="1:12" ht="15.95" customHeight="1" x14ac:dyDescent="0.25">
      <c r="A994" s="133" t="s">
        <v>1345</v>
      </c>
      <c r="B994" s="133" t="s">
        <v>3829</v>
      </c>
      <c r="C994" s="133">
        <v>13</v>
      </c>
      <c r="D994" s="136">
        <v>13000</v>
      </c>
      <c r="E994" s="135">
        <v>3250</v>
      </c>
      <c r="F994" s="133">
        <v>13</v>
      </c>
      <c r="G994" s="46" t="str">
        <f>IF(MID(tab_SATLISTE[[#This Row],[SAT-ID]],2,1)="x","x",LEFT(tab_SATLISTE[[#This Row],[SAT-ID]]))</f>
        <v>2</v>
      </c>
      <c r="H994" s="364" t="str">
        <f xml:space="preserve"> IF(tab_SATLISTE[[#This Row],[SAT-ID]]="","",IF(MID(tab_SATLISTE[[#This Row],[SAT-ID]],2,1)="x","Freistaat Bayern",INDEX(bezirke,LEFT(tab_SATLISTE[[#This Row],[SAT-ID]],1))&amp; " - "&amp; IF(MID(tab_SATLISTE[[#This Row],[SAT-ID]],2,1)="k","kommunal","privat")))</f>
        <v>Niederbayern - kommunal</v>
      </c>
      <c r="I994" s="365"/>
      <c r="J994" s="365"/>
      <c r="K994" s="365"/>
      <c r="L994" s="366"/>
    </row>
    <row r="995" spans="1:12" ht="15.95" customHeight="1" x14ac:dyDescent="0.25">
      <c r="A995" s="133" t="s">
        <v>1381</v>
      </c>
      <c r="B995" s="133" t="s">
        <v>3830</v>
      </c>
      <c r="C995" s="133">
        <v>7</v>
      </c>
      <c r="D995" s="136">
        <v>7000</v>
      </c>
      <c r="E995" s="135">
        <v>1750</v>
      </c>
      <c r="F995" s="133">
        <v>7</v>
      </c>
      <c r="G995" s="46" t="str">
        <f>IF(MID(tab_SATLISTE[[#This Row],[SAT-ID]],2,1)="x","x",LEFT(tab_SATLISTE[[#This Row],[SAT-ID]]))</f>
        <v>2</v>
      </c>
      <c r="H995" s="364" t="str">
        <f xml:space="preserve"> IF(tab_SATLISTE[[#This Row],[SAT-ID]]="","",IF(MID(tab_SATLISTE[[#This Row],[SAT-ID]],2,1)="x","Freistaat Bayern",INDEX(bezirke,LEFT(tab_SATLISTE[[#This Row],[SAT-ID]],1))&amp; " - "&amp; IF(MID(tab_SATLISTE[[#This Row],[SAT-ID]],2,1)="k","kommunal","privat")))</f>
        <v>Niederbayern - kommunal</v>
      </c>
      <c r="I995" s="365"/>
      <c r="J995" s="365"/>
      <c r="K995" s="365"/>
      <c r="L995" s="366"/>
    </row>
    <row r="996" spans="1:12" ht="15.95" customHeight="1" x14ac:dyDescent="0.25">
      <c r="A996" s="133" t="s">
        <v>1357</v>
      </c>
      <c r="B996" s="133" t="s">
        <v>3831</v>
      </c>
      <c r="C996" s="133">
        <v>6</v>
      </c>
      <c r="D996" s="136">
        <v>6000</v>
      </c>
      <c r="E996" s="135">
        <v>1500</v>
      </c>
      <c r="F996" s="133">
        <v>6</v>
      </c>
      <c r="G996" s="46" t="str">
        <f>IF(MID(tab_SATLISTE[[#This Row],[SAT-ID]],2,1)="x","x",LEFT(tab_SATLISTE[[#This Row],[SAT-ID]]))</f>
        <v>2</v>
      </c>
      <c r="H996" s="364" t="str">
        <f xml:space="preserve"> IF(tab_SATLISTE[[#This Row],[SAT-ID]]="","",IF(MID(tab_SATLISTE[[#This Row],[SAT-ID]],2,1)="x","Freistaat Bayern",INDEX(bezirke,LEFT(tab_SATLISTE[[#This Row],[SAT-ID]],1))&amp; " - "&amp; IF(MID(tab_SATLISTE[[#This Row],[SAT-ID]],2,1)="k","kommunal","privat")))</f>
        <v>Niederbayern - kommunal</v>
      </c>
      <c r="I996" s="365"/>
      <c r="J996" s="365"/>
      <c r="K996" s="365"/>
      <c r="L996" s="366"/>
    </row>
    <row r="997" spans="1:12" ht="15.95" customHeight="1" x14ac:dyDescent="0.25">
      <c r="A997" s="133" t="s">
        <v>1404</v>
      </c>
      <c r="B997" s="133" t="s">
        <v>188</v>
      </c>
      <c r="C997" s="133">
        <v>11</v>
      </c>
      <c r="D997" s="136">
        <v>11000</v>
      </c>
      <c r="E997" s="135">
        <v>2750</v>
      </c>
      <c r="F997" s="133">
        <v>11</v>
      </c>
      <c r="G997" s="46" t="str">
        <f>IF(MID(tab_SATLISTE[[#This Row],[SAT-ID]],2,1)="x","x",LEFT(tab_SATLISTE[[#This Row],[SAT-ID]]))</f>
        <v>2</v>
      </c>
      <c r="H997" s="364" t="str">
        <f xml:space="preserve"> IF(tab_SATLISTE[[#This Row],[SAT-ID]]="","",IF(MID(tab_SATLISTE[[#This Row],[SAT-ID]],2,1)="x","Freistaat Bayern",INDEX(bezirke,LEFT(tab_SATLISTE[[#This Row],[SAT-ID]],1))&amp; " - "&amp; IF(MID(tab_SATLISTE[[#This Row],[SAT-ID]],2,1)="k","kommunal","privat")))</f>
        <v>Niederbayern - privat</v>
      </c>
      <c r="I997" s="365"/>
      <c r="J997" s="365"/>
      <c r="K997" s="365"/>
      <c r="L997" s="366"/>
    </row>
    <row r="998" spans="1:12" ht="15.95" customHeight="1" x14ac:dyDescent="0.25">
      <c r="A998" s="133" t="s">
        <v>1271</v>
      </c>
      <c r="B998" s="133" t="s">
        <v>3832</v>
      </c>
      <c r="C998" s="133">
        <v>34</v>
      </c>
      <c r="D998" s="136">
        <v>34000</v>
      </c>
      <c r="E998" s="135">
        <v>8500</v>
      </c>
      <c r="F998" s="133">
        <v>34</v>
      </c>
      <c r="G998" s="46" t="str">
        <f>IF(MID(tab_SATLISTE[[#This Row],[SAT-ID]],2,1)="x","x",LEFT(tab_SATLISTE[[#This Row],[SAT-ID]]))</f>
        <v>2</v>
      </c>
      <c r="H998" s="364" t="str">
        <f xml:space="preserve"> IF(tab_SATLISTE[[#This Row],[SAT-ID]]="","",IF(MID(tab_SATLISTE[[#This Row],[SAT-ID]],2,1)="x","Freistaat Bayern",INDEX(bezirke,LEFT(tab_SATLISTE[[#This Row],[SAT-ID]],1))&amp; " - "&amp; IF(MID(tab_SATLISTE[[#This Row],[SAT-ID]],2,1)="k","kommunal","privat")))</f>
        <v>Niederbayern - kommunal</v>
      </c>
      <c r="I998" s="365"/>
      <c r="J998" s="365"/>
      <c r="K998" s="365"/>
      <c r="L998" s="366"/>
    </row>
    <row r="999" spans="1:12" ht="15.95" customHeight="1" x14ac:dyDescent="0.25">
      <c r="A999" s="133" t="s">
        <v>1355</v>
      </c>
      <c r="B999" s="133" t="s">
        <v>3833</v>
      </c>
      <c r="C999" s="133">
        <v>7</v>
      </c>
      <c r="D999" s="136">
        <v>7000</v>
      </c>
      <c r="E999" s="135">
        <v>1750</v>
      </c>
      <c r="F999" s="133">
        <v>7</v>
      </c>
      <c r="G999" s="46" t="str">
        <f>IF(MID(tab_SATLISTE[[#This Row],[SAT-ID]],2,1)="x","x",LEFT(tab_SATLISTE[[#This Row],[SAT-ID]]))</f>
        <v>2</v>
      </c>
      <c r="H999" s="364" t="str">
        <f xml:space="preserve"> IF(tab_SATLISTE[[#This Row],[SAT-ID]]="","",IF(MID(tab_SATLISTE[[#This Row],[SAT-ID]],2,1)="x","Freistaat Bayern",INDEX(bezirke,LEFT(tab_SATLISTE[[#This Row],[SAT-ID]],1))&amp; " - "&amp; IF(MID(tab_SATLISTE[[#This Row],[SAT-ID]],2,1)="k","kommunal","privat")))</f>
        <v>Niederbayern - kommunal</v>
      </c>
      <c r="I999" s="365"/>
      <c r="J999" s="365"/>
      <c r="K999" s="365"/>
      <c r="L999" s="366"/>
    </row>
    <row r="1000" spans="1:12" ht="15.95" customHeight="1" x14ac:dyDescent="0.25">
      <c r="A1000" s="133" t="s">
        <v>1215</v>
      </c>
      <c r="B1000" s="133" t="s">
        <v>239</v>
      </c>
      <c r="C1000" s="133">
        <v>3</v>
      </c>
      <c r="D1000" s="136">
        <v>3000</v>
      </c>
      <c r="E1000" s="135">
        <v>750</v>
      </c>
      <c r="F1000" s="133">
        <v>3</v>
      </c>
      <c r="G1000" s="46" t="str">
        <f>IF(MID(tab_SATLISTE[[#This Row],[SAT-ID]],2,1)="x","x",LEFT(tab_SATLISTE[[#This Row],[SAT-ID]]))</f>
        <v>2</v>
      </c>
      <c r="H1000" s="364" t="str">
        <f xml:space="preserve"> IF(tab_SATLISTE[[#This Row],[SAT-ID]]="","",IF(MID(tab_SATLISTE[[#This Row],[SAT-ID]],2,1)="x","Freistaat Bayern",INDEX(bezirke,LEFT(tab_SATLISTE[[#This Row],[SAT-ID]],1))&amp; " - "&amp; IF(MID(tab_SATLISTE[[#This Row],[SAT-ID]],2,1)="k","kommunal","privat")))</f>
        <v>Niederbayern - kommunal</v>
      </c>
      <c r="I1000" s="365"/>
      <c r="J1000" s="365"/>
      <c r="K1000" s="365"/>
      <c r="L1000" s="366"/>
    </row>
    <row r="1001" spans="1:12" ht="15.95" customHeight="1" x14ac:dyDescent="0.25">
      <c r="A1001" s="133" t="s">
        <v>1385</v>
      </c>
      <c r="B1001" s="133" t="s">
        <v>3834</v>
      </c>
      <c r="C1001" s="133">
        <v>56</v>
      </c>
      <c r="D1001" s="136">
        <v>56000</v>
      </c>
      <c r="E1001" s="135">
        <v>14000</v>
      </c>
      <c r="F1001" s="133">
        <v>56</v>
      </c>
      <c r="G1001" s="46" t="str">
        <f>IF(MID(tab_SATLISTE[[#This Row],[SAT-ID]],2,1)="x","x",LEFT(tab_SATLISTE[[#This Row],[SAT-ID]]))</f>
        <v>2</v>
      </c>
      <c r="H1001" s="364" t="str">
        <f xml:space="preserve"> IF(tab_SATLISTE[[#This Row],[SAT-ID]]="","",IF(MID(tab_SATLISTE[[#This Row],[SAT-ID]],2,1)="x","Freistaat Bayern",INDEX(bezirke,LEFT(tab_SATLISTE[[#This Row],[SAT-ID]],1))&amp; " - "&amp; IF(MID(tab_SATLISTE[[#This Row],[SAT-ID]],2,1)="k","kommunal","privat")))</f>
        <v>Niederbayern - kommunal</v>
      </c>
      <c r="I1001" s="365"/>
      <c r="J1001" s="365"/>
      <c r="K1001" s="365"/>
      <c r="L1001" s="366"/>
    </row>
    <row r="1002" spans="1:12" ht="15.95" customHeight="1" x14ac:dyDescent="0.25">
      <c r="A1002" s="133" t="s">
        <v>1197</v>
      </c>
      <c r="B1002" s="133" t="s">
        <v>3835</v>
      </c>
      <c r="C1002" s="133">
        <v>14</v>
      </c>
      <c r="D1002" s="136">
        <v>14000</v>
      </c>
      <c r="E1002" s="135">
        <v>3500</v>
      </c>
      <c r="F1002" s="133">
        <v>14</v>
      </c>
      <c r="G1002" s="46" t="str">
        <f>IF(MID(tab_SATLISTE[[#This Row],[SAT-ID]],2,1)="x","x",LEFT(tab_SATLISTE[[#This Row],[SAT-ID]]))</f>
        <v>2</v>
      </c>
      <c r="H1002" s="364" t="str">
        <f xml:space="preserve"> IF(tab_SATLISTE[[#This Row],[SAT-ID]]="","",IF(MID(tab_SATLISTE[[#This Row],[SAT-ID]],2,1)="x","Freistaat Bayern",INDEX(bezirke,LEFT(tab_SATLISTE[[#This Row],[SAT-ID]],1))&amp; " - "&amp; IF(MID(tab_SATLISTE[[#This Row],[SAT-ID]],2,1)="k","kommunal","privat")))</f>
        <v>Niederbayern - kommunal</v>
      </c>
      <c r="I1002" s="365"/>
      <c r="J1002" s="365"/>
      <c r="K1002" s="365"/>
      <c r="L1002" s="366"/>
    </row>
    <row r="1003" spans="1:12" ht="15.95" customHeight="1" x14ac:dyDescent="0.25">
      <c r="A1003" s="133" t="s">
        <v>1211</v>
      </c>
      <c r="B1003" s="133" t="s">
        <v>3836</v>
      </c>
      <c r="C1003" s="133">
        <v>45</v>
      </c>
      <c r="D1003" s="136">
        <v>45000</v>
      </c>
      <c r="E1003" s="135">
        <v>11250</v>
      </c>
      <c r="F1003" s="133">
        <v>45</v>
      </c>
      <c r="G1003" s="46" t="str">
        <f>IF(MID(tab_SATLISTE[[#This Row],[SAT-ID]],2,1)="x","x",LEFT(tab_SATLISTE[[#This Row],[SAT-ID]]))</f>
        <v>2</v>
      </c>
      <c r="H1003" s="364" t="str">
        <f xml:space="preserve"> IF(tab_SATLISTE[[#This Row],[SAT-ID]]="","",IF(MID(tab_SATLISTE[[#This Row],[SAT-ID]],2,1)="x","Freistaat Bayern",INDEX(bezirke,LEFT(tab_SATLISTE[[#This Row],[SAT-ID]],1))&amp; " - "&amp; IF(MID(tab_SATLISTE[[#This Row],[SAT-ID]],2,1)="k","kommunal","privat")))</f>
        <v>Niederbayern - kommunal</v>
      </c>
      <c r="I1003" s="365"/>
      <c r="J1003" s="365"/>
      <c r="K1003" s="365"/>
      <c r="L1003" s="366"/>
    </row>
    <row r="1004" spans="1:12" ht="15.95" customHeight="1" x14ac:dyDescent="0.25">
      <c r="A1004" s="133" t="s">
        <v>1223</v>
      </c>
      <c r="B1004" s="133" t="s">
        <v>240</v>
      </c>
      <c r="C1004" s="133">
        <v>12</v>
      </c>
      <c r="D1004" s="136">
        <v>12000</v>
      </c>
      <c r="E1004" s="135">
        <v>3000</v>
      </c>
      <c r="F1004" s="133">
        <v>12</v>
      </c>
      <c r="G1004" s="46" t="str">
        <f>IF(MID(tab_SATLISTE[[#This Row],[SAT-ID]],2,1)="x","x",LEFT(tab_SATLISTE[[#This Row],[SAT-ID]]))</f>
        <v>2</v>
      </c>
      <c r="H1004" s="364" t="str">
        <f xml:space="preserve"> IF(tab_SATLISTE[[#This Row],[SAT-ID]]="","",IF(MID(tab_SATLISTE[[#This Row],[SAT-ID]],2,1)="x","Freistaat Bayern",INDEX(bezirke,LEFT(tab_SATLISTE[[#This Row],[SAT-ID]],1))&amp; " - "&amp; IF(MID(tab_SATLISTE[[#This Row],[SAT-ID]],2,1)="k","kommunal","privat")))</f>
        <v>Niederbayern - kommunal</v>
      </c>
      <c r="I1004" s="365"/>
      <c r="J1004" s="365"/>
      <c r="K1004" s="365"/>
      <c r="L1004" s="366"/>
    </row>
    <row r="1005" spans="1:12" ht="15.95" customHeight="1" x14ac:dyDescent="0.25">
      <c r="A1005" s="133" t="s">
        <v>1231</v>
      </c>
      <c r="B1005" s="133" t="s">
        <v>3837</v>
      </c>
      <c r="C1005" s="133">
        <v>5</v>
      </c>
      <c r="D1005" s="136">
        <v>5000</v>
      </c>
      <c r="E1005" s="135">
        <v>1250</v>
      </c>
      <c r="F1005" s="133">
        <v>5</v>
      </c>
      <c r="G1005" s="46" t="str">
        <f>IF(MID(tab_SATLISTE[[#This Row],[SAT-ID]],2,1)="x","x",LEFT(tab_SATLISTE[[#This Row],[SAT-ID]]))</f>
        <v>2</v>
      </c>
      <c r="H1005" s="364" t="str">
        <f xml:space="preserve"> IF(tab_SATLISTE[[#This Row],[SAT-ID]]="","",IF(MID(tab_SATLISTE[[#This Row],[SAT-ID]],2,1)="x","Freistaat Bayern",INDEX(bezirke,LEFT(tab_SATLISTE[[#This Row],[SAT-ID]],1))&amp; " - "&amp; IF(MID(tab_SATLISTE[[#This Row],[SAT-ID]],2,1)="k","kommunal","privat")))</f>
        <v>Niederbayern - kommunal</v>
      </c>
      <c r="I1005" s="365"/>
      <c r="J1005" s="365"/>
      <c r="K1005" s="365"/>
      <c r="L1005" s="366"/>
    </row>
    <row r="1006" spans="1:12" ht="15.95" customHeight="1" x14ac:dyDescent="0.25">
      <c r="A1006" s="133" t="s">
        <v>1169</v>
      </c>
      <c r="B1006" s="133" t="s">
        <v>3838</v>
      </c>
      <c r="C1006" s="133">
        <v>21</v>
      </c>
      <c r="D1006" s="136">
        <v>21000</v>
      </c>
      <c r="E1006" s="135">
        <v>5250</v>
      </c>
      <c r="F1006" s="133">
        <v>21</v>
      </c>
      <c r="G1006" s="46" t="str">
        <f>IF(MID(tab_SATLISTE[[#This Row],[SAT-ID]],2,1)="x","x",LEFT(tab_SATLISTE[[#This Row],[SAT-ID]]))</f>
        <v>2</v>
      </c>
      <c r="H1006" s="364" t="str">
        <f xml:space="preserve"> IF(tab_SATLISTE[[#This Row],[SAT-ID]]="","",IF(MID(tab_SATLISTE[[#This Row],[SAT-ID]],2,1)="x","Freistaat Bayern",INDEX(bezirke,LEFT(tab_SATLISTE[[#This Row],[SAT-ID]],1))&amp; " - "&amp; IF(MID(tab_SATLISTE[[#This Row],[SAT-ID]],2,1)="k","kommunal","privat")))</f>
        <v>Niederbayern - kommunal</v>
      </c>
      <c r="I1006" s="365"/>
      <c r="J1006" s="365"/>
      <c r="K1006" s="365"/>
      <c r="L1006" s="366"/>
    </row>
    <row r="1007" spans="1:12" ht="15.95" customHeight="1" x14ac:dyDescent="0.25">
      <c r="A1007" s="133" t="s">
        <v>1267</v>
      </c>
      <c r="B1007" s="133" t="s">
        <v>3839</v>
      </c>
      <c r="C1007" s="133">
        <v>5</v>
      </c>
      <c r="D1007" s="136">
        <v>5000</v>
      </c>
      <c r="E1007" s="135">
        <v>1250</v>
      </c>
      <c r="F1007" s="133">
        <v>5</v>
      </c>
      <c r="G1007" s="46" t="str">
        <f>IF(MID(tab_SATLISTE[[#This Row],[SAT-ID]],2,1)="x","x",LEFT(tab_SATLISTE[[#This Row],[SAT-ID]]))</f>
        <v>2</v>
      </c>
      <c r="H1007" s="364" t="str">
        <f xml:space="preserve"> IF(tab_SATLISTE[[#This Row],[SAT-ID]]="","",IF(MID(tab_SATLISTE[[#This Row],[SAT-ID]],2,1)="x","Freistaat Bayern",INDEX(bezirke,LEFT(tab_SATLISTE[[#This Row],[SAT-ID]],1))&amp; " - "&amp; IF(MID(tab_SATLISTE[[#This Row],[SAT-ID]],2,1)="k","kommunal","privat")))</f>
        <v>Niederbayern - kommunal</v>
      </c>
      <c r="I1007" s="365"/>
      <c r="J1007" s="365"/>
      <c r="K1007" s="365"/>
      <c r="L1007" s="366"/>
    </row>
    <row r="1008" spans="1:12" ht="15.95" customHeight="1" x14ac:dyDescent="0.25">
      <c r="A1008" s="133" t="s">
        <v>1390</v>
      </c>
      <c r="B1008" s="133" t="s">
        <v>3840</v>
      </c>
      <c r="C1008" s="133">
        <v>15</v>
      </c>
      <c r="D1008" s="136">
        <v>15000</v>
      </c>
      <c r="E1008" s="135">
        <v>3750</v>
      </c>
      <c r="F1008" s="133">
        <v>15</v>
      </c>
      <c r="G1008" s="46" t="str">
        <f>IF(MID(tab_SATLISTE[[#This Row],[SAT-ID]],2,1)="x","x",LEFT(tab_SATLISTE[[#This Row],[SAT-ID]]))</f>
        <v>2</v>
      </c>
      <c r="H1008" s="364" t="str">
        <f xml:space="preserve"> IF(tab_SATLISTE[[#This Row],[SAT-ID]]="","",IF(MID(tab_SATLISTE[[#This Row],[SAT-ID]],2,1)="x","Freistaat Bayern",INDEX(bezirke,LEFT(tab_SATLISTE[[#This Row],[SAT-ID]],1))&amp; " - "&amp; IF(MID(tab_SATLISTE[[#This Row],[SAT-ID]],2,1)="k","kommunal","privat")))</f>
        <v>Niederbayern - kommunal</v>
      </c>
      <c r="I1008" s="365"/>
      <c r="J1008" s="365"/>
      <c r="K1008" s="365"/>
      <c r="L1008" s="366"/>
    </row>
    <row r="1009" spans="1:12" ht="15.95" customHeight="1" x14ac:dyDescent="0.25">
      <c r="A1009" s="133" t="s">
        <v>1327</v>
      </c>
      <c r="B1009" s="133" t="s">
        <v>3841</v>
      </c>
      <c r="C1009" s="133">
        <v>3</v>
      </c>
      <c r="D1009" s="136">
        <v>3000</v>
      </c>
      <c r="E1009" s="135">
        <v>750</v>
      </c>
      <c r="F1009" s="133">
        <v>3</v>
      </c>
      <c r="G1009" s="46" t="str">
        <f>IF(MID(tab_SATLISTE[[#This Row],[SAT-ID]],2,1)="x","x",LEFT(tab_SATLISTE[[#This Row],[SAT-ID]]))</f>
        <v>2</v>
      </c>
      <c r="H1009" s="364" t="str">
        <f xml:space="preserve"> IF(tab_SATLISTE[[#This Row],[SAT-ID]]="","",IF(MID(tab_SATLISTE[[#This Row],[SAT-ID]],2,1)="x","Freistaat Bayern",INDEX(bezirke,LEFT(tab_SATLISTE[[#This Row],[SAT-ID]],1))&amp; " - "&amp; IF(MID(tab_SATLISTE[[#This Row],[SAT-ID]],2,1)="k","kommunal","privat")))</f>
        <v>Niederbayern - kommunal</v>
      </c>
      <c r="I1009" s="365"/>
      <c r="J1009" s="365"/>
      <c r="K1009" s="365"/>
      <c r="L1009" s="366"/>
    </row>
    <row r="1010" spans="1:12" ht="15.95" customHeight="1" x14ac:dyDescent="0.25">
      <c r="A1010" s="133" t="s">
        <v>1281</v>
      </c>
      <c r="B1010" s="133" t="s">
        <v>3842</v>
      </c>
      <c r="C1010" s="133">
        <v>9</v>
      </c>
      <c r="D1010" s="136">
        <v>9000</v>
      </c>
      <c r="E1010" s="135">
        <v>2250</v>
      </c>
      <c r="F1010" s="133">
        <v>9</v>
      </c>
      <c r="G1010" s="46" t="str">
        <f>IF(MID(tab_SATLISTE[[#This Row],[SAT-ID]],2,1)="x","x",LEFT(tab_SATLISTE[[#This Row],[SAT-ID]]))</f>
        <v>2</v>
      </c>
      <c r="H1010" s="364" t="str">
        <f xml:space="preserve"> IF(tab_SATLISTE[[#This Row],[SAT-ID]]="","",IF(MID(tab_SATLISTE[[#This Row],[SAT-ID]],2,1)="x","Freistaat Bayern",INDEX(bezirke,LEFT(tab_SATLISTE[[#This Row],[SAT-ID]],1))&amp; " - "&amp; IF(MID(tab_SATLISTE[[#This Row],[SAT-ID]],2,1)="k","kommunal","privat")))</f>
        <v>Niederbayern - kommunal</v>
      </c>
      <c r="I1010" s="365"/>
      <c r="J1010" s="365"/>
      <c r="K1010" s="365"/>
      <c r="L1010" s="366"/>
    </row>
    <row r="1011" spans="1:12" ht="15.95" customHeight="1" x14ac:dyDescent="0.25">
      <c r="A1011" s="133" t="s">
        <v>1353</v>
      </c>
      <c r="B1011" s="133" t="s">
        <v>3843</v>
      </c>
      <c r="C1011" s="133">
        <v>11</v>
      </c>
      <c r="D1011" s="136">
        <v>11000</v>
      </c>
      <c r="E1011" s="135">
        <v>2750</v>
      </c>
      <c r="F1011" s="133">
        <v>11</v>
      </c>
      <c r="G1011" s="46" t="str">
        <f>IF(MID(tab_SATLISTE[[#This Row],[SAT-ID]],2,1)="x","x",LEFT(tab_SATLISTE[[#This Row],[SAT-ID]]))</f>
        <v>2</v>
      </c>
      <c r="H1011" s="364" t="str">
        <f xml:space="preserve"> IF(tab_SATLISTE[[#This Row],[SAT-ID]]="","",IF(MID(tab_SATLISTE[[#This Row],[SAT-ID]],2,1)="x","Freistaat Bayern",INDEX(bezirke,LEFT(tab_SATLISTE[[#This Row],[SAT-ID]],1))&amp; " - "&amp; IF(MID(tab_SATLISTE[[#This Row],[SAT-ID]],2,1)="k","kommunal","privat")))</f>
        <v>Niederbayern - kommunal</v>
      </c>
      <c r="I1011" s="365"/>
      <c r="J1011" s="365"/>
      <c r="K1011" s="365"/>
      <c r="L1011" s="366"/>
    </row>
    <row r="1012" spans="1:12" ht="15.95" customHeight="1" x14ac:dyDescent="0.25">
      <c r="A1012" s="133" t="s">
        <v>1348</v>
      </c>
      <c r="B1012" s="133" t="s">
        <v>3844</v>
      </c>
      <c r="C1012" s="133">
        <v>16</v>
      </c>
      <c r="D1012" s="136">
        <v>16000</v>
      </c>
      <c r="E1012" s="135">
        <v>4000</v>
      </c>
      <c r="F1012" s="133">
        <v>16</v>
      </c>
      <c r="G1012" s="46" t="str">
        <f>IF(MID(tab_SATLISTE[[#This Row],[SAT-ID]],2,1)="x","x",LEFT(tab_SATLISTE[[#This Row],[SAT-ID]]))</f>
        <v>2</v>
      </c>
      <c r="H1012" s="364" t="str">
        <f xml:space="preserve"> IF(tab_SATLISTE[[#This Row],[SAT-ID]]="","",IF(MID(tab_SATLISTE[[#This Row],[SAT-ID]],2,1)="x","Freistaat Bayern",INDEX(bezirke,LEFT(tab_SATLISTE[[#This Row],[SAT-ID]],1))&amp; " - "&amp; IF(MID(tab_SATLISTE[[#This Row],[SAT-ID]],2,1)="k","kommunal","privat")))</f>
        <v>Niederbayern - kommunal</v>
      </c>
      <c r="I1012" s="365"/>
      <c r="J1012" s="365"/>
      <c r="K1012" s="365"/>
      <c r="L1012" s="366"/>
    </row>
    <row r="1013" spans="1:12" ht="15.95" customHeight="1" x14ac:dyDescent="0.25">
      <c r="A1013" s="133" t="s">
        <v>1168</v>
      </c>
      <c r="B1013" s="133" t="s">
        <v>3845</v>
      </c>
      <c r="C1013" s="133">
        <v>17</v>
      </c>
      <c r="D1013" s="136">
        <v>17000</v>
      </c>
      <c r="E1013" s="135">
        <v>4250</v>
      </c>
      <c r="F1013" s="133">
        <v>17</v>
      </c>
      <c r="G1013" s="46" t="str">
        <f>IF(MID(tab_SATLISTE[[#This Row],[SAT-ID]],2,1)="x","x",LEFT(tab_SATLISTE[[#This Row],[SAT-ID]]))</f>
        <v>2</v>
      </c>
      <c r="H1013" s="364" t="str">
        <f xml:space="preserve"> IF(tab_SATLISTE[[#This Row],[SAT-ID]]="","",IF(MID(tab_SATLISTE[[#This Row],[SAT-ID]],2,1)="x","Freistaat Bayern",INDEX(bezirke,LEFT(tab_SATLISTE[[#This Row],[SAT-ID]],1))&amp; " - "&amp; IF(MID(tab_SATLISTE[[#This Row],[SAT-ID]],2,1)="k","kommunal","privat")))</f>
        <v>Niederbayern - kommunal</v>
      </c>
      <c r="I1013" s="365"/>
      <c r="J1013" s="365"/>
      <c r="K1013" s="365"/>
      <c r="L1013" s="366"/>
    </row>
    <row r="1014" spans="1:12" ht="15.95" customHeight="1" x14ac:dyDescent="0.25">
      <c r="A1014" s="133" t="s">
        <v>1246</v>
      </c>
      <c r="B1014" s="133" t="s">
        <v>3846</v>
      </c>
      <c r="C1014" s="133">
        <v>35</v>
      </c>
      <c r="D1014" s="136">
        <v>35000</v>
      </c>
      <c r="E1014" s="135">
        <v>8750</v>
      </c>
      <c r="F1014" s="133">
        <v>35</v>
      </c>
      <c r="G1014" s="46" t="str">
        <f>IF(MID(tab_SATLISTE[[#This Row],[SAT-ID]],2,1)="x","x",LEFT(tab_SATLISTE[[#This Row],[SAT-ID]]))</f>
        <v>2</v>
      </c>
      <c r="H1014" s="364" t="str">
        <f xml:space="preserve"> IF(tab_SATLISTE[[#This Row],[SAT-ID]]="","",IF(MID(tab_SATLISTE[[#This Row],[SAT-ID]],2,1)="x","Freistaat Bayern",INDEX(bezirke,LEFT(tab_SATLISTE[[#This Row],[SAT-ID]],1))&amp; " - "&amp; IF(MID(tab_SATLISTE[[#This Row],[SAT-ID]],2,1)="k","kommunal","privat")))</f>
        <v>Niederbayern - kommunal</v>
      </c>
      <c r="I1014" s="365"/>
      <c r="J1014" s="365"/>
      <c r="K1014" s="365"/>
      <c r="L1014" s="366"/>
    </row>
    <row r="1015" spans="1:12" ht="15.95" customHeight="1" x14ac:dyDescent="0.25">
      <c r="A1015" s="133" t="s">
        <v>1203</v>
      </c>
      <c r="B1015" s="133" t="s">
        <v>3847</v>
      </c>
      <c r="C1015" s="133">
        <v>25</v>
      </c>
      <c r="D1015" s="136">
        <v>25000</v>
      </c>
      <c r="E1015" s="135">
        <v>6250</v>
      </c>
      <c r="F1015" s="133">
        <v>25</v>
      </c>
      <c r="G1015" s="46" t="str">
        <f>IF(MID(tab_SATLISTE[[#This Row],[SAT-ID]],2,1)="x","x",LEFT(tab_SATLISTE[[#This Row],[SAT-ID]]))</f>
        <v>2</v>
      </c>
      <c r="H1015" s="364" t="str">
        <f xml:space="preserve"> IF(tab_SATLISTE[[#This Row],[SAT-ID]]="","",IF(MID(tab_SATLISTE[[#This Row],[SAT-ID]],2,1)="x","Freistaat Bayern",INDEX(bezirke,LEFT(tab_SATLISTE[[#This Row],[SAT-ID]],1))&amp; " - "&amp; IF(MID(tab_SATLISTE[[#This Row],[SAT-ID]],2,1)="k","kommunal","privat")))</f>
        <v>Niederbayern - kommunal</v>
      </c>
      <c r="I1015" s="365"/>
      <c r="J1015" s="365"/>
      <c r="K1015" s="365"/>
      <c r="L1015" s="366"/>
    </row>
    <row r="1016" spans="1:12" ht="15.95" customHeight="1" x14ac:dyDescent="0.25">
      <c r="A1016" s="133" t="s">
        <v>1147</v>
      </c>
      <c r="B1016" s="133" t="s">
        <v>3848</v>
      </c>
      <c r="C1016" s="133">
        <v>5</v>
      </c>
      <c r="D1016" s="136">
        <v>5000</v>
      </c>
      <c r="E1016" s="135">
        <v>1250</v>
      </c>
      <c r="F1016" s="133">
        <v>5</v>
      </c>
      <c r="G1016" s="46" t="str">
        <f>IF(MID(tab_SATLISTE[[#This Row],[SAT-ID]],2,1)="x","x",LEFT(tab_SATLISTE[[#This Row],[SAT-ID]]))</f>
        <v>2</v>
      </c>
      <c r="H1016" s="364" t="str">
        <f xml:space="preserve"> IF(tab_SATLISTE[[#This Row],[SAT-ID]]="","",IF(MID(tab_SATLISTE[[#This Row],[SAT-ID]],2,1)="x","Freistaat Bayern",INDEX(bezirke,LEFT(tab_SATLISTE[[#This Row],[SAT-ID]],1))&amp; " - "&amp; IF(MID(tab_SATLISTE[[#This Row],[SAT-ID]],2,1)="k","kommunal","privat")))</f>
        <v>Niederbayern - kommunal</v>
      </c>
      <c r="I1016" s="365"/>
      <c r="J1016" s="365"/>
      <c r="K1016" s="365"/>
      <c r="L1016" s="366"/>
    </row>
    <row r="1017" spans="1:12" ht="15.95" customHeight="1" x14ac:dyDescent="0.25">
      <c r="A1017" s="133" t="s">
        <v>1157</v>
      </c>
      <c r="B1017" s="133" t="s">
        <v>3849</v>
      </c>
      <c r="C1017" s="133">
        <v>50</v>
      </c>
      <c r="D1017" s="136">
        <v>50000</v>
      </c>
      <c r="E1017" s="135">
        <v>12500</v>
      </c>
      <c r="F1017" s="133">
        <v>50</v>
      </c>
      <c r="G1017" s="46" t="str">
        <f>IF(MID(tab_SATLISTE[[#This Row],[SAT-ID]],2,1)="x","x",LEFT(tab_SATLISTE[[#This Row],[SAT-ID]]))</f>
        <v>2</v>
      </c>
      <c r="H1017" s="364" t="str">
        <f xml:space="preserve"> IF(tab_SATLISTE[[#This Row],[SAT-ID]]="","",IF(MID(tab_SATLISTE[[#This Row],[SAT-ID]],2,1)="x","Freistaat Bayern",INDEX(bezirke,LEFT(tab_SATLISTE[[#This Row],[SAT-ID]],1))&amp; " - "&amp; IF(MID(tab_SATLISTE[[#This Row],[SAT-ID]],2,1)="k","kommunal","privat")))</f>
        <v>Niederbayern - kommunal</v>
      </c>
      <c r="I1017" s="365"/>
      <c r="J1017" s="365"/>
      <c r="K1017" s="365"/>
      <c r="L1017" s="366"/>
    </row>
    <row r="1018" spans="1:12" ht="15.95" customHeight="1" x14ac:dyDescent="0.25">
      <c r="A1018" s="133" t="s">
        <v>1216</v>
      </c>
      <c r="B1018" s="133" t="s">
        <v>3850</v>
      </c>
      <c r="C1018" s="133">
        <v>6</v>
      </c>
      <c r="D1018" s="136">
        <v>6000</v>
      </c>
      <c r="E1018" s="135">
        <v>1500</v>
      </c>
      <c r="F1018" s="133">
        <v>6</v>
      </c>
      <c r="G1018" s="46" t="str">
        <f>IF(MID(tab_SATLISTE[[#This Row],[SAT-ID]],2,1)="x","x",LEFT(tab_SATLISTE[[#This Row],[SAT-ID]]))</f>
        <v>2</v>
      </c>
      <c r="H1018" s="364" t="str">
        <f xml:space="preserve"> IF(tab_SATLISTE[[#This Row],[SAT-ID]]="","",IF(MID(tab_SATLISTE[[#This Row],[SAT-ID]],2,1)="x","Freistaat Bayern",INDEX(bezirke,LEFT(tab_SATLISTE[[#This Row],[SAT-ID]],1))&amp; " - "&amp; IF(MID(tab_SATLISTE[[#This Row],[SAT-ID]],2,1)="k","kommunal","privat")))</f>
        <v>Niederbayern - kommunal</v>
      </c>
      <c r="I1018" s="365"/>
      <c r="J1018" s="365"/>
      <c r="K1018" s="365"/>
      <c r="L1018" s="366"/>
    </row>
    <row r="1019" spans="1:12" ht="15.95" customHeight="1" x14ac:dyDescent="0.25">
      <c r="A1019" s="133" t="s">
        <v>1208</v>
      </c>
      <c r="B1019" s="133" t="s">
        <v>3851</v>
      </c>
      <c r="C1019" s="133">
        <v>35</v>
      </c>
      <c r="D1019" s="136">
        <v>35000</v>
      </c>
      <c r="E1019" s="135">
        <v>8750</v>
      </c>
      <c r="F1019" s="133">
        <v>35</v>
      </c>
      <c r="G1019" s="46" t="str">
        <f>IF(MID(tab_SATLISTE[[#This Row],[SAT-ID]],2,1)="x","x",LEFT(tab_SATLISTE[[#This Row],[SAT-ID]]))</f>
        <v>2</v>
      </c>
      <c r="H1019" s="364" t="str">
        <f xml:space="preserve"> IF(tab_SATLISTE[[#This Row],[SAT-ID]]="","",IF(MID(tab_SATLISTE[[#This Row],[SAT-ID]],2,1)="x","Freistaat Bayern",INDEX(bezirke,LEFT(tab_SATLISTE[[#This Row],[SAT-ID]],1))&amp; " - "&amp; IF(MID(tab_SATLISTE[[#This Row],[SAT-ID]],2,1)="k","kommunal","privat")))</f>
        <v>Niederbayern - kommunal</v>
      </c>
      <c r="I1019" s="365"/>
      <c r="J1019" s="365"/>
      <c r="K1019" s="365"/>
      <c r="L1019" s="366"/>
    </row>
    <row r="1020" spans="1:12" ht="15.95" customHeight="1" x14ac:dyDescent="0.25">
      <c r="A1020" s="133" t="s">
        <v>1237</v>
      </c>
      <c r="B1020" s="133" t="s">
        <v>3852</v>
      </c>
      <c r="C1020" s="133">
        <v>81</v>
      </c>
      <c r="D1020" s="136">
        <v>81000</v>
      </c>
      <c r="E1020" s="135">
        <v>20250</v>
      </c>
      <c r="F1020" s="133">
        <v>81</v>
      </c>
      <c r="G1020" s="46" t="str">
        <f>IF(MID(tab_SATLISTE[[#This Row],[SAT-ID]],2,1)="x","x",LEFT(tab_SATLISTE[[#This Row],[SAT-ID]]))</f>
        <v>2</v>
      </c>
      <c r="H1020" s="364" t="str">
        <f xml:space="preserve"> IF(tab_SATLISTE[[#This Row],[SAT-ID]]="","",IF(MID(tab_SATLISTE[[#This Row],[SAT-ID]],2,1)="x","Freistaat Bayern",INDEX(bezirke,LEFT(tab_SATLISTE[[#This Row],[SAT-ID]],1))&amp; " - "&amp; IF(MID(tab_SATLISTE[[#This Row],[SAT-ID]],2,1)="k","kommunal","privat")))</f>
        <v>Niederbayern - kommunal</v>
      </c>
      <c r="I1020" s="365"/>
      <c r="J1020" s="365"/>
      <c r="K1020" s="365"/>
      <c r="L1020" s="366"/>
    </row>
    <row r="1021" spans="1:12" ht="15.95" customHeight="1" x14ac:dyDescent="0.25">
      <c r="A1021" s="133" t="s">
        <v>1260</v>
      </c>
      <c r="B1021" s="133" t="s">
        <v>3853</v>
      </c>
      <c r="C1021" s="133">
        <v>46</v>
      </c>
      <c r="D1021" s="136">
        <v>46000</v>
      </c>
      <c r="E1021" s="135">
        <v>11500</v>
      </c>
      <c r="F1021" s="133">
        <v>46</v>
      </c>
      <c r="G1021" s="46" t="str">
        <f>IF(MID(tab_SATLISTE[[#This Row],[SAT-ID]],2,1)="x","x",LEFT(tab_SATLISTE[[#This Row],[SAT-ID]]))</f>
        <v>2</v>
      </c>
      <c r="H1021" s="364" t="str">
        <f xml:space="preserve"> IF(tab_SATLISTE[[#This Row],[SAT-ID]]="","",IF(MID(tab_SATLISTE[[#This Row],[SAT-ID]],2,1)="x","Freistaat Bayern",INDEX(bezirke,LEFT(tab_SATLISTE[[#This Row],[SAT-ID]],1))&amp; " - "&amp; IF(MID(tab_SATLISTE[[#This Row],[SAT-ID]],2,1)="k","kommunal","privat")))</f>
        <v>Niederbayern - kommunal</v>
      </c>
      <c r="I1021" s="365"/>
      <c r="J1021" s="365"/>
      <c r="K1021" s="365"/>
      <c r="L1021" s="366"/>
    </row>
    <row r="1022" spans="1:12" ht="15.95" customHeight="1" x14ac:dyDescent="0.25">
      <c r="A1022" s="133" t="s">
        <v>1172</v>
      </c>
      <c r="B1022" s="133" t="s">
        <v>3854</v>
      </c>
      <c r="C1022" s="133">
        <v>25</v>
      </c>
      <c r="D1022" s="136">
        <v>25000</v>
      </c>
      <c r="E1022" s="135">
        <v>6250</v>
      </c>
      <c r="F1022" s="133">
        <v>25</v>
      </c>
      <c r="G1022" s="46" t="str">
        <f>IF(MID(tab_SATLISTE[[#This Row],[SAT-ID]],2,1)="x","x",LEFT(tab_SATLISTE[[#This Row],[SAT-ID]]))</f>
        <v>2</v>
      </c>
      <c r="H1022" s="364" t="str">
        <f xml:space="preserve"> IF(tab_SATLISTE[[#This Row],[SAT-ID]]="","",IF(MID(tab_SATLISTE[[#This Row],[SAT-ID]],2,1)="x","Freistaat Bayern",INDEX(bezirke,LEFT(tab_SATLISTE[[#This Row],[SAT-ID]],1))&amp; " - "&amp; IF(MID(tab_SATLISTE[[#This Row],[SAT-ID]],2,1)="k","kommunal","privat")))</f>
        <v>Niederbayern - kommunal</v>
      </c>
      <c r="I1022" s="365"/>
      <c r="J1022" s="365"/>
      <c r="K1022" s="365"/>
      <c r="L1022" s="366"/>
    </row>
    <row r="1023" spans="1:12" ht="15.95" customHeight="1" x14ac:dyDescent="0.25">
      <c r="A1023" s="133" t="s">
        <v>1282</v>
      </c>
      <c r="B1023" s="133" t="s">
        <v>3855</v>
      </c>
      <c r="C1023" s="133">
        <v>57</v>
      </c>
      <c r="D1023" s="136">
        <v>57000</v>
      </c>
      <c r="E1023" s="135">
        <v>14250</v>
      </c>
      <c r="F1023" s="133">
        <v>57</v>
      </c>
      <c r="G1023" s="46" t="str">
        <f>IF(MID(tab_SATLISTE[[#This Row],[SAT-ID]],2,1)="x","x",LEFT(tab_SATLISTE[[#This Row],[SAT-ID]]))</f>
        <v>2</v>
      </c>
      <c r="H1023" s="364" t="str">
        <f xml:space="preserve"> IF(tab_SATLISTE[[#This Row],[SAT-ID]]="","",IF(MID(tab_SATLISTE[[#This Row],[SAT-ID]],2,1)="x","Freistaat Bayern",INDEX(bezirke,LEFT(tab_SATLISTE[[#This Row],[SAT-ID]],1))&amp; " - "&amp; IF(MID(tab_SATLISTE[[#This Row],[SAT-ID]],2,1)="k","kommunal","privat")))</f>
        <v>Niederbayern - kommunal</v>
      </c>
      <c r="I1023" s="365"/>
      <c r="J1023" s="365"/>
      <c r="K1023" s="365"/>
      <c r="L1023" s="366"/>
    </row>
    <row r="1024" spans="1:12" ht="15.95" customHeight="1" x14ac:dyDescent="0.25">
      <c r="A1024" s="133" t="s">
        <v>1307</v>
      </c>
      <c r="B1024" s="133" t="s">
        <v>3856</v>
      </c>
      <c r="C1024" s="133">
        <v>31</v>
      </c>
      <c r="D1024" s="136">
        <v>31000</v>
      </c>
      <c r="E1024" s="135">
        <v>7750</v>
      </c>
      <c r="F1024" s="133">
        <v>31</v>
      </c>
      <c r="G1024" s="46" t="str">
        <f>IF(MID(tab_SATLISTE[[#This Row],[SAT-ID]],2,1)="x","x",LEFT(tab_SATLISTE[[#This Row],[SAT-ID]]))</f>
        <v>2</v>
      </c>
      <c r="H1024" s="364" t="str">
        <f xml:space="preserve"> IF(tab_SATLISTE[[#This Row],[SAT-ID]]="","",IF(MID(tab_SATLISTE[[#This Row],[SAT-ID]],2,1)="x","Freistaat Bayern",INDEX(bezirke,LEFT(tab_SATLISTE[[#This Row],[SAT-ID]],1))&amp; " - "&amp; IF(MID(tab_SATLISTE[[#This Row],[SAT-ID]],2,1)="k","kommunal","privat")))</f>
        <v>Niederbayern - kommunal</v>
      </c>
      <c r="I1024" s="365"/>
      <c r="J1024" s="365"/>
      <c r="K1024" s="365"/>
      <c r="L1024" s="366"/>
    </row>
    <row r="1025" spans="1:12" ht="15.95" customHeight="1" x14ac:dyDescent="0.25">
      <c r="A1025" s="133" t="s">
        <v>1141</v>
      </c>
      <c r="B1025" s="133" t="s">
        <v>3857</v>
      </c>
      <c r="C1025" s="133">
        <v>20</v>
      </c>
      <c r="D1025" s="136">
        <v>20000</v>
      </c>
      <c r="E1025" s="135">
        <v>5000</v>
      </c>
      <c r="F1025" s="133">
        <v>20</v>
      </c>
      <c r="G1025" s="46" t="str">
        <f>IF(MID(tab_SATLISTE[[#This Row],[SAT-ID]],2,1)="x","x",LEFT(tab_SATLISTE[[#This Row],[SAT-ID]]))</f>
        <v>2</v>
      </c>
      <c r="H1025" s="364" t="str">
        <f xml:space="preserve"> IF(tab_SATLISTE[[#This Row],[SAT-ID]]="","",IF(MID(tab_SATLISTE[[#This Row],[SAT-ID]],2,1)="x","Freistaat Bayern",INDEX(bezirke,LEFT(tab_SATLISTE[[#This Row],[SAT-ID]],1))&amp; " - "&amp; IF(MID(tab_SATLISTE[[#This Row],[SAT-ID]],2,1)="k","kommunal","privat")))</f>
        <v>Niederbayern - kommunal</v>
      </c>
      <c r="I1025" s="365"/>
      <c r="J1025" s="365"/>
      <c r="K1025" s="365"/>
      <c r="L1025" s="366"/>
    </row>
    <row r="1026" spans="1:12" ht="15.95" customHeight="1" x14ac:dyDescent="0.25">
      <c r="A1026" s="133" t="s">
        <v>1296</v>
      </c>
      <c r="B1026" s="133" t="s">
        <v>3858</v>
      </c>
      <c r="C1026" s="133">
        <v>6</v>
      </c>
      <c r="D1026" s="136">
        <v>6000</v>
      </c>
      <c r="E1026" s="135">
        <v>1500</v>
      </c>
      <c r="F1026" s="133">
        <v>6</v>
      </c>
      <c r="G1026" s="46" t="str">
        <f>IF(MID(tab_SATLISTE[[#This Row],[SAT-ID]],2,1)="x","x",LEFT(tab_SATLISTE[[#This Row],[SAT-ID]]))</f>
        <v>2</v>
      </c>
      <c r="H1026" s="364" t="str">
        <f xml:space="preserve"> IF(tab_SATLISTE[[#This Row],[SAT-ID]]="","",IF(MID(tab_SATLISTE[[#This Row],[SAT-ID]],2,1)="x","Freistaat Bayern",INDEX(bezirke,LEFT(tab_SATLISTE[[#This Row],[SAT-ID]],1))&amp; " - "&amp; IF(MID(tab_SATLISTE[[#This Row],[SAT-ID]],2,1)="k","kommunal","privat")))</f>
        <v>Niederbayern - kommunal</v>
      </c>
      <c r="I1026" s="365"/>
      <c r="J1026" s="365"/>
      <c r="K1026" s="365"/>
      <c r="L1026" s="366"/>
    </row>
    <row r="1027" spans="1:12" ht="15.95" customHeight="1" x14ac:dyDescent="0.25">
      <c r="A1027" s="133" t="s">
        <v>1333</v>
      </c>
      <c r="B1027" s="133" t="s">
        <v>3859</v>
      </c>
      <c r="C1027" s="133">
        <v>42</v>
      </c>
      <c r="D1027" s="136">
        <v>42000</v>
      </c>
      <c r="E1027" s="135">
        <v>10500</v>
      </c>
      <c r="F1027" s="133">
        <v>42</v>
      </c>
      <c r="G1027" s="46" t="str">
        <f>IF(MID(tab_SATLISTE[[#This Row],[SAT-ID]],2,1)="x","x",LEFT(tab_SATLISTE[[#This Row],[SAT-ID]]))</f>
        <v>2</v>
      </c>
      <c r="H1027" s="364" t="str">
        <f xml:space="preserve"> IF(tab_SATLISTE[[#This Row],[SAT-ID]]="","",IF(MID(tab_SATLISTE[[#This Row],[SAT-ID]],2,1)="x","Freistaat Bayern",INDEX(bezirke,LEFT(tab_SATLISTE[[#This Row],[SAT-ID]],1))&amp; " - "&amp; IF(MID(tab_SATLISTE[[#This Row],[SAT-ID]],2,1)="k","kommunal","privat")))</f>
        <v>Niederbayern - kommunal</v>
      </c>
      <c r="I1027" s="365"/>
      <c r="J1027" s="365"/>
      <c r="K1027" s="365"/>
      <c r="L1027" s="366"/>
    </row>
    <row r="1028" spans="1:12" ht="15.95" customHeight="1" x14ac:dyDescent="0.25">
      <c r="A1028" s="133" t="s">
        <v>1188</v>
      </c>
      <c r="B1028" s="133" t="s">
        <v>3860</v>
      </c>
      <c r="C1028" s="133">
        <v>6</v>
      </c>
      <c r="D1028" s="136">
        <v>6000</v>
      </c>
      <c r="E1028" s="135">
        <v>1500</v>
      </c>
      <c r="F1028" s="133">
        <v>6</v>
      </c>
      <c r="G1028" s="46" t="str">
        <f>IF(MID(tab_SATLISTE[[#This Row],[SAT-ID]],2,1)="x","x",LEFT(tab_SATLISTE[[#This Row],[SAT-ID]]))</f>
        <v>2</v>
      </c>
      <c r="H1028" s="364" t="str">
        <f xml:space="preserve"> IF(tab_SATLISTE[[#This Row],[SAT-ID]]="","",IF(MID(tab_SATLISTE[[#This Row],[SAT-ID]],2,1)="x","Freistaat Bayern",INDEX(bezirke,LEFT(tab_SATLISTE[[#This Row],[SAT-ID]],1))&amp; " - "&amp; IF(MID(tab_SATLISTE[[#This Row],[SAT-ID]],2,1)="k","kommunal","privat")))</f>
        <v>Niederbayern - kommunal</v>
      </c>
      <c r="I1028" s="365"/>
      <c r="J1028" s="365"/>
      <c r="K1028" s="365"/>
      <c r="L1028" s="366"/>
    </row>
    <row r="1029" spans="1:12" ht="15.95" customHeight="1" x14ac:dyDescent="0.25">
      <c r="A1029" s="133" t="s">
        <v>1341</v>
      </c>
      <c r="B1029" s="133" t="s">
        <v>3861</v>
      </c>
      <c r="C1029" s="133">
        <v>40</v>
      </c>
      <c r="D1029" s="136">
        <v>40000</v>
      </c>
      <c r="E1029" s="135">
        <v>10000</v>
      </c>
      <c r="F1029" s="133">
        <v>40</v>
      </c>
      <c r="G1029" s="46" t="str">
        <f>IF(MID(tab_SATLISTE[[#This Row],[SAT-ID]],2,1)="x","x",LEFT(tab_SATLISTE[[#This Row],[SAT-ID]]))</f>
        <v>2</v>
      </c>
      <c r="H1029" s="364" t="str">
        <f xml:space="preserve"> IF(tab_SATLISTE[[#This Row],[SAT-ID]]="","",IF(MID(tab_SATLISTE[[#This Row],[SAT-ID]],2,1)="x","Freistaat Bayern",INDEX(bezirke,LEFT(tab_SATLISTE[[#This Row],[SAT-ID]],1))&amp; " - "&amp; IF(MID(tab_SATLISTE[[#This Row],[SAT-ID]],2,1)="k","kommunal","privat")))</f>
        <v>Niederbayern - kommunal</v>
      </c>
      <c r="I1029" s="365"/>
      <c r="J1029" s="365"/>
      <c r="K1029" s="365"/>
      <c r="L1029" s="366"/>
    </row>
    <row r="1030" spans="1:12" ht="15.95" customHeight="1" x14ac:dyDescent="0.25">
      <c r="A1030" s="133" t="s">
        <v>1222</v>
      </c>
      <c r="B1030" s="133" t="s">
        <v>3862</v>
      </c>
      <c r="C1030" s="133">
        <v>6</v>
      </c>
      <c r="D1030" s="136">
        <v>6000</v>
      </c>
      <c r="E1030" s="135">
        <v>1500</v>
      </c>
      <c r="F1030" s="133">
        <v>6</v>
      </c>
      <c r="G1030" s="46" t="str">
        <f>IF(MID(tab_SATLISTE[[#This Row],[SAT-ID]],2,1)="x","x",LEFT(tab_SATLISTE[[#This Row],[SAT-ID]]))</f>
        <v>2</v>
      </c>
      <c r="H1030" s="364" t="str">
        <f xml:space="preserve"> IF(tab_SATLISTE[[#This Row],[SAT-ID]]="","",IF(MID(tab_SATLISTE[[#This Row],[SAT-ID]],2,1)="x","Freistaat Bayern",INDEX(bezirke,LEFT(tab_SATLISTE[[#This Row],[SAT-ID]],1))&amp; " - "&amp; IF(MID(tab_SATLISTE[[#This Row],[SAT-ID]],2,1)="k","kommunal","privat")))</f>
        <v>Niederbayern - kommunal</v>
      </c>
      <c r="I1030" s="365"/>
      <c r="J1030" s="365"/>
      <c r="K1030" s="365"/>
      <c r="L1030" s="366"/>
    </row>
    <row r="1031" spans="1:12" ht="15.95" customHeight="1" x14ac:dyDescent="0.25">
      <c r="A1031" s="133" t="s">
        <v>1377</v>
      </c>
      <c r="B1031" s="133" t="s">
        <v>3863</v>
      </c>
      <c r="C1031" s="133">
        <v>32</v>
      </c>
      <c r="D1031" s="136">
        <v>32000</v>
      </c>
      <c r="E1031" s="135">
        <v>8000</v>
      </c>
      <c r="F1031" s="133">
        <v>32</v>
      </c>
      <c r="G1031" s="46" t="str">
        <f>IF(MID(tab_SATLISTE[[#This Row],[SAT-ID]],2,1)="x","x",LEFT(tab_SATLISTE[[#This Row],[SAT-ID]]))</f>
        <v>2</v>
      </c>
      <c r="H1031" s="364" t="str">
        <f xml:space="preserve"> IF(tab_SATLISTE[[#This Row],[SAT-ID]]="","",IF(MID(tab_SATLISTE[[#This Row],[SAT-ID]],2,1)="x","Freistaat Bayern",INDEX(bezirke,LEFT(tab_SATLISTE[[#This Row],[SAT-ID]],1))&amp; " - "&amp; IF(MID(tab_SATLISTE[[#This Row],[SAT-ID]],2,1)="k","kommunal","privat")))</f>
        <v>Niederbayern - kommunal</v>
      </c>
      <c r="I1031" s="365"/>
      <c r="J1031" s="365"/>
      <c r="K1031" s="365"/>
      <c r="L1031" s="366"/>
    </row>
    <row r="1032" spans="1:12" ht="15.95" customHeight="1" x14ac:dyDescent="0.25">
      <c r="A1032" s="133" t="s">
        <v>1367</v>
      </c>
      <c r="B1032" s="133" t="s">
        <v>3864</v>
      </c>
      <c r="C1032" s="133">
        <v>5</v>
      </c>
      <c r="D1032" s="136">
        <v>5000</v>
      </c>
      <c r="E1032" s="135">
        <v>1250</v>
      </c>
      <c r="F1032" s="133">
        <v>5</v>
      </c>
      <c r="G1032" s="46" t="str">
        <f>IF(MID(tab_SATLISTE[[#This Row],[SAT-ID]],2,1)="x","x",LEFT(tab_SATLISTE[[#This Row],[SAT-ID]]))</f>
        <v>2</v>
      </c>
      <c r="H1032" s="364" t="str">
        <f xml:space="preserve"> IF(tab_SATLISTE[[#This Row],[SAT-ID]]="","",IF(MID(tab_SATLISTE[[#This Row],[SAT-ID]],2,1)="x","Freistaat Bayern",INDEX(bezirke,LEFT(tab_SATLISTE[[#This Row],[SAT-ID]],1))&amp; " - "&amp; IF(MID(tab_SATLISTE[[#This Row],[SAT-ID]],2,1)="k","kommunal","privat")))</f>
        <v>Niederbayern - kommunal</v>
      </c>
      <c r="I1032" s="365"/>
      <c r="J1032" s="365"/>
      <c r="K1032" s="365"/>
      <c r="L1032" s="366"/>
    </row>
    <row r="1033" spans="1:12" ht="15.95" customHeight="1" x14ac:dyDescent="0.25">
      <c r="A1033" s="133" t="s">
        <v>1173</v>
      </c>
      <c r="B1033" s="133" t="s">
        <v>3865</v>
      </c>
      <c r="C1033" s="133">
        <v>19</v>
      </c>
      <c r="D1033" s="136">
        <v>19000</v>
      </c>
      <c r="E1033" s="135">
        <v>4750</v>
      </c>
      <c r="F1033" s="133">
        <v>19</v>
      </c>
      <c r="G1033" s="46" t="str">
        <f>IF(MID(tab_SATLISTE[[#This Row],[SAT-ID]],2,1)="x","x",LEFT(tab_SATLISTE[[#This Row],[SAT-ID]]))</f>
        <v>2</v>
      </c>
      <c r="H1033" s="364" t="str">
        <f xml:space="preserve"> IF(tab_SATLISTE[[#This Row],[SAT-ID]]="","",IF(MID(tab_SATLISTE[[#This Row],[SAT-ID]],2,1)="x","Freistaat Bayern",INDEX(bezirke,LEFT(tab_SATLISTE[[#This Row],[SAT-ID]],1))&amp; " - "&amp; IF(MID(tab_SATLISTE[[#This Row],[SAT-ID]],2,1)="k","kommunal","privat")))</f>
        <v>Niederbayern - kommunal</v>
      </c>
      <c r="I1033" s="365"/>
      <c r="J1033" s="365"/>
      <c r="K1033" s="365"/>
      <c r="L1033" s="366"/>
    </row>
    <row r="1034" spans="1:12" ht="15.95" customHeight="1" x14ac:dyDescent="0.25">
      <c r="A1034" s="133" t="s">
        <v>1373</v>
      </c>
      <c r="B1034" s="133" t="s">
        <v>3866</v>
      </c>
      <c r="C1034" s="133">
        <v>5</v>
      </c>
      <c r="D1034" s="136">
        <v>5000</v>
      </c>
      <c r="E1034" s="135">
        <v>1250</v>
      </c>
      <c r="F1034" s="133">
        <v>5</v>
      </c>
      <c r="G1034" s="46" t="str">
        <f>IF(MID(tab_SATLISTE[[#This Row],[SAT-ID]],2,1)="x","x",LEFT(tab_SATLISTE[[#This Row],[SAT-ID]]))</f>
        <v>2</v>
      </c>
      <c r="H1034" s="364" t="str">
        <f xml:space="preserve"> IF(tab_SATLISTE[[#This Row],[SAT-ID]]="","",IF(MID(tab_SATLISTE[[#This Row],[SAT-ID]],2,1)="x","Freistaat Bayern",INDEX(bezirke,LEFT(tab_SATLISTE[[#This Row],[SAT-ID]],1))&amp; " - "&amp; IF(MID(tab_SATLISTE[[#This Row],[SAT-ID]],2,1)="k","kommunal","privat")))</f>
        <v>Niederbayern - kommunal</v>
      </c>
      <c r="I1034" s="365"/>
      <c r="J1034" s="365"/>
      <c r="K1034" s="365"/>
      <c r="L1034" s="366"/>
    </row>
    <row r="1035" spans="1:12" ht="15.95" customHeight="1" x14ac:dyDescent="0.25">
      <c r="A1035" s="133" t="s">
        <v>1384</v>
      </c>
      <c r="B1035" s="133" t="s">
        <v>3867</v>
      </c>
      <c r="C1035" s="133">
        <v>5</v>
      </c>
      <c r="D1035" s="136">
        <v>5000</v>
      </c>
      <c r="E1035" s="135">
        <v>1250</v>
      </c>
      <c r="F1035" s="133">
        <v>5</v>
      </c>
      <c r="G1035" s="46" t="str">
        <f>IF(MID(tab_SATLISTE[[#This Row],[SAT-ID]],2,1)="x","x",LEFT(tab_SATLISTE[[#This Row],[SAT-ID]]))</f>
        <v>2</v>
      </c>
      <c r="H1035" s="364" t="str">
        <f xml:space="preserve"> IF(tab_SATLISTE[[#This Row],[SAT-ID]]="","",IF(MID(tab_SATLISTE[[#This Row],[SAT-ID]],2,1)="x","Freistaat Bayern",INDEX(bezirke,LEFT(tab_SATLISTE[[#This Row],[SAT-ID]],1))&amp; " - "&amp; IF(MID(tab_SATLISTE[[#This Row],[SAT-ID]],2,1)="k","kommunal","privat")))</f>
        <v>Niederbayern - kommunal</v>
      </c>
      <c r="I1035" s="365"/>
      <c r="J1035" s="365"/>
      <c r="K1035" s="365"/>
      <c r="L1035" s="366"/>
    </row>
    <row r="1036" spans="1:12" ht="15.95" customHeight="1" x14ac:dyDescent="0.25">
      <c r="A1036" s="133" t="s">
        <v>1391</v>
      </c>
      <c r="B1036" s="133" t="s">
        <v>3868</v>
      </c>
      <c r="C1036" s="133">
        <v>4</v>
      </c>
      <c r="D1036" s="136">
        <v>4000</v>
      </c>
      <c r="E1036" s="135">
        <v>1000</v>
      </c>
      <c r="F1036" s="133">
        <v>4</v>
      </c>
      <c r="G1036" s="46" t="str">
        <f>IF(MID(tab_SATLISTE[[#This Row],[SAT-ID]],2,1)="x","x",LEFT(tab_SATLISTE[[#This Row],[SAT-ID]]))</f>
        <v>2</v>
      </c>
      <c r="H1036" s="364" t="str">
        <f xml:space="preserve"> IF(tab_SATLISTE[[#This Row],[SAT-ID]]="","",IF(MID(tab_SATLISTE[[#This Row],[SAT-ID]],2,1)="x","Freistaat Bayern",INDEX(bezirke,LEFT(tab_SATLISTE[[#This Row],[SAT-ID]],1))&amp; " - "&amp; IF(MID(tab_SATLISTE[[#This Row],[SAT-ID]],2,1)="k","kommunal","privat")))</f>
        <v>Niederbayern - kommunal</v>
      </c>
      <c r="I1036" s="365"/>
      <c r="J1036" s="365"/>
      <c r="K1036" s="365"/>
      <c r="L1036" s="366"/>
    </row>
    <row r="1037" spans="1:12" ht="15.95" customHeight="1" x14ac:dyDescent="0.25">
      <c r="A1037" s="133" t="s">
        <v>1171</v>
      </c>
      <c r="B1037" s="133" t="s">
        <v>3869</v>
      </c>
      <c r="C1037" s="133">
        <v>10</v>
      </c>
      <c r="D1037" s="136">
        <v>10000</v>
      </c>
      <c r="E1037" s="135">
        <v>2500</v>
      </c>
      <c r="F1037" s="133">
        <v>10</v>
      </c>
      <c r="G1037" s="46" t="str">
        <f>IF(MID(tab_SATLISTE[[#This Row],[SAT-ID]],2,1)="x","x",LEFT(tab_SATLISTE[[#This Row],[SAT-ID]]))</f>
        <v>2</v>
      </c>
      <c r="H1037" s="364" t="str">
        <f xml:space="preserve"> IF(tab_SATLISTE[[#This Row],[SAT-ID]]="","",IF(MID(tab_SATLISTE[[#This Row],[SAT-ID]],2,1)="x","Freistaat Bayern",INDEX(bezirke,LEFT(tab_SATLISTE[[#This Row],[SAT-ID]],1))&amp; " - "&amp; IF(MID(tab_SATLISTE[[#This Row],[SAT-ID]],2,1)="k","kommunal","privat")))</f>
        <v>Niederbayern - kommunal</v>
      </c>
      <c r="I1037" s="365"/>
      <c r="J1037" s="365"/>
      <c r="K1037" s="365"/>
      <c r="L1037" s="366"/>
    </row>
    <row r="1038" spans="1:12" ht="15.95" customHeight="1" x14ac:dyDescent="0.25">
      <c r="A1038" s="133" t="s">
        <v>1142</v>
      </c>
      <c r="B1038" s="133" t="s">
        <v>3870</v>
      </c>
      <c r="C1038" s="133">
        <v>11</v>
      </c>
      <c r="D1038" s="136">
        <v>11000</v>
      </c>
      <c r="E1038" s="135">
        <v>2750</v>
      </c>
      <c r="F1038" s="133">
        <v>11</v>
      </c>
      <c r="G1038" s="46" t="str">
        <f>IF(MID(tab_SATLISTE[[#This Row],[SAT-ID]],2,1)="x","x",LEFT(tab_SATLISTE[[#This Row],[SAT-ID]]))</f>
        <v>2</v>
      </c>
      <c r="H1038" s="364" t="str">
        <f xml:space="preserve"> IF(tab_SATLISTE[[#This Row],[SAT-ID]]="","",IF(MID(tab_SATLISTE[[#This Row],[SAT-ID]],2,1)="x","Freistaat Bayern",INDEX(bezirke,LEFT(tab_SATLISTE[[#This Row],[SAT-ID]],1))&amp; " - "&amp; IF(MID(tab_SATLISTE[[#This Row],[SAT-ID]],2,1)="k","kommunal","privat")))</f>
        <v>Niederbayern - kommunal</v>
      </c>
      <c r="I1038" s="365"/>
      <c r="J1038" s="365"/>
      <c r="K1038" s="365"/>
      <c r="L1038" s="366"/>
    </row>
    <row r="1039" spans="1:12" ht="15.95" customHeight="1" x14ac:dyDescent="0.25">
      <c r="A1039" s="133" t="s">
        <v>1143</v>
      </c>
      <c r="B1039" s="133" t="s">
        <v>3871</v>
      </c>
      <c r="C1039" s="133">
        <v>5</v>
      </c>
      <c r="D1039" s="136">
        <v>5000</v>
      </c>
      <c r="E1039" s="135">
        <v>1250</v>
      </c>
      <c r="F1039" s="133">
        <v>5</v>
      </c>
      <c r="G1039" s="46" t="str">
        <f>IF(MID(tab_SATLISTE[[#This Row],[SAT-ID]],2,1)="x","x",LEFT(tab_SATLISTE[[#This Row],[SAT-ID]]))</f>
        <v>2</v>
      </c>
      <c r="H1039" s="364" t="str">
        <f xml:space="preserve"> IF(tab_SATLISTE[[#This Row],[SAT-ID]]="","",IF(MID(tab_SATLISTE[[#This Row],[SAT-ID]],2,1)="x","Freistaat Bayern",INDEX(bezirke,LEFT(tab_SATLISTE[[#This Row],[SAT-ID]],1))&amp; " - "&amp; IF(MID(tab_SATLISTE[[#This Row],[SAT-ID]],2,1)="k","kommunal","privat")))</f>
        <v>Niederbayern - kommunal</v>
      </c>
      <c r="I1039" s="365"/>
      <c r="J1039" s="365"/>
      <c r="K1039" s="365"/>
      <c r="L1039" s="366"/>
    </row>
    <row r="1040" spans="1:12" ht="15.95" customHeight="1" x14ac:dyDescent="0.25">
      <c r="A1040" s="133" t="s">
        <v>1150</v>
      </c>
      <c r="B1040" s="133" t="s">
        <v>3872</v>
      </c>
      <c r="C1040" s="133">
        <v>49</v>
      </c>
      <c r="D1040" s="136">
        <v>49000</v>
      </c>
      <c r="E1040" s="135">
        <v>12250</v>
      </c>
      <c r="F1040" s="133">
        <v>49</v>
      </c>
      <c r="G1040" s="46" t="str">
        <f>IF(MID(tab_SATLISTE[[#This Row],[SAT-ID]],2,1)="x","x",LEFT(tab_SATLISTE[[#This Row],[SAT-ID]]))</f>
        <v>2</v>
      </c>
      <c r="H1040" s="364" t="str">
        <f xml:space="preserve"> IF(tab_SATLISTE[[#This Row],[SAT-ID]]="","",IF(MID(tab_SATLISTE[[#This Row],[SAT-ID]],2,1)="x","Freistaat Bayern",INDEX(bezirke,LEFT(tab_SATLISTE[[#This Row],[SAT-ID]],1))&amp; " - "&amp; IF(MID(tab_SATLISTE[[#This Row],[SAT-ID]],2,1)="k","kommunal","privat")))</f>
        <v>Niederbayern - kommunal</v>
      </c>
      <c r="I1040" s="365"/>
      <c r="J1040" s="365"/>
      <c r="K1040" s="365"/>
      <c r="L1040" s="366"/>
    </row>
    <row r="1041" spans="1:12" ht="15.95" customHeight="1" x14ac:dyDescent="0.25">
      <c r="A1041" s="133" t="s">
        <v>1151</v>
      </c>
      <c r="B1041" s="133" t="s">
        <v>242</v>
      </c>
      <c r="C1041" s="133">
        <v>11</v>
      </c>
      <c r="D1041" s="136">
        <v>11000</v>
      </c>
      <c r="E1041" s="135">
        <v>2750</v>
      </c>
      <c r="F1041" s="133">
        <v>11</v>
      </c>
      <c r="G1041" s="46" t="str">
        <f>IF(MID(tab_SATLISTE[[#This Row],[SAT-ID]],2,1)="x","x",LEFT(tab_SATLISTE[[#This Row],[SAT-ID]]))</f>
        <v>2</v>
      </c>
      <c r="H1041" s="364" t="str">
        <f xml:space="preserve"> IF(tab_SATLISTE[[#This Row],[SAT-ID]]="","",IF(MID(tab_SATLISTE[[#This Row],[SAT-ID]],2,1)="x","Freistaat Bayern",INDEX(bezirke,LEFT(tab_SATLISTE[[#This Row],[SAT-ID]],1))&amp; " - "&amp; IF(MID(tab_SATLISTE[[#This Row],[SAT-ID]],2,1)="k","kommunal","privat")))</f>
        <v>Niederbayern - kommunal</v>
      </c>
      <c r="I1041" s="365"/>
      <c r="J1041" s="365"/>
      <c r="K1041" s="365"/>
      <c r="L1041" s="366"/>
    </row>
    <row r="1042" spans="1:12" ht="15.95" customHeight="1" x14ac:dyDescent="0.25">
      <c r="A1042" s="133" t="s">
        <v>1161</v>
      </c>
      <c r="B1042" s="133" t="s">
        <v>3873</v>
      </c>
      <c r="C1042" s="133">
        <v>6</v>
      </c>
      <c r="D1042" s="136">
        <v>6000</v>
      </c>
      <c r="E1042" s="135">
        <v>1500</v>
      </c>
      <c r="F1042" s="133">
        <v>6</v>
      </c>
      <c r="G1042" s="46" t="str">
        <f>IF(MID(tab_SATLISTE[[#This Row],[SAT-ID]],2,1)="x","x",LEFT(tab_SATLISTE[[#This Row],[SAT-ID]]))</f>
        <v>2</v>
      </c>
      <c r="H1042" s="364" t="str">
        <f xml:space="preserve"> IF(tab_SATLISTE[[#This Row],[SAT-ID]]="","",IF(MID(tab_SATLISTE[[#This Row],[SAT-ID]],2,1)="x","Freistaat Bayern",INDEX(bezirke,LEFT(tab_SATLISTE[[#This Row],[SAT-ID]],1))&amp; " - "&amp; IF(MID(tab_SATLISTE[[#This Row],[SAT-ID]],2,1)="k","kommunal","privat")))</f>
        <v>Niederbayern - kommunal</v>
      </c>
      <c r="I1042" s="365"/>
      <c r="J1042" s="365"/>
      <c r="K1042" s="365"/>
      <c r="L1042" s="366"/>
    </row>
    <row r="1043" spans="1:12" ht="15.95" customHeight="1" x14ac:dyDescent="0.25">
      <c r="A1043" s="133" t="s">
        <v>1189</v>
      </c>
      <c r="B1043" s="133" t="s">
        <v>3874</v>
      </c>
      <c r="C1043" s="133">
        <v>63</v>
      </c>
      <c r="D1043" s="136">
        <v>63000</v>
      </c>
      <c r="E1043" s="135">
        <v>15750</v>
      </c>
      <c r="F1043" s="133">
        <v>63</v>
      </c>
      <c r="G1043" s="46" t="str">
        <f>IF(MID(tab_SATLISTE[[#This Row],[SAT-ID]],2,1)="x","x",LEFT(tab_SATLISTE[[#This Row],[SAT-ID]]))</f>
        <v>2</v>
      </c>
      <c r="H1043" s="364" t="str">
        <f xml:space="preserve"> IF(tab_SATLISTE[[#This Row],[SAT-ID]]="","",IF(MID(tab_SATLISTE[[#This Row],[SAT-ID]],2,1)="x","Freistaat Bayern",INDEX(bezirke,LEFT(tab_SATLISTE[[#This Row],[SAT-ID]],1))&amp; " - "&amp; IF(MID(tab_SATLISTE[[#This Row],[SAT-ID]],2,1)="k","kommunal","privat")))</f>
        <v>Niederbayern - kommunal</v>
      </c>
      <c r="I1043" s="365"/>
      <c r="J1043" s="365"/>
      <c r="K1043" s="365"/>
      <c r="L1043" s="366"/>
    </row>
    <row r="1044" spans="1:12" ht="15.95" customHeight="1" x14ac:dyDescent="0.25">
      <c r="A1044" s="133" t="s">
        <v>1190</v>
      </c>
      <c r="B1044" s="133" t="s">
        <v>3875</v>
      </c>
      <c r="C1044" s="133">
        <v>50</v>
      </c>
      <c r="D1044" s="136">
        <v>50000</v>
      </c>
      <c r="E1044" s="135">
        <v>12500</v>
      </c>
      <c r="F1044" s="133">
        <v>50</v>
      </c>
      <c r="G1044" s="46" t="str">
        <f>IF(MID(tab_SATLISTE[[#This Row],[SAT-ID]],2,1)="x","x",LEFT(tab_SATLISTE[[#This Row],[SAT-ID]]))</f>
        <v>2</v>
      </c>
      <c r="H1044" s="364" t="str">
        <f xml:space="preserve"> IF(tab_SATLISTE[[#This Row],[SAT-ID]]="","",IF(MID(tab_SATLISTE[[#This Row],[SAT-ID]],2,1)="x","Freistaat Bayern",INDEX(bezirke,LEFT(tab_SATLISTE[[#This Row],[SAT-ID]],1))&amp; " - "&amp; IF(MID(tab_SATLISTE[[#This Row],[SAT-ID]],2,1)="k","kommunal","privat")))</f>
        <v>Niederbayern - kommunal</v>
      </c>
      <c r="I1044" s="365"/>
      <c r="J1044" s="365"/>
      <c r="K1044" s="365"/>
      <c r="L1044" s="366"/>
    </row>
    <row r="1045" spans="1:12" ht="15.95" customHeight="1" x14ac:dyDescent="0.25">
      <c r="A1045" s="133" t="s">
        <v>1186</v>
      </c>
      <c r="B1045" s="133" t="s">
        <v>3876</v>
      </c>
      <c r="C1045" s="133">
        <v>22</v>
      </c>
      <c r="D1045" s="136">
        <v>22000</v>
      </c>
      <c r="E1045" s="135">
        <v>5500</v>
      </c>
      <c r="F1045" s="133">
        <v>22</v>
      </c>
      <c r="G1045" s="46" t="str">
        <f>IF(MID(tab_SATLISTE[[#This Row],[SAT-ID]],2,1)="x","x",LEFT(tab_SATLISTE[[#This Row],[SAT-ID]]))</f>
        <v>2</v>
      </c>
      <c r="H1045" s="364" t="str">
        <f xml:space="preserve"> IF(tab_SATLISTE[[#This Row],[SAT-ID]]="","",IF(MID(tab_SATLISTE[[#This Row],[SAT-ID]],2,1)="x","Freistaat Bayern",INDEX(bezirke,LEFT(tab_SATLISTE[[#This Row],[SAT-ID]],1))&amp; " - "&amp; IF(MID(tab_SATLISTE[[#This Row],[SAT-ID]],2,1)="k","kommunal","privat")))</f>
        <v>Niederbayern - kommunal</v>
      </c>
      <c r="I1045" s="365"/>
      <c r="J1045" s="365"/>
      <c r="K1045" s="365"/>
      <c r="L1045" s="366"/>
    </row>
    <row r="1046" spans="1:12" ht="15.95" customHeight="1" x14ac:dyDescent="0.25">
      <c r="A1046" s="133" t="s">
        <v>1226</v>
      </c>
      <c r="B1046" s="133" t="s">
        <v>3877</v>
      </c>
      <c r="C1046" s="133">
        <v>16</v>
      </c>
      <c r="D1046" s="136">
        <v>16000</v>
      </c>
      <c r="E1046" s="135">
        <v>4000</v>
      </c>
      <c r="F1046" s="133">
        <v>16</v>
      </c>
      <c r="G1046" s="46" t="str">
        <f>IF(MID(tab_SATLISTE[[#This Row],[SAT-ID]],2,1)="x","x",LEFT(tab_SATLISTE[[#This Row],[SAT-ID]]))</f>
        <v>2</v>
      </c>
      <c r="H1046" s="364" t="str">
        <f xml:space="preserve"> IF(tab_SATLISTE[[#This Row],[SAT-ID]]="","",IF(MID(tab_SATLISTE[[#This Row],[SAT-ID]],2,1)="x","Freistaat Bayern",INDEX(bezirke,LEFT(tab_SATLISTE[[#This Row],[SAT-ID]],1))&amp; " - "&amp; IF(MID(tab_SATLISTE[[#This Row],[SAT-ID]],2,1)="k","kommunal","privat")))</f>
        <v>Niederbayern - kommunal</v>
      </c>
      <c r="I1046" s="365"/>
      <c r="J1046" s="365"/>
      <c r="K1046" s="365"/>
      <c r="L1046" s="366"/>
    </row>
    <row r="1047" spans="1:12" ht="15.95" customHeight="1" x14ac:dyDescent="0.25">
      <c r="A1047" s="133" t="s">
        <v>1339</v>
      </c>
      <c r="B1047" s="133" t="s">
        <v>3878</v>
      </c>
      <c r="C1047" s="133">
        <v>11</v>
      </c>
      <c r="D1047" s="136">
        <v>11000</v>
      </c>
      <c r="E1047" s="135">
        <v>2750</v>
      </c>
      <c r="F1047" s="133">
        <v>11</v>
      </c>
      <c r="G1047" s="46" t="str">
        <f>IF(MID(tab_SATLISTE[[#This Row],[SAT-ID]],2,1)="x","x",LEFT(tab_SATLISTE[[#This Row],[SAT-ID]]))</f>
        <v>2</v>
      </c>
      <c r="H1047" s="364" t="str">
        <f xml:space="preserve"> IF(tab_SATLISTE[[#This Row],[SAT-ID]]="","",IF(MID(tab_SATLISTE[[#This Row],[SAT-ID]],2,1)="x","Freistaat Bayern",INDEX(bezirke,LEFT(tab_SATLISTE[[#This Row],[SAT-ID]],1))&amp; " - "&amp; IF(MID(tab_SATLISTE[[#This Row],[SAT-ID]],2,1)="k","kommunal","privat")))</f>
        <v>Niederbayern - kommunal</v>
      </c>
      <c r="I1047" s="365"/>
      <c r="J1047" s="365"/>
      <c r="K1047" s="365"/>
      <c r="L1047" s="366"/>
    </row>
    <row r="1048" spans="1:12" ht="15.95" customHeight="1" x14ac:dyDescent="0.25">
      <c r="A1048" s="133" t="s">
        <v>1239</v>
      </c>
      <c r="B1048" s="133" t="s">
        <v>3879</v>
      </c>
      <c r="C1048" s="133">
        <v>5</v>
      </c>
      <c r="D1048" s="136">
        <v>5000</v>
      </c>
      <c r="E1048" s="135">
        <v>1250</v>
      </c>
      <c r="F1048" s="133">
        <v>5</v>
      </c>
      <c r="G1048" s="46" t="str">
        <f>IF(MID(tab_SATLISTE[[#This Row],[SAT-ID]],2,1)="x","x",LEFT(tab_SATLISTE[[#This Row],[SAT-ID]]))</f>
        <v>2</v>
      </c>
      <c r="H1048" s="364" t="str">
        <f xml:space="preserve"> IF(tab_SATLISTE[[#This Row],[SAT-ID]]="","",IF(MID(tab_SATLISTE[[#This Row],[SAT-ID]],2,1)="x","Freistaat Bayern",INDEX(bezirke,LEFT(tab_SATLISTE[[#This Row],[SAT-ID]],1))&amp; " - "&amp; IF(MID(tab_SATLISTE[[#This Row],[SAT-ID]],2,1)="k","kommunal","privat")))</f>
        <v>Niederbayern - kommunal</v>
      </c>
      <c r="I1048" s="365"/>
      <c r="J1048" s="365"/>
      <c r="K1048" s="365"/>
      <c r="L1048" s="366"/>
    </row>
    <row r="1049" spans="1:12" ht="15.95" customHeight="1" x14ac:dyDescent="0.25">
      <c r="A1049" s="133" t="s">
        <v>1247</v>
      </c>
      <c r="B1049" s="133" t="s">
        <v>3880</v>
      </c>
      <c r="C1049" s="133">
        <v>21</v>
      </c>
      <c r="D1049" s="136">
        <v>21000</v>
      </c>
      <c r="E1049" s="135">
        <v>5250</v>
      </c>
      <c r="F1049" s="133">
        <v>21</v>
      </c>
      <c r="G1049" s="46" t="str">
        <f>IF(MID(tab_SATLISTE[[#This Row],[SAT-ID]],2,1)="x","x",LEFT(tab_SATLISTE[[#This Row],[SAT-ID]]))</f>
        <v>2</v>
      </c>
      <c r="H1049" s="364" t="str">
        <f xml:space="preserve"> IF(tab_SATLISTE[[#This Row],[SAT-ID]]="","",IF(MID(tab_SATLISTE[[#This Row],[SAT-ID]],2,1)="x","Freistaat Bayern",INDEX(bezirke,LEFT(tab_SATLISTE[[#This Row],[SAT-ID]],1))&amp; " - "&amp; IF(MID(tab_SATLISTE[[#This Row],[SAT-ID]],2,1)="k","kommunal","privat")))</f>
        <v>Niederbayern - kommunal</v>
      </c>
      <c r="I1049" s="365"/>
      <c r="J1049" s="365"/>
      <c r="K1049" s="365"/>
      <c r="L1049" s="366"/>
    </row>
    <row r="1050" spans="1:12" ht="15.95" customHeight="1" x14ac:dyDescent="0.25">
      <c r="A1050" s="133" t="s">
        <v>1185</v>
      </c>
      <c r="B1050" s="133" t="s">
        <v>3881</v>
      </c>
      <c r="C1050" s="133">
        <v>7</v>
      </c>
      <c r="D1050" s="136">
        <v>7000</v>
      </c>
      <c r="E1050" s="135">
        <v>1750</v>
      </c>
      <c r="F1050" s="133">
        <v>7</v>
      </c>
      <c r="G1050" s="46" t="str">
        <f>IF(MID(tab_SATLISTE[[#This Row],[SAT-ID]],2,1)="x","x",LEFT(tab_SATLISTE[[#This Row],[SAT-ID]]))</f>
        <v>2</v>
      </c>
      <c r="H1050" s="364" t="str">
        <f xml:space="preserve"> IF(tab_SATLISTE[[#This Row],[SAT-ID]]="","",IF(MID(tab_SATLISTE[[#This Row],[SAT-ID]],2,1)="x","Freistaat Bayern",INDEX(bezirke,LEFT(tab_SATLISTE[[#This Row],[SAT-ID]],1))&amp; " - "&amp; IF(MID(tab_SATLISTE[[#This Row],[SAT-ID]],2,1)="k","kommunal","privat")))</f>
        <v>Niederbayern - kommunal</v>
      </c>
      <c r="I1050" s="365"/>
      <c r="J1050" s="365"/>
      <c r="K1050" s="365"/>
      <c r="L1050" s="366"/>
    </row>
    <row r="1051" spans="1:12" ht="15.95" customHeight="1" x14ac:dyDescent="0.25">
      <c r="A1051" s="133" t="s">
        <v>1276</v>
      </c>
      <c r="B1051" s="133" t="s">
        <v>3882</v>
      </c>
      <c r="C1051" s="133">
        <v>17</v>
      </c>
      <c r="D1051" s="136">
        <v>17000</v>
      </c>
      <c r="E1051" s="135">
        <v>4250</v>
      </c>
      <c r="F1051" s="133">
        <v>17</v>
      </c>
      <c r="G1051" s="46" t="str">
        <f>IF(MID(tab_SATLISTE[[#This Row],[SAT-ID]],2,1)="x","x",LEFT(tab_SATLISTE[[#This Row],[SAT-ID]]))</f>
        <v>2</v>
      </c>
      <c r="H1051" s="364" t="str">
        <f xml:space="preserve"> IF(tab_SATLISTE[[#This Row],[SAT-ID]]="","",IF(MID(tab_SATLISTE[[#This Row],[SAT-ID]],2,1)="x","Freistaat Bayern",INDEX(bezirke,LEFT(tab_SATLISTE[[#This Row],[SAT-ID]],1))&amp; " - "&amp; IF(MID(tab_SATLISTE[[#This Row],[SAT-ID]],2,1)="k","kommunal","privat")))</f>
        <v>Niederbayern - kommunal</v>
      </c>
      <c r="I1051" s="365"/>
      <c r="J1051" s="365"/>
      <c r="K1051" s="365"/>
      <c r="L1051" s="366"/>
    </row>
    <row r="1052" spans="1:12" ht="15.95" customHeight="1" x14ac:dyDescent="0.25">
      <c r="A1052" s="133" t="s">
        <v>1389</v>
      </c>
      <c r="B1052" s="133" t="s">
        <v>3883</v>
      </c>
      <c r="C1052" s="133">
        <v>8</v>
      </c>
      <c r="D1052" s="136">
        <v>8000</v>
      </c>
      <c r="E1052" s="135">
        <v>2000</v>
      </c>
      <c r="F1052" s="133">
        <v>8</v>
      </c>
      <c r="G1052" s="46" t="str">
        <f>IF(MID(tab_SATLISTE[[#This Row],[SAT-ID]],2,1)="x","x",LEFT(tab_SATLISTE[[#This Row],[SAT-ID]]))</f>
        <v>2</v>
      </c>
      <c r="H1052" s="364" t="str">
        <f xml:space="preserve"> IF(tab_SATLISTE[[#This Row],[SAT-ID]]="","",IF(MID(tab_SATLISTE[[#This Row],[SAT-ID]],2,1)="x","Freistaat Bayern",INDEX(bezirke,LEFT(tab_SATLISTE[[#This Row],[SAT-ID]],1))&amp; " - "&amp; IF(MID(tab_SATLISTE[[#This Row],[SAT-ID]],2,1)="k","kommunal","privat")))</f>
        <v>Niederbayern - kommunal</v>
      </c>
      <c r="I1052" s="365"/>
      <c r="J1052" s="365"/>
      <c r="K1052" s="365"/>
      <c r="L1052" s="366"/>
    </row>
    <row r="1053" spans="1:12" ht="15.95" customHeight="1" x14ac:dyDescent="0.25">
      <c r="A1053" s="133" t="s">
        <v>1370</v>
      </c>
      <c r="B1053" s="133" t="s">
        <v>3884</v>
      </c>
      <c r="C1053" s="133">
        <v>18</v>
      </c>
      <c r="D1053" s="136">
        <v>18000</v>
      </c>
      <c r="E1053" s="135">
        <v>4500</v>
      </c>
      <c r="F1053" s="133">
        <v>18</v>
      </c>
      <c r="G1053" s="46" t="str">
        <f>IF(MID(tab_SATLISTE[[#This Row],[SAT-ID]],2,1)="x","x",LEFT(tab_SATLISTE[[#This Row],[SAT-ID]]))</f>
        <v>2</v>
      </c>
      <c r="H1053" s="364" t="str">
        <f xml:space="preserve"> IF(tab_SATLISTE[[#This Row],[SAT-ID]]="","",IF(MID(tab_SATLISTE[[#This Row],[SAT-ID]],2,1)="x","Freistaat Bayern",INDEX(bezirke,LEFT(tab_SATLISTE[[#This Row],[SAT-ID]],1))&amp; " - "&amp; IF(MID(tab_SATLISTE[[#This Row],[SAT-ID]],2,1)="k","kommunal","privat")))</f>
        <v>Niederbayern - kommunal</v>
      </c>
      <c r="I1053" s="365"/>
      <c r="J1053" s="365"/>
      <c r="K1053" s="365"/>
      <c r="L1053" s="366"/>
    </row>
    <row r="1054" spans="1:12" ht="15.95" customHeight="1" x14ac:dyDescent="0.25">
      <c r="A1054" s="133" t="s">
        <v>1290</v>
      </c>
      <c r="B1054" s="133" t="s">
        <v>3885</v>
      </c>
      <c r="C1054" s="133">
        <v>7</v>
      </c>
      <c r="D1054" s="136">
        <v>7000</v>
      </c>
      <c r="E1054" s="135">
        <v>1750</v>
      </c>
      <c r="F1054" s="133">
        <v>7</v>
      </c>
      <c r="G1054" s="46" t="str">
        <f>IF(MID(tab_SATLISTE[[#This Row],[SAT-ID]],2,1)="x","x",LEFT(tab_SATLISTE[[#This Row],[SAT-ID]]))</f>
        <v>2</v>
      </c>
      <c r="H1054" s="364" t="str">
        <f xml:space="preserve"> IF(tab_SATLISTE[[#This Row],[SAT-ID]]="","",IF(MID(tab_SATLISTE[[#This Row],[SAT-ID]],2,1)="x","Freistaat Bayern",INDEX(bezirke,LEFT(tab_SATLISTE[[#This Row],[SAT-ID]],1))&amp; " - "&amp; IF(MID(tab_SATLISTE[[#This Row],[SAT-ID]],2,1)="k","kommunal","privat")))</f>
        <v>Niederbayern - kommunal</v>
      </c>
      <c r="I1054" s="365"/>
      <c r="J1054" s="365"/>
      <c r="K1054" s="365"/>
      <c r="L1054" s="366"/>
    </row>
    <row r="1055" spans="1:12" ht="15.95" customHeight="1" x14ac:dyDescent="0.25">
      <c r="A1055" s="133" t="s">
        <v>1192</v>
      </c>
      <c r="B1055" s="133" t="s">
        <v>3886</v>
      </c>
      <c r="C1055" s="133">
        <v>51</v>
      </c>
      <c r="D1055" s="136">
        <v>51000</v>
      </c>
      <c r="E1055" s="135">
        <v>12750</v>
      </c>
      <c r="F1055" s="133">
        <v>51</v>
      </c>
      <c r="G1055" s="46" t="str">
        <f>IF(MID(tab_SATLISTE[[#This Row],[SAT-ID]],2,1)="x","x",LEFT(tab_SATLISTE[[#This Row],[SAT-ID]]))</f>
        <v>2</v>
      </c>
      <c r="H1055" s="364" t="str">
        <f xml:space="preserve"> IF(tab_SATLISTE[[#This Row],[SAT-ID]]="","",IF(MID(tab_SATLISTE[[#This Row],[SAT-ID]],2,1)="x","Freistaat Bayern",INDEX(bezirke,LEFT(tab_SATLISTE[[#This Row],[SAT-ID]],1))&amp; " - "&amp; IF(MID(tab_SATLISTE[[#This Row],[SAT-ID]],2,1)="k","kommunal","privat")))</f>
        <v>Niederbayern - kommunal</v>
      </c>
      <c r="I1055" s="365"/>
      <c r="J1055" s="365"/>
      <c r="K1055" s="365"/>
      <c r="L1055" s="366"/>
    </row>
    <row r="1056" spans="1:12" ht="15.95" customHeight="1" x14ac:dyDescent="0.25">
      <c r="A1056" s="133" t="s">
        <v>1302</v>
      </c>
      <c r="B1056" s="133" t="s">
        <v>3887</v>
      </c>
      <c r="C1056" s="133">
        <v>5</v>
      </c>
      <c r="D1056" s="136">
        <v>5000</v>
      </c>
      <c r="E1056" s="135">
        <v>1250</v>
      </c>
      <c r="F1056" s="133">
        <v>5</v>
      </c>
      <c r="G1056" s="46" t="str">
        <f>IF(MID(tab_SATLISTE[[#This Row],[SAT-ID]],2,1)="x","x",LEFT(tab_SATLISTE[[#This Row],[SAT-ID]]))</f>
        <v>2</v>
      </c>
      <c r="H1056" s="364" t="str">
        <f xml:space="preserve"> IF(tab_SATLISTE[[#This Row],[SAT-ID]]="","",IF(MID(tab_SATLISTE[[#This Row],[SAT-ID]],2,1)="x","Freistaat Bayern",INDEX(bezirke,LEFT(tab_SATLISTE[[#This Row],[SAT-ID]],1))&amp; " - "&amp; IF(MID(tab_SATLISTE[[#This Row],[SAT-ID]],2,1)="k","kommunal","privat")))</f>
        <v>Niederbayern - kommunal</v>
      </c>
      <c r="I1056" s="365"/>
      <c r="J1056" s="365"/>
      <c r="K1056" s="365"/>
      <c r="L1056" s="366"/>
    </row>
    <row r="1057" spans="1:12" ht="15.95" customHeight="1" x14ac:dyDescent="0.25">
      <c r="A1057" s="133" t="s">
        <v>1313</v>
      </c>
      <c r="B1057" s="133" t="s">
        <v>3888</v>
      </c>
      <c r="C1057" s="133">
        <v>11</v>
      </c>
      <c r="D1057" s="136">
        <v>11000</v>
      </c>
      <c r="E1057" s="135">
        <v>2750</v>
      </c>
      <c r="F1057" s="133">
        <v>11</v>
      </c>
      <c r="G1057" s="46" t="str">
        <f>IF(MID(tab_SATLISTE[[#This Row],[SAT-ID]],2,1)="x","x",LEFT(tab_SATLISTE[[#This Row],[SAT-ID]]))</f>
        <v>2</v>
      </c>
      <c r="H1057" s="364" t="str">
        <f xml:space="preserve"> IF(tab_SATLISTE[[#This Row],[SAT-ID]]="","",IF(MID(tab_SATLISTE[[#This Row],[SAT-ID]],2,1)="x","Freistaat Bayern",INDEX(bezirke,LEFT(tab_SATLISTE[[#This Row],[SAT-ID]],1))&amp; " - "&amp; IF(MID(tab_SATLISTE[[#This Row],[SAT-ID]],2,1)="k","kommunal","privat")))</f>
        <v>Niederbayern - kommunal</v>
      </c>
      <c r="I1057" s="365"/>
      <c r="J1057" s="365"/>
      <c r="K1057" s="365"/>
      <c r="L1057" s="366"/>
    </row>
    <row r="1058" spans="1:12" ht="15.95" customHeight="1" x14ac:dyDescent="0.25">
      <c r="A1058" s="133" t="s">
        <v>1380</v>
      </c>
      <c r="B1058" s="133" t="s">
        <v>3889</v>
      </c>
      <c r="C1058" s="133">
        <v>62</v>
      </c>
      <c r="D1058" s="136">
        <v>62000</v>
      </c>
      <c r="E1058" s="135">
        <v>15500</v>
      </c>
      <c r="F1058" s="133">
        <v>62</v>
      </c>
      <c r="G1058" s="46" t="str">
        <f>IF(MID(tab_SATLISTE[[#This Row],[SAT-ID]],2,1)="x","x",LEFT(tab_SATLISTE[[#This Row],[SAT-ID]]))</f>
        <v>2</v>
      </c>
      <c r="H1058" s="364" t="str">
        <f xml:space="preserve"> IF(tab_SATLISTE[[#This Row],[SAT-ID]]="","",IF(MID(tab_SATLISTE[[#This Row],[SAT-ID]],2,1)="x","Freistaat Bayern",INDEX(bezirke,LEFT(tab_SATLISTE[[#This Row],[SAT-ID]],1))&amp; " - "&amp; IF(MID(tab_SATLISTE[[#This Row],[SAT-ID]],2,1)="k","kommunal","privat")))</f>
        <v>Niederbayern - kommunal</v>
      </c>
      <c r="I1058" s="365"/>
      <c r="J1058" s="365"/>
      <c r="K1058" s="365"/>
      <c r="L1058" s="366"/>
    </row>
    <row r="1059" spans="1:12" ht="15.95" customHeight="1" x14ac:dyDescent="0.25">
      <c r="A1059" s="133" t="s">
        <v>1372</v>
      </c>
      <c r="B1059" s="133" t="s">
        <v>3890</v>
      </c>
      <c r="C1059" s="133">
        <v>22</v>
      </c>
      <c r="D1059" s="136">
        <v>22000</v>
      </c>
      <c r="E1059" s="135">
        <v>5500</v>
      </c>
      <c r="F1059" s="133">
        <v>22</v>
      </c>
      <c r="G1059" s="46" t="str">
        <f>IF(MID(tab_SATLISTE[[#This Row],[SAT-ID]],2,1)="x","x",LEFT(tab_SATLISTE[[#This Row],[SAT-ID]]))</f>
        <v>2</v>
      </c>
      <c r="H1059" s="364" t="str">
        <f xml:space="preserve"> IF(tab_SATLISTE[[#This Row],[SAT-ID]]="","",IF(MID(tab_SATLISTE[[#This Row],[SAT-ID]],2,1)="x","Freistaat Bayern",INDEX(bezirke,LEFT(tab_SATLISTE[[#This Row],[SAT-ID]],1))&amp; " - "&amp; IF(MID(tab_SATLISTE[[#This Row],[SAT-ID]],2,1)="k","kommunal","privat")))</f>
        <v>Niederbayern - kommunal</v>
      </c>
      <c r="I1059" s="365"/>
      <c r="J1059" s="365"/>
      <c r="K1059" s="365"/>
      <c r="L1059" s="366"/>
    </row>
    <row r="1060" spans="1:12" ht="15.95" customHeight="1" x14ac:dyDescent="0.25">
      <c r="A1060" s="133" t="s">
        <v>1376</v>
      </c>
      <c r="B1060" s="133" t="s">
        <v>3891</v>
      </c>
      <c r="C1060" s="133">
        <v>50</v>
      </c>
      <c r="D1060" s="136">
        <v>50000</v>
      </c>
      <c r="E1060" s="135">
        <v>12500</v>
      </c>
      <c r="F1060" s="133">
        <v>50</v>
      </c>
      <c r="G1060" s="46" t="str">
        <f>IF(MID(tab_SATLISTE[[#This Row],[SAT-ID]],2,1)="x","x",LEFT(tab_SATLISTE[[#This Row],[SAT-ID]]))</f>
        <v>2</v>
      </c>
      <c r="H1060" s="364" t="str">
        <f xml:space="preserve"> IF(tab_SATLISTE[[#This Row],[SAT-ID]]="","",IF(MID(tab_SATLISTE[[#This Row],[SAT-ID]],2,1)="x","Freistaat Bayern",INDEX(bezirke,LEFT(tab_SATLISTE[[#This Row],[SAT-ID]],1))&amp; " - "&amp; IF(MID(tab_SATLISTE[[#This Row],[SAT-ID]],2,1)="k","kommunal","privat")))</f>
        <v>Niederbayern - kommunal</v>
      </c>
      <c r="I1060" s="365"/>
      <c r="J1060" s="365"/>
      <c r="K1060" s="365"/>
      <c r="L1060" s="366"/>
    </row>
    <row r="1061" spans="1:12" ht="15.95" customHeight="1" x14ac:dyDescent="0.25">
      <c r="A1061" s="133" t="s">
        <v>1424</v>
      </c>
      <c r="B1061" s="133" t="s">
        <v>3892</v>
      </c>
      <c r="C1061" s="133">
        <v>6</v>
      </c>
      <c r="D1061" s="136">
        <v>6000</v>
      </c>
      <c r="E1061" s="135">
        <v>1500</v>
      </c>
      <c r="F1061" s="133">
        <v>6</v>
      </c>
      <c r="G1061" s="120" t="str">
        <f>IF(MID(tab_SATLISTE[[#This Row],[SAT-ID]],2,1)="x","x",LEFT(tab_SATLISTE[[#This Row],[SAT-ID]]))</f>
        <v>2</v>
      </c>
      <c r="H1061" s="364" t="str">
        <f xml:space="preserve"> IF(tab_SATLISTE[[#This Row],[SAT-ID]]="","",IF(MID(tab_SATLISTE[[#This Row],[SAT-ID]],2,1)="x","Freistaat Bayern",INDEX(bezirke,LEFT(tab_SATLISTE[[#This Row],[SAT-ID]],1))&amp; " - "&amp; IF(MID(tab_SATLISTE[[#This Row],[SAT-ID]],2,1)="k","kommunal","privat")))</f>
        <v>Niederbayern - privat</v>
      </c>
      <c r="I1061" s="365"/>
      <c r="J1061" s="365"/>
      <c r="K1061" s="365"/>
      <c r="L1061" s="366"/>
    </row>
    <row r="1062" spans="1:12" ht="15.95" customHeight="1" x14ac:dyDescent="0.25">
      <c r="A1062" s="133" t="s">
        <v>1145</v>
      </c>
      <c r="B1062" s="133" t="s">
        <v>3893</v>
      </c>
      <c r="C1062" s="133">
        <v>6</v>
      </c>
      <c r="D1062" s="136">
        <v>6000</v>
      </c>
      <c r="E1062" s="135">
        <v>1500</v>
      </c>
      <c r="F1062" s="133">
        <v>6</v>
      </c>
      <c r="G1062" s="46" t="str">
        <f>IF(MID(tab_SATLISTE[[#This Row],[SAT-ID]],2,1)="x","x",LEFT(tab_SATLISTE[[#This Row],[SAT-ID]]))</f>
        <v>2</v>
      </c>
      <c r="H1062" s="364" t="str">
        <f xml:space="preserve"> IF(tab_SATLISTE[[#This Row],[SAT-ID]]="","",IF(MID(tab_SATLISTE[[#This Row],[SAT-ID]],2,1)="x","Freistaat Bayern",INDEX(bezirke,LEFT(tab_SATLISTE[[#This Row],[SAT-ID]],1))&amp; " - "&amp; IF(MID(tab_SATLISTE[[#This Row],[SAT-ID]],2,1)="k","kommunal","privat")))</f>
        <v>Niederbayern - kommunal</v>
      </c>
      <c r="I1062" s="365"/>
      <c r="J1062" s="365"/>
      <c r="K1062" s="365"/>
      <c r="L1062" s="366"/>
    </row>
    <row r="1063" spans="1:12" ht="15.95" customHeight="1" x14ac:dyDescent="0.25">
      <c r="A1063" s="133" t="s">
        <v>1149</v>
      </c>
      <c r="B1063" s="133" t="s">
        <v>3894</v>
      </c>
      <c r="C1063" s="133">
        <v>20</v>
      </c>
      <c r="D1063" s="136">
        <v>20000</v>
      </c>
      <c r="E1063" s="135">
        <v>5000</v>
      </c>
      <c r="F1063" s="133">
        <v>20</v>
      </c>
      <c r="G1063" s="46" t="str">
        <f>IF(MID(tab_SATLISTE[[#This Row],[SAT-ID]],2,1)="x","x",LEFT(tab_SATLISTE[[#This Row],[SAT-ID]]))</f>
        <v>2</v>
      </c>
      <c r="H1063" s="364" t="str">
        <f xml:space="preserve"> IF(tab_SATLISTE[[#This Row],[SAT-ID]]="","",IF(MID(tab_SATLISTE[[#This Row],[SAT-ID]],2,1)="x","Freistaat Bayern",INDEX(bezirke,LEFT(tab_SATLISTE[[#This Row],[SAT-ID]],1))&amp; " - "&amp; IF(MID(tab_SATLISTE[[#This Row],[SAT-ID]],2,1)="k","kommunal","privat")))</f>
        <v>Niederbayern - kommunal</v>
      </c>
      <c r="I1063" s="365"/>
      <c r="J1063" s="365"/>
      <c r="K1063" s="365"/>
      <c r="L1063" s="366"/>
    </row>
    <row r="1064" spans="1:12" ht="15.95" customHeight="1" x14ac:dyDescent="0.25">
      <c r="A1064" s="133" t="s">
        <v>1382</v>
      </c>
      <c r="B1064" s="133" t="s">
        <v>3895</v>
      </c>
      <c r="C1064" s="133">
        <v>43</v>
      </c>
      <c r="D1064" s="136">
        <v>43000</v>
      </c>
      <c r="E1064" s="135">
        <v>10750</v>
      </c>
      <c r="F1064" s="133">
        <v>43</v>
      </c>
      <c r="G1064" s="46" t="str">
        <f>IF(MID(tab_SATLISTE[[#This Row],[SAT-ID]],2,1)="x","x",LEFT(tab_SATLISTE[[#This Row],[SAT-ID]]))</f>
        <v>2</v>
      </c>
      <c r="H1064" s="364" t="str">
        <f xml:space="preserve"> IF(tab_SATLISTE[[#This Row],[SAT-ID]]="","",IF(MID(tab_SATLISTE[[#This Row],[SAT-ID]],2,1)="x","Freistaat Bayern",INDEX(bezirke,LEFT(tab_SATLISTE[[#This Row],[SAT-ID]],1))&amp; " - "&amp; IF(MID(tab_SATLISTE[[#This Row],[SAT-ID]],2,1)="k","kommunal","privat")))</f>
        <v>Niederbayern - kommunal</v>
      </c>
      <c r="I1064" s="365"/>
      <c r="J1064" s="365"/>
      <c r="K1064" s="365"/>
      <c r="L1064" s="366"/>
    </row>
    <row r="1065" spans="1:12" ht="15.95" customHeight="1" x14ac:dyDescent="0.25">
      <c r="A1065" s="133" t="s">
        <v>1164</v>
      </c>
      <c r="B1065" s="133" t="s">
        <v>3896</v>
      </c>
      <c r="C1065" s="133">
        <v>4</v>
      </c>
      <c r="D1065" s="136">
        <v>4000</v>
      </c>
      <c r="E1065" s="135">
        <v>1000</v>
      </c>
      <c r="F1065" s="133">
        <v>4</v>
      </c>
      <c r="G1065" s="46" t="str">
        <f>IF(MID(tab_SATLISTE[[#This Row],[SAT-ID]],2,1)="x","x",LEFT(tab_SATLISTE[[#This Row],[SAT-ID]]))</f>
        <v>2</v>
      </c>
      <c r="H1065" s="364" t="str">
        <f xml:space="preserve"> IF(tab_SATLISTE[[#This Row],[SAT-ID]]="","",IF(MID(tab_SATLISTE[[#This Row],[SAT-ID]],2,1)="x","Freistaat Bayern",INDEX(bezirke,LEFT(tab_SATLISTE[[#This Row],[SAT-ID]],1))&amp; " - "&amp; IF(MID(tab_SATLISTE[[#This Row],[SAT-ID]],2,1)="k","kommunal","privat")))</f>
        <v>Niederbayern - kommunal</v>
      </c>
      <c r="I1065" s="365"/>
      <c r="J1065" s="365"/>
      <c r="K1065" s="365"/>
      <c r="L1065" s="366"/>
    </row>
    <row r="1066" spans="1:12" ht="15.95" customHeight="1" x14ac:dyDescent="0.25">
      <c r="A1066" s="133" t="s">
        <v>1176</v>
      </c>
      <c r="B1066" s="133" t="s">
        <v>3897</v>
      </c>
      <c r="C1066" s="133">
        <v>13</v>
      </c>
      <c r="D1066" s="136">
        <v>13000</v>
      </c>
      <c r="E1066" s="135">
        <v>3250</v>
      </c>
      <c r="F1066" s="133">
        <v>13</v>
      </c>
      <c r="G1066" s="46" t="str">
        <f>IF(MID(tab_SATLISTE[[#This Row],[SAT-ID]],2,1)="x","x",LEFT(tab_SATLISTE[[#This Row],[SAT-ID]]))</f>
        <v>2</v>
      </c>
      <c r="H1066" s="364" t="str">
        <f xml:space="preserve"> IF(tab_SATLISTE[[#This Row],[SAT-ID]]="","",IF(MID(tab_SATLISTE[[#This Row],[SAT-ID]],2,1)="x","Freistaat Bayern",INDEX(bezirke,LEFT(tab_SATLISTE[[#This Row],[SAT-ID]],1))&amp; " - "&amp; IF(MID(tab_SATLISTE[[#This Row],[SAT-ID]],2,1)="k","kommunal","privat")))</f>
        <v>Niederbayern - kommunal</v>
      </c>
      <c r="I1066" s="365"/>
      <c r="J1066" s="365"/>
      <c r="K1066" s="365"/>
      <c r="L1066" s="366"/>
    </row>
    <row r="1067" spans="1:12" ht="15.95" customHeight="1" x14ac:dyDescent="0.25">
      <c r="A1067" s="133" t="s">
        <v>1200</v>
      </c>
      <c r="B1067" s="133" t="s">
        <v>3898</v>
      </c>
      <c r="C1067" s="133">
        <v>11</v>
      </c>
      <c r="D1067" s="136">
        <v>11000</v>
      </c>
      <c r="E1067" s="135">
        <v>2750</v>
      </c>
      <c r="F1067" s="133">
        <v>11</v>
      </c>
      <c r="G1067" s="46" t="str">
        <f>IF(MID(tab_SATLISTE[[#This Row],[SAT-ID]],2,1)="x","x",LEFT(tab_SATLISTE[[#This Row],[SAT-ID]]))</f>
        <v>2</v>
      </c>
      <c r="H1067" s="364" t="str">
        <f xml:space="preserve"> IF(tab_SATLISTE[[#This Row],[SAT-ID]]="","",IF(MID(tab_SATLISTE[[#This Row],[SAT-ID]],2,1)="x","Freistaat Bayern",INDEX(bezirke,LEFT(tab_SATLISTE[[#This Row],[SAT-ID]],1))&amp; " - "&amp; IF(MID(tab_SATLISTE[[#This Row],[SAT-ID]],2,1)="k","kommunal","privat")))</f>
        <v>Niederbayern - kommunal</v>
      </c>
      <c r="I1067" s="365"/>
      <c r="J1067" s="365"/>
      <c r="K1067" s="365"/>
      <c r="L1067" s="366"/>
    </row>
    <row r="1068" spans="1:12" ht="15.95" customHeight="1" x14ac:dyDescent="0.25">
      <c r="A1068" s="133" t="s">
        <v>1205</v>
      </c>
      <c r="B1068" s="133" t="s">
        <v>3899</v>
      </c>
      <c r="C1068" s="133">
        <v>5</v>
      </c>
      <c r="D1068" s="136">
        <v>5000</v>
      </c>
      <c r="E1068" s="135">
        <v>1250</v>
      </c>
      <c r="F1068" s="133">
        <v>5</v>
      </c>
      <c r="G1068" s="46" t="str">
        <f>IF(MID(tab_SATLISTE[[#This Row],[SAT-ID]],2,1)="x","x",LEFT(tab_SATLISTE[[#This Row],[SAT-ID]]))</f>
        <v>2</v>
      </c>
      <c r="H1068" s="364" t="str">
        <f xml:space="preserve"> IF(tab_SATLISTE[[#This Row],[SAT-ID]]="","",IF(MID(tab_SATLISTE[[#This Row],[SAT-ID]],2,1)="x","Freistaat Bayern",INDEX(bezirke,LEFT(tab_SATLISTE[[#This Row],[SAT-ID]],1))&amp; " - "&amp; IF(MID(tab_SATLISTE[[#This Row],[SAT-ID]],2,1)="k","kommunal","privat")))</f>
        <v>Niederbayern - kommunal</v>
      </c>
      <c r="I1068" s="365"/>
      <c r="J1068" s="365"/>
      <c r="K1068" s="365"/>
      <c r="L1068" s="366"/>
    </row>
    <row r="1069" spans="1:12" ht="15.95" customHeight="1" x14ac:dyDescent="0.25">
      <c r="A1069" s="133" t="s">
        <v>1388</v>
      </c>
      <c r="B1069" s="133" t="s">
        <v>3900</v>
      </c>
      <c r="C1069" s="133">
        <v>12</v>
      </c>
      <c r="D1069" s="136">
        <v>12000</v>
      </c>
      <c r="E1069" s="135">
        <v>3000</v>
      </c>
      <c r="F1069" s="133">
        <v>12</v>
      </c>
      <c r="G1069" s="46" t="str">
        <f>IF(MID(tab_SATLISTE[[#This Row],[SAT-ID]],2,1)="x","x",LEFT(tab_SATLISTE[[#This Row],[SAT-ID]]))</f>
        <v>2</v>
      </c>
      <c r="H1069" s="364" t="str">
        <f xml:space="preserve"> IF(tab_SATLISTE[[#This Row],[SAT-ID]]="","",IF(MID(tab_SATLISTE[[#This Row],[SAT-ID]],2,1)="x","Freistaat Bayern",INDEX(bezirke,LEFT(tab_SATLISTE[[#This Row],[SAT-ID]],1))&amp; " - "&amp; IF(MID(tab_SATLISTE[[#This Row],[SAT-ID]],2,1)="k","kommunal","privat")))</f>
        <v>Niederbayern - kommunal</v>
      </c>
      <c r="I1069" s="365"/>
      <c r="J1069" s="365"/>
      <c r="K1069" s="365"/>
      <c r="L1069" s="366"/>
    </row>
    <row r="1070" spans="1:12" ht="15.95" customHeight="1" x14ac:dyDescent="0.25">
      <c r="A1070" s="133" t="s">
        <v>1213</v>
      </c>
      <c r="B1070" s="133" t="s">
        <v>3901</v>
      </c>
      <c r="C1070" s="133">
        <v>7</v>
      </c>
      <c r="D1070" s="136">
        <v>7000</v>
      </c>
      <c r="E1070" s="135">
        <v>1750</v>
      </c>
      <c r="F1070" s="133">
        <v>7</v>
      </c>
      <c r="G1070" s="46" t="str">
        <f>IF(MID(tab_SATLISTE[[#This Row],[SAT-ID]],2,1)="x","x",LEFT(tab_SATLISTE[[#This Row],[SAT-ID]]))</f>
        <v>2</v>
      </c>
      <c r="H1070" s="364" t="str">
        <f xml:space="preserve"> IF(tab_SATLISTE[[#This Row],[SAT-ID]]="","",IF(MID(tab_SATLISTE[[#This Row],[SAT-ID]],2,1)="x","Freistaat Bayern",INDEX(bezirke,LEFT(tab_SATLISTE[[#This Row],[SAT-ID]],1))&amp; " - "&amp; IF(MID(tab_SATLISTE[[#This Row],[SAT-ID]],2,1)="k","kommunal","privat")))</f>
        <v>Niederbayern - kommunal</v>
      </c>
      <c r="I1070" s="365"/>
      <c r="J1070" s="365"/>
      <c r="K1070" s="365"/>
      <c r="L1070" s="366"/>
    </row>
    <row r="1071" spans="1:12" ht="15.95" customHeight="1" x14ac:dyDescent="0.25">
      <c r="A1071" s="133" t="s">
        <v>1218</v>
      </c>
      <c r="B1071" s="133" t="s">
        <v>3902</v>
      </c>
      <c r="C1071" s="133">
        <v>30</v>
      </c>
      <c r="D1071" s="136">
        <v>30000</v>
      </c>
      <c r="E1071" s="135">
        <v>7500</v>
      </c>
      <c r="F1071" s="133">
        <v>30</v>
      </c>
      <c r="G1071" s="46" t="str">
        <f>IF(MID(tab_SATLISTE[[#This Row],[SAT-ID]],2,1)="x","x",LEFT(tab_SATLISTE[[#This Row],[SAT-ID]]))</f>
        <v>2</v>
      </c>
      <c r="H1071" s="364" t="str">
        <f xml:space="preserve"> IF(tab_SATLISTE[[#This Row],[SAT-ID]]="","",IF(MID(tab_SATLISTE[[#This Row],[SAT-ID]],2,1)="x","Freistaat Bayern",INDEX(bezirke,LEFT(tab_SATLISTE[[#This Row],[SAT-ID]],1))&amp; " - "&amp; IF(MID(tab_SATLISTE[[#This Row],[SAT-ID]],2,1)="k","kommunal","privat")))</f>
        <v>Niederbayern - kommunal</v>
      </c>
      <c r="I1071" s="365"/>
      <c r="J1071" s="365"/>
      <c r="K1071" s="365"/>
      <c r="L1071" s="366"/>
    </row>
    <row r="1072" spans="1:12" ht="15.95" customHeight="1" x14ac:dyDescent="0.25">
      <c r="A1072" s="133" t="s">
        <v>1238</v>
      </c>
      <c r="B1072" s="133" t="s">
        <v>3903</v>
      </c>
      <c r="C1072" s="133">
        <v>23</v>
      </c>
      <c r="D1072" s="136">
        <v>23000</v>
      </c>
      <c r="E1072" s="135">
        <v>5750</v>
      </c>
      <c r="F1072" s="133">
        <v>23</v>
      </c>
      <c r="G1072" s="46" t="str">
        <f>IF(MID(tab_SATLISTE[[#This Row],[SAT-ID]],2,1)="x","x",LEFT(tab_SATLISTE[[#This Row],[SAT-ID]]))</f>
        <v>2</v>
      </c>
      <c r="H1072" s="364" t="str">
        <f xml:space="preserve"> IF(tab_SATLISTE[[#This Row],[SAT-ID]]="","",IF(MID(tab_SATLISTE[[#This Row],[SAT-ID]],2,1)="x","Freistaat Bayern",INDEX(bezirke,LEFT(tab_SATLISTE[[#This Row],[SAT-ID]],1))&amp; " - "&amp; IF(MID(tab_SATLISTE[[#This Row],[SAT-ID]],2,1)="k","kommunal","privat")))</f>
        <v>Niederbayern - kommunal</v>
      </c>
      <c r="I1072" s="365"/>
      <c r="J1072" s="365"/>
      <c r="K1072" s="365"/>
      <c r="L1072" s="366"/>
    </row>
    <row r="1073" spans="1:12" ht="15.95" customHeight="1" x14ac:dyDescent="0.25">
      <c r="A1073" s="133" t="s">
        <v>1224</v>
      </c>
      <c r="B1073" s="133" t="s">
        <v>3904</v>
      </c>
      <c r="C1073" s="133">
        <v>6</v>
      </c>
      <c r="D1073" s="136">
        <v>6000</v>
      </c>
      <c r="E1073" s="135">
        <v>1500</v>
      </c>
      <c r="F1073" s="133">
        <v>6</v>
      </c>
      <c r="G1073" s="46" t="str">
        <f>IF(MID(tab_SATLISTE[[#This Row],[SAT-ID]],2,1)="x","x",LEFT(tab_SATLISTE[[#This Row],[SAT-ID]]))</f>
        <v>2</v>
      </c>
      <c r="H1073" s="364" t="str">
        <f xml:space="preserve"> IF(tab_SATLISTE[[#This Row],[SAT-ID]]="","",IF(MID(tab_SATLISTE[[#This Row],[SAT-ID]],2,1)="x","Freistaat Bayern",INDEX(bezirke,LEFT(tab_SATLISTE[[#This Row],[SAT-ID]],1))&amp; " - "&amp; IF(MID(tab_SATLISTE[[#This Row],[SAT-ID]],2,1)="k","kommunal","privat")))</f>
        <v>Niederbayern - kommunal</v>
      </c>
      <c r="I1073" s="365"/>
      <c r="J1073" s="365"/>
      <c r="K1073" s="365"/>
      <c r="L1073" s="366"/>
    </row>
    <row r="1074" spans="1:12" ht="15.95" customHeight="1" x14ac:dyDescent="0.25">
      <c r="A1074" s="133" t="s">
        <v>1245</v>
      </c>
      <c r="B1074" s="133" t="s">
        <v>3905</v>
      </c>
      <c r="C1074" s="133">
        <v>5</v>
      </c>
      <c r="D1074" s="136">
        <v>5000</v>
      </c>
      <c r="E1074" s="135">
        <v>1250</v>
      </c>
      <c r="F1074" s="133">
        <v>5</v>
      </c>
      <c r="G1074" s="46" t="str">
        <f>IF(MID(tab_SATLISTE[[#This Row],[SAT-ID]],2,1)="x","x",LEFT(tab_SATLISTE[[#This Row],[SAT-ID]]))</f>
        <v>2</v>
      </c>
      <c r="H1074" s="364" t="str">
        <f xml:space="preserve"> IF(tab_SATLISTE[[#This Row],[SAT-ID]]="","",IF(MID(tab_SATLISTE[[#This Row],[SAT-ID]],2,1)="x","Freistaat Bayern",INDEX(bezirke,LEFT(tab_SATLISTE[[#This Row],[SAT-ID]],1))&amp; " - "&amp; IF(MID(tab_SATLISTE[[#This Row],[SAT-ID]],2,1)="k","kommunal","privat")))</f>
        <v>Niederbayern - kommunal</v>
      </c>
      <c r="I1074" s="365"/>
      <c r="J1074" s="365"/>
      <c r="K1074" s="365"/>
      <c r="L1074" s="366"/>
    </row>
    <row r="1075" spans="1:12" ht="15.95" customHeight="1" x14ac:dyDescent="0.25">
      <c r="A1075" s="133" t="s">
        <v>1325</v>
      </c>
      <c r="B1075" s="133" t="s">
        <v>3906</v>
      </c>
      <c r="C1075" s="133">
        <v>12</v>
      </c>
      <c r="D1075" s="136">
        <v>12000</v>
      </c>
      <c r="E1075" s="135">
        <v>3000</v>
      </c>
      <c r="F1075" s="133">
        <v>12</v>
      </c>
      <c r="G1075" s="46" t="str">
        <f>IF(MID(tab_SATLISTE[[#This Row],[SAT-ID]],2,1)="x","x",LEFT(tab_SATLISTE[[#This Row],[SAT-ID]]))</f>
        <v>2</v>
      </c>
      <c r="H1075" s="364" t="str">
        <f xml:space="preserve"> IF(tab_SATLISTE[[#This Row],[SAT-ID]]="","",IF(MID(tab_SATLISTE[[#This Row],[SAT-ID]],2,1)="x","Freistaat Bayern",INDEX(bezirke,LEFT(tab_SATLISTE[[#This Row],[SAT-ID]],1))&amp; " - "&amp; IF(MID(tab_SATLISTE[[#This Row],[SAT-ID]],2,1)="k","kommunal","privat")))</f>
        <v>Niederbayern - kommunal</v>
      </c>
      <c r="I1075" s="365"/>
      <c r="J1075" s="365"/>
      <c r="K1075" s="365"/>
      <c r="L1075" s="366"/>
    </row>
    <row r="1076" spans="1:12" ht="15.95" customHeight="1" x14ac:dyDescent="0.25">
      <c r="A1076" s="133" t="s">
        <v>1158</v>
      </c>
      <c r="B1076" s="133" t="s">
        <v>3907</v>
      </c>
      <c r="C1076" s="133">
        <v>25</v>
      </c>
      <c r="D1076" s="136">
        <v>25000</v>
      </c>
      <c r="E1076" s="135">
        <v>6250</v>
      </c>
      <c r="F1076" s="133">
        <v>25</v>
      </c>
      <c r="G1076" s="46" t="str">
        <f>IF(MID(tab_SATLISTE[[#This Row],[SAT-ID]],2,1)="x","x",LEFT(tab_SATLISTE[[#This Row],[SAT-ID]]))</f>
        <v>2</v>
      </c>
      <c r="H1076" s="364" t="str">
        <f xml:space="preserve"> IF(tab_SATLISTE[[#This Row],[SAT-ID]]="","",IF(MID(tab_SATLISTE[[#This Row],[SAT-ID]],2,1)="x","Freistaat Bayern",INDEX(bezirke,LEFT(tab_SATLISTE[[#This Row],[SAT-ID]],1))&amp; " - "&amp; IF(MID(tab_SATLISTE[[#This Row],[SAT-ID]],2,1)="k","kommunal","privat")))</f>
        <v>Niederbayern - kommunal</v>
      </c>
      <c r="I1076" s="365"/>
      <c r="J1076" s="365"/>
      <c r="K1076" s="365"/>
      <c r="L1076" s="366"/>
    </row>
    <row r="1077" spans="1:12" ht="15.95" customHeight="1" x14ac:dyDescent="0.25">
      <c r="A1077" s="133" t="s">
        <v>1275</v>
      </c>
      <c r="B1077" s="133" t="s">
        <v>3908</v>
      </c>
      <c r="C1077" s="133">
        <v>13</v>
      </c>
      <c r="D1077" s="136">
        <v>13000</v>
      </c>
      <c r="E1077" s="135">
        <v>3250</v>
      </c>
      <c r="F1077" s="133">
        <v>13</v>
      </c>
      <c r="G1077" s="46" t="str">
        <f>IF(MID(tab_SATLISTE[[#This Row],[SAT-ID]],2,1)="x","x",LEFT(tab_SATLISTE[[#This Row],[SAT-ID]]))</f>
        <v>2</v>
      </c>
      <c r="H1077" s="364" t="str">
        <f xml:space="preserve"> IF(tab_SATLISTE[[#This Row],[SAT-ID]]="","",IF(MID(tab_SATLISTE[[#This Row],[SAT-ID]],2,1)="x","Freistaat Bayern",INDEX(bezirke,LEFT(tab_SATLISTE[[#This Row],[SAT-ID]],1))&amp; " - "&amp; IF(MID(tab_SATLISTE[[#This Row],[SAT-ID]],2,1)="k","kommunal","privat")))</f>
        <v>Niederbayern - kommunal</v>
      </c>
      <c r="I1077" s="365"/>
      <c r="J1077" s="365"/>
      <c r="K1077" s="365"/>
      <c r="L1077" s="366"/>
    </row>
    <row r="1078" spans="1:12" ht="15.95" customHeight="1" x14ac:dyDescent="0.25">
      <c r="A1078" s="133" t="s">
        <v>1278</v>
      </c>
      <c r="B1078" s="133" t="s">
        <v>3909</v>
      </c>
      <c r="C1078" s="133">
        <v>5</v>
      </c>
      <c r="D1078" s="136">
        <v>5000</v>
      </c>
      <c r="E1078" s="135">
        <v>1250</v>
      </c>
      <c r="F1078" s="133">
        <v>5</v>
      </c>
      <c r="G1078" s="46" t="str">
        <f>IF(MID(tab_SATLISTE[[#This Row],[SAT-ID]],2,1)="x","x",LEFT(tab_SATLISTE[[#This Row],[SAT-ID]]))</f>
        <v>2</v>
      </c>
      <c r="H1078" s="364" t="str">
        <f xml:space="preserve"> IF(tab_SATLISTE[[#This Row],[SAT-ID]]="","",IF(MID(tab_SATLISTE[[#This Row],[SAT-ID]],2,1)="x","Freistaat Bayern",INDEX(bezirke,LEFT(tab_SATLISTE[[#This Row],[SAT-ID]],1))&amp; " - "&amp; IF(MID(tab_SATLISTE[[#This Row],[SAT-ID]],2,1)="k","kommunal","privat")))</f>
        <v>Niederbayern - kommunal</v>
      </c>
      <c r="I1078" s="365"/>
      <c r="J1078" s="365"/>
      <c r="K1078" s="365"/>
      <c r="L1078" s="366"/>
    </row>
    <row r="1079" spans="1:12" ht="15.95" customHeight="1" x14ac:dyDescent="0.25">
      <c r="A1079" s="133" t="s">
        <v>1287</v>
      </c>
      <c r="B1079" s="133" t="s">
        <v>3910</v>
      </c>
      <c r="C1079" s="133">
        <v>9</v>
      </c>
      <c r="D1079" s="136">
        <v>9000</v>
      </c>
      <c r="E1079" s="135">
        <v>2250</v>
      </c>
      <c r="F1079" s="133">
        <v>9</v>
      </c>
      <c r="G1079" s="46" t="str">
        <f>IF(MID(tab_SATLISTE[[#This Row],[SAT-ID]],2,1)="x","x",LEFT(tab_SATLISTE[[#This Row],[SAT-ID]]))</f>
        <v>2</v>
      </c>
      <c r="H1079" s="364" t="str">
        <f xml:space="preserve"> IF(tab_SATLISTE[[#This Row],[SAT-ID]]="","",IF(MID(tab_SATLISTE[[#This Row],[SAT-ID]],2,1)="x","Freistaat Bayern",INDEX(bezirke,LEFT(tab_SATLISTE[[#This Row],[SAT-ID]],1))&amp; " - "&amp; IF(MID(tab_SATLISTE[[#This Row],[SAT-ID]],2,1)="k","kommunal","privat")))</f>
        <v>Niederbayern - kommunal</v>
      </c>
      <c r="I1079" s="365"/>
      <c r="J1079" s="365"/>
      <c r="K1079" s="365"/>
      <c r="L1079" s="366"/>
    </row>
    <row r="1080" spans="1:12" ht="15.95" customHeight="1" x14ac:dyDescent="0.25">
      <c r="A1080" s="133" t="s">
        <v>1312</v>
      </c>
      <c r="B1080" s="133" t="s">
        <v>3911</v>
      </c>
      <c r="C1080" s="133">
        <v>40</v>
      </c>
      <c r="D1080" s="136">
        <v>40000</v>
      </c>
      <c r="E1080" s="135">
        <v>10000</v>
      </c>
      <c r="F1080" s="133">
        <v>40</v>
      </c>
      <c r="G1080" s="46" t="str">
        <f>IF(MID(tab_SATLISTE[[#This Row],[SAT-ID]],2,1)="x","x",LEFT(tab_SATLISTE[[#This Row],[SAT-ID]]))</f>
        <v>2</v>
      </c>
      <c r="H1080" s="364" t="str">
        <f xml:space="preserve"> IF(tab_SATLISTE[[#This Row],[SAT-ID]]="","",IF(MID(tab_SATLISTE[[#This Row],[SAT-ID]],2,1)="x","Freistaat Bayern",INDEX(bezirke,LEFT(tab_SATLISTE[[#This Row],[SAT-ID]],1))&amp; " - "&amp; IF(MID(tab_SATLISTE[[#This Row],[SAT-ID]],2,1)="k","kommunal","privat")))</f>
        <v>Niederbayern - kommunal</v>
      </c>
      <c r="I1080" s="365"/>
      <c r="J1080" s="365"/>
      <c r="K1080" s="365"/>
      <c r="L1080" s="366"/>
    </row>
    <row r="1081" spans="1:12" ht="15.95" customHeight="1" x14ac:dyDescent="0.25">
      <c r="A1081" s="133" t="s">
        <v>1193</v>
      </c>
      <c r="B1081" s="133" t="s">
        <v>3912</v>
      </c>
      <c r="C1081" s="133">
        <v>11</v>
      </c>
      <c r="D1081" s="136">
        <v>11000</v>
      </c>
      <c r="E1081" s="135">
        <v>2750</v>
      </c>
      <c r="F1081" s="133">
        <v>11</v>
      </c>
      <c r="G1081" s="46" t="str">
        <f>IF(MID(tab_SATLISTE[[#This Row],[SAT-ID]],2,1)="x","x",LEFT(tab_SATLISTE[[#This Row],[SAT-ID]]))</f>
        <v>2</v>
      </c>
      <c r="H1081" s="364" t="str">
        <f xml:space="preserve"> IF(tab_SATLISTE[[#This Row],[SAT-ID]]="","",IF(MID(tab_SATLISTE[[#This Row],[SAT-ID]],2,1)="x","Freistaat Bayern",INDEX(bezirke,LEFT(tab_SATLISTE[[#This Row],[SAT-ID]],1))&amp; " - "&amp; IF(MID(tab_SATLISTE[[#This Row],[SAT-ID]],2,1)="k","kommunal","privat")))</f>
        <v>Niederbayern - kommunal</v>
      </c>
      <c r="I1081" s="365"/>
      <c r="J1081" s="365"/>
      <c r="K1081" s="365"/>
      <c r="L1081" s="366"/>
    </row>
    <row r="1082" spans="1:12" ht="15.95" customHeight="1" x14ac:dyDescent="0.25">
      <c r="A1082" s="133" t="s">
        <v>1334</v>
      </c>
      <c r="B1082" s="133" t="s">
        <v>3913</v>
      </c>
      <c r="C1082" s="133">
        <v>14</v>
      </c>
      <c r="D1082" s="136">
        <v>14000</v>
      </c>
      <c r="E1082" s="135">
        <v>3500</v>
      </c>
      <c r="F1082" s="133">
        <v>14</v>
      </c>
      <c r="G1082" s="46" t="str">
        <f>IF(MID(tab_SATLISTE[[#This Row],[SAT-ID]],2,1)="x","x",LEFT(tab_SATLISTE[[#This Row],[SAT-ID]]))</f>
        <v>2</v>
      </c>
      <c r="H1082" s="364" t="str">
        <f xml:space="preserve"> IF(tab_SATLISTE[[#This Row],[SAT-ID]]="","",IF(MID(tab_SATLISTE[[#This Row],[SAT-ID]],2,1)="x","Freistaat Bayern",INDEX(bezirke,LEFT(tab_SATLISTE[[#This Row],[SAT-ID]],1))&amp; " - "&amp; IF(MID(tab_SATLISTE[[#This Row],[SAT-ID]],2,1)="k","kommunal","privat")))</f>
        <v>Niederbayern - kommunal</v>
      </c>
      <c r="I1082" s="365"/>
      <c r="J1082" s="365"/>
      <c r="K1082" s="365"/>
      <c r="L1082" s="366"/>
    </row>
    <row r="1083" spans="1:12" ht="15.95" customHeight="1" x14ac:dyDescent="0.25">
      <c r="A1083" s="133" t="s">
        <v>1336</v>
      </c>
      <c r="B1083" s="133" t="s">
        <v>3914</v>
      </c>
      <c r="C1083" s="133">
        <v>6</v>
      </c>
      <c r="D1083" s="136">
        <v>6000</v>
      </c>
      <c r="E1083" s="135">
        <v>1500</v>
      </c>
      <c r="F1083" s="133">
        <v>6</v>
      </c>
      <c r="G1083" s="46" t="str">
        <f>IF(MID(tab_SATLISTE[[#This Row],[SAT-ID]],2,1)="x","x",LEFT(tab_SATLISTE[[#This Row],[SAT-ID]]))</f>
        <v>2</v>
      </c>
      <c r="H1083" s="364" t="str">
        <f xml:space="preserve"> IF(tab_SATLISTE[[#This Row],[SAT-ID]]="","",IF(MID(tab_SATLISTE[[#This Row],[SAT-ID]],2,1)="x","Freistaat Bayern",INDEX(bezirke,LEFT(tab_SATLISTE[[#This Row],[SAT-ID]],1))&amp; " - "&amp; IF(MID(tab_SATLISTE[[#This Row],[SAT-ID]],2,1)="k","kommunal","privat")))</f>
        <v>Niederbayern - kommunal</v>
      </c>
      <c r="I1083" s="365"/>
      <c r="J1083" s="365"/>
      <c r="K1083" s="365"/>
      <c r="L1083" s="366"/>
    </row>
    <row r="1084" spans="1:12" ht="15.95" customHeight="1" x14ac:dyDescent="0.25">
      <c r="A1084" s="133" t="s">
        <v>1159</v>
      </c>
      <c r="B1084" s="133" t="s">
        <v>3915</v>
      </c>
      <c r="C1084" s="133">
        <v>18</v>
      </c>
      <c r="D1084" s="136">
        <v>18000</v>
      </c>
      <c r="E1084" s="135">
        <v>4500</v>
      </c>
      <c r="F1084" s="133">
        <v>18</v>
      </c>
      <c r="G1084" s="46" t="str">
        <f>IF(MID(tab_SATLISTE[[#This Row],[SAT-ID]],2,1)="x","x",LEFT(tab_SATLISTE[[#This Row],[SAT-ID]]))</f>
        <v>2</v>
      </c>
      <c r="H1084" s="364" t="str">
        <f xml:space="preserve"> IF(tab_SATLISTE[[#This Row],[SAT-ID]]="","",IF(MID(tab_SATLISTE[[#This Row],[SAT-ID]],2,1)="x","Freistaat Bayern",INDEX(bezirke,LEFT(tab_SATLISTE[[#This Row],[SAT-ID]],1))&amp; " - "&amp; IF(MID(tab_SATLISTE[[#This Row],[SAT-ID]],2,1)="k","kommunal","privat")))</f>
        <v>Niederbayern - kommunal</v>
      </c>
      <c r="I1084" s="365"/>
      <c r="J1084" s="365"/>
      <c r="K1084" s="365"/>
      <c r="L1084" s="366"/>
    </row>
    <row r="1085" spans="1:12" ht="15.95" customHeight="1" x14ac:dyDescent="0.25">
      <c r="A1085" s="133" t="s">
        <v>1277</v>
      </c>
      <c r="B1085" s="133" t="s">
        <v>3916</v>
      </c>
      <c r="C1085" s="133">
        <v>6</v>
      </c>
      <c r="D1085" s="136">
        <v>6000</v>
      </c>
      <c r="E1085" s="135">
        <v>1500</v>
      </c>
      <c r="F1085" s="133">
        <v>6</v>
      </c>
      <c r="G1085" s="46" t="str">
        <f>IF(MID(tab_SATLISTE[[#This Row],[SAT-ID]],2,1)="x","x",LEFT(tab_SATLISTE[[#This Row],[SAT-ID]]))</f>
        <v>2</v>
      </c>
      <c r="H1085" s="364" t="str">
        <f xml:space="preserve"> IF(tab_SATLISTE[[#This Row],[SAT-ID]]="","",IF(MID(tab_SATLISTE[[#This Row],[SAT-ID]],2,1)="x","Freistaat Bayern",INDEX(bezirke,LEFT(tab_SATLISTE[[#This Row],[SAT-ID]],1))&amp; " - "&amp; IF(MID(tab_SATLISTE[[#This Row],[SAT-ID]],2,1)="k","kommunal","privat")))</f>
        <v>Niederbayern - kommunal</v>
      </c>
      <c r="I1085" s="365"/>
      <c r="J1085" s="365"/>
      <c r="K1085" s="365"/>
      <c r="L1085" s="366"/>
    </row>
    <row r="1086" spans="1:12" ht="15.95" customHeight="1" x14ac:dyDescent="0.25">
      <c r="A1086" s="133" t="s">
        <v>1366</v>
      </c>
      <c r="B1086" s="133" t="s">
        <v>3917</v>
      </c>
      <c r="C1086" s="133">
        <v>5</v>
      </c>
      <c r="D1086" s="136">
        <v>5000</v>
      </c>
      <c r="E1086" s="135">
        <v>1250</v>
      </c>
      <c r="F1086" s="133">
        <v>5</v>
      </c>
      <c r="G1086" s="46" t="str">
        <f>IF(MID(tab_SATLISTE[[#This Row],[SAT-ID]],2,1)="x","x",LEFT(tab_SATLISTE[[#This Row],[SAT-ID]]))</f>
        <v>2</v>
      </c>
      <c r="H1086" s="364" t="str">
        <f xml:space="preserve"> IF(tab_SATLISTE[[#This Row],[SAT-ID]]="","",IF(MID(tab_SATLISTE[[#This Row],[SAT-ID]],2,1)="x","Freistaat Bayern",INDEX(bezirke,LEFT(tab_SATLISTE[[#This Row],[SAT-ID]],1))&amp; " - "&amp; IF(MID(tab_SATLISTE[[#This Row],[SAT-ID]],2,1)="k","kommunal","privat")))</f>
        <v>Niederbayern - kommunal</v>
      </c>
      <c r="I1086" s="365"/>
      <c r="J1086" s="365"/>
      <c r="K1086" s="365"/>
      <c r="L1086" s="366"/>
    </row>
    <row r="1087" spans="1:12" ht="15.95" customHeight="1" x14ac:dyDescent="0.25">
      <c r="A1087" s="133" t="s">
        <v>1369</v>
      </c>
      <c r="B1087" s="133" t="s">
        <v>3918</v>
      </c>
      <c r="C1087" s="133">
        <v>11</v>
      </c>
      <c r="D1087" s="136">
        <v>11000</v>
      </c>
      <c r="E1087" s="135">
        <v>2750</v>
      </c>
      <c r="F1087" s="133">
        <v>11</v>
      </c>
      <c r="G1087" s="46" t="str">
        <f>IF(MID(tab_SATLISTE[[#This Row],[SAT-ID]],2,1)="x","x",LEFT(tab_SATLISTE[[#This Row],[SAT-ID]]))</f>
        <v>2</v>
      </c>
      <c r="H1087" s="364" t="str">
        <f xml:space="preserve"> IF(tab_SATLISTE[[#This Row],[SAT-ID]]="","",IF(MID(tab_SATLISTE[[#This Row],[SAT-ID]],2,1)="x","Freistaat Bayern",INDEX(bezirke,LEFT(tab_SATLISTE[[#This Row],[SAT-ID]],1))&amp; " - "&amp; IF(MID(tab_SATLISTE[[#This Row],[SAT-ID]],2,1)="k","kommunal","privat")))</f>
        <v>Niederbayern - kommunal</v>
      </c>
      <c r="I1087" s="365"/>
      <c r="J1087" s="365"/>
      <c r="K1087" s="365"/>
      <c r="L1087" s="366"/>
    </row>
    <row r="1088" spans="1:12" ht="15.95" customHeight="1" x14ac:dyDescent="0.25">
      <c r="A1088" s="133" t="s">
        <v>1204</v>
      </c>
      <c r="B1088" s="133" t="s">
        <v>3919</v>
      </c>
      <c r="C1088" s="133">
        <v>33</v>
      </c>
      <c r="D1088" s="136">
        <v>33000</v>
      </c>
      <c r="E1088" s="135">
        <v>8250</v>
      </c>
      <c r="F1088" s="133">
        <v>33</v>
      </c>
      <c r="G1088" s="46" t="str">
        <f>IF(MID(tab_SATLISTE[[#This Row],[SAT-ID]],2,1)="x","x",LEFT(tab_SATLISTE[[#This Row],[SAT-ID]]))</f>
        <v>2</v>
      </c>
      <c r="H1088" s="364" t="str">
        <f xml:space="preserve"> IF(tab_SATLISTE[[#This Row],[SAT-ID]]="","",IF(MID(tab_SATLISTE[[#This Row],[SAT-ID]],2,1)="x","Freistaat Bayern",INDEX(bezirke,LEFT(tab_SATLISTE[[#This Row],[SAT-ID]],1))&amp; " - "&amp; IF(MID(tab_SATLISTE[[#This Row],[SAT-ID]],2,1)="k","kommunal","privat")))</f>
        <v>Niederbayern - kommunal</v>
      </c>
      <c r="I1088" s="365"/>
      <c r="J1088" s="365"/>
      <c r="K1088" s="365"/>
      <c r="L1088" s="366"/>
    </row>
    <row r="1089" spans="1:12" ht="15.95" customHeight="1" x14ac:dyDescent="0.25">
      <c r="A1089" s="133" t="s">
        <v>1453</v>
      </c>
      <c r="B1089" s="133" t="s">
        <v>3920</v>
      </c>
      <c r="C1089" s="133">
        <v>2</v>
      </c>
      <c r="D1089" s="136">
        <v>2000</v>
      </c>
      <c r="E1089" s="135">
        <v>500</v>
      </c>
      <c r="F1089" s="133">
        <v>2</v>
      </c>
      <c r="G1089" s="46" t="str">
        <f>IF(MID(tab_SATLISTE[[#This Row],[SAT-ID]],2,1)="x","x",LEFT(tab_SATLISTE[[#This Row],[SAT-ID]]))</f>
        <v>2</v>
      </c>
      <c r="H1089" s="364" t="str">
        <f xml:space="preserve"> IF(tab_SATLISTE[[#This Row],[SAT-ID]]="","",IF(MID(tab_SATLISTE[[#This Row],[SAT-ID]],2,1)="x","Freistaat Bayern",INDEX(bezirke,LEFT(tab_SATLISTE[[#This Row],[SAT-ID]],1))&amp; " - "&amp; IF(MID(tab_SATLISTE[[#This Row],[SAT-ID]],2,1)="k","kommunal","privat")))</f>
        <v>Niederbayern - privat</v>
      </c>
      <c r="I1089" s="365"/>
      <c r="J1089" s="365"/>
      <c r="K1089" s="365"/>
      <c r="L1089" s="366"/>
    </row>
    <row r="1090" spans="1:12" ht="15.95" customHeight="1" x14ac:dyDescent="0.25">
      <c r="A1090" s="133" t="s">
        <v>1392</v>
      </c>
      <c r="B1090" s="133" t="s">
        <v>3921</v>
      </c>
      <c r="C1090" s="133">
        <v>15</v>
      </c>
      <c r="D1090" s="136">
        <v>15000</v>
      </c>
      <c r="E1090" s="135">
        <v>3750</v>
      </c>
      <c r="F1090" s="133">
        <v>15</v>
      </c>
      <c r="G1090" s="46" t="str">
        <f>IF(MID(tab_SATLISTE[[#This Row],[SAT-ID]],2,1)="x","x",LEFT(tab_SATLISTE[[#This Row],[SAT-ID]]))</f>
        <v>2</v>
      </c>
      <c r="H1090" s="364" t="str">
        <f xml:space="preserve"> IF(tab_SATLISTE[[#This Row],[SAT-ID]]="","",IF(MID(tab_SATLISTE[[#This Row],[SAT-ID]],2,1)="x","Freistaat Bayern",INDEX(bezirke,LEFT(tab_SATLISTE[[#This Row],[SAT-ID]],1))&amp; " - "&amp; IF(MID(tab_SATLISTE[[#This Row],[SAT-ID]],2,1)="k","kommunal","privat")))</f>
        <v>Niederbayern - kommunal</v>
      </c>
      <c r="I1090" s="365"/>
      <c r="J1090" s="365"/>
      <c r="K1090" s="365"/>
      <c r="L1090" s="366"/>
    </row>
    <row r="1091" spans="1:12" ht="15.95" customHeight="1" x14ac:dyDescent="0.25">
      <c r="A1091" s="133" t="s">
        <v>1396</v>
      </c>
      <c r="B1091" s="133" t="s">
        <v>3922</v>
      </c>
      <c r="C1091" s="133">
        <v>6</v>
      </c>
      <c r="D1091" s="136">
        <v>6000</v>
      </c>
      <c r="E1091" s="135">
        <v>1500</v>
      </c>
      <c r="F1091" s="133">
        <v>6</v>
      </c>
      <c r="G1091" s="46" t="str">
        <f>IF(MID(tab_SATLISTE[[#This Row],[SAT-ID]],2,1)="x","x",LEFT(tab_SATLISTE[[#This Row],[SAT-ID]]))</f>
        <v>2</v>
      </c>
      <c r="H1091" s="364" t="str">
        <f xml:space="preserve"> IF(tab_SATLISTE[[#This Row],[SAT-ID]]="","",IF(MID(tab_SATLISTE[[#This Row],[SAT-ID]],2,1)="x","Freistaat Bayern",INDEX(bezirke,LEFT(tab_SATLISTE[[#This Row],[SAT-ID]],1))&amp; " - "&amp; IF(MID(tab_SATLISTE[[#This Row],[SAT-ID]],2,1)="k","kommunal","privat")))</f>
        <v>Niederbayern - kommunal</v>
      </c>
      <c r="I1091" s="365"/>
      <c r="J1091" s="365"/>
      <c r="K1091" s="365"/>
      <c r="L1091" s="366"/>
    </row>
    <row r="1092" spans="1:12" ht="15.95" customHeight="1" x14ac:dyDescent="0.25">
      <c r="A1092" s="133" t="s">
        <v>1283</v>
      </c>
      <c r="B1092" s="133" t="s">
        <v>3923</v>
      </c>
      <c r="C1092" s="133">
        <v>6</v>
      </c>
      <c r="D1092" s="136">
        <v>6000</v>
      </c>
      <c r="E1092" s="135">
        <v>1500</v>
      </c>
      <c r="F1092" s="133">
        <v>6</v>
      </c>
      <c r="G1092" s="46" t="str">
        <f>IF(MID(tab_SATLISTE[[#This Row],[SAT-ID]],2,1)="x","x",LEFT(tab_SATLISTE[[#This Row],[SAT-ID]]))</f>
        <v>2</v>
      </c>
      <c r="H1092" s="364" t="str">
        <f xml:space="preserve"> IF(tab_SATLISTE[[#This Row],[SAT-ID]]="","",IF(MID(tab_SATLISTE[[#This Row],[SAT-ID]],2,1)="x","Freistaat Bayern",INDEX(bezirke,LEFT(tab_SATLISTE[[#This Row],[SAT-ID]],1))&amp; " - "&amp; IF(MID(tab_SATLISTE[[#This Row],[SAT-ID]],2,1)="k","kommunal","privat")))</f>
        <v>Niederbayern - kommunal</v>
      </c>
      <c r="I1092" s="365"/>
      <c r="J1092" s="365"/>
      <c r="K1092" s="365"/>
      <c r="L1092" s="366"/>
    </row>
    <row r="1093" spans="1:12" ht="15.95" customHeight="1" x14ac:dyDescent="0.25">
      <c r="A1093" s="133" t="s">
        <v>1219</v>
      </c>
      <c r="B1093" s="133" t="s">
        <v>3924</v>
      </c>
      <c r="C1093" s="133">
        <v>7</v>
      </c>
      <c r="D1093" s="136">
        <v>7000</v>
      </c>
      <c r="E1093" s="135">
        <v>1750</v>
      </c>
      <c r="F1093" s="133">
        <v>7</v>
      </c>
      <c r="G1093" s="46" t="str">
        <f>IF(MID(tab_SATLISTE[[#This Row],[SAT-ID]],2,1)="x","x",LEFT(tab_SATLISTE[[#This Row],[SAT-ID]]))</f>
        <v>2</v>
      </c>
      <c r="H1093" s="364" t="str">
        <f xml:space="preserve"> IF(tab_SATLISTE[[#This Row],[SAT-ID]]="","",IF(MID(tab_SATLISTE[[#This Row],[SAT-ID]],2,1)="x","Freistaat Bayern",INDEX(bezirke,LEFT(tab_SATLISTE[[#This Row],[SAT-ID]],1))&amp; " - "&amp; IF(MID(tab_SATLISTE[[#This Row],[SAT-ID]],2,1)="k","kommunal","privat")))</f>
        <v>Niederbayern - kommunal</v>
      </c>
      <c r="I1093" s="365"/>
      <c r="J1093" s="365"/>
      <c r="K1093" s="365"/>
      <c r="L1093" s="366"/>
    </row>
    <row r="1094" spans="1:12" ht="15.95" customHeight="1" x14ac:dyDescent="0.25">
      <c r="A1094" s="133" t="s">
        <v>1240</v>
      </c>
      <c r="B1094" s="133" t="s">
        <v>3925</v>
      </c>
      <c r="C1094" s="133">
        <v>21</v>
      </c>
      <c r="D1094" s="136">
        <v>21000</v>
      </c>
      <c r="E1094" s="135">
        <v>5250</v>
      </c>
      <c r="F1094" s="133">
        <v>21</v>
      </c>
      <c r="G1094" s="46" t="str">
        <f>IF(MID(tab_SATLISTE[[#This Row],[SAT-ID]],2,1)="x","x",LEFT(tab_SATLISTE[[#This Row],[SAT-ID]]))</f>
        <v>2</v>
      </c>
      <c r="H1094" s="364" t="str">
        <f xml:space="preserve"> IF(tab_SATLISTE[[#This Row],[SAT-ID]]="","",IF(MID(tab_SATLISTE[[#This Row],[SAT-ID]],2,1)="x","Freistaat Bayern",INDEX(bezirke,LEFT(tab_SATLISTE[[#This Row],[SAT-ID]],1))&amp; " - "&amp; IF(MID(tab_SATLISTE[[#This Row],[SAT-ID]],2,1)="k","kommunal","privat")))</f>
        <v>Niederbayern - kommunal</v>
      </c>
      <c r="I1094" s="365"/>
      <c r="J1094" s="365"/>
      <c r="K1094" s="365"/>
      <c r="L1094" s="366"/>
    </row>
    <row r="1095" spans="1:12" ht="15.95" customHeight="1" x14ac:dyDescent="0.25">
      <c r="A1095" s="133" t="s">
        <v>1266</v>
      </c>
      <c r="B1095" s="133" t="s">
        <v>3926</v>
      </c>
      <c r="C1095" s="133">
        <v>22</v>
      </c>
      <c r="D1095" s="136">
        <v>22000</v>
      </c>
      <c r="E1095" s="135">
        <v>5500</v>
      </c>
      <c r="F1095" s="133">
        <v>22</v>
      </c>
      <c r="G1095" s="46" t="str">
        <f>IF(MID(tab_SATLISTE[[#This Row],[SAT-ID]],2,1)="x","x",LEFT(tab_SATLISTE[[#This Row],[SAT-ID]]))</f>
        <v>2</v>
      </c>
      <c r="H1095" s="364" t="str">
        <f xml:space="preserve"> IF(tab_SATLISTE[[#This Row],[SAT-ID]]="","",IF(MID(tab_SATLISTE[[#This Row],[SAT-ID]],2,1)="x","Freistaat Bayern",INDEX(bezirke,LEFT(tab_SATLISTE[[#This Row],[SAT-ID]],1))&amp; " - "&amp; IF(MID(tab_SATLISTE[[#This Row],[SAT-ID]],2,1)="k","kommunal","privat")))</f>
        <v>Niederbayern - kommunal</v>
      </c>
      <c r="I1095" s="365"/>
      <c r="J1095" s="365"/>
      <c r="K1095" s="365"/>
      <c r="L1095" s="366"/>
    </row>
    <row r="1096" spans="1:12" ht="15.95" customHeight="1" x14ac:dyDescent="0.25">
      <c r="A1096" s="133" t="s">
        <v>1364</v>
      </c>
      <c r="B1096" s="133" t="s">
        <v>3927</v>
      </c>
      <c r="C1096" s="133">
        <v>12</v>
      </c>
      <c r="D1096" s="136">
        <v>12000</v>
      </c>
      <c r="E1096" s="135">
        <v>3000</v>
      </c>
      <c r="F1096" s="133">
        <v>12</v>
      </c>
      <c r="G1096" s="46" t="str">
        <f>IF(MID(tab_SATLISTE[[#This Row],[SAT-ID]],2,1)="x","x",LEFT(tab_SATLISTE[[#This Row],[SAT-ID]]))</f>
        <v>2</v>
      </c>
      <c r="H1096" s="364" t="str">
        <f xml:space="preserve"> IF(tab_SATLISTE[[#This Row],[SAT-ID]]="","",IF(MID(tab_SATLISTE[[#This Row],[SAT-ID]],2,1)="x","Freistaat Bayern",INDEX(bezirke,LEFT(tab_SATLISTE[[#This Row],[SAT-ID]],1))&amp; " - "&amp; IF(MID(tab_SATLISTE[[#This Row],[SAT-ID]],2,1)="k","kommunal","privat")))</f>
        <v>Niederbayern - kommunal</v>
      </c>
      <c r="I1096" s="365"/>
      <c r="J1096" s="365"/>
      <c r="K1096" s="365"/>
      <c r="L1096" s="366"/>
    </row>
    <row r="1097" spans="1:12" ht="15.95" customHeight="1" x14ac:dyDescent="0.25">
      <c r="A1097" s="133" t="s">
        <v>1374</v>
      </c>
      <c r="B1097" s="133" t="s">
        <v>3928</v>
      </c>
      <c r="C1097" s="133">
        <v>19</v>
      </c>
      <c r="D1097" s="136">
        <v>19000</v>
      </c>
      <c r="E1097" s="135">
        <v>4750</v>
      </c>
      <c r="F1097" s="133">
        <v>19</v>
      </c>
      <c r="G1097" s="46" t="str">
        <f>IF(MID(tab_SATLISTE[[#This Row],[SAT-ID]],2,1)="x","x",LEFT(tab_SATLISTE[[#This Row],[SAT-ID]]))</f>
        <v>2</v>
      </c>
      <c r="H1097" s="364" t="str">
        <f xml:space="preserve"> IF(tab_SATLISTE[[#This Row],[SAT-ID]]="","",IF(MID(tab_SATLISTE[[#This Row],[SAT-ID]],2,1)="x","Freistaat Bayern",INDEX(bezirke,LEFT(tab_SATLISTE[[#This Row],[SAT-ID]],1))&amp; " - "&amp; IF(MID(tab_SATLISTE[[#This Row],[SAT-ID]],2,1)="k","kommunal","privat")))</f>
        <v>Niederbayern - kommunal</v>
      </c>
      <c r="I1097" s="365"/>
      <c r="J1097" s="365"/>
      <c r="K1097" s="365"/>
      <c r="L1097" s="366"/>
    </row>
    <row r="1098" spans="1:12" ht="15.95" customHeight="1" x14ac:dyDescent="0.25">
      <c r="A1098" s="133" t="s">
        <v>1152</v>
      </c>
      <c r="B1098" s="133" t="s">
        <v>3929</v>
      </c>
      <c r="C1098" s="133">
        <v>3</v>
      </c>
      <c r="D1098" s="136">
        <v>3000</v>
      </c>
      <c r="E1098" s="135">
        <v>750</v>
      </c>
      <c r="F1098" s="133">
        <v>3</v>
      </c>
      <c r="G1098" s="46" t="str">
        <f>IF(MID(tab_SATLISTE[[#This Row],[SAT-ID]],2,1)="x","x",LEFT(tab_SATLISTE[[#This Row],[SAT-ID]]))</f>
        <v>2</v>
      </c>
      <c r="H1098" s="364" t="str">
        <f xml:space="preserve"> IF(tab_SATLISTE[[#This Row],[SAT-ID]]="","",IF(MID(tab_SATLISTE[[#This Row],[SAT-ID]],2,1)="x","Freistaat Bayern",INDEX(bezirke,LEFT(tab_SATLISTE[[#This Row],[SAT-ID]],1))&amp; " - "&amp; IF(MID(tab_SATLISTE[[#This Row],[SAT-ID]],2,1)="k","kommunal","privat")))</f>
        <v>Niederbayern - kommunal</v>
      </c>
      <c r="I1098" s="365"/>
      <c r="J1098" s="365"/>
      <c r="K1098" s="365"/>
      <c r="L1098" s="366"/>
    </row>
    <row r="1099" spans="1:12" ht="15.95" customHeight="1" x14ac:dyDescent="0.25">
      <c r="A1099" s="133" t="s">
        <v>1166</v>
      </c>
      <c r="B1099" s="133" t="s">
        <v>3930</v>
      </c>
      <c r="C1099" s="133">
        <v>7</v>
      </c>
      <c r="D1099" s="136">
        <v>7000</v>
      </c>
      <c r="E1099" s="135">
        <v>1750</v>
      </c>
      <c r="F1099" s="133">
        <v>7</v>
      </c>
      <c r="G1099" s="46" t="str">
        <f>IF(MID(tab_SATLISTE[[#This Row],[SAT-ID]],2,1)="x","x",LEFT(tab_SATLISTE[[#This Row],[SAT-ID]]))</f>
        <v>2</v>
      </c>
      <c r="H1099" s="364" t="str">
        <f xml:space="preserve"> IF(tab_SATLISTE[[#This Row],[SAT-ID]]="","",IF(MID(tab_SATLISTE[[#This Row],[SAT-ID]],2,1)="x","Freistaat Bayern",INDEX(bezirke,LEFT(tab_SATLISTE[[#This Row],[SAT-ID]],1))&amp; " - "&amp; IF(MID(tab_SATLISTE[[#This Row],[SAT-ID]],2,1)="k","kommunal","privat")))</f>
        <v>Niederbayern - kommunal</v>
      </c>
      <c r="I1099" s="365"/>
      <c r="J1099" s="365"/>
      <c r="K1099" s="365"/>
      <c r="L1099" s="366"/>
    </row>
    <row r="1100" spans="1:12" ht="15.95" customHeight="1" x14ac:dyDescent="0.25">
      <c r="A1100" s="133" t="s">
        <v>1167</v>
      </c>
      <c r="B1100" s="133" t="s">
        <v>3931</v>
      </c>
      <c r="C1100" s="133">
        <v>5</v>
      </c>
      <c r="D1100" s="136">
        <v>5000</v>
      </c>
      <c r="E1100" s="135">
        <v>1250</v>
      </c>
      <c r="F1100" s="133">
        <v>5</v>
      </c>
      <c r="G1100" s="46" t="str">
        <f>IF(MID(tab_SATLISTE[[#This Row],[SAT-ID]],2,1)="x","x",LEFT(tab_SATLISTE[[#This Row],[SAT-ID]]))</f>
        <v>2</v>
      </c>
      <c r="H1100" s="364" t="str">
        <f xml:space="preserve"> IF(tab_SATLISTE[[#This Row],[SAT-ID]]="","",IF(MID(tab_SATLISTE[[#This Row],[SAT-ID]],2,1)="x","Freistaat Bayern",INDEX(bezirke,LEFT(tab_SATLISTE[[#This Row],[SAT-ID]],1))&amp; " - "&amp; IF(MID(tab_SATLISTE[[#This Row],[SAT-ID]],2,1)="k","kommunal","privat")))</f>
        <v>Niederbayern - kommunal</v>
      </c>
      <c r="I1100" s="365"/>
      <c r="J1100" s="365"/>
      <c r="K1100" s="365"/>
      <c r="L1100" s="366"/>
    </row>
    <row r="1101" spans="1:12" ht="15.95" customHeight="1" x14ac:dyDescent="0.25">
      <c r="A1101" s="133" t="s">
        <v>1183</v>
      </c>
      <c r="B1101" s="133" t="s">
        <v>3932</v>
      </c>
      <c r="C1101" s="133">
        <v>6</v>
      </c>
      <c r="D1101" s="136">
        <v>6000</v>
      </c>
      <c r="E1101" s="135">
        <v>1500</v>
      </c>
      <c r="F1101" s="133">
        <v>6</v>
      </c>
      <c r="G1101" s="46" t="str">
        <f>IF(MID(tab_SATLISTE[[#This Row],[SAT-ID]],2,1)="x","x",LEFT(tab_SATLISTE[[#This Row],[SAT-ID]]))</f>
        <v>2</v>
      </c>
      <c r="H1101" s="364" t="str">
        <f xml:space="preserve"> IF(tab_SATLISTE[[#This Row],[SAT-ID]]="","",IF(MID(tab_SATLISTE[[#This Row],[SAT-ID]],2,1)="x","Freistaat Bayern",INDEX(bezirke,LEFT(tab_SATLISTE[[#This Row],[SAT-ID]],1))&amp; " - "&amp; IF(MID(tab_SATLISTE[[#This Row],[SAT-ID]],2,1)="k","kommunal","privat")))</f>
        <v>Niederbayern - kommunal</v>
      </c>
      <c r="I1101" s="365"/>
      <c r="J1101" s="365"/>
      <c r="K1101" s="365"/>
      <c r="L1101" s="366"/>
    </row>
    <row r="1102" spans="1:12" ht="15.95" customHeight="1" x14ac:dyDescent="0.25">
      <c r="A1102" s="133" t="s">
        <v>1195</v>
      </c>
      <c r="B1102" s="133" t="s">
        <v>3933</v>
      </c>
      <c r="C1102" s="133">
        <v>9</v>
      </c>
      <c r="D1102" s="136">
        <v>9000</v>
      </c>
      <c r="E1102" s="135">
        <v>2250</v>
      </c>
      <c r="F1102" s="133">
        <v>9</v>
      </c>
      <c r="G1102" s="46" t="str">
        <f>IF(MID(tab_SATLISTE[[#This Row],[SAT-ID]],2,1)="x","x",LEFT(tab_SATLISTE[[#This Row],[SAT-ID]]))</f>
        <v>2</v>
      </c>
      <c r="H1102" s="364" t="str">
        <f xml:space="preserve"> IF(tab_SATLISTE[[#This Row],[SAT-ID]]="","",IF(MID(tab_SATLISTE[[#This Row],[SAT-ID]],2,1)="x","Freistaat Bayern",INDEX(bezirke,LEFT(tab_SATLISTE[[#This Row],[SAT-ID]],1))&amp; " - "&amp; IF(MID(tab_SATLISTE[[#This Row],[SAT-ID]],2,1)="k","kommunal","privat")))</f>
        <v>Niederbayern - kommunal</v>
      </c>
      <c r="I1102" s="365"/>
      <c r="J1102" s="365"/>
      <c r="K1102" s="365"/>
      <c r="L1102" s="366"/>
    </row>
    <row r="1103" spans="1:12" ht="15.95" customHeight="1" x14ac:dyDescent="0.25">
      <c r="A1103" s="133" t="s">
        <v>1206</v>
      </c>
      <c r="B1103" s="133" t="s">
        <v>3934</v>
      </c>
      <c r="C1103" s="133">
        <v>5</v>
      </c>
      <c r="D1103" s="136">
        <v>5000</v>
      </c>
      <c r="E1103" s="135">
        <v>1250</v>
      </c>
      <c r="F1103" s="133">
        <v>5</v>
      </c>
      <c r="G1103" s="46" t="str">
        <f>IF(MID(tab_SATLISTE[[#This Row],[SAT-ID]],2,1)="x","x",LEFT(tab_SATLISTE[[#This Row],[SAT-ID]]))</f>
        <v>2</v>
      </c>
      <c r="H1103" s="364" t="str">
        <f xml:space="preserve"> IF(tab_SATLISTE[[#This Row],[SAT-ID]]="","",IF(MID(tab_SATLISTE[[#This Row],[SAT-ID]],2,1)="x","Freistaat Bayern",INDEX(bezirke,LEFT(tab_SATLISTE[[#This Row],[SAT-ID]],1))&amp; " - "&amp; IF(MID(tab_SATLISTE[[#This Row],[SAT-ID]],2,1)="k","kommunal","privat")))</f>
        <v>Niederbayern - kommunal</v>
      </c>
      <c r="I1103" s="365"/>
      <c r="J1103" s="365"/>
      <c r="K1103" s="365"/>
      <c r="L1103" s="366"/>
    </row>
    <row r="1104" spans="1:12" ht="15.95" customHeight="1" x14ac:dyDescent="0.25">
      <c r="A1104" s="133" t="s">
        <v>1210</v>
      </c>
      <c r="B1104" s="133" t="s">
        <v>3935</v>
      </c>
      <c r="C1104" s="133">
        <v>8</v>
      </c>
      <c r="D1104" s="136">
        <v>8000</v>
      </c>
      <c r="E1104" s="135">
        <v>2000</v>
      </c>
      <c r="F1104" s="133">
        <v>8</v>
      </c>
      <c r="G1104" s="46" t="str">
        <f>IF(MID(tab_SATLISTE[[#This Row],[SAT-ID]],2,1)="x","x",LEFT(tab_SATLISTE[[#This Row],[SAT-ID]]))</f>
        <v>2</v>
      </c>
      <c r="H1104" s="364" t="str">
        <f xml:space="preserve"> IF(tab_SATLISTE[[#This Row],[SAT-ID]]="","",IF(MID(tab_SATLISTE[[#This Row],[SAT-ID]],2,1)="x","Freistaat Bayern",INDEX(bezirke,LEFT(tab_SATLISTE[[#This Row],[SAT-ID]],1))&amp; " - "&amp; IF(MID(tab_SATLISTE[[#This Row],[SAT-ID]],2,1)="k","kommunal","privat")))</f>
        <v>Niederbayern - kommunal</v>
      </c>
      <c r="I1104" s="365"/>
      <c r="J1104" s="365"/>
      <c r="K1104" s="365"/>
      <c r="L1104" s="366"/>
    </row>
    <row r="1105" spans="1:12" ht="15.95" customHeight="1" x14ac:dyDescent="0.25">
      <c r="A1105" s="133" t="s">
        <v>1241</v>
      </c>
      <c r="B1105" s="133" t="s">
        <v>3936</v>
      </c>
      <c r="C1105" s="133">
        <v>8</v>
      </c>
      <c r="D1105" s="136">
        <v>8000</v>
      </c>
      <c r="E1105" s="135">
        <v>2000</v>
      </c>
      <c r="F1105" s="133">
        <v>8</v>
      </c>
      <c r="G1105" s="46" t="str">
        <f>IF(MID(tab_SATLISTE[[#This Row],[SAT-ID]],2,1)="x","x",LEFT(tab_SATLISTE[[#This Row],[SAT-ID]]))</f>
        <v>2</v>
      </c>
      <c r="H1105" s="364" t="str">
        <f xml:space="preserve"> IF(tab_SATLISTE[[#This Row],[SAT-ID]]="","",IF(MID(tab_SATLISTE[[#This Row],[SAT-ID]],2,1)="x","Freistaat Bayern",INDEX(bezirke,LEFT(tab_SATLISTE[[#This Row],[SAT-ID]],1))&amp; " - "&amp; IF(MID(tab_SATLISTE[[#This Row],[SAT-ID]],2,1)="k","kommunal","privat")))</f>
        <v>Niederbayern - kommunal</v>
      </c>
      <c r="I1105" s="365"/>
      <c r="J1105" s="365"/>
      <c r="K1105" s="365"/>
      <c r="L1105" s="366"/>
    </row>
    <row r="1106" spans="1:12" ht="15.95" customHeight="1" x14ac:dyDescent="0.25">
      <c r="A1106" s="133" t="s">
        <v>1243</v>
      </c>
      <c r="B1106" s="133" t="s">
        <v>3937</v>
      </c>
      <c r="C1106" s="133">
        <v>9</v>
      </c>
      <c r="D1106" s="136">
        <v>9000</v>
      </c>
      <c r="E1106" s="135">
        <v>2250</v>
      </c>
      <c r="F1106" s="133">
        <v>9</v>
      </c>
      <c r="G1106" s="46" t="str">
        <f>IF(MID(tab_SATLISTE[[#This Row],[SAT-ID]],2,1)="x","x",LEFT(tab_SATLISTE[[#This Row],[SAT-ID]]))</f>
        <v>2</v>
      </c>
      <c r="H1106" s="364" t="str">
        <f xml:space="preserve"> IF(tab_SATLISTE[[#This Row],[SAT-ID]]="","",IF(MID(tab_SATLISTE[[#This Row],[SAT-ID]],2,1)="x","Freistaat Bayern",INDEX(bezirke,LEFT(tab_SATLISTE[[#This Row],[SAT-ID]],1))&amp; " - "&amp; IF(MID(tab_SATLISTE[[#This Row],[SAT-ID]],2,1)="k","kommunal","privat")))</f>
        <v>Niederbayern - kommunal</v>
      </c>
      <c r="I1106" s="365"/>
      <c r="J1106" s="365"/>
      <c r="K1106" s="365"/>
      <c r="L1106" s="366"/>
    </row>
    <row r="1107" spans="1:12" ht="15.95" customHeight="1" x14ac:dyDescent="0.25">
      <c r="A1107" s="133" t="s">
        <v>1254</v>
      </c>
      <c r="B1107" s="133" t="s">
        <v>3938</v>
      </c>
      <c r="C1107" s="133">
        <v>4</v>
      </c>
      <c r="D1107" s="136">
        <v>4000</v>
      </c>
      <c r="E1107" s="135">
        <v>1000</v>
      </c>
      <c r="F1107" s="133">
        <v>4</v>
      </c>
      <c r="G1107" s="46" t="str">
        <f>IF(MID(tab_SATLISTE[[#This Row],[SAT-ID]],2,1)="x","x",LEFT(tab_SATLISTE[[#This Row],[SAT-ID]]))</f>
        <v>2</v>
      </c>
      <c r="H1107" s="364" t="str">
        <f xml:space="preserve"> IF(tab_SATLISTE[[#This Row],[SAT-ID]]="","",IF(MID(tab_SATLISTE[[#This Row],[SAT-ID]],2,1)="x","Freistaat Bayern",INDEX(bezirke,LEFT(tab_SATLISTE[[#This Row],[SAT-ID]],1))&amp; " - "&amp; IF(MID(tab_SATLISTE[[#This Row],[SAT-ID]],2,1)="k","kommunal","privat")))</f>
        <v>Niederbayern - kommunal</v>
      </c>
      <c r="I1107" s="365"/>
      <c r="J1107" s="365"/>
      <c r="K1107" s="365"/>
      <c r="L1107" s="366"/>
    </row>
    <row r="1108" spans="1:12" ht="15.95" customHeight="1" x14ac:dyDescent="0.25">
      <c r="A1108" s="133" t="s">
        <v>1257</v>
      </c>
      <c r="B1108" s="133" t="s">
        <v>3939</v>
      </c>
      <c r="C1108" s="133">
        <v>5</v>
      </c>
      <c r="D1108" s="136">
        <v>5000</v>
      </c>
      <c r="E1108" s="135">
        <v>1250</v>
      </c>
      <c r="F1108" s="133">
        <v>5</v>
      </c>
      <c r="G1108" s="46" t="str">
        <f>IF(MID(tab_SATLISTE[[#This Row],[SAT-ID]],2,1)="x","x",LEFT(tab_SATLISTE[[#This Row],[SAT-ID]]))</f>
        <v>2</v>
      </c>
      <c r="H1108" s="364" t="str">
        <f xml:space="preserve"> IF(tab_SATLISTE[[#This Row],[SAT-ID]]="","",IF(MID(tab_SATLISTE[[#This Row],[SAT-ID]],2,1)="x","Freistaat Bayern",INDEX(bezirke,LEFT(tab_SATLISTE[[#This Row],[SAT-ID]],1))&amp; " - "&amp; IF(MID(tab_SATLISTE[[#This Row],[SAT-ID]],2,1)="k","kommunal","privat")))</f>
        <v>Niederbayern - kommunal</v>
      </c>
      <c r="I1108" s="365"/>
      <c r="J1108" s="365"/>
      <c r="K1108" s="365"/>
      <c r="L1108" s="366"/>
    </row>
    <row r="1109" spans="1:12" ht="15.95" customHeight="1" x14ac:dyDescent="0.25">
      <c r="A1109" s="133" t="s">
        <v>1397</v>
      </c>
      <c r="B1109" s="133" t="s">
        <v>3940</v>
      </c>
      <c r="C1109" s="133">
        <v>9</v>
      </c>
      <c r="D1109" s="136">
        <v>9000</v>
      </c>
      <c r="E1109" s="135">
        <v>2250</v>
      </c>
      <c r="F1109" s="133">
        <v>9</v>
      </c>
      <c r="G1109" s="46" t="str">
        <f>IF(MID(tab_SATLISTE[[#This Row],[SAT-ID]],2,1)="x","x",LEFT(tab_SATLISTE[[#This Row],[SAT-ID]]))</f>
        <v>2</v>
      </c>
      <c r="H1109" s="364" t="str">
        <f xml:space="preserve"> IF(tab_SATLISTE[[#This Row],[SAT-ID]]="","",IF(MID(tab_SATLISTE[[#This Row],[SAT-ID]],2,1)="x","Freistaat Bayern",INDEX(bezirke,LEFT(tab_SATLISTE[[#This Row],[SAT-ID]],1))&amp; " - "&amp; IF(MID(tab_SATLISTE[[#This Row],[SAT-ID]],2,1)="k","kommunal","privat")))</f>
        <v>Niederbayern - kommunal</v>
      </c>
      <c r="I1109" s="365"/>
      <c r="J1109" s="365"/>
      <c r="K1109" s="365"/>
      <c r="L1109" s="366"/>
    </row>
    <row r="1110" spans="1:12" ht="15.95" customHeight="1" x14ac:dyDescent="0.25">
      <c r="A1110" s="133" t="s">
        <v>1264</v>
      </c>
      <c r="B1110" s="133" t="s">
        <v>3941</v>
      </c>
      <c r="C1110" s="133">
        <v>5</v>
      </c>
      <c r="D1110" s="136">
        <v>5000</v>
      </c>
      <c r="E1110" s="135">
        <v>1250</v>
      </c>
      <c r="F1110" s="133">
        <v>5</v>
      </c>
      <c r="G1110" s="46" t="str">
        <f>IF(MID(tab_SATLISTE[[#This Row],[SAT-ID]],2,1)="x","x",LEFT(tab_SATLISTE[[#This Row],[SAT-ID]]))</f>
        <v>2</v>
      </c>
      <c r="H1110" s="364" t="str">
        <f xml:space="preserve"> IF(tab_SATLISTE[[#This Row],[SAT-ID]]="","",IF(MID(tab_SATLISTE[[#This Row],[SAT-ID]],2,1)="x","Freistaat Bayern",INDEX(bezirke,LEFT(tab_SATLISTE[[#This Row],[SAT-ID]],1))&amp; " - "&amp; IF(MID(tab_SATLISTE[[#This Row],[SAT-ID]],2,1)="k","kommunal","privat")))</f>
        <v>Niederbayern - kommunal</v>
      </c>
      <c r="I1110" s="365"/>
      <c r="J1110" s="365"/>
      <c r="K1110" s="365"/>
      <c r="L1110" s="366"/>
    </row>
    <row r="1111" spans="1:12" ht="15.95" customHeight="1" x14ac:dyDescent="0.25">
      <c r="A1111" s="133" t="s">
        <v>1187</v>
      </c>
      <c r="B1111" s="133" t="s">
        <v>3942</v>
      </c>
      <c r="C1111" s="133">
        <v>25</v>
      </c>
      <c r="D1111" s="136">
        <v>25000</v>
      </c>
      <c r="E1111" s="135">
        <v>6250</v>
      </c>
      <c r="F1111" s="133">
        <v>25</v>
      </c>
      <c r="G1111" s="46" t="str">
        <f>IF(MID(tab_SATLISTE[[#This Row],[SAT-ID]],2,1)="x","x",LEFT(tab_SATLISTE[[#This Row],[SAT-ID]]))</f>
        <v>2</v>
      </c>
      <c r="H1111" s="364" t="str">
        <f xml:space="preserve"> IF(tab_SATLISTE[[#This Row],[SAT-ID]]="","",IF(MID(tab_SATLISTE[[#This Row],[SAT-ID]],2,1)="x","Freistaat Bayern",INDEX(bezirke,LEFT(tab_SATLISTE[[#This Row],[SAT-ID]],1))&amp; " - "&amp; IF(MID(tab_SATLISTE[[#This Row],[SAT-ID]],2,1)="k","kommunal","privat")))</f>
        <v>Niederbayern - kommunal</v>
      </c>
      <c r="I1111" s="365"/>
      <c r="J1111" s="365"/>
      <c r="K1111" s="365"/>
      <c r="L1111" s="366"/>
    </row>
    <row r="1112" spans="1:12" ht="15.95" customHeight="1" x14ac:dyDescent="0.25">
      <c r="A1112" s="133" t="s">
        <v>1301</v>
      </c>
      <c r="B1112" s="133" t="s">
        <v>3943</v>
      </c>
      <c r="C1112" s="133">
        <v>9</v>
      </c>
      <c r="D1112" s="136">
        <v>9000</v>
      </c>
      <c r="E1112" s="135">
        <v>2250</v>
      </c>
      <c r="F1112" s="133">
        <v>9</v>
      </c>
      <c r="G1112" s="46" t="str">
        <f>IF(MID(tab_SATLISTE[[#This Row],[SAT-ID]],2,1)="x","x",LEFT(tab_SATLISTE[[#This Row],[SAT-ID]]))</f>
        <v>2</v>
      </c>
      <c r="H1112" s="364" t="str">
        <f xml:space="preserve"> IF(tab_SATLISTE[[#This Row],[SAT-ID]]="","",IF(MID(tab_SATLISTE[[#This Row],[SAT-ID]],2,1)="x","Freistaat Bayern",INDEX(bezirke,LEFT(tab_SATLISTE[[#This Row],[SAT-ID]],1))&amp; " - "&amp; IF(MID(tab_SATLISTE[[#This Row],[SAT-ID]],2,1)="k","kommunal","privat")))</f>
        <v>Niederbayern - kommunal</v>
      </c>
      <c r="I1112" s="365"/>
      <c r="J1112" s="365"/>
      <c r="K1112" s="365"/>
      <c r="L1112" s="366"/>
    </row>
    <row r="1113" spans="1:12" ht="15.95" customHeight="1" x14ac:dyDescent="0.25">
      <c r="A1113" s="133" t="s">
        <v>1315</v>
      </c>
      <c r="B1113" s="133" t="s">
        <v>3944</v>
      </c>
      <c r="C1113" s="133">
        <v>5</v>
      </c>
      <c r="D1113" s="136">
        <v>5000</v>
      </c>
      <c r="E1113" s="135">
        <v>1250</v>
      </c>
      <c r="F1113" s="133">
        <v>5</v>
      </c>
      <c r="G1113" s="46" t="str">
        <f>IF(MID(tab_SATLISTE[[#This Row],[SAT-ID]],2,1)="x","x",LEFT(tab_SATLISTE[[#This Row],[SAT-ID]]))</f>
        <v>2</v>
      </c>
      <c r="H1113" s="364" t="str">
        <f xml:space="preserve"> IF(tab_SATLISTE[[#This Row],[SAT-ID]]="","",IF(MID(tab_SATLISTE[[#This Row],[SAT-ID]],2,1)="x","Freistaat Bayern",INDEX(bezirke,LEFT(tab_SATLISTE[[#This Row],[SAT-ID]],1))&amp; " - "&amp; IF(MID(tab_SATLISTE[[#This Row],[SAT-ID]],2,1)="k","kommunal","privat")))</f>
        <v>Niederbayern - kommunal</v>
      </c>
      <c r="I1113" s="365"/>
      <c r="J1113" s="365"/>
      <c r="K1113" s="365"/>
      <c r="L1113" s="366"/>
    </row>
    <row r="1114" spans="1:12" ht="15.95" customHeight="1" x14ac:dyDescent="0.25">
      <c r="A1114" s="133" t="s">
        <v>1321</v>
      </c>
      <c r="B1114" s="133" t="s">
        <v>3945</v>
      </c>
      <c r="C1114" s="133">
        <v>20</v>
      </c>
      <c r="D1114" s="136">
        <v>20000</v>
      </c>
      <c r="E1114" s="135">
        <v>5000</v>
      </c>
      <c r="F1114" s="133">
        <v>20</v>
      </c>
      <c r="G1114" s="46" t="str">
        <f>IF(MID(tab_SATLISTE[[#This Row],[SAT-ID]],2,1)="x","x",LEFT(tab_SATLISTE[[#This Row],[SAT-ID]]))</f>
        <v>2</v>
      </c>
      <c r="H1114" s="364" t="str">
        <f xml:space="preserve"> IF(tab_SATLISTE[[#This Row],[SAT-ID]]="","",IF(MID(tab_SATLISTE[[#This Row],[SAT-ID]],2,1)="x","Freistaat Bayern",INDEX(bezirke,LEFT(tab_SATLISTE[[#This Row],[SAT-ID]],1))&amp; " - "&amp; IF(MID(tab_SATLISTE[[#This Row],[SAT-ID]],2,1)="k","kommunal","privat")))</f>
        <v>Niederbayern - kommunal</v>
      </c>
      <c r="I1114" s="365"/>
      <c r="J1114" s="365"/>
      <c r="K1114" s="365"/>
      <c r="L1114" s="366"/>
    </row>
    <row r="1115" spans="1:12" ht="15.95" customHeight="1" x14ac:dyDescent="0.25">
      <c r="A1115" s="133" t="s">
        <v>1337</v>
      </c>
      <c r="B1115" s="133" t="s">
        <v>3946</v>
      </c>
      <c r="C1115" s="133">
        <v>8</v>
      </c>
      <c r="D1115" s="136">
        <v>8000</v>
      </c>
      <c r="E1115" s="135">
        <v>2000</v>
      </c>
      <c r="F1115" s="133">
        <v>8</v>
      </c>
      <c r="G1115" s="46" t="str">
        <f>IF(MID(tab_SATLISTE[[#This Row],[SAT-ID]],2,1)="x","x",LEFT(tab_SATLISTE[[#This Row],[SAT-ID]]))</f>
        <v>2</v>
      </c>
      <c r="H1115" s="364" t="str">
        <f xml:space="preserve"> IF(tab_SATLISTE[[#This Row],[SAT-ID]]="","",IF(MID(tab_SATLISTE[[#This Row],[SAT-ID]],2,1)="x","Freistaat Bayern",INDEX(bezirke,LEFT(tab_SATLISTE[[#This Row],[SAT-ID]],1))&amp; " - "&amp; IF(MID(tab_SATLISTE[[#This Row],[SAT-ID]],2,1)="k","kommunal","privat")))</f>
        <v>Niederbayern - kommunal</v>
      </c>
      <c r="I1115" s="365"/>
      <c r="J1115" s="365"/>
      <c r="K1115" s="365"/>
      <c r="L1115" s="366"/>
    </row>
    <row r="1116" spans="1:12" ht="15.95" customHeight="1" x14ac:dyDescent="0.25">
      <c r="A1116" s="133" t="s">
        <v>1387</v>
      </c>
      <c r="B1116" s="133" t="s">
        <v>3947</v>
      </c>
      <c r="C1116" s="133">
        <v>25</v>
      </c>
      <c r="D1116" s="136">
        <v>25000</v>
      </c>
      <c r="E1116" s="135">
        <v>6250</v>
      </c>
      <c r="F1116" s="133">
        <v>25</v>
      </c>
      <c r="G1116" s="46" t="str">
        <f>IF(MID(tab_SATLISTE[[#This Row],[SAT-ID]],2,1)="x","x",LEFT(tab_SATLISTE[[#This Row],[SAT-ID]]))</f>
        <v>2</v>
      </c>
      <c r="H1116" s="364" t="str">
        <f xml:space="preserve"> IF(tab_SATLISTE[[#This Row],[SAT-ID]]="","",IF(MID(tab_SATLISTE[[#This Row],[SAT-ID]],2,1)="x","Freistaat Bayern",INDEX(bezirke,LEFT(tab_SATLISTE[[#This Row],[SAT-ID]],1))&amp; " - "&amp; IF(MID(tab_SATLISTE[[#This Row],[SAT-ID]],2,1)="k","kommunal","privat")))</f>
        <v>Niederbayern - kommunal</v>
      </c>
      <c r="I1116" s="365"/>
      <c r="J1116" s="365"/>
      <c r="K1116" s="365"/>
      <c r="L1116" s="366"/>
    </row>
    <row r="1117" spans="1:12" ht="15.95" customHeight="1" x14ac:dyDescent="0.25">
      <c r="A1117" s="133" t="s">
        <v>1401</v>
      </c>
      <c r="B1117" s="133" t="s">
        <v>3948</v>
      </c>
      <c r="C1117" s="133">
        <v>23</v>
      </c>
      <c r="D1117" s="136">
        <v>23000</v>
      </c>
      <c r="E1117" s="135">
        <v>5750</v>
      </c>
      <c r="F1117" s="133">
        <v>23</v>
      </c>
      <c r="G1117" s="46" t="str">
        <f>IF(MID(tab_SATLISTE[[#This Row],[SAT-ID]],2,1)="x","x",LEFT(tab_SATLISTE[[#This Row],[SAT-ID]]))</f>
        <v>2</v>
      </c>
      <c r="H1117" s="364" t="str">
        <f xml:space="preserve"> IF(tab_SATLISTE[[#This Row],[SAT-ID]]="","",IF(MID(tab_SATLISTE[[#This Row],[SAT-ID]],2,1)="x","Freistaat Bayern",INDEX(bezirke,LEFT(tab_SATLISTE[[#This Row],[SAT-ID]],1))&amp; " - "&amp; IF(MID(tab_SATLISTE[[#This Row],[SAT-ID]],2,1)="k","kommunal","privat")))</f>
        <v>Niederbayern - kommunal</v>
      </c>
      <c r="I1117" s="365"/>
      <c r="J1117" s="365"/>
      <c r="K1117" s="365"/>
      <c r="L1117" s="366"/>
    </row>
    <row r="1118" spans="1:12" ht="15.95" customHeight="1" x14ac:dyDescent="0.25">
      <c r="A1118" s="133" t="s">
        <v>1378</v>
      </c>
      <c r="B1118" s="133" t="s">
        <v>2952</v>
      </c>
      <c r="C1118" s="133">
        <v>17</v>
      </c>
      <c r="D1118" s="136">
        <v>17000</v>
      </c>
      <c r="E1118" s="135">
        <v>4250</v>
      </c>
      <c r="F1118" s="133">
        <v>17</v>
      </c>
      <c r="G1118" s="46" t="str">
        <f>IF(MID(tab_SATLISTE[[#This Row],[SAT-ID]],2,1)="x","x",LEFT(tab_SATLISTE[[#This Row],[SAT-ID]]))</f>
        <v>2</v>
      </c>
      <c r="H1118" s="364" t="str">
        <f xml:space="preserve"> IF(tab_SATLISTE[[#This Row],[SAT-ID]]="","",IF(MID(tab_SATLISTE[[#This Row],[SAT-ID]],2,1)="x","Freistaat Bayern",INDEX(bezirke,LEFT(tab_SATLISTE[[#This Row],[SAT-ID]],1))&amp; " - "&amp; IF(MID(tab_SATLISTE[[#This Row],[SAT-ID]],2,1)="k","kommunal","privat")))</f>
        <v>Niederbayern - kommunal</v>
      </c>
      <c r="I1118" s="365"/>
      <c r="J1118" s="365"/>
      <c r="K1118" s="365"/>
      <c r="L1118" s="366"/>
    </row>
    <row r="1119" spans="1:12" ht="15.95" customHeight="1" x14ac:dyDescent="0.25">
      <c r="A1119" s="133" t="s">
        <v>1308</v>
      </c>
      <c r="B1119" s="133" t="s">
        <v>3949</v>
      </c>
      <c r="C1119" s="133">
        <v>23</v>
      </c>
      <c r="D1119" s="136">
        <v>23000</v>
      </c>
      <c r="E1119" s="135">
        <v>5750</v>
      </c>
      <c r="F1119" s="133">
        <v>23</v>
      </c>
      <c r="G1119" s="46" t="str">
        <f>IF(MID(tab_SATLISTE[[#This Row],[SAT-ID]],2,1)="x","x",LEFT(tab_SATLISTE[[#This Row],[SAT-ID]]))</f>
        <v>2</v>
      </c>
      <c r="H1119" s="364" t="str">
        <f xml:space="preserve"> IF(tab_SATLISTE[[#This Row],[SAT-ID]]="","",IF(MID(tab_SATLISTE[[#This Row],[SAT-ID]],2,1)="x","Freistaat Bayern",INDEX(bezirke,LEFT(tab_SATLISTE[[#This Row],[SAT-ID]],1))&amp; " - "&amp; IF(MID(tab_SATLISTE[[#This Row],[SAT-ID]],2,1)="k","kommunal","privat")))</f>
        <v>Niederbayern - kommunal</v>
      </c>
      <c r="I1119" s="365"/>
      <c r="J1119" s="365"/>
      <c r="K1119" s="365"/>
      <c r="L1119" s="366"/>
    </row>
    <row r="1120" spans="1:12" ht="15.95" customHeight="1" x14ac:dyDescent="0.25">
      <c r="A1120" s="133" t="s">
        <v>1153</v>
      </c>
      <c r="B1120" s="133" t="s">
        <v>3950</v>
      </c>
      <c r="C1120" s="133">
        <v>90</v>
      </c>
      <c r="D1120" s="136">
        <v>90000</v>
      </c>
      <c r="E1120" s="135">
        <v>22500</v>
      </c>
      <c r="F1120" s="133">
        <v>90</v>
      </c>
      <c r="G1120" s="46" t="str">
        <f>IF(MID(tab_SATLISTE[[#This Row],[SAT-ID]],2,1)="x","x",LEFT(tab_SATLISTE[[#This Row],[SAT-ID]]))</f>
        <v>2</v>
      </c>
      <c r="H1120" s="364" t="str">
        <f xml:space="preserve"> IF(tab_SATLISTE[[#This Row],[SAT-ID]]="","",IF(MID(tab_SATLISTE[[#This Row],[SAT-ID]],2,1)="x","Freistaat Bayern",INDEX(bezirke,LEFT(tab_SATLISTE[[#This Row],[SAT-ID]],1))&amp; " - "&amp; IF(MID(tab_SATLISTE[[#This Row],[SAT-ID]],2,1)="k","kommunal","privat")))</f>
        <v>Niederbayern - kommunal</v>
      </c>
      <c r="I1120" s="365"/>
      <c r="J1120" s="365"/>
      <c r="K1120" s="365"/>
      <c r="L1120" s="366"/>
    </row>
    <row r="1121" spans="1:12" ht="15.95" customHeight="1" x14ac:dyDescent="0.25">
      <c r="A1121" s="133" t="s">
        <v>3048</v>
      </c>
      <c r="B1121" s="133" t="s">
        <v>3951</v>
      </c>
      <c r="C1121" s="133">
        <v>24</v>
      </c>
      <c r="D1121" s="136">
        <v>24000</v>
      </c>
      <c r="E1121" s="135">
        <v>6000</v>
      </c>
      <c r="F1121" s="133">
        <v>24</v>
      </c>
      <c r="G1121" s="46" t="str">
        <f>IF(MID(tab_SATLISTE[[#This Row],[SAT-ID]],2,1)="x","x",LEFT(tab_SATLISTE[[#This Row],[SAT-ID]]))</f>
        <v>2</v>
      </c>
      <c r="H1121" s="364" t="str">
        <f xml:space="preserve"> IF(tab_SATLISTE[[#This Row],[SAT-ID]]="","",IF(MID(tab_SATLISTE[[#This Row],[SAT-ID]],2,1)="x","Freistaat Bayern",INDEX(bezirke,LEFT(tab_SATLISTE[[#This Row],[SAT-ID]],1))&amp; " - "&amp; IF(MID(tab_SATLISTE[[#This Row],[SAT-ID]],2,1)="k","kommunal","privat")))</f>
        <v>Niederbayern - privat</v>
      </c>
      <c r="I1121" s="365"/>
      <c r="J1121" s="365"/>
      <c r="K1121" s="365"/>
      <c r="L1121" s="366"/>
    </row>
    <row r="1122" spans="1:12" ht="15.95" customHeight="1" x14ac:dyDescent="0.25">
      <c r="A1122" s="133" t="s">
        <v>1284</v>
      </c>
      <c r="B1122" s="133" t="s">
        <v>3952</v>
      </c>
      <c r="C1122" s="133">
        <v>32</v>
      </c>
      <c r="D1122" s="136">
        <v>32000</v>
      </c>
      <c r="E1122" s="135">
        <v>8000</v>
      </c>
      <c r="F1122" s="133">
        <v>32</v>
      </c>
      <c r="G1122" s="46" t="str">
        <f>IF(MID(tab_SATLISTE[[#This Row],[SAT-ID]],2,1)="x","x",LEFT(tab_SATLISTE[[#This Row],[SAT-ID]]))</f>
        <v>2</v>
      </c>
      <c r="H1122" s="364" t="str">
        <f xml:space="preserve"> IF(tab_SATLISTE[[#This Row],[SAT-ID]]="","",IF(MID(tab_SATLISTE[[#This Row],[SAT-ID]],2,1)="x","Freistaat Bayern",INDEX(bezirke,LEFT(tab_SATLISTE[[#This Row],[SAT-ID]],1))&amp; " - "&amp; IF(MID(tab_SATLISTE[[#This Row],[SAT-ID]],2,1)="k","kommunal","privat")))</f>
        <v>Niederbayern - kommunal</v>
      </c>
      <c r="I1122" s="365"/>
      <c r="J1122" s="365"/>
      <c r="K1122" s="365"/>
      <c r="L1122" s="366"/>
    </row>
    <row r="1123" spans="1:12" ht="15.95" customHeight="1" x14ac:dyDescent="0.25">
      <c r="A1123" s="133" t="s">
        <v>1179</v>
      </c>
      <c r="B1123" s="133" t="s">
        <v>3953</v>
      </c>
      <c r="C1123" s="133">
        <v>7</v>
      </c>
      <c r="D1123" s="136">
        <v>7000</v>
      </c>
      <c r="E1123" s="135">
        <v>1750</v>
      </c>
      <c r="F1123" s="133">
        <v>7</v>
      </c>
      <c r="G1123" s="46" t="str">
        <f>IF(MID(tab_SATLISTE[[#This Row],[SAT-ID]],2,1)="x","x",LEFT(tab_SATLISTE[[#This Row],[SAT-ID]]))</f>
        <v>2</v>
      </c>
      <c r="H1123" s="364" t="str">
        <f xml:space="preserve"> IF(tab_SATLISTE[[#This Row],[SAT-ID]]="","",IF(MID(tab_SATLISTE[[#This Row],[SAT-ID]],2,1)="x","Freistaat Bayern",INDEX(bezirke,LEFT(tab_SATLISTE[[#This Row],[SAT-ID]],1))&amp; " - "&amp; IF(MID(tab_SATLISTE[[#This Row],[SAT-ID]],2,1)="k","kommunal","privat")))</f>
        <v>Niederbayern - kommunal</v>
      </c>
      <c r="I1123" s="365"/>
      <c r="J1123" s="365"/>
      <c r="K1123" s="365"/>
      <c r="L1123" s="366"/>
    </row>
    <row r="1124" spans="1:12" ht="15.95" customHeight="1" x14ac:dyDescent="0.25">
      <c r="A1124" s="133" t="s">
        <v>1184</v>
      </c>
      <c r="B1124" s="133" t="s">
        <v>3954</v>
      </c>
      <c r="C1124" s="133">
        <v>62</v>
      </c>
      <c r="D1124" s="136">
        <v>62000</v>
      </c>
      <c r="E1124" s="135">
        <v>15500</v>
      </c>
      <c r="F1124" s="133">
        <v>62</v>
      </c>
      <c r="G1124" s="46" t="str">
        <f>IF(MID(tab_SATLISTE[[#This Row],[SAT-ID]],2,1)="x","x",LEFT(tab_SATLISTE[[#This Row],[SAT-ID]]))</f>
        <v>2</v>
      </c>
      <c r="H1124" s="364" t="str">
        <f xml:space="preserve"> IF(tab_SATLISTE[[#This Row],[SAT-ID]]="","",IF(MID(tab_SATLISTE[[#This Row],[SAT-ID]],2,1)="x","Freistaat Bayern",INDEX(bezirke,LEFT(tab_SATLISTE[[#This Row],[SAT-ID]],1))&amp; " - "&amp; IF(MID(tab_SATLISTE[[#This Row],[SAT-ID]],2,1)="k","kommunal","privat")))</f>
        <v>Niederbayern - kommunal</v>
      </c>
      <c r="I1124" s="365"/>
      <c r="J1124" s="365"/>
      <c r="K1124" s="365"/>
      <c r="L1124" s="366"/>
    </row>
    <row r="1125" spans="1:12" ht="15.95" customHeight="1" x14ac:dyDescent="0.25">
      <c r="A1125" s="133" t="s">
        <v>1191</v>
      </c>
      <c r="B1125" s="133" t="s">
        <v>3955</v>
      </c>
      <c r="C1125" s="133">
        <v>4</v>
      </c>
      <c r="D1125" s="136">
        <v>4000</v>
      </c>
      <c r="E1125" s="135">
        <v>1000</v>
      </c>
      <c r="F1125" s="133">
        <v>4</v>
      </c>
      <c r="G1125" s="46" t="str">
        <f>IF(MID(tab_SATLISTE[[#This Row],[SAT-ID]],2,1)="x","x",LEFT(tab_SATLISTE[[#This Row],[SAT-ID]]))</f>
        <v>2</v>
      </c>
      <c r="H1125" s="364" t="str">
        <f xml:space="preserve"> IF(tab_SATLISTE[[#This Row],[SAT-ID]]="","",IF(MID(tab_SATLISTE[[#This Row],[SAT-ID]],2,1)="x","Freistaat Bayern",INDEX(bezirke,LEFT(tab_SATLISTE[[#This Row],[SAT-ID]],1))&amp; " - "&amp; IF(MID(tab_SATLISTE[[#This Row],[SAT-ID]],2,1)="k","kommunal","privat")))</f>
        <v>Niederbayern - kommunal</v>
      </c>
      <c r="I1125" s="365"/>
      <c r="J1125" s="365"/>
      <c r="K1125" s="365"/>
      <c r="L1125" s="366"/>
    </row>
    <row r="1126" spans="1:12" ht="15.95" customHeight="1" x14ac:dyDescent="0.25">
      <c r="A1126" s="133" t="s">
        <v>1234</v>
      </c>
      <c r="B1126" s="133" t="s">
        <v>3956</v>
      </c>
      <c r="C1126" s="133">
        <v>6</v>
      </c>
      <c r="D1126" s="136">
        <v>6000</v>
      </c>
      <c r="E1126" s="135">
        <v>1500</v>
      </c>
      <c r="F1126" s="133">
        <v>6</v>
      </c>
      <c r="G1126" s="46" t="str">
        <f>IF(MID(tab_SATLISTE[[#This Row],[SAT-ID]],2,1)="x","x",LEFT(tab_SATLISTE[[#This Row],[SAT-ID]]))</f>
        <v>2</v>
      </c>
      <c r="H1126" s="364" t="str">
        <f xml:space="preserve"> IF(tab_SATLISTE[[#This Row],[SAT-ID]]="","",IF(MID(tab_SATLISTE[[#This Row],[SAT-ID]],2,1)="x","Freistaat Bayern",INDEX(bezirke,LEFT(tab_SATLISTE[[#This Row],[SAT-ID]],1))&amp; " - "&amp; IF(MID(tab_SATLISTE[[#This Row],[SAT-ID]],2,1)="k","kommunal","privat")))</f>
        <v>Niederbayern - kommunal</v>
      </c>
      <c r="I1126" s="365"/>
      <c r="J1126" s="365"/>
      <c r="K1126" s="365"/>
      <c r="L1126" s="366"/>
    </row>
    <row r="1127" spans="1:12" ht="15.95" customHeight="1" x14ac:dyDescent="0.25">
      <c r="A1127" s="133" t="s">
        <v>1235</v>
      </c>
      <c r="B1127" s="133" t="s">
        <v>3957</v>
      </c>
      <c r="C1127" s="133">
        <v>4</v>
      </c>
      <c r="D1127" s="136">
        <v>4000</v>
      </c>
      <c r="E1127" s="135">
        <v>1000</v>
      </c>
      <c r="F1127" s="133">
        <v>4</v>
      </c>
      <c r="G1127" s="46" t="str">
        <f>IF(MID(tab_SATLISTE[[#This Row],[SAT-ID]],2,1)="x","x",LEFT(tab_SATLISTE[[#This Row],[SAT-ID]]))</f>
        <v>2</v>
      </c>
      <c r="H1127" s="364" t="str">
        <f xml:space="preserve"> IF(tab_SATLISTE[[#This Row],[SAT-ID]]="","",IF(MID(tab_SATLISTE[[#This Row],[SAT-ID]],2,1)="x","Freistaat Bayern",INDEX(bezirke,LEFT(tab_SATLISTE[[#This Row],[SAT-ID]],1))&amp; " - "&amp; IF(MID(tab_SATLISTE[[#This Row],[SAT-ID]],2,1)="k","kommunal","privat")))</f>
        <v>Niederbayern - kommunal</v>
      </c>
      <c r="I1127" s="365"/>
      <c r="J1127" s="365"/>
      <c r="K1127" s="365"/>
      <c r="L1127" s="366"/>
    </row>
    <row r="1128" spans="1:12" ht="15.95" customHeight="1" x14ac:dyDescent="0.25">
      <c r="A1128" s="133" t="s">
        <v>1261</v>
      </c>
      <c r="B1128" s="133" t="s">
        <v>3958</v>
      </c>
      <c r="C1128" s="133">
        <v>7</v>
      </c>
      <c r="D1128" s="136">
        <v>7000</v>
      </c>
      <c r="E1128" s="135">
        <v>1750</v>
      </c>
      <c r="F1128" s="133">
        <v>7</v>
      </c>
      <c r="G1128" s="46" t="str">
        <f>IF(MID(tab_SATLISTE[[#This Row],[SAT-ID]],2,1)="x","x",LEFT(tab_SATLISTE[[#This Row],[SAT-ID]]))</f>
        <v>2</v>
      </c>
      <c r="H1128" s="364" t="str">
        <f xml:space="preserve"> IF(tab_SATLISTE[[#This Row],[SAT-ID]]="","",IF(MID(tab_SATLISTE[[#This Row],[SAT-ID]],2,1)="x","Freistaat Bayern",INDEX(bezirke,LEFT(tab_SATLISTE[[#This Row],[SAT-ID]],1))&amp; " - "&amp; IF(MID(tab_SATLISTE[[#This Row],[SAT-ID]],2,1)="k","kommunal","privat")))</f>
        <v>Niederbayern - kommunal</v>
      </c>
      <c r="I1128" s="365"/>
      <c r="J1128" s="365"/>
      <c r="K1128" s="365"/>
      <c r="L1128" s="366"/>
    </row>
    <row r="1129" spans="1:12" ht="15.95" customHeight="1" x14ac:dyDescent="0.25">
      <c r="A1129" s="133" t="s">
        <v>1272</v>
      </c>
      <c r="B1129" s="133" t="s">
        <v>3959</v>
      </c>
      <c r="C1129" s="133">
        <v>6</v>
      </c>
      <c r="D1129" s="136">
        <v>6000</v>
      </c>
      <c r="E1129" s="135">
        <v>1500</v>
      </c>
      <c r="F1129" s="133">
        <v>6</v>
      </c>
      <c r="G1129" s="46" t="str">
        <f>IF(MID(tab_SATLISTE[[#This Row],[SAT-ID]],2,1)="x","x",LEFT(tab_SATLISTE[[#This Row],[SAT-ID]]))</f>
        <v>2</v>
      </c>
      <c r="H1129" s="364" t="str">
        <f xml:space="preserve"> IF(tab_SATLISTE[[#This Row],[SAT-ID]]="","",IF(MID(tab_SATLISTE[[#This Row],[SAT-ID]],2,1)="x","Freistaat Bayern",INDEX(bezirke,LEFT(tab_SATLISTE[[#This Row],[SAT-ID]],1))&amp; " - "&amp; IF(MID(tab_SATLISTE[[#This Row],[SAT-ID]],2,1)="k","kommunal","privat")))</f>
        <v>Niederbayern - kommunal</v>
      </c>
      <c r="I1129" s="365"/>
      <c r="J1129" s="365"/>
      <c r="K1129" s="365"/>
      <c r="L1129" s="366"/>
    </row>
    <row r="1130" spans="1:12" ht="15.95" customHeight="1" x14ac:dyDescent="0.25">
      <c r="A1130" s="133" t="s">
        <v>1306</v>
      </c>
      <c r="B1130" s="133" t="s">
        <v>3960</v>
      </c>
      <c r="C1130" s="133">
        <v>33</v>
      </c>
      <c r="D1130" s="136">
        <v>33000</v>
      </c>
      <c r="E1130" s="135">
        <v>8250</v>
      </c>
      <c r="F1130" s="133">
        <v>33</v>
      </c>
      <c r="G1130" s="46" t="str">
        <f>IF(MID(tab_SATLISTE[[#This Row],[SAT-ID]],2,1)="x","x",LEFT(tab_SATLISTE[[#This Row],[SAT-ID]]))</f>
        <v>2</v>
      </c>
      <c r="H1130" s="364" t="str">
        <f xml:space="preserve"> IF(tab_SATLISTE[[#This Row],[SAT-ID]]="","",IF(MID(tab_SATLISTE[[#This Row],[SAT-ID]],2,1)="x","Freistaat Bayern",INDEX(bezirke,LEFT(tab_SATLISTE[[#This Row],[SAT-ID]],1))&amp; " - "&amp; IF(MID(tab_SATLISTE[[#This Row],[SAT-ID]],2,1)="k","kommunal","privat")))</f>
        <v>Niederbayern - kommunal</v>
      </c>
      <c r="I1130" s="365"/>
      <c r="J1130" s="365"/>
      <c r="K1130" s="365"/>
      <c r="L1130" s="366"/>
    </row>
    <row r="1131" spans="1:12" ht="15.95" customHeight="1" x14ac:dyDescent="0.25">
      <c r="A1131" s="133" t="s">
        <v>1314</v>
      </c>
      <c r="B1131" s="133" t="s">
        <v>3961</v>
      </c>
      <c r="C1131" s="133">
        <v>8</v>
      </c>
      <c r="D1131" s="136">
        <v>8000</v>
      </c>
      <c r="E1131" s="135">
        <v>2000</v>
      </c>
      <c r="F1131" s="133">
        <v>8</v>
      </c>
      <c r="G1131" s="46" t="str">
        <f>IF(MID(tab_SATLISTE[[#This Row],[SAT-ID]],2,1)="x","x",LEFT(tab_SATLISTE[[#This Row],[SAT-ID]]))</f>
        <v>2</v>
      </c>
      <c r="H1131" s="364" t="str">
        <f xml:space="preserve"> IF(tab_SATLISTE[[#This Row],[SAT-ID]]="","",IF(MID(tab_SATLISTE[[#This Row],[SAT-ID]],2,1)="x","Freistaat Bayern",INDEX(bezirke,LEFT(tab_SATLISTE[[#This Row],[SAT-ID]],1))&amp; " - "&amp; IF(MID(tab_SATLISTE[[#This Row],[SAT-ID]],2,1)="k","kommunal","privat")))</f>
        <v>Niederbayern - kommunal</v>
      </c>
      <c r="I1131" s="365"/>
      <c r="J1131" s="365"/>
      <c r="K1131" s="365"/>
      <c r="L1131" s="366"/>
    </row>
    <row r="1132" spans="1:12" ht="15.95" customHeight="1" x14ac:dyDescent="0.25">
      <c r="A1132" s="133" t="s">
        <v>1323</v>
      </c>
      <c r="B1132" s="133" t="s">
        <v>3962</v>
      </c>
      <c r="C1132" s="133">
        <v>3</v>
      </c>
      <c r="D1132" s="136">
        <v>3000</v>
      </c>
      <c r="E1132" s="135">
        <v>750</v>
      </c>
      <c r="F1132" s="133">
        <v>3</v>
      </c>
      <c r="G1132" s="46" t="str">
        <f>IF(MID(tab_SATLISTE[[#This Row],[SAT-ID]],2,1)="x","x",LEFT(tab_SATLISTE[[#This Row],[SAT-ID]]))</f>
        <v>2</v>
      </c>
      <c r="H1132" s="364" t="str">
        <f xml:space="preserve"> IF(tab_SATLISTE[[#This Row],[SAT-ID]]="","",IF(MID(tab_SATLISTE[[#This Row],[SAT-ID]],2,1)="x","Freistaat Bayern",INDEX(bezirke,LEFT(tab_SATLISTE[[#This Row],[SAT-ID]],1))&amp; " - "&amp; IF(MID(tab_SATLISTE[[#This Row],[SAT-ID]],2,1)="k","kommunal","privat")))</f>
        <v>Niederbayern - kommunal</v>
      </c>
      <c r="I1132" s="365"/>
      <c r="J1132" s="365"/>
      <c r="K1132" s="365"/>
      <c r="L1132" s="366"/>
    </row>
    <row r="1133" spans="1:12" ht="15.95" customHeight="1" x14ac:dyDescent="0.25">
      <c r="A1133" s="133" t="s">
        <v>1330</v>
      </c>
      <c r="B1133" s="133" t="s">
        <v>3963</v>
      </c>
      <c r="C1133" s="133">
        <v>10</v>
      </c>
      <c r="D1133" s="136">
        <v>10000</v>
      </c>
      <c r="E1133" s="135">
        <v>2500</v>
      </c>
      <c r="F1133" s="133">
        <v>10</v>
      </c>
      <c r="G1133" s="46" t="str">
        <f>IF(MID(tab_SATLISTE[[#This Row],[SAT-ID]],2,1)="x","x",LEFT(tab_SATLISTE[[#This Row],[SAT-ID]]))</f>
        <v>2</v>
      </c>
      <c r="H1133" s="364" t="str">
        <f xml:space="preserve"> IF(tab_SATLISTE[[#This Row],[SAT-ID]]="","",IF(MID(tab_SATLISTE[[#This Row],[SAT-ID]],2,1)="x","Freistaat Bayern",INDEX(bezirke,LEFT(tab_SATLISTE[[#This Row],[SAT-ID]],1))&amp; " - "&amp; IF(MID(tab_SATLISTE[[#This Row],[SAT-ID]],2,1)="k","kommunal","privat")))</f>
        <v>Niederbayern - kommunal</v>
      </c>
      <c r="I1133" s="365"/>
      <c r="J1133" s="365"/>
      <c r="K1133" s="365"/>
      <c r="L1133" s="366"/>
    </row>
    <row r="1134" spans="1:12" ht="15.95" customHeight="1" x14ac:dyDescent="0.25">
      <c r="A1134" s="133" t="s">
        <v>1347</v>
      </c>
      <c r="B1134" s="133" t="s">
        <v>3964</v>
      </c>
      <c r="C1134" s="133">
        <v>5</v>
      </c>
      <c r="D1134" s="136">
        <v>5000</v>
      </c>
      <c r="E1134" s="135">
        <v>1250</v>
      </c>
      <c r="F1134" s="133">
        <v>5</v>
      </c>
      <c r="G1134" s="46" t="str">
        <f>IF(MID(tab_SATLISTE[[#This Row],[SAT-ID]],2,1)="x","x",LEFT(tab_SATLISTE[[#This Row],[SAT-ID]]))</f>
        <v>2</v>
      </c>
      <c r="H1134" s="364" t="str">
        <f xml:space="preserve"> IF(tab_SATLISTE[[#This Row],[SAT-ID]]="","",IF(MID(tab_SATLISTE[[#This Row],[SAT-ID]],2,1)="x","Freistaat Bayern",INDEX(bezirke,LEFT(tab_SATLISTE[[#This Row],[SAT-ID]],1))&amp; " - "&amp; IF(MID(tab_SATLISTE[[#This Row],[SAT-ID]],2,1)="k","kommunal","privat")))</f>
        <v>Niederbayern - kommunal</v>
      </c>
      <c r="I1134" s="365"/>
      <c r="J1134" s="365"/>
      <c r="K1134" s="365"/>
      <c r="L1134" s="366"/>
    </row>
    <row r="1135" spans="1:12" ht="15.95" customHeight="1" x14ac:dyDescent="0.25">
      <c r="A1135" s="133" t="s">
        <v>1351</v>
      </c>
      <c r="B1135" s="133" t="s">
        <v>3965</v>
      </c>
      <c r="C1135" s="133">
        <v>49</v>
      </c>
      <c r="D1135" s="136">
        <v>49000</v>
      </c>
      <c r="E1135" s="135">
        <v>12250</v>
      </c>
      <c r="F1135" s="133">
        <v>49</v>
      </c>
      <c r="G1135" s="46" t="str">
        <f>IF(MID(tab_SATLISTE[[#This Row],[SAT-ID]],2,1)="x","x",LEFT(tab_SATLISTE[[#This Row],[SAT-ID]]))</f>
        <v>2</v>
      </c>
      <c r="H1135" s="364" t="str">
        <f xml:space="preserve"> IF(tab_SATLISTE[[#This Row],[SAT-ID]]="","",IF(MID(tab_SATLISTE[[#This Row],[SAT-ID]],2,1)="x","Freistaat Bayern",INDEX(bezirke,LEFT(tab_SATLISTE[[#This Row],[SAT-ID]],1))&amp; " - "&amp; IF(MID(tab_SATLISTE[[#This Row],[SAT-ID]],2,1)="k","kommunal","privat")))</f>
        <v>Niederbayern - kommunal</v>
      </c>
      <c r="I1135" s="365"/>
      <c r="J1135" s="365"/>
      <c r="K1135" s="365"/>
      <c r="L1135" s="366"/>
    </row>
    <row r="1136" spans="1:12" ht="15.95" customHeight="1" x14ac:dyDescent="0.25">
      <c r="A1136" s="133" t="s">
        <v>1362</v>
      </c>
      <c r="B1136" s="133" t="s">
        <v>3966</v>
      </c>
      <c r="C1136" s="133">
        <v>3</v>
      </c>
      <c r="D1136" s="136">
        <v>3000</v>
      </c>
      <c r="E1136" s="135">
        <v>750</v>
      </c>
      <c r="F1136" s="133">
        <v>3</v>
      </c>
      <c r="G1136" s="46" t="str">
        <f>IF(MID(tab_SATLISTE[[#This Row],[SAT-ID]],2,1)="x","x",LEFT(tab_SATLISTE[[#This Row],[SAT-ID]]))</f>
        <v>2</v>
      </c>
      <c r="H1136" s="364" t="str">
        <f xml:space="preserve"> IF(tab_SATLISTE[[#This Row],[SAT-ID]]="","",IF(MID(tab_SATLISTE[[#This Row],[SAT-ID]],2,1)="x","Freistaat Bayern",INDEX(bezirke,LEFT(tab_SATLISTE[[#This Row],[SAT-ID]],1))&amp; " - "&amp; IF(MID(tab_SATLISTE[[#This Row],[SAT-ID]],2,1)="k","kommunal","privat")))</f>
        <v>Niederbayern - kommunal</v>
      </c>
      <c r="I1136" s="365"/>
      <c r="J1136" s="365"/>
      <c r="K1136" s="365"/>
      <c r="L1136" s="366"/>
    </row>
    <row r="1137" spans="1:12" ht="15.95" customHeight="1" x14ac:dyDescent="0.25">
      <c r="A1137" s="133" t="s">
        <v>1363</v>
      </c>
      <c r="B1137" s="133" t="s">
        <v>3967</v>
      </c>
      <c r="C1137" s="133">
        <v>6</v>
      </c>
      <c r="D1137" s="136">
        <v>6000</v>
      </c>
      <c r="E1137" s="135">
        <v>1500</v>
      </c>
      <c r="F1137" s="133">
        <v>6</v>
      </c>
      <c r="G1137" s="46" t="str">
        <f>IF(MID(tab_SATLISTE[[#This Row],[SAT-ID]],2,1)="x","x",LEFT(tab_SATLISTE[[#This Row],[SAT-ID]]))</f>
        <v>2</v>
      </c>
      <c r="H1137" s="364" t="str">
        <f xml:space="preserve"> IF(tab_SATLISTE[[#This Row],[SAT-ID]]="","",IF(MID(tab_SATLISTE[[#This Row],[SAT-ID]],2,1)="x","Freistaat Bayern",INDEX(bezirke,LEFT(tab_SATLISTE[[#This Row],[SAT-ID]],1))&amp; " - "&amp; IF(MID(tab_SATLISTE[[#This Row],[SAT-ID]],2,1)="k","kommunal","privat")))</f>
        <v>Niederbayern - kommunal</v>
      </c>
      <c r="I1137" s="365"/>
      <c r="J1137" s="365"/>
      <c r="K1137" s="365"/>
      <c r="L1137" s="366"/>
    </row>
    <row r="1138" spans="1:12" ht="15.95" customHeight="1" x14ac:dyDescent="0.25">
      <c r="A1138" s="133" t="s">
        <v>1375</v>
      </c>
      <c r="B1138" s="133" t="s">
        <v>3968</v>
      </c>
      <c r="C1138" s="133">
        <v>6</v>
      </c>
      <c r="D1138" s="136">
        <v>6000</v>
      </c>
      <c r="E1138" s="135">
        <v>1500</v>
      </c>
      <c r="F1138" s="133">
        <v>6</v>
      </c>
      <c r="G1138" s="46" t="str">
        <f>IF(MID(tab_SATLISTE[[#This Row],[SAT-ID]],2,1)="x","x",LEFT(tab_SATLISTE[[#This Row],[SAT-ID]]))</f>
        <v>2</v>
      </c>
      <c r="H1138" s="364" t="str">
        <f xml:space="preserve"> IF(tab_SATLISTE[[#This Row],[SAT-ID]]="","",IF(MID(tab_SATLISTE[[#This Row],[SAT-ID]],2,1)="x","Freistaat Bayern",INDEX(bezirke,LEFT(tab_SATLISTE[[#This Row],[SAT-ID]],1))&amp; " - "&amp; IF(MID(tab_SATLISTE[[#This Row],[SAT-ID]],2,1)="k","kommunal","privat")))</f>
        <v>Niederbayern - kommunal</v>
      </c>
      <c r="I1138" s="365"/>
      <c r="J1138" s="365"/>
      <c r="K1138" s="365"/>
      <c r="L1138" s="366"/>
    </row>
    <row r="1139" spans="1:12" ht="15.95" customHeight="1" x14ac:dyDescent="0.25">
      <c r="A1139" s="133" t="s">
        <v>1395</v>
      </c>
      <c r="B1139" s="133" t="s">
        <v>3969</v>
      </c>
      <c r="C1139" s="133">
        <v>6</v>
      </c>
      <c r="D1139" s="136">
        <v>6000</v>
      </c>
      <c r="E1139" s="135">
        <v>1500</v>
      </c>
      <c r="F1139" s="133">
        <v>6</v>
      </c>
      <c r="G1139" s="46" t="str">
        <f>IF(MID(tab_SATLISTE[[#This Row],[SAT-ID]],2,1)="x","x",LEFT(tab_SATLISTE[[#This Row],[SAT-ID]]))</f>
        <v>2</v>
      </c>
      <c r="H1139" s="364" t="str">
        <f xml:space="preserve"> IF(tab_SATLISTE[[#This Row],[SAT-ID]]="","",IF(MID(tab_SATLISTE[[#This Row],[SAT-ID]],2,1)="x","Freistaat Bayern",INDEX(bezirke,LEFT(tab_SATLISTE[[#This Row],[SAT-ID]],1))&amp; " - "&amp; IF(MID(tab_SATLISTE[[#This Row],[SAT-ID]],2,1)="k","kommunal","privat")))</f>
        <v>Niederbayern - kommunal</v>
      </c>
      <c r="I1139" s="365"/>
      <c r="J1139" s="365"/>
      <c r="K1139" s="365"/>
      <c r="L1139" s="366"/>
    </row>
    <row r="1140" spans="1:12" ht="15.95" customHeight="1" x14ac:dyDescent="0.25">
      <c r="A1140" s="133" t="s">
        <v>1399</v>
      </c>
      <c r="B1140" s="133" t="s">
        <v>3970</v>
      </c>
      <c r="C1140" s="133">
        <v>7</v>
      </c>
      <c r="D1140" s="136">
        <v>7000</v>
      </c>
      <c r="E1140" s="135">
        <v>1750</v>
      </c>
      <c r="F1140" s="133">
        <v>7</v>
      </c>
      <c r="G1140" s="46" t="str">
        <f>IF(MID(tab_SATLISTE[[#This Row],[SAT-ID]],2,1)="x","x",LEFT(tab_SATLISTE[[#This Row],[SAT-ID]]))</f>
        <v>2</v>
      </c>
      <c r="H1140" s="364" t="str">
        <f xml:space="preserve"> IF(tab_SATLISTE[[#This Row],[SAT-ID]]="","",IF(MID(tab_SATLISTE[[#This Row],[SAT-ID]],2,1)="x","Freistaat Bayern",INDEX(bezirke,LEFT(tab_SATLISTE[[#This Row],[SAT-ID]],1))&amp; " - "&amp; IF(MID(tab_SATLISTE[[#This Row],[SAT-ID]],2,1)="k","kommunal","privat")))</f>
        <v>Niederbayern - kommunal</v>
      </c>
      <c r="I1140" s="365"/>
      <c r="J1140" s="365"/>
      <c r="K1140" s="365"/>
      <c r="L1140" s="366"/>
    </row>
    <row r="1141" spans="1:12" ht="15.95" customHeight="1" x14ac:dyDescent="0.25">
      <c r="A1141" s="133" t="s">
        <v>1449</v>
      </c>
      <c r="B1141" s="133" t="s">
        <v>202</v>
      </c>
      <c r="C1141" s="133">
        <v>1</v>
      </c>
      <c r="D1141" s="136">
        <v>1000</v>
      </c>
      <c r="E1141" s="135">
        <v>250</v>
      </c>
      <c r="F1141" s="133">
        <v>1</v>
      </c>
      <c r="G1141" s="46" t="str">
        <f>IF(MID(tab_SATLISTE[[#This Row],[SAT-ID]],2,1)="x","x",LEFT(tab_SATLISTE[[#This Row],[SAT-ID]]))</f>
        <v>2</v>
      </c>
      <c r="H1141" s="364" t="str">
        <f xml:space="preserve"> IF(tab_SATLISTE[[#This Row],[SAT-ID]]="","",IF(MID(tab_SATLISTE[[#This Row],[SAT-ID]],2,1)="x","Freistaat Bayern",INDEX(bezirke,LEFT(tab_SATLISTE[[#This Row],[SAT-ID]],1))&amp; " - "&amp; IF(MID(tab_SATLISTE[[#This Row],[SAT-ID]],2,1)="k","kommunal","privat")))</f>
        <v>Niederbayern - privat</v>
      </c>
      <c r="I1141" s="365"/>
      <c r="J1141" s="365"/>
      <c r="K1141" s="365"/>
      <c r="L1141" s="366"/>
    </row>
    <row r="1142" spans="1:12" ht="15.95" customHeight="1" x14ac:dyDescent="0.25">
      <c r="A1142" s="133" t="s">
        <v>1148</v>
      </c>
      <c r="B1142" s="133" t="s">
        <v>3971</v>
      </c>
      <c r="C1142" s="133">
        <v>9</v>
      </c>
      <c r="D1142" s="136">
        <v>9000</v>
      </c>
      <c r="E1142" s="135">
        <v>2250</v>
      </c>
      <c r="F1142" s="133">
        <v>9</v>
      </c>
      <c r="G1142" s="46" t="str">
        <f>IF(MID(tab_SATLISTE[[#This Row],[SAT-ID]],2,1)="x","x",LEFT(tab_SATLISTE[[#This Row],[SAT-ID]]))</f>
        <v>2</v>
      </c>
      <c r="H1142" s="364" t="str">
        <f xml:space="preserve"> IF(tab_SATLISTE[[#This Row],[SAT-ID]]="","",IF(MID(tab_SATLISTE[[#This Row],[SAT-ID]],2,1)="x","Freistaat Bayern",INDEX(bezirke,LEFT(tab_SATLISTE[[#This Row],[SAT-ID]],1))&amp; " - "&amp; IF(MID(tab_SATLISTE[[#This Row],[SAT-ID]],2,1)="k","kommunal","privat")))</f>
        <v>Niederbayern - kommunal</v>
      </c>
      <c r="I1142" s="365"/>
      <c r="J1142" s="365"/>
      <c r="K1142" s="365"/>
      <c r="L1142" s="366"/>
    </row>
    <row r="1143" spans="1:12" ht="15.95" customHeight="1" x14ac:dyDescent="0.25">
      <c r="A1143" s="133" t="s">
        <v>1154</v>
      </c>
      <c r="B1143" s="133" t="s">
        <v>3972</v>
      </c>
      <c r="C1143" s="133">
        <v>7</v>
      </c>
      <c r="D1143" s="136">
        <v>7000</v>
      </c>
      <c r="E1143" s="135">
        <v>1750</v>
      </c>
      <c r="F1143" s="133">
        <v>7</v>
      </c>
      <c r="G1143" s="46" t="str">
        <f>IF(MID(tab_SATLISTE[[#This Row],[SAT-ID]],2,1)="x","x",LEFT(tab_SATLISTE[[#This Row],[SAT-ID]]))</f>
        <v>2</v>
      </c>
      <c r="H1143" s="364" t="str">
        <f xml:space="preserve"> IF(tab_SATLISTE[[#This Row],[SAT-ID]]="","",IF(MID(tab_SATLISTE[[#This Row],[SAT-ID]],2,1)="x","Freistaat Bayern",INDEX(bezirke,LEFT(tab_SATLISTE[[#This Row],[SAT-ID]],1))&amp; " - "&amp; IF(MID(tab_SATLISTE[[#This Row],[SAT-ID]],2,1)="k","kommunal","privat")))</f>
        <v>Niederbayern - kommunal</v>
      </c>
      <c r="I1143" s="365"/>
      <c r="J1143" s="365"/>
      <c r="K1143" s="365"/>
      <c r="L1143" s="366"/>
    </row>
    <row r="1144" spans="1:12" ht="15.95" customHeight="1" x14ac:dyDescent="0.25">
      <c r="A1144" s="133" t="s">
        <v>1170</v>
      </c>
      <c r="B1144" s="133" t="s">
        <v>3973</v>
      </c>
      <c r="C1144" s="133">
        <v>52</v>
      </c>
      <c r="D1144" s="136">
        <v>52000</v>
      </c>
      <c r="E1144" s="135">
        <v>13000</v>
      </c>
      <c r="F1144" s="133">
        <v>52</v>
      </c>
      <c r="G1144" s="46" t="str">
        <f>IF(MID(tab_SATLISTE[[#This Row],[SAT-ID]],2,1)="x","x",LEFT(tab_SATLISTE[[#This Row],[SAT-ID]]))</f>
        <v>2</v>
      </c>
      <c r="H1144" s="364" t="str">
        <f xml:space="preserve"> IF(tab_SATLISTE[[#This Row],[SAT-ID]]="","",IF(MID(tab_SATLISTE[[#This Row],[SAT-ID]],2,1)="x","Freistaat Bayern",INDEX(bezirke,LEFT(tab_SATLISTE[[#This Row],[SAT-ID]],1))&amp; " - "&amp; IF(MID(tab_SATLISTE[[#This Row],[SAT-ID]],2,1)="k","kommunal","privat")))</f>
        <v>Niederbayern - kommunal</v>
      </c>
      <c r="I1144" s="365"/>
      <c r="J1144" s="365"/>
      <c r="K1144" s="365"/>
      <c r="L1144" s="366"/>
    </row>
    <row r="1145" spans="1:12" ht="15.95" customHeight="1" x14ac:dyDescent="0.25">
      <c r="A1145" s="133" t="s">
        <v>1194</v>
      </c>
      <c r="B1145" s="133" t="s">
        <v>3974</v>
      </c>
      <c r="C1145" s="133">
        <v>10</v>
      </c>
      <c r="D1145" s="136">
        <v>10000</v>
      </c>
      <c r="E1145" s="135">
        <v>2500</v>
      </c>
      <c r="F1145" s="133">
        <v>10</v>
      </c>
      <c r="G1145" s="46" t="str">
        <f>IF(MID(tab_SATLISTE[[#This Row],[SAT-ID]],2,1)="x","x",LEFT(tab_SATLISTE[[#This Row],[SAT-ID]]))</f>
        <v>2</v>
      </c>
      <c r="H1145" s="364" t="str">
        <f xml:space="preserve"> IF(tab_SATLISTE[[#This Row],[SAT-ID]]="","",IF(MID(tab_SATLISTE[[#This Row],[SAT-ID]],2,1)="x","Freistaat Bayern",INDEX(bezirke,LEFT(tab_SATLISTE[[#This Row],[SAT-ID]],1))&amp; " - "&amp; IF(MID(tab_SATLISTE[[#This Row],[SAT-ID]],2,1)="k","kommunal","privat")))</f>
        <v>Niederbayern - kommunal</v>
      </c>
      <c r="I1145" s="365"/>
      <c r="J1145" s="365"/>
      <c r="K1145" s="365"/>
      <c r="L1145" s="366"/>
    </row>
    <row r="1146" spans="1:12" ht="15.95" customHeight="1" x14ac:dyDescent="0.25">
      <c r="A1146" s="133" t="s">
        <v>1214</v>
      </c>
      <c r="B1146" s="133" t="s">
        <v>3975</v>
      </c>
      <c r="C1146" s="133">
        <v>6</v>
      </c>
      <c r="D1146" s="136">
        <v>6000</v>
      </c>
      <c r="E1146" s="135">
        <v>1500</v>
      </c>
      <c r="F1146" s="133">
        <v>6</v>
      </c>
      <c r="G1146" s="46" t="str">
        <f>IF(MID(tab_SATLISTE[[#This Row],[SAT-ID]],2,1)="x","x",LEFT(tab_SATLISTE[[#This Row],[SAT-ID]]))</f>
        <v>2</v>
      </c>
      <c r="H1146" s="364" t="str">
        <f xml:space="preserve"> IF(tab_SATLISTE[[#This Row],[SAT-ID]]="","",IF(MID(tab_SATLISTE[[#This Row],[SAT-ID]],2,1)="x","Freistaat Bayern",INDEX(bezirke,LEFT(tab_SATLISTE[[#This Row],[SAT-ID]],1))&amp; " - "&amp; IF(MID(tab_SATLISTE[[#This Row],[SAT-ID]],2,1)="k","kommunal","privat")))</f>
        <v>Niederbayern - kommunal</v>
      </c>
      <c r="I1146" s="365"/>
      <c r="J1146" s="365"/>
      <c r="K1146" s="365"/>
      <c r="L1146" s="366"/>
    </row>
    <row r="1147" spans="1:12" ht="15.95" customHeight="1" x14ac:dyDescent="0.25">
      <c r="A1147" s="133" t="s">
        <v>1244</v>
      </c>
      <c r="B1147" s="133" t="s">
        <v>3976</v>
      </c>
      <c r="C1147" s="133">
        <v>7</v>
      </c>
      <c r="D1147" s="136">
        <v>7000</v>
      </c>
      <c r="E1147" s="135">
        <v>1750</v>
      </c>
      <c r="F1147" s="133">
        <v>7</v>
      </c>
      <c r="G1147" s="46" t="str">
        <f>IF(MID(tab_SATLISTE[[#This Row],[SAT-ID]],2,1)="x","x",LEFT(tab_SATLISTE[[#This Row],[SAT-ID]]))</f>
        <v>2</v>
      </c>
      <c r="H1147" s="364" t="str">
        <f xml:space="preserve"> IF(tab_SATLISTE[[#This Row],[SAT-ID]]="","",IF(MID(tab_SATLISTE[[#This Row],[SAT-ID]],2,1)="x","Freistaat Bayern",INDEX(bezirke,LEFT(tab_SATLISTE[[#This Row],[SAT-ID]],1))&amp; " - "&amp; IF(MID(tab_SATLISTE[[#This Row],[SAT-ID]],2,1)="k","kommunal","privat")))</f>
        <v>Niederbayern - kommunal</v>
      </c>
      <c r="I1147" s="365"/>
      <c r="J1147" s="365"/>
      <c r="K1147" s="365"/>
      <c r="L1147" s="366"/>
    </row>
    <row r="1148" spans="1:12" ht="15.95" customHeight="1" x14ac:dyDescent="0.25">
      <c r="A1148" s="133" t="s">
        <v>1249</v>
      </c>
      <c r="B1148" s="133" t="s">
        <v>3977</v>
      </c>
      <c r="C1148" s="133">
        <v>9</v>
      </c>
      <c r="D1148" s="136">
        <v>9000</v>
      </c>
      <c r="E1148" s="135">
        <v>2250</v>
      </c>
      <c r="F1148" s="133">
        <v>9</v>
      </c>
      <c r="G1148" s="46" t="str">
        <f>IF(MID(tab_SATLISTE[[#This Row],[SAT-ID]],2,1)="x","x",LEFT(tab_SATLISTE[[#This Row],[SAT-ID]]))</f>
        <v>2</v>
      </c>
      <c r="H1148" s="364" t="str">
        <f xml:space="preserve"> IF(tab_SATLISTE[[#This Row],[SAT-ID]]="","",IF(MID(tab_SATLISTE[[#This Row],[SAT-ID]],2,1)="x","Freistaat Bayern",INDEX(bezirke,LEFT(tab_SATLISTE[[#This Row],[SAT-ID]],1))&amp; " - "&amp; IF(MID(tab_SATLISTE[[#This Row],[SAT-ID]],2,1)="k","kommunal","privat")))</f>
        <v>Niederbayern - kommunal</v>
      </c>
      <c r="I1148" s="365"/>
      <c r="J1148" s="365"/>
      <c r="K1148" s="365"/>
      <c r="L1148" s="366"/>
    </row>
    <row r="1149" spans="1:12" ht="15.95" customHeight="1" x14ac:dyDescent="0.25">
      <c r="A1149" s="133" t="s">
        <v>1448</v>
      </c>
      <c r="B1149" s="133" t="s">
        <v>3978</v>
      </c>
      <c r="C1149" s="133">
        <v>2</v>
      </c>
      <c r="D1149" s="136">
        <v>2000</v>
      </c>
      <c r="E1149" s="135">
        <v>500</v>
      </c>
      <c r="F1149" s="133">
        <v>2</v>
      </c>
      <c r="G1149" s="46" t="str">
        <f>IF(MID(tab_SATLISTE[[#This Row],[SAT-ID]],2,1)="x","x",LEFT(tab_SATLISTE[[#This Row],[SAT-ID]]))</f>
        <v>2</v>
      </c>
      <c r="H1149" s="364" t="str">
        <f xml:space="preserve"> IF(tab_SATLISTE[[#This Row],[SAT-ID]]="","",IF(MID(tab_SATLISTE[[#This Row],[SAT-ID]],2,1)="x","Freistaat Bayern",INDEX(bezirke,LEFT(tab_SATLISTE[[#This Row],[SAT-ID]],1))&amp; " - "&amp; IF(MID(tab_SATLISTE[[#This Row],[SAT-ID]],2,1)="k","kommunal","privat")))</f>
        <v>Niederbayern - privat</v>
      </c>
      <c r="I1149" s="365"/>
      <c r="J1149" s="365"/>
      <c r="K1149" s="365"/>
      <c r="L1149" s="366"/>
    </row>
    <row r="1150" spans="1:12" ht="15.95" customHeight="1" x14ac:dyDescent="0.25">
      <c r="A1150" s="133" t="s">
        <v>1262</v>
      </c>
      <c r="B1150" s="133" t="s">
        <v>3979</v>
      </c>
      <c r="C1150" s="133">
        <v>28</v>
      </c>
      <c r="D1150" s="136">
        <v>28000</v>
      </c>
      <c r="E1150" s="135">
        <v>7000</v>
      </c>
      <c r="F1150" s="133">
        <v>28</v>
      </c>
      <c r="G1150" s="46" t="str">
        <f>IF(MID(tab_SATLISTE[[#This Row],[SAT-ID]],2,1)="x","x",LEFT(tab_SATLISTE[[#This Row],[SAT-ID]]))</f>
        <v>2</v>
      </c>
      <c r="H1150" s="364" t="str">
        <f xml:space="preserve"> IF(tab_SATLISTE[[#This Row],[SAT-ID]]="","",IF(MID(tab_SATLISTE[[#This Row],[SAT-ID]],2,1)="x","Freistaat Bayern",INDEX(bezirke,LEFT(tab_SATLISTE[[#This Row],[SAT-ID]],1))&amp; " - "&amp; IF(MID(tab_SATLISTE[[#This Row],[SAT-ID]],2,1)="k","kommunal","privat")))</f>
        <v>Niederbayern - kommunal</v>
      </c>
      <c r="I1150" s="365"/>
      <c r="J1150" s="365"/>
      <c r="K1150" s="365"/>
      <c r="L1150" s="366"/>
    </row>
    <row r="1151" spans="1:12" ht="15.95" customHeight="1" x14ac:dyDescent="0.25">
      <c r="A1151" s="133" t="s">
        <v>1279</v>
      </c>
      <c r="B1151" s="133" t="s">
        <v>3980</v>
      </c>
      <c r="C1151" s="133">
        <v>4</v>
      </c>
      <c r="D1151" s="136">
        <v>4000</v>
      </c>
      <c r="E1151" s="135">
        <v>1000</v>
      </c>
      <c r="F1151" s="133">
        <v>4</v>
      </c>
      <c r="G1151" s="46" t="str">
        <f>IF(MID(tab_SATLISTE[[#This Row],[SAT-ID]],2,1)="x","x",LEFT(tab_SATLISTE[[#This Row],[SAT-ID]]))</f>
        <v>2</v>
      </c>
      <c r="H1151" s="364" t="str">
        <f xml:space="preserve"> IF(tab_SATLISTE[[#This Row],[SAT-ID]]="","",IF(MID(tab_SATLISTE[[#This Row],[SAT-ID]],2,1)="x","Freistaat Bayern",INDEX(bezirke,LEFT(tab_SATLISTE[[#This Row],[SAT-ID]],1))&amp; " - "&amp; IF(MID(tab_SATLISTE[[#This Row],[SAT-ID]],2,1)="k","kommunal","privat")))</f>
        <v>Niederbayern - kommunal</v>
      </c>
      <c r="I1151" s="365"/>
      <c r="J1151" s="365"/>
      <c r="K1151" s="365"/>
      <c r="L1151" s="366"/>
    </row>
    <row r="1152" spans="1:12" ht="15.95" customHeight="1" x14ac:dyDescent="0.25">
      <c r="A1152" s="133" t="s">
        <v>1286</v>
      </c>
      <c r="B1152" s="133" t="s">
        <v>245</v>
      </c>
      <c r="C1152" s="133">
        <v>13</v>
      </c>
      <c r="D1152" s="136">
        <v>13000</v>
      </c>
      <c r="E1152" s="135">
        <v>3250</v>
      </c>
      <c r="F1152" s="133">
        <v>13</v>
      </c>
      <c r="G1152" s="46" t="str">
        <f>IF(MID(tab_SATLISTE[[#This Row],[SAT-ID]],2,1)="x","x",LEFT(tab_SATLISTE[[#This Row],[SAT-ID]]))</f>
        <v>2</v>
      </c>
      <c r="H1152" s="364" t="str">
        <f xml:space="preserve"> IF(tab_SATLISTE[[#This Row],[SAT-ID]]="","",IF(MID(tab_SATLISTE[[#This Row],[SAT-ID]],2,1)="x","Freistaat Bayern",INDEX(bezirke,LEFT(tab_SATLISTE[[#This Row],[SAT-ID]],1))&amp; " - "&amp; IF(MID(tab_SATLISTE[[#This Row],[SAT-ID]],2,1)="k","kommunal","privat")))</f>
        <v>Niederbayern - kommunal</v>
      </c>
      <c r="I1152" s="365"/>
      <c r="J1152" s="365"/>
      <c r="K1152" s="365"/>
      <c r="L1152" s="366"/>
    </row>
    <row r="1153" spans="1:12" ht="15.95" customHeight="1" x14ac:dyDescent="0.25">
      <c r="A1153" s="133" t="s">
        <v>1289</v>
      </c>
      <c r="B1153" s="133" t="s">
        <v>3981</v>
      </c>
      <c r="C1153" s="133">
        <v>15</v>
      </c>
      <c r="D1153" s="136">
        <v>15000</v>
      </c>
      <c r="E1153" s="135">
        <v>3750</v>
      </c>
      <c r="F1153" s="133">
        <v>15</v>
      </c>
      <c r="G1153" s="46" t="str">
        <f>IF(MID(tab_SATLISTE[[#This Row],[SAT-ID]],2,1)="x","x",LEFT(tab_SATLISTE[[#This Row],[SAT-ID]]))</f>
        <v>2</v>
      </c>
      <c r="H1153" s="364" t="str">
        <f xml:space="preserve"> IF(tab_SATLISTE[[#This Row],[SAT-ID]]="","",IF(MID(tab_SATLISTE[[#This Row],[SAT-ID]],2,1)="x","Freistaat Bayern",INDEX(bezirke,LEFT(tab_SATLISTE[[#This Row],[SAT-ID]],1))&amp; " - "&amp; IF(MID(tab_SATLISTE[[#This Row],[SAT-ID]],2,1)="k","kommunal","privat")))</f>
        <v>Niederbayern - kommunal</v>
      </c>
      <c r="I1153" s="365"/>
      <c r="J1153" s="365"/>
      <c r="K1153" s="365"/>
      <c r="L1153" s="366"/>
    </row>
    <row r="1154" spans="1:12" ht="15.95" customHeight="1" x14ac:dyDescent="0.25">
      <c r="A1154" s="133" t="s">
        <v>1303</v>
      </c>
      <c r="B1154" s="133" t="s">
        <v>3982</v>
      </c>
      <c r="C1154" s="133">
        <v>5</v>
      </c>
      <c r="D1154" s="136">
        <v>5000</v>
      </c>
      <c r="E1154" s="135">
        <v>1250</v>
      </c>
      <c r="F1154" s="133">
        <v>5</v>
      </c>
      <c r="G1154" s="46" t="str">
        <f>IF(MID(tab_SATLISTE[[#This Row],[SAT-ID]],2,1)="x","x",LEFT(tab_SATLISTE[[#This Row],[SAT-ID]]))</f>
        <v>2</v>
      </c>
      <c r="H1154" s="364" t="str">
        <f xml:space="preserve"> IF(tab_SATLISTE[[#This Row],[SAT-ID]]="","",IF(MID(tab_SATLISTE[[#This Row],[SAT-ID]],2,1)="x","Freistaat Bayern",INDEX(bezirke,LEFT(tab_SATLISTE[[#This Row],[SAT-ID]],1))&amp; " - "&amp; IF(MID(tab_SATLISTE[[#This Row],[SAT-ID]],2,1)="k","kommunal","privat")))</f>
        <v>Niederbayern - kommunal</v>
      </c>
      <c r="I1154" s="365"/>
      <c r="J1154" s="365"/>
      <c r="K1154" s="365"/>
      <c r="L1154" s="366"/>
    </row>
    <row r="1155" spans="1:12" ht="15.95" customHeight="1" x14ac:dyDescent="0.25">
      <c r="A1155" s="133" t="s">
        <v>1318</v>
      </c>
      <c r="B1155" s="133" t="s">
        <v>3983</v>
      </c>
      <c r="C1155" s="133">
        <v>4</v>
      </c>
      <c r="D1155" s="136">
        <v>4000</v>
      </c>
      <c r="E1155" s="135">
        <v>1000</v>
      </c>
      <c r="F1155" s="133">
        <v>4</v>
      </c>
      <c r="G1155" s="46" t="str">
        <f>IF(MID(tab_SATLISTE[[#This Row],[SAT-ID]],2,1)="x","x",LEFT(tab_SATLISTE[[#This Row],[SAT-ID]]))</f>
        <v>2</v>
      </c>
      <c r="H1155" s="364" t="str">
        <f xml:space="preserve"> IF(tab_SATLISTE[[#This Row],[SAT-ID]]="","",IF(MID(tab_SATLISTE[[#This Row],[SAT-ID]],2,1)="x","Freistaat Bayern",INDEX(bezirke,LEFT(tab_SATLISTE[[#This Row],[SAT-ID]],1))&amp; " - "&amp; IF(MID(tab_SATLISTE[[#This Row],[SAT-ID]],2,1)="k","kommunal","privat")))</f>
        <v>Niederbayern - kommunal</v>
      </c>
      <c r="I1155" s="365"/>
      <c r="J1155" s="365"/>
      <c r="K1155" s="365"/>
      <c r="L1155" s="366"/>
    </row>
    <row r="1156" spans="1:12" ht="15.95" customHeight="1" x14ac:dyDescent="0.25">
      <c r="A1156" s="133" t="s">
        <v>1342</v>
      </c>
      <c r="B1156" s="133" t="s">
        <v>3984</v>
      </c>
      <c r="C1156" s="133">
        <v>10</v>
      </c>
      <c r="D1156" s="136">
        <v>10000</v>
      </c>
      <c r="E1156" s="135">
        <v>2500</v>
      </c>
      <c r="F1156" s="133">
        <v>10</v>
      </c>
      <c r="G1156" s="46" t="str">
        <f>IF(MID(tab_SATLISTE[[#This Row],[SAT-ID]],2,1)="x","x",LEFT(tab_SATLISTE[[#This Row],[SAT-ID]]))</f>
        <v>2</v>
      </c>
      <c r="H1156" s="364" t="str">
        <f xml:space="preserve"> IF(tab_SATLISTE[[#This Row],[SAT-ID]]="","",IF(MID(tab_SATLISTE[[#This Row],[SAT-ID]],2,1)="x","Freistaat Bayern",INDEX(bezirke,LEFT(tab_SATLISTE[[#This Row],[SAT-ID]],1))&amp; " - "&amp; IF(MID(tab_SATLISTE[[#This Row],[SAT-ID]],2,1)="k","kommunal","privat")))</f>
        <v>Niederbayern - kommunal</v>
      </c>
      <c r="I1156" s="365"/>
      <c r="J1156" s="365"/>
      <c r="K1156" s="365"/>
      <c r="L1156" s="366"/>
    </row>
    <row r="1157" spans="1:12" ht="15.95" customHeight="1" x14ac:dyDescent="0.25">
      <c r="A1157" s="133" t="s">
        <v>1356</v>
      </c>
      <c r="B1157" s="133" t="s">
        <v>3985</v>
      </c>
      <c r="C1157" s="133">
        <v>10</v>
      </c>
      <c r="D1157" s="136">
        <v>10000</v>
      </c>
      <c r="E1157" s="135">
        <v>2500</v>
      </c>
      <c r="F1157" s="133">
        <v>10</v>
      </c>
      <c r="G1157" s="46" t="str">
        <f>IF(MID(tab_SATLISTE[[#This Row],[SAT-ID]],2,1)="x","x",LEFT(tab_SATLISTE[[#This Row],[SAT-ID]]))</f>
        <v>2</v>
      </c>
      <c r="H1157" s="364" t="str">
        <f xml:space="preserve"> IF(tab_SATLISTE[[#This Row],[SAT-ID]]="","",IF(MID(tab_SATLISTE[[#This Row],[SAT-ID]],2,1)="x","Freistaat Bayern",INDEX(bezirke,LEFT(tab_SATLISTE[[#This Row],[SAT-ID]],1))&amp; " - "&amp; IF(MID(tab_SATLISTE[[#This Row],[SAT-ID]],2,1)="k","kommunal","privat")))</f>
        <v>Niederbayern - kommunal</v>
      </c>
      <c r="I1157" s="365"/>
      <c r="J1157" s="365"/>
      <c r="K1157" s="365"/>
      <c r="L1157" s="366"/>
    </row>
    <row r="1158" spans="1:12" ht="15.95" customHeight="1" x14ac:dyDescent="0.25">
      <c r="A1158" s="133" t="s">
        <v>1180</v>
      </c>
      <c r="B1158" s="133" t="s">
        <v>3986</v>
      </c>
      <c r="C1158" s="133">
        <v>115</v>
      </c>
      <c r="D1158" s="136">
        <v>115000</v>
      </c>
      <c r="E1158" s="135">
        <v>28750</v>
      </c>
      <c r="F1158" s="133">
        <v>115</v>
      </c>
      <c r="G1158" s="46" t="str">
        <f>IF(MID(tab_SATLISTE[[#This Row],[SAT-ID]],2,1)="x","x",LEFT(tab_SATLISTE[[#This Row],[SAT-ID]]))</f>
        <v>2</v>
      </c>
      <c r="H1158" s="364" t="str">
        <f xml:space="preserve"> IF(tab_SATLISTE[[#This Row],[SAT-ID]]="","",IF(MID(tab_SATLISTE[[#This Row],[SAT-ID]],2,1)="x","Freistaat Bayern",INDEX(bezirke,LEFT(tab_SATLISTE[[#This Row],[SAT-ID]],1))&amp; " - "&amp; IF(MID(tab_SATLISTE[[#This Row],[SAT-ID]],2,1)="k","kommunal","privat")))</f>
        <v>Niederbayern - kommunal</v>
      </c>
      <c r="I1158" s="365"/>
      <c r="J1158" s="365"/>
      <c r="K1158" s="365"/>
      <c r="L1158" s="366"/>
    </row>
    <row r="1159" spans="1:12" ht="15.95" customHeight="1" x14ac:dyDescent="0.25">
      <c r="A1159" s="133" t="s">
        <v>1251</v>
      </c>
      <c r="B1159" s="133" t="s">
        <v>3987</v>
      </c>
      <c r="C1159" s="133">
        <v>80</v>
      </c>
      <c r="D1159" s="136">
        <v>80000</v>
      </c>
      <c r="E1159" s="135">
        <v>20000</v>
      </c>
      <c r="F1159" s="133">
        <v>80</v>
      </c>
      <c r="G1159" s="46" t="str">
        <f>IF(MID(tab_SATLISTE[[#This Row],[SAT-ID]],2,1)="x","x",LEFT(tab_SATLISTE[[#This Row],[SAT-ID]]))</f>
        <v>2</v>
      </c>
      <c r="H1159" s="364" t="str">
        <f xml:space="preserve"> IF(tab_SATLISTE[[#This Row],[SAT-ID]]="","",IF(MID(tab_SATLISTE[[#This Row],[SAT-ID]],2,1)="x","Freistaat Bayern",INDEX(bezirke,LEFT(tab_SATLISTE[[#This Row],[SAT-ID]],1))&amp; " - "&amp; IF(MID(tab_SATLISTE[[#This Row],[SAT-ID]],2,1)="k","kommunal","privat")))</f>
        <v>Niederbayern - kommunal</v>
      </c>
      <c r="I1159" s="365"/>
      <c r="J1159" s="365"/>
      <c r="K1159" s="365"/>
      <c r="L1159" s="366"/>
    </row>
    <row r="1160" spans="1:12" ht="15.95" customHeight="1" x14ac:dyDescent="0.25">
      <c r="A1160" s="133" t="s">
        <v>1265</v>
      </c>
      <c r="B1160" s="133" t="s">
        <v>3988</v>
      </c>
      <c r="C1160" s="133">
        <v>24</v>
      </c>
      <c r="D1160" s="136">
        <v>24000</v>
      </c>
      <c r="E1160" s="135">
        <v>6000</v>
      </c>
      <c r="F1160" s="133">
        <v>24</v>
      </c>
      <c r="G1160" s="46" t="str">
        <f>IF(MID(tab_SATLISTE[[#This Row],[SAT-ID]],2,1)="x","x",LEFT(tab_SATLISTE[[#This Row],[SAT-ID]]))</f>
        <v>2</v>
      </c>
      <c r="H1160" s="364" t="str">
        <f xml:space="preserve"> IF(tab_SATLISTE[[#This Row],[SAT-ID]]="","",IF(MID(tab_SATLISTE[[#This Row],[SAT-ID]],2,1)="x","Freistaat Bayern",INDEX(bezirke,LEFT(tab_SATLISTE[[#This Row],[SAT-ID]],1))&amp; " - "&amp; IF(MID(tab_SATLISTE[[#This Row],[SAT-ID]],2,1)="k","kommunal","privat")))</f>
        <v>Niederbayern - kommunal</v>
      </c>
      <c r="I1160" s="365"/>
      <c r="J1160" s="365"/>
      <c r="K1160" s="365"/>
      <c r="L1160" s="366"/>
    </row>
    <row r="1161" spans="1:12" ht="15.95" customHeight="1" x14ac:dyDescent="0.25">
      <c r="A1161" s="133" t="s">
        <v>1322</v>
      </c>
      <c r="B1161" s="133" t="s">
        <v>3989</v>
      </c>
      <c r="C1161" s="133">
        <v>34</v>
      </c>
      <c r="D1161" s="136">
        <v>34000</v>
      </c>
      <c r="E1161" s="135">
        <v>8500</v>
      </c>
      <c r="F1161" s="133">
        <v>34</v>
      </c>
      <c r="G1161" s="46" t="str">
        <f>IF(MID(tab_SATLISTE[[#This Row],[SAT-ID]],2,1)="x","x",LEFT(tab_SATLISTE[[#This Row],[SAT-ID]]))</f>
        <v>2</v>
      </c>
      <c r="H1161" s="364" t="str">
        <f xml:space="preserve"> IF(tab_SATLISTE[[#This Row],[SAT-ID]]="","",IF(MID(tab_SATLISTE[[#This Row],[SAT-ID]],2,1)="x","Freistaat Bayern",INDEX(bezirke,LEFT(tab_SATLISTE[[#This Row],[SAT-ID]],1))&amp; " - "&amp; IF(MID(tab_SATLISTE[[#This Row],[SAT-ID]],2,1)="k","kommunal","privat")))</f>
        <v>Niederbayern - kommunal</v>
      </c>
      <c r="I1161" s="365"/>
      <c r="J1161" s="365"/>
      <c r="K1161" s="365"/>
      <c r="L1161" s="366"/>
    </row>
    <row r="1162" spans="1:12" ht="15.95" customHeight="1" x14ac:dyDescent="0.25">
      <c r="A1162" s="133" t="s">
        <v>1352</v>
      </c>
      <c r="B1162" s="133" t="s">
        <v>3990</v>
      </c>
      <c r="C1162" s="133">
        <v>15</v>
      </c>
      <c r="D1162" s="136">
        <v>15000</v>
      </c>
      <c r="E1162" s="135">
        <v>3750</v>
      </c>
      <c r="F1162" s="133">
        <v>15</v>
      </c>
      <c r="G1162" s="46" t="str">
        <f>IF(MID(tab_SATLISTE[[#This Row],[SAT-ID]],2,1)="x","x",LEFT(tab_SATLISTE[[#This Row],[SAT-ID]]))</f>
        <v>2</v>
      </c>
      <c r="H1162" s="364" t="str">
        <f xml:space="preserve"> IF(tab_SATLISTE[[#This Row],[SAT-ID]]="","",IF(MID(tab_SATLISTE[[#This Row],[SAT-ID]],2,1)="x","Freistaat Bayern",INDEX(bezirke,LEFT(tab_SATLISTE[[#This Row],[SAT-ID]],1))&amp; " - "&amp; IF(MID(tab_SATLISTE[[#This Row],[SAT-ID]],2,1)="k","kommunal","privat")))</f>
        <v>Niederbayern - kommunal</v>
      </c>
      <c r="I1162" s="365"/>
      <c r="J1162" s="365"/>
      <c r="K1162" s="365"/>
      <c r="L1162" s="366"/>
    </row>
    <row r="1163" spans="1:12" ht="15.95" customHeight="1" x14ac:dyDescent="0.25">
      <c r="A1163" s="133" t="s">
        <v>1258</v>
      </c>
      <c r="B1163" s="133" t="s">
        <v>3991</v>
      </c>
      <c r="C1163" s="133">
        <v>10</v>
      </c>
      <c r="D1163" s="136">
        <v>10000</v>
      </c>
      <c r="E1163" s="135">
        <v>2500</v>
      </c>
      <c r="F1163" s="133">
        <v>10</v>
      </c>
      <c r="G1163" s="46" t="str">
        <f>IF(MID(tab_SATLISTE[[#This Row],[SAT-ID]],2,1)="x","x",LEFT(tab_SATLISTE[[#This Row],[SAT-ID]]))</f>
        <v>2</v>
      </c>
      <c r="H1163" s="364" t="str">
        <f xml:space="preserve"> IF(tab_SATLISTE[[#This Row],[SAT-ID]]="","",IF(MID(tab_SATLISTE[[#This Row],[SAT-ID]],2,1)="x","Freistaat Bayern",INDEX(bezirke,LEFT(tab_SATLISTE[[#This Row],[SAT-ID]],1))&amp; " - "&amp; IF(MID(tab_SATLISTE[[#This Row],[SAT-ID]],2,1)="k","kommunal","privat")))</f>
        <v>Niederbayern - kommunal</v>
      </c>
      <c r="I1163" s="365"/>
      <c r="J1163" s="365"/>
      <c r="K1163" s="365"/>
      <c r="L1163" s="366"/>
    </row>
    <row r="1164" spans="1:12" ht="15.95" customHeight="1" x14ac:dyDescent="0.25">
      <c r="A1164" s="133" t="s">
        <v>1612</v>
      </c>
      <c r="B1164" s="133" t="s">
        <v>3992</v>
      </c>
      <c r="C1164" s="133">
        <v>18</v>
      </c>
      <c r="D1164" s="136">
        <v>18000</v>
      </c>
      <c r="E1164" s="135">
        <v>4500</v>
      </c>
      <c r="F1164" s="133">
        <v>18</v>
      </c>
      <c r="G1164" s="46" t="str">
        <f>IF(MID(tab_SATLISTE[[#This Row],[SAT-ID]],2,1)="x","x",LEFT(tab_SATLISTE[[#This Row],[SAT-ID]]))</f>
        <v>3</v>
      </c>
      <c r="H1164" s="364" t="str">
        <f xml:space="preserve"> IF(tab_SATLISTE[[#This Row],[SAT-ID]]="","",IF(MID(tab_SATLISTE[[#This Row],[SAT-ID]],2,1)="x","Freistaat Bayern",INDEX(bezirke,LEFT(tab_SATLISTE[[#This Row],[SAT-ID]],1))&amp; " - "&amp; IF(MID(tab_SATLISTE[[#This Row],[SAT-ID]],2,1)="k","kommunal","privat")))</f>
        <v>Oberpfalz - kommunal</v>
      </c>
      <c r="I1164" s="365"/>
      <c r="J1164" s="365"/>
      <c r="K1164" s="365"/>
      <c r="L1164" s="366"/>
    </row>
    <row r="1165" spans="1:12" ht="15.95" customHeight="1" x14ac:dyDescent="0.25">
      <c r="A1165" s="133" t="s">
        <v>1720</v>
      </c>
      <c r="B1165" s="133" t="s">
        <v>3993</v>
      </c>
      <c r="C1165" s="133">
        <v>5</v>
      </c>
      <c r="D1165" s="136">
        <v>5000</v>
      </c>
      <c r="E1165" s="135">
        <v>1250</v>
      </c>
      <c r="F1165" s="133">
        <v>5</v>
      </c>
      <c r="G1165" s="46" t="str">
        <f>IF(MID(tab_SATLISTE[[#This Row],[SAT-ID]],2,1)="x","x",LEFT(tab_SATLISTE[[#This Row],[SAT-ID]]))</f>
        <v>3</v>
      </c>
      <c r="H1165" s="364" t="str">
        <f xml:space="preserve"> IF(tab_SATLISTE[[#This Row],[SAT-ID]]="","",IF(MID(tab_SATLISTE[[#This Row],[SAT-ID]],2,1)="x","Freistaat Bayern",INDEX(bezirke,LEFT(tab_SATLISTE[[#This Row],[SAT-ID]],1))&amp; " - "&amp; IF(MID(tab_SATLISTE[[#This Row],[SAT-ID]],2,1)="k","kommunal","privat")))</f>
        <v>Oberpfalz - privat</v>
      </c>
      <c r="I1165" s="365"/>
      <c r="J1165" s="365"/>
      <c r="K1165" s="365"/>
      <c r="L1165" s="366"/>
    </row>
    <row r="1166" spans="1:12" ht="15.95" customHeight="1" x14ac:dyDescent="0.25">
      <c r="A1166" s="133" t="s">
        <v>1658</v>
      </c>
      <c r="B1166" s="133" t="s">
        <v>3994</v>
      </c>
      <c r="C1166" s="133">
        <v>24</v>
      </c>
      <c r="D1166" s="136">
        <v>24000</v>
      </c>
      <c r="E1166" s="135">
        <v>6000</v>
      </c>
      <c r="F1166" s="133">
        <v>24</v>
      </c>
      <c r="G1166" s="46" t="str">
        <f>IF(MID(tab_SATLISTE[[#This Row],[SAT-ID]],2,1)="x","x",LEFT(tab_SATLISTE[[#This Row],[SAT-ID]]))</f>
        <v>3</v>
      </c>
      <c r="H1166" s="364" t="str">
        <f xml:space="preserve"> IF(tab_SATLISTE[[#This Row],[SAT-ID]]="","",IF(MID(tab_SATLISTE[[#This Row],[SAT-ID]],2,1)="x","Freistaat Bayern",INDEX(bezirke,LEFT(tab_SATLISTE[[#This Row],[SAT-ID]],1))&amp; " - "&amp; IF(MID(tab_SATLISTE[[#This Row],[SAT-ID]],2,1)="k","kommunal","privat")))</f>
        <v>Oberpfalz - kommunal</v>
      </c>
      <c r="I1166" s="365"/>
      <c r="J1166" s="365"/>
      <c r="K1166" s="365"/>
      <c r="L1166" s="366"/>
    </row>
    <row r="1167" spans="1:12" ht="15.95" customHeight="1" x14ac:dyDescent="0.25">
      <c r="A1167" s="133" t="s">
        <v>1544</v>
      </c>
      <c r="B1167" s="133" t="s">
        <v>3995</v>
      </c>
      <c r="C1167" s="133">
        <v>7</v>
      </c>
      <c r="D1167" s="136">
        <v>7000</v>
      </c>
      <c r="E1167" s="135">
        <v>1750</v>
      </c>
      <c r="F1167" s="133">
        <v>7</v>
      </c>
      <c r="G1167" s="46" t="str">
        <f>IF(MID(tab_SATLISTE[[#This Row],[SAT-ID]],2,1)="x","x",LEFT(tab_SATLISTE[[#This Row],[SAT-ID]]))</f>
        <v>3</v>
      </c>
      <c r="H1167" s="364" t="str">
        <f xml:space="preserve"> IF(tab_SATLISTE[[#This Row],[SAT-ID]]="","",IF(MID(tab_SATLISTE[[#This Row],[SAT-ID]],2,1)="x","Freistaat Bayern",INDEX(bezirke,LEFT(tab_SATLISTE[[#This Row],[SAT-ID]],1))&amp; " - "&amp; IF(MID(tab_SATLISTE[[#This Row],[SAT-ID]],2,1)="k","kommunal","privat")))</f>
        <v>Oberpfalz - kommunal</v>
      </c>
      <c r="I1167" s="365"/>
      <c r="J1167" s="365"/>
      <c r="K1167" s="365"/>
      <c r="L1167" s="366"/>
    </row>
    <row r="1168" spans="1:12" ht="15.95" customHeight="1" x14ac:dyDescent="0.25">
      <c r="A1168" s="133" t="s">
        <v>1704</v>
      </c>
      <c r="B1168" s="133" t="s">
        <v>203</v>
      </c>
      <c r="C1168" s="133">
        <v>4</v>
      </c>
      <c r="D1168" s="136">
        <v>4000</v>
      </c>
      <c r="E1168" s="135">
        <v>1000</v>
      </c>
      <c r="F1168" s="133">
        <v>4</v>
      </c>
      <c r="G1168" s="46" t="str">
        <f>IF(MID(tab_SATLISTE[[#This Row],[SAT-ID]],2,1)="x","x",LEFT(tab_SATLISTE[[#This Row],[SAT-ID]]))</f>
        <v>3</v>
      </c>
      <c r="H1168" s="364" t="str">
        <f xml:space="preserve"> IF(tab_SATLISTE[[#This Row],[SAT-ID]]="","",IF(MID(tab_SATLISTE[[#This Row],[SAT-ID]],2,1)="x","Freistaat Bayern",INDEX(bezirke,LEFT(tab_SATLISTE[[#This Row],[SAT-ID]],1))&amp; " - "&amp; IF(MID(tab_SATLISTE[[#This Row],[SAT-ID]],2,1)="k","kommunal","privat")))</f>
        <v>Oberpfalz - privat</v>
      </c>
      <c r="I1168" s="365"/>
      <c r="J1168" s="365"/>
      <c r="K1168" s="365"/>
      <c r="L1168" s="366"/>
    </row>
    <row r="1169" spans="1:12" ht="15.95" customHeight="1" x14ac:dyDescent="0.25">
      <c r="A1169" s="133" t="s">
        <v>1538</v>
      </c>
      <c r="B1169" s="133" t="s">
        <v>3996</v>
      </c>
      <c r="C1169" s="133">
        <v>36</v>
      </c>
      <c r="D1169" s="136">
        <v>36000</v>
      </c>
      <c r="E1169" s="135">
        <v>9000</v>
      </c>
      <c r="F1169" s="133">
        <v>36</v>
      </c>
      <c r="G1169" s="46" t="str">
        <f>IF(MID(tab_SATLISTE[[#This Row],[SAT-ID]],2,1)="x","x",LEFT(tab_SATLISTE[[#This Row],[SAT-ID]]))</f>
        <v>3</v>
      </c>
      <c r="H1169" s="364" t="str">
        <f xml:space="preserve"> IF(tab_SATLISTE[[#This Row],[SAT-ID]]="","",IF(MID(tab_SATLISTE[[#This Row],[SAT-ID]],2,1)="x","Freistaat Bayern",INDEX(bezirke,LEFT(tab_SATLISTE[[#This Row],[SAT-ID]],1))&amp; " - "&amp; IF(MID(tab_SATLISTE[[#This Row],[SAT-ID]],2,1)="k","kommunal","privat")))</f>
        <v>Oberpfalz - kommunal</v>
      </c>
      <c r="I1169" s="365"/>
      <c r="J1169" s="365"/>
      <c r="K1169" s="365"/>
      <c r="L1169" s="366"/>
    </row>
    <row r="1170" spans="1:12" ht="15.95" customHeight="1" x14ac:dyDescent="0.25">
      <c r="A1170" s="133" t="s">
        <v>1540</v>
      </c>
      <c r="B1170" s="133" t="s">
        <v>3997</v>
      </c>
      <c r="C1170" s="133">
        <v>18</v>
      </c>
      <c r="D1170" s="136">
        <v>18000</v>
      </c>
      <c r="E1170" s="135">
        <v>4500</v>
      </c>
      <c r="F1170" s="133">
        <v>18</v>
      </c>
      <c r="G1170" s="46" t="str">
        <f>IF(MID(tab_SATLISTE[[#This Row],[SAT-ID]],2,1)="x","x",LEFT(tab_SATLISTE[[#This Row],[SAT-ID]]))</f>
        <v>3</v>
      </c>
      <c r="H1170" s="364" t="str">
        <f xml:space="preserve"> IF(tab_SATLISTE[[#This Row],[SAT-ID]]="","",IF(MID(tab_SATLISTE[[#This Row],[SAT-ID]],2,1)="x","Freistaat Bayern",INDEX(bezirke,LEFT(tab_SATLISTE[[#This Row],[SAT-ID]],1))&amp; " - "&amp; IF(MID(tab_SATLISTE[[#This Row],[SAT-ID]],2,1)="k","kommunal","privat")))</f>
        <v>Oberpfalz - kommunal</v>
      </c>
      <c r="I1170" s="365"/>
      <c r="J1170" s="365"/>
      <c r="K1170" s="365"/>
      <c r="L1170" s="366"/>
    </row>
    <row r="1171" spans="1:12" ht="15.95" customHeight="1" x14ac:dyDescent="0.25">
      <c r="A1171" s="133" t="s">
        <v>1633</v>
      </c>
      <c r="B1171" s="133" t="s">
        <v>3998</v>
      </c>
      <c r="C1171" s="133">
        <v>18</v>
      </c>
      <c r="D1171" s="136">
        <v>18000</v>
      </c>
      <c r="E1171" s="135">
        <v>4500</v>
      </c>
      <c r="F1171" s="133">
        <v>18</v>
      </c>
      <c r="G1171" s="46" t="str">
        <f>IF(MID(tab_SATLISTE[[#This Row],[SAT-ID]],2,1)="x","x",LEFT(tab_SATLISTE[[#This Row],[SAT-ID]]))</f>
        <v>3</v>
      </c>
      <c r="H1171" s="364" t="str">
        <f xml:space="preserve"> IF(tab_SATLISTE[[#This Row],[SAT-ID]]="","",IF(MID(tab_SATLISTE[[#This Row],[SAT-ID]],2,1)="x","Freistaat Bayern",INDEX(bezirke,LEFT(tab_SATLISTE[[#This Row],[SAT-ID]],1))&amp; " - "&amp; IF(MID(tab_SATLISTE[[#This Row],[SAT-ID]],2,1)="k","kommunal","privat")))</f>
        <v>Oberpfalz - kommunal</v>
      </c>
      <c r="I1171" s="365"/>
      <c r="J1171" s="365"/>
      <c r="K1171" s="365"/>
      <c r="L1171" s="366"/>
    </row>
    <row r="1172" spans="1:12" ht="15.95" customHeight="1" x14ac:dyDescent="0.25">
      <c r="A1172" s="133" t="s">
        <v>1660</v>
      </c>
      <c r="B1172" s="133" t="s">
        <v>3999</v>
      </c>
      <c r="C1172" s="133">
        <v>22</v>
      </c>
      <c r="D1172" s="136">
        <v>22000</v>
      </c>
      <c r="E1172" s="135">
        <v>5500</v>
      </c>
      <c r="F1172" s="133">
        <v>22</v>
      </c>
      <c r="G1172" s="46" t="str">
        <f>IF(MID(tab_SATLISTE[[#This Row],[SAT-ID]],2,1)="x","x",LEFT(tab_SATLISTE[[#This Row],[SAT-ID]]))</f>
        <v>3</v>
      </c>
      <c r="H1172" s="364" t="str">
        <f xml:space="preserve"> IF(tab_SATLISTE[[#This Row],[SAT-ID]]="","",IF(MID(tab_SATLISTE[[#This Row],[SAT-ID]],2,1)="x","Freistaat Bayern",INDEX(bezirke,LEFT(tab_SATLISTE[[#This Row],[SAT-ID]],1))&amp; " - "&amp; IF(MID(tab_SATLISTE[[#This Row],[SAT-ID]],2,1)="k","kommunal","privat")))</f>
        <v>Oberpfalz - kommunal</v>
      </c>
      <c r="I1172" s="365"/>
      <c r="J1172" s="365"/>
      <c r="K1172" s="365"/>
      <c r="L1172" s="366"/>
    </row>
    <row r="1173" spans="1:12" ht="15.95" customHeight="1" x14ac:dyDescent="0.25">
      <c r="A1173" s="133" t="s">
        <v>1530</v>
      </c>
      <c r="B1173" s="133" t="s">
        <v>4000</v>
      </c>
      <c r="C1173" s="133">
        <v>16</v>
      </c>
      <c r="D1173" s="136">
        <v>16000</v>
      </c>
      <c r="E1173" s="135">
        <v>4000</v>
      </c>
      <c r="F1173" s="133">
        <v>16</v>
      </c>
      <c r="G1173" s="46" t="str">
        <f>IF(MID(tab_SATLISTE[[#This Row],[SAT-ID]],2,1)="x","x",LEFT(tab_SATLISTE[[#This Row],[SAT-ID]]))</f>
        <v>3</v>
      </c>
      <c r="H1173" s="364" t="str">
        <f xml:space="preserve"> IF(tab_SATLISTE[[#This Row],[SAT-ID]]="","",IF(MID(tab_SATLISTE[[#This Row],[SAT-ID]],2,1)="x","Freistaat Bayern",INDEX(bezirke,LEFT(tab_SATLISTE[[#This Row],[SAT-ID]],1))&amp; " - "&amp; IF(MID(tab_SATLISTE[[#This Row],[SAT-ID]],2,1)="k","kommunal","privat")))</f>
        <v>Oberpfalz - kommunal</v>
      </c>
      <c r="I1173" s="365"/>
      <c r="J1173" s="365"/>
      <c r="K1173" s="365"/>
      <c r="L1173" s="366"/>
    </row>
    <row r="1174" spans="1:12" ht="15.95" customHeight="1" x14ac:dyDescent="0.25">
      <c r="A1174" s="133" t="s">
        <v>1570</v>
      </c>
      <c r="B1174" s="133" t="s">
        <v>4001</v>
      </c>
      <c r="C1174" s="133">
        <v>6</v>
      </c>
      <c r="D1174" s="136">
        <v>6000</v>
      </c>
      <c r="E1174" s="135">
        <v>1500</v>
      </c>
      <c r="F1174" s="133">
        <v>6</v>
      </c>
      <c r="G1174" s="46" t="str">
        <f>IF(MID(tab_SATLISTE[[#This Row],[SAT-ID]],2,1)="x","x",LEFT(tab_SATLISTE[[#This Row],[SAT-ID]]))</f>
        <v>3</v>
      </c>
      <c r="H1174" s="364" t="str">
        <f xml:space="preserve"> IF(tab_SATLISTE[[#This Row],[SAT-ID]]="","",IF(MID(tab_SATLISTE[[#This Row],[SAT-ID]],2,1)="x","Freistaat Bayern",INDEX(bezirke,LEFT(tab_SATLISTE[[#This Row],[SAT-ID]],1))&amp; " - "&amp; IF(MID(tab_SATLISTE[[#This Row],[SAT-ID]],2,1)="k","kommunal","privat")))</f>
        <v>Oberpfalz - kommunal</v>
      </c>
      <c r="I1174" s="365"/>
      <c r="J1174" s="365"/>
      <c r="K1174" s="365"/>
      <c r="L1174" s="366"/>
    </row>
    <row r="1175" spans="1:12" ht="15.95" customHeight="1" x14ac:dyDescent="0.25">
      <c r="A1175" s="133" t="s">
        <v>1624</v>
      </c>
      <c r="B1175" s="133" t="s">
        <v>4002</v>
      </c>
      <c r="C1175" s="133">
        <v>76</v>
      </c>
      <c r="D1175" s="136">
        <v>76000</v>
      </c>
      <c r="E1175" s="135">
        <v>19000</v>
      </c>
      <c r="F1175" s="133">
        <v>76</v>
      </c>
      <c r="G1175" s="46" t="str">
        <f>IF(MID(tab_SATLISTE[[#This Row],[SAT-ID]],2,1)="x","x",LEFT(tab_SATLISTE[[#This Row],[SAT-ID]]))</f>
        <v>3</v>
      </c>
      <c r="H1175" s="364" t="str">
        <f xml:space="preserve"> IF(tab_SATLISTE[[#This Row],[SAT-ID]]="","",IF(MID(tab_SATLISTE[[#This Row],[SAT-ID]],2,1)="x","Freistaat Bayern",INDEX(bezirke,LEFT(tab_SATLISTE[[#This Row],[SAT-ID]],1))&amp; " - "&amp; IF(MID(tab_SATLISTE[[#This Row],[SAT-ID]],2,1)="k","kommunal","privat")))</f>
        <v>Oberpfalz - kommunal</v>
      </c>
      <c r="I1175" s="365"/>
      <c r="J1175" s="365"/>
      <c r="K1175" s="365"/>
      <c r="L1175" s="366"/>
    </row>
    <row r="1176" spans="1:12" ht="15.95" customHeight="1" x14ac:dyDescent="0.25">
      <c r="A1176" s="133" t="s">
        <v>1644</v>
      </c>
      <c r="B1176" s="133" t="s">
        <v>4003</v>
      </c>
      <c r="C1176" s="133">
        <v>12</v>
      </c>
      <c r="D1176" s="136">
        <v>12000</v>
      </c>
      <c r="E1176" s="135">
        <v>3000</v>
      </c>
      <c r="F1176" s="133">
        <v>12</v>
      </c>
      <c r="G1176" s="46" t="str">
        <f>IF(MID(tab_SATLISTE[[#This Row],[SAT-ID]],2,1)="x","x",LEFT(tab_SATLISTE[[#This Row],[SAT-ID]]))</f>
        <v>3</v>
      </c>
      <c r="H1176" s="364" t="str">
        <f xml:space="preserve"> IF(tab_SATLISTE[[#This Row],[SAT-ID]]="","",IF(MID(tab_SATLISTE[[#This Row],[SAT-ID]],2,1)="x","Freistaat Bayern",INDEX(bezirke,LEFT(tab_SATLISTE[[#This Row],[SAT-ID]],1))&amp; " - "&amp; IF(MID(tab_SATLISTE[[#This Row],[SAT-ID]],2,1)="k","kommunal","privat")))</f>
        <v>Oberpfalz - kommunal</v>
      </c>
      <c r="I1176" s="365"/>
      <c r="J1176" s="365"/>
      <c r="K1176" s="365"/>
      <c r="L1176" s="366"/>
    </row>
    <row r="1177" spans="1:12" ht="15.95" customHeight="1" x14ac:dyDescent="0.25">
      <c r="A1177" s="133" t="s">
        <v>1665</v>
      </c>
      <c r="B1177" s="133" t="s">
        <v>4004</v>
      </c>
      <c r="C1177" s="133">
        <v>9</v>
      </c>
      <c r="D1177" s="136">
        <v>9000</v>
      </c>
      <c r="E1177" s="135">
        <v>2250</v>
      </c>
      <c r="F1177" s="133">
        <v>9</v>
      </c>
      <c r="G1177" s="46" t="str">
        <f>IF(MID(tab_SATLISTE[[#This Row],[SAT-ID]],2,1)="x","x",LEFT(tab_SATLISTE[[#This Row],[SAT-ID]]))</f>
        <v>3</v>
      </c>
      <c r="H1177" s="364" t="str">
        <f xml:space="preserve"> IF(tab_SATLISTE[[#This Row],[SAT-ID]]="","",IF(MID(tab_SATLISTE[[#This Row],[SAT-ID]],2,1)="x","Freistaat Bayern",INDEX(bezirke,LEFT(tab_SATLISTE[[#This Row],[SAT-ID]],1))&amp; " - "&amp; IF(MID(tab_SATLISTE[[#This Row],[SAT-ID]],2,1)="k","kommunal","privat")))</f>
        <v>Oberpfalz - kommunal</v>
      </c>
      <c r="I1177" s="365"/>
      <c r="J1177" s="365"/>
      <c r="K1177" s="365"/>
      <c r="L1177" s="366"/>
    </row>
    <row r="1178" spans="1:12" ht="15.95" customHeight="1" x14ac:dyDescent="0.25">
      <c r="A1178" s="133" t="s">
        <v>1666</v>
      </c>
      <c r="B1178" s="133" t="s">
        <v>4005</v>
      </c>
      <c r="C1178" s="133">
        <v>15</v>
      </c>
      <c r="D1178" s="136">
        <v>15000</v>
      </c>
      <c r="E1178" s="135">
        <v>3750</v>
      </c>
      <c r="F1178" s="133">
        <v>15</v>
      </c>
      <c r="G1178" s="46" t="str">
        <f>IF(MID(tab_SATLISTE[[#This Row],[SAT-ID]],2,1)="x","x",LEFT(tab_SATLISTE[[#This Row],[SAT-ID]]))</f>
        <v>3</v>
      </c>
      <c r="H1178" s="364" t="str">
        <f xml:space="preserve"> IF(tab_SATLISTE[[#This Row],[SAT-ID]]="","",IF(MID(tab_SATLISTE[[#This Row],[SAT-ID]],2,1)="x","Freistaat Bayern",INDEX(bezirke,LEFT(tab_SATLISTE[[#This Row],[SAT-ID]],1))&amp; " - "&amp; IF(MID(tab_SATLISTE[[#This Row],[SAT-ID]],2,1)="k","kommunal","privat")))</f>
        <v>Oberpfalz - kommunal</v>
      </c>
      <c r="I1178" s="365"/>
      <c r="J1178" s="365"/>
      <c r="K1178" s="365"/>
      <c r="L1178" s="366"/>
    </row>
    <row r="1179" spans="1:12" ht="15.95" customHeight="1" x14ac:dyDescent="0.25">
      <c r="A1179" s="133" t="s">
        <v>1625</v>
      </c>
      <c r="B1179" s="133" t="s">
        <v>4006</v>
      </c>
      <c r="C1179" s="133">
        <v>8</v>
      </c>
      <c r="D1179" s="136">
        <v>8000</v>
      </c>
      <c r="E1179" s="135">
        <v>2000</v>
      </c>
      <c r="F1179" s="133">
        <v>8</v>
      </c>
      <c r="G1179" s="46" t="str">
        <f>IF(MID(tab_SATLISTE[[#This Row],[SAT-ID]],2,1)="x","x",LEFT(tab_SATLISTE[[#This Row],[SAT-ID]]))</f>
        <v>3</v>
      </c>
      <c r="H1179" s="364" t="str">
        <f xml:space="preserve"> IF(tab_SATLISTE[[#This Row],[SAT-ID]]="","",IF(MID(tab_SATLISTE[[#This Row],[SAT-ID]],2,1)="x","Freistaat Bayern",INDEX(bezirke,LEFT(tab_SATLISTE[[#This Row],[SAT-ID]],1))&amp; " - "&amp; IF(MID(tab_SATLISTE[[#This Row],[SAT-ID]],2,1)="k","kommunal","privat")))</f>
        <v>Oberpfalz - kommunal</v>
      </c>
      <c r="I1179" s="365"/>
      <c r="J1179" s="365"/>
      <c r="K1179" s="365"/>
      <c r="L1179" s="366"/>
    </row>
    <row r="1180" spans="1:12" ht="15.95" customHeight="1" x14ac:dyDescent="0.25">
      <c r="A1180" s="133" t="s">
        <v>1653</v>
      </c>
      <c r="B1180" s="133" t="s">
        <v>4007</v>
      </c>
      <c r="C1180" s="133">
        <v>7</v>
      </c>
      <c r="D1180" s="136">
        <v>7000</v>
      </c>
      <c r="E1180" s="135">
        <v>1750</v>
      </c>
      <c r="F1180" s="133">
        <v>7</v>
      </c>
      <c r="G1180" s="46" t="str">
        <f>IF(MID(tab_SATLISTE[[#This Row],[SAT-ID]],2,1)="x","x",LEFT(tab_SATLISTE[[#This Row],[SAT-ID]]))</f>
        <v>3</v>
      </c>
      <c r="H1180" s="364" t="str">
        <f xml:space="preserve"> IF(tab_SATLISTE[[#This Row],[SAT-ID]]="","",IF(MID(tab_SATLISTE[[#This Row],[SAT-ID]],2,1)="x","Freistaat Bayern",INDEX(bezirke,LEFT(tab_SATLISTE[[#This Row],[SAT-ID]],1))&amp; " - "&amp; IF(MID(tab_SATLISTE[[#This Row],[SAT-ID]],2,1)="k","kommunal","privat")))</f>
        <v>Oberpfalz - kommunal</v>
      </c>
      <c r="I1180" s="365"/>
      <c r="J1180" s="365"/>
      <c r="K1180" s="365"/>
      <c r="L1180" s="366"/>
    </row>
    <row r="1181" spans="1:12" ht="15.95" customHeight="1" x14ac:dyDescent="0.25">
      <c r="A1181" s="133" t="s">
        <v>1580</v>
      </c>
      <c r="B1181" s="133" t="s">
        <v>4008</v>
      </c>
      <c r="C1181" s="133">
        <v>14</v>
      </c>
      <c r="D1181" s="136">
        <v>14000</v>
      </c>
      <c r="E1181" s="135">
        <v>3500</v>
      </c>
      <c r="F1181" s="133">
        <v>14</v>
      </c>
      <c r="G1181" s="46" t="str">
        <f>IF(MID(tab_SATLISTE[[#This Row],[SAT-ID]],2,1)="x","x",LEFT(tab_SATLISTE[[#This Row],[SAT-ID]]))</f>
        <v>3</v>
      </c>
      <c r="H1181" s="364" t="str">
        <f xml:space="preserve"> IF(tab_SATLISTE[[#This Row],[SAT-ID]]="","",IF(MID(tab_SATLISTE[[#This Row],[SAT-ID]],2,1)="x","Freistaat Bayern",INDEX(bezirke,LEFT(tab_SATLISTE[[#This Row],[SAT-ID]],1))&amp; " - "&amp; IF(MID(tab_SATLISTE[[#This Row],[SAT-ID]],2,1)="k","kommunal","privat")))</f>
        <v>Oberpfalz - kommunal</v>
      </c>
      <c r="I1181" s="365"/>
      <c r="J1181" s="365"/>
      <c r="K1181" s="365"/>
      <c r="L1181" s="366"/>
    </row>
    <row r="1182" spans="1:12" ht="15.95" customHeight="1" x14ac:dyDescent="0.25">
      <c r="A1182" s="133" t="s">
        <v>1543</v>
      </c>
      <c r="B1182" s="133" t="s">
        <v>4009</v>
      </c>
      <c r="C1182" s="133">
        <v>6</v>
      </c>
      <c r="D1182" s="136">
        <v>6000</v>
      </c>
      <c r="E1182" s="135">
        <v>1500</v>
      </c>
      <c r="F1182" s="133">
        <v>6</v>
      </c>
      <c r="G1182" s="46" t="str">
        <f>IF(MID(tab_SATLISTE[[#This Row],[SAT-ID]],2,1)="x","x",LEFT(tab_SATLISTE[[#This Row],[SAT-ID]]))</f>
        <v>3</v>
      </c>
      <c r="H1182" s="364" t="str">
        <f xml:space="preserve"> IF(tab_SATLISTE[[#This Row],[SAT-ID]]="","",IF(MID(tab_SATLISTE[[#This Row],[SAT-ID]],2,1)="x","Freistaat Bayern",INDEX(bezirke,LEFT(tab_SATLISTE[[#This Row],[SAT-ID]],1))&amp; " - "&amp; IF(MID(tab_SATLISTE[[#This Row],[SAT-ID]],2,1)="k","kommunal","privat")))</f>
        <v>Oberpfalz - kommunal</v>
      </c>
      <c r="I1182" s="365"/>
      <c r="J1182" s="365"/>
      <c r="K1182" s="365"/>
      <c r="L1182" s="366"/>
    </row>
    <row r="1183" spans="1:12" ht="15.95" customHeight="1" x14ac:dyDescent="0.25">
      <c r="A1183" s="133" t="s">
        <v>1559</v>
      </c>
      <c r="B1183" s="133" t="s">
        <v>4010</v>
      </c>
      <c r="C1183" s="133">
        <v>18</v>
      </c>
      <c r="D1183" s="136">
        <v>18000</v>
      </c>
      <c r="E1183" s="135">
        <v>4500</v>
      </c>
      <c r="F1183" s="133">
        <v>18</v>
      </c>
      <c r="G1183" s="46" t="str">
        <f>IF(MID(tab_SATLISTE[[#This Row],[SAT-ID]],2,1)="x","x",LEFT(tab_SATLISTE[[#This Row],[SAT-ID]]))</f>
        <v>3</v>
      </c>
      <c r="H1183" s="364" t="str">
        <f xml:space="preserve"> IF(tab_SATLISTE[[#This Row],[SAT-ID]]="","",IF(MID(tab_SATLISTE[[#This Row],[SAT-ID]],2,1)="x","Freistaat Bayern",INDEX(bezirke,LEFT(tab_SATLISTE[[#This Row],[SAT-ID]],1))&amp; " - "&amp; IF(MID(tab_SATLISTE[[#This Row],[SAT-ID]],2,1)="k","kommunal","privat")))</f>
        <v>Oberpfalz - kommunal</v>
      </c>
      <c r="I1183" s="365"/>
      <c r="J1183" s="365"/>
      <c r="K1183" s="365"/>
      <c r="L1183" s="366"/>
    </row>
    <row r="1184" spans="1:12" ht="15.95" customHeight="1" x14ac:dyDescent="0.25">
      <c r="A1184" s="133" t="s">
        <v>1575</v>
      </c>
      <c r="B1184" s="133" t="s">
        <v>4011</v>
      </c>
      <c r="C1184" s="133">
        <v>9</v>
      </c>
      <c r="D1184" s="136">
        <v>9000</v>
      </c>
      <c r="E1184" s="135">
        <v>2250</v>
      </c>
      <c r="F1184" s="133">
        <v>9</v>
      </c>
      <c r="G1184" s="46" t="str">
        <f>IF(MID(tab_SATLISTE[[#This Row],[SAT-ID]],2,1)="x","x",LEFT(tab_SATLISTE[[#This Row],[SAT-ID]]))</f>
        <v>3</v>
      </c>
      <c r="H1184" s="364" t="str">
        <f xml:space="preserve"> IF(tab_SATLISTE[[#This Row],[SAT-ID]]="","",IF(MID(tab_SATLISTE[[#This Row],[SAT-ID]],2,1)="x","Freistaat Bayern",INDEX(bezirke,LEFT(tab_SATLISTE[[#This Row],[SAT-ID]],1))&amp; " - "&amp; IF(MID(tab_SATLISTE[[#This Row],[SAT-ID]],2,1)="k","kommunal","privat")))</f>
        <v>Oberpfalz - kommunal</v>
      </c>
      <c r="I1184" s="365"/>
      <c r="J1184" s="365"/>
      <c r="K1184" s="365"/>
      <c r="L1184" s="366"/>
    </row>
    <row r="1185" spans="1:12" ht="15.95" customHeight="1" x14ac:dyDescent="0.25">
      <c r="A1185" s="133" t="s">
        <v>1609</v>
      </c>
      <c r="B1185" s="133" t="s">
        <v>4012</v>
      </c>
      <c r="C1185" s="133">
        <v>21</v>
      </c>
      <c r="D1185" s="136">
        <v>21000</v>
      </c>
      <c r="E1185" s="135">
        <v>5250</v>
      </c>
      <c r="F1185" s="133">
        <v>21</v>
      </c>
      <c r="G1185" s="46" t="str">
        <f>IF(MID(tab_SATLISTE[[#This Row],[SAT-ID]],2,1)="x","x",LEFT(tab_SATLISTE[[#This Row],[SAT-ID]]))</f>
        <v>3</v>
      </c>
      <c r="H1185" s="364" t="str">
        <f xml:space="preserve"> IF(tab_SATLISTE[[#This Row],[SAT-ID]]="","",IF(MID(tab_SATLISTE[[#This Row],[SAT-ID]],2,1)="x","Freistaat Bayern",INDEX(bezirke,LEFT(tab_SATLISTE[[#This Row],[SAT-ID]],1))&amp; " - "&amp; IF(MID(tab_SATLISTE[[#This Row],[SAT-ID]],2,1)="k","kommunal","privat")))</f>
        <v>Oberpfalz - kommunal</v>
      </c>
      <c r="I1185" s="365"/>
      <c r="J1185" s="365"/>
      <c r="K1185" s="365"/>
      <c r="L1185" s="366"/>
    </row>
    <row r="1186" spans="1:12" ht="15.95" customHeight="1" x14ac:dyDescent="0.25">
      <c r="A1186" s="133" t="s">
        <v>1517</v>
      </c>
      <c r="B1186" s="133" t="s">
        <v>4013</v>
      </c>
      <c r="C1186" s="133">
        <v>25</v>
      </c>
      <c r="D1186" s="136">
        <v>25000</v>
      </c>
      <c r="E1186" s="135">
        <v>6250</v>
      </c>
      <c r="F1186" s="133">
        <v>25</v>
      </c>
      <c r="G1186" s="46" t="str">
        <f>IF(MID(tab_SATLISTE[[#This Row],[SAT-ID]],2,1)="x","x",LEFT(tab_SATLISTE[[#This Row],[SAT-ID]]))</f>
        <v>3</v>
      </c>
      <c r="H1186" s="364" t="str">
        <f xml:space="preserve"> IF(tab_SATLISTE[[#This Row],[SAT-ID]]="","",IF(MID(tab_SATLISTE[[#This Row],[SAT-ID]],2,1)="x","Freistaat Bayern",INDEX(bezirke,LEFT(tab_SATLISTE[[#This Row],[SAT-ID]],1))&amp; " - "&amp; IF(MID(tab_SATLISTE[[#This Row],[SAT-ID]],2,1)="k","kommunal","privat")))</f>
        <v>Oberpfalz - kommunal</v>
      </c>
      <c r="I1186" s="365"/>
      <c r="J1186" s="365"/>
      <c r="K1186" s="365"/>
      <c r="L1186" s="366"/>
    </row>
    <row r="1187" spans="1:12" ht="15.95" customHeight="1" x14ac:dyDescent="0.25">
      <c r="A1187" s="133" t="s">
        <v>1535</v>
      </c>
      <c r="B1187" s="133" t="s">
        <v>4014</v>
      </c>
      <c r="C1187" s="133">
        <v>28</v>
      </c>
      <c r="D1187" s="136">
        <v>28000</v>
      </c>
      <c r="E1187" s="135">
        <v>7000</v>
      </c>
      <c r="F1187" s="133">
        <v>28</v>
      </c>
      <c r="G1187" s="46" t="str">
        <f>IF(MID(tab_SATLISTE[[#This Row],[SAT-ID]],2,1)="x","x",LEFT(tab_SATLISTE[[#This Row],[SAT-ID]]))</f>
        <v>3</v>
      </c>
      <c r="H1187" s="364" t="str">
        <f xml:space="preserve"> IF(tab_SATLISTE[[#This Row],[SAT-ID]]="","",IF(MID(tab_SATLISTE[[#This Row],[SAT-ID]],2,1)="x","Freistaat Bayern",INDEX(bezirke,LEFT(tab_SATLISTE[[#This Row],[SAT-ID]],1))&amp; " - "&amp; IF(MID(tab_SATLISTE[[#This Row],[SAT-ID]],2,1)="k","kommunal","privat")))</f>
        <v>Oberpfalz - kommunal</v>
      </c>
      <c r="I1187" s="365"/>
      <c r="J1187" s="365"/>
      <c r="K1187" s="365"/>
      <c r="L1187" s="366"/>
    </row>
    <row r="1188" spans="1:12" ht="15.95" customHeight="1" x14ac:dyDescent="0.25">
      <c r="A1188" s="133" t="s">
        <v>1550</v>
      </c>
      <c r="B1188" s="133" t="s">
        <v>4015</v>
      </c>
      <c r="C1188" s="133">
        <v>10</v>
      </c>
      <c r="D1188" s="136">
        <v>10000</v>
      </c>
      <c r="E1188" s="135">
        <v>2500</v>
      </c>
      <c r="F1188" s="133">
        <v>10</v>
      </c>
      <c r="G1188" s="46" t="str">
        <f>IF(MID(tab_SATLISTE[[#This Row],[SAT-ID]],2,1)="x","x",LEFT(tab_SATLISTE[[#This Row],[SAT-ID]]))</f>
        <v>3</v>
      </c>
      <c r="H1188" s="364" t="str">
        <f xml:space="preserve"> IF(tab_SATLISTE[[#This Row],[SAT-ID]]="","",IF(MID(tab_SATLISTE[[#This Row],[SAT-ID]],2,1)="x","Freistaat Bayern",INDEX(bezirke,LEFT(tab_SATLISTE[[#This Row],[SAT-ID]],1))&amp; " - "&amp; IF(MID(tab_SATLISTE[[#This Row],[SAT-ID]],2,1)="k","kommunal","privat")))</f>
        <v>Oberpfalz - kommunal</v>
      </c>
      <c r="I1188" s="365"/>
      <c r="J1188" s="365"/>
      <c r="K1188" s="365"/>
      <c r="L1188" s="366"/>
    </row>
    <row r="1189" spans="1:12" ht="15.95" customHeight="1" x14ac:dyDescent="0.25">
      <c r="A1189" s="133" t="s">
        <v>1477</v>
      </c>
      <c r="B1189" s="133" t="s">
        <v>4016</v>
      </c>
      <c r="C1189" s="133">
        <v>8</v>
      </c>
      <c r="D1189" s="136">
        <v>8000</v>
      </c>
      <c r="E1189" s="135">
        <v>2000</v>
      </c>
      <c r="F1189" s="133">
        <v>8</v>
      </c>
      <c r="G1189" s="46" t="str">
        <f>IF(MID(tab_SATLISTE[[#This Row],[SAT-ID]],2,1)="x","x",LEFT(tab_SATLISTE[[#This Row],[SAT-ID]]))</f>
        <v>3</v>
      </c>
      <c r="H1189" s="364" t="str">
        <f xml:space="preserve"> IF(tab_SATLISTE[[#This Row],[SAT-ID]]="","",IF(MID(tab_SATLISTE[[#This Row],[SAT-ID]],2,1)="x","Freistaat Bayern",INDEX(bezirke,LEFT(tab_SATLISTE[[#This Row],[SAT-ID]],1))&amp; " - "&amp; IF(MID(tab_SATLISTE[[#This Row],[SAT-ID]],2,1)="k","kommunal","privat")))</f>
        <v>Oberpfalz - kommunal</v>
      </c>
      <c r="I1189" s="365"/>
      <c r="J1189" s="365"/>
      <c r="K1189" s="365"/>
      <c r="L1189" s="366"/>
    </row>
    <row r="1190" spans="1:12" ht="15.95" customHeight="1" x14ac:dyDescent="0.25">
      <c r="A1190" s="133" t="s">
        <v>1614</v>
      </c>
      <c r="B1190" s="133" t="s">
        <v>4017</v>
      </c>
      <c r="C1190" s="133">
        <v>21</v>
      </c>
      <c r="D1190" s="136">
        <v>21000</v>
      </c>
      <c r="E1190" s="135">
        <v>5250</v>
      </c>
      <c r="F1190" s="133">
        <v>21</v>
      </c>
      <c r="G1190" s="46" t="str">
        <f>IF(MID(tab_SATLISTE[[#This Row],[SAT-ID]],2,1)="x","x",LEFT(tab_SATLISTE[[#This Row],[SAT-ID]]))</f>
        <v>3</v>
      </c>
      <c r="H1190" s="364" t="str">
        <f xml:space="preserve"> IF(tab_SATLISTE[[#This Row],[SAT-ID]]="","",IF(MID(tab_SATLISTE[[#This Row],[SAT-ID]],2,1)="x","Freistaat Bayern",INDEX(bezirke,LEFT(tab_SATLISTE[[#This Row],[SAT-ID]],1))&amp; " - "&amp; IF(MID(tab_SATLISTE[[#This Row],[SAT-ID]],2,1)="k","kommunal","privat")))</f>
        <v>Oberpfalz - kommunal</v>
      </c>
      <c r="I1190" s="365"/>
      <c r="J1190" s="365"/>
      <c r="K1190" s="365"/>
      <c r="L1190" s="366"/>
    </row>
    <row r="1191" spans="1:12" ht="15.95" customHeight="1" x14ac:dyDescent="0.25">
      <c r="A1191" s="133" t="s">
        <v>1527</v>
      </c>
      <c r="B1191" s="133" t="s">
        <v>4018</v>
      </c>
      <c r="C1191" s="133">
        <v>14</v>
      </c>
      <c r="D1191" s="136">
        <v>14000</v>
      </c>
      <c r="E1191" s="135">
        <v>3500</v>
      </c>
      <c r="F1191" s="133">
        <v>14</v>
      </c>
      <c r="G1191" s="46" t="str">
        <f>IF(MID(tab_SATLISTE[[#This Row],[SAT-ID]],2,1)="x","x",LEFT(tab_SATLISTE[[#This Row],[SAT-ID]]))</f>
        <v>3</v>
      </c>
      <c r="H1191" s="364" t="str">
        <f xml:space="preserve"> IF(tab_SATLISTE[[#This Row],[SAT-ID]]="","",IF(MID(tab_SATLISTE[[#This Row],[SAT-ID]],2,1)="x","Freistaat Bayern",INDEX(bezirke,LEFT(tab_SATLISTE[[#This Row],[SAT-ID]],1))&amp; " - "&amp; IF(MID(tab_SATLISTE[[#This Row],[SAT-ID]],2,1)="k","kommunal","privat")))</f>
        <v>Oberpfalz - kommunal</v>
      </c>
      <c r="I1191" s="365"/>
      <c r="J1191" s="365"/>
      <c r="K1191" s="365"/>
      <c r="L1191" s="366"/>
    </row>
    <row r="1192" spans="1:12" ht="15.95" customHeight="1" x14ac:dyDescent="0.25">
      <c r="A1192" s="133" t="s">
        <v>1679</v>
      </c>
      <c r="B1192" s="133" t="s">
        <v>4019</v>
      </c>
      <c r="C1192" s="133">
        <v>26</v>
      </c>
      <c r="D1192" s="136">
        <v>26000</v>
      </c>
      <c r="E1192" s="135">
        <v>6500</v>
      </c>
      <c r="F1192" s="133">
        <v>26</v>
      </c>
      <c r="G1192" s="46" t="str">
        <f>IF(MID(tab_SATLISTE[[#This Row],[SAT-ID]],2,1)="x","x",LEFT(tab_SATLISTE[[#This Row],[SAT-ID]]))</f>
        <v>3</v>
      </c>
      <c r="H1192" s="364" t="str">
        <f xml:space="preserve"> IF(tab_SATLISTE[[#This Row],[SAT-ID]]="","",IF(MID(tab_SATLISTE[[#This Row],[SAT-ID]],2,1)="x","Freistaat Bayern",INDEX(bezirke,LEFT(tab_SATLISTE[[#This Row],[SAT-ID]],1))&amp; " - "&amp; IF(MID(tab_SATLISTE[[#This Row],[SAT-ID]],2,1)="k","kommunal","privat")))</f>
        <v>Oberpfalz - kommunal</v>
      </c>
      <c r="I1192" s="365"/>
      <c r="J1192" s="365"/>
      <c r="K1192" s="365"/>
      <c r="L1192" s="366"/>
    </row>
    <row r="1193" spans="1:12" ht="15.95" customHeight="1" x14ac:dyDescent="0.25">
      <c r="A1193" s="133" t="s">
        <v>1516</v>
      </c>
      <c r="B1193" s="133" t="s">
        <v>4020</v>
      </c>
      <c r="C1193" s="133">
        <v>28</v>
      </c>
      <c r="D1193" s="136">
        <v>28000</v>
      </c>
      <c r="E1193" s="135">
        <v>7000</v>
      </c>
      <c r="F1193" s="133">
        <v>28</v>
      </c>
      <c r="G1193" s="46" t="str">
        <f>IF(MID(tab_SATLISTE[[#This Row],[SAT-ID]],2,1)="x","x",LEFT(tab_SATLISTE[[#This Row],[SAT-ID]]))</f>
        <v>3</v>
      </c>
      <c r="H1193" s="364" t="str">
        <f xml:space="preserve"> IF(tab_SATLISTE[[#This Row],[SAT-ID]]="","",IF(MID(tab_SATLISTE[[#This Row],[SAT-ID]],2,1)="x","Freistaat Bayern",INDEX(bezirke,LEFT(tab_SATLISTE[[#This Row],[SAT-ID]],1))&amp; " - "&amp; IF(MID(tab_SATLISTE[[#This Row],[SAT-ID]],2,1)="k","kommunal","privat")))</f>
        <v>Oberpfalz - kommunal</v>
      </c>
      <c r="I1193" s="365"/>
      <c r="J1193" s="365"/>
      <c r="K1193" s="365"/>
      <c r="L1193" s="366"/>
    </row>
    <row r="1194" spans="1:12" ht="15.95" customHeight="1" x14ac:dyDescent="0.25">
      <c r="A1194" s="133" t="s">
        <v>1493</v>
      </c>
      <c r="B1194" s="133" t="s">
        <v>4021</v>
      </c>
      <c r="C1194" s="133">
        <v>36</v>
      </c>
      <c r="D1194" s="136">
        <v>36000</v>
      </c>
      <c r="E1194" s="135">
        <v>9000</v>
      </c>
      <c r="F1194" s="133">
        <v>36</v>
      </c>
      <c r="G1194" s="46" t="str">
        <f>IF(MID(tab_SATLISTE[[#This Row],[SAT-ID]],2,1)="x","x",LEFT(tab_SATLISTE[[#This Row],[SAT-ID]]))</f>
        <v>3</v>
      </c>
      <c r="H1194" s="364" t="str">
        <f xml:space="preserve"> IF(tab_SATLISTE[[#This Row],[SAT-ID]]="","",IF(MID(tab_SATLISTE[[#This Row],[SAT-ID]],2,1)="x","Freistaat Bayern",INDEX(bezirke,LEFT(tab_SATLISTE[[#This Row],[SAT-ID]],1))&amp; " - "&amp; IF(MID(tab_SATLISTE[[#This Row],[SAT-ID]],2,1)="k","kommunal","privat")))</f>
        <v>Oberpfalz - kommunal</v>
      </c>
      <c r="I1194" s="365"/>
      <c r="J1194" s="365"/>
      <c r="K1194" s="365"/>
      <c r="L1194" s="366"/>
    </row>
    <row r="1195" spans="1:12" ht="15.95" customHeight="1" x14ac:dyDescent="0.25">
      <c r="A1195" s="133" t="s">
        <v>1561</v>
      </c>
      <c r="B1195" s="133" t="s">
        <v>4022</v>
      </c>
      <c r="C1195" s="133">
        <v>25</v>
      </c>
      <c r="D1195" s="136">
        <v>25000</v>
      </c>
      <c r="E1195" s="135">
        <v>6250</v>
      </c>
      <c r="F1195" s="133">
        <v>25</v>
      </c>
      <c r="G1195" s="46" t="str">
        <f>IF(MID(tab_SATLISTE[[#This Row],[SAT-ID]],2,1)="x","x",LEFT(tab_SATLISTE[[#This Row],[SAT-ID]]))</f>
        <v>3</v>
      </c>
      <c r="H1195" s="364" t="str">
        <f xml:space="preserve"> IF(tab_SATLISTE[[#This Row],[SAT-ID]]="","",IF(MID(tab_SATLISTE[[#This Row],[SAT-ID]],2,1)="x","Freistaat Bayern",INDEX(bezirke,LEFT(tab_SATLISTE[[#This Row],[SAT-ID]],1))&amp; " - "&amp; IF(MID(tab_SATLISTE[[#This Row],[SAT-ID]],2,1)="k","kommunal","privat")))</f>
        <v>Oberpfalz - kommunal</v>
      </c>
      <c r="I1195" s="365"/>
      <c r="J1195" s="365"/>
      <c r="K1195" s="365"/>
      <c r="L1195" s="366"/>
    </row>
    <row r="1196" spans="1:12" ht="15.95" customHeight="1" x14ac:dyDescent="0.25">
      <c r="A1196" s="133" t="s">
        <v>1607</v>
      </c>
      <c r="B1196" s="133" t="s">
        <v>4023</v>
      </c>
      <c r="C1196" s="133">
        <v>10</v>
      </c>
      <c r="D1196" s="136">
        <v>10000</v>
      </c>
      <c r="E1196" s="135">
        <v>2500</v>
      </c>
      <c r="F1196" s="133">
        <v>10</v>
      </c>
      <c r="G1196" s="46" t="str">
        <f>IF(MID(tab_SATLISTE[[#This Row],[SAT-ID]],2,1)="x","x",LEFT(tab_SATLISTE[[#This Row],[SAT-ID]]))</f>
        <v>3</v>
      </c>
      <c r="H1196" s="364" t="str">
        <f xml:space="preserve"> IF(tab_SATLISTE[[#This Row],[SAT-ID]]="","",IF(MID(tab_SATLISTE[[#This Row],[SAT-ID]],2,1)="x","Freistaat Bayern",INDEX(bezirke,LEFT(tab_SATLISTE[[#This Row],[SAT-ID]],1))&amp; " - "&amp; IF(MID(tab_SATLISTE[[#This Row],[SAT-ID]],2,1)="k","kommunal","privat")))</f>
        <v>Oberpfalz - kommunal</v>
      </c>
      <c r="I1196" s="365"/>
      <c r="J1196" s="365"/>
      <c r="K1196" s="365"/>
      <c r="L1196" s="366"/>
    </row>
    <row r="1197" spans="1:12" ht="15.95" customHeight="1" x14ac:dyDescent="0.25">
      <c r="A1197" s="133" t="s">
        <v>1508</v>
      </c>
      <c r="B1197" s="133" t="s">
        <v>4024</v>
      </c>
      <c r="C1197" s="133">
        <v>24</v>
      </c>
      <c r="D1197" s="136">
        <v>24000</v>
      </c>
      <c r="E1197" s="135">
        <v>6000</v>
      </c>
      <c r="F1197" s="133">
        <v>24</v>
      </c>
      <c r="G1197" s="46" t="str">
        <f>IF(MID(tab_SATLISTE[[#This Row],[SAT-ID]],2,1)="x","x",LEFT(tab_SATLISTE[[#This Row],[SAT-ID]]))</f>
        <v>3</v>
      </c>
      <c r="H1197" s="364" t="str">
        <f xml:space="preserve"> IF(tab_SATLISTE[[#This Row],[SAT-ID]]="","",IF(MID(tab_SATLISTE[[#This Row],[SAT-ID]],2,1)="x","Freistaat Bayern",INDEX(bezirke,LEFT(tab_SATLISTE[[#This Row],[SAT-ID]],1))&amp; " - "&amp; IF(MID(tab_SATLISTE[[#This Row],[SAT-ID]],2,1)="k","kommunal","privat")))</f>
        <v>Oberpfalz - kommunal</v>
      </c>
      <c r="I1197" s="365"/>
      <c r="J1197" s="365"/>
      <c r="K1197" s="365"/>
      <c r="L1197" s="366"/>
    </row>
    <row r="1198" spans="1:12" ht="15.95" customHeight="1" x14ac:dyDescent="0.25">
      <c r="A1198" s="133" t="s">
        <v>1480</v>
      </c>
      <c r="B1198" s="133" t="s">
        <v>4025</v>
      </c>
      <c r="C1198" s="133">
        <v>8</v>
      </c>
      <c r="D1198" s="136">
        <v>8000</v>
      </c>
      <c r="E1198" s="135">
        <v>2000</v>
      </c>
      <c r="F1198" s="133">
        <v>8</v>
      </c>
      <c r="G1198" s="46" t="str">
        <f>IF(MID(tab_SATLISTE[[#This Row],[SAT-ID]],2,1)="x","x",LEFT(tab_SATLISTE[[#This Row],[SAT-ID]]))</f>
        <v>3</v>
      </c>
      <c r="H1198" s="364" t="str">
        <f xml:space="preserve"> IF(tab_SATLISTE[[#This Row],[SAT-ID]]="","",IF(MID(tab_SATLISTE[[#This Row],[SAT-ID]],2,1)="x","Freistaat Bayern",INDEX(bezirke,LEFT(tab_SATLISTE[[#This Row],[SAT-ID]],1))&amp; " - "&amp; IF(MID(tab_SATLISTE[[#This Row],[SAT-ID]],2,1)="k","kommunal","privat")))</f>
        <v>Oberpfalz - kommunal</v>
      </c>
      <c r="I1198" s="365"/>
      <c r="J1198" s="365"/>
      <c r="K1198" s="365"/>
      <c r="L1198" s="366"/>
    </row>
    <row r="1199" spans="1:12" ht="15.95" customHeight="1" x14ac:dyDescent="0.25">
      <c r="A1199" s="133" t="s">
        <v>1483</v>
      </c>
      <c r="B1199" s="133" t="s">
        <v>4026</v>
      </c>
      <c r="C1199" s="133">
        <v>37</v>
      </c>
      <c r="D1199" s="136">
        <v>37000</v>
      </c>
      <c r="E1199" s="135">
        <v>9250</v>
      </c>
      <c r="F1199" s="133">
        <v>37</v>
      </c>
      <c r="G1199" s="46" t="str">
        <f>IF(MID(tab_SATLISTE[[#This Row],[SAT-ID]],2,1)="x","x",LEFT(tab_SATLISTE[[#This Row],[SAT-ID]]))</f>
        <v>3</v>
      </c>
      <c r="H1199" s="364" t="str">
        <f xml:space="preserve"> IF(tab_SATLISTE[[#This Row],[SAT-ID]]="","",IF(MID(tab_SATLISTE[[#This Row],[SAT-ID]],2,1)="x","Freistaat Bayern",INDEX(bezirke,LEFT(tab_SATLISTE[[#This Row],[SAT-ID]],1))&amp; " - "&amp; IF(MID(tab_SATLISTE[[#This Row],[SAT-ID]],2,1)="k","kommunal","privat")))</f>
        <v>Oberpfalz - kommunal</v>
      </c>
      <c r="I1199" s="365"/>
      <c r="J1199" s="365"/>
      <c r="K1199" s="365"/>
      <c r="L1199" s="366"/>
    </row>
    <row r="1200" spans="1:12" ht="15.95" customHeight="1" x14ac:dyDescent="0.25">
      <c r="A1200" s="133" t="s">
        <v>1492</v>
      </c>
      <c r="B1200" s="133" t="s">
        <v>4027</v>
      </c>
      <c r="C1200" s="133">
        <v>51</v>
      </c>
      <c r="D1200" s="136">
        <v>51000</v>
      </c>
      <c r="E1200" s="135">
        <v>12750</v>
      </c>
      <c r="F1200" s="133">
        <v>51</v>
      </c>
      <c r="G1200" s="46" t="str">
        <f>IF(MID(tab_SATLISTE[[#This Row],[SAT-ID]],2,1)="x","x",LEFT(tab_SATLISTE[[#This Row],[SAT-ID]]))</f>
        <v>3</v>
      </c>
      <c r="H1200" s="364" t="str">
        <f xml:space="preserve"> IF(tab_SATLISTE[[#This Row],[SAT-ID]]="","",IF(MID(tab_SATLISTE[[#This Row],[SAT-ID]],2,1)="x","Freistaat Bayern",INDEX(bezirke,LEFT(tab_SATLISTE[[#This Row],[SAT-ID]],1))&amp; " - "&amp; IF(MID(tab_SATLISTE[[#This Row],[SAT-ID]],2,1)="k","kommunal","privat")))</f>
        <v>Oberpfalz - kommunal</v>
      </c>
      <c r="I1200" s="365"/>
      <c r="J1200" s="365"/>
      <c r="K1200" s="365"/>
      <c r="L1200" s="366"/>
    </row>
    <row r="1201" spans="1:12" ht="15.95" customHeight="1" x14ac:dyDescent="0.25">
      <c r="A1201" s="133" t="s">
        <v>1513</v>
      </c>
      <c r="B1201" s="133" t="s">
        <v>4028</v>
      </c>
      <c r="C1201" s="133">
        <v>7</v>
      </c>
      <c r="D1201" s="136">
        <v>7000</v>
      </c>
      <c r="E1201" s="135">
        <v>1750</v>
      </c>
      <c r="F1201" s="133">
        <v>7</v>
      </c>
      <c r="G1201" s="46" t="str">
        <f>IF(MID(tab_SATLISTE[[#This Row],[SAT-ID]],2,1)="x","x",LEFT(tab_SATLISTE[[#This Row],[SAT-ID]]))</f>
        <v>3</v>
      </c>
      <c r="H1201" s="364" t="str">
        <f xml:space="preserve"> IF(tab_SATLISTE[[#This Row],[SAT-ID]]="","",IF(MID(tab_SATLISTE[[#This Row],[SAT-ID]],2,1)="x","Freistaat Bayern",INDEX(bezirke,LEFT(tab_SATLISTE[[#This Row],[SAT-ID]],1))&amp; " - "&amp; IF(MID(tab_SATLISTE[[#This Row],[SAT-ID]],2,1)="k","kommunal","privat")))</f>
        <v>Oberpfalz - kommunal</v>
      </c>
      <c r="I1201" s="365"/>
      <c r="J1201" s="365"/>
      <c r="K1201" s="365"/>
      <c r="L1201" s="366"/>
    </row>
    <row r="1202" spans="1:12" ht="15.95" customHeight="1" x14ac:dyDescent="0.25">
      <c r="A1202" s="133" t="s">
        <v>1514</v>
      </c>
      <c r="B1202" s="133" t="s">
        <v>4029</v>
      </c>
      <c r="C1202" s="133">
        <v>6</v>
      </c>
      <c r="D1202" s="136">
        <v>6000</v>
      </c>
      <c r="E1202" s="135">
        <v>1500</v>
      </c>
      <c r="F1202" s="133">
        <v>6</v>
      </c>
      <c r="G1202" s="46" t="str">
        <f>IF(MID(tab_SATLISTE[[#This Row],[SAT-ID]],2,1)="x","x",LEFT(tab_SATLISTE[[#This Row],[SAT-ID]]))</f>
        <v>3</v>
      </c>
      <c r="H1202" s="364" t="str">
        <f xml:space="preserve"> IF(tab_SATLISTE[[#This Row],[SAT-ID]]="","",IF(MID(tab_SATLISTE[[#This Row],[SAT-ID]],2,1)="x","Freistaat Bayern",INDEX(bezirke,LEFT(tab_SATLISTE[[#This Row],[SAT-ID]],1))&amp; " - "&amp; IF(MID(tab_SATLISTE[[#This Row],[SAT-ID]],2,1)="k","kommunal","privat")))</f>
        <v>Oberpfalz - kommunal</v>
      </c>
      <c r="I1202" s="365"/>
      <c r="J1202" s="365"/>
      <c r="K1202" s="365"/>
      <c r="L1202" s="366"/>
    </row>
    <row r="1203" spans="1:12" ht="15.95" customHeight="1" x14ac:dyDescent="0.25">
      <c r="A1203" s="133" t="s">
        <v>1529</v>
      </c>
      <c r="B1203" s="133" t="s">
        <v>4030</v>
      </c>
      <c r="C1203" s="133">
        <v>4</v>
      </c>
      <c r="D1203" s="136">
        <v>4000</v>
      </c>
      <c r="E1203" s="135">
        <v>1000</v>
      </c>
      <c r="F1203" s="133">
        <v>4</v>
      </c>
      <c r="G1203" s="46" t="str">
        <f>IF(MID(tab_SATLISTE[[#This Row],[SAT-ID]],2,1)="x","x",LEFT(tab_SATLISTE[[#This Row],[SAT-ID]]))</f>
        <v>3</v>
      </c>
      <c r="H1203" s="364" t="str">
        <f xml:space="preserve"> IF(tab_SATLISTE[[#This Row],[SAT-ID]]="","",IF(MID(tab_SATLISTE[[#This Row],[SAT-ID]],2,1)="x","Freistaat Bayern",INDEX(bezirke,LEFT(tab_SATLISTE[[#This Row],[SAT-ID]],1))&amp; " - "&amp; IF(MID(tab_SATLISTE[[#This Row],[SAT-ID]],2,1)="k","kommunal","privat")))</f>
        <v>Oberpfalz - kommunal</v>
      </c>
      <c r="I1203" s="365"/>
      <c r="J1203" s="365"/>
      <c r="K1203" s="365"/>
      <c r="L1203" s="366"/>
    </row>
    <row r="1204" spans="1:12" ht="15.95" customHeight="1" x14ac:dyDescent="0.25">
      <c r="A1204" s="133" t="s">
        <v>1642</v>
      </c>
      <c r="B1204" s="133" t="s">
        <v>4031</v>
      </c>
      <c r="C1204" s="133">
        <v>27</v>
      </c>
      <c r="D1204" s="136">
        <v>27000</v>
      </c>
      <c r="E1204" s="135">
        <v>6750</v>
      </c>
      <c r="F1204" s="133">
        <v>27</v>
      </c>
      <c r="G1204" s="46" t="str">
        <f>IF(MID(tab_SATLISTE[[#This Row],[SAT-ID]],2,1)="x","x",LEFT(tab_SATLISTE[[#This Row],[SAT-ID]]))</f>
        <v>3</v>
      </c>
      <c r="H1204" s="364" t="str">
        <f xml:space="preserve"> IF(tab_SATLISTE[[#This Row],[SAT-ID]]="","",IF(MID(tab_SATLISTE[[#This Row],[SAT-ID]],2,1)="x","Freistaat Bayern",INDEX(bezirke,LEFT(tab_SATLISTE[[#This Row],[SAT-ID]],1))&amp; " - "&amp; IF(MID(tab_SATLISTE[[#This Row],[SAT-ID]],2,1)="k","kommunal","privat")))</f>
        <v>Oberpfalz - kommunal</v>
      </c>
      <c r="I1204" s="365"/>
      <c r="J1204" s="365"/>
      <c r="K1204" s="365"/>
      <c r="L1204" s="366"/>
    </row>
    <row r="1205" spans="1:12" ht="15.95" customHeight="1" x14ac:dyDescent="0.25">
      <c r="A1205" s="133" t="s">
        <v>1659</v>
      </c>
      <c r="B1205" s="133" t="s">
        <v>4032</v>
      </c>
      <c r="C1205" s="133">
        <v>23</v>
      </c>
      <c r="D1205" s="136">
        <v>23000</v>
      </c>
      <c r="E1205" s="135">
        <v>5750</v>
      </c>
      <c r="F1205" s="133">
        <v>23</v>
      </c>
      <c r="G1205" s="46" t="str">
        <f>IF(MID(tab_SATLISTE[[#This Row],[SAT-ID]],2,1)="x","x",LEFT(tab_SATLISTE[[#This Row],[SAT-ID]]))</f>
        <v>3</v>
      </c>
      <c r="H1205" s="364" t="str">
        <f xml:space="preserve"> IF(tab_SATLISTE[[#This Row],[SAT-ID]]="","",IF(MID(tab_SATLISTE[[#This Row],[SAT-ID]],2,1)="x","Freistaat Bayern",INDEX(bezirke,LEFT(tab_SATLISTE[[#This Row],[SAT-ID]],1))&amp; " - "&amp; IF(MID(tab_SATLISTE[[#This Row],[SAT-ID]],2,1)="k","kommunal","privat")))</f>
        <v>Oberpfalz - kommunal</v>
      </c>
      <c r="I1205" s="365"/>
      <c r="J1205" s="365"/>
      <c r="K1205" s="365"/>
      <c r="L1205" s="366"/>
    </row>
    <row r="1206" spans="1:12" ht="15.95" customHeight="1" x14ac:dyDescent="0.25">
      <c r="A1206" s="133" t="s">
        <v>1499</v>
      </c>
      <c r="B1206" s="133" t="s">
        <v>4033</v>
      </c>
      <c r="C1206" s="133">
        <v>10</v>
      </c>
      <c r="D1206" s="136">
        <v>10000</v>
      </c>
      <c r="E1206" s="135">
        <v>2500</v>
      </c>
      <c r="F1206" s="133">
        <v>10</v>
      </c>
      <c r="G1206" s="46" t="str">
        <f>IF(MID(tab_SATLISTE[[#This Row],[SAT-ID]],2,1)="x","x",LEFT(tab_SATLISTE[[#This Row],[SAT-ID]]))</f>
        <v>3</v>
      </c>
      <c r="H1206" s="364" t="str">
        <f xml:space="preserve"> IF(tab_SATLISTE[[#This Row],[SAT-ID]]="","",IF(MID(tab_SATLISTE[[#This Row],[SAT-ID]],2,1)="x","Freistaat Bayern",INDEX(bezirke,LEFT(tab_SATLISTE[[#This Row],[SAT-ID]],1))&amp; " - "&amp; IF(MID(tab_SATLISTE[[#This Row],[SAT-ID]],2,1)="k","kommunal","privat")))</f>
        <v>Oberpfalz - kommunal</v>
      </c>
      <c r="I1206" s="365"/>
      <c r="J1206" s="365"/>
      <c r="K1206" s="365"/>
      <c r="L1206" s="366"/>
    </row>
    <row r="1207" spans="1:12" ht="15.95" customHeight="1" x14ac:dyDescent="0.25">
      <c r="A1207" s="133" t="s">
        <v>1541</v>
      </c>
      <c r="B1207" s="133" t="s">
        <v>4034</v>
      </c>
      <c r="C1207" s="133">
        <v>3</v>
      </c>
      <c r="D1207" s="136">
        <v>3000</v>
      </c>
      <c r="E1207" s="135">
        <v>750</v>
      </c>
      <c r="F1207" s="133">
        <v>3</v>
      </c>
      <c r="G1207" s="46" t="str">
        <f>IF(MID(tab_SATLISTE[[#This Row],[SAT-ID]],2,1)="x","x",LEFT(tab_SATLISTE[[#This Row],[SAT-ID]]))</f>
        <v>3</v>
      </c>
      <c r="H1207" s="364" t="str">
        <f xml:space="preserve"> IF(tab_SATLISTE[[#This Row],[SAT-ID]]="","",IF(MID(tab_SATLISTE[[#This Row],[SAT-ID]],2,1)="x","Freistaat Bayern",INDEX(bezirke,LEFT(tab_SATLISTE[[#This Row],[SAT-ID]],1))&amp; " - "&amp; IF(MID(tab_SATLISTE[[#This Row],[SAT-ID]],2,1)="k","kommunal","privat")))</f>
        <v>Oberpfalz - kommunal</v>
      </c>
      <c r="I1207" s="365"/>
      <c r="J1207" s="365"/>
      <c r="K1207" s="365"/>
      <c r="L1207" s="366"/>
    </row>
    <row r="1208" spans="1:12" ht="15.95" customHeight="1" x14ac:dyDescent="0.25">
      <c r="A1208" s="133" t="s">
        <v>1547</v>
      </c>
      <c r="B1208" s="133" t="s">
        <v>4035</v>
      </c>
      <c r="C1208" s="133">
        <v>8</v>
      </c>
      <c r="D1208" s="136">
        <v>8000</v>
      </c>
      <c r="E1208" s="135">
        <v>2000</v>
      </c>
      <c r="F1208" s="133">
        <v>8</v>
      </c>
      <c r="G1208" s="46" t="str">
        <f>IF(MID(tab_SATLISTE[[#This Row],[SAT-ID]],2,1)="x","x",LEFT(tab_SATLISTE[[#This Row],[SAT-ID]]))</f>
        <v>3</v>
      </c>
      <c r="H1208" s="364" t="str">
        <f xml:space="preserve"> IF(tab_SATLISTE[[#This Row],[SAT-ID]]="","",IF(MID(tab_SATLISTE[[#This Row],[SAT-ID]],2,1)="x","Freistaat Bayern",INDEX(bezirke,LEFT(tab_SATLISTE[[#This Row],[SAT-ID]],1))&amp; " - "&amp; IF(MID(tab_SATLISTE[[#This Row],[SAT-ID]],2,1)="k","kommunal","privat")))</f>
        <v>Oberpfalz - kommunal</v>
      </c>
      <c r="I1208" s="365"/>
      <c r="J1208" s="365"/>
      <c r="K1208" s="365"/>
      <c r="L1208" s="366"/>
    </row>
    <row r="1209" spans="1:12" ht="15.95" customHeight="1" x14ac:dyDescent="0.25">
      <c r="A1209" s="133" t="s">
        <v>1491</v>
      </c>
      <c r="B1209" s="133" t="s">
        <v>4036</v>
      </c>
      <c r="C1209" s="133">
        <v>14</v>
      </c>
      <c r="D1209" s="136">
        <v>14000</v>
      </c>
      <c r="E1209" s="135">
        <v>3500</v>
      </c>
      <c r="F1209" s="133">
        <v>14</v>
      </c>
      <c r="G1209" s="46" t="str">
        <f>IF(MID(tab_SATLISTE[[#This Row],[SAT-ID]],2,1)="x","x",LEFT(tab_SATLISTE[[#This Row],[SAT-ID]]))</f>
        <v>3</v>
      </c>
      <c r="H1209" s="364" t="str">
        <f xml:space="preserve"> IF(tab_SATLISTE[[#This Row],[SAT-ID]]="","",IF(MID(tab_SATLISTE[[#This Row],[SAT-ID]],2,1)="x","Freistaat Bayern",INDEX(bezirke,LEFT(tab_SATLISTE[[#This Row],[SAT-ID]],1))&amp; " - "&amp; IF(MID(tab_SATLISTE[[#This Row],[SAT-ID]],2,1)="k","kommunal","privat")))</f>
        <v>Oberpfalz - kommunal</v>
      </c>
      <c r="I1209" s="365"/>
      <c r="J1209" s="365"/>
      <c r="K1209" s="365"/>
      <c r="L1209" s="366"/>
    </row>
    <row r="1210" spans="1:12" ht="15.95" customHeight="1" x14ac:dyDescent="0.25">
      <c r="A1210" s="133" t="s">
        <v>1553</v>
      </c>
      <c r="B1210" s="133" t="s">
        <v>4037</v>
      </c>
      <c r="C1210" s="133">
        <v>5</v>
      </c>
      <c r="D1210" s="136">
        <v>5000</v>
      </c>
      <c r="E1210" s="135">
        <v>1250</v>
      </c>
      <c r="F1210" s="133">
        <v>5</v>
      </c>
      <c r="G1210" s="46" t="str">
        <f>IF(MID(tab_SATLISTE[[#This Row],[SAT-ID]],2,1)="x","x",LEFT(tab_SATLISTE[[#This Row],[SAT-ID]]))</f>
        <v>3</v>
      </c>
      <c r="H1210" s="364" t="str">
        <f xml:space="preserve"> IF(tab_SATLISTE[[#This Row],[SAT-ID]]="","",IF(MID(tab_SATLISTE[[#This Row],[SAT-ID]],2,1)="x","Freistaat Bayern",INDEX(bezirke,LEFT(tab_SATLISTE[[#This Row],[SAT-ID]],1))&amp; " - "&amp; IF(MID(tab_SATLISTE[[#This Row],[SAT-ID]],2,1)="k","kommunal","privat")))</f>
        <v>Oberpfalz - kommunal</v>
      </c>
      <c r="I1210" s="365"/>
      <c r="J1210" s="365"/>
      <c r="K1210" s="365"/>
      <c r="L1210" s="366"/>
    </row>
    <row r="1211" spans="1:12" ht="15.95" customHeight="1" x14ac:dyDescent="0.25">
      <c r="A1211" s="133" t="s">
        <v>1557</v>
      </c>
      <c r="B1211" s="133" t="s">
        <v>4038</v>
      </c>
      <c r="C1211" s="133">
        <v>48</v>
      </c>
      <c r="D1211" s="136">
        <v>48000</v>
      </c>
      <c r="E1211" s="135">
        <v>12000</v>
      </c>
      <c r="F1211" s="133">
        <v>48</v>
      </c>
      <c r="G1211" s="46" t="str">
        <f>IF(MID(tab_SATLISTE[[#This Row],[SAT-ID]],2,1)="x","x",LEFT(tab_SATLISTE[[#This Row],[SAT-ID]]))</f>
        <v>3</v>
      </c>
      <c r="H1211" s="364" t="str">
        <f xml:space="preserve"> IF(tab_SATLISTE[[#This Row],[SAT-ID]]="","",IF(MID(tab_SATLISTE[[#This Row],[SAT-ID]],2,1)="x","Freistaat Bayern",INDEX(bezirke,LEFT(tab_SATLISTE[[#This Row],[SAT-ID]],1))&amp; " - "&amp; IF(MID(tab_SATLISTE[[#This Row],[SAT-ID]],2,1)="k","kommunal","privat")))</f>
        <v>Oberpfalz - kommunal</v>
      </c>
      <c r="I1211" s="365"/>
      <c r="J1211" s="365"/>
      <c r="K1211" s="365"/>
      <c r="L1211" s="366"/>
    </row>
    <row r="1212" spans="1:12" ht="15.95" customHeight="1" x14ac:dyDescent="0.25">
      <c r="A1212" s="133" t="s">
        <v>1582</v>
      </c>
      <c r="B1212" s="133" t="s">
        <v>4039</v>
      </c>
      <c r="C1212" s="133">
        <v>5</v>
      </c>
      <c r="D1212" s="136">
        <v>5000</v>
      </c>
      <c r="E1212" s="135">
        <v>1250</v>
      </c>
      <c r="F1212" s="133">
        <v>5</v>
      </c>
      <c r="G1212" s="46" t="str">
        <f>IF(MID(tab_SATLISTE[[#This Row],[SAT-ID]],2,1)="x","x",LEFT(tab_SATLISTE[[#This Row],[SAT-ID]]))</f>
        <v>3</v>
      </c>
      <c r="H1212" s="364" t="str">
        <f xml:space="preserve"> IF(tab_SATLISTE[[#This Row],[SAT-ID]]="","",IF(MID(tab_SATLISTE[[#This Row],[SAT-ID]],2,1)="x","Freistaat Bayern",INDEX(bezirke,LEFT(tab_SATLISTE[[#This Row],[SAT-ID]],1))&amp; " - "&amp; IF(MID(tab_SATLISTE[[#This Row],[SAT-ID]],2,1)="k","kommunal","privat")))</f>
        <v>Oberpfalz - kommunal</v>
      </c>
      <c r="I1212" s="365"/>
      <c r="J1212" s="365"/>
      <c r="K1212" s="365"/>
      <c r="L1212" s="366"/>
    </row>
    <row r="1213" spans="1:12" ht="15.95" customHeight="1" x14ac:dyDescent="0.25">
      <c r="A1213" s="133" t="s">
        <v>1611</v>
      </c>
      <c r="B1213" s="133" t="s">
        <v>4040</v>
      </c>
      <c r="C1213" s="133">
        <v>13</v>
      </c>
      <c r="D1213" s="136">
        <v>13000</v>
      </c>
      <c r="E1213" s="135">
        <v>3250</v>
      </c>
      <c r="F1213" s="133">
        <v>13</v>
      </c>
      <c r="G1213" s="46" t="str">
        <f>IF(MID(tab_SATLISTE[[#This Row],[SAT-ID]],2,1)="x","x",LEFT(tab_SATLISTE[[#This Row],[SAT-ID]]))</f>
        <v>3</v>
      </c>
      <c r="H1213" s="364" t="str">
        <f xml:space="preserve"> IF(tab_SATLISTE[[#This Row],[SAT-ID]]="","",IF(MID(tab_SATLISTE[[#This Row],[SAT-ID]],2,1)="x","Freistaat Bayern",INDEX(bezirke,LEFT(tab_SATLISTE[[#This Row],[SAT-ID]],1))&amp; " - "&amp; IF(MID(tab_SATLISTE[[#This Row],[SAT-ID]],2,1)="k","kommunal","privat")))</f>
        <v>Oberpfalz - kommunal</v>
      </c>
      <c r="I1213" s="365"/>
      <c r="J1213" s="365"/>
      <c r="K1213" s="365"/>
      <c r="L1213" s="366"/>
    </row>
    <row r="1214" spans="1:12" ht="15.95" customHeight="1" x14ac:dyDescent="0.25">
      <c r="A1214" s="133" t="s">
        <v>1622</v>
      </c>
      <c r="B1214" s="133" t="s">
        <v>4041</v>
      </c>
      <c r="C1214" s="133">
        <v>13</v>
      </c>
      <c r="D1214" s="136">
        <v>13000</v>
      </c>
      <c r="E1214" s="135">
        <v>3250</v>
      </c>
      <c r="F1214" s="133">
        <v>13</v>
      </c>
      <c r="G1214" s="46" t="str">
        <f>IF(MID(tab_SATLISTE[[#This Row],[SAT-ID]],2,1)="x","x",LEFT(tab_SATLISTE[[#This Row],[SAT-ID]]))</f>
        <v>3</v>
      </c>
      <c r="H1214" s="364" t="str">
        <f xml:space="preserve"> IF(tab_SATLISTE[[#This Row],[SAT-ID]]="","",IF(MID(tab_SATLISTE[[#This Row],[SAT-ID]],2,1)="x","Freistaat Bayern",INDEX(bezirke,LEFT(tab_SATLISTE[[#This Row],[SAT-ID]],1))&amp; " - "&amp; IF(MID(tab_SATLISTE[[#This Row],[SAT-ID]],2,1)="k","kommunal","privat")))</f>
        <v>Oberpfalz - kommunal</v>
      </c>
      <c r="I1214" s="365"/>
      <c r="J1214" s="365"/>
      <c r="K1214" s="365"/>
      <c r="L1214" s="366"/>
    </row>
    <row r="1215" spans="1:12" ht="15.95" customHeight="1" x14ac:dyDescent="0.25">
      <c r="A1215" s="133" t="s">
        <v>1632</v>
      </c>
      <c r="B1215" s="133" t="s">
        <v>4042</v>
      </c>
      <c r="C1215" s="133">
        <v>6</v>
      </c>
      <c r="D1215" s="136">
        <v>6000</v>
      </c>
      <c r="E1215" s="135">
        <v>1500</v>
      </c>
      <c r="F1215" s="133">
        <v>6</v>
      </c>
      <c r="G1215" s="46" t="str">
        <f>IF(MID(tab_SATLISTE[[#This Row],[SAT-ID]],2,1)="x","x",LEFT(tab_SATLISTE[[#This Row],[SAT-ID]]))</f>
        <v>3</v>
      </c>
      <c r="H1215" s="364" t="str">
        <f xml:space="preserve"> IF(tab_SATLISTE[[#This Row],[SAT-ID]]="","",IF(MID(tab_SATLISTE[[#This Row],[SAT-ID]],2,1)="x","Freistaat Bayern",INDEX(bezirke,LEFT(tab_SATLISTE[[#This Row],[SAT-ID]],1))&amp; " - "&amp; IF(MID(tab_SATLISTE[[#This Row],[SAT-ID]],2,1)="k","kommunal","privat")))</f>
        <v>Oberpfalz - kommunal</v>
      </c>
      <c r="I1215" s="365"/>
      <c r="J1215" s="365"/>
      <c r="K1215" s="365"/>
      <c r="L1215" s="366"/>
    </row>
    <row r="1216" spans="1:12" ht="15.95" customHeight="1" x14ac:dyDescent="0.25">
      <c r="A1216" s="133" t="s">
        <v>1511</v>
      </c>
      <c r="B1216" s="133" t="s">
        <v>4043</v>
      </c>
      <c r="C1216" s="133">
        <v>32</v>
      </c>
      <c r="D1216" s="136">
        <v>32000</v>
      </c>
      <c r="E1216" s="135">
        <v>8000</v>
      </c>
      <c r="F1216" s="133">
        <v>32</v>
      </c>
      <c r="G1216" s="46" t="str">
        <f>IF(MID(tab_SATLISTE[[#This Row],[SAT-ID]],2,1)="x","x",LEFT(tab_SATLISTE[[#This Row],[SAT-ID]]))</f>
        <v>3</v>
      </c>
      <c r="H1216" s="364" t="str">
        <f xml:space="preserve"> IF(tab_SATLISTE[[#This Row],[SAT-ID]]="","",IF(MID(tab_SATLISTE[[#This Row],[SAT-ID]],2,1)="x","Freistaat Bayern",INDEX(bezirke,LEFT(tab_SATLISTE[[#This Row],[SAT-ID]],1))&amp; " - "&amp; IF(MID(tab_SATLISTE[[#This Row],[SAT-ID]],2,1)="k","kommunal","privat")))</f>
        <v>Oberpfalz - kommunal</v>
      </c>
      <c r="I1216" s="365"/>
      <c r="J1216" s="365"/>
      <c r="K1216" s="365"/>
      <c r="L1216" s="366"/>
    </row>
    <row r="1217" spans="1:12" ht="15.95" customHeight="1" x14ac:dyDescent="0.25">
      <c r="A1217" s="133" t="s">
        <v>1646</v>
      </c>
      <c r="B1217" s="133" t="s">
        <v>4044</v>
      </c>
      <c r="C1217" s="133">
        <v>100</v>
      </c>
      <c r="D1217" s="136">
        <v>100000</v>
      </c>
      <c r="E1217" s="135">
        <v>25000</v>
      </c>
      <c r="F1217" s="133">
        <v>100</v>
      </c>
      <c r="G1217" s="46" t="str">
        <f>IF(MID(tab_SATLISTE[[#This Row],[SAT-ID]],2,1)="x","x",LEFT(tab_SATLISTE[[#This Row],[SAT-ID]]))</f>
        <v>3</v>
      </c>
      <c r="H1217" s="364" t="str">
        <f xml:space="preserve"> IF(tab_SATLISTE[[#This Row],[SAT-ID]]="","",IF(MID(tab_SATLISTE[[#This Row],[SAT-ID]],2,1)="x","Freistaat Bayern",INDEX(bezirke,LEFT(tab_SATLISTE[[#This Row],[SAT-ID]],1))&amp; " - "&amp; IF(MID(tab_SATLISTE[[#This Row],[SAT-ID]],2,1)="k","kommunal","privat")))</f>
        <v>Oberpfalz - kommunal</v>
      </c>
      <c r="I1217" s="365"/>
      <c r="J1217" s="365"/>
      <c r="K1217" s="365"/>
      <c r="L1217" s="366"/>
    </row>
    <row r="1218" spans="1:12" ht="15.95" customHeight="1" x14ac:dyDescent="0.25">
      <c r="A1218" s="133" t="s">
        <v>1494</v>
      </c>
      <c r="B1218" s="133" t="s">
        <v>4045</v>
      </c>
      <c r="C1218" s="133">
        <v>17</v>
      </c>
      <c r="D1218" s="136">
        <v>17000</v>
      </c>
      <c r="E1218" s="135">
        <v>4250</v>
      </c>
      <c r="F1218" s="133">
        <v>17</v>
      </c>
      <c r="G1218" s="46" t="str">
        <f>IF(MID(tab_SATLISTE[[#This Row],[SAT-ID]],2,1)="x","x",LEFT(tab_SATLISTE[[#This Row],[SAT-ID]]))</f>
        <v>3</v>
      </c>
      <c r="H1218" s="364" t="str">
        <f xml:space="preserve"> IF(tab_SATLISTE[[#This Row],[SAT-ID]]="","",IF(MID(tab_SATLISTE[[#This Row],[SAT-ID]],2,1)="x","Freistaat Bayern",INDEX(bezirke,LEFT(tab_SATLISTE[[#This Row],[SAT-ID]],1))&amp; " - "&amp; IF(MID(tab_SATLISTE[[#This Row],[SAT-ID]],2,1)="k","kommunal","privat")))</f>
        <v>Oberpfalz - kommunal</v>
      </c>
      <c r="I1218" s="365"/>
      <c r="J1218" s="365"/>
      <c r="K1218" s="365"/>
      <c r="L1218" s="366"/>
    </row>
    <row r="1219" spans="1:12" ht="15.95" customHeight="1" x14ac:dyDescent="0.25">
      <c r="A1219" s="133" t="s">
        <v>1531</v>
      </c>
      <c r="B1219" s="133" t="s">
        <v>4046</v>
      </c>
      <c r="C1219" s="133">
        <v>40</v>
      </c>
      <c r="D1219" s="136">
        <v>40000</v>
      </c>
      <c r="E1219" s="135">
        <v>10000</v>
      </c>
      <c r="F1219" s="133">
        <v>40</v>
      </c>
      <c r="G1219" s="46" t="str">
        <f>IF(MID(tab_SATLISTE[[#This Row],[SAT-ID]],2,1)="x","x",LEFT(tab_SATLISTE[[#This Row],[SAT-ID]]))</f>
        <v>3</v>
      </c>
      <c r="H1219" s="364" t="str">
        <f xml:space="preserve"> IF(tab_SATLISTE[[#This Row],[SAT-ID]]="","",IF(MID(tab_SATLISTE[[#This Row],[SAT-ID]],2,1)="x","Freistaat Bayern",INDEX(bezirke,LEFT(tab_SATLISTE[[#This Row],[SAT-ID]],1))&amp; " - "&amp; IF(MID(tab_SATLISTE[[#This Row],[SAT-ID]],2,1)="k","kommunal","privat")))</f>
        <v>Oberpfalz - kommunal</v>
      </c>
      <c r="I1219" s="365"/>
      <c r="J1219" s="365"/>
      <c r="K1219" s="365"/>
      <c r="L1219" s="366"/>
    </row>
    <row r="1220" spans="1:12" ht="15.95" customHeight="1" x14ac:dyDescent="0.25">
      <c r="A1220" s="133" t="s">
        <v>1576</v>
      </c>
      <c r="B1220" s="133" t="s">
        <v>4047</v>
      </c>
      <c r="C1220" s="133">
        <v>23</v>
      </c>
      <c r="D1220" s="136">
        <v>23000</v>
      </c>
      <c r="E1220" s="135">
        <v>5750</v>
      </c>
      <c r="F1220" s="133">
        <v>23</v>
      </c>
      <c r="G1220" s="46" t="str">
        <f>IF(MID(tab_SATLISTE[[#This Row],[SAT-ID]],2,1)="x","x",LEFT(tab_SATLISTE[[#This Row],[SAT-ID]]))</f>
        <v>3</v>
      </c>
      <c r="H1220" s="364" t="str">
        <f xml:space="preserve"> IF(tab_SATLISTE[[#This Row],[SAT-ID]]="","",IF(MID(tab_SATLISTE[[#This Row],[SAT-ID]],2,1)="x","Freistaat Bayern",INDEX(bezirke,LEFT(tab_SATLISTE[[#This Row],[SAT-ID]],1))&amp; " - "&amp; IF(MID(tab_SATLISTE[[#This Row],[SAT-ID]],2,1)="k","kommunal","privat")))</f>
        <v>Oberpfalz - kommunal</v>
      </c>
      <c r="I1220" s="365"/>
      <c r="J1220" s="365"/>
      <c r="K1220" s="365"/>
      <c r="L1220" s="366"/>
    </row>
    <row r="1221" spans="1:12" ht="15.95" customHeight="1" x14ac:dyDescent="0.25">
      <c r="A1221" s="133" t="s">
        <v>1730</v>
      </c>
      <c r="B1221" s="133" t="s">
        <v>4048</v>
      </c>
      <c r="C1221" s="133">
        <v>292</v>
      </c>
      <c r="D1221" s="136">
        <v>292000</v>
      </c>
      <c r="E1221" s="135">
        <v>73000</v>
      </c>
      <c r="F1221" s="133">
        <v>292</v>
      </c>
      <c r="G1221" s="46" t="str">
        <f>IF(MID(tab_SATLISTE[[#This Row],[SAT-ID]],2,1)="x","x",LEFT(tab_SATLISTE[[#This Row],[SAT-ID]]))</f>
        <v>3</v>
      </c>
      <c r="H1221" s="364" t="str">
        <f xml:space="preserve"> IF(tab_SATLISTE[[#This Row],[SAT-ID]]="","",IF(MID(tab_SATLISTE[[#This Row],[SAT-ID]],2,1)="x","Freistaat Bayern",INDEX(bezirke,LEFT(tab_SATLISTE[[#This Row],[SAT-ID]],1))&amp; " - "&amp; IF(MID(tab_SATLISTE[[#This Row],[SAT-ID]],2,1)="k","kommunal","privat")))</f>
        <v>Oberpfalz - privat</v>
      </c>
      <c r="I1221" s="365"/>
      <c r="J1221" s="365"/>
      <c r="K1221" s="365"/>
      <c r="L1221" s="366"/>
    </row>
    <row r="1222" spans="1:12" ht="15.95" customHeight="1" x14ac:dyDescent="0.25">
      <c r="A1222" s="133" t="s">
        <v>1472</v>
      </c>
      <c r="B1222" s="133" t="s">
        <v>246</v>
      </c>
      <c r="C1222" s="133">
        <v>53</v>
      </c>
      <c r="D1222" s="136">
        <v>53000</v>
      </c>
      <c r="E1222" s="135">
        <v>13250</v>
      </c>
      <c r="F1222" s="133">
        <v>53</v>
      </c>
      <c r="G1222" s="46" t="str">
        <f>IF(MID(tab_SATLISTE[[#This Row],[SAT-ID]],2,1)="x","x",LEFT(tab_SATLISTE[[#This Row],[SAT-ID]]))</f>
        <v>3</v>
      </c>
      <c r="H1222" s="364" t="str">
        <f xml:space="preserve"> IF(tab_SATLISTE[[#This Row],[SAT-ID]]="","",IF(MID(tab_SATLISTE[[#This Row],[SAT-ID]],2,1)="x","Freistaat Bayern",INDEX(bezirke,LEFT(tab_SATLISTE[[#This Row],[SAT-ID]],1))&amp; " - "&amp; IF(MID(tab_SATLISTE[[#This Row],[SAT-ID]],2,1)="k","kommunal","privat")))</f>
        <v>Oberpfalz - kommunal</v>
      </c>
      <c r="I1222" s="365"/>
      <c r="J1222" s="365"/>
      <c r="K1222" s="365"/>
      <c r="L1222" s="366"/>
    </row>
    <row r="1223" spans="1:12" ht="15.95" customHeight="1" x14ac:dyDescent="0.25">
      <c r="A1223" s="133" t="s">
        <v>1627</v>
      </c>
      <c r="B1223" s="133" t="s">
        <v>4049</v>
      </c>
      <c r="C1223" s="133">
        <v>30</v>
      </c>
      <c r="D1223" s="136">
        <v>30000</v>
      </c>
      <c r="E1223" s="135">
        <v>7500</v>
      </c>
      <c r="F1223" s="133">
        <v>30</v>
      </c>
      <c r="G1223" s="46" t="str">
        <f>IF(MID(tab_SATLISTE[[#This Row],[SAT-ID]],2,1)="x","x",LEFT(tab_SATLISTE[[#This Row],[SAT-ID]]))</f>
        <v>3</v>
      </c>
      <c r="H1223" s="364" t="str">
        <f xml:space="preserve"> IF(tab_SATLISTE[[#This Row],[SAT-ID]]="","",IF(MID(tab_SATLISTE[[#This Row],[SAT-ID]],2,1)="x","Freistaat Bayern",INDEX(bezirke,LEFT(tab_SATLISTE[[#This Row],[SAT-ID]],1))&amp; " - "&amp; IF(MID(tab_SATLISTE[[#This Row],[SAT-ID]],2,1)="k","kommunal","privat")))</f>
        <v>Oberpfalz - kommunal</v>
      </c>
      <c r="I1223" s="365"/>
      <c r="J1223" s="365"/>
      <c r="K1223" s="365"/>
      <c r="L1223" s="366"/>
    </row>
    <row r="1224" spans="1:12" ht="15.95" customHeight="1" x14ac:dyDescent="0.25">
      <c r="A1224" s="133" t="s">
        <v>1539</v>
      </c>
      <c r="B1224" s="133" t="s">
        <v>4050</v>
      </c>
      <c r="C1224" s="133">
        <v>38</v>
      </c>
      <c r="D1224" s="136">
        <v>38000</v>
      </c>
      <c r="E1224" s="135">
        <v>9500</v>
      </c>
      <c r="F1224" s="133">
        <v>38</v>
      </c>
      <c r="G1224" s="46" t="str">
        <f>IF(MID(tab_SATLISTE[[#This Row],[SAT-ID]],2,1)="x","x",LEFT(tab_SATLISTE[[#This Row],[SAT-ID]]))</f>
        <v>3</v>
      </c>
      <c r="H1224" s="364" t="str">
        <f xml:space="preserve"> IF(tab_SATLISTE[[#This Row],[SAT-ID]]="","",IF(MID(tab_SATLISTE[[#This Row],[SAT-ID]],2,1)="x","Freistaat Bayern",INDEX(bezirke,LEFT(tab_SATLISTE[[#This Row],[SAT-ID]],1))&amp; " - "&amp; IF(MID(tab_SATLISTE[[#This Row],[SAT-ID]],2,1)="k","kommunal","privat")))</f>
        <v>Oberpfalz - kommunal</v>
      </c>
      <c r="I1224" s="365"/>
      <c r="J1224" s="365"/>
      <c r="K1224" s="365"/>
      <c r="L1224" s="366"/>
    </row>
    <row r="1225" spans="1:12" ht="15.95" customHeight="1" x14ac:dyDescent="0.25">
      <c r="A1225" s="133" t="s">
        <v>1558</v>
      </c>
      <c r="B1225" s="133" t="s">
        <v>4051</v>
      </c>
      <c r="C1225" s="133">
        <v>28</v>
      </c>
      <c r="D1225" s="136">
        <v>28000</v>
      </c>
      <c r="E1225" s="135">
        <v>7000</v>
      </c>
      <c r="F1225" s="133">
        <v>28</v>
      </c>
      <c r="G1225" s="46" t="str">
        <f>IF(MID(tab_SATLISTE[[#This Row],[SAT-ID]],2,1)="x","x",LEFT(tab_SATLISTE[[#This Row],[SAT-ID]]))</f>
        <v>3</v>
      </c>
      <c r="H1225" s="364" t="str">
        <f xml:space="preserve"> IF(tab_SATLISTE[[#This Row],[SAT-ID]]="","",IF(MID(tab_SATLISTE[[#This Row],[SAT-ID]],2,1)="x","Freistaat Bayern",INDEX(bezirke,LEFT(tab_SATLISTE[[#This Row],[SAT-ID]],1))&amp; " - "&amp; IF(MID(tab_SATLISTE[[#This Row],[SAT-ID]],2,1)="k","kommunal","privat")))</f>
        <v>Oberpfalz - kommunal</v>
      </c>
      <c r="I1225" s="365"/>
      <c r="J1225" s="365"/>
      <c r="K1225" s="365"/>
      <c r="L1225" s="366"/>
    </row>
    <row r="1226" spans="1:12" ht="15.95" customHeight="1" x14ac:dyDescent="0.25">
      <c r="A1226" s="133" t="s">
        <v>1682</v>
      </c>
      <c r="B1226" s="133" t="s">
        <v>4052</v>
      </c>
      <c r="C1226" s="133">
        <v>16</v>
      </c>
      <c r="D1226" s="136">
        <v>16000</v>
      </c>
      <c r="E1226" s="135">
        <v>4000</v>
      </c>
      <c r="F1226" s="133">
        <v>16</v>
      </c>
      <c r="G1226" s="46" t="str">
        <f>IF(MID(tab_SATLISTE[[#This Row],[SAT-ID]],2,1)="x","x",LEFT(tab_SATLISTE[[#This Row],[SAT-ID]]))</f>
        <v>3</v>
      </c>
      <c r="H1226" s="364" t="str">
        <f xml:space="preserve"> IF(tab_SATLISTE[[#This Row],[SAT-ID]]="","",IF(MID(tab_SATLISTE[[#This Row],[SAT-ID]],2,1)="x","Freistaat Bayern",INDEX(bezirke,LEFT(tab_SATLISTE[[#This Row],[SAT-ID]],1))&amp; " - "&amp; IF(MID(tab_SATLISTE[[#This Row],[SAT-ID]],2,1)="k","kommunal","privat")))</f>
        <v>Oberpfalz - kommunal</v>
      </c>
      <c r="I1226" s="365"/>
      <c r="J1226" s="365"/>
      <c r="K1226" s="365"/>
      <c r="L1226" s="366"/>
    </row>
    <row r="1227" spans="1:12" ht="15.95" customHeight="1" x14ac:dyDescent="0.25">
      <c r="A1227" s="133" t="s">
        <v>1481</v>
      </c>
      <c r="B1227" s="133" t="s">
        <v>4053</v>
      </c>
      <c r="C1227" s="133">
        <v>6</v>
      </c>
      <c r="D1227" s="136">
        <v>6000</v>
      </c>
      <c r="E1227" s="135">
        <v>1500</v>
      </c>
      <c r="F1227" s="133">
        <v>6</v>
      </c>
      <c r="G1227" s="46" t="str">
        <f>IF(MID(tab_SATLISTE[[#This Row],[SAT-ID]],2,1)="x","x",LEFT(tab_SATLISTE[[#This Row],[SAT-ID]]))</f>
        <v>3</v>
      </c>
      <c r="H1227" s="364" t="str">
        <f xml:space="preserve"> IF(tab_SATLISTE[[#This Row],[SAT-ID]]="","",IF(MID(tab_SATLISTE[[#This Row],[SAT-ID]],2,1)="x","Freistaat Bayern",INDEX(bezirke,LEFT(tab_SATLISTE[[#This Row],[SAT-ID]],1))&amp; " - "&amp; IF(MID(tab_SATLISTE[[#This Row],[SAT-ID]],2,1)="k","kommunal","privat")))</f>
        <v>Oberpfalz - kommunal</v>
      </c>
      <c r="I1227" s="365"/>
      <c r="J1227" s="365"/>
      <c r="K1227" s="365"/>
      <c r="L1227" s="366"/>
    </row>
    <row r="1228" spans="1:12" ht="15.95" customHeight="1" x14ac:dyDescent="0.25">
      <c r="A1228" s="133" t="s">
        <v>1522</v>
      </c>
      <c r="B1228" s="133" t="s">
        <v>4054</v>
      </c>
      <c r="C1228" s="133">
        <v>9</v>
      </c>
      <c r="D1228" s="136">
        <v>9000</v>
      </c>
      <c r="E1228" s="135">
        <v>2250</v>
      </c>
      <c r="F1228" s="133">
        <v>9</v>
      </c>
      <c r="G1228" s="46" t="str">
        <f>IF(MID(tab_SATLISTE[[#This Row],[SAT-ID]],2,1)="x","x",LEFT(tab_SATLISTE[[#This Row],[SAT-ID]]))</f>
        <v>3</v>
      </c>
      <c r="H1228" s="364" t="str">
        <f xml:space="preserve"> IF(tab_SATLISTE[[#This Row],[SAT-ID]]="","",IF(MID(tab_SATLISTE[[#This Row],[SAT-ID]],2,1)="x","Freistaat Bayern",INDEX(bezirke,LEFT(tab_SATLISTE[[#This Row],[SAT-ID]],1))&amp; " - "&amp; IF(MID(tab_SATLISTE[[#This Row],[SAT-ID]],2,1)="k","kommunal","privat")))</f>
        <v>Oberpfalz - kommunal</v>
      </c>
      <c r="I1228" s="365"/>
      <c r="J1228" s="365"/>
      <c r="K1228" s="365"/>
      <c r="L1228" s="366"/>
    </row>
    <row r="1229" spans="1:12" ht="15.95" customHeight="1" x14ac:dyDescent="0.25">
      <c r="A1229" s="133" t="s">
        <v>1506</v>
      </c>
      <c r="B1229" s="133" t="s">
        <v>4055</v>
      </c>
      <c r="C1229" s="133">
        <v>45</v>
      </c>
      <c r="D1229" s="136">
        <v>45000</v>
      </c>
      <c r="E1229" s="135">
        <v>11250</v>
      </c>
      <c r="F1229" s="133">
        <v>45</v>
      </c>
      <c r="G1229" s="46" t="str">
        <f>IF(MID(tab_SATLISTE[[#This Row],[SAT-ID]],2,1)="x","x",LEFT(tab_SATLISTE[[#This Row],[SAT-ID]]))</f>
        <v>3</v>
      </c>
      <c r="H1229" s="364" t="str">
        <f xml:space="preserve"> IF(tab_SATLISTE[[#This Row],[SAT-ID]]="","",IF(MID(tab_SATLISTE[[#This Row],[SAT-ID]],2,1)="x","Freistaat Bayern",INDEX(bezirke,LEFT(tab_SATLISTE[[#This Row],[SAT-ID]],1))&amp; " - "&amp; IF(MID(tab_SATLISTE[[#This Row],[SAT-ID]],2,1)="k","kommunal","privat")))</f>
        <v>Oberpfalz - kommunal</v>
      </c>
      <c r="I1229" s="365"/>
      <c r="J1229" s="365"/>
      <c r="K1229" s="365"/>
      <c r="L1229" s="366"/>
    </row>
    <row r="1230" spans="1:12" ht="15.95" customHeight="1" x14ac:dyDescent="0.25">
      <c r="A1230" s="133" t="s">
        <v>1718</v>
      </c>
      <c r="B1230" s="133" t="s">
        <v>204</v>
      </c>
      <c r="C1230" s="133">
        <v>7</v>
      </c>
      <c r="D1230" s="136">
        <v>7000</v>
      </c>
      <c r="E1230" s="135">
        <v>1750</v>
      </c>
      <c r="F1230" s="133">
        <v>7</v>
      </c>
      <c r="G1230" s="46" t="str">
        <f>IF(MID(tab_SATLISTE[[#This Row],[SAT-ID]],2,1)="x","x",LEFT(tab_SATLISTE[[#This Row],[SAT-ID]]))</f>
        <v>3</v>
      </c>
      <c r="H1230" s="364" t="str">
        <f xml:space="preserve"> IF(tab_SATLISTE[[#This Row],[SAT-ID]]="","",IF(MID(tab_SATLISTE[[#This Row],[SAT-ID]],2,1)="x","Freistaat Bayern",INDEX(bezirke,LEFT(tab_SATLISTE[[#This Row],[SAT-ID]],1))&amp; " - "&amp; IF(MID(tab_SATLISTE[[#This Row],[SAT-ID]],2,1)="k","kommunal","privat")))</f>
        <v>Oberpfalz - privat</v>
      </c>
      <c r="I1230" s="365"/>
      <c r="J1230" s="365"/>
      <c r="K1230" s="365"/>
      <c r="L1230" s="366"/>
    </row>
    <row r="1231" spans="1:12" ht="15.95" customHeight="1" x14ac:dyDescent="0.25">
      <c r="A1231" s="133" t="s">
        <v>1507</v>
      </c>
      <c r="B1231" s="133" t="s">
        <v>4056</v>
      </c>
      <c r="C1231" s="133">
        <v>7</v>
      </c>
      <c r="D1231" s="136">
        <v>7000</v>
      </c>
      <c r="E1231" s="135">
        <v>1750</v>
      </c>
      <c r="F1231" s="133">
        <v>7</v>
      </c>
      <c r="G1231" s="46" t="str">
        <f>IF(MID(tab_SATLISTE[[#This Row],[SAT-ID]],2,1)="x","x",LEFT(tab_SATLISTE[[#This Row],[SAT-ID]]))</f>
        <v>3</v>
      </c>
      <c r="H1231" s="364" t="str">
        <f xml:space="preserve"> IF(tab_SATLISTE[[#This Row],[SAT-ID]]="","",IF(MID(tab_SATLISTE[[#This Row],[SAT-ID]],2,1)="x","Freistaat Bayern",INDEX(bezirke,LEFT(tab_SATLISTE[[#This Row],[SAT-ID]],1))&amp; " - "&amp; IF(MID(tab_SATLISTE[[#This Row],[SAT-ID]],2,1)="k","kommunal","privat")))</f>
        <v>Oberpfalz - kommunal</v>
      </c>
      <c r="I1231" s="365"/>
      <c r="J1231" s="365"/>
      <c r="K1231" s="365"/>
      <c r="L1231" s="366"/>
    </row>
    <row r="1232" spans="1:12" ht="15.95" customHeight="1" x14ac:dyDescent="0.25">
      <c r="A1232" s="133" t="s">
        <v>1673</v>
      </c>
      <c r="B1232" s="133" t="s">
        <v>4057</v>
      </c>
      <c r="C1232" s="133">
        <v>10</v>
      </c>
      <c r="D1232" s="136">
        <v>10000</v>
      </c>
      <c r="E1232" s="135">
        <v>2500</v>
      </c>
      <c r="F1232" s="133">
        <v>10</v>
      </c>
      <c r="G1232" s="46" t="str">
        <f>IF(MID(tab_SATLISTE[[#This Row],[SAT-ID]],2,1)="x","x",LEFT(tab_SATLISTE[[#This Row],[SAT-ID]]))</f>
        <v>3</v>
      </c>
      <c r="H1232" s="364" t="str">
        <f xml:space="preserve"> IF(tab_SATLISTE[[#This Row],[SAT-ID]]="","",IF(MID(tab_SATLISTE[[#This Row],[SAT-ID]],2,1)="x","Freistaat Bayern",INDEX(bezirke,LEFT(tab_SATLISTE[[#This Row],[SAT-ID]],1))&amp; " - "&amp; IF(MID(tab_SATLISTE[[#This Row],[SAT-ID]],2,1)="k","kommunal","privat")))</f>
        <v>Oberpfalz - kommunal</v>
      </c>
      <c r="I1232" s="365"/>
      <c r="J1232" s="365"/>
      <c r="K1232" s="365"/>
      <c r="L1232" s="366"/>
    </row>
    <row r="1233" spans="1:12" ht="15.95" customHeight="1" x14ac:dyDescent="0.25">
      <c r="A1233" s="133" t="s">
        <v>1518</v>
      </c>
      <c r="B1233" s="133" t="s">
        <v>4058</v>
      </c>
      <c r="C1233" s="133">
        <v>9</v>
      </c>
      <c r="D1233" s="136">
        <v>9000</v>
      </c>
      <c r="E1233" s="135">
        <v>2250</v>
      </c>
      <c r="F1233" s="133">
        <v>9</v>
      </c>
      <c r="G1233" s="46" t="str">
        <f>IF(MID(tab_SATLISTE[[#This Row],[SAT-ID]],2,1)="x","x",LEFT(tab_SATLISTE[[#This Row],[SAT-ID]]))</f>
        <v>3</v>
      </c>
      <c r="H1233" s="364" t="str">
        <f xml:space="preserve"> IF(tab_SATLISTE[[#This Row],[SAT-ID]]="","",IF(MID(tab_SATLISTE[[#This Row],[SAT-ID]],2,1)="x","Freistaat Bayern",INDEX(bezirke,LEFT(tab_SATLISTE[[#This Row],[SAT-ID]],1))&amp; " - "&amp; IF(MID(tab_SATLISTE[[#This Row],[SAT-ID]],2,1)="k","kommunal","privat")))</f>
        <v>Oberpfalz - kommunal</v>
      </c>
      <c r="I1233" s="365"/>
      <c r="J1233" s="365"/>
      <c r="K1233" s="365"/>
      <c r="L1233" s="366"/>
    </row>
    <row r="1234" spans="1:12" ht="15.95" customHeight="1" x14ac:dyDescent="0.25">
      <c r="A1234" s="133" t="s">
        <v>1534</v>
      </c>
      <c r="B1234" s="133" t="s">
        <v>4059</v>
      </c>
      <c r="C1234" s="133">
        <v>23</v>
      </c>
      <c r="D1234" s="136">
        <v>23000</v>
      </c>
      <c r="E1234" s="135">
        <v>5750</v>
      </c>
      <c r="F1234" s="133">
        <v>23</v>
      </c>
      <c r="G1234" s="46" t="str">
        <f>IF(MID(tab_SATLISTE[[#This Row],[SAT-ID]],2,1)="x","x",LEFT(tab_SATLISTE[[#This Row],[SAT-ID]]))</f>
        <v>3</v>
      </c>
      <c r="H1234" s="364" t="str">
        <f xml:space="preserve"> IF(tab_SATLISTE[[#This Row],[SAT-ID]]="","",IF(MID(tab_SATLISTE[[#This Row],[SAT-ID]],2,1)="x","Freistaat Bayern",INDEX(bezirke,LEFT(tab_SATLISTE[[#This Row],[SAT-ID]],1))&amp; " - "&amp; IF(MID(tab_SATLISTE[[#This Row],[SAT-ID]],2,1)="k","kommunal","privat")))</f>
        <v>Oberpfalz - kommunal</v>
      </c>
      <c r="I1234" s="365"/>
      <c r="J1234" s="365"/>
      <c r="K1234" s="365"/>
      <c r="L1234" s="366"/>
    </row>
    <row r="1235" spans="1:12" ht="15.95" customHeight="1" x14ac:dyDescent="0.25">
      <c r="A1235" s="133" t="s">
        <v>1668</v>
      </c>
      <c r="B1235" s="133" t="s">
        <v>4060</v>
      </c>
      <c r="C1235" s="133">
        <v>39</v>
      </c>
      <c r="D1235" s="136">
        <v>39000</v>
      </c>
      <c r="E1235" s="135">
        <v>9750</v>
      </c>
      <c r="F1235" s="133">
        <v>39</v>
      </c>
      <c r="G1235" s="46" t="str">
        <f>IF(MID(tab_SATLISTE[[#This Row],[SAT-ID]],2,1)="x","x",LEFT(tab_SATLISTE[[#This Row],[SAT-ID]]))</f>
        <v>3</v>
      </c>
      <c r="H1235" s="364" t="str">
        <f xml:space="preserve"> IF(tab_SATLISTE[[#This Row],[SAT-ID]]="","",IF(MID(tab_SATLISTE[[#This Row],[SAT-ID]],2,1)="x","Freistaat Bayern",INDEX(bezirke,LEFT(tab_SATLISTE[[#This Row],[SAT-ID]],1))&amp; " - "&amp; IF(MID(tab_SATLISTE[[#This Row],[SAT-ID]],2,1)="k","kommunal","privat")))</f>
        <v>Oberpfalz - kommunal</v>
      </c>
      <c r="I1235" s="365"/>
      <c r="J1235" s="365"/>
      <c r="K1235" s="365"/>
      <c r="L1235" s="366"/>
    </row>
    <row r="1236" spans="1:12" ht="15.95" customHeight="1" x14ac:dyDescent="0.25">
      <c r="A1236" s="133" t="s">
        <v>1546</v>
      </c>
      <c r="B1236" s="133" t="s">
        <v>4061</v>
      </c>
      <c r="C1236" s="133">
        <v>17</v>
      </c>
      <c r="D1236" s="136">
        <v>17000</v>
      </c>
      <c r="E1236" s="135">
        <v>4250</v>
      </c>
      <c r="F1236" s="133">
        <v>17</v>
      </c>
      <c r="G1236" s="46" t="str">
        <f>IF(MID(tab_SATLISTE[[#This Row],[SAT-ID]],2,1)="x","x",LEFT(tab_SATLISTE[[#This Row],[SAT-ID]]))</f>
        <v>3</v>
      </c>
      <c r="H1236" s="364" t="str">
        <f xml:space="preserve"> IF(tab_SATLISTE[[#This Row],[SAT-ID]]="","",IF(MID(tab_SATLISTE[[#This Row],[SAT-ID]],2,1)="x","Freistaat Bayern",INDEX(bezirke,LEFT(tab_SATLISTE[[#This Row],[SAT-ID]],1))&amp; " - "&amp; IF(MID(tab_SATLISTE[[#This Row],[SAT-ID]],2,1)="k","kommunal","privat")))</f>
        <v>Oberpfalz - kommunal</v>
      </c>
      <c r="I1236" s="365"/>
      <c r="J1236" s="365"/>
      <c r="K1236" s="365"/>
      <c r="L1236" s="366"/>
    </row>
    <row r="1237" spans="1:12" ht="15.95" customHeight="1" x14ac:dyDescent="0.25">
      <c r="A1237" s="133" t="s">
        <v>1560</v>
      </c>
      <c r="B1237" s="133" t="s">
        <v>4062</v>
      </c>
      <c r="C1237" s="133">
        <v>49</v>
      </c>
      <c r="D1237" s="136">
        <v>49000</v>
      </c>
      <c r="E1237" s="135">
        <v>12250</v>
      </c>
      <c r="F1237" s="133">
        <v>49</v>
      </c>
      <c r="G1237" s="46" t="str">
        <f>IF(MID(tab_SATLISTE[[#This Row],[SAT-ID]],2,1)="x","x",LEFT(tab_SATLISTE[[#This Row],[SAT-ID]]))</f>
        <v>3</v>
      </c>
      <c r="H1237" s="364" t="str">
        <f xml:space="preserve"> IF(tab_SATLISTE[[#This Row],[SAT-ID]]="","",IF(MID(tab_SATLISTE[[#This Row],[SAT-ID]],2,1)="x","Freistaat Bayern",INDEX(bezirke,LEFT(tab_SATLISTE[[#This Row],[SAT-ID]],1))&amp; " - "&amp; IF(MID(tab_SATLISTE[[#This Row],[SAT-ID]],2,1)="k","kommunal","privat")))</f>
        <v>Oberpfalz - kommunal</v>
      </c>
      <c r="I1237" s="365"/>
      <c r="J1237" s="365"/>
      <c r="K1237" s="365"/>
      <c r="L1237" s="366"/>
    </row>
    <row r="1238" spans="1:12" ht="15.95" customHeight="1" x14ac:dyDescent="0.25">
      <c r="A1238" s="133" t="s">
        <v>1482</v>
      </c>
      <c r="B1238" s="133" t="s">
        <v>4063</v>
      </c>
      <c r="C1238" s="133">
        <v>7</v>
      </c>
      <c r="D1238" s="136">
        <v>7000</v>
      </c>
      <c r="E1238" s="135">
        <v>1750</v>
      </c>
      <c r="F1238" s="133">
        <v>7</v>
      </c>
      <c r="G1238" s="46" t="str">
        <f>IF(MID(tab_SATLISTE[[#This Row],[SAT-ID]],2,1)="x","x",LEFT(tab_SATLISTE[[#This Row],[SAT-ID]]))</f>
        <v>3</v>
      </c>
      <c r="H1238" s="364" t="str">
        <f xml:space="preserve"> IF(tab_SATLISTE[[#This Row],[SAT-ID]]="","",IF(MID(tab_SATLISTE[[#This Row],[SAT-ID]],2,1)="x","Freistaat Bayern",INDEX(bezirke,LEFT(tab_SATLISTE[[#This Row],[SAT-ID]],1))&amp; " - "&amp; IF(MID(tab_SATLISTE[[#This Row],[SAT-ID]],2,1)="k","kommunal","privat")))</f>
        <v>Oberpfalz - kommunal</v>
      </c>
      <c r="I1238" s="365"/>
      <c r="J1238" s="365"/>
      <c r="K1238" s="365"/>
      <c r="L1238" s="366"/>
    </row>
    <row r="1239" spans="1:12" ht="15.95" customHeight="1" x14ac:dyDescent="0.25">
      <c r="A1239" s="133" t="s">
        <v>1487</v>
      </c>
      <c r="B1239" s="133" t="s">
        <v>4064</v>
      </c>
      <c r="C1239" s="133">
        <v>19</v>
      </c>
      <c r="D1239" s="136">
        <v>19000</v>
      </c>
      <c r="E1239" s="135">
        <v>4750</v>
      </c>
      <c r="F1239" s="133">
        <v>19</v>
      </c>
      <c r="G1239" s="46" t="str">
        <f>IF(MID(tab_SATLISTE[[#This Row],[SAT-ID]],2,1)="x","x",LEFT(tab_SATLISTE[[#This Row],[SAT-ID]]))</f>
        <v>3</v>
      </c>
      <c r="H1239" s="364" t="str">
        <f xml:space="preserve"> IF(tab_SATLISTE[[#This Row],[SAT-ID]]="","",IF(MID(tab_SATLISTE[[#This Row],[SAT-ID]],2,1)="x","Freistaat Bayern",INDEX(bezirke,LEFT(tab_SATLISTE[[#This Row],[SAT-ID]],1))&amp; " - "&amp; IF(MID(tab_SATLISTE[[#This Row],[SAT-ID]],2,1)="k","kommunal","privat")))</f>
        <v>Oberpfalz - kommunal</v>
      </c>
      <c r="I1239" s="365"/>
      <c r="J1239" s="365"/>
      <c r="K1239" s="365"/>
      <c r="L1239" s="366"/>
    </row>
    <row r="1240" spans="1:12" ht="15.95" customHeight="1" x14ac:dyDescent="0.25">
      <c r="A1240" s="133" t="s">
        <v>1650</v>
      </c>
      <c r="B1240" s="133" t="s">
        <v>4065</v>
      </c>
      <c r="C1240" s="133">
        <v>39</v>
      </c>
      <c r="D1240" s="136">
        <v>39000</v>
      </c>
      <c r="E1240" s="135">
        <v>9750</v>
      </c>
      <c r="F1240" s="133">
        <v>39</v>
      </c>
      <c r="G1240" s="46" t="str">
        <f>IF(MID(tab_SATLISTE[[#This Row],[SAT-ID]],2,1)="x","x",LEFT(tab_SATLISTE[[#This Row],[SAT-ID]]))</f>
        <v>3</v>
      </c>
      <c r="H1240" s="364" t="str">
        <f xml:space="preserve"> IF(tab_SATLISTE[[#This Row],[SAT-ID]]="","",IF(MID(tab_SATLISTE[[#This Row],[SAT-ID]],2,1)="x","Freistaat Bayern",INDEX(bezirke,LEFT(tab_SATLISTE[[#This Row],[SAT-ID]],1))&amp; " - "&amp; IF(MID(tab_SATLISTE[[#This Row],[SAT-ID]],2,1)="k","kommunal","privat")))</f>
        <v>Oberpfalz - kommunal</v>
      </c>
      <c r="I1240" s="365"/>
      <c r="J1240" s="365"/>
      <c r="K1240" s="365"/>
      <c r="L1240" s="366"/>
    </row>
    <row r="1241" spans="1:12" ht="15.95" customHeight="1" x14ac:dyDescent="0.25">
      <c r="A1241" s="133" t="s">
        <v>1571</v>
      </c>
      <c r="B1241" s="133" t="s">
        <v>4066</v>
      </c>
      <c r="C1241" s="133">
        <v>12</v>
      </c>
      <c r="D1241" s="136">
        <v>12000</v>
      </c>
      <c r="E1241" s="135">
        <v>3000</v>
      </c>
      <c r="F1241" s="133">
        <v>12</v>
      </c>
      <c r="G1241" s="46" t="str">
        <f>IF(MID(tab_SATLISTE[[#This Row],[SAT-ID]],2,1)="x","x",LEFT(tab_SATLISTE[[#This Row],[SAT-ID]]))</f>
        <v>3</v>
      </c>
      <c r="H1241" s="364" t="str">
        <f xml:space="preserve"> IF(tab_SATLISTE[[#This Row],[SAT-ID]]="","",IF(MID(tab_SATLISTE[[#This Row],[SAT-ID]],2,1)="x","Freistaat Bayern",INDEX(bezirke,LEFT(tab_SATLISTE[[#This Row],[SAT-ID]],1))&amp; " - "&amp; IF(MID(tab_SATLISTE[[#This Row],[SAT-ID]],2,1)="k","kommunal","privat")))</f>
        <v>Oberpfalz - kommunal</v>
      </c>
      <c r="I1241" s="365"/>
      <c r="J1241" s="365"/>
      <c r="K1241" s="365"/>
      <c r="L1241" s="366"/>
    </row>
    <row r="1242" spans="1:12" ht="15.95" customHeight="1" x14ac:dyDescent="0.25">
      <c r="A1242" s="133" t="s">
        <v>1602</v>
      </c>
      <c r="B1242" s="133" t="s">
        <v>4067</v>
      </c>
      <c r="C1242" s="133">
        <v>6</v>
      </c>
      <c r="D1242" s="136">
        <v>6000</v>
      </c>
      <c r="E1242" s="135">
        <v>1500</v>
      </c>
      <c r="F1242" s="133">
        <v>6</v>
      </c>
      <c r="G1242" s="46" t="str">
        <f>IF(MID(tab_SATLISTE[[#This Row],[SAT-ID]],2,1)="x","x",LEFT(tab_SATLISTE[[#This Row],[SAT-ID]]))</f>
        <v>3</v>
      </c>
      <c r="H1242" s="364" t="str">
        <f xml:space="preserve"> IF(tab_SATLISTE[[#This Row],[SAT-ID]]="","",IF(MID(tab_SATLISTE[[#This Row],[SAT-ID]],2,1)="x","Freistaat Bayern",INDEX(bezirke,LEFT(tab_SATLISTE[[#This Row],[SAT-ID]],1))&amp; " - "&amp; IF(MID(tab_SATLISTE[[#This Row],[SAT-ID]],2,1)="k","kommunal","privat")))</f>
        <v>Oberpfalz - kommunal</v>
      </c>
      <c r="I1242" s="365"/>
      <c r="J1242" s="365"/>
      <c r="K1242" s="365"/>
      <c r="L1242" s="366"/>
    </row>
    <row r="1243" spans="1:12" ht="15.95" customHeight="1" x14ac:dyDescent="0.25">
      <c r="A1243" s="133" t="s">
        <v>1621</v>
      </c>
      <c r="B1243" s="133" t="s">
        <v>4068</v>
      </c>
      <c r="C1243" s="133">
        <v>4</v>
      </c>
      <c r="D1243" s="136">
        <v>4000</v>
      </c>
      <c r="E1243" s="135">
        <v>1000</v>
      </c>
      <c r="F1243" s="133">
        <v>4</v>
      </c>
      <c r="G1243" s="46" t="str">
        <f>IF(MID(tab_SATLISTE[[#This Row],[SAT-ID]],2,1)="x","x",LEFT(tab_SATLISTE[[#This Row],[SAT-ID]]))</f>
        <v>3</v>
      </c>
      <c r="H1243" s="364" t="str">
        <f xml:space="preserve"> IF(tab_SATLISTE[[#This Row],[SAT-ID]]="","",IF(MID(tab_SATLISTE[[#This Row],[SAT-ID]],2,1)="x","Freistaat Bayern",INDEX(bezirke,LEFT(tab_SATLISTE[[#This Row],[SAT-ID]],1))&amp; " - "&amp; IF(MID(tab_SATLISTE[[#This Row],[SAT-ID]],2,1)="k","kommunal","privat")))</f>
        <v>Oberpfalz - kommunal</v>
      </c>
      <c r="I1243" s="365"/>
      <c r="J1243" s="365"/>
      <c r="K1243" s="365"/>
      <c r="L1243" s="366"/>
    </row>
    <row r="1244" spans="1:12" ht="15.95" customHeight="1" x14ac:dyDescent="0.25">
      <c r="A1244" s="133" t="s">
        <v>1623</v>
      </c>
      <c r="B1244" s="133" t="s">
        <v>4069</v>
      </c>
      <c r="C1244" s="133">
        <v>4</v>
      </c>
      <c r="D1244" s="136">
        <v>4000</v>
      </c>
      <c r="E1244" s="135">
        <v>1000</v>
      </c>
      <c r="F1244" s="133">
        <v>4</v>
      </c>
      <c r="G1244" s="46" t="str">
        <f>IF(MID(tab_SATLISTE[[#This Row],[SAT-ID]],2,1)="x","x",LEFT(tab_SATLISTE[[#This Row],[SAT-ID]]))</f>
        <v>3</v>
      </c>
      <c r="H1244" s="364" t="str">
        <f xml:space="preserve"> IF(tab_SATLISTE[[#This Row],[SAT-ID]]="","",IF(MID(tab_SATLISTE[[#This Row],[SAT-ID]],2,1)="x","Freistaat Bayern",INDEX(bezirke,LEFT(tab_SATLISTE[[#This Row],[SAT-ID]],1))&amp; " - "&amp; IF(MID(tab_SATLISTE[[#This Row],[SAT-ID]],2,1)="k","kommunal","privat")))</f>
        <v>Oberpfalz - kommunal</v>
      </c>
      <c r="I1244" s="365"/>
      <c r="J1244" s="365"/>
      <c r="K1244" s="365"/>
      <c r="L1244" s="366"/>
    </row>
    <row r="1245" spans="1:12" ht="15.95" customHeight="1" x14ac:dyDescent="0.25">
      <c r="A1245" s="133" t="s">
        <v>1597</v>
      </c>
      <c r="B1245" s="133" t="s">
        <v>4070</v>
      </c>
      <c r="C1245" s="133">
        <v>18</v>
      </c>
      <c r="D1245" s="136">
        <v>18000</v>
      </c>
      <c r="E1245" s="135">
        <v>4500</v>
      </c>
      <c r="F1245" s="133">
        <v>18</v>
      </c>
      <c r="G1245" s="46" t="str">
        <f>IF(MID(tab_SATLISTE[[#This Row],[SAT-ID]],2,1)="x","x",LEFT(tab_SATLISTE[[#This Row],[SAT-ID]]))</f>
        <v>3</v>
      </c>
      <c r="H1245" s="364" t="str">
        <f xml:space="preserve"> IF(tab_SATLISTE[[#This Row],[SAT-ID]]="","",IF(MID(tab_SATLISTE[[#This Row],[SAT-ID]],2,1)="x","Freistaat Bayern",INDEX(bezirke,LEFT(tab_SATLISTE[[#This Row],[SAT-ID]],1))&amp; " - "&amp; IF(MID(tab_SATLISTE[[#This Row],[SAT-ID]],2,1)="k","kommunal","privat")))</f>
        <v>Oberpfalz - kommunal</v>
      </c>
      <c r="I1245" s="365"/>
      <c r="J1245" s="365"/>
      <c r="K1245" s="365"/>
      <c r="L1245" s="366"/>
    </row>
    <row r="1246" spans="1:12" ht="15.95" customHeight="1" x14ac:dyDescent="0.25">
      <c r="A1246" s="133" t="s">
        <v>1620</v>
      </c>
      <c r="B1246" s="133" t="s">
        <v>4071</v>
      </c>
      <c r="C1246" s="133">
        <v>85</v>
      </c>
      <c r="D1246" s="136">
        <v>85000</v>
      </c>
      <c r="E1246" s="135">
        <v>21250</v>
      </c>
      <c r="F1246" s="133">
        <v>85</v>
      </c>
      <c r="G1246" s="46" t="str">
        <f>IF(MID(tab_SATLISTE[[#This Row],[SAT-ID]],2,1)="x","x",LEFT(tab_SATLISTE[[#This Row],[SAT-ID]]))</f>
        <v>3</v>
      </c>
      <c r="H1246" s="364" t="str">
        <f xml:space="preserve"> IF(tab_SATLISTE[[#This Row],[SAT-ID]]="","",IF(MID(tab_SATLISTE[[#This Row],[SAT-ID]],2,1)="x","Freistaat Bayern",INDEX(bezirke,LEFT(tab_SATLISTE[[#This Row],[SAT-ID]],1))&amp; " - "&amp; IF(MID(tab_SATLISTE[[#This Row],[SAT-ID]],2,1)="k","kommunal","privat")))</f>
        <v>Oberpfalz - kommunal</v>
      </c>
      <c r="I1246" s="365"/>
      <c r="J1246" s="365"/>
      <c r="K1246" s="365"/>
      <c r="L1246" s="366"/>
    </row>
    <row r="1247" spans="1:12" ht="15.95" customHeight="1" x14ac:dyDescent="0.25">
      <c r="A1247" s="133" t="s">
        <v>1684</v>
      </c>
      <c r="B1247" s="133" t="s">
        <v>4072</v>
      </c>
      <c r="C1247" s="133">
        <v>13</v>
      </c>
      <c r="D1247" s="136">
        <v>13000</v>
      </c>
      <c r="E1247" s="135">
        <v>3250</v>
      </c>
      <c r="F1247" s="133">
        <v>13</v>
      </c>
      <c r="G1247" s="46" t="str">
        <f>IF(MID(tab_SATLISTE[[#This Row],[SAT-ID]],2,1)="x","x",LEFT(tab_SATLISTE[[#This Row],[SAT-ID]]))</f>
        <v>3</v>
      </c>
      <c r="H1247" s="364" t="str">
        <f xml:space="preserve"> IF(tab_SATLISTE[[#This Row],[SAT-ID]]="","",IF(MID(tab_SATLISTE[[#This Row],[SAT-ID]],2,1)="x","Freistaat Bayern",INDEX(bezirke,LEFT(tab_SATLISTE[[#This Row],[SAT-ID]],1))&amp; " - "&amp; IF(MID(tab_SATLISTE[[#This Row],[SAT-ID]],2,1)="k","kommunal","privat")))</f>
        <v>Oberpfalz - kommunal</v>
      </c>
      <c r="I1247" s="365"/>
      <c r="J1247" s="365"/>
      <c r="K1247" s="365"/>
      <c r="L1247" s="366"/>
    </row>
    <row r="1248" spans="1:12" ht="15.95" customHeight="1" x14ac:dyDescent="0.25">
      <c r="A1248" s="133" t="s">
        <v>1626</v>
      </c>
      <c r="B1248" s="133" t="s">
        <v>4073</v>
      </c>
      <c r="C1248" s="133">
        <v>6</v>
      </c>
      <c r="D1248" s="136">
        <v>6000</v>
      </c>
      <c r="E1248" s="135">
        <v>1500</v>
      </c>
      <c r="F1248" s="133">
        <v>6</v>
      </c>
      <c r="G1248" s="46" t="str">
        <f>IF(MID(tab_SATLISTE[[#This Row],[SAT-ID]],2,1)="x","x",LEFT(tab_SATLISTE[[#This Row],[SAT-ID]]))</f>
        <v>3</v>
      </c>
      <c r="H1248" s="364" t="str">
        <f xml:space="preserve"> IF(tab_SATLISTE[[#This Row],[SAT-ID]]="","",IF(MID(tab_SATLISTE[[#This Row],[SAT-ID]],2,1)="x","Freistaat Bayern",INDEX(bezirke,LEFT(tab_SATLISTE[[#This Row],[SAT-ID]],1))&amp; " - "&amp; IF(MID(tab_SATLISTE[[#This Row],[SAT-ID]],2,1)="k","kommunal","privat")))</f>
        <v>Oberpfalz - kommunal</v>
      </c>
      <c r="I1248" s="365"/>
      <c r="J1248" s="365"/>
      <c r="K1248" s="365"/>
      <c r="L1248" s="366"/>
    </row>
    <row r="1249" spans="1:12" ht="15.95" customHeight="1" x14ac:dyDescent="0.25">
      <c r="A1249" s="133" t="s">
        <v>1635</v>
      </c>
      <c r="B1249" s="133" t="s">
        <v>4074</v>
      </c>
      <c r="C1249" s="133">
        <v>5</v>
      </c>
      <c r="D1249" s="136">
        <v>5000</v>
      </c>
      <c r="E1249" s="135">
        <v>1250</v>
      </c>
      <c r="F1249" s="133">
        <v>5</v>
      </c>
      <c r="G1249" s="46" t="str">
        <f>IF(MID(tab_SATLISTE[[#This Row],[SAT-ID]],2,1)="x","x",LEFT(tab_SATLISTE[[#This Row],[SAT-ID]]))</f>
        <v>3</v>
      </c>
      <c r="H1249" s="364" t="str">
        <f xml:space="preserve"> IF(tab_SATLISTE[[#This Row],[SAT-ID]]="","",IF(MID(tab_SATLISTE[[#This Row],[SAT-ID]],2,1)="x","Freistaat Bayern",INDEX(bezirke,LEFT(tab_SATLISTE[[#This Row],[SAT-ID]],1))&amp; " - "&amp; IF(MID(tab_SATLISTE[[#This Row],[SAT-ID]],2,1)="k","kommunal","privat")))</f>
        <v>Oberpfalz - kommunal</v>
      </c>
      <c r="I1249" s="365"/>
      <c r="J1249" s="365"/>
      <c r="K1249" s="365"/>
      <c r="L1249" s="366"/>
    </row>
    <row r="1250" spans="1:12" ht="15.95" customHeight="1" x14ac:dyDescent="0.25">
      <c r="A1250" s="133" t="s">
        <v>1636</v>
      </c>
      <c r="B1250" s="133" t="s">
        <v>4075</v>
      </c>
      <c r="C1250" s="133">
        <v>8</v>
      </c>
      <c r="D1250" s="136">
        <v>8000</v>
      </c>
      <c r="E1250" s="135">
        <v>2000</v>
      </c>
      <c r="F1250" s="133">
        <v>8</v>
      </c>
      <c r="G1250" s="46" t="str">
        <f>IF(MID(tab_SATLISTE[[#This Row],[SAT-ID]],2,1)="x","x",LEFT(tab_SATLISTE[[#This Row],[SAT-ID]]))</f>
        <v>3</v>
      </c>
      <c r="H1250" s="364" t="str">
        <f xml:space="preserve"> IF(tab_SATLISTE[[#This Row],[SAT-ID]]="","",IF(MID(tab_SATLISTE[[#This Row],[SAT-ID]],2,1)="x","Freistaat Bayern",INDEX(bezirke,LEFT(tab_SATLISTE[[#This Row],[SAT-ID]],1))&amp; " - "&amp; IF(MID(tab_SATLISTE[[#This Row],[SAT-ID]],2,1)="k","kommunal","privat")))</f>
        <v>Oberpfalz - kommunal</v>
      </c>
      <c r="I1250" s="365"/>
      <c r="J1250" s="365"/>
      <c r="K1250" s="365"/>
      <c r="L1250" s="366"/>
    </row>
    <row r="1251" spans="1:12" ht="15.95" customHeight="1" x14ac:dyDescent="0.25">
      <c r="A1251" s="133" t="s">
        <v>1656</v>
      </c>
      <c r="B1251" s="133" t="s">
        <v>4076</v>
      </c>
      <c r="C1251" s="133">
        <v>12</v>
      </c>
      <c r="D1251" s="136">
        <v>12000</v>
      </c>
      <c r="E1251" s="135">
        <v>3000</v>
      </c>
      <c r="F1251" s="133">
        <v>12</v>
      </c>
      <c r="G1251" s="46" t="str">
        <f>IF(MID(tab_SATLISTE[[#This Row],[SAT-ID]],2,1)="x","x",LEFT(tab_SATLISTE[[#This Row],[SAT-ID]]))</f>
        <v>3</v>
      </c>
      <c r="H1251" s="364" t="str">
        <f xml:space="preserve"> IF(tab_SATLISTE[[#This Row],[SAT-ID]]="","",IF(MID(tab_SATLISTE[[#This Row],[SAT-ID]],2,1)="x","Freistaat Bayern",INDEX(bezirke,LEFT(tab_SATLISTE[[#This Row],[SAT-ID]],1))&amp; " - "&amp; IF(MID(tab_SATLISTE[[#This Row],[SAT-ID]],2,1)="k","kommunal","privat")))</f>
        <v>Oberpfalz - kommunal</v>
      </c>
      <c r="I1251" s="365"/>
      <c r="J1251" s="365"/>
      <c r="K1251" s="365"/>
      <c r="L1251" s="366"/>
    </row>
    <row r="1252" spans="1:12" ht="15.95" customHeight="1" x14ac:dyDescent="0.25">
      <c r="A1252" s="133" t="s">
        <v>1685</v>
      </c>
      <c r="B1252" s="133" t="s">
        <v>4077</v>
      </c>
      <c r="C1252" s="133">
        <v>10</v>
      </c>
      <c r="D1252" s="136">
        <v>10000</v>
      </c>
      <c r="E1252" s="135">
        <v>2500</v>
      </c>
      <c r="F1252" s="133">
        <v>10</v>
      </c>
      <c r="G1252" s="46" t="str">
        <f>IF(MID(tab_SATLISTE[[#This Row],[SAT-ID]],2,1)="x","x",LEFT(tab_SATLISTE[[#This Row],[SAT-ID]]))</f>
        <v>3</v>
      </c>
      <c r="H1252" s="364" t="str">
        <f xml:space="preserve"> IF(tab_SATLISTE[[#This Row],[SAT-ID]]="","",IF(MID(tab_SATLISTE[[#This Row],[SAT-ID]],2,1)="x","Freistaat Bayern",INDEX(bezirke,LEFT(tab_SATLISTE[[#This Row],[SAT-ID]],1))&amp; " - "&amp; IF(MID(tab_SATLISTE[[#This Row],[SAT-ID]],2,1)="k","kommunal","privat")))</f>
        <v>Oberpfalz - kommunal</v>
      </c>
      <c r="I1252" s="365"/>
      <c r="J1252" s="365"/>
      <c r="K1252" s="365"/>
      <c r="L1252" s="366"/>
    </row>
    <row r="1253" spans="1:12" ht="15.95" customHeight="1" x14ac:dyDescent="0.25">
      <c r="A1253" s="133" t="s">
        <v>1663</v>
      </c>
      <c r="B1253" s="133" t="s">
        <v>247</v>
      </c>
      <c r="C1253" s="133">
        <v>13</v>
      </c>
      <c r="D1253" s="136">
        <v>13000</v>
      </c>
      <c r="E1253" s="135">
        <v>3250</v>
      </c>
      <c r="F1253" s="133">
        <v>13</v>
      </c>
      <c r="G1253" s="46" t="str">
        <f>IF(MID(tab_SATLISTE[[#This Row],[SAT-ID]],2,1)="x","x",LEFT(tab_SATLISTE[[#This Row],[SAT-ID]]))</f>
        <v>3</v>
      </c>
      <c r="H1253" s="364" t="str">
        <f xml:space="preserve"> IF(tab_SATLISTE[[#This Row],[SAT-ID]]="","",IF(MID(tab_SATLISTE[[#This Row],[SAT-ID]],2,1)="x","Freistaat Bayern",INDEX(bezirke,LEFT(tab_SATLISTE[[#This Row],[SAT-ID]],1))&amp; " - "&amp; IF(MID(tab_SATLISTE[[#This Row],[SAT-ID]],2,1)="k","kommunal","privat")))</f>
        <v>Oberpfalz - kommunal</v>
      </c>
      <c r="I1253" s="365"/>
      <c r="J1253" s="365"/>
      <c r="K1253" s="365"/>
      <c r="L1253" s="366"/>
    </row>
    <row r="1254" spans="1:12" ht="15.95" customHeight="1" x14ac:dyDescent="0.25">
      <c r="A1254" s="133" t="s">
        <v>1563</v>
      </c>
      <c r="B1254" s="133" t="s">
        <v>4078</v>
      </c>
      <c r="C1254" s="133">
        <v>2</v>
      </c>
      <c r="D1254" s="136">
        <v>2000</v>
      </c>
      <c r="E1254" s="135">
        <v>500</v>
      </c>
      <c r="F1254" s="133">
        <v>2</v>
      </c>
      <c r="G1254" s="46" t="str">
        <f>IF(MID(tab_SATLISTE[[#This Row],[SAT-ID]],2,1)="x","x",LEFT(tab_SATLISTE[[#This Row],[SAT-ID]]))</f>
        <v>3</v>
      </c>
      <c r="H1254" s="364" t="str">
        <f xml:space="preserve"> IF(tab_SATLISTE[[#This Row],[SAT-ID]]="","",IF(MID(tab_SATLISTE[[#This Row],[SAT-ID]],2,1)="x","Freistaat Bayern",INDEX(bezirke,LEFT(tab_SATLISTE[[#This Row],[SAT-ID]],1))&amp; " - "&amp; IF(MID(tab_SATLISTE[[#This Row],[SAT-ID]],2,1)="k","kommunal","privat")))</f>
        <v>Oberpfalz - kommunal</v>
      </c>
      <c r="I1254" s="365"/>
      <c r="J1254" s="365"/>
      <c r="K1254" s="365"/>
      <c r="L1254" s="366"/>
    </row>
    <row r="1255" spans="1:12" ht="15.95" customHeight="1" x14ac:dyDescent="0.25">
      <c r="A1255" s="133" t="s">
        <v>1525</v>
      </c>
      <c r="B1255" s="133" t="s">
        <v>248</v>
      </c>
      <c r="C1255" s="133">
        <v>11</v>
      </c>
      <c r="D1255" s="136">
        <v>11000</v>
      </c>
      <c r="E1255" s="135">
        <v>2750</v>
      </c>
      <c r="F1255" s="133">
        <v>11</v>
      </c>
      <c r="G1255" s="46" t="str">
        <f>IF(MID(tab_SATLISTE[[#This Row],[SAT-ID]],2,1)="x","x",LEFT(tab_SATLISTE[[#This Row],[SAT-ID]]))</f>
        <v>3</v>
      </c>
      <c r="H1255" s="364" t="str">
        <f xml:space="preserve"> IF(tab_SATLISTE[[#This Row],[SAT-ID]]="","",IF(MID(tab_SATLISTE[[#This Row],[SAT-ID]],2,1)="x","Freistaat Bayern",INDEX(bezirke,LEFT(tab_SATLISTE[[#This Row],[SAT-ID]],1))&amp; " - "&amp; IF(MID(tab_SATLISTE[[#This Row],[SAT-ID]],2,1)="k","kommunal","privat")))</f>
        <v>Oberpfalz - kommunal</v>
      </c>
      <c r="I1255" s="365"/>
      <c r="J1255" s="365"/>
      <c r="K1255" s="365"/>
      <c r="L1255" s="366"/>
    </row>
    <row r="1256" spans="1:12" ht="15.95" customHeight="1" x14ac:dyDescent="0.25">
      <c r="A1256" s="133" t="s">
        <v>1548</v>
      </c>
      <c r="B1256" s="133" t="s">
        <v>4079</v>
      </c>
      <c r="C1256" s="133">
        <v>17</v>
      </c>
      <c r="D1256" s="136">
        <v>17000</v>
      </c>
      <c r="E1256" s="135">
        <v>4250</v>
      </c>
      <c r="F1256" s="133">
        <v>17</v>
      </c>
      <c r="G1256" s="46" t="str">
        <f>IF(MID(tab_SATLISTE[[#This Row],[SAT-ID]],2,1)="x","x",LEFT(tab_SATLISTE[[#This Row],[SAT-ID]]))</f>
        <v>3</v>
      </c>
      <c r="H1256" s="364" t="str">
        <f xml:space="preserve"> IF(tab_SATLISTE[[#This Row],[SAT-ID]]="","",IF(MID(tab_SATLISTE[[#This Row],[SAT-ID]],2,1)="x","Freistaat Bayern",INDEX(bezirke,LEFT(tab_SATLISTE[[#This Row],[SAT-ID]],1))&amp; " - "&amp; IF(MID(tab_SATLISTE[[#This Row],[SAT-ID]],2,1)="k","kommunal","privat")))</f>
        <v>Oberpfalz - kommunal</v>
      </c>
      <c r="I1256" s="365"/>
      <c r="J1256" s="365"/>
      <c r="K1256" s="365"/>
      <c r="L1256" s="366"/>
    </row>
    <row r="1257" spans="1:12" ht="15.95" customHeight="1" x14ac:dyDescent="0.25">
      <c r="A1257" s="133" t="s">
        <v>1667</v>
      </c>
      <c r="B1257" s="133" t="s">
        <v>4080</v>
      </c>
      <c r="C1257" s="133">
        <v>12</v>
      </c>
      <c r="D1257" s="136">
        <v>12000</v>
      </c>
      <c r="E1257" s="135">
        <v>3000</v>
      </c>
      <c r="F1257" s="133">
        <v>12</v>
      </c>
      <c r="G1257" s="46" t="str">
        <f>IF(MID(tab_SATLISTE[[#This Row],[SAT-ID]],2,1)="x","x",LEFT(tab_SATLISTE[[#This Row],[SAT-ID]]))</f>
        <v>3</v>
      </c>
      <c r="H1257" s="364" t="str">
        <f xml:space="preserve"> IF(tab_SATLISTE[[#This Row],[SAT-ID]]="","",IF(MID(tab_SATLISTE[[#This Row],[SAT-ID]],2,1)="x","Freistaat Bayern",INDEX(bezirke,LEFT(tab_SATLISTE[[#This Row],[SAT-ID]],1))&amp; " - "&amp; IF(MID(tab_SATLISTE[[#This Row],[SAT-ID]],2,1)="k","kommunal","privat")))</f>
        <v>Oberpfalz - kommunal</v>
      </c>
      <c r="I1257" s="365"/>
      <c r="J1257" s="365"/>
      <c r="K1257" s="365"/>
      <c r="L1257" s="366"/>
    </row>
    <row r="1258" spans="1:12" ht="15.95" customHeight="1" x14ac:dyDescent="0.25">
      <c r="A1258" s="133" t="s">
        <v>1542</v>
      </c>
      <c r="B1258" s="133" t="s">
        <v>4081</v>
      </c>
      <c r="C1258" s="133">
        <v>6</v>
      </c>
      <c r="D1258" s="136">
        <v>6000</v>
      </c>
      <c r="E1258" s="135">
        <v>1500</v>
      </c>
      <c r="F1258" s="133">
        <v>6</v>
      </c>
      <c r="G1258" s="46" t="str">
        <f>IF(MID(tab_SATLISTE[[#This Row],[SAT-ID]],2,1)="x","x",LEFT(tab_SATLISTE[[#This Row],[SAT-ID]]))</f>
        <v>3</v>
      </c>
      <c r="H1258" s="364" t="str">
        <f xml:space="preserve"> IF(tab_SATLISTE[[#This Row],[SAT-ID]]="","",IF(MID(tab_SATLISTE[[#This Row],[SAT-ID]],2,1)="x","Freistaat Bayern",INDEX(bezirke,LEFT(tab_SATLISTE[[#This Row],[SAT-ID]],1))&amp; " - "&amp; IF(MID(tab_SATLISTE[[#This Row],[SAT-ID]],2,1)="k","kommunal","privat")))</f>
        <v>Oberpfalz - kommunal</v>
      </c>
      <c r="I1258" s="365"/>
      <c r="J1258" s="365"/>
      <c r="K1258" s="365"/>
      <c r="L1258" s="366"/>
    </row>
    <row r="1259" spans="1:12" ht="15.95" customHeight="1" x14ac:dyDescent="0.25">
      <c r="A1259" s="133" t="s">
        <v>1608</v>
      </c>
      <c r="B1259" s="133" t="s">
        <v>4082</v>
      </c>
      <c r="C1259" s="133">
        <v>15</v>
      </c>
      <c r="D1259" s="136">
        <v>15000</v>
      </c>
      <c r="E1259" s="135">
        <v>3750</v>
      </c>
      <c r="F1259" s="133">
        <v>15</v>
      </c>
      <c r="G1259" s="46" t="str">
        <f>IF(MID(tab_SATLISTE[[#This Row],[SAT-ID]],2,1)="x","x",LEFT(tab_SATLISTE[[#This Row],[SAT-ID]]))</f>
        <v>3</v>
      </c>
      <c r="H1259" s="364" t="str">
        <f xml:space="preserve"> IF(tab_SATLISTE[[#This Row],[SAT-ID]]="","",IF(MID(tab_SATLISTE[[#This Row],[SAT-ID]],2,1)="x","Freistaat Bayern",INDEX(bezirke,LEFT(tab_SATLISTE[[#This Row],[SAT-ID]],1))&amp; " - "&amp; IF(MID(tab_SATLISTE[[#This Row],[SAT-ID]],2,1)="k","kommunal","privat")))</f>
        <v>Oberpfalz - kommunal</v>
      </c>
      <c r="I1259" s="365"/>
      <c r="J1259" s="365"/>
      <c r="K1259" s="365"/>
      <c r="L1259" s="366"/>
    </row>
    <row r="1260" spans="1:12" ht="15.95" customHeight="1" x14ac:dyDescent="0.25">
      <c r="A1260" s="133" t="s">
        <v>1565</v>
      </c>
      <c r="B1260" s="133" t="s">
        <v>4083</v>
      </c>
      <c r="C1260" s="133">
        <v>6</v>
      </c>
      <c r="D1260" s="136">
        <v>6000</v>
      </c>
      <c r="E1260" s="135">
        <v>1500</v>
      </c>
      <c r="F1260" s="133">
        <v>6</v>
      </c>
      <c r="G1260" s="46" t="str">
        <f>IF(MID(tab_SATLISTE[[#This Row],[SAT-ID]],2,1)="x","x",LEFT(tab_SATLISTE[[#This Row],[SAT-ID]]))</f>
        <v>3</v>
      </c>
      <c r="H1260" s="364" t="str">
        <f xml:space="preserve"> IF(tab_SATLISTE[[#This Row],[SAT-ID]]="","",IF(MID(tab_SATLISTE[[#This Row],[SAT-ID]],2,1)="x","Freistaat Bayern",INDEX(bezirke,LEFT(tab_SATLISTE[[#This Row],[SAT-ID]],1))&amp; " - "&amp; IF(MID(tab_SATLISTE[[#This Row],[SAT-ID]],2,1)="k","kommunal","privat")))</f>
        <v>Oberpfalz - kommunal</v>
      </c>
      <c r="I1260" s="365"/>
      <c r="J1260" s="365"/>
      <c r="K1260" s="365"/>
      <c r="L1260" s="366"/>
    </row>
    <row r="1261" spans="1:12" ht="15.95" customHeight="1" x14ac:dyDescent="0.25">
      <c r="A1261" s="133" t="s">
        <v>1583</v>
      </c>
      <c r="B1261" s="133" t="s">
        <v>4084</v>
      </c>
      <c r="C1261" s="133">
        <v>164</v>
      </c>
      <c r="D1261" s="136">
        <v>164000</v>
      </c>
      <c r="E1261" s="135">
        <v>41000</v>
      </c>
      <c r="F1261" s="133">
        <v>164</v>
      </c>
      <c r="G1261" s="46" t="str">
        <f>IF(MID(tab_SATLISTE[[#This Row],[SAT-ID]],2,1)="x","x",LEFT(tab_SATLISTE[[#This Row],[SAT-ID]]))</f>
        <v>3</v>
      </c>
      <c r="H1261" s="364" t="str">
        <f xml:space="preserve"> IF(tab_SATLISTE[[#This Row],[SAT-ID]]="","",IF(MID(tab_SATLISTE[[#This Row],[SAT-ID]],2,1)="x","Freistaat Bayern",INDEX(bezirke,LEFT(tab_SATLISTE[[#This Row],[SAT-ID]],1))&amp; " - "&amp; IF(MID(tab_SATLISTE[[#This Row],[SAT-ID]],2,1)="k","kommunal","privat")))</f>
        <v>Oberpfalz - kommunal</v>
      </c>
      <c r="I1261" s="365"/>
      <c r="J1261" s="365"/>
      <c r="K1261" s="365"/>
      <c r="L1261" s="366"/>
    </row>
    <row r="1262" spans="1:12" ht="15.95" customHeight="1" x14ac:dyDescent="0.25">
      <c r="A1262" s="133" t="s">
        <v>1600</v>
      </c>
      <c r="B1262" s="133" t="s">
        <v>4085</v>
      </c>
      <c r="C1262" s="133">
        <v>19</v>
      </c>
      <c r="D1262" s="136">
        <v>19000</v>
      </c>
      <c r="E1262" s="135">
        <v>4750</v>
      </c>
      <c r="F1262" s="133">
        <v>19</v>
      </c>
      <c r="G1262" s="46" t="str">
        <f>IF(MID(tab_SATLISTE[[#This Row],[SAT-ID]],2,1)="x","x",LEFT(tab_SATLISTE[[#This Row],[SAT-ID]]))</f>
        <v>3</v>
      </c>
      <c r="H1262" s="364" t="str">
        <f xml:space="preserve"> IF(tab_SATLISTE[[#This Row],[SAT-ID]]="","",IF(MID(tab_SATLISTE[[#This Row],[SAT-ID]],2,1)="x","Freistaat Bayern",INDEX(bezirke,LEFT(tab_SATLISTE[[#This Row],[SAT-ID]],1))&amp; " - "&amp; IF(MID(tab_SATLISTE[[#This Row],[SAT-ID]],2,1)="k","kommunal","privat")))</f>
        <v>Oberpfalz - kommunal</v>
      </c>
      <c r="I1262" s="365"/>
      <c r="J1262" s="365"/>
      <c r="K1262" s="365"/>
      <c r="L1262" s="366"/>
    </row>
    <row r="1263" spans="1:12" ht="15.95" customHeight="1" x14ac:dyDescent="0.25">
      <c r="A1263" s="133" t="s">
        <v>1616</v>
      </c>
      <c r="B1263" s="133" t="s">
        <v>4086</v>
      </c>
      <c r="C1263" s="133">
        <v>15</v>
      </c>
      <c r="D1263" s="136">
        <v>15000</v>
      </c>
      <c r="E1263" s="135">
        <v>3750</v>
      </c>
      <c r="F1263" s="133">
        <v>15</v>
      </c>
      <c r="G1263" s="46" t="str">
        <f>IF(MID(tab_SATLISTE[[#This Row],[SAT-ID]],2,1)="x","x",LEFT(tab_SATLISTE[[#This Row],[SAT-ID]]))</f>
        <v>3</v>
      </c>
      <c r="H1263" s="364" t="str">
        <f xml:space="preserve"> IF(tab_SATLISTE[[#This Row],[SAT-ID]]="","",IF(MID(tab_SATLISTE[[#This Row],[SAT-ID]],2,1)="x","Freistaat Bayern",INDEX(bezirke,LEFT(tab_SATLISTE[[#This Row],[SAT-ID]],1))&amp; " - "&amp; IF(MID(tab_SATLISTE[[#This Row],[SAT-ID]],2,1)="k","kommunal","privat")))</f>
        <v>Oberpfalz - kommunal</v>
      </c>
      <c r="I1263" s="365"/>
      <c r="J1263" s="365"/>
      <c r="K1263" s="365"/>
      <c r="L1263" s="366"/>
    </row>
    <row r="1264" spans="1:12" ht="15.95" customHeight="1" x14ac:dyDescent="0.25">
      <c r="A1264" s="133" t="s">
        <v>1641</v>
      </c>
      <c r="B1264" s="133" t="s">
        <v>4087</v>
      </c>
      <c r="C1264" s="133">
        <v>10</v>
      </c>
      <c r="D1264" s="136">
        <v>10000</v>
      </c>
      <c r="E1264" s="135">
        <v>2500</v>
      </c>
      <c r="F1264" s="133">
        <v>10</v>
      </c>
      <c r="G1264" s="46" t="str">
        <f>IF(MID(tab_SATLISTE[[#This Row],[SAT-ID]],2,1)="x","x",LEFT(tab_SATLISTE[[#This Row],[SAT-ID]]))</f>
        <v>3</v>
      </c>
      <c r="H1264" s="364" t="str">
        <f xml:space="preserve"> IF(tab_SATLISTE[[#This Row],[SAT-ID]]="","",IF(MID(tab_SATLISTE[[#This Row],[SAT-ID]],2,1)="x","Freistaat Bayern",INDEX(bezirke,LEFT(tab_SATLISTE[[#This Row],[SAT-ID]],1))&amp; " - "&amp; IF(MID(tab_SATLISTE[[#This Row],[SAT-ID]],2,1)="k","kommunal","privat")))</f>
        <v>Oberpfalz - kommunal</v>
      </c>
      <c r="I1264" s="365"/>
      <c r="J1264" s="365"/>
      <c r="K1264" s="365"/>
      <c r="L1264" s="366"/>
    </row>
    <row r="1265" spans="1:12" ht="15.95" customHeight="1" x14ac:dyDescent="0.25">
      <c r="A1265" s="133" t="s">
        <v>1734</v>
      </c>
      <c r="B1265" s="133" t="s">
        <v>190</v>
      </c>
      <c r="C1265" s="133">
        <v>11</v>
      </c>
      <c r="D1265" s="136">
        <v>11000</v>
      </c>
      <c r="E1265" s="135">
        <v>2750</v>
      </c>
      <c r="F1265" s="133">
        <v>11</v>
      </c>
      <c r="G1265" s="46" t="str">
        <f>IF(MID(tab_SATLISTE[[#This Row],[SAT-ID]],2,1)="x","x",LEFT(tab_SATLISTE[[#This Row],[SAT-ID]]))</f>
        <v>3</v>
      </c>
      <c r="H1265" s="364" t="str">
        <f xml:space="preserve"> IF(tab_SATLISTE[[#This Row],[SAT-ID]]="","",IF(MID(tab_SATLISTE[[#This Row],[SAT-ID]],2,1)="x","Freistaat Bayern",INDEX(bezirke,LEFT(tab_SATLISTE[[#This Row],[SAT-ID]],1))&amp; " - "&amp; IF(MID(tab_SATLISTE[[#This Row],[SAT-ID]],2,1)="k","kommunal","privat")))</f>
        <v>Oberpfalz - privat</v>
      </c>
      <c r="I1265" s="365"/>
      <c r="J1265" s="365"/>
      <c r="K1265" s="365"/>
      <c r="L1265" s="366"/>
    </row>
    <row r="1266" spans="1:12" ht="15.95" customHeight="1" x14ac:dyDescent="0.25">
      <c r="A1266" s="133" t="s">
        <v>1674</v>
      </c>
      <c r="B1266" s="133" t="s">
        <v>4088</v>
      </c>
      <c r="C1266" s="133">
        <v>20</v>
      </c>
      <c r="D1266" s="136">
        <v>20000</v>
      </c>
      <c r="E1266" s="135">
        <v>5000</v>
      </c>
      <c r="F1266" s="133">
        <v>20</v>
      </c>
      <c r="G1266" s="46" t="str">
        <f>IF(MID(tab_SATLISTE[[#This Row],[SAT-ID]],2,1)="x","x",LEFT(tab_SATLISTE[[#This Row],[SAT-ID]]))</f>
        <v>3</v>
      </c>
      <c r="H1266" s="364" t="str">
        <f xml:space="preserve"> IF(tab_SATLISTE[[#This Row],[SAT-ID]]="","",IF(MID(tab_SATLISTE[[#This Row],[SAT-ID]],2,1)="x","Freistaat Bayern",INDEX(bezirke,LEFT(tab_SATLISTE[[#This Row],[SAT-ID]],1))&amp; " - "&amp; IF(MID(tab_SATLISTE[[#This Row],[SAT-ID]],2,1)="k","kommunal","privat")))</f>
        <v>Oberpfalz - kommunal</v>
      </c>
      <c r="I1266" s="365"/>
      <c r="J1266" s="365"/>
      <c r="K1266" s="365"/>
      <c r="L1266" s="366"/>
    </row>
    <row r="1267" spans="1:12" ht="15.95" customHeight="1" x14ac:dyDescent="0.25">
      <c r="A1267" s="133" t="s">
        <v>1578</v>
      </c>
      <c r="B1267" s="133" t="s">
        <v>4089</v>
      </c>
      <c r="C1267" s="133">
        <v>13</v>
      </c>
      <c r="D1267" s="136">
        <v>13000</v>
      </c>
      <c r="E1267" s="135">
        <v>3250</v>
      </c>
      <c r="F1267" s="133">
        <v>13</v>
      </c>
      <c r="G1267" s="46" t="str">
        <f>IF(MID(tab_SATLISTE[[#This Row],[SAT-ID]],2,1)="x","x",LEFT(tab_SATLISTE[[#This Row],[SAT-ID]]))</f>
        <v>3</v>
      </c>
      <c r="H1267" s="364" t="str">
        <f xml:space="preserve"> IF(tab_SATLISTE[[#This Row],[SAT-ID]]="","",IF(MID(tab_SATLISTE[[#This Row],[SAT-ID]],2,1)="x","Freistaat Bayern",INDEX(bezirke,LEFT(tab_SATLISTE[[#This Row],[SAT-ID]],1))&amp; " - "&amp; IF(MID(tab_SATLISTE[[#This Row],[SAT-ID]],2,1)="k","kommunal","privat")))</f>
        <v>Oberpfalz - kommunal</v>
      </c>
      <c r="I1267" s="365"/>
      <c r="J1267" s="365"/>
      <c r="K1267" s="365"/>
      <c r="L1267" s="366"/>
    </row>
    <row r="1268" spans="1:12" ht="15.95" customHeight="1" x14ac:dyDescent="0.25">
      <c r="A1268" s="133" t="s">
        <v>1676</v>
      </c>
      <c r="B1268" s="133" t="s">
        <v>4090</v>
      </c>
      <c r="C1268" s="133">
        <v>14</v>
      </c>
      <c r="D1268" s="136">
        <v>14000</v>
      </c>
      <c r="E1268" s="135">
        <v>3500</v>
      </c>
      <c r="F1268" s="133">
        <v>14</v>
      </c>
      <c r="G1268" s="46" t="str">
        <f>IF(MID(tab_SATLISTE[[#This Row],[SAT-ID]],2,1)="x","x",LEFT(tab_SATLISTE[[#This Row],[SAT-ID]]))</f>
        <v>3</v>
      </c>
      <c r="H1268" s="364" t="str">
        <f xml:space="preserve"> IF(tab_SATLISTE[[#This Row],[SAT-ID]]="","",IF(MID(tab_SATLISTE[[#This Row],[SAT-ID]],2,1)="x","Freistaat Bayern",INDEX(bezirke,LEFT(tab_SATLISTE[[#This Row],[SAT-ID]],1))&amp; " - "&amp; IF(MID(tab_SATLISTE[[#This Row],[SAT-ID]],2,1)="k","kommunal","privat")))</f>
        <v>Oberpfalz - kommunal</v>
      </c>
      <c r="I1268" s="365"/>
      <c r="J1268" s="365"/>
      <c r="K1268" s="365"/>
      <c r="L1268" s="366"/>
    </row>
    <row r="1269" spans="1:12" ht="15.95" customHeight="1" x14ac:dyDescent="0.25">
      <c r="A1269" s="133" t="s">
        <v>1474</v>
      </c>
      <c r="B1269" s="133" t="s">
        <v>250</v>
      </c>
      <c r="C1269" s="133">
        <v>13</v>
      </c>
      <c r="D1269" s="136">
        <v>13000</v>
      </c>
      <c r="E1269" s="135">
        <v>3250</v>
      </c>
      <c r="F1269" s="133">
        <v>13</v>
      </c>
      <c r="G1269" s="46" t="str">
        <f>IF(MID(tab_SATLISTE[[#This Row],[SAT-ID]],2,1)="x","x",LEFT(tab_SATLISTE[[#This Row],[SAT-ID]]))</f>
        <v>3</v>
      </c>
      <c r="H1269" s="364" t="str">
        <f xml:space="preserve"> IF(tab_SATLISTE[[#This Row],[SAT-ID]]="","",IF(MID(tab_SATLISTE[[#This Row],[SAT-ID]],2,1)="x","Freistaat Bayern",INDEX(bezirke,LEFT(tab_SATLISTE[[#This Row],[SAT-ID]],1))&amp; " - "&amp; IF(MID(tab_SATLISTE[[#This Row],[SAT-ID]],2,1)="k","kommunal","privat")))</f>
        <v>Oberpfalz - kommunal</v>
      </c>
      <c r="I1269" s="365"/>
      <c r="J1269" s="365"/>
      <c r="K1269" s="365"/>
      <c r="L1269" s="366"/>
    </row>
    <row r="1270" spans="1:12" ht="15.95" customHeight="1" x14ac:dyDescent="0.25">
      <c r="A1270" s="133" t="s">
        <v>1490</v>
      </c>
      <c r="B1270" s="133" t="s">
        <v>4091</v>
      </c>
      <c r="C1270" s="133">
        <v>8</v>
      </c>
      <c r="D1270" s="136">
        <v>8000</v>
      </c>
      <c r="E1270" s="135">
        <v>2000</v>
      </c>
      <c r="F1270" s="133">
        <v>8</v>
      </c>
      <c r="G1270" s="46" t="str">
        <f>IF(MID(tab_SATLISTE[[#This Row],[SAT-ID]],2,1)="x","x",LEFT(tab_SATLISTE[[#This Row],[SAT-ID]]))</f>
        <v>3</v>
      </c>
      <c r="H1270" s="364" t="str">
        <f xml:space="preserve"> IF(tab_SATLISTE[[#This Row],[SAT-ID]]="","",IF(MID(tab_SATLISTE[[#This Row],[SAT-ID]],2,1)="x","Freistaat Bayern",INDEX(bezirke,LEFT(tab_SATLISTE[[#This Row],[SAT-ID]],1))&amp; " - "&amp; IF(MID(tab_SATLISTE[[#This Row],[SAT-ID]],2,1)="k","kommunal","privat")))</f>
        <v>Oberpfalz - kommunal</v>
      </c>
      <c r="I1270" s="365"/>
      <c r="J1270" s="365"/>
      <c r="K1270" s="365"/>
      <c r="L1270" s="366"/>
    </row>
    <row r="1271" spans="1:12" ht="15.95" customHeight="1" x14ac:dyDescent="0.25">
      <c r="A1271" s="133" t="s">
        <v>1519</v>
      </c>
      <c r="B1271" s="133" t="s">
        <v>4092</v>
      </c>
      <c r="C1271" s="133">
        <v>4</v>
      </c>
      <c r="D1271" s="136">
        <v>4000</v>
      </c>
      <c r="E1271" s="135">
        <v>1000</v>
      </c>
      <c r="F1271" s="133">
        <v>4</v>
      </c>
      <c r="G1271" s="46" t="str">
        <f>IF(MID(tab_SATLISTE[[#This Row],[SAT-ID]],2,1)="x","x",LEFT(tab_SATLISTE[[#This Row],[SAT-ID]]))</f>
        <v>3</v>
      </c>
      <c r="H1271" s="364" t="str">
        <f xml:space="preserve"> IF(tab_SATLISTE[[#This Row],[SAT-ID]]="","",IF(MID(tab_SATLISTE[[#This Row],[SAT-ID]],2,1)="x","Freistaat Bayern",INDEX(bezirke,LEFT(tab_SATLISTE[[#This Row],[SAT-ID]],1))&amp; " - "&amp; IF(MID(tab_SATLISTE[[#This Row],[SAT-ID]],2,1)="k","kommunal","privat")))</f>
        <v>Oberpfalz - kommunal</v>
      </c>
      <c r="I1271" s="365"/>
      <c r="J1271" s="365"/>
      <c r="K1271" s="365"/>
      <c r="L1271" s="366"/>
    </row>
    <row r="1272" spans="1:12" ht="15.95" customHeight="1" x14ac:dyDescent="0.25">
      <c r="A1272" s="133" t="s">
        <v>1520</v>
      </c>
      <c r="B1272" s="133" t="s">
        <v>4093</v>
      </c>
      <c r="C1272" s="133">
        <v>8</v>
      </c>
      <c r="D1272" s="136">
        <v>8000</v>
      </c>
      <c r="E1272" s="135">
        <v>2000</v>
      </c>
      <c r="F1272" s="133">
        <v>8</v>
      </c>
      <c r="G1272" s="46" t="str">
        <f>IF(MID(tab_SATLISTE[[#This Row],[SAT-ID]],2,1)="x","x",LEFT(tab_SATLISTE[[#This Row],[SAT-ID]]))</f>
        <v>3</v>
      </c>
      <c r="H1272" s="364" t="str">
        <f xml:space="preserve"> IF(tab_SATLISTE[[#This Row],[SAT-ID]]="","",IF(MID(tab_SATLISTE[[#This Row],[SAT-ID]],2,1)="x","Freistaat Bayern",INDEX(bezirke,LEFT(tab_SATLISTE[[#This Row],[SAT-ID]],1))&amp; " - "&amp; IF(MID(tab_SATLISTE[[#This Row],[SAT-ID]],2,1)="k","kommunal","privat")))</f>
        <v>Oberpfalz - kommunal</v>
      </c>
      <c r="I1272" s="365"/>
      <c r="J1272" s="365"/>
      <c r="K1272" s="365"/>
      <c r="L1272" s="366"/>
    </row>
    <row r="1273" spans="1:12" ht="15.95" customHeight="1" x14ac:dyDescent="0.25">
      <c r="A1273" s="133" t="s">
        <v>1528</v>
      </c>
      <c r="B1273" s="133" t="s">
        <v>4094</v>
      </c>
      <c r="C1273" s="133">
        <v>3</v>
      </c>
      <c r="D1273" s="136">
        <v>3000</v>
      </c>
      <c r="E1273" s="135">
        <v>750</v>
      </c>
      <c r="F1273" s="133">
        <v>3</v>
      </c>
      <c r="G1273" s="46" t="str">
        <f>IF(MID(tab_SATLISTE[[#This Row],[SAT-ID]],2,1)="x","x",LEFT(tab_SATLISTE[[#This Row],[SAT-ID]]))</f>
        <v>3</v>
      </c>
      <c r="H1273" s="364" t="str">
        <f xml:space="preserve"> IF(tab_SATLISTE[[#This Row],[SAT-ID]]="","",IF(MID(tab_SATLISTE[[#This Row],[SAT-ID]],2,1)="x","Freistaat Bayern",INDEX(bezirke,LEFT(tab_SATLISTE[[#This Row],[SAT-ID]],1))&amp; " - "&amp; IF(MID(tab_SATLISTE[[#This Row],[SAT-ID]],2,1)="k","kommunal","privat")))</f>
        <v>Oberpfalz - kommunal</v>
      </c>
      <c r="I1273" s="365"/>
      <c r="J1273" s="365"/>
      <c r="K1273" s="365"/>
      <c r="L1273" s="366"/>
    </row>
    <row r="1274" spans="1:12" ht="15.95" customHeight="1" x14ac:dyDescent="0.25">
      <c r="A1274" s="133" t="s">
        <v>1639</v>
      </c>
      <c r="B1274" s="133" t="s">
        <v>4095</v>
      </c>
      <c r="C1274" s="133">
        <v>35</v>
      </c>
      <c r="D1274" s="136">
        <v>35000</v>
      </c>
      <c r="E1274" s="135">
        <v>8750</v>
      </c>
      <c r="F1274" s="133">
        <v>35</v>
      </c>
      <c r="G1274" s="46" t="str">
        <f>IF(MID(tab_SATLISTE[[#This Row],[SAT-ID]],2,1)="x","x",LEFT(tab_SATLISTE[[#This Row],[SAT-ID]]))</f>
        <v>3</v>
      </c>
      <c r="H1274" s="364" t="str">
        <f xml:space="preserve"> IF(tab_SATLISTE[[#This Row],[SAT-ID]]="","",IF(MID(tab_SATLISTE[[#This Row],[SAT-ID]],2,1)="x","Freistaat Bayern",INDEX(bezirke,LEFT(tab_SATLISTE[[#This Row],[SAT-ID]],1))&amp; " - "&amp; IF(MID(tab_SATLISTE[[#This Row],[SAT-ID]],2,1)="k","kommunal","privat")))</f>
        <v>Oberpfalz - kommunal</v>
      </c>
      <c r="I1274" s="365"/>
      <c r="J1274" s="365"/>
      <c r="K1274" s="365"/>
      <c r="L1274" s="366"/>
    </row>
    <row r="1275" spans="1:12" ht="15.95" customHeight="1" x14ac:dyDescent="0.25">
      <c r="A1275" s="133" t="s">
        <v>1562</v>
      </c>
      <c r="B1275" s="133" t="s">
        <v>4096</v>
      </c>
      <c r="C1275" s="133">
        <v>3</v>
      </c>
      <c r="D1275" s="136">
        <v>3000</v>
      </c>
      <c r="E1275" s="135">
        <v>750</v>
      </c>
      <c r="F1275" s="133">
        <v>3</v>
      </c>
      <c r="G1275" s="46" t="str">
        <f>IF(MID(tab_SATLISTE[[#This Row],[SAT-ID]],2,1)="x","x",LEFT(tab_SATLISTE[[#This Row],[SAT-ID]]))</f>
        <v>3</v>
      </c>
      <c r="H1275" s="364" t="str">
        <f xml:space="preserve"> IF(tab_SATLISTE[[#This Row],[SAT-ID]]="","",IF(MID(tab_SATLISTE[[#This Row],[SAT-ID]],2,1)="x","Freistaat Bayern",INDEX(bezirke,LEFT(tab_SATLISTE[[#This Row],[SAT-ID]],1))&amp; " - "&amp; IF(MID(tab_SATLISTE[[#This Row],[SAT-ID]],2,1)="k","kommunal","privat")))</f>
        <v>Oberpfalz - kommunal</v>
      </c>
      <c r="I1275" s="365"/>
      <c r="J1275" s="365"/>
      <c r="K1275" s="365"/>
      <c r="L1275" s="366"/>
    </row>
    <row r="1276" spans="1:12" ht="15.95" customHeight="1" x14ac:dyDescent="0.25">
      <c r="A1276" s="133" t="s">
        <v>1564</v>
      </c>
      <c r="B1276" s="133" t="s">
        <v>4097</v>
      </c>
      <c r="C1276" s="133">
        <v>11</v>
      </c>
      <c r="D1276" s="136">
        <v>11000</v>
      </c>
      <c r="E1276" s="135">
        <v>2750</v>
      </c>
      <c r="F1276" s="133">
        <v>11</v>
      </c>
      <c r="G1276" s="46" t="str">
        <f>IF(MID(tab_SATLISTE[[#This Row],[SAT-ID]],2,1)="x","x",LEFT(tab_SATLISTE[[#This Row],[SAT-ID]]))</f>
        <v>3</v>
      </c>
      <c r="H1276" s="364" t="str">
        <f xml:space="preserve"> IF(tab_SATLISTE[[#This Row],[SAT-ID]]="","",IF(MID(tab_SATLISTE[[#This Row],[SAT-ID]],2,1)="x","Freistaat Bayern",INDEX(bezirke,LEFT(tab_SATLISTE[[#This Row],[SAT-ID]],1))&amp; " - "&amp; IF(MID(tab_SATLISTE[[#This Row],[SAT-ID]],2,1)="k","kommunal","privat")))</f>
        <v>Oberpfalz - kommunal</v>
      </c>
      <c r="I1276" s="365"/>
      <c r="J1276" s="365"/>
      <c r="K1276" s="365"/>
      <c r="L1276" s="366"/>
    </row>
    <row r="1277" spans="1:12" ht="15.95" customHeight="1" x14ac:dyDescent="0.25">
      <c r="A1277" s="133" t="s">
        <v>1567</v>
      </c>
      <c r="B1277" s="133" t="s">
        <v>4098</v>
      </c>
      <c r="C1277" s="133">
        <v>9</v>
      </c>
      <c r="D1277" s="136">
        <v>9000</v>
      </c>
      <c r="E1277" s="135">
        <v>2250</v>
      </c>
      <c r="F1277" s="133">
        <v>9</v>
      </c>
      <c r="G1277" s="46" t="str">
        <f>IF(MID(tab_SATLISTE[[#This Row],[SAT-ID]],2,1)="x","x",LEFT(tab_SATLISTE[[#This Row],[SAT-ID]]))</f>
        <v>3</v>
      </c>
      <c r="H1277" s="364" t="str">
        <f xml:space="preserve"> IF(tab_SATLISTE[[#This Row],[SAT-ID]]="","",IF(MID(tab_SATLISTE[[#This Row],[SAT-ID]],2,1)="x","Freistaat Bayern",INDEX(bezirke,LEFT(tab_SATLISTE[[#This Row],[SAT-ID]],1))&amp; " - "&amp; IF(MID(tab_SATLISTE[[#This Row],[SAT-ID]],2,1)="k","kommunal","privat")))</f>
        <v>Oberpfalz - kommunal</v>
      </c>
      <c r="I1277" s="365"/>
      <c r="J1277" s="365"/>
      <c r="K1277" s="365"/>
      <c r="L1277" s="366"/>
    </row>
    <row r="1278" spans="1:12" ht="15.95" customHeight="1" x14ac:dyDescent="0.25">
      <c r="A1278" s="133" t="s">
        <v>1588</v>
      </c>
      <c r="B1278" s="133" t="s">
        <v>251</v>
      </c>
      <c r="C1278" s="133">
        <v>18</v>
      </c>
      <c r="D1278" s="136">
        <v>18000</v>
      </c>
      <c r="E1278" s="135">
        <v>4500</v>
      </c>
      <c r="F1278" s="133">
        <v>18</v>
      </c>
      <c r="G1278" s="46" t="str">
        <f>IF(MID(tab_SATLISTE[[#This Row],[SAT-ID]],2,1)="x","x",LEFT(tab_SATLISTE[[#This Row],[SAT-ID]]))</f>
        <v>3</v>
      </c>
      <c r="H1278" s="364" t="str">
        <f xml:space="preserve"> IF(tab_SATLISTE[[#This Row],[SAT-ID]]="","",IF(MID(tab_SATLISTE[[#This Row],[SAT-ID]],2,1)="x","Freistaat Bayern",INDEX(bezirke,LEFT(tab_SATLISTE[[#This Row],[SAT-ID]],1))&amp; " - "&amp; IF(MID(tab_SATLISTE[[#This Row],[SAT-ID]],2,1)="k","kommunal","privat")))</f>
        <v>Oberpfalz - kommunal</v>
      </c>
      <c r="I1278" s="365"/>
      <c r="J1278" s="365"/>
      <c r="K1278" s="365"/>
      <c r="L1278" s="366"/>
    </row>
    <row r="1279" spans="1:12" ht="15.95" customHeight="1" x14ac:dyDescent="0.25">
      <c r="A1279" s="133" t="s">
        <v>1598</v>
      </c>
      <c r="B1279" s="133" t="s">
        <v>4099</v>
      </c>
      <c r="C1279" s="133">
        <v>11</v>
      </c>
      <c r="D1279" s="136">
        <v>11000</v>
      </c>
      <c r="E1279" s="135">
        <v>2750</v>
      </c>
      <c r="F1279" s="133">
        <v>11</v>
      </c>
      <c r="G1279" s="46" t="str">
        <f>IF(MID(tab_SATLISTE[[#This Row],[SAT-ID]],2,1)="x","x",LEFT(tab_SATLISTE[[#This Row],[SAT-ID]]))</f>
        <v>3</v>
      </c>
      <c r="H1279" s="364" t="str">
        <f xml:space="preserve"> IF(tab_SATLISTE[[#This Row],[SAT-ID]]="","",IF(MID(tab_SATLISTE[[#This Row],[SAT-ID]],2,1)="x","Freistaat Bayern",INDEX(bezirke,LEFT(tab_SATLISTE[[#This Row],[SAT-ID]],1))&amp; " - "&amp; IF(MID(tab_SATLISTE[[#This Row],[SAT-ID]],2,1)="k","kommunal","privat")))</f>
        <v>Oberpfalz - kommunal</v>
      </c>
      <c r="I1279" s="365"/>
      <c r="J1279" s="365"/>
      <c r="K1279" s="365"/>
      <c r="L1279" s="366"/>
    </row>
    <row r="1280" spans="1:12" ht="15.95" customHeight="1" x14ac:dyDescent="0.25">
      <c r="A1280" s="133" t="s">
        <v>1615</v>
      </c>
      <c r="B1280" s="133" t="s">
        <v>4100</v>
      </c>
      <c r="C1280" s="133">
        <v>4</v>
      </c>
      <c r="D1280" s="136">
        <v>4000</v>
      </c>
      <c r="E1280" s="135">
        <v>1000</v>
      </c>
      <c r="F1280" s="133">
        <v>4</v>
      </c>
      <c r="G1280" s="46" t="str">
        <f>IF(MID(tab_SATLISTE[[#This Row],[SAT-ID]],2,1)="x","x",LEFT(tab_SATLISTE[[#This Row],[SAT-ID]]))</f>
        <v>3</v>
      </c>
      <c r="H1280" s="364" t="str">
        <f xml:space="preserve"> IF(tab_SATLISTE[[#This Row],[SAT-ID]]="","",IF(MID(tab_SATLISTE[[#This Row],[SAT-ID]],2,1)="x","Freistaat Bayern",INDEX(bezirke,LEFT(tab_SATLISTE[[#This Row],[SAT-ID]],1))&amp; " - "&amp; IF(MID(tab_SATLISTE[[#This Row],[SAT-ID]],2,1)="k","kommunal","privat")))</f>
        <v>Oberpfalz - kommunal</v>
      </c>
      <c r="I1280" s="365"/>
      <c r="J1280" s="365"/>
      <c r="K1280" s="365"/>
      <c r="L1280" s="366"/>
    </row>
    <row r="1281" spans="1:12" ht="15.95" customHeight="1" x14ac:dyDescent="0.25">
      <c r="A1281" s="133" t="s">
        <v>1628</v>
      </c>
      <c r="B1281" s="133" t="s">
        <v>4101</v>
      </c>
      <c r="C1281" s="133">
        <v>8</v>
      </c>
      <c r="D1281" s="136">
        <v>8000</v>
      </c>
      <c r="E1281" s="135">
        <v>2000</v>
      </c>
      <c r="F1281" s="133">
        <v>8</v>
      </c>
      <c r="G1281" s="46" t="str">
        <f>IF(MID(tab_SATLISTE[[#This Row],[SAT-ID]],2,1)="x","x",LEFT(tab_SATLISTE[[#This Row],[SAT-ID]]))</f>
        <v>3</v>
      </c>
      <c r="H1281" s="364" t="str">
        <f xml:space="preserve"> IF(tab_SATLISTE[[#This Row],[SAT-ID]]="","",IF(MID(tab_SATLISTE[[#This Row],[SAT-ID]],2,1)="x","Freistaat Bayern",INDEX(bezirke,LEFT(tab_SATLISTE[[#This Row],[SAT-ID]],1))&amp; " - "&amp; IF(MID(tab_SATLISTE[[#This Row],[SAT-ID]],2,1)="k","kommunal","privat")))</f>
        <v>Oberpfalz - kommunal</v>
      </c>
      <c r="I1281" s="365"/>
      <c r="J1281" s="365"/>
      <c r="K1281" s="365"/>
      <c r="L1281" s="366"/>
    </row>
    <row r="1282" spans="1:12" ht="15.95" customHeight="1" x14ac:dyDescent="0.25">
      <c r="A1282" s="133" t="s">
        <v>1629</v>
      </c>
      <c r="B1282" s="133" t="s">
        <v>4102</v>
      </c>
      <c r="C1282" s="133">
        <v>3</v>
      </c>
      <c r="D1282" s="136">
        <v>3000</v>
      </c>
      <c r="E1282" s="135">
        <v>750</v>
      </c>
      <c r="F1282" s="133">
        <v>3</v>
      </c>
      <c r="G1282" s="46" t="str">
        <f>IF(MID(tab_SATLISTE[[#This Row],[SAT-ID]],2,1)="x","x",LEFT(tab_SATLISTE[[#This Row],[SAT-ID]]))</f>
        <v>3</v>
      </c>
      <c r="H1282" s="364" t="str">
        <f xml:space="preserve"> IF(tab_SATLISTE[[#This Row],[SAT-ID]]="","",IF(MID(tab_SATLISTE[[#This Row],[SAT-ID]],2,1)="x","Freistaat Bayern",INDEX(bezirke,LEFT(tab_SATLISTE[[#This Row],[SAT-ID]],1))&amp; " - "&amp; IF(MID(tab_SATLISTE[[#This Row],[SAT-ID]],2,1)="k","kommunal","privat")))</f>
        <v>Oberpfalz - kommunal</v>
      </c>
      <c r="I1282" s="365"/>
      <c r="J1282" s="365"/>
      <c r="K1282" s="365"/>
      <c r="L1282" s="366"/>
    </row>
    <row r="1283" spans="1:12" ht="15.95" customHeight="1" x14ac:dyDescent="0.25">
      <c r="A1283" s="133" t="s">
        <v>1648</v>
      </c>
      <c r="B1283" s="133" t="s">
        <v>4103</v>
      </c>
      <c r="C1283" s="133">
        <v>2</v>
      </c>
      <c r="D1283" s="136">
        <v>2000</v>
      </c>
      <c r="E1283" s="135">
        <v>500</v>
      </c>
      <c r="F1283" s="133">
        <v>2</v>
      </c>
      <c r="G1283" s="46" t="str">
        <f>IF(MID(tab_SATLISTE[[#This Row],[SAT-ID]],2,1)="x","x",LEFT(tab_SATLISTE[[#This Row],[SAT-ID]]))</f>
        <v>3</v>
      </c>
      <c r="H1283" s="364" t="str">
        <f xml:space="preserve"> IF(tab_SATLISTE[[#This Row],[SAT-ID]]="","",IF(MID(tab_SATLISTE[[#This Row],[SAT-ID]],2,1)="x","Freistaat Bayern",INDEX(bezirke,LEFT(tab_SATLISTE[[#This Row],[SAT-ID]],1))&amp; " - "&amp; IF(MID(tab_SATLISTE[[#This Row],[SAT-ID]],2,1)="k","kommunal","privat")))</f>
        <v>Oberpfalz - kommunal</v>
      </c>
      <c r="I1283" s="365"/>
      <c r="J1283" s="365"/>
      <c r="K1283" s="365"/>
      <c r="L1283" s="366"/>
    </row>
    <row r="1284" spans="1:12" ht="15.95" customHeight="1" x14ac:dyDescent="0.25">
      <c r="A1284" s="133" t="s">
        <v>1661</v>
      </c>
      <c r="B1284" s="133" t="s">
        <v>4104</v>
      </c>
      <c r="C1284" s="133">
        <v>56</v>
      </c>
      <c r="D1284" s="136">
        <v>56000</v>
      </c>
      <c r="E1284" s="135">
        <v>14000</v>
      </c>
      <c r="F1284" s="133">
        <v>56</v>
      </c>
      <c r="G1284" s="46" t="str">
        <f>IF(MID(tab_SATLISTE[[#This Row],[SAT-ID]],2,1)="x","x",LEFT(tab_SATLISTE[[#This Row],[SAT-ID]]))</f>
        <v>3</v>
      </c>
      <c r="H1284" s="364" t="str">
        <f xml:space="preserve"> IF(tab_SATLISTE[[#This Row],[SAT-ID]]="","",IF(MID(tab_SATLISTE[[#This Row],[SAT-ID]],2,1)="x","Freistaat Bayern",INDEX(bezirke,LEFT(tab_SATLISTE[[#This Row],[SAT-ID]],1))&amp; " - "&amp; IF(MID(tab_SATLISTE[[#This Row],[SAT-ID]],2,1)="k","kommunal","privat")))</f>
        <v>Oberpfalz - kommunal</v>
      </c>
      <c r="I1284" s="365"/>
      <c r="J1284" s="365"/>
      <c r="K1284" s="365"/>
      <c r="L1284" s="366"/>
    </row>
    <row r="1285" spans="1:12" ht="15.95" customHeight="1" x14ac:dyDescent="0.25">
      <c r="A1285" s="133" t="s">
        <v>1664</v>
      </c>
      <c r="B1285" s="133" t="s">
        <v>4105</v>
      </c>
      <c r="C1285" s="133">
        <v>3</v>
      </c>
      <c r="D1285" s="136">
        <v>3000</v>
      </c>
      <c r="E1285" s="135">
        <v>750</v>
      </c>
      <c r="F1285" s="133">
        <v>3</v>
      </c>
      <c r="G1285" s="46" t="str">
        <f>IF(MID(tab_SATLISTE[[#This Row],[SAT-ID]],2,1)="x","x",LEFT(tab_SATLISTE[[#This Row],[SAT-ID]]))</f>
        <v>3</v>
      </c>
      <c r="H1285" s="364" t="str">
        <f xml:space="preserve"> IF(tab_SATLISTE[[#This Row],[SAT-ID]]="","",IF(MID(tab_SATLISTE[[#This Row],[SAT-ID]],2,1)="x","Freistaat Bayern",INDEX(bezirke,LEFT(tab_SATLISTE[[#This Row],[SAT-ID]],1))&amp; " - "&amp; IF(MID(tab_SATLISTE[[#This Row],[SAT-ID]],2,1)="k","kommunal","privat")))</f>
        <v>Oberpfalz - kommunal</v>
      </c>
      <c r="I1285" s="365"/>
      <c r="J1285" s="365"/>
      <c r="K1285" s="365"/>
      <c r="L1285" s="366"/>
    </row>
    <row r="1286" spans="1:12" ht="15.95" customHeight="1" x14ac:dyDescent="0.25">
      <c r="A1286" s="133" t="s">
        <v>1671</v>
      </c>
      <c r="B1286" s="133" t="s">
        <v>4106</v>
      </c>
      <c r="C1286" s="133">
        <v>5</v>
      </c>
      <c r="D1286" s="136">
        <v>5000</v>
      </c>
      <c r="E1286" s="135">
        <v>1250</v>
      </c>
      <c r="F1286" s="133">
        <v>5</v>
      </c>
      <c r="G1286" s="46" t="str">
        <f>IF(MID(tab_SATLISTE[[#This Row],[SAT-ID]],2,1)="x","x",LEFT(tab_SATLISTE[[#This Row],[SAT-ID]]))</f>
        <v>3</v>
      </c>
      <c r="H1286" s="364" t="str">
        <f xml:space="preserve"> IF(tab_SATLISTE[[#This Row],[SAT-ID]]="","",IF(MID(tab_SATLISTE[[#This Row],[SAT-ID]],2,1)="x","Freistaat Bayern",INDEX(bezirke,LEFT(tab_SATLISTE[[#This Row],[SAT-ID]],1))&amp; " - "&amp; IF(MID(tab_SATLISTE[[#This Row],[SAT-ID]],2,1)="k","kommunal","privat")))</f>
        <v>Oberpfalz - kommunal</v>
      </c>
      <c r="I1286" s="365"/>
      <c r="J1286" s="365"/>
      <c r="K1286" s="365"/>
      <c r="L1286" s="366"/>
    </row>
    <row r="1287" spans="1:12" ht="15.95" customHeight="1" x14ac:dyDescent="0.25">
      <c r="A1287" s="133" t="s">
        <v>1606</v>
      </c>
      <c r="B1287" s="133" t="s">
        <v>4107</v>
      </c>
      <c r="C1287" s="133">
        <v>25</v>
      </c>
      <c r="D1287" s="136">
        <v>25000</v>
      </c>
      <c r="E1287" s="135">
        <v>6250</v>
      </c>
      <c r="F1287" s="133">
        <v>25</v>
      </c>
      <c r="G1287" s="46" t="str">
        <f>IF(MID(tab_SATLISTE[[#This Row],[SAT-ID]],2,1)="x","x",LEFT(tab_SATLISTE[[#This Row],[SAT-ID]]))</f>
        <v>3</v>
      </c>
      <c r="H1287" s="364" t="str">
        <f xml:space="preserve"> IF(tab_SATLISTE[[#This Row],[SAT-ID]]="","",IF(MID(tab_SATLISTE[[#This Row],[SAT-ID]],2,1)="x","Freistaat Bayern",INDEX(bezirke,LEFT(tab_SATLISTE[[#This Row],[SAT-ID]],1))&amp; " - "&amp; IF(MID(tab_SATLISTE[[#This Row],[SAT-ID]],2,1)="k","kommunal","privat")))</f>
        <v>Oberpfalz - kommunal</v>
      </c>
      <c r="I1287" s="365"/>
      <c r="J1287" s="365"/>
      <c r="K1287" s="365"/>
      <c r="L1287" s="366"/>
    </row>
    <row r="1288" spans="1:12" ht="15.95" customHeight="1" x14ac:dyDescent="0.25">
      <c r="A1288" s="133" t="s">
        <v>1501</v>
      </c>
      <c r="B1288" s="133" t="s">
        <v>4108</v>
      </c>
      <c r="C1288" s="133">
        <v>13</v>
      </c>
      <c r="D1288" s="136">
        <v>13000</v>
      </c>
      <c r="E1288" s="135">
        <v>3250</v>
      </c>
      <c r="F1288" s="133">
        <v>13</v>
      </c>
      <c r="G1288" s="46" t="str">
        <f>IF(MID(tab_SATLISTE[[#This Row],[SAT-ID]],2,1)="x","x",LEFT(tab_SATLISTE[[#This Row],[SAT-ID]]))</f>
        <v>3</v>
      </c>
      <c r="H1288" s="364" t="str">
        <f xml:space="preserve"> IF(tab_SATLISTE[[#This Row],[SAT-ID]]="","",IF(MID(tab_SATLISTE[[#This Row],[SAT-ID]],2,1)="x","Freistaat Bayern",INDEX(bezirke,LEFT(tab_SATLISTE[[#This Row],[SAT-ID]],1))&amp; " - "&amp; IF(MID(tab_SATLISTE[[#This Row],[SAT-ID]],2,1)="k","kommunal","privat")))</f>
        <v>Oberpfalz - kommunal</v>
      </c>
      <c r="I1288" s="365"/>
      <c r="J1288" s="365"/>
      <c r="K1288" s="365"/>
      <c r="L1288" s="366"/>
    </row>
    <row r="1289" spans="1:12" ht="15.95" customHeight="1" x14ac:dyDescent="0.25">
      <c r="A1289" s="133" t="s">
        <v>1593</v>
      </c>
      <c r="B1289" s="133" t="s">
        <v>4109</v>
      </c>
      <c r="C1289" s="133">
        <v>36</v>
      </c>
      <c r="D1289" s="136">
        <v>36000</v>
      </c>
      <c r="E1289" s="135">
        <v>9000</v>
      </c>
      <c r="F1289" s="133">
        <v>36</v>
      </c>
      <c r="G1289" s="46" t="str">
        <f>IF(MID(tab_SATLISTE[[#This Row],[SAT-ID]],2,1)="x","x",LEFT(tab_SATLISTE[[#This Row],[SAT-ID]]))</f>
        <v>3</v>
      </c>
      <c r="H1289" s="364" t="str">
        <f xml:space="preserve"> IF(tab_SATLISTE[[#This Row],[SAT-ID]]="","",IF(MID(tab_SATLISTE[[#This Row],[SAT-ID]],2,1)="x","Freistaat Bayern",INDEX(bezirke,LEFT(tab_SATLISTE[[#This Row],[SAT-ID]],1))&amp; " - "&amp; IF(MID(tab_SATLISTE[[#This Row],[SAT-ID]],2,1)="k","kommunal","privat")))</f>
        <v>Oberpfalz - kommunal</v>
      </c>
      <c r="I1289" s="365"/>
      <c r="J1289" s="365"/>
      <c r="K1289" s="365"/>
      <c r="L1289" s="366"/>
    </row>
    <row r="1290" spans="1:12" ht="15.95" customHeight="1" x14ac:dyDescent="0.25">
      <c r="A1290" s="133" t="s">
        <v>1662</v>
      </c>
      <c r="B1290" s="133" t="s">
        <v>4110</v>
      </c>
      <c r="C1290" s="133">
        <v>20</v>
      </c>
      <c r="D1290" s="136">
        <v>20000</v>
      </c>
      <c r="E1290" s="135">
        <v>5000</v>
      </c>
      <c r="F1290" s="133">
        <v>20</v>
      </c>
      <c r="G1290" s="46" t="str">
        <f>IF(MID(tab_SATLISTE[[#This Row],[SAT-ID]],2,1)="x","x",LEFT(tab_SATLISTE[[#This Row],[SAT-ID]]))</f>
        <v>3</v>
      </c>
      <c r="H1290" s="364" t="str">
        <f xml:space="preserve"> IF(tab_SATLISTE[[#This Row],[SAT-ID]]="","",IF(MID(tab_SATLISTE[[#This Row],[SAT-ID]],2,1)="x","Freistaat Bayern",INDEX(bezirke,LEFT(tab_SATLISTE[[#This Row],[SAT-ID]],1))&amp; " - "&amp; IF(MID(tab_SATLISTE[[#This Row],[SAT-ID]],2,1)="k","kommunal","privat")))</f>
        <v>Oberpfalz - kommunal</v>
      </c>
      <c r="I1290" s="365"/>
      <c r="J1290" s="365"/>
      <c r="K1290" s="365"/>
      <c r="L1290" s="366"/>
    </row>
    <row r="1291" spans="1:12" ht="15.95" customHeight="1" x14ac:dyDescent="0.25">
      <c r="A1291" s="133" t="s">
        <v>1476</v>
      </c>
      <c r="B1291" s="133" t="s">
        <v>4111</v>
      </c>
      <c r="C1291" s="133">
        <v>7</v>
      </c>
      <c r="D1291" s="136">
        <v>7000</v>
      </c>
      <c r="E1291" s="135">
        <v>1750</v>
      </c>
      <c r="F1291" s="133">
        <v>7</v>
      </c>
      <c r="G1291" s="46" t="str">
        <f>IF(MID(tab_SATLISTE[[#This Row],[SAT-ID]],2,1)="x","x",LEFT(tab_SATLISTE[[#This Row],[SAT-ID]]))</f>
        <v>3</v>
      </c>
      <c r="H1291" s="364" t="str">
        <f xml:space="preserve"> IF(tab_SATLISTE[[#This Row],[SAT-ID]]="","",IF(MID(tab_SATLISTE[[#This Row],[SAT-ID]],2,1)="x","Freistaat Bayern",INDEX(bezirke,LEFT(tab_SATLISTE[[#This Row],[SAT-ID]],1))&amp; " - "&amp; IF(MID(tab_SATLISTE[[#This Row],[SAT-ID]],2,1)="k","kommunal","privat")))</f>
        <v>Oberpfalz - kommunal</v>
      </c>
      <c r="I1291" s="365"/>
      <c r="J1291" s="365"/>
      <c r="K1291" s="365"/>
      <c r="L1291" s="366"/>
    </row>
    <row r="1292" spans="1:12" ht="15.95" customHeight="1" x14ac:dyDescent="0.25">
      <c r="A1292" s="133" t="s">
        <v>1591</v>
      </c>
      <c r="B1292" s="133" t="s">
        <v>4112</v>
      </c>
      <c r="C1292" s="133">
        <v>44</v>
      </c>
      <c r="D1292" s="136">
        <v>44000</v>
      </c>
      <c r="E1292" s="135">
        <v>11000</v>
      </c>
      <c r="F1292" s="133">
        <v>44</v>
      </c>
      <c r="G1292" s="46" t="str">
        <f>IF(MID(tab_SATLISTE[[#This Row],[SAT-ID]],2,1)="x","x",LEFT(tab_SATLISTE[[#This Row],[SAT-ID]]))</f>
        <v>3</v>
      </c>
      <c r="H1292" s="364" t="str">
        <f xml:space="preserve"> IF(tab_SATLISTE[[#This Row],[SAT-ID]]="","",IF(MID(tab_SATLISTE[[#This Row],[SAT-ID]],2,1)="x","Freistaat Bayern",INDEX(bezirke,LEFT(tab_SATLISTE[[#This Row],[SAT-ID]],1))&amp; " - "&amp; IF(MID(tab_SATLISTE[[#This Row],[SAT-ID]],2,1)="k","kommunal","privat")))</f>
        <v>Oberpfalz - kommunal</v>
      </c>
      <c r="I1292" s="365"/>
      <c r="J1292" s="365"/>
      <c r="K1292" s="365"/>
      <c r="L1292" s="366"/>
    </row>
    <row r="1293" spans="1:12" ht="15.95" customHeight="1" x14ac:dyDescent="0.25">
      <c r="A1293" s="133" t="s">
        <v>1484</v>
      </c>
      <c r="B1293" s="133" t="s">
        <v>4113</v>
      </c>
      <c r="C1293" s="133">
        <v>9</v>
      </c>
      <c r="D1293" s="136">
        <v>9000</v>
      </c>
      <c r="E1293" s="135">
        <v>2250</v>
      </c>
      <c r="F1293" s="133">
        <v>9</v>
      </c>
      <c r="G1293" s="46" t="str">
        <f>IF(MID(tab_SATLISTE[[#This Row],[SAT-ID]],2,1)="x","x",LEFT(tab_SATLISTE[[#This Row],[SAT-ID]]))</f>
        <v>3</v>
      </c>
      <c r="H1293" s="364" t="str">
        <f xml:space="preserve"> IF(tab_SATLISTE[[#This Row],[SAT-ID]]="","",IF(MID(tab_SATLISTE[[#This Row],[SAT-ID]],2,1)="x","Freistaat Bayern",INDEX(bezirke,LEFT(tab_SATLISTE[[#This Row],[SAT-ID]],1))&amp; " - "&amp; IF(MID(tab_SATLISTE[[#This Row],[SAT-ID]],2,1)="k","kommunal","privat")))</f>
        <v>Oberpfalz - kommunal</v>
      </c>
      <c r="I1293" s="365"/>
      <c r="J1293" s="365"/>
      <c r="K1293" s="365"/>
      <c r="L1293" s="366"/>
    </row>
    <row r="1294" spans="1:12" ht="15.95" customHeight="1" x14ac:dyDescent="0.25">
      <c r="A1294" s="133" t="s">
        <v>1485</v>
      </c>
      <c r="B1294" s="133" t="s">
        <v>4114</v>
      </c>
      <c r="C1294" s="133">
        <v>5</v>
      </c>
      <c r="D1294" s="136">
        <v>5000</v>
      </c>
      <c r="E1294" s="135">
        <v>1250</v>
      </c>
      <c r="F1294" s="133">
        <v>5</v>
      </c>
      <c r="G1294" s="46" t="str">
        <f>IF(MID(tab_SATLISTE[[#This Row],[SAT-ID]],2,1)="x","x",LEFT(tab_SATLISTE[[#This Row],[SAT-ID]]))</f>
        <v>3</v>
      </c>
      <c r="H1294" s="364" t="str">
        <f xml:space="preserve"> IF(tab_SATLISTE[[#This Row],[SAT-ID]]="","",IF(MID(tab_SATLISTE[[#This Row],[SAT-ID]],2,1)="x","Freistaat Bayern",INDEX(bezirke,LEFT(tab_SATLISTE[[#This Row],[SAT-ID]],1))&amp; " - "&amp; IF(MID(tab_SATLISTE[[#This Row],[SAT-ID]],2,1)="k","kommunal","privat")))</f>
        <v>Oberpfalz - kommunal</v>
      </c>
      <c r="I1294" s="365"/>
      <c r="J1294" s="365"/>
      <c r="K1294" s="365"/>
      <c r="L1294" s="366"/>
    </row>
    <row r="1295" spans="1:12" ht="15.95" customHeight="1" x14ac:dyDescent="0.25">
      <c r="A1295" s="133" t="s">
        <v>1488</v>
      </c>
      <c r="B1295" s="133" t="s">
        <v>4115</v>
      </c>
      <c r="C1295" s="133">
        <v>23</v>
      </c>
      <c r="D1295" s="136">
        <v>23000</v>
      </c>
      <c r="E1295" s="135">
        <v>5750</v>
      </c>
      <c r="F1295" s="133">
        <v>23</v>
      </c>
      <c r="G1295" s="46" t="str">
        <f>IF(MID(tab_SATLISTE[[#This Row],[SAT-ID]],2,1)="x","x",LEFT(tab_SATLISTE[[#This Row],[SAT-ID]]))</f>
        <v>3</v>
      </c>
      <c r="H1295" s="364" t="str">
        <f xml:space="preserve"> IF(tab_SATLISTE[[#This Row],[SAT-ID]]="","",IF(MID(tab_SATLISTE[[#This Row],[SAT-ID]],2,1)="x","Freistaat Bayern",INDEX(bezirke,LEFT(tab_SATLISTE[[#This Row],[SAT-ID]],1))&amp; " - "&amp; IF(MID(tab_SATLISTE[[#This Row],[SAT-ID]],2,1)="k","kommunal","privat")))</f>
        <v>Oberpfalz - kommunal</v>
      </c>
      <c r="I1295" s="365"/>
      <c r="J1295" s="365"/>
      <c r="K1295" s="365"/>
      <c r="L1295" s="366"/>
    </row>
    <row r="1296" spans="1:12" ht="15.95" customHeight="1" x14ac:dyDescent="0.25">
      <c r="A1296" s="133" t="s">
        <v>1495</v>
      </c>
      <c r="B1296" s="133" t="s">
        <v>4116</v>
      </c>
      <c r="C1296" s="133">
        <v>14</v>
      </c>
      <c r="D1296" s="136">
        <v>14000</v>
      </c>
      <c r="E1296" s="135">
        <v>3500</v>
      </c>
      <c r="F1296" s="133">
        <v>14</v>
      </c>
      <c r="G1296" s="46" t="str">
        <f>IF(MID(tab_SATLISTE[[#This Row],[SAT-ID]],2,1)="x","x",LEFT(tab_SATLISTE[[#This Row],[SAT-ID]]))</f>
        <v>3</v>
      </c>
      <c r="H1296" s="364" t="str">
        <f xml:space="preserve"> IF(tab_SATLISTE[[#This Row],[SAT-ID]]="","",IF(MID(tab_SATLISTE[[#This Row],[SAT-ID]],2,1)="x","Freistaat Bayern",INDEX(bezirke,LEFT(tab_SATLISTE[[#This Row],[SAT-ID]],1))&amp; " - "&amp; IF(MID(tab_SATLISTE[[#This Row],[SAT-ID]],2,1)="k","kommunal","privat")))</f>
        <v>Oberpfalz - kommunal</v>
      </c>
      <c r="I1296" s="365"/>
      <c r="J1296" s="365"/>
      <c r="K1296" s="365"/>
      <c r="L1296" s="366"/>
    </row>
    <row r="1297" spans="1:12" ht="15.95" customHeight="1" x14ac:dyDescent="0.25">
      <c r="A1297" s="133" t="s">
        <v>1637</v>
      </c>
      <c r="B1297" s="133" t="s">
        <v>4117</v>
      </c>
      <c r="C1297" s="133">
        <v>133</v>
      </c>
      <c r="D1297" s="136">
        <v>133000</v>
      </c>
      <c r="E1297" s="135">
        <v>33250</v>
      </c>
      <c r="F1297" s="133">
        <v>133</v>
      </c>
      <c r="G1297" s="46" t="str">
        <f>IF(MID(tab_SATLISTE[[#This Row],[SAT-ID]],2,1)="x","x",LEFT(tab_SATLISTE[[#This Row],[SAT-ID]]))</f>
        <v>3</v>
      </c>
      <c r="H1297" s="364" t="str">
        <f xml:space="preserve"> IF(tab_SATLISTE[[#This Row],[SAT-ID]]="","",IF(MID(tab_SATLISTE[[#This Row],[SAT-ID]],2,1)="x","Freistaat Bayern",INDEX(bezirke,LEFT(tab_SATLISTE[[#This Row],[SAT-ID]],1))&amp; " - "&amp; IF(MID(tab_SATLISTE[[#This Row],[SAT-ID]],2,1)="k","kommunal","privat")))</f>
        <v>Oberpfalz - kommunal</v>
      </c>
      <c r="I1297" s="365"/>
      <c r="J1297" s="365"/>
      <c r="K1297" s="365"/>
      <c r="L1297" s="366"/>
    </row>
    <row r="1298" spans="1:12" ht="15.95" customHeight="1" x14ac:dyDescent="0.25">
      <c r="A1298" s="133" t="s">
        <v>1500</v>
      </c>
      <c r="B1298" s="133" t="s">
        <v>4118</v>
      </c>
      <c r="C1298" s="133">
        <v>7</v>
      </c>
      <c r="D1298" s="136">
        <v>7000</v>
      </c>
      <c r="E1298" s="135">
        <v>1750</v>
      </c>
      <c r="F1298" s="133">
        <v>7</v>
      </c>
      <c r="G1298" s="46" t="str">
        <f>IF(MID(tab_SATLISTE[[#This Row],[SAT-ID]],2,1)="x","x",LEFT(tab_SATLISTE[[#This Row],[SAT-ID]]))</f>
        <v>3</v>
      </c>
      <c r="H1298" s="364" t="str">
        <f xml:space="preserve"> IF(tab_SATLISTE[[#This Row],[SAT-ID]]="","",IF(MID(tab_SATLISTE[[#This Row],[SAT-ID]],2,1)="x","Freistaat Bayern",INDEX(bezirke,LEFT(tab_SATLISTE[[#This Row],[SAT-ID]],1))&amp; " - "&amp; IF(MID(tab_SATLISTE[[#This Row],[SAT-ID]],2,1)="k","kommunal","privat")))</f>
        <v>Oberpfalz - kommunal</v>
      </c>
      <c r="I1298" s="365"/>
      <c r="J1298" s="365"/>
      <c r="K1298" s="365"/>
      <c r="L1298" s="366"/>
    </row>
    <row r="1299" spans="1:12" ht="15.95" customHeight="1" x14ac:dyDescent="0.25">
      <c r="A1299" s="133" t="s">
        <v>1509</v>
      </c>
      <c r="B1299" s="133" t="s">
        <v>4119</v>
      </c>
      <c r="C1299" s="133">
        <v>8</v>
      </c>
      <c r="D1299" s="136">
        <v>8000</v>
      </c>
      <c r="E1299" s="135">
        <v>2000</v>
      </c>
      <c r="F1299" s="133">
        <v>8</v>
      </c>
      <c r="G1299" s="46" t="str">
        <f>IF(MID(tab_SATLISTE[[#This Row],[SAT-ID]],2,1)="x","x",LEFT(tab_SATLISTE[[#This Row],[SAT-ID]]))</f>
        <v>3</v>
      </c>
      <c r="H1299" s="364" t="str">
        <f xml:space="preserve"> IF(tab_SATLISTE[[#This Row],[SAT-ID]]="","",IF(MID(tab_SATLISTE[[#This Row],[SAT-ID]],2,1)="x","Freistaat Bayern",INDEX(bezirke,LEFT(tab_SATLISTE[[#This Row],[SAT-ID]],1))&amp; " - "&amp; IF(MID(tab_SATLISTE[[#This Row],[SAT-ID]],2,1)="k","kommunal","privat")))</f>
        <v>Oberpfalz - kommunal</v>
      </c>
      <c r="I1299" s="365"/>
      <c r="J1299" s="365"/>
      <c r="K1299" s="365"/>
      <c r="L1299" s="366"/>
    </row>
    <row r="1300" spans="1:12" ht="15.95" customHeight="1" x14ac:dyDescent="0.25">
      <c r="A1300" s="133" t="s">
        <v>1603</v>
      </c>
      <c r="B1300" s="133" t="s">
        <v>4120</v>
      </c>
      <c r="C1300" s="133">
        <v>14</v>
      </c>
      <c r="D1300" s="136">
        <v>14000</v>
      </c>
      <c r="E1300" s="135">
        <v>3500</v>
      </c>
      <c r="F1300" s="133">
        <v>14</v>
      </c>
      <c r="G1300" s="46" t="str">
        <f>IF(MID(tab_SATLISTE[[#This Row],[SAT-ID]],2,1)="x","x",LEFT(tab_SATLISTE[[#This Row],[SAT-ID]]))</f>
        <v>3</v>
      </c>
      <c r="H1300" s="364" t="str">
        <f xml:space="preserve"> IF(tab_SATLISTE[[#This Row],[SAT-ID]]="","",IF(MID(tab_SATLISTE[[#This Row],[SAT-ID]],2,1)="x","Freistaat Bayern",INDEX(bezirke,LEFT(tab_SATLISTE[[#This Row],[SAT-ID]],1))&amp; " - "&amp; IF(MID(tab_SATLISTE[[#This Row],[SAT-ID]],2,1)="k","kommunal","privat")))</f>
        <v>Oberpfalz - kommunal</v>
      </c>
      <c r="I1300" s="365"/>
      <c r="J1300" s="365"/>
      <c r="K1300" s="365"/>
      <c r="L1300" s="366"/>
    </row>
    <row r="1301" spans="1:12" ht="15.95" customHeight="1" x14ac:dyDescent="0.25">
      <c r="A1301" s="133" t="s">
        <v>1675</v>
      </c>
      <c r="B1301" s="133" t="s">
        <v>4121</v>
      </c>
      <c r="C1301" s="133">
        <v>31</v>
      </c>
      <c r="D1301" s="136">
        <v>31000</v>
      </c>
      <c r="E1301" s="135">
        <v>7750</v>
      </c>
      <c r="F1301" s="133">
        <v>31</v>
      </c>
      <c r="G1301" s="46" t="str">
        <f>IF(MID(tab_SATLISTE[[#This Row],[SAT-ID]],2,1)="x","x",LEFT(tab_SATLISTE[[#This Row],[SAT-ID]]))</f>
        <v>3</v>
      </c>
      <c r="H1301" s="364" t="str">
        <f xml:space="preserve"> IF(tab_SATLISTE[[#This Row],[SAT-ID]]="","",IF(MID(tab_SATLISTE[[#This Row],[SAT-ID]],2,1)="x","Freistaat Bayern",INDEX(bezirke,LEFT(tab_SATLISTE[[#This Row],[SAT-ID]],1))&amp; " - "&amp; IF(MID(tab_SATLISTE[[#This Row],[SAT-ID]],2,1)="k","kommunal","privat")))</f>
        <v>Oberpfalz - kommunal</v>
      </c>
      <c r="I1301" s="365"/>
      <c r="J1301" s="365"/>
      <c r="K1301" s="365"/>
      <c r="L1301" s="366"/>
    </row>
    <row r="1302" spans="1:12" ht="15.95" customHeight="1" x14ac:dyDescent="0.25">
      <c r="A1302" s="133" t="s">
        <v>1537</v>
      </c>
      <c r="B1302" s="133" t="s">
        <v>4122</v>
      </c>
      <c r="C1302" s="133">
        <v>7</v>
      </c>
      <c r="D1302" s="136">
        <v>7000</v>
      </c>
      <c r="E1302" s="135">
        <v>1750</v>
      </c>
      <c r="F1302" s="133">
        <v>7</v>
      </c>
      <c r="G1302" s="46" t="str">
        <f>IF(MID(tab_SATLISTE[[#This Row],[SAT-ID]],2,1)="x","x",LEFT(tab_SATLISTE[[#This Row],[SAT-ID]]))</f>
        <v>3</v>
      </c>
      <c r="H1302" s="364" t="str">
        <f xml:space="preserve"> IF(tab_SATLISTE[[#This Row],[SAT-ID]]="","",IF(MID(tab_SATLISTE[[#This Row],[SAT-ID]],2,1)="x","Freistaat Bayern",INDEX(bezirke,LEFT(tab_SATLISTE[[#This Row],[SAT-ID]],1))&amp; " - "&amp; IF(MID(tab_SATLISTE[[#This Row],[SAT-ID]],2,1)="k","kommunal","privat")))</f>
        <v>Oberpfalz - kommunal</v>
      </c>
      <c r="I1302" s="365"/>
      <c r="J1302" s="365"/>
      <c r="K1302" s="365"/>
      <c r="L1302" s="366"/>
    </row>
    <row r="1303" spans="1:12" ht="15.95" customHeight="1" x14ac:dyDescent="0.25">
      <c r="A1303" s="133" t="s">
        <v>1732</v>
      </c>
      <c r="B1303" s="133" t="s">
        <v>3448</v>
      </c>
      <c r="C1303" s="133">
        <v>19</v>
      </c>
      <c r="D1303" s="136">
        <v>19000</v>
      </c>
      <c r="E1303" s="135">
        <v>4750</v>
      </c>
      <c r="F1303" s="133">
        <v>19</v>
      </c>
      <c r="G1303" s="46" t="str">
        <f>IF(MID(tab_SATLISTE[[#This Row],[SAT-ID]],2,1)="x","x",LEFT(tab_SATLISTE[[#This Row],[SAT-ID]]))</f>
        <v>3</v>
      </c>
      <c r="H1303" s="364" t="str">
        <f xml:space="preserve"> IF(tab_SATLISTE[[#This Row],[SAT-ID]]="","",IF(MID(tab_SATLISTE[[#This Row],[SAT-ID]],2,1)="x","Freistaat Bayern",INDEX(bezirke,LEFT(tab_SATLISTE[[#This Row],[SAT-ID]],1))&amp; " - "&amp; IF(MID(tab_SATLISTE[[#This Row],[SAT-ID]],2,1)="k","kommunal","privat")))</f>
        <v>Oberpfalz - privat</v>
      </c>
      <c r="I1303" s="365"/>
      <c r="J1303" s="365"/>
      <c r="K1303" s="365"/>
      <c r="L1303" s="366"/>
    </row>
    <row r="1304" spans="1:12" ht="15.95" customHeight="1" x14ac:dyDescent="0.25">
      <c r="A1304" s="133" t="s">
        <v>1572</v>
      </c>
      <c r="B1304" s="133" t="s">
        <v>4123</v>
      </c>
      <c r="C1304" s="133">
        <v>14</v>
      </c>
      <c r="D1304" s="136">
        <v>14000</v>
      </c>
      <c r="E1304" s="135">
        <v>3500</v>
      </c>
      <c r="F1304" s="133">
        <v>14</v>
      </c>
      <c r="G1304" s="46" t="str">
        <f>IF(MID(tab_SATLISTE[[#This Row],[SAT-ID]],2,1)="x","x",LEFT(tab_SATLISTE[[#This Row],[SAT-ID]]))</f>
        <v>3</v>
      </c>
      <c r="H1304" s="364" t="str">
        <f xml:space="preserve"> IF(tab_SATLISTE[[#This Row],[SAT-ID]]="","",IF(MID(tab_SATLISTE[[#This Row],[SAT-ID]],2,1)="x","Freistaat Bayern",INDEX(bezirke,LEFT(tab_SATLISTE[[#This Row],[SAT-ID]],1))&amp; " - "&amp; IF(MID(tab_SATLISTE[[#This Row],[SAT-ID]],2,1)="k","kommunal","privat")))</f>
        <v>Oberpfalz - kommunal</v>
      </c>
      <c r="I1304" s="365"/>
      <c r="J1304" s="365"/>
      <c r="K1304" s="365"/>
      <c r="L1304" s="366"/>
    </row>
    <row r="1305" spans="1:12" ht="15.95" customHeight="1" x14ac:dyDescent="0.25">
      <c r="A1305" s="133" t="s">
        <v>1594</v>
      </c>
      <c r="B1305" s="133" t="s">
        <v>4124</v>
      </c>
      <c r="C1305" s="133">
        <v>40</v>
      </c>
      <c r="D1305" s="136">
        <v>40000</v>
      </c>
      <c r="E1305" s="135">
        <v>10000</v>
      </c>
      <c r="F1305" s="133">
        <v>40</v>
      </c>
      <c r="G1305" s="46" t="str">
        <f>IF(MID(tab_SATLISTE[[#This Row],[SAT-ID]],2,1)="x","x",LEFT(tab_SATLISTE[[#This Row],[SAT-ID]]))</f>
        <v>3</v>
      </c>
      <c r="H1305" s="364" t="str">
        <f xml:space="preserve"> IF(tab_SATLISTE[[#This Row],[SAT-ID]]="","",IF(MID(tab_SATLISTE[[#This Row],[SAT-ID]],2,1)="x","Freistaat Bayern",INDEX(bezirke,LEFT(tab_SATLISTE[[#This Row],[SAT-ID]],1))&amp; " - "&amp; IF(MID(tab_SATLISTE[[#This Row],[SAT-ID]],2,1)="k","kommunal","privat")))</f>
        <v>Oberpfalz - kommunal</v>
      </c>
      <c r="I1305" s="365"/>
      <c r="J1305" s="365"/>
      <c r="K1305" s="365"/>
      <c r="L1305" s="366"/>
    </row>
    <row r="1306" spans="1:12" ht="15.95" customHeight="1" x14ac:dyDescent="0.25">
      <c r="A1306" s="133" t="s">
        <v>1512</v>
      </c>
      <c r="B1306" s="133" t="s">
        <v>4125</v>
      </c>
      <c r="C1306" s="133">
        <v>12</v>
      </c>
      <c r="D1306" s="136">
        <v>12000</v>
      </c>
      <c r="E1306" s="135">
        <v>3000</v>
      </c>
      <c r="F1306" s="133">
        <v>12</v>
      </c>
      <c r="G1306" s="46" t="str">
        <f>IF(MID(tab_SATLISTE[[#This Row],[SAT-ID]],2,1)="x","x",LEFT(tab_SATLISTE[[#This Row],[SAT-ID]]))</f>
        <v>3</v>
      </c>
      <c r="H1306" s="364" t="str">
        <f xml:space="preserve"> IF(tab_SATLISTE[[#This Row],[SAT-ID]]="","",IF(MID(tab_SATLISTE[[#This Row],[SAT-ID]],2,1)="x","Freistaat Bayern",INDEX(bezirke,LEFT(tab_SATLISTE[[#This Row],[SAT-ID]],1))&amp; " - "&amp; IF(MID(tab_SATLISTE[[#This Row],[SAT-ID]],2,1)="k","kommunal","privat")))</f>
        <v>Oberpfalz - kommunal</v>
      </c>
      <c r="I1306" s="365"/>
      <c r="J1306" s="365"/>
      <c r="K1306" s="365"/>
      <c r="L1306" s="366"/>
    </row>
    <row r="1307" spans="1:12" ht="15.95" customHeight="1" x14ac:dyDescent="0.25">
      <c r="A1307" s="133" t="s">
        <v>1733</v>
      </c>
      <c r="B1307" s="133" t="s">
        <v>191</v>
      </c>
      <c r="C1307" s="133">
        <v>55</v>
      </c>
      <c r="D1307" s="136">
        <v>55000</v>
      </c>
      <c r="E1307" s="135">
        <v>13750</v>
      </c>
      <c r="F1307" s="133">
        <v>55</v>
      </c>
      <c r="G1307" s="46" t="str">
        <f>IF(MID(tab_SATLISTE[[#This Row],[SAT-ID]],2,1)="x","x",LEFT(tab_SATLISTE[[#This Row],[SAT-ID]]))</f>
        <v>3</v>
      </c>
      <c r="H1307" s="364" t="str">
        <f xml:space="preserve"> IF(tab_SATLISTE[[#This Row],[SAT-ID]]="","",IF(MID(tab_SATLISTE[[#This Row],[SAT-ID]],2,1)="x","Freistaat Bayern",INDEX(bezirke,LEFT(tab_SATLISTE[[#This Row],[SAT-ID]],1))&amp; " - "&amp; IF(MID(tab_SATLISTE[[#This Row],[SAT-ID]],2,1)="k","kommunal","privat")))</f>
        <v>Oberpfalz - privat</v>
      </c>
      <c r="I1307" s="365"/>
      <c r="J1307" s="365"/>
      <c r="K1307" s="365"/>
      <c r="L1307" s="366"/>
    </row>
    <row r="1308" spans="1:12" ht="15.95" customHeight="1" x14ac:dyDescent="0.25">
      <c r="A1308" s="133" t="s">
        <v>1595</v>
      </c>
      <c r="B1308" s="133" t="s">
        <v>4126</v>
      </c>
      <c r="C1308" s="133">
        <v>22</v>
      </c>
      <c r="D1308" s="136">
        <v>22000</v>
      </c>
      <c r="E1308" s="135">
        <v>5500</v>
      </c>
      <c r="F1308" s="133">
        <v>22</v>
      </c>
      <c r="G1308" s="46" t="str">
        <f>IF(MID(tab_SATLISTE[[#This Row],[SAT-ID]],2,1)="x","x",LEFT(tab_SATLISTE[[#This Row],[SAT-ID]]))</f>
        <v>3</v>
      </c>
      <c r="H1308" s="364" t="str">
        <f xml:space="preserve"> IF(tab_SATLISTE[[#This Row],[SAT-ID]]="","",IF(MID(tab_SATLISTE[[#This Row],[SAT-ID]],2,1)="x","Freistaat Bayern",INDEX(bezirke,LEFT(tab_SATLISTE[[#This Row],[SAT-ID]],1))&amp; " - "&amp; IF(MID(tab_SATLISTE[[#This Row],[SAT-ID]],2,1)="k","kommunal","privat")))</f>
        <v>Oberpfalz - kommunal</v>
      </c>
      <c r="I1308" s="365"/>
      <c r="J1308" s="365"/>
      <c r="K1308" s="365"/>
      <c r="L1308" s="366"/>
    </row>
    <row r="1309" spans="1:12" ht="15.95" customHeight="1" x14ac:dyDescent="0.25">
      <c r="A1309" s="133" t="s">
        <v>1604</v>
      </c>
      <c r="B1309" s="133" t="s">
        <v>252</v>
      </c>
      <c r="C1309" s="133">
        <v>14</v>
      </c>
      <c r="D1309" s="136">
        <v>14000</v>
      </c>
      <c r="E1309" s="135">
        <v>3500</v>
      </c>
      <c r="F1309" s="133">
        <v>14</v>
      </c>
      <c r="G1309" s="46" t="str">
        <f>IF(MID(tab_SATLISTE[[#This Row],[SAT-ID]],2,1)="x","x",LEFT(tab_SATLISTE[[#This Row],[SAT-ID]]))</f>
        <v>3</v>
      </c>
      <c r="H1309" s="364" t="str">
        <f xml:space="preserve"> IF(tab_SATLISTE[[#This Row],[SAT-ID]]="","",IF(MID(tab_SATLISTE[[#This Row],[SAT-ID]],2,1)="x","Freistaat Bayern",INDEX(bezirke,LEFT(tab_SATLISTE[[#This Row],[SAT-ID]],1))&amp; " - "&amp; IF(MID(tab_SATLISTE[[#This Row],[SAT-ID]],2,1)="k","kommunal","privat")))</f>
        <v>Oberpfalz - kommunal</v>
      </c>
      <c r="I1309" s="365"/>
      <c r="J1309" s="365"/>
      <c r="K1309" s="365"/>
      <c r="L1309" s="366"/>
    </row>
    <row r="1310" spans="1:12" ht="15.95" customHeight="1" x14ac:dyDescent="0.25">
      <c r="A1310" s="133" t="s">
        <v>1605</v>
      </c>
      <c r="B1310" s="133" t="s">
        <v>4127</v>
      </c>
      <c r="C1310" s="133">
        <v>8</v>
      </c>
      <c r="D1310" s="136">
        <v>8000</v>
      </c>
      <c r="E1310" s="135">
        <v>2000</v>
      </c>
      <c r="F1310" s="133">
        <v>8</v>
      </c>
      <c r="G1310" s="46" t="str">
        <f>IF(MID(tab_SATLISTE[[#This Row],[SAT-ID]],2,1)="x","x",LEFT(tab_SATLISTE[[#This Row],[SAT-ID]]))</f>
        <v>3</v>
      </c>
      <c r="H1310" s="364" t="str">
        <f xml:space="preserve"> IF(tab_SATLISTE[[#This Row],[SAT-ID]]="","",IF(MID(tab_SATLISTE[[#This Row],[SAT-ID]],2,1)="x","Freistaat Bayern",INDEX(bezirke,LEFT(tab_SATLISTE[[#This Row],[SAT-ID]],1))&amp; " - "&amp; IF(MID(tab_SATLISTE[[#This Row],[SAT-ID]],2,1)="k","kommunal","privat")))</f>
        <v>Oberpfalz - kommunal</v>
      </c>
      <c r="I1310" s="365"/>
      <c r="J1310" s="365"/>
      <c r="K1310" s="365"/>
      <c r="L1310" s="366"/>
    </row>
    <row r="1311" spans="1:12" ht="15.95" customHeight="1" x14ac:dyDescent="0.25">
      <c r="A1311" s="133" t="s">
        <v>1643</v>
      </c>
      <c r="B1311" s="133" t="s">
        <v>4128</v>
      </c>
      <c r="C1311" s="133">
        <v>23</v>
      </c>
      <c r="D1311" s="136">
        <v>23000</v>
      </c>
      <c r="E1311" s="135">
        <v>5750</v>
      </c>
      <c r="F1311" s="133">
        <v>23</v>
      </c>
      <c r="G1311" s="46" t="str">
        <f>IF(MID(tab_SATLISTE[[#This Row],[SAT-ID]],2,1)="x","x",LEFT(tab_SATLISTE[[#This Row],[SAT-ID]]))</f>
        <v>3</v>
      </c>
      <c r="H1311" s="364" t="str">
        <f xml:space="preserve"> IF(tab_SATLISTE[[#This Row],[SAT-ID]]="","",IF(MID(tab_SATLISTE[[#This Row],[SAT-ID]],2,1)="x","Freistaat Bayern",INDEX(bezirke,LEFT(tab_SATLISTE[[#This Row],[SAT-ID]],1))&amp; " - "&amp; IF(MID(tab_SATLISTE[[#This Row],[SAT-ID]],2,1)="k","kommunal","privat")))</f>
        <v>Oberpfalz - kommunal</v>
      </c>
      <c r="I1311" s="365"/>
      <c r="J1311" s="365"/>
      <c r="K1311" s="365"/>
      <c r="L1311" s="366"/>
    </row>
    <row r="1312" spans="1:12" ht="15.95" customHeight="1" x14ac:dyDescent="0.25">
      <c r="A1312" s="133" t="s">
        <v>1647</v>
      </c>
      <c r="B1312" s="133" t="s">
        <v>4129</v>
      </c>
      <c r="C1312" s="133">
        <v>10</v>
      </c>
      <c r="D1312" s="136">
        <v>10000</v>
      </c>
      <c r="E1312" s="135">
        <v>2500</v>
      </c>
      <c r="F1312" s="133">
        <v>10</v>
      </c>
      <c r="G1312" s="46" t="str">
        <f>IF(MID(tab_SATLISTE[[#This Row],[SAT-ID]],2,1)="x","x",LEFT(tab_SATLISTE[[#This Row],[SAT-ID]]))</f>
        <v>3</v>
      </c>
      <c r="H1312" s="364" t="str">
        <f xml:space="preserve"> IF(tab_SATLISTE[[#This Row],[SAT-ID]]="","",IF(MID(tab_SATLISTE[[#This Row],[SAT-ID]],2,1)="x","Freistaat Bayern",INDEX(bezirke,LEFT(tab_SATLISTE[[#This Row],[SAT-ID]],1))&amp; " - "&amp; IF(MID(tab_SATLISTE[[#This Row],[SAT-ID]],2,1)="k","kommunal","privat")))</f>
        <v>Oberpfalz - kommunal</v>
      </c>
      <c r="I1312" s="365"/>
      <c r="J1312" s="365"/>
      <c r="K1312" s="365"/>
      <c r="L1312" s="366"/>
    </row>
    <row r="1313" spans="1:12" ht="15.95" customHeight="1" x14ac:dyDescent="0.25">
      <c r="A1313" s="133" t="s">
        <v>1649</v>
      </c>
      <c r="B1313" s="133" t="s">
        <v>4130</v>
      </c>
      <c r="C1313" s="133">
        <v>25</v>
      </c>
      <c r="D1313" s="136">
        <v>25000</v>
      </c>
      <c r="E1313" s="135">
        <v>6250</v>
      </c>
      <c r="F1313" s="133">
        <v>25</v>
      </c>
      <c r="G1313" s="46" t="str">
        <f>IF(MID(tab_SATLISTE[[#This Row],[SAT-ID]],2,1)="x","x",LEFT(tab_SATLISTE[[#This Row],[SAT-ID]]))</f>
        <v>3</v>
      </c>
      <c r="H1313" s="364" t="str">
        <f xml:space="preserve"> IF(tab_SATLISTE[[#This Row],[SAT-ID]]="","",IF(MID(tab_SATLISTE[[#This Row],[SAT-ID]],2,1)="x","Freistaat Bayern",INDEX(bezirke,LEFT(tab_SATLISTE[[#This Row],[SAT-ID]],1))&amp; " - "&amp; IF(MID(tab_SATLISTE[[#This Row],[SAT-ID]],2,1)="k","kommunal","privat")))</f>
        <v>Oberpfalz - kommunal</v>
      </c>
      <c r="I1313" s="365"/>
      <c r="J1313" s="365"/>
      <c r="K1313" s="365"/>
      <c r="L1313" s="366"/>
    </row>
    <row r="1314" spans="1:12" ht="15.95" customHeight="1" x14ac:dyDescent="0.25">
      <c r="A1314" s="133" t="s">
        <v>1652</v>
      </c>
      <c r="B1314" s="133" t="s">
        <v>4131</v>
      </c>
      <c r="C1314" s="133">
        <v>8</v>
      </c>
      <c r="D1314" s="136">
        <v>8000</v>
      </c>
      <c r="E1314" s="135">
        <v>2000</v>
      </c>
      <c r="F1314" s="133">
        <v>8</v>
      </c>
      <c r="G1314" s="46" t="str">
        <f>IF(MID(tab_SATLISTE[[#This Row],[SAT-ID]],2,1)="x","x",LEFT(tab_SATLISTE[[#This Row],[SAT-ID]]))</f>
        <v>3</v>
      </c>
      <c r="H1314" s="364" t="str">
        <f xml:space="preserve"> IF(tab_SATLISTE[[#This Row],[SAT-ID]]="","",IF(MID(tab_SATLISTE[[#This Row],[SAT-ID]],2,1)="x","Freistaat Bayern",INDEX(bezirke,LEFT(tab_SATLISTE[[#This Row],[SAT-ID]],1))&amp; " - "&amp; IF(MID(tab_SATLISTE[[#This Row],[SAT-ID]],2,1)="k","kommunal","privat")))</f>
        <v>Oberpfalz - kommunal</v>
      </c>
      <c r="I1314" s="365"/>
      <c r="J1314" s="365"/>
      <c r="K1314" s="365"/>
      <c r="L1314" s="366"/>
    </row>
    <row r="1315" spans="1:12" ht="15.95" customHeight="1" x14ac:dyDescent="0.25">
      <c r="A1315" s="133" t="s">
        <v>1681</v>
      </c>
      <c r="B1315" s="133" t="s">
        <v>4132</v>
      </c>
      <c r="C1315" s="133">
        <v>6</v>
      </c>
      <c r="D1315" s="136">
        <v>6000</v>
      </c>
      <c r="E1315" s="135">
        <v>1500</v>
      </c>
      <c r="F1315" s="133">
        <v>6</v>
      </c>
      <c r="G1315" s="46" t="str">
        <f>IF(MID(tab_SATLISTE[[#This Row],[SAT-ID]],2,1)="x","x",LEFT(tab_SATLISTE[[#This Row],[SAT-ID]]))</f>
        <v>3</v>
      </c>
      <c r="H1315" s="364" t="str">
        <f xml:space="preserve"> IF(tab_SATLISTE[[#This Row],[SAT-ID]]="","",IF(MID(tab_SATLISTE[[#This Row],[SAT-ID]],2,1)="x","Freistaat Bayern",INDEX(bezirke,LEFT(tab_SATLISTE[[#This Row],[SAT-ID]],1))&amp; " - "&amp; IF(MID(tab_SATLISTE[[#This Row],[SAT-ID]],2,1)="k","kommunal","privat")))</f>
        <v>Oberpfalz - kommunal</v>
      </c>
      <c r="I1315" s="365"/>
      <c r="J1315" s="365"/>
      <c r="K1315" s="365"/>
      <c r="L1315" s="366"/>
    </row>
    <row r="1316" spans="1:12" ht="15.95" customHeight="1" x14ac:dyDescent="0.25">
      <c r="A1316" s="133" t="s">
        <v>1719</v>
      </c>
      <c r="B1316" s="133" t="s">
        <v>3920</v>
      </c>
      <c r="C1316" s="133">
        <v>3</v>
      </c>
      <c r="D1316" s="136">
        <v>3000</v>
      </c>
      <c r="E1316" s="135">
        <v>750</v>
      </c>
      <c r="F1316" s="133">
        <v>3</v>
      </c>
      <c r="G1316" s="46" t="str">
        <f>IF(MID(tab_SATLISTE[[#This Row],[SAT-ID]],2,1)="x","x",LEFT(tab_SATLISTE[[#This Row],[SAT-ID]]))</f>
        <v>3</v>
      </c>
      <c r="H1316" s="364" t="str">
        <f xml:space="preserve"> IF(tab_SATLISTE[[#This Row],[SAT-ID]]="","",IF(MID(tab_SATLISTE[[#This Row],[SAT-ID]],2,1)="x","Freistaat Bayern",INDEX(bezirke,LEFT(tab_SATLISTE[[#This Row],[SAT-ID]],1))&amp; " - "&amp; IF(MID(tab_SATLISTE[[#This Row],[SAT-ID]],2,1)="k","kommunal","privat")))</f>
        <v>Oberpfalz - privat</v>
      </c>
      <c r="I1316" s="365"/>
      <c r="J1316" s="365"/>
      <c r="K1316" s="365"/>
      <c r="L1316" s="366"/>
    </row>
    <row r="1317" spans="1:12" ht="15.95" customHeight="1" x14ac:dyDescent="0.25">
      <c r="A1317" s="133" t="s">
        <v>1473</v>
      </c>
      <c r="B1317" s="133" t="s">
        <v>4133</v>
      </c>
      <c r="C1317" s="133">
        <v>3</v>
      </c>
      <c r="D1317" s="136">
        <v>3000</v>
      </c>
      <c r="E1317" s="135">
        <v>750</v>
      </c>
      <c r="F1317" s="133">
        <v>3</v>
      </c>
      <c r="G1317" s="46" t="str">
        <f>IF(MID(tab_SATLISTE[[#This Row],[SAT-ID]],2,1)="x","x",LEFT(tab_SATLISTE[[#This Row],[SAT-ID]]))</f>
        <v>3</v>
      </c>
      <c r="H1317" s="364" t="str">
        <f xml:space="preserve"> IF(tab_SATLISTE[[#This Row],[SAT-ID]]="","",IF(MID(tab_SATLISTE[[#This Row],[SAT-ID]],2,1)="x","Freistaat Bayern",INDEX(bezirke,LEFT(tab_SATLISTE[[#This Row],[SAT-ID]],1))&amp; " - "&amp; IF(MID(tab_SATLISTE[[#This Row],[SAT-ID]],2,1)="k","kommunal","privat")))</f>
        <v>Oberpfalz - kommunal</v>
      </c>
      <c r="I1317" s="365"/>
      <c r="J1317" s="365"/>
      <c r="K1317" s="365"/>
      <c r="L1317" s="366"/>
    </row>
    <row r="1318" spans="1:12" ht="15.95" customHeight="1" x14ac:dyDescent="0.25">
      <c r="A1318" s="133" t="s">
        <v>1498</v>
      </c>
      <c r="B1318" s="133" t="s">
        <v>4134</v>
      </c>
      <c r="C1318" s="133">
        <v>9</v>
      </c>
      <c r="D1318" s="136">
        <v>9000</v>
      </c>
      <c r="E1318" s="135">
        <v>2250</v>
      </c>
      <c r="F1318" s="133">
        <v>9</v>
      </c>
      <c r="G1318" s="46" t="str">
        <f>IF(MID(tab_SATLISTE[[#This Row],[SAT-ID]],2,1)="x","x",LEFT(tab_SATLISTE[[#This Row],[SAT-ID]]))</f>
        <v>3</v>
      </c>
      <c r="H1318" s="364" t="str">
        <f xml:space="preserve"> IF(tab_SATLISTE[[#This Row],[SAT-ID]]="","",IF(MID(tab_SATLISTE[[#This Row],[SAT-ID]],2,1)="x","Freistaat Bayern",INDEX(bezirke,LEFT(tab_SATLISTE[[#This Row],[SAT-ID]],1))&amp; " - "&amp; IF(MID(tab_SATLISTE[[#This Row],[SAT-ID]],2,1)="k","kommunal","privat")))</f>
        <v>Oberpfalz - kommunal</v>
      </c>
      <c r="I1318" s="365"/>
      <c r="J1318" s="365"/>
      <c r="K1318" s="365"/>
      <c r="L1318" s="366"/>
    </row>
    <row r="1319" spans="1:12" ht="15.95" customHeight="1" x14ac:dyDescent="0.25">
      <c r="A1319" s="133" t="s">
        <v>1503</v>
      </c>
      <c r="B1319" s="133" t="s">
        <v>4135</v>
      </c>
      <c r="C1319" s="133">
        <v>74</v>
      </c>
      <c r="D1319" s="136">
        <v>74000</v>
      </c>
      <c r="E1319" s="135">
        <v>18500</v>
      </c>
      <c r="F1319" s="133">
        <v>74</v>
      </c>
      <c r="G1319" s="46" t="str">
        <f>IF(MID(tab_SATLISTE[[#This Row],[SAT-ID]],2,1)="x","x",LEFT(tab_SATLISTE[[#This Row],[SAT-ID]]))</f>
        <v>3</v>
      </c>
      <c r="H1319" s="364" t="str">
        <f xml:space="preserve"> IF(tab_SATLISTE[[#This Row],[SAT-ID]]="","",IF(MID(tab_SATLISTE[[#This Row],[SAT-ID]],2,1)="x","Freistaat Bayern",INDEX(bezirke,LEFT(tab_SATLISTE[[#This Row],[SAT-ID]],1))&amp; " - "&amp; IF(MID(tab_SATLISTE[[#This Row],[SAT-ID]],2,1)="k","kommunal","privat")))</f>
        <v>Oberpfalz - kommunal</v>
      </c>
      <c r="I1319" s="365"/>
      <c r="J1319" s="365"/>
      <c r="K1319" s="365"/>
      <c r="L1319" s="366"/>
    </row>
    <row r="1320" spans="1:12" ht="15.95" customHeight="1" x14ac:dyDescent="0.25">
      <c r="A1320" s="133" t="s">
        <v>1510</v>
      </c>
      <c r="B1320" s="133" t="s">
        <v>4136</v>
      </c>
      <c r="C1320" s="133">
        <v>3</v>
      </c>
      <c r="D1320" s="136">
        <v>3000</v>
      </c>
      <c r="E1320" s="135">
        <v>750</v>
      </c>
      <c r="F1320" s="133">
        <v>3</v>
      </c>
      <c r="G1320" s="46" t="str">
        <f>IF(MID(tab_SATLISTE[[#This Row],[SAT-ID]],2,1)="x","x",LEFT(tab_SATLISTE[[#This Row],[SAT-ID]]))</f>
        <v>3</v>
      </c>
      <c r="H1320" s="364" t="str">
        <f xml:space="preserve"> IF(tab_SATLISTE[[#This Row],[SAT-ID]]="","",IF(MID(tab_SATLISTE[[#This Row],[SAT-ID]],2,1)="x","Freistaat Bayern",INDEX(bezirke,LEFT(tab_SATLISTE[[#This Row],[SAT-ID]],1))&amp; " - "&amp; IF(MID(tab_SATLISTE[[#This Row],[SAT-ID]],2,1)="k","kommunal","privat")))</f>
        <v>Oberpfalz - kommunal</v>
      </c>
      <c r="I1320" s="365"/>
      <c r="J1320" s="365"/>
      <c r="K1320" s="365"/>
      <c r="L1320" s="366"/>
    </row>
    <row r="1321" spans="1:12" ht="15.95" customHeight="1" x14ac:dyDescent="0.25">
      <c r="A1321" s="133" t="s">
        <v>1524</v>
      </c>
      <c r="B1321" s="133" t="s">
        <v>4137</v>
      </c>
      <c r="C1321" s="133">
        <v>10</v>
      </c>
      <c r="D1321" s="136">
        <v>10000</v>
      </c>
      <c r="E1321" s="135">
        <v>2500</v>
      </c>
      <c r="F1321" s="133">
        <v>10</v>
      </c>
      <c r="G1321" s="46" t="str">
        <f>IF(MID(tab_SATLISTE[[#This Row],[SAT-ID]],2,1)="x","x",LEFT(tab_SATLISTE[[#This Row],[SAT-ID]]))</f>
        <v>3</v>
      </c>
      <c r="H1321" s="364" t="str">
        <f xml:space="preserve"> IF(tab_SATLISTE[[#This Row],[SAT-ID]]="","",IF(MID(tab_SATLISTE[[#This Row],[SAT-ID]],2,1)="x","Freistaat Bayern",INDEX(bezirke,LEFT(tab_SATLISTE[[#This Row],[SAT-ID]],1))&amp; " - "&amp; IF(MID(tab_SATLISTE[[#This Row],[SAT-ID]],2,1)="k","kommunal","privat")))</f>
        <v>Oberpfalz - kommunal</v>
      </c>
      <c r="I1321" s="365"/>
      <c r="J1321" s="365"/>
      <c r="K1321" s="365"/>
      <c r="L1321" s="366"/>
    </row>
    <row r="1322" spans="1:12" ht="15.95" customHeight="1" x14ac:dyDescent="0.25">
      <c r="A1322" s="133" t="s">
        <v>1536</v>
      </c>
      <c r="B1322" s="133" t="s">
        <v>4138</v>
      </c>
      <c r="C1322" s="133">
        <v>2</v>
      </c>
      <c r="D1322" s="136">
        <v>2000</v>
      </c>
      <c r="E1322" s="135">
        <v>500</v>
      </c>
      <c r="F1322" s="133">
        <v>2</v>
      </c>
      <c r="G1322" s="46" t="str">
        <f>IF(MID(tab_SATLISTE[[#This Row],[SAT-ID]],2,1)="x","x",LEFT(tab_SATLISTE[[#This Row],[SAT-ID]]))</f>
        <v>3</v>
      </c>
      <c r="H1322" s="364" t="str">
        <f xml:space="preserve"> IF(tab_SATLISTE[[#This Row],[SAT-ID]]="","",IF(MID(tab_SATLISTE[[#This Row],[SAT-ID]],2,1)="x","Freistaat Bayern",INDEX(bezirke,LEFT(tab_SATLISTE[[#This Row],[SAT-ID]],1))&amp; " - "&amp; IF(MID(tab_SATLISTE[[#This Row],[SAT-ID]],2,1)="k","kommunal","privat")))</f>
        <v>Oberpfalz - kommunal</v>
      </c>
      <c r="I1322" s="365"/>
      <c r="J1322" s="365"/>
      <c r="K1322" s="365"/>
      <c r="L1322" s="366"/>
    </row>
    <row r="1323" spans="1:12" ht="15.95" customHeight="1" x14ac:dyDescent="0.25">
      <c r="A1323" s="133" t="s">
        <v>1568</v>
      </c>
      <c r="B1323" s="133" t="s">
        <v>4139</v>
      </c>
      <c r="C1323" s="133">
        <v>42</v>
      </c>
      <c r="D1323" s="136">
        <v>42000</v>
      </c>
      <c r="E1323" s="135">
        <v>10500</v>
      </c>
      <c r="F1323" s="133">
        <v>42</v>
      </c>
      <c r="G1323" s="46" t="str">
        <f>IF(MID(tab_SATLISTE[[#This Row],[SAT-ID]],2,1)="x","x",LEFT(tab_SATLISTE[[#This Row],[SAT-ID]]))</f>
        <v>3</v>
      </c>
      <c r="H1323" s="364" t="str">
        <f xml:space="preserve"> IF(tab_SATLISTE[[#This Row],[SAT-ID]]="","",IF(MID(tab_SATLISTE[[#This Row],[SAT-ID]],2,1)="x","Freistaat Bayern",INDEX(bezirke,LEFT(tab_SATLISTE[[#This Row],[SAT-ID]],1))&amp; " - "&amp; IF(MID(tab_SATLISTE[[#This Row],[SAT-ID]],2,1)="k","kommunal","privat")))</f>
        <v>Oberpfalz - kommunal</v>
      </c>
      <c r="I1323" s="365"/>
      <c r="J1323" s="365"/>
      <c r="K1323" s="365"/>
      <c r="L1323" s="366"/>
    </row>
    <row r="1324" spans="1:12" ht="15.95" customHeight="1" x14ac:dyDescent="0.25">
      <c r="A1324" s="133" t="s">
        <v>1581</v>
      </c>
      <c r="B1324" s="133" t="s">
        <v>4140</v>
      </c>
      <c r="C1324" s="133">
        <v>3</v>
      </c>
      <c r="D1324" s="136">
        <v>3000</v>
      </c>
      <c r="E1324" s="135">
        <v>750</v>
      </c>
      <c r="F1324" s="133">
        <v>3</v>
      </c>
      <c r="G1324" s="46" t="str">
        <f>IF(MID(tab_SATLISTE[[#This Row],[SAT-ID]],2,1)="x","x",LEFT(tab_SATLISTE[[#This Row],[SAT-ID]]))</f>
        <v>3</v>
      </c>
      <c r="H1324" s="364" t="str">
        <f xml:space="preserve"> IF(tab_SATLISTE[[#This Row],[SAT-ID]]="","",IF(MID(tab_SATLISTE[[#This Row],[SAT-ID]],2,1)="x","Freistaat Bayern",INDEX(bezirke,LEFT(tab_SATLISTE[[#This Row],[SAT-ID]],1))&amp; " - "&amp; IF(MID(tab_SATLISTE[[#This Row],[SAT-ID]],2,1)="k","kommunal","privat")))</f>
        <v>Oberpfalz - kommunal</v>
      </c>
      <c r="I1324" s="365"/>
      <c r="J1324" s="365"/>
      <c r="K1324" s="365"/>
      <c r="L1324" s="366"/>
    </row>
    <row r="1325" spans="1:12" ht="15.95" customHeight="1" x14ac:dyDescent="0.25">
      <c r="A1325" s="133" t="s">
        <v>1586</v>
      </c>
      <c r="B1325" s="133" t="s">
        <v>4141</v>
      </c>
      <c r="C1325" s="133">
        <v>22</v>
      </c>
      <c r="D1325" s="136">
        <v>22000</v>
      </c>
      <c r="E1325" s="135">
        <v>5500</v>
      </c>
      <c r="F1325" s="133">
        <v>22</v>
      </c>
      <c r="G1325" s="46" t="str">
        <f>IF(MID(tab_SATLISTE[[#This Row],[SAT-ID]],2,1)="x","x",LEFT(tab_SATLISTE[[#This Row],[SAT-ID]]))</f>
        <v>3</v>
      </c>
      <c r="H1325" s="364" t="str">
        <f xml:space="preserve"> IF(tab_SATLISTE[[#This Row],[SAT-ID]]="","",IF(MID(tab_SATLISTE[[#This Row],[SAT-ID]],2,1)="x","Freistaat Bayern",INDEX(bezirke,LEFT(tab_SATLISTE[[#This Row],[SAT-ID]],1))&amp; " - "&amp; IF(MID(tab_SATLISTE[[#This Row],[SAT-ID]],2,1)="k","kommunal","privat")))</f>
        <v>Oberpfalz - kommunal</v>
      </c>
      <c r="I1325" s="365"/>
      <c r="J1325" s="365"/>
      <c r="K1325" s="365"/>
      <c r="L1325" s="366"/>
    </row>
    <row r="1326" spans="1:12" ht="15.95" customHeight="1" x14ac:dyDescent="0.25">
      <c r="A1326" s="133" t="s">
        <v>1592</v>
      </c>
      <c r="B1326" s="133" t="s">
        <v>4142</v>
      </c>
      <c r="C1326" s="133">
        <v>2</v>
      </c>
      <c r="D1326" s="136">
        <v>2000</v>
      </c>
      <c r="E1326" s="135">
        <v>500</v>
      </c>
      <c r="F1326" s="133">
        <v>2</v>
      </c>
      <c r="G1326" s="46" t="str">
        <f>IF(MID(tab_SATLISTE[[#This Row],[SAT-ID]],2,1)="x","x",LEFT(tab_SATLISTE[[#This Row],[SAT-ID]]))</f>
        <v>3</v>
      </c>
      <c r="H1326" s="364" t="str">
        <f xml:space="preserve"> IF(tab_SATLISTE[[#This Row],[SAT-ID]]="","",IF(MID(tab_SATLISTE[[#This Row],[SAT-ID]],2,1)="x","Freistaat Bayern",INDEX(bezirke,LEFT(tab_SATLISTE[[#This Row],[SAT-ID]],1))&amp; " - "&amp; IF(MID(tab_SATLISTE[[#This Row],[SAT-ID]],2,1)="k","kommunal","privat")))</f>
        <v>Oberpfalz - kommunal</v>
      </c>
      <c r="I1326" s="365"/>
      <c r="J1326" s="365"/>
      <c r="K1326" s="365"/>
      <c r="L1326" s="366"/>
    </row>
    <row r="1327" spans="1:12" ht="15.95" customHeight="1" x14ac:dyDescent="0.25">
      <c r="A1327" s="133" t="s">
        <v>1630</v>
      </c>
      <c r="B1327" s="133" t="s">
        <v>4143</v>
      </c>
      <c r="C1327" s="133">
        <v>2</v>
      </c>
      <c r="D1327" s="136">
        <v>2000</v>
      </c>
      <c r="E1327" s="135">
        <v>500</v>
      </c>
      <c r="F1327" s="133">
        <v>2</v>
      </c>
      <c r="G1327" s="46" t="str">
        <f>IF(MID(tab_SATLISTE[[#This Row],[SAT-ID]],2,1)="x","x",LEFT(tab_SATLISTE[[#This Row],[SAT-ID]]))</f>
        <v>3</v>
      </c>
      <c r="H1327" s="364" t="str">
        <f xml:space="preserve"> IF(tab_SATLISTE[[#This Row],[SAT-ID]]="","",IF(MID(tab_SATLISTE[[#This Row],[SAT-ID]],2,1)="x","Freistaat Bayern",INDEX(bezirke,LEFT(tab_SATLISTE[[#This Row],[SAT-ID]],1))&amp; " - "&amp; IF(MID(tab_SATLISTE[[#This Row],[SAT-ID]],2,1)="k","kommunal","privat")))</f>
        <v>Oberpfalz - kommunal</v>
      </c>
      <c r="I1327" s="365"/>
      <c r="J1327" s="365"/>
      <c r="K1327" s="365"/>
      <c r="L1327" s="366"/>
    </row>
    <row r="1328" spans="1:12" ht="15.95" customHeight="1" x14ac:dyDescent="0.25">
      <c r="A1328" s="133" t="s">
        <v>1634</v>
      </c>
      <c r="B1328" s="133" t="s">
        <v>4144</v>
      </c>
      <c r="C1328" s="133">
        <v>7</v>
      </c>
      <c r="D1328" s="136">
        <v>7000</v>
      </c>
      <c r="E1328" s="135">
        <v>1750</v>
      </c>
      <c r="F1328" s="133">
        <v>7</v>
      </c>
      <c r="G1328" s="46" t="str">
        <f>IF(MID(tab_SATLISTE[[#This Row],[SAT-ID]],2,1)="x","x",LEFT(tab_SATLISTE[[#This Row],[SAT-ID]]))</f>
        <v>3</v>
      </c>
      <c r="H1328" s="364" t="str">
        <f xml:space="preserve"> IF(tab_SATLISTE[[#This Row],[SAT-ID]]="","",IF(MID(tab_SATLISTE[[#This Row],[SAT-ID]],2,1)="x","Freistaat Bayern",INDEX(bezirke,LEFT(tab_SATLISTE[[#This Row],[SAT-ID]],1))&amp; " - "&amp; IF(MID(tab_SATLISTE[[#This Row],[SAT-ID]],2,1)="k","kommunal","privat")))</f>
        <v>Oberpfalz - kommunal</v>
      </c>
      <c r="I1328" s="365"/>
      <c r="J1328" s="365"/>
      <c r="K1328" s="365"/>
      <c r="L1328" s="366"/>
    </row>
    <row r="1329" spans="1:12" ht="15.95" customHeight="1" x14ac:dyDescent="0.25">
      <c r="A1329" s="133" t="s">
        <v>1640</v>
      </c>
      <c r="B1329" s="133" t="s">
        <v>4145</v>
      </c>
      <c r="C1329" s="133">
        <v>2</v>
      </c>
      <c r="D1329" s="136">
        <v>2000</v>
      </c>
      <c r="E1329" s="135">
        <v>500</v>
      </c>
      <c r="F1329" s="133">
        <v>2</v>
      </c>
      <c r="G1329" s="46" t="str">
        <f>IF(MID(tab_SATLISTE[[#This Row],[SAT-ID]],2,1)="x","x",LEFT(tab_SATLISTE[[#This Row],[SAT-ID]]))</f>
        <v>3</v>
      </c>
      <c r="H1329" s="364" t="str">
        <f xml:space="preserve"> IF(tab_SATLISTE[[#This Row],[SAT-ID]]="","",IF(MID(tab_SATLISTE[[#This Row],[SAT-ID]],2,1)="x","Freistaat Bayern",INDEX(bezirke,LEFT(tab_SATLISTE[[#This Row],[SAT-ID]],1))&amp; " - "&amp; IF(MID(tab_SATLISTE[[#This Row],[SAT-ID]],2,1)="k","kommunal","privat")))</f>
        <v>Oberpfalz - kommunal</v>
      </c>
      <c r="I1329" s="365"/>
      <c r="J1329" s="365"/>
      <c r="K1329" s="365"/>
      <c r="L1329" s="366"/>
    </row>
    <row r="1330" spans="1:12" ht="15.95" customHeight="1" x14ac:dyDescent="0.25">
      <c r="A1330" s="133" t="s">
        <v>1645</v>
      </c>
      <c r="B1330" s="133" t="s">
        <v>4146</v>
      </c>
      <c r="C1330" s="133">
        <v>3</v>
      </c>
      <c r="D1330" s="136">
        <v>3000</v>
      </c>
      <c r="E1330" s="135">
        <v>750</v>
      </c>
      <c r="F1330" s="133">
        <v>3</v>
      </c>
      <c r="G1330" s="46" t="str">
        <f>IF(MID(tab_SATLISTE[[#This Row],[SAT-ID]],2,1)="x","x",LEFT(tab_SATLISTE[[#This Row],[SAT-ID]]))</f>
        <v>3</v>
      </c>
      <c r="H1330" s="364" t="str">
        <f xml:space="preserve"> IF(tab_SATLISTE[[#This Row],[SAT-ID]]="","",IF(MID(tab_SATLISTE[[#This Row],[SAT-ID]],2,1)="x","Freistaat Bayern",INDEX(bezirke,LEFT(tab_SATLISTE[[#This Row],[SAT-ID]],1))&amp; " - "&amp; IF(MID(tab_SATLISTE[[#This Row],[SAT-ID]],2,1)="k","kommunal","privat")))</f>
        <v>Oberpfalz - kommunal</v>
      </c>
      <c r="I1330" s="365"/>
      <c r="J1330" s="365"/>
      <c r="K1330" s="365"/>
      <c r="L1330" s="366"/>
    </row>
    <row r="1331" spans="1:12" ht="15.95" customHeight="1" x14ac:dyDescent="0.25">
      <c r="A1331" s="133" t="s">
        <v>1651</v>
      </c>
      <c r="B1331" s="133" t="s">
        <v>4147</v>
      </c>
      <c r="C1331" s="133">
        <v>5</v>
      </c>
      <c r="D1331" s="136">
        <v>5000</v>
      </c>
      <c r="E1331" s="135">
        <v>1250</v>
      </c>
      <c r="F1331" s="133">
        <v>5</v>
      </c>
      <c r="G1331" s="46" t="str">
        <f>IF(MID(tab_SATLISTE[[#This Row],[SAT-ID]],2,1)="x","x",LEFT(tab_SATLISTE[[#This Row],[SAT-ID]]))</f>
        <v>3</v>
      </c>
      <c r="H1331" s="364" t="str">
        <f xml:space="preserve"> IF(tab_SATLISTE[[#This Row],[SAT-ID]]="","",IF(MID(tab_SATLISTE[[#This Row],[SAT-ID]],2,1)="x","Freistaat Bayern",INDEX(bezirke,LEFT(tab_SATLISTE[[#This Row],[SAT-ID]],1))&amp; " - "&amp; IF(MID(tab_SATLISTE[[#This Row],[SAT-ID]],2,1)="k","kommunal","privat")))</f>
        <v>Oberpfalz - kommunal</v>
      </c>
      <c r="I1331" s="365"/>
      <c r="J1331" s="365"/>
      <c r="K1331" s="365"/>
      <c r="L1331" s="366"/>
    </row>
    <row r="1332" spans="1:12" ht="15.95" customHeight="1" x14ac:dyDescent="0.25">
      <c r="A1332" s="133" t="s">
        <v>1657</v>
      </c>
      <c r="B1332" s="133" t="s">
        <v>4148</v>
      </c>
      <c r="C1332" s="133">
        <v>3</v>
      </c>
      <c r="D1332" s="136">
        <v>3000</v>
      </c>
      <c r="E1332" s="135">
        <v>750</v>
      </c>
      <c r="F1332" s="133">
        <v>3</v>
      </c>
      <c r="G1332" s="46" t="str">
        <f>IF(MID(tab_SATLISTE[[#This Row],[SAT-ID]],2,1)="x","x",LEFT(tab_SATLISTE[[#This Row],[SAT-ID]]))</f>
        <v>3</v>
      </c>
      <c r="H1332" s="364" t="str">
        <f xml:space="preserve"> IF(tab_SATLISTE[[#This Row],[SAT-ID]]="","",IF(MID(tab_SATLISTE[[#This Row],[SAT-ID]],2,1)="x","Freistaat Bayern",INDEX(bezirke,LEFT(tab_SATLISTE[[#This Row],[SAT-ID]],1))&amp; " - "&amp; IF(MID(tab_SATLISTE[[#This Row],[SAT-ID]],2,1)="k","kommunal","privat")))</f>
        <v>Oberpfalz - kommunal</v>
      </c>
      <c r="I1332" s="365"/>
      <c r="J1332" s="365"/>
      <c r="K1332" s="365"/>
      <c r="L1332" s="366"/>
    </row>
    <row r="1333" spans="1:12" ht="15.95" customHeight="1" x14ac:dyDescent="0.25">
      <c r="A1333" s="133" t="s">
        <v>1680</v>
      </c>
      <c r="B1333" s="133" t="s">
        <v>4149</v>
      </c>
      <c r="C1333" s="133">
        <v>5</v>
      </c>
      <c r="D1333" s="136">
        <v>5000</v>
      </c>
      <c r="E1333" s="135">
        <v>1250</v>
      </c>
      <c r="F1333" s="133">
        <v>5</v>
      </c>
      <c r="G1333" s="46" t="str">
        <f>IF(MID(tab_SATLISTE[[#This Row],[SAT-ID]],2,1)="x","x",LEFT(tab_SATLISTE[[#This Row],[SAT-ID]]))</f>
        <v>3</v>
      </c>
      <c r="H1333" s="364" t="str">
        <f xml:space="preserve"> IF(tab_SATLISTE[[#This Row],[SAT-ID]]="","",IF(MID(tab_SATLISTE[[#This Row],[SAT-ID]],2,1)="x","Freistaat Bayern",INDEX(bezirke,LEFT(tab_SATLISTE[[#This Row],[SAT-ID]],1))&amp; " - "&amp; IF(MID(tab_SATLISTE[[#This Row],[SAT-ID]],2,1)="k","kommunal","privat")))</f>
        <v>Oberpfalz - kommunal</v>
      </c>
      <c r="I1333" s="365"/>
      <c r="J1333" s="365"/>
      <c r="K1333" s="365"/>
      <c r="L1333" s="366"/>
    </row>
    <row r="1334" spans="1:12" ht="15.95" customHeight="1" x14ac:dyDescent="0.25">
      <c r="A1334" s="133" t="s">
        <v>1489</v>
      </c>
      <c r="B1334" s="133" t="s">
        <v>4150</v>
      </c>
      <c r="C1334" s="133">
        <v>7</v>
      </c>
      <c r="D1334" s="136">
        <v>7000</v>
      </c>
      <c r="E1334" s="135">
        <v>1750</v>
      </c>
      <c r="F1334" s="133">
        <v>7</v>
      </c>
      <c r="G1334" s="46" t="str">
        <f>IF(MID(tab_SATLISTE[[#This Row],[SAT-ID]],2,1)="x","x",LEFT(tab_SATLISTE[[#This Row],[SAT-ID]]))</f>
        <v>3</v>
      </c>
      <c r="H1334" s="364" t="str">
        <f xml:space="preserve"> IF(tab_SATLISTE[[#This Row],[SAT-ID]]="","",IF(MID(tab_SATLISTE[[#This Row],[SAT-ID]],2,1)="x","Freistaat Bayern",INDEX(bezirke,LEFT(tab_SATLISTE[[#This Row],[SAT-ID]],1))&amp; " - "&amp; IF(MID(tab_SATLISTE[[#This Row],[SAT-ID]],2,1)="k","kommunal","privat")))</f>
        <v>Oberpfalz - kommunal</v>
      </c>
      <c r="I1334" s="365"/>
      <c r="J1334" s="365"/>
      <c r="K1334" s="365"/>
      <c r="L1334" s="366"/>
    </row>
    <row r="1335" spans="1:12" ht="15.95" customHeight="1" x14ac:dyDescent="0.25">
      <c r="A1335" s="133" t="s">
        <v>1521</v>
      </c>
      <c r="B1335" s="133" t="s">
        <v>4151</v>
      </c>
      <c r="C1335" s="133">
        <v>3</v>
      </c>
      <c r="D1335" s="136">
        <v>3000</v>
      </c>
      <c r="E1335" s="135">
        <v>750</v>
      </c>
      <c r="F1335" s="133">
        <v>3</v>
      </c>
      <c r="G1335" s="46" t="str">
        <f>IF(MID(tab_SATLISTE[[#This Row],[SAT-ID]],2,1)="x","x",LEFT(tab_SATLISTE[[#This Row],[SAT-ID]]))</f>
        <v>3</v>
      </c>
      <c r="H1335" s="364" t="str">
        <f xml:space="preserve"> IF(tab_SATLISTE[[#This Row],[SAT-ID]]="","",IF(MID(tab_SATLISTE[[#This Row],[SAT-ID]],2,1)="x","Freistaat Bayern",INDEX(bezirke,LEFT(tab_SATLISTE[[#This Row],[SAT-ID]],1))&amp; " - "&amp; IF(MID(tab_SATLISTE[[#This Row],[SAT-ID]],2,1)="k","kommunal","privat")))</f>
        <v>Oberpfalz - kommunal</v>
      </c>
      <c r="I1335" s="365"/>
      <c r="J1335" s="365"/>
      <c r="K1335" s="365"/>
      <c r="L1335" s="366"/>
    </row>
    <row r="1336" spans="1:12" ht="15.95" customHeight="1" x14ac:dyDescent="0.25">
      <c r="A1336" s="133" t="s">
        <v>1532</v>
      </c>
      <c r="B1336" s="133" t="s">
        <v>4152</v>
      </c>
      <c r="C1336" s="133">
        <v>2</v>
      </c>
      <c r="D1336" s="136">
        <v>2000</v>
      </c>
      <c r="E1336" s="135">
        <v>500</v>
      </c>
      <c r="F1336" s="133">
        <v>2</v>
      </c>
      <c r="G1336" s="46" t="str">
        <f>IF(MID(tab_SATLISTE[[#This Row],[SAT-ID]],2,1)="x","x",LEFT(tab_SATLISTE[[#This Row],[SAT-ID]]))</f>
        <v>3</v>
      </c>
      <c r="H1336" s="364" t="str">
        <f xml:space="preserve"> IF(tab_SATLISTE[[#This Row],[SAT-ID]]="","",IF(MID(tab_SATLISTE[[#This Row],[SAT-ID]],2,1)="x","Freistaat Bayern",INDEX(bezirke,LEFT(tab_SATLISTE[[#This Row],[SAT-ID]],1))&amp; " - "&amp; IF(MID(tab_SATLISTE[[#This Row],[SAT-ID]],2,1)="k","kommunal","privat")))</f>
        <v>Oberpfalz - kommunal</v>
      </c>
      <c r="I1336" s="365"/>
      <c r="J1336" s="365"/>
      <c r="K1336" s="365"/>
      <c r="L1336" s="366"/>
    </row>
    <row r="1337" spans="1:12" ht="15.95" customHeight="1" x14ac:dyDescent="0.25">
      <c r="A1337" s="133" t="s">
        <v>1566</v>
      </c>
      <c r="B1337" s="133" t="s">
        <v>4153</v>
      </c>
      <c r="C1337" s="133">
        <v>7</v>
      </c>
      <c r="D1337" s="136">
        <v>7000</v>
      </c>
      <c r="E1337" s="135">
        <v>1750</v>
      </c>
      <c r="F1337" s="133">
        <v>7</v>
      </c>
      <c r="G1337" s="46" t="str">
        <f>IF(MID(tab_SATLISTE[[#This Row],[SAT-ID]],2,1)="x","x",LEFT(tab_SATLISTE[[#This Row],[SAT-ID]]))</f>
        <v>3</v>
      </c>
      <c r="H1337" s="364" t="str">
        <f xml:space="preserve"> IF(tab_SATLISTE[[#This Row],[SAT-ID]]="","",IF(MID(tab_SATLISTE[[#This Row],[SAT-ID]],2,1)="x","Freistaat Bayern",INDEX(bezirke,LEFT(tab_SATLISTE[[#This Row],[SAT-ID]],1))&amp; " - "&amp; IF(MID(tab_SATLISTE[[#This Row],[SAT-ID]],2,1)="k","kommunal","privat")))</f>
        <v>Oberpfalz - kommunal</v>
      </c>
      <c r="I1337" s="365"/>
      <c r="J1337" s="365"/>
      <c r="K1337" s="365"/>
      <c r="L1337" s="366"/>
    </row>
    <row r="1338" spans="1:12" ht="15.95" customHeight="1" x14ac:dyDescent="0.25">
      <c r="A1338" s="133" t="s">
        <v>1545</v>
      </c>
      <c r="B1338" s="133" t="s">
        <v>4154</v>
      </c>
      <c r="C1338" s="133">
        <v>8</v>
      </c>
      <c r="D1338" s="136">
        <v>8000</v>
      </c>
      <c r="E1338" s="135">
        <v>2000</v>
      </c>
      <c r="F1338" s="133">
        <v>8</v>
      </c>
      <c r="G1338" s="46" t="str">
        <f>IF(MID(tab_SATLISTE[[#This Row],[SAT-ID]],2,1)="x","x",LEFT(tab_SATLISTE[[#This Row],[SAT-ID]]))</f>
        <v>3</v>
      </c>
      <c r="H1338" s="364" t="str">
        <f xml:space="preserve"> IF(tab_SATLISTE[[#This Row],[SAT-ID]]="","",IF(MID(tab_SATLISTE[[#This Row],[SAT-ID]],2,1)="x","Freistaat Bayern",INDEX(bezirke,LEFT(tab_SATLISTE[[#This Row],[SAT-ID]],1))&amp; " - "&amp; IF(MID(tab_SATLISTE[[#This Row],[SAT-ID]],2,1)="k","kommunal","privat")))</f>
        <v>Oberpfalz - kommunal</v>
      </c>
      <c r="I1338" s="365"/>
      <c r="J1338" s="365"/>
      <c r="K1338" s="365"/>
      <c r="L1338" s="366"/>
    </row>
    <row r="1339" spans="1:12" ht="15.95" customHeight="1" x14ac:dyDescent="0.25">
      <c r="A1339" s="133" t="s">
        <v>1554</v>
      </c>
      <c r="B1339" s="133" t="s">
        <v>4155</v>
      </c>
      <c r="C1339" s="133">
        <v>6</v>
      </c>
      <c r="D1339" s="136">
        <v>6000</v>
      </c>
      <c r="E1339" s="135">
        <v>1500</v>
      </c>
      <c r="F1339" s="133">
        <v>6</v>
      </c>
      <c r="G1339" s="46" t="str">
        <f>IF(MID(tab_SATLISTE[[#This Row],[SAT-ID]],2,1)="x","x",LEFT(tab_SATLISTE[[#This Row],[SAT-ID]]))</f>
        <v>3</v>
      </c>
      <c r="H1339" s="364" t="str">
        <f xml:space="preserve"> IF(tab_SATLISTE[[#This Row],[SAT-ID]]="","",IF(MID(tab_SATLISTE[[#This Row],[SAT-ID]],2,1)="x","Freistaat Bayern",INDEX(bezirke,LEFT(tab_SATLISTE[[#This Row],[SAT-ID]],1))&amp; " - "&amp; IF(MID(tab_SATLISTE[[#This Row],[SAT-ID]],2,1)="k","kommunal","privat")))</f>
        <v>Oberpfalz - kommunal</v>
      </c>
      <c r="I1339" s="365"/>
      <c r="J1339" s="365"/>
      <c r="K1339" s="365"/>
      <c r="L1339" s="366"/>
    </row>
    <row r="1340" spans="1:12" ht="15.95" customHeight="1" x14ac:dyDescent="0.25">
      <c r="A1340" s="133" t="s">
        <v>1555</v>
      </c>
      <c r="B1340" s="133" t="s">
        <v>4156</v>
      </c>
      <c r="C1340" s="133">
        <v>8</v>
      </c>
      <c r="D1340" s="136">
        <v>8000</v>
      </c>
      <c r="E1340" s="135">
        <v>2000</v>
      </c>
      <c r="F1340" s="133">
        <v>8</v>
      </c>
      <c r="G1340" s="46" t="str">
        <f>IF(MID(tab_SATLISTE[[#This Row],[SAT-ID]],2,1)="x","x",LEFT(tab_SATLISTE[[#This Row],[SAT-ID]]))</f>
        <v>3</v>
      </c>
      <c r="H1340" s="364" t="str">
        <f xml:space="preserve"> IF(tab_SATLISTE[[#This Row],[SAT-ID]]="","",IF(MID(tab_SATLISTE[[#This Row],[SAT-ID]],2,1)="x","Freistaat Bayern",INDEX(bezirke,LEFT(tab_SATLISTE[[#This Row],[SAT-ID]],1))&amp; " - "&amp; IF(MID(tab_SATLISTE[[#This Row],[SAT-ID]],2,1)="k","kommunal","privat")))</f>
        <v>Oberpfalz - kommunal</v>
      </c>
      <c r="I1340" s="365"/>
      <c r="J1340" s="365"/>
      <c r="K1340" s="365"/>
      <c r="L1340" s="366"/>
    </row>
    <row r="1341" spans="1:12" ht="15.95" customHeight="1" x14ac:dyDescent="0.25">
      <c r="A1341" s="133" t="s">
        <v>1556</v>
      </c>
      <c r="B1341" s="133" t="s">
        <v>4157</v>
      </c>
      <c r="C1341" s="133">
        <v>9</v>
      </c>
      <c r="D1341" s="136">
        <v>9000</v>
      </c>
      <c r="E1341" s="135">
        <v>2250</v>
      </c>
      <c r="F1341" s="133">
        <v>9</v>
      </c>
      <c r="G1341" s="46" t="str">
        <f>IF(MID(tab_SATLISTE[[#This Row],[SAT-ID]],2,1)="x","x",LEFT(tab_SATLISTE[[#This Row],[SAT-ID]]))</f>
        <v>3</v>
      </c>
      <c r="H1341" s="364" t="str">
        <f xml:space="preserve"> IF(tab_SATLISTE[[#This Row],[SAT-ID]]="","",IF(MID(tab_SATLISTE[[#This Row],[SAT-ID]],2,1)="x","Freistaat Bayern",INDEX(bezirke,LEFT(tab_SATLISTE[[#This Row],[SAT-ID]],1))&amp; " - "&amp; IF(MID(tab_SATLISTE[[#This Row],[SAT-ID]],2,1)="k","kommunal","privat")))</f>
        <v>Oberpfalz - kommunal</v>
      </c>
      <c r="I1341" s="365"/>
      <c r="J1341" s="365"/>
      <c r="K1341" s="365"/>
      <c r="L1341" s="366"/>
    </row>
    <row r="1342" spans="1:12" ht="15.95" customHeight="1" x14ac:dyDescent="0.25">
      <c r="A1342" s="133" t="s">
        <v>1573</v>
      </c>
      <c r="B1342" s="133" t="s">
        <v>4158</v>
      </c>
      <c r="C1342" s="133">
        <v>22</v>
      </c>
      <c r="D1342" s="136">
        <v>22000</v>
      </c>
      <c r="E1342" s="135">
        <v>5500</v>
      </c>
      <c r="F1342" s="133">
        <v>22</v>
      </c>
      <c r="G1342" s="46" t="str">
        <f>IF(MID(tab_SATLISTE[[#This Row],[SAT-ID]],2,1)="x","x",LEFT(tab_SATLISTE[[#This Row],[SAT-ID]]))</f>
        <v>3</v>
      </c>
      <c r="H1342" s="364" t="str">
        <f xml:space="preserve"> IF(tab_SATLISTE[[#This Row],[SAT-ID]]="","",IF(MID(tab_SATLISTE[[#This Row],[SAT-ID]],2,1)="x","Freistaat Bayern",INDEX(bezirke,LEFT(tab_SATLISTE[[#This Row],[SAT-ID]],1))&amp; " - "&amp; IF(MID(tab_SATLISTE[[#This Row],[SAT-ID]],2,1)="k","kommunal","privat")))</f>
        <v>Oberpfalz - kommunal</v>
      </c>
      <c r="I1342" s="365"/>
      <c r="J1342" s="365"/>
      <c r="K1342" s="365"/>
      <c r="L1342" s="366"/>
    </row>
    <row r="1343" spans="1:12" ht="15.95" customHeight="1" x14ac:dyDescent="0.25">
      <c r="A1343" s="133" t="s">
        <v>1579</v>
      </c>
      <c r="B1343" s="133" t="s">
        <v>4159</v>
      </c>
      <c r="C1343" s="133">
        <v>3</v>
      </c>
      <c r="D1343" s="136">
        <v>3000</v>
      </c>
      <c r="E1343" s="135">
        <v>750</v>
      </c>
      <c r="F1343" s="133">
        <v>3</v>
      </c>
      <c r="G1343" s="46" t="str">
        <f>IF(MID(tab_SATLISTE[[#This Row],[SAT-ID]],2,1)="x","x",LEFT(tab_SATLISTE[[#This Row],[SAT-ID]]))</f>
        <v>3</v>
      </c>
      <c r="H1343" s="364" t="str">
        <f xml:space="preserve"> IF(tab_SATLISTE[[#This Row],[SAT-ID]]="","",IF(MID(tab_SATLISTE[[#This Row],[SAT-ID]],2,1)="x","Freistaat Bayern",INDEX(bezirke,LEFT(tab_SATLISTE[[#This Row],[SAT-ID]],1))&amp; " - "&amp; IF(MID(tab_SATLISTE[[#This Row],[SAT-ID]],2,1)="k","kommunal","privat")))</f>
        <v>Oberpfalz - kommunal</v>
      </c>
      <c r="I1343" s="365"/>
      <c r="J1343" s="365"/>
      <c r="K1343" s="365"/>
      <c r="L1343" s="366"/>
    </row>
    <row r="1344" spans="1:12" ht="15.95" customHeight="1" x14ac:dyDescent="0.25">
      <c r="A1344" s="133" t="s">
        <v>1601</v>
      </c>
      <c r="B1344" s="133" t="s">
        <v>4160</v>
      </c>
      <c r="C1344" s="133">
        <v>3</v>
      </c>
      <c r="D1344" s="136">
        <v>3000</v>
      </c>
      <c r="E1344" s="135">
        <v>750</v>
      </c>
      <c r="F1344" s="133">
        <v>3</v>
      </c>
      <c r="G1344" s="46" t="str">
        <f>IF(MID(tab_SATLISTE[[#This Row],[SAT-ID]],2,1)="x","x",LEFT(tab_SATLISTE[[#This Row],[SAT-ID]]))</f>
        <v>3</v>
      </c>
      <c r="H1344" s="364" t="str">
        <f xml:space="preserve"> IF(tab_SATLISTE[[#This Row],[SAT-ID]]="","",IF(MID(tab_SATLISTE[[#This Row],[SAT-ID]],2,1)="x","Freistaat Bayern",INDEX(bezirke,LEFT(tab_SATLISTE[[#This Row],[SAT-ID]],1))&amp; " - "&amp; IF(MID(tab_SATLISTE[[#This Row],[SAT-ID]],2,1)="k","kommunal","privat")))</f>
        <v>Oberpfalz - kommunal</v>
      </c>
      <c r="I1344" s="365"/>
      <c r="J1344" s="365"/>
      <c r="K1344" s="365"/>
      <c r="L1344" s="366"/>
    </row>
    <row r="1345" spans="1:12" ht="15.95" customHeight="1" x14ac:dyDescent="0.25">
      <c r="A1345" s="133" t="s">
        <v>1610</v>
      </c>
      <c r="B1345" s="133" t="s">
        <v>4161</v>
      </c>
      <c r="C1345" s="133">
        <v>7</v>
      </c>
      <c r="D1345" s="136">
        <v>7000</v>
      </c>
      <c r="E1345" s="135">
        <v>1750</v>
      </c>
      <c r="F1345" s="133">
        <v>7</v>
      </c>
      <c r="G1345" s="46" t="str">
        <f>IF(MID(tab_SATLISTE[[#This Row],[SAT-ID]],2,1)="x","x",LEFT(tab_SATLISTE[[#This Row],[SAT-ID]]))</f>
        <v>3</v>
      </c>
      <c r="H1345" s="364" t="str">
        <f xml:space="preserve"> IF(tab_SATLISTE[[#This Row],[SAT-ID]]="","",IF(MID(tab_SATLISTE[[#This Row],[SAT-ID]],2,1)="x","Freistaat Bayern",INDEX(bezirke,LEFT(tab_SATLISTE[[#This Row],[SAT-ID]],1))&amp; " - "&amp; IF(MID(tab_SATLISTE[[#This Row],[SAT-ID]],2,1)="k","kommunal","privat")))</f>
        <v>Oberpfalz - kommunal</v>
      </c>
      <c r="I1345" s="365"/>
      <c r="J1345" s="365"/>
      <c r="K1345" s="365"/>
      <c r="L1345" s="366"/>
    </row>
    <row r="1346" spans="1:12" ht="15.95" customHeight="1" x14ac:dyDescent="0.25">
      <c r="A1346" s="133" t="s">
        <v>1655</v>
      </c>
      <c r="B1346" s="133" t="s">
        <v>4162</v>
      </c>
      <c r="C1346" s="133">
        <v>47</v>
      </c>
      <c r="D1346" s="136">
        <v>47000</v>
      </c>
      <c r="E1346" s="135">
        <v>11750</v>
      </c>
      <c r="F1346" s="133">
        <v>47</v>
      </c>
      <c r="G1346" s="46" t="str">
        <f>IF(MID(tab_SATLISTE[[#This Row],[SAT-ID]],2,1)="x","x",LEFT(tab_SATLISTE[[#This Row],[SAT-ID]]))</f>
        <v>3</v>
      </c>
      <c r="H1346" s="364" t="str">
        <f xml:space="preserve"> IF(tab_SATLISTE[[#This Row],[SAT-ID]]="","",IF(MID(tab_SATLISTE[[#This Row],[SAT-ID]],2,1)="x","Freistaat Bayern",INDEX(bezirke,LEFT(tab_SATLISTE[[#This Row],[SAT-ID]],1))&amp; " - "&amp; IF(MID(tab_SATLISTE[[#This Row],[SAT-ID]],2,1)="k","kommunal","privat")))</f>
        <v>Oberpfalz - kommunal</v>
      </c>
      <c r="I1346" s="365"/>
      <c r="J1346" s="365"/>
      <c r="K1346" s="365"/>
      <c r="L1346" s="366"/>
    </row>
    <row r="1347" spans="1:12" ht="15.95" customHeight="1" x14ac:dyDescent="0.25">
      <c r="A1347" s="133" t="s">
        <v>1670</v>
      </c>
      <c r="B1347" s="133" t="s">
        <v>4163</v>
      </c>
      <c r="C1347" s="133">
        <v>18</v>
      </c>
      <c r="D1347" s="136">
        <v>18000</v>
      </c>
      <c r="E1347" s="135">
        <v>4500</v>
      </c>
      <c r="F1347" s="133">
        <v>18</v>
      </c>
      <c r="G1347" s="46" t="str">
        <f>IF(MID(tab_SATLISTE[[#This Row],[SAT-ID]],2,1)="x","x",LEFT(tab_SATLISTE[[#This Row],[SAT-ID]]))</f>
        <v>3</v>
      </c>
      <c r="H1347" s="364" t="str">
        <f xml:space="preserve"> IF(tab_SATLISTE[[#This Row],[SAT-ID]]="","",IF(MID(tab_SATLISTE[[#This Row],[SAT-ID]],2,1)="x","Freistaat Bayern",INDEX(bezirke,LEFT(tab_SATLISTE[[#This Row],[SAT-ID]],1))&amp; " - "&amp; IF(MID(tab_SATLISTE[[#This Row],[SAT-ID]],2,1)="k","kommunal","privat")))</f>
        <v>Oberpfalz - kommunal</v>
      </c>
      <c r="I1347" s="365"/>
      <c r="J1347" s="365"/>
      <c r="K1347" s="365"/>
      <c r="L1347" s="366"/>
    </row>
    <row r="1348" spans="1:12" ht="15.95" customHeight="1" x14ac:dyDescent="0.25">
      <c r="A1348" s="133" t="s">
        <v>1677</v>
      </c>
      <c r="B1348" s="133" t="s">
        <v>4164</v>
      </c>
      <c r="C1348" s="133">
        <v>11</v>
      </c>
      <c r="D1348" s="136">
        <v>11000</v>
      </c>
      <c r="E1348" s="135">
        <v>2750</v>
      </c>
      <c r="F1348" s="133">
        <v>11</v>
      </c>
      <c r="G1348" s="46" t="str">
        <f>IF(MID(tab_SATLISTE[[#This Row],[SAT-ID]],2,1)="x","x",LEFT(tab_SATLISTE[[#This Row],[SAT-ID]]))</f>
        <v>3</v>
      </c>
      <c r="H1348" s="364" t="str">
        <f xml:space="preserve"> IF(tab_SATLISTE[[#This Row],[SAT-ID]]="","",IF(MID(tab_SATLISTE[[#This Row],[SAT-ID]],2,1)="x","Freistaat Bayern",INDEX(bezirke,LEFT(tab_SATLISTE[[#This Row],[SAT-ID]],1))&amp; " - "&amp; IF(MID(tab_SATLISTE[[#This Row],[SAT-ID]],2,1)="k","kommunal","privat")))</f>
        <v>Oberpfalz - kommunal</v>
      </c>
      <c r="I1348" s="365"/>
      <c r="J1348" s="365"/>
      <c r="K1348" s="365"/>
      <c r="L1348" s="366"/>
    </row>
    <row r="1349" spans="1:12" ht="15.95" customHeight="1" x14ac:dyDescent="0.25">
      <c r="A1349" s="133" t="s">
        <v>1758</v>
      </c>
      <c r="B1349" s="133" t="s">
        <v>4165</v>
      </c>
      <c r="C1349" s="133">
        <v>13</v>
      </c>
      <c r="D1349" s="136">
        <v>13000</v>
      </c>
      <c r="E1349" s="135">
        <v>3250</v>
      </c>
      <c r="F1349" s="133">
        <v>13</v>
      </c>
      <c r="G1349" s="46" t="str">
        <f>IF(MID(tab_SATLISTE[[#This Row],[SAT-ID]],2,1)="x","x",LEFT(tab_SATLISTE[[#This Row],[SAT-ID]]))</f>
        <v>4</v>
      </c>
      <c r="H1349" s="364" t="str">
        <f xml:space="preserve"> IF(tab_SATLISTE[[#This Row],[SAT-ID]]="","",IF(MID(tab_SATLISTE[[#This Row],[SAT-ID]],2,1)="x","Freistaat Bayern",INDEX(bezirke,LEFT(tab_SATLISTE[[#This Row],[SAT-ID]],1))&amp; " - "&amp; IF(MID(tab_SATLISTE[[#This Row],[SAT-ID]],2,1)="k","kommunal","privat")))</f>
        <v>Oberfranken - kommunal</v>
      </c>
      <c r="I1349" s="365"/>
      <c r="J1349" s="365"/>
      <c r="K1349" s="365"/>
      <c r="L1349" s="366"/>
    </row>
    <row r="1350" spans="1:12" ht="15.95" customHeight="1" x14ac:dyDescent="0.25">
      <c r="A1350" s="133" t="s">
        <v>1856</v>
      </c>
      <c r="B1350" s="133" t="s">
        <v>4166</v>
      </c>
      <c r="C1350" s="133">
        <v>18</v>
      </c>
      <c r="D1350" s="136">
        <v>18000</v>
      </c>
      <c r="E1350" s="135">
        <v>4500</v>
      </c>
      <c r="F1350" s="133">
        <v>18</v>
      </c>
      <c r="G1350" s="46" t="str">
        <f>IF(MID(tab_SATLISTE[[#This Row],[SAT-ID]],2,1)="x","x",LEFT(tab_SATLISTE[[#This Row],[SAT-ID]]))</f>
        <v>4</v>
      </c>
      <c r="H1350" s="364" t="str">
        <f xml:space="preserve"> IF(tab_SATLISTE[[#This Row],[SAT-ID]]="","",IF(MID(tab_SATLISTE[[#This Row],[SAT-ID]],2,1)="x","Freistaat Bayern",INDEX(bezirke,LEFT(tab_SATLISTE[[#This Row],[SAT-ID]],1))&amp; " - "&amp; IF(MID(tab_SATLISTE[[#This Row],[SAT-ID]],2,1)="k","kommunal","privat")))</f>
        <v>Oberfranken - kommunal</v>
      </c>
      <c r="I1350" s="365"/>
      <c r="J1350" s="365"/>
      <c r="K1350" s="365"/>
      <c r="L1350" s="366"/>
    </row>
    <row r="1351" spans="1:12" ht="15.95" customHeight="1" x14ac:dyDescent="0.25">
      <c r="A1351" s="133" t="s">
        <v>1806</v>
      </c>
      <c r="B1351" s="133" t="s">
        <v>4167</v>
      </c>
      <c r="C1351" s="133">
        <v>70</v>
      </c>
      <c r="D1351" s="136">
        <v>70000</v>
      </c>
      <c r="E1351" s="135">
        <v>17500</v>
      </c>
      <c r="F1351" s="133">
        <v>70</v>
      </c>
      <c r="G1351" s="46" t="str">
        <f>IF(MID(tab_SATLISTE[[#This Row],[SAT-ID]],2,1)="x","x",LEFT(tab_SATLISTE[[#This Row],[SAT-ID]]))</f>
        <v>4</v>
      </c>
      <c r="H1351" s="364" t="str">
        <f xml:space="preserve"> IF(tab_SATLISTE[[#This Row],[SAT-ID]]="","",IF(MID(tab_SATLISTE[[#This Row],[SAT-ID]],2,1)="x","Freistaat Bayern",INDEX(bezirke,LEFT(tab_SATLISTE[[#This Row],[SAT-ID]],1))&amp; " - "&amp; IF(MID(tab_SATLISTE[[#This Row],[SAT-ID]],2,1)="k","kommunal","privat")))</f>
        <v>Oberfranken - kommunal</v>
      </c>
      <c r="I1351" s="365"/>
      <c r="J1351" s="365"/>
      <c r="K1351" s="365"/>
      <c r="L1351" s="366"/>
    </row>
    <row r="1352" spans="1:12" ht="15.95" customHeight="1" x14ac:dyDescent="0.25">
      <c r="A1352" s="133" t="s">
        <v>1797</v>
      </c>
      <c r="B1352" s="133" t="s">
        <v>4168</v>
      </c>
      <c r="C1352" s="133">
        <v>13</v>
      </c>
      <c r="D1352" s="136">
        <v>13000</v>
      </c>
      <c r="E1352" s="135">
        <v>3250</v>
      </c>
      <c r="F1352" s="133">
        <v>13</v>
      </c>
      <c r="G1352" s="46" t="str">
        <f>IF(MID(tab_SATLISTE[[#This Row],[SAT-ID]],2,1)="x","x",LEFT(tab_SATLISTE[[#This Row],[SAT-ID]]))</f>
        <v>4</v>
      </c>
      <c r="H1352" s="364" t="str">
        <f xml:space="preserve"> IF(tab_SATLISTE[[#This Row],[SAT-ID]]="","",IF(MID(tab_SATLISTE[[#This Row],[SAT-ID]],2,1)="x","Freistaat Bayern",INDEX(bezirke,LEFT(tab_SATLISTE[[#This Row],[SAT-ID]],1))&amp; " - "&amp; IF(MID(tab_SATLISTE[[#This Row],[SAT-ID]],2,1)="k","kommunal","privat")))</f>
        <v>Oberfranken - kommunal</v>
      </c>
      <c r="I1352" s="365"/>
      <c r="J1352" s="365"/>
      <c r="K1352" s="365"/>
      <c r="L1352" s="366"/>
    </row>
    <row r="1353" spans="1:12" ht="15.95" customHeight="1" x14ac:dyDescent="0.25">
      <c r="A1353" s="133" t="s">
        <v>1901</v>
      </c>
      <c r="B1353" s="133" t="s">
        <v>4169</v>
      </c>
      <c r="C1353" s="133">
        <v>29</v>
      </c>
      <c r="D1353" s="136">
        <v>29000</v>
      </c>
      <c r="E1353" s="135">
        <v>7250</v>
      </c>
      <c r="F1353" s="133">
        <v>29</v>
      </c>
      <c r="G1353" s="46" t="str">
        <f>IF(MID(tab_SATLISTE[[#This Row],[SAT-ID]],2,1)="x","x",LEFT(tab_SATLISTE[[#This Row],[SAT-ID]]))</f>
        <v>4</v>
      </c>
      <c r="H1353" s="364" t="str">
        <f xml:space="preserve"> IF(tab_SATLISTE[[#This Row],[SAT-ID]]="","",IF(MID(tab_SATLISTE[[#This Row],[SAT-ID]],2,1)="x","Freistaat Bayern",INDEX(bezirke,LEFT(tab_SATLISTE[[#This Row],[SAT-ID]],1))&amp; " - "&amp; IF(MID(tab_SATLISTE[[#This Row],[SAT-ID]],2,1)="k","kommunal","privat")))</f>
        <v>Oberfranken - kommunal</v>
      </c>
      <c r="I1353" s="365"/>
      <c r="J1353" s="365"/>
      <c r="K1353" s="365"/>
      <c r="L1353" s="366"/>
    </row>
    <row r="1354" spans="1:12" ht="15.95" customHeight="1" x14ac:dyDescent="0.25">
      <c r="A1354" s="133" t="s">
        <v>1851</v>
      </c>
      <c r="B1354" s="133" t="s">
        <v>4170</v>
      </c>
      <c r="C1354" s="133">
        <v>23</v>
      </c>
      <c r="D1354" s="136">
        <v>23000</v>
      </c>
      <c r="E1354" s="135">
        <v>5750</v>
      </c>
      <c r="F1354" s="133">
        <v>23</v>
      </c>
      <c r="G1354" s="46" t="str">
        <f>IF(MID(tab_SATLISTE[[#This Row],[SAT-ID]],2,1)="x","x",LEFT(tab_SATLISTE[[#This Row],[SAT-ID]]))</f>
        <v>4</v>
      </c>
      <c r="H1354" s="364" t="str">
        <f xml:space="preserve"> IF(tab_SATLISTE[[#This Row],[SAT-ID]]="","",IF(MID(tab_SATLISTE[[#This Row],[SAT-ID]],2,1)="x","Freistaat Bayern",INDEX(bezirke,LEFT(tab_SATLISTE[[#This Row],[SAT-ID]],1))&amp; " - "&amp; IF(MID(tab_SATLISTE[[#This Row],[SAT-ID]],2,1)="k","kommunal","privat")))</f>
        <v>Oberfranken - kommunal</v>
      </c>
      <c r="I1354" s="365"/>
      <c r="J1354" s="365"/>
      <c r="K1354" s="365"/>
      <c r="L1354" s="366"/>
    </row>
    <row r="1355" spans="1:12" ht="15.95" customHeight="1" x14ac:dyDescent="0.25">
      <c r="A1355" s="133" t="s">
        <v>1850</v>
      </c>
      <c r="B1355" s="133" t="s">
        <v>4171</v>
      </c>
      <c r="C1355" s="133">
        <v>18</v>
      </c>
      <c r="D1355" s="136">
        <v>18000</v>
      </c>
      <c r="E1355" s="135">
        <v>4500</v>
      </c>
      <c r="F1355" s="133">
        <v>18</v>
      </c>
      <c r="G1355" s="46" t="str">
        <f>IF(MID(tab_SATLISTE[[#This Row],[SAT-ID]],2,1)="x","x",LEFT(tab_SATLISTE[[#This Row],[SAT-ID]]))</f>
        <v>4</v>
      </c>
      <c r="H1355" s="364" t="str">
        <f xml:space="preserve"> IF(tab_SATLISTE[[#This Row],[SAT-ID]]="","",IF(MID(tab_SATLISTE[[#This Row],[SAT-ID]],2,1)="x","Freistaat Bayern",INDEX(bezirke,LEFT(tab_SATLISTE[[#This Row],[SAT-ID]],1))&amp; " - "&amp; IF(MID(tab_SATLISTE[[#This Row],[SAT-ID]],2,1)="k","kommunal","privat")))</f>
        <v>Oberfranken - kommunal</v>
      </c>
      <c r="I1355" s="365"/>
      <c r="J1355" s="365"/>
      <c r="K1355" s="365"/>
      <c r="L1355" s="366"/>
    </row>
    <row r="1356" spans="1:12" ht="15.95" customHeight="1" x14ac:dyDescent="0.25">
      <c r="A1356" s="133" t="s">
        <v>1777</v>
      </c>
      <c r="B1356" s="133" t="s">
        <v>4172</v>
      </c>
      <c r="C1356" s="133">
        <v>26</v>
      </c>
      <c r="D1356" s="136">
        <v>26000</v>
      </c>
      <c r="E1356" s="135">
        <v>6500</v>
      </c>
      <c r="F1356" s="133">
        <v>26</v>
      </c>
      <c r="G1356" s="46" t="str">
        <f>IF(MID(tab_SATLISTE[[#This Row],[SAT-ID]],2,1)="x","x",LEFT(tab_SATLISTE[[#This Row],[SAT-ID]]))</f>
        <v>4</v>
      </c>
      <c r="H1356" s="364" t="str">
        <f xml:space="preserve"> IF(tab_SATLISTE[[#This Row],[SAT-ID]]="","",IF(MID(tab_SATLISTE[[#This Row],[SAT-ID]],2,1)="x","Freistaat Bayern",INDEX(bezirke,LEFT(tab_SATLISTE[[#This Row],[SAT-ID]],1))&amp; " - "&amp; IF(MID(tab_SATLISTE[[#This Row],[SAT-ID]],2,1)="k","kommunal","privat")))</f>
        <v>Oberfranken - kommunal</v>
      </c>
      <c r="I1356" s="365"/>
      <c r="J1356" s="365"/>
      <c r="K1356" s="365"/>
      <c r="L1356" s="366"/>
    </row>
    <row r="1357" spans="1:12" ht="15.95" customHeight="1" x14ac:dyDescent="0.25">
      <c r="A1357" s="133" t="s">
        <v>1811</v>
      </c>
      <c r="B1357" s="133" t="s">
        <v>4173</v>
      </c>
      <c r="C1357" s="133">
        <v>15</v>
      </c>
      <c r="D1357" s="136">
        <v>15000</v>
      </c>
      <c r="E1357" s="135">
        <v>3750</v>
      </c>
      <c r="F1357" s="133">
        <v>15</v>
      </c>
      <c r="G1357" s="46" t="str">
        <f>IF(MID(tab_SATLISTE[[#This Row],[SAT-ID]],2,1)="x","x",LEFT(tab_SATLISTE[[#This Row],[SAT-ID]]))</f>
        <v>4</v>
      </c>
      <c r="H1357" s="364" t="str">
        <f xml:space="preserve"> IF(tab_SATLISTE[[#This Row],[SAT-ID]]="","",IF(MID(tab_SATLISTE[[#This Row],[SAT-ID]],2,1)="x","Freistaat Bayern",INDEX(bezirke,LEFT(tab_SATLISTE[[#This Row],[SAT-ID]],1))&amp; " - "&amp; IF(MID(tab_SATLISTE[[#This Row],[SAT-ID]],2,1)="k","kommunal","privat")))</f>
        <v>Oberfranken - kommunal</v>
      </c>
      <c r="I1357" s="365"/>
      <c r="J1357" s="365"/>
      <c r="K1357" s="365"/>
      <c r="L1357" s="366"/>
    </row>
    <row r="1358" spans="1:12" ht="15.95" customHeight="1" x14ac:dyDescent="0.25">
      <c r="A1358" s="133" t="s">
        <v>1769</v>
      </c>
      <c r="B1358" s="133" t="s">
        <v>4174</v>
      </c>
      <c r="C1358" s="133">
        <v>19</v>
      </c>
      <c r="D1358" s="136">
        <v>19000</v>
      </c>
      <c r="E1358" s="135">
        <v>4750</v>
      </c>
      <c r="F1358" s="133">
        <v>19</v>
      </c>
      <c r="G1358" s="46" t="str">
        <f>IF(MID(tab_SATLISTE[[#This Row],[SAT-ID]],2,1)="x","x",LEFT(tab_SATLISTE[[#This Row],[SAT-ID]]))</f>
        <v>4</v>
      </c>
      <c r="H1358" s="364" t="str">
        <f xml:space="preserve"> IF(tab_SATLISTE[[#This Row],[SAT-ID]]="","",IF(MID(tab_SATLISTE[[#This Row],[SAT-ID]],2,1)="x","Freistaat Bayern",INDEX(bezirke,LEFT(tab_SATLISTE[[#This Row],[SAT-ID]],1))&amp; " - "&amp; IF(MID(tab_SATLISTE[[#This Row],[SAT-ID]],2,1)="k","kommunal","privat")))</f>
        <v>Oberfranken - kommunal</v>
      </c>
      <c r="I1358" s="365"/>
      <c r="J1358" s="365"/>
      <c r="K1358" s="365"/>
      <c r="L1358" s="366"/>
    </row>
    <row r="1359" spans="1:12" ht="15.95" customHeight="1" x14ac:dyDescent="0.25">
      <c r="A1359" s="133" t="s">
        <v>1774</v>
      </c>
      <c r="B1359" s="133" t="s">
        <v>4175</v>
      </c>
      <c r="C1359" s="133">
        <v>42</v>
      </c>
      <c r="D1359" s="136">
        <v>42000</v>
      </c>
      <c r="E1359" s="135">
        <v>10500</v>
      </c>
      <c r="F1359" s="133">
        <v>42</v>
      </c>
      <c r="G1359" s="46" t="str">
        <f>IF(MID(tab_SATLISTE[[#This Row],[SAT-ID]],2,1)="x","x",LEFT(tab_SATLISTE[[#This Row],[SAT-ID]]))</f>
        <v>4</v>
      </c>
      <c r="H1359" s="364" t="str">
        <f xml:space="preserve"> IF(tab_SATLISTE[[#This Row],[SAT-ID]]="","",IF(MID(tab_SATLISTE[[#This Row],[SAT-ID]],2,1)="x","Freistaat Bayern",INDEX(bezirke,LEFT(tab_SATLISTE[[#This Row],[SAT-ID]],1))&amp; " - "&amp; IF(MID(tab_SATLISTE[[#This Row],[SAT-ID]],2,1)="k","kommunal","privat")))</f>
        <v>Oberfranken - kommunal</v>
      </c>
      <c r="I1359" s="365"/>
      <c r="J1359" s="365"/>
      <c r="K1359" s="365"/>
      <c r="L1359" s="366"/>
    </row>
    <row r="1360" spans="1:12" ht="15.95" customHeight="1" x14ac:dyDescent="0.25">
      <c r="A1360" s="133" t="s">
        <v>1829</v>
      </c>
      <c r="B1360" s="133" t="s">
        <v>4176</v>
      </c>
      <c r="C1360" s="133">
        <v>34</v>
      </c>
      <c r="D1360" s="136">
        <v>34000</v>
      </c>
      <c r="E1360" s="135">
        <v>8500</v>
      </c>
      <c r="F1360" s="133">
        <v>34</v>
      </c>
      <c r="G1360" s="46" t="str">
        <f>IF(MID(tab_SATLISTE[[#This Row],[SAT-ID]],2,1)="x","x",LEFT(tab_SATLISTE[[#This Row],[SAT-ID]]))</f>
        <v>4</v>
      </c>
      <c r="H1360" s="364" t="str">
        <f xml:space="preserve"> IF(tab_SATLISTE[[#This Row],[SAT-ID]]="","",IF(MID(tab_SATLISTE[[#This Row],[SAT-ID]],2,1)="x","Freistaat Bayern",INDEX(bezirke,LEFT(tab_SATLISTE[[#This Row],[SAT-ID]],1))&amp; " - "&amp; IF(MID(tab_SATLISTE[[#This Row],[SAT-ID]],2,1)="k","kommunal","privat")))</f>
        <v>Oberfranken - kommunal</v>
      </c>
      <c r="I1360" s="365"/>
      <c r="J1360" s="365"/>
      <c r="K1360" s="365"/>
      <c r="L1360" s="366"/>
    </row>
    <row r="1361" spans="1:12" ht="15.95" customHeight="1" x14ac:dyDescent="0.25">
      <c r="A1361" s="133" t="s">
        <v>1899</v>
      </c>
      <c r="B1361" s="133" t="s">
        <v>4177</v>
      </c>
      <c r="C1361" s="133">
        <v>8</v>
      </c>
      <c r="D1361" s="136">
        <v>8000</v>
      </c>
      <c r="E1361" s="135">
        <v>2000</v>
      </c>
      <c r="F1361" s="133">
        <v>8</v>
      </c>
      <c r="G1361" s="46" t="str">
        <f>IF(MID(tab_SATLISTE[[#This Row],[SAT-ID]],2,1)="x","x",LEFT(tab_SATLISTE[[#This Row],[SAT-ID]]))</f>
        <v>4</v>
      </c>
      <c r="H1361" s="364" t="str">
        <f xml:space="preserve"> IF(tab_SATLISTE[[#This Row],[SAT-ID]]="","",IF(MID(tab_SATLISTE[[#This Row],[SAT-ID]],2,1)="x","Freistaat Bayern",INDEX(bezirke,LEFT(tab_SATLISTE[[#This Row],[SAT-ID]],1))&amp; " - "&amp; IF(MID(tab_SATLISTE[[#This Row],[SAT-ID]],2,1)="k","kommunal","privat")))</f>
        <v>Oberfranken - kommunal</v>
      </c>
      <c r="I1361" s="365"/>
      <c r="J1361" s="365"/>
      <c r="K1361" s="365"/>
      <c r="L1361" s="366"/>
    </row>
    <row r="1362" spans="1:12" ht="15.95" customHeight="1" x14ac:dyDescent="0.25">
      <c r="A1362" s="133" t="s">
        <v>1837</v>
      </c>
      <c r="B1362" s="133" t="s">
        <v>254</v>
      </c>
      <c r="C1362" s="133">
        <v>10</v>
      </c>
      <c r="D1362" s="136">
        <v>10000</v>
      </c>
      <c r="E1362" s="135">
        <v>2500</v>
      </c>
      <c r="F1362" s="133">
        <v>10</v>
      </c>
      <c r="G1362" s="46" t="str">
        <f>IF(MID(tab_SATLISTE[[#This Row],[SAT-ID]],2,1)="x","x",LEFT(tab_SATLISTE[[#This Row],[SAT-ID]]))</f>
        <v>4</v>
      </c>
      <c r="H1362" s="364" t="str">
        <f xml:space="preserve"> IF(tab_SATLISTE[[#This Row],[SAT-ID]]="","",IF(MID(tab_SATLISTE[[#This Row],[SAT-ID]],2,1)="x","Freistaat Bayern",INDEX(bezirke,LEFT(tab_SATLISTE[[#This Row],[SAT-ID]],1))&amp; " - "&amp; IF(MID(tab_SATLISTE[[#This Row],[SAT-ID]],2,1)="k","kommunal","privat")))</f>
        <v>Oberfranken - kommunal</v>
      </c>
      <c r="I1362" s="365"/>
      <c r="J1362" s="365"/>
      <c r="K1362" s="365"/>
      <c r="L1362" s="366"/>
    </row>
    <row r="1363" spans="1:12" ht="15.95" customHeight="1" x14ac:dyDescent="0.25">
      <c r="A1363" s="133" t="s">
        <v>1894</v>
      </c>
      <c r="B1363" s="133" t="s">
        <v>4178</v>
      </c>
      <c r="C1363" s="133">
        <v>10</v>
      </c>
      <c r="D1363" s="136">
        <v>10000</v>
      </c>
      <c r="E1363" s="135">
        <v>2500</v>
      </c>
      <c r="F1363" s="133">
        <v>10</v>
      </c>
      <c r="G1363" s="46" t="str">
        <f>IF(MID(tab_SATLISTE[[#This Row],[SAT-ID]],2,1)="x","x",LEFT(tab_SATLISTE[[#This Row],[SAT-ID]]))</f>
        <v>4</v>
      </c>
      <c r="H1363" s="364" t="str">
        <f xml:space="preserve"> IF(tab_SATLISTE[[#This Row],[SAT-ID]]="","",IF(MID(tab_SATLISTE[[#This Row],[SAT-ID]],2,1)="x","Freistaat Bayern",INDEX(bezirke,LEFT(tab_SATLISTE[[#This Row],[SAT-ID]],1))&amp; " - "&amp; IF(MID(tab_SATLISTE[[#This Row],[SAT-ID]],2,1)="k","kommunal","privat")))</f>
        <v>Oberfranken - kommunal</v>
      </c>
      <c r="I1363" s="365"/>
      <c r="J1363" s="365"/>
      <c r="K1363" s="365"/>
      <c r="L1363" s="366"/>
    </row>
    <row r="1364" spans="1:12" ht="15.95" customHeight="1" x14ac:dyDescent="0.25">
      <c r="A1364" s="133" t="s">
        <v>1818</v>
      </c>
      <c r="B1364" s="133" t="s">
        <v>4179</v>
      </c>
      <c r="C1364" s="133">
        <v>15</v>
      </c>
      <c r="D1364" s="136">
        <v>15000</v>
      </c>
      <c r="E1364" s="135">
        <v>3750</v>
      </c>
      <c r="F1364" s="133">
        <v>15</v>
      </c>
      <c r="G1364" s="46" t="str">
        <f>IF(MID(tab_SATLISTE[[#This Row],[SAT-ID]],2,1)="x","x",LEFT(tab_SATLISTE[[#This Row],[SAT-ID]]))</f>
        <v>4</v>
      </c>
      <c r="H1364" s="364" t="str">
        <f xml:space="preserve"> IF(tab_SATLISTE[[#This Row],[SAT-ID]]="","",IF(MID(tab_SATLISTE[[#This Row],[SAT-ID]],2,1)="x","Freistaat Bayern",INDEX(bezirke,LEFT(tab_SATLISTE[[#This Row],[SAT-ID]],1))&amp; " - "&amp; IF(MID(tab_SATLISTE[[#This Row],[SAT-ID]],2,1)="k","kommunal","privat")))</f>
        <v>Oberfranken - kommunal</v>
      </c>
      <c r="I1364" s="365"/>
      <c r="J1364" s="365"/>
      <c r="K1364" s="365"/>
      <c r="L1364" s="366"/>
    </row>
    <row r="1365" spans="1:12" ht="15.95" customHeight="1" x14ac:dyDescent="0.25">
      <c r="A1365" s="133" t="s">
        <v>1798</v>
      </c>
      <c r="B1365" s="133" t="s">
        <v>4180</v>
      </c>
      <c r="C1365" s="133">
        <v>36</v>
      </c>
      <c r="D1365" s="136">
        <v>36000</v>
      </c>
      <c r="E1365" s="135">
        <v>9000</v>
      </c>
      <c r="F1365" s="133">
        <v>36</v>
      </c>
      <c r="G1365" s="46" t="str">
        <f>IF(MID(tab_SATLISTE[[#This Row],[SAT-ID]],2,1)="x","x",LEFT(tab_SATLISTE[[#This Row],[SAT-ID]]))</f>
        <v>4</v>
      </c>
      <c r="H1365" s="364" t="str">
        <f xml:space="preserve"> IF(tab_SATLISTE[[#This Row],[SAT-ID]]="","",IF(MID(tab_SATLISTE[[#This Row],[SAT-ID]],2,1)="x","Freistaat Bayern",INDEX(bezirke,LEFT(tab_SATLISTE[[#This Row],[SAT-ID]],1))&amp; " - "&amp; IF(MID(tab_SATLISTE[[#This Row],[SAT-ID]],2,1)="k","kommunal","privat")))</f>
        <v>Oberfranken - kommunal</v>
      </c>
      <c r="I1365" s="365"/>
      <c r="J1365" s="365"/>
      <c r="K1365" s="365"/>
      <c r="L1365" s="366"/>
    </row>
    <row r="1366" spans="1:12" ht="15.95" customHeight="1" x14ac:dyDescent="0.25">
      <c r="A1366" s="133" t="s">
        <v>1908</v>
      </c>
      <c r="B1366" s="133" t="s">
        <v>255</v>
      </c>
      <c r="C1366" s="133">
        <v>8</v>
      </c>
      <c r="D1366" s="136">
        <v>8000</v>
      </c>
      <c r="E1366" s="135">
        <v>2000</v>
      </c>
      <c r="F1366" s="133">
        <v>8</v>
      </c>
      <c r="G1366" s="46" t="str">
        <f>IF(MID(tab_SATLISTE[[#This Row],[SAT-ID]],2,1)="x","x",LEFT(tab_SATLISTE[[#This Row],[SAT-ID]]))</f>
        <v>4</v>
      </c>
      <c r="H1366" s="364" t="str">
        <f xml:space="preserve"> IF(tab_SATLISTE[[#This Row],[SAT-ID]]="","",IF(MID(tab_SATLISTE[[#This Row],[SAT-ID]],2,1)="x","Freistaat Bayern",INDEX(bezirke,LEFT(tab_SATLISTE[[#This Row],[SAT-ID]],1))&amp; " - "&amp; IF(MID(tab_SATLISTE[[#This Row],[SAT-ID]],2,1)="k","kommunal","privat")))</f>
        <v>Oberfranken - kommunal</v>
      </c>
      <c r="I1366" s="365"/>
      <c r="J1366" s="365"/>
      <c r="K1366" s="365"/>
      <c r="L1366" s="366"/>
    </row>
    <row r="1367" spans="1:12" ht="15.95" customHeight="1" x14ac:dyDescent="0.25">
      <c r="A1367" s="133" t="s">
        <v>1834</v>
      </c>
      <c r="B1367" s="133" t="s">
        <v>4181</v>
      </c>
      <c r="C1367" s="133">
        <v>19</v>
      </c>
      <c r="D1367" s="136">
        <v>19000</v>
      </c>
      <c r="E1367" s="135">
        <v>4750</v>
      </c>
      <c r="F1367" s="133">
        <v>19</v>
      </c>
      <c r="G1367" s="46" t="str">
        <f>IF(MID(tab_SATLISTE[[#This Row],[SAT-ID]],2,1)="x","x",LEFT(tab_SATLISTE[[#This Row],[SAT-ID]]))</f>
        <v>4</v>
      </c>
      <c r="H1367" s="364" t="str">
        <f xml:space="preserve"> IF(tab_SATLISTE[[#This Row],[SAT-ID]]="","",IF(MID(tab_SATLISTE[[#This Row],[SAT-ID]],2,1)="x","Freistaat Bayern",INDEX(bezirke,LEFT(tab_SATLISTE[[#This Row],[SAT-ID]],1))&amp; " - "&amp; IF(MID(tab_SATLISTE[[#This Row],[SAT-ID]],2,1)="k","kommunal","privat")))</f>
        <v>Oberfranken - kommunal</v>
      </c>
      <c r="I1367" s="365"/>
      <c r="J1367" s="365"/>
      <c r="K1367" s="365"/>
      <c r="L1367" s="366"/>
    </row>
    <row r="1368" spans="1:12" ht="15.95" customHeight="1" x14ac:dyDescent="0.25">
      <c r="A1368" s="133" t="s">
        <v>4182</v>
      </c>
      <c r="B1368" s="133" t="s">
        <v>4183</v>
      </c>
      <c r="C1368" s="133">
        <v>31</v>
      </c>
      <c r="D1368" s="136">
        <v>31000</v>
      </c>
      <c r="E1368" s="135">
        <v>7750</v>
      </c>
      <c r="F1368" s="133">
        <v>31</v>
      </c>
      <c r="G1368" s="46" t="str">
        <f>IF(MID(tab_SATLISTE[[#This Row],[SAT-ID]],2,1)="x","x",LEFT(tab_SATLISTE[[#This Row],[SAT-ID]]))</f>
        <v>4</v>
      </c>
      <c r="H1368" s="364" t="str">
        <f xml:space="preserve"> IF(tab_SATLISTE[[#This Row],[SAT-ID]]="","",IF(MID(tab_SATLISTE[[#This Row],[SAT-ID]],2,1)="x","Freistaat Bayern",INDEX(bezirke,LEFT(tab_SATLISTE[[#This Row],[SAT-ID]],1))&amp; " - "&amp; IF(MID(tab_SATLISTE[[#This Row],[SAT-ID]],2,1)="k","kommunal","privat")))</f>
        <v>Oberfranken - kommunal</v>
      </c>
      <c r="I1368" s="365"/>
      <c r="J1368" s="365"/>
      <c r="K1368" s="365"/>
      <c r="L1368" s="366"/>
    </row>
    <row r="1369" spans="1:12" ht="15.95" customHeight="1" x14ac:dyDescent="0.25">
      <c r="A1369" s="133" t="s">
        <v>1749</v>
      </c>
      <c r="B1369" s="133" t="s">
        <v>4184</v>
      </c>
      <c r="C1369" s="133">
        <v>36</v>
      </c>
      <c r="D1369" s="136">
        <v>36000</v>
      </c>
      <c r="E1369" s="135">
        <v>9000</v>
      </c>
      <c r="F1369" s="133">
        <v>36</v>
      </c>
      <c r="G1369" s="46" t="str">
        <f>IF(MID(tab_SATLISTE[[#This Row],[SAT-ID]],2,1)="x","x",LEFT(tab_SATLISTE[[#This Row],[SAT-ID]]))</f>
        <v>4</v>
      </c>
      <c r="H1369" s="364" t="str">
        <f xml:space="preserve"> IF(tab_SATLISTE[[#This Row],[SAT-ID]]="","",IF(MID(tab_SATLISTE[[#This Row],[SAT-ID]],2,1)="x","Freistaat Bayern",INDEX(bezirke,LEFT(tab_SATLISTE[[#This Row],[SAT-ID]],1))&amp; " - "&amp; IF(MID(tab_SATLISTE[[#This Row],[SAT-ID]],2,1)="k","kommunal","privat")))</f>
        <v>Oberfranken - kommunal</v>
      </c>
      <c r="I1369" s="365"/>
      <c r="J1369" s="365"/>
      <c r="K1369" s="365"/>
      <c r="L1369" s="366"/>
    </row>
    <row r="1370" spans="1:12" ht="15.95" customHeight="1" x14ac:dyDescent="0.25">
      <c r="A1370" s="133" t="s">
        <v>1761</v>
      </c>
      <c r="B1370" s="133" t="s">
        <v>4185</v>
      </c>
      <c r="C1370" s="133">
        <v>21</v>
      </c>
      <c r="D1370" s="136">
        <v>21000</v>
      </c>
      <c r="E1370" s="135">
        <v>5250</v>
      </c>
      <c r="F1370" s="133">
        <v>21</v>
      </c>
      <c r="G1370" s="46" t="str">
        <f>IF(MID(tab_SATLISTE[[#This Row],[SAT-ID]],2,1)="x","x",LEFT(tab_SATLISTE[[#This Row],[SAT-ID]]))</f>
        <v>4</v>
      </c>
      <c r="H1370" s="364" t="str">
        <f xml:space="preserve"> IF(tab_SATLISTE[[#This Row],[SAT-ID]]="","",IF(MID(tab_SATLISTE[[#This Row],[SAT-ID]],2,1)="x","Freistaat Bayern",INDEX(bezirke,LEFT(tab_SATLISTE[[#This Row],[SAT-ID]],1))&amp; " - "&amp; IF(MID(tab_SATLISTE[[#This Row],[SAT-ID]],2,1)="k","kommunal","privat")))</f>
        <v>Oberfranken - kommunal</v>
      </c>
      <c r="I1370" s="365"/>
      <c r="J1370" s="365"/>
      <c r="K1370" s="365"/>
      <c r="L1370" s="366"/>
    </row>
    <row r="1371" spans="1:12" ht="15.95" customHeight="1" x14ac:dyDescent="0.25">
      <c r="A1371" s="133" t="s">
        <v>1870</v>
      </c>
      <c r="B1371" s="133" t="s">
        <v>4186</v>
      </c>
      <c r="C1371" s="133">
        <v>11</v>
      </c>
      <c r="D1371" s="136">
        <v>11000</v>
      </c>
      <c r="E1371" s="135">
        <v>2750</v>
      </c>
      <c r="F1371" s="133">
        <v>11</v>
      </c>
      <c r="G1371" s="46" t="str">
        <f>IF(MID(tab_SATLISTE[[#This Row],[SAT-ID]],2,1)="x","x",LEFT(tab_SATLISTE[[#This Row],[SAT-ID]]))</f>
        <v>4</v>
      </c>
      <c r="H1371" s="364" t="str">
        <f xml:space="preserve"> IF(tab_SATLISTE[[#This Row],[SAT-ID]]="","",IF(MID(tab_SATLISTE[[#This Row],[SAT-ID]],2,1)="x","Freistaat Bayern",INDEX(bezirke,LEFT(tab_SATLISTE[[#This Row],[SAT-ID]],1))&amp; " - "&amp; IF(MID(tab_SATLISTE[[#This Row],[SAT-ID]],2,1)="k","kommunal","privat")))</f>
        <v>Oberfranken - kommunal</v>
      </c>
      <c r="I1371" s="365"/>
      <c r="J1371" s="365"/>
      <c r="K1371" s="365"/>
      <c r="L1371" s="366"/>
    </row>
    <row r="1372" spans="1:12" ht="15.95" customHeight="1" x14ac:dyDescent="0.25">
      <c r="A1372" s="133" t="s">
        <v>1931</v>
      </c>
      <c r="B1372" s="133" t="s">
        <v>4187</v>
      </c>
      <c r="C1372" s="133">
        <v>22</v>
      </c>
      <c r="D1372" s="136">
        <v>22000</v>
      </c>
      <c r="E1372" s="135">
        <v>5500</v>
      </c>
      <c r="F1372" s="133">
        <v>22</v>
      </c>
      <c r="G1372" s="46" t="str">
        <f>IF(MID(tab_SATLISTE[[#This Row],[SAT-ID]],2,1)="x","x",LEFT(tab_SATLISTE[[#This Row],[SAT-ID]]))</f>
        <v>4</v>
      </c>
      <c r="H1372" s="364" t="str">
        <f xml:space="preserve"> IF(tab_SATLISTE[[#This Row],[SAT-ID]]="","",IF(MID(tab_SATLISTE[[#This Row],[SAT-ID]],2,1)="x","Freistaat Bayern",INDEX(bezirke,LEFT(tab_SATLISTE[[#This Row],[SAT-ID]],1))&amp; " - "&amp; IF(MID(tab_SATLISTE[[#This Row],[SAT-ID]],2,1)="k","kommunal","privat")))</f>
        <v>Oberfranken - kommunal</v>
      </c>
      <c r="I1372" s="365"/>
      <c r="J1372" s="365"/>
      <c r="K1372" s="365"/>
      <c r="L1372" s="366"/>
    </row>
    <row r="1373" spans="1:12" ht="15.95" customHeight="1" x14ac:dyDescent="0.25">
      <c r="A1373" s="133" t="s">
        <v>1917</v>
      </c>
      <c r="B1373" s="133" t="s">
        <v>4188</v>
      </c>
      <c r="C1373" s="133">
        <v>52</v>
      </c>
      <c r="D1373" s="136">
        <v>52000</v>
      </c>
      <c r="E1373" s="135">
        <v>13000</v>
      </c>
      <c r="F1373" s="133">
        <v>52</v>
      </c>
      <c r="G1373" s="46" t="str">
        <f>IF(MID(tab_SATLISTE[[#This Row],[SAT-ID]],2,1)="x","x",LEFT(tab_SATLISTE[[#This Row],[SAT-ID]]))</f>
        <v>4</v>
      </c>
      <c r="H1373" s="364" t="str">
        <f xml:space="preserve"> IF(tab_SATLISTE[[#This Row],[SAT-ID]]="","",IF(MID(tab_SATLISTE[[#This Row],[SAT-ID]],2,1)="x","Freistaat Bayern",INDEX(bezirke,LEFT(tab_SATLISTE[[#This Row],[SAT-ID]],1))&amp; " - "&amp; IF(MID(tab_SATLISTE[[#This Row],[SAT-ID]],2,1)="k","kommunal","privat")))</f>
        <v>Oberfranken - kommunal</v>
      </c>
      <c r="I1373" s="365"/>
      <c r="J1373" s="365"/>
      <c r="K1373" s="365"/>
      <c r="L1373" s="366"/>
    </row>
    <row r="1374" spans="1:12" ht="15.95" customHeight="1" x14ac:dyDescent="0.25">
      <c r="A1374" s="133" t="s">
        <v>1779</v>
      </c>
      <c r="B1374" s="133" t="s">
        <v>4189</v>
      </c>
      <c r="C1374" s="133">
        <v>25</v>
      </c>
      <c r="D1374" s="136">
        <v>25000</v>
      </c>
      <c r="E1374" s="135">
        <v>6250</v>
      </c>
      <c r="F1374" s="133">
        <v>25</v>
      </c>
      <c r="G1374" s="46" t="str">
        <f>IF(MID(tab_SATLISTE[[#This Row],[SAT-ID]],2,1)="x","x",LEFT(tab_SATLISTE[[#This Row],[SAT-ID]]))</f>
        <v>4</v>
      </c>
      <c r="H1374" s="364" t="str">
        <f xml:space="preserve"> IF(tab_SATLISTE[[#This Row],[SAT-ID]]="","",IF(MID(tab_SATLISTE[[#This Row],[SAT-ID]],2,1)="x","Freistaat Bayern",INDEX(bezirke,LEFT(tab_SATLISTE[[#This Row],[SAT-ID]],1))&amp; " - "&amp; IF(MID(tab_SATLISTE[[#This Row],[SAT-ID]],2,1)="k","kommunal","privat")))</f>
        <v>Oberfranken - kommunal</v>
      </c>
      <c r="I1374" s="365"/>
      <c r="J1374" s="365"/>
      <c r="K1374" s="365"/>
      <c r="L1374" s="366"/>
    </row>
    <row r="1375" spans="1:12" ht="15.95" customHeight="1" x14ac:dyDescent="0.25">
      <c r="A1375" s="133" t="s">
        <v>1803</v>
      </c>
      <c r="B1375" s="133" t="s">
        <v>4190</v>
      </c>
      <c r="C1375" s="133">
        <v>21</v>
      </c>
      <c r="D1375" s="136">
        <v>21000</v>
      </c>
      <c r="E1375" s="135">
        <v>5250</v>
      </c>
      <c r="F1375" s="133">
        <v>21</v>
      </c>
      <c r="G1375" s="46" t="str">
        <f>IF(MID(tab_SATLISTE[[#This Row],[SAT-ID]],2,1)="x","x",LEFT(tab_SATLISTE[[#This Row],[SAT-ID]]))</f>
        <v>4</v>
      </c>
      <c r="H1375" s="364" t="str">
        <f xml:space="preserve"> IF(tab_SATLISTE[[#This Row],[SAT-ID]]="","",IF(MID(tab_SATLISTE[[#This Row],[SAT-ID]],2,1)="x","Freistaat Bayern",INDEX(bezirke,LEFT(tab_SATLISTE[[#This Row],[SAT-ID]],1))&amp; " - "&amp; IF(MID(tab_SATLISTE[[#This Row],[SAT-ID]],2,1)="k","kommunal","privat")))</f>
        <v>Oberfranken - kommunal</v>
      </c>
      <c r="I1375" s="365"/>
      <c r="J1375" s="365"/>
      <c r="K1375" s="365"/>
      <c r="L1375" s="366"/>
    </row>
    <row r="1376" spans="1:12" ht="15.95" customHeight="1" x14ac:dyDescent="0.25">
      <c r="A1376" s="133" t="s">
        <v>1784</v>
      </c>
      <c r="B1376" s="133" t="s">
        <v>4191</v>
      </c>
      <c r="C1376" s="133">
        <v>156</v>
      </c>
      <c r="D1376" s="136">
        <v>156000</v>
      </c>
      <c r="E1376" s="135">
        <v>39000</v>
      </c>
      <c r="F1376" s="133">
        <v>156</v>
      </c>
      <c r="G1376" s="46" t="str">
        <f>IF(MID(tab_SATLISTE[[#This Row],[SAT-ID]],2,1)="x","x",LEFT(tab_SATLISTE[[#This Row],[SAT-ID]]))</f>
        <v>4</v>
      </c>
      <c r="H1376" s="364" t="str">
        <f xml:space="preserve"> IF(tab_SATLISTE[[#This Row],[SAT-ID]]="","",IF(MID(tab_SATLISTE[[#This Row],[SAT-ID]],2,1)="x","Freistaat Bayern",INDEX(bezirke,LEFT(tab_SATLISTE[[#This Row],[SAT-ID]],1))&amp; " - "&amp; IF(MID(tab_SATLISTE[[#This Row],[SAT-ID]],2,1)="k","kommunal","privat")))</f>
        <v>Oberfranken - kommunal</v>
      </c>
      <c r="I1376" s="365"/>
      <c r="J1376" s="365"/>
      <c r="K1376" s="365"/>
      <c r="L1376" s="366"/>
    </row>
    <row r="1377" spans="1:12" ht="15.95" customHeight="1" x14ac:dyDescent="0.25">
      <c r="A1377" s="133" t="s">
        <v>1891</v>
      </c>
      <c r="B1377" s="133" t="s">
        <v>4192</v>
      </c>
      <c r="C1377" s="133">
        <v>21</v>
      </c>
      <c r="D1377" s="136">
        <v>21000</v>
      </c>
      <c r="E1377" s="135">
        <v>5250</v>
      </c>
      <c r="F1377" s="133">
        <v>21</v>
      </c>
      <c r="G1377" s="46" t="str">
        <f>IF(MID(tab_SATLISTE[[#This Row],[SAT-ID]],2,1)="x","x",LEFT(tab_SATLISTE[[#This Row],[SAT-ID]]))</f>
        <v>4</v>
      </c>
      <c r="H1377" s="364" t="str">
        <f xml:space="preserve"> IF(tab_SATLISTE[[#This Row],[SAT-ID]]="","",IF(MID(tab_SATLISTE[[#This Row],[SAT-ID]],2,1)="x","Freistaat Bayern",INDEX(bezirke,LEFT(tab_SATLISTE[[#This Row],[SAT-ID]],1))&amp; " - "&amp; IF(MID(tab_SATLISTE[[#This Row],[SAT-ID]],2,1)="k","kommunal","privat")))</f>
        <v>Oberfranken - kommunal</v>
      </c>
      <c r="I1377" s="365"/>
      <c r="J1377" s="365"/>
      <c r="K1377" s="365"/>
      <c r="L1377" s="366"/>
    </row>
    <row r="1378" spans="1:12" ht="15.95" customHeight="1" x14ac:dyDescent="0.25">
      <c r="A1378" s="133" t="s">
        <v>1762</v>
      </c>
      <c r="B1378" s="133" t="s">
        <v>4193</v>
      </c>
      <c r="C1378" s="133">
        <v>20</v>
      </c>
      <c r="D1378" s="136">
        <v>20000</v>
      </c>
      <c r="E1378" s="135">
        <v>5000</v>
      </c>
      <c r="F1378" s="133">
        <v>20</v>
      </c>
      <c r="G1378" s="46" t="str">
        <f>IF(MID(tab_SATLISTE[[#This Row],[SAT-ID]],2,1)="x","x",LEFT(tab_SATLISTE[[#This Row],[SAT-ID]]))</f>
        <v>4</v>
      </c>
      <c r="H1378" s="364" t="str">
        <f xml:space="preserve"> IF(tab_SATLISTE[[#This Row],[SAT-ID]]="","",IF(MID(tab_SATLISTE[[#This Row],[SAT-ID]],2,1)="x","Freistaat Bayern",INDEX(bezirke,LEFT(tab_SATLISTE[[#This Row],[SAT-ID]],1))&amp; " - "&amp; IF(MID(tab_SATLISTE[[#This Row],[SAT-ID]],2,1)="k","kommunal","privat")))</f>
        <v>Oberfranken - kommunal</v>
      </c>
      <c r="I1378" s="365"/>
      <c r="J1378" s="365"/>
      <c r="K1378" s="365"/>
      <c r="L1378" s="366"/>
    </row>
    <row r="1379" spans="1:12" ht="15.95" customHeight="1" x14ac:dyDescent="0.25">
      <c r="A1379" s="133" t="s">
        <v>1765</v>
      </c>
      <c r="B1379" s="133" t="s">
        <v>4194</v>
      </c>
      <c r="C1379" s="133">
        <v>5</v>
      </c>
      <c r="D1379" s="136">
        <v>5000</v>
      </c>
      <c r="E1379" s="135">
        <v>1250</v>
      </c>
      <c r="F1379" s="133">
        <v>5</v>
      </c>
      <c r="G1379" s="46" t="str">
        <f>IF(MID(tab_SATLISTE[[#This Row],[SAT-ID]],2,1)="x","x",LEFT(tab_SATLISTE[[#This Row],[SAT-ID]]))</f>
        <v>4</v>
      </c>
      <c r="H1379" s="364" t="str">
        <f xml:space="preserve"> IF(tab_SATLISTE[[#This Row],[SAT-ID]]="","",IF(MID(tab_SATLISTE[[#This Row],[SAT-ID]],2,1)="x","Freistaat Bayern",INDEX(bezirke,LEFT(tab_SATLISTE[[#This Row],[SAT-ID]],1))&amp; " - "&amp; IF(MID(tab_SATLISTE[[#This Row],[SAT-ID]],2,1)="k","kommunal","privat")))</f>
        <v>Oberfranken - kommunal</v>
      </c>
      <c r="I1379" s="365"/>
      <c r="J1379" s="365"/>
      <c r="K1379" s="365"/>
      <c r="L1379" s="366"/>
    </row>
    <row r="1380" spans="1:12" ht="15.95" customHeight="1" x14ac:dyDescent="0.25">
      <c r="A1380" s="133" t="s">
        <v>1766</v>
      </c>
      <c r="B1380" s="133" t="s">
        <v>4195</v>
      </c>
      <c r="C1380" s="133">
        <v>20</v>
      </c>
      <c r="D1380" s="136">
        <v>20000</v>
      </c>
      <c r="E1380" s="135">
        <v>5000</v>
      </c>
      <c r="F1380" s="133">
        <v>20</v>
      </c>
      <c r="G1380" s="46" t="str">
        <f>IF(MID(tab_SATLISTE[[#This Row],[SAT-ID]],2,1)="x","x",LEFT(tab_SATLISTE[[#This Row],[SAT-ID]]))</f>
        <v>4</v>
      </c>
      <c r="H1380" s="364" t="str">
        <f xml:space="preserve"> IF(tab_SATLISTE[[#This Row],[SAT-ID]]="","",IF(MID(tab_SATLISTE[[#This Row],[SAT-ID]],2,1)="x","Freistaat Bayern",INDEX(bezirke,LEFT(tab_SATLISTE[[#This Row],[SAT-ID]],1))&amp; " - "&amp; IF(MID(tab_SATLISTE[[#This Row],[SAT-ID]],2,1)="k","kommunal","privat")))</f>
        <v>Oberfranken - kommunal</v>
      </c>
      <c r="I1380" s="365"/>
      <c r="J1380" s="365"/>
      <c r="K1380" s="365"/>
      <c r="L1380" s="366"/>
    </row>
    <row r="1381" spans="1:12" ht="15.95" customHeight="1" x14ac:dyDescent="0.25">
      <c r="A1381" s="133" t="s">
        <v>1776</v>
      </c>
      <c r="B1381" s="133" t="s">
        <v>4196</v>
      </c>
      <c r="C1381" s="133">
        <v>3</v>
      </c>
      <c r="D1381" s="136">
        <v>3000</v>
      </c>
      <c r="E1381" s="135">
        <v>750</v>
      </c>
      <c r="F1381" s="133">
        <v>3</v>
      </c>
      <c r="G1381" s="46" t="str">
        <f>IF(MID(tab_SATLISTE[[#This Row],[SAT-ID]],2,1)="x","x",LEFT(tab_SATLISTE[[#This Row],[SAT-ID]]))</f>
        <v>4</v>
      </c>
      <c r="H1381" s="364" t="str">
        <f xml:space="preserve"> IF(tab_SATLISTE[[#This Row],[SAT-ID]]="","",IF(MID(tab_SATLISTE[[#This Row],[SAT-ID]],2,1)="x","Freistaat Bayern",INDEX(bezirke,LEFT(tab_SATLISTE[[#This Row],[SAT-ID]],1))&amp; " - "&amp; IF(MID(tab_SATLISTE[[#This Row],[SAT-ID]],2,1)="k","kommunal","privat")))</f>
        <v>Oberfranken - kommunal</v>
      </c>
      <c r="I1381" s="365"/>
      <c r="J1381" s="365"/>
      <c r="K1381" s="365"/>
      <c r="L1381" s="366"/>
    </row>
    <row r="1382" spans="1:12" ht="15.95" customHeight="1" x14ac:dyDescent="0.25">
      <c r="A1382" s="133" t="s">
        <v>1786</v>
      </c>
      <c r="B1382" s="133" t="s">
        <v>4197</v>
      </c>
      <c r="C1382" s="133">
        <v>29</v>
      </c>
      <c r="D1382" s="136">
        <v>29000</v>
      </c>
      <c r="E1382" s="135">
        <v>7250</v>
      </c>
      <c r="F1382" s="133">
        <v>29</v>
      </c>
      <c r="G1382" s="46" t="str">
        <f>IF(MID(tab_SATLISTE[[#This Row],[SAT-ID]],2,1)="x","x",LEFT(tab_SATLISTE[[#This Row],[SAT-ID]]))</f>
        <v>4</v>
      </c>
      <c r="H1382" s="364" t="str">
        <f xml:space="preserve"> IF(tab_SATLISTE[[#This Row],[SAT-ID]]="","",IF(MID(tab_SATLISTE[[#This Row],[SAT-ID]],2,1)="x","Freistaat Bayern",INDEX(bezirke,LEFT(tab_SATLISTE[[#This Row],[SAT-ID]],1))&amp; " - "&amp; IF(MID(tab_SATLISTE[[#This Row],[SAT-ID]],2,1)="k","kommunal","privat")))</f>
        <v>Oberfranken - kommunal</v>
      </c>
      <c r="I1382" s="365"/>
      <c r="J1382" s="365"/>
      <c r="K1382" s="365"/>
      <c r="L1382" s="366"/>
    </row>
    <row r="1383" spans="1:12" ht="15.95" customHeight="1" x14ac:dyDescent="0.25">
      <c r="A1383" s="133" t="s">
        <v>1869</v>
      </c>
      <c r="B1383" s="133" t="s">
        <v>4198</v>
      </c>
      <c r="C1383" s="133">
        <v>12</v>
      </c>
      <c r="D1383" s="136">
        <v>12000</v>
      </c>
      <c r="E1383" s="135">
        <v>3000</v>
      </c>
      <c r="F1383" s="133">
        <v>12</v>
      </c>
      <c r="G1383" s="46" t="str">
        <f>IF(MID(tab_SATLISTE[[#This Row],[SAT-ID]],2,1)="x","x",LEFT(tab_SATLISTE[[#This Row],[SAT-ID]]))</f>
        <v>4</v>
      </c>
      <c r="H1383" s="364" t="str">
        <f xml:space="preserve"> IF(tab_SATLISTE[[#This Row],[SAT-ID]]="","",IF(MID(tab_SATLISTE[[#This Row],[SAT-ID]],2,1)="x","Freistaat Bayern",INDEX(bezirke,LEFT(tab_SATLISTE[[#This Row],[SAT-ID]],1))&amp; " - "&amp; IF(MID(tab_SATLISTE[[#This Row],[SAT-ID]],2,1)="k","kommunal","privat")))</f>
        <v>Oberfranken - kommunal</v>
      </c>
      <c r="I1383" s="365"/>
      <c r="J1383" s="365"/>
      <c r="K1383" s="365"/>
      <c r="L1383" s="366"/>
    </row>
    <row r="1384" spans="1:12" ht="15.95" customHeight="1" x14ac:dyDescent="0.25">
      <c r="A1384" s="133" t="s">
        <v>1897</v>
      </c>
      <c r="B1384" s="133" t="s">
        <v>4199</v>
      </c>
      <c r="C1384" s="133">
        <v>28</v>
      </c>
      <c r="D1384" s="136">
        <v>28000</v>
      </c>
      <c r="E1384" s="135">
        <v>7000</v>
      </c>
      <c r="F1384" s="133">
        <v>28</v>
      </c>
      <c r="G1384" s="46" t="str">
        <f>IF(MID(tab_SATLISTE[[#This Row],[SAT-ID]],2,1)="x","x",LEFT(tab_SATLISTE[[#This Row],[SAT-ID]]))</f>
        <v>4</v>
      </c>
      <c r="H1384" s="364" t="str">
        <f xml:space="preserve"> IF(tab_SATLISTE[[#This Row],[SAT-ID]]="","",IF(MID(tab_SATLISTE[[#This Row],[SAT-ID]],2,1)="x","Freistaat Bayern",INDEX(bezirke,LEFT(tab_SATLISTE[[#This Row],[SAT-ID]],1))&amp; " - "&amp; IF(MID(tab_SATLISTE[[#This Row],[SAT-ID]],2,1)="k","kommunal","privat")))</f>
        <v>Oberfranken - kommunal</v>
      </c>
      <c r="I1384" s="365"/>
      <c r="J1384" s="365"/>
      <c r="K1384" s="365"/>
      <c r="L1384" s="366"/>
    </row>
    <row r="1385" spans="1:12" ht="15.95" customHeight="1" x14ac:dyDescent="0.25">
      <c r="A1385" s="133" t="s">
        <v>1795</v>
      </c>
      <c r="B1385" s="133" t="s">
        <v>4200</v>
      </c>
      <c r="C1385" s="133">
        <v>12</v>
      </c>
      <c r="D1385" s="136">
        <v>12000</v>
      </c>
      <c r="E1385" s="135">
        <v>3000</v>
      </c>
      <c r="F1385" s="133">
        <v>12</v>
      </c>
      <c r="G1385" s="46" t="str">
        <f>IF(MID(tab_SATLISTE[[#This Row],[SAT-ID]],2,1)="x","x",LEFT(tab_SATLISTE[[#This Row],[SAT-ID]]))</f>
        <v>4</v>
      </c>
      <c r="H1385" s="364" t="str">
        <f xml:space="preserve"> IF(tab_SATLISTE[[#This Row],[SAT-ID]]="","",IF(MID(tab_SATLISTE[[#This Row],[SAT-ID]],2,1)="x","Freistaat Bayern",INDEX(bezirke,LEFT(tab_SATLISTE[[#This Row],[SAT-ID]],1))&amp; " - "&amp; IF(MID(tab_SATLISTE[[#This Row],[SAT-ID]],2,1)="k","kommunal","privat")))</f>
        <v>Oberfranken - kommunal</v>
      </c>
      <c r="I1385" s="365"/>
      <c r="J1385" s="365"/>
      <c r="K1385" s="365"/>
      <c r="L1385" s="366"/>
    </row>
    <row r="1386" spans="1:12" ht="15.95" customHeight="1" x14ac:dyDescent="0.25">
      <c r="A1386" s="133" t="s">
        <v>1800</v>
      </c>
      <c r="B1386" s="133" t="s">
        <v>4201</v>
      </c>
      <c r="C1386" s="133">
        <v>13</v>
      </c>
      <c r="D1386" s="136">
        <v>13000</v>
      </c>
      <c r="E1386" s="135">
        <v>3250</v>
      </c>
      <c r="F1386" s="133">
        <v>13</v>
      </c>
      <c r="G1386" s="46" t="str">
        <f>IF(MID(tab_SATLISTE[[#This Row],[SAT-ID]],2,1)="x","x",LEFT(tab_SATLISTE[[#This Row],[SAT-ID]]))</f>
        <v>4</v>
      </c>
      <c r="H1386" s="364" t="str">
        <f xml:space="preserve"> IF(tab_SATLISTE[[#This Row],[SAT-ID]]="","",IF(MID(tab_SATLISTE[[#This Row],[SAT-ID]],2,1)="x","Freistaat Bayern",INDEX(bezirke,LEFT(tab_SATLISTE[[#This Row],[SAT-ID]],1))&amp; " - "&amp; IF(MID(tab_SATLISTE[[#This Row],[SAT-ID]],2,1)="k","kommunal","privat")))</f>
        <v>Oberfranken - kommunal</v>
      </c>
      <c r="I1386" s="365"/>
      <c r="J1386" s="365"/>
      <c r="K1386" s="365"/>
      <c r="L1386" s="366"/>
    </row>
    <row r="1387" spans="1:12" ht="15.95" customHeight="1" x14ac:dyDescent="0.25">
      <c r="A1387" s="133" t="s">
        <v>1880</v>
      </c>
      <c r="B1387" s="133" t="s">
        <v>4202</v>
      </c>
      <c r="C1387" s="133">
        <v>27</v>
      </c>
      <c r="D1387" s="136">
        <v>27000</v>
      </c>
      <c r="E1387" s="135">
        <v>6750</v>
      </c>
      <c r="F1387" s="133">
        <v>27</v>
      </c>
      <c r="G1387" s="46" t="str">
        <f>IF(MID(tab_SATLISTE[[#This Row],[SAT-ID]],2,1)="x","x",LEFT(tab_SATLISTE[[#This Row],[SAT-ID]]))</f>
        <v>4</v>
      </c>
      <c r="H1387" s="364" t="str">
        <f xml:space="preserve"> IF(tab_SATLISTE[[#This Row],[SAT-ID]]="","",IF(MID(tab_SATLISTE[[#This Row],[SAT-ID]],2,1)="x","Freistaat Bayern",INDEX(bezirke,LEFT(tab_SATLISTE[[#This Row],[SAT-ID]],1))&amp; " - "&amp; IF(MID(tab_SATLISTE[[#This Row],[SAT-ID]],2,1)="k","kommunal","privat")))</f>
        <v>Oberfranken - kommunal</v>
      </c>
      <c r="I1387" s="365"/>
      <c r="J1387" s="365"/>
      <c r="K1387" s="365"/>
      <c r="L1387" s="366"/>
    </row>
    <row r="1388" spans="1:12" ht="15.95" customHeight="1" x14ac:dyDescent="0.25">
      <c r="A1388" s="133" t="s">
        <v>1815</v>
      </c>
      <c r="B1388" s="133" t="s">
        <v>4203</v>
      </c>
      <c r="C1388" s="133">
        <v>6</v>
      </c>
      <c r="D1388" s="136">
        <v>6000</v>
      </c>
      <c r="E1388" s="135">
        <v>1500</v>
      </c>
      <c r="F1388" s="133">
        <v>6</v>
      </c>
      <c r="G1388" s="46" t="str">
        <f>IF(MID(tab_SATLISTE[[#This Row],[SAT-ID]],2,1)="x","x",LEFT(tab_SATLISTE[[#This Row],[SAT-ID]]))</f>
        <v>4</v>
      </c>
      <c r="H1388" s="364" t="str">
        <f xml:space="preserve"> IF(tab_SATLISTE[[#This Row],[SAT-ID]]="","",IF(MID(tab_SATLISTE[[#This Row],[SAT-ID]],2,1)="x","Freistaat Bayern",INDEX(bezirke,LEFT(tab_SATLISTE[[#This Row],[SAT-ID]],1))&amp; " - "&amp; IF(MID(tab_SATLISTE[[#This Row],[SAT-ID]],2,1)="k","kommunal","privat")))</f>
        <v>Oberfranken - kommunal</v>
      </c>
      <c r="I1388" s="365"/>
      <c r="J1388" s="365"/>
      <c r="K1388" s="365"/>
      <c r="L1388" s="366"/>
    </row>
    <row r="1389" spans="1:12" ht="15.95" customHeight="1" x14ac:dyDescent="0.25">
      <c r="A1389" s="133" t="s">
        <v>1821</v>
      </c>
      <c r="B1389" s="133" t="s">
        <v>4204</v>
      </c>
      <c r="C1389" s="133">
        <v>5</v>
      </c>
      <c r="D1389" s="136">
        <v>5000</v>
      </c>
      <c r="E1389" s="135">
        <v>1250</v>
      </c>
      <c r="F1389" s="133">
        <v>5</v>
      </c>
      <c r="G1389" s="46" t="str">
        <f>IF(MID(tab_SATLISTE[[#This Row],[SAT-ID]],2,1)="x","x",LEFT(tab_SATLISTE[[#This Row],[SAT-ID]]))</f>
        <v>4</v>
      </c>
      <c r="H1389" s="364" t="str">
        <f xml:space="preserve"> IF(tab_SATLISTE[[#This Row],[SAT-ID]]="","",IF(MID(tab_SATLISTE[[#This Row],[SAT-ID]],2,1)="x","Freistaat Bayern",INDEX(bezirke,LEFT(tab_SATLISTE[[#This Row],[SAT-ID]],1))&amp; " - "&amp; IF(MID(tab_SATLISTE[[#This Row],[SAT-ID]],2,1)="k","kommunal","privat")))</f>
        <v>Oberfranken - kommunal</v>
      </c>
      <c r="I1389" s="365"/>
      <c r="J1389" s="365"/>
      <c r="K1389" s="365"/>
      <c r="L1389" s="366"/>
    </row>
    <row r="1390" spans="1:12" ht="15.95" customHeight="1" x14ac:dyDescent="0.25">
      <c r="A1390" s="133" t="s">
        <v>1742</v>
      </c>
      <c r="B1390" s="133" t="s">
        <v>4205</v>
      </c>
      <c r="C1390" s="133">
        <v>8</v>
      </c>
      <c r="D1390" s="136">
        <v>8000</v>
      </c>
      <c r="E1390" s="135">
        <v>2000</v>
      </c>
      <c r="F1390" s="133">
        <v>8</v>
      </c>
      <c r="G1390" s="46" t="str">
        <f>IF(MID(tab_SATLISTE[[#This Row],[SAT-ID]],2,1)="x","x",LEFT(tab_SATLISTE[[#This Row],[SAT-ID]]))</f>
        <v>4</v>
      </c>
      <c r="H1390" s="364" t="str">
        <f xml:space="preserve"> IF(tab_SATLISTE[[#This Row],[SAT-ID]]="","",IF(MID(tab_SATLISTE[[#This Row],[SAT-ID]],2,1)="x","Freistaat Bayern",INDEX(bezirke,LEFT(tab_SATLISTE[[#This Row],[SAT-ID]],1))&amp; " - "&amp; IF(MID(tab_SATLISTE[[#This Row],[SAT-ID]],2,1)="k","kommunal","privat")))</f>
        <v>Oberfranken - kommunal</v>
      </c>
      <c r="I1390" s="365"/>
      <c r="J1390" s="365"/>
      <c r="K1390" s="365"/>
      <c r="L1390" s="366"/>
    </row>
    <row r="1391" spans="1:12" ht="15.95" customHeight="1" x14ac:dyDescent="0.25">
      <c r="A1391" s="133" t="s">
        <v>1862</v>
      </c>
      <c r="B1391" s="133" t="s">
        <v>4206</v>
      </c>
      <c r="C1391" s="133">
        <v>15</v>
      </c>
      <c r="D1391" s="136">
        <v>15000</v>
      </c>
      <c r="E1391" s="135">
        <v>3750</v>
      </c>
      <c r="F1391" s="133">
        <v>15</v>
      </c>
      <c r="G1391" s="46" t="str">
        <f>IF(MID(tab_SATLISTE[[#This Row],[SAT-ID]],2,1)="x","x",LEFT(tab_SATLISTE[[#This Row],[SAT-ID]]))</f>
        <v>4</v>
      </c>
      <c r="H1391" s="364" t="str">
        <f xml:space="preserve"> IF(tab_SATLISTE[[#This Row],[SAT-ID]]="","",IF(MID(tab_SATLISTE[[#This Row],[SAT-ID]],2,1)="x","Freistaat Bayern",INDEX(bezirke,LEFT(tab_SATLISTE[[#This Row],[SAT-ID]],1))&amp; " - "&amp; IF(MID(tab_SATLISTE[[#This Row],[SAT-ID]],2,1)="k","kommunal","privat")))</f>
        <v>Oberfranken - kommunal</v>
      </c>
      <c r="I1391" s="365"/>
      <c r="J1391" s="365"/>
      <c r="K1391" s="365"/>
      <c r="L1391" s="366"/>
    </row>
    <row r="1392" spans="1:12" ht="15.95" customHeight="1" x14ac:dyDescent="0.25">
      <c r="A1392" s="133" t="s">
        <v>1787</v>
      </c>
      <c r="B1392" s="133" t="s">
        <v>4207</v>
      </c>
      <c r="C1392" s="133">
        <v>10</v>
      </c>
      <c r="D1392" s="136">
        <v>10000</v>
      </c>
      <c r="E1392" s="135">
        <v>2500</v>
      </c>
      <c r="F1392" s="133">
        <v>10</v>
      </c>
      <c r="G1392" s="46" t="str">
        <f>IF(MID(tab_SATLISTE[[#This Row],[SAT-ID]],2,1)="x","x",LEFT(tab_SATLISTE[[#This Row],[SAT-ID]]))</f>
        <v>4</v>
      </c>
      <c r="H1392" s="364" t="str">
        <f xml:space="preserve"> IF(tab_SATLISTE[[#This Row],[SAT-ID]]="","",IF(MID(tab_SATLISTE[[#This Row],[SAT-ID]],2,1)="x","Freistaat Bayern",INDEX(bezirke,LEFT(tab_SATLISTE[[#This Row],[SAT-ID]],1))&amp; " - "&amp; IF(MID(tab_SATLISTE[[#This Row],[SAT-ID]],2,1)="k","kommunal","privat")))</f>
        <v>Oberfranken - kommunal</v>
      </c>
      <c r="I1392" s="365"/>
      <c r="J1392" s="365"/>
      <c r="K1392" s="365"/>
      <c r="L1392" s="366"/>
    </row>
    <row r="1393" spans="1:12" ht="15.95" customHeight="1" x14ac:dyDescent="0.25">
      <c r="A1393" s="133" t="s">
        <v>1757</v>
      </c>
      <c r="B1393" s="133" t="s">
        <v>4208</v>
      </c>
      <c r="C1393" s="133">
        <v>17</v>
      </c>
      <c r="D1393" s="136">
        <v>17000</v>
      </c>
      <c r="E1393" s="135">
        <v>4250</v>
      </c>
      <c r="F1393" s="133">
        <v>17</v>
      </c>
      <c r="G1393" s="46" t="str">
        <f>IF(MID(tab_SATLISTE[[#This Row],[SAT-ID]],2,1)="x","x",LEFT(tab_SATLISTE[[#This Row],[SAT-ID]]))</f>
        <v>4</v>
      </c>
      <c r="H1393" s="364" t="str">
        <f xml:space="preserve"> IF(tab_SATLISTE[[#This Row],[SAT-ID]]="","",IF(MID(tab_SATLISTE[[#This Row],[SAT-ID]],2,1)="x","Freistaat Bayern",INDEX(bezirke,LEFT(tab_SATLISTE[[#This Row],[SAT-ID]],1))&amp; " - "&amp; IF(MID(tab_SATLISTE[[#This Row],[SAT-ID]],2,1)="k","kommunal","privat")))</f>
        <v>Oberfranken - kommunal</v>
      </c>
      <c r="I1393" s="365"/>
      <c r="J1393" s="365"/>
      <c r="K1393" s="365"/>
      <c r="L1393" s="366"/>
    </row>
    <row r="1394" spans="1:12" ht="15.95" customHeight="1" x14ac:dyDescent="0.25">
      <c r="A1394" s="133" t="s">
        <v>1877</v>
      </c>
      <c r="B1394" s="133" t="s">
        <v>4209</v>
      </c>
      <c r="C1394" s="133">
        <v>17</v>
      </c>
      <c r="D1394" s="136">
        <v>17000</v>
      </c>
      <c r="E1394" s="135">
        <v>4250</v>
      </c>
      <c r="F1394" s="133">
        <v>17</v>
      </c>
      <c r="G1394" s="46" t="str">
        <f>IF(MID(tab_SATLISTE[[#This Row],[SAT-ID]],2,1)="x","x",LEFT(tab_SATLISTE[[#This Row],[SAT-ID]]))</f>
        <v>4</v>
      </c>
      <c r="H1394" s="364" t="str">
        <f xml:space="preserve"> IF(tab_SATLISTE[[#This Row],[SAT-ID]]="","",IF(MID(tab_SATLISTE[[#This Row],[SAT-ID]],2,1)="x","Freistaat Bayern",INDEX(bezirke,LEFT(tab_SATLISTE[[#This Row],[SAT-ID]],1))&amp; " - "&amp; IF(MID(tab_SATLISTE[[#This Row],[SAT-ID]],2,1)="k","kommunal","privat")))</f>
        <v>Oberfranken - kommunal</v>
      </c>
      <c r="I1394" s="365"/>
      <c r="J1394" s="365"/>
      <c r="K1394" s="365"/>
      <c r="L1394" s="366"/>
    </row>
    <row r="1395" spans="1:12" ht="15.95" customHeight="1" x14ac:dyDescent="0.25">
      <c r="A1395" s="133" t="s">
        <v>1882</v>
      </c>
      <c r="B1395" s="133" t="s">
        <v>256</v>
      </c>
      <c r="C1395" s="133">
        <v>5</v>
      </c>
      <c r="D1395" s="136">
        <v>5000</v>
      </c>
      <c r="E1395" s="135">
        <v>1250</v>
      </c>
      <c r="F1395" s="133">
        <v>5</v>
      </c>
      <c r="G1395" s="46" t="str">
        <f>IF(MID(tab_SATLISTE[[#This Row],[SAT-ID]],2,1)="x","x",LEFT(tab_SATLISTE[[#This Row],[SAT-ID]]))</f>
        <v>4</v>
      </c>
      <c r="H1395" s="364" t="str">
        <f xml:space="preserve"> IF(tab_SATLISTE[[#This Row],[SAT-ID]]="","",IF(MID(tab_SATLISTE[[#This Row],[SAT-ID]],2,1)="x","Freistaat Bayern",INDEX(bezirke,LEFT(tab_SATLISTE[[#This Row],[SAT-ID]],1))&amp; " - "&amp; IF(MID(tab_SATLISTE[[#This Row],[SAT-ID]],2,1)="k","kommunal","privat")))</f>
        <v>Oberfranken - kommunal</v>
      </c>
      <c r="I1395" s="365"/>
      <c r="J1395" s="365"/>
      <c r="K1395" s="365"/>
      <c r="L1395" s="366"/>
    </row>
    <row r="1396" spans="1:12" ht="15.95" customHeight="1" x14ac:dyDescent="0.25">
      <c r="A1396" s="133" t="s">
        <v>1863</v>
      </c>
      <c r="B1396" s="133" t="s">
        <v>4210</v>
      </c>
      <c r="C1396" s="133">
        <v>23</v>
      </c>
      <c r="D1396" s="136">
        <v>23000</v>
      </c>
      <c r="E1396" s="135">
        <v>5750</v>
      </c>
      <c r="F1396" s="133">
        <v>23</v>
      </c>
      <c r="G1396" s="46" t="str">
        <f>IF(MID(tab_SATLISTE[[#This Row],[SAT-ID]],2,1)="x","x",LEFT(tab_SATLISTE[[#This Row],[SAT-ID]]))</f>
        <v>4</v>
      </c>
      <c r="H1396" s="364" t="str">
        <f xml:space="preserve"> IF(tab_SATLISTE[[#This Row],[SAT-ID]]="","",IF(MID(tab_SATLISTE[[#This Row],[SAT-ID]],2,1)="x","Freistaat Bayern",INDEX(bezirke,LEFT(tab_SATLISTE[[#This Row],[SAT-ID]],1))&amp; " - "&amp; IF(MID(tab_SATLISTE[[#This Row],[SAT-ID]],2,1)="k","kommunal","privat")))</f>
        <v>Oberfranken - kommunal</v>
      </c>
      <c r="I1396" s="365"/>
      <c r="J1396" s="365"/>
      <c r="K1396" s="365"/>
      <c r="L1396" s="366"/>
    </row>
    <row r="1397" spans="1:12" ht="15.95" customHeight="1" x14ac:dyDescent="0.25">
      <c r="A1397" s="133" t="s">
        <v>1893</v>
      </c>
      <c r="B1397" s="133" t="s">
        <v>4211</v>
      </c>
      <c r="C1397" s="133">
        <v>4</v>
      </c>
      <c r="D1397" s="136">
        <v>4000</v>
      </c>
      <c r="E1397" s="135">
        <v>1000</v>
      </c>
      <c r="F1397" s="133">
        <v>4</v>
      </c>
      <c r="G1397" s="46" t="str">
        <f>IF(MID(tab_SATLISTE[[#This Row],[SAT-ID]],2,1)="x","x",LEFT(tab_SATLISTE[[#This Row],[SAT-ID]]))</f>
        <v>4</v>
      </c>
      <c r="H1397" s="364" t="str">
        <f xml:space="preserve"> IF(tab_SATLISTE[[#This Row],[SAT-ID]]="","",IF(MID(tab_SATLISTE[[#This Row],[SAT-ID]],2,1)="x","Freistaat Bayern",INDEX(bezirke,LEFT(tab_SATLISTE[[#This Row],[SAT-ID]],1))&amp; " - "&amp; IF(MID(tab_SATLISTE[[#This Row],[SAT-ID]],2,1)="k","kommunal","privat")))</f>
        <v>Oberfranken - kommunal</v>
      </c>
      <c r="I1397" s="365"/>
      <c r="J1397" s="365"/>
      <c r="K1397" s="365"/>
      <c r="L1397" s="366"/>
    </row>
    <row r="1398" spans="1:12" ht="15.95" customHeight="1" x14ac:dyDescent="0.25">
      <c r="A1398" s="133" t="s">
        <v>1912</v>
      </c>
      <c r="B1398" s="133" t="s">
        <v>4212</v>
      </c>
      <c r="C1398" s="133">
        <v>10</v>
      </c>
      <c r="D1398" s="136">
        <v>10000</v>
      </c>
      <c r="E1398" s="135">
        <v>2500</v>
      </c>
      <c r="F1398" s="133">
        <v>10</v>
      </c>
      <c r="G1398" s="46" t="str">
        <f>IF(MID(tab_SATLISTE[[#This Row],[SAT-ID]],2,1)="x","x",LEFT(tab_SATLISTE[[#This Row],[SAT-ID]]))</f>
        <v>4</v>
      </c>
      <c r="H1398" s="364" t="str">
        <f xml:space="preserve"> IF(tab_SATLISTE[[#This Row],[SAT-ID]]="","",IF(MID(tab_SATLISTE[[#This Row],[SAT-ID]],2,1)="x","Freistaat Bayern",INDEX(bezirke,LEFT(tab_SATLISTE[[#This Row],[SAT-ID]],1))&amp; " - "&amp; IF(MID(tab_SATLISTE[[#This Row],[SAT-ID]],2,1)="k","kommunal","privat")))</f>
        <v>Oberfranken - kommunal</v>
      </c>
      <c r="I1398" s="365"/>
      <c r="J1398" s="365"/>
      <c r="K1398" s="365"/>
      <c r="L1398" s="366"/>
    </row>
    <row r="1399" spans="1:12" ht="15.95" customHeight="1" x14ac:dyDescent="0.25">
      <c r="A1399" s="133" t="s">
        <v>1915</v>
      </c>
      <c r="B1399" s="133" t="s">
        <v>4213</v>
      </c>
      <c r="C1399" s="133">
        <v>8</v>
      </c>
      <c r="D1399" s="136">
        <v>8000</v>
      </c>
      <c r="E1399" s="135">
        <v>2000</v>
      </c>
      <c r="F1399" s="133">
        <v>8</v>
      </c>
      <c r="G1399" s="46" t="str">
        <f>IF(MID(tab_SATLISTE[[#This Row],[SAT-ID]],2,1)="x","x",LEFT(tab_SATLISTE[[#This Row],[SAT-ID]]))</f>
        <v>4</v>
      </c>
      <c r="H1399" s="364" t="str">
        <f xml:space="preserve"> IF(tab_SATLISTE[[#This Row],[SAT-ID]]="","",IF(MID(tab_SATLISTE[[#This Row],[SAT-ID]],2,1)="x","Freistaat Bayern",INDEX(bezirke,LEFT(tab_SATLISTE[[#This Row],[SAT-ID]],1))&amp; " - "&amp; IF(MID(tab_SATLISTE[[#This Row],[SAT-ID]],2,1)="k","kommunal","privat")))</f>
        <v>Oberfranken - kommunal</v>
      </c>
      <c r="I1399" s="365"/>
      <c r="J1399" s="365"/>
      <c r="K1399" s="365"/>
      <c r="L1399" s="366"/>
    </row>
    <row r="1400" spans="1:12" ht="15.95" customHeight="1" x14ac:dyDescent="0.25">
      <c r="A1400" s="133" t="s">
        <v>1790</v>
      </c>
      <c r="B1400" s="133" t="s">
        <v>4214</v>
      </c>
      <c r="C1400" s="133">
        <v>23</v>
      </c>
      <c r="D1400" s="136">
        <v>23000</v>
      </c>
      <c r="E1400" s="135">
        <v>5750</v>
      </c>
      <c r="F1400" s="133">
        <v>23</v>
      </c>
      <c r="G1400" s="46" t="str">
        <f>IF(MID(tab_SATLISTE[[#This Row],[SAT-ID]],2,1)="x","x",LEFT(tab_SATLISTE[[#This Row],[SAT-ID]]))</f>
        <v>4</v>
      </c>
      <c r="H1400" s="364" t="str">
        <f xml:space="preserve"> IF(tab_SATLISTE[[#This Row],[SAT-ID]]="","",IF(MID(tab_SATLISTE[[#This Row],[SAT-ID]],2,1)="x","Freistaat Bayern",INDEX(bezirke,LEFT(tab_SATLISTE[[#This Row],[SAT-ID]],1))&amp; " - "&amp; IF(MID(tab_SATLISTE[[#This Row],[SAT-ID]],2,1)="k","kommunal","privat")))</f>
        <v>Oberfranken - kommunal</v>
      </c>
      <c r="I1400" s="365"/>
      <c r="J1400" s="365"/>
      <c r="K1400" s="365"/>
      <c r="L1400" s="366"/>
    </row>
    <row r="1401" spans="1:12" ht="15.95" customHeight="1" x14ac:dyDescent="0.25">
      <c r="A1401" s="133" t="s">
        <v>1744</v>
      </c>
      <c r="B1401" s="133" t="s">
        <v>4215</v>
      </c>
      <c r="C1401" s="133">
        <v>24</v>
      </c>
      <c r="D1401" s="136">
        <v>24000</v>
      </c>
      <c r="E1401" s="135">
        <v>6000</v>
      </c>
      <c r="F1401" s="133">
        <v>24</v>
      </c>
      <c r="G1401" s="46" t="str">
        <f>IF(MID(tab_SATLISTE[[#This Row],[SAT-ID]],2,1)="x","x",LEFT(tab_SATLISTE[[#This Row],[SAT-ID]]))</f>
        <v>4</v>
      </c>
      <c r="H1401" s="364" t="str">
        <f xml:space="preserve"> IF(tab_SATLISTE[[#This Row],[SAT-ID]]="","",IF(MID(tab_SATLISTE[[#This Row],[SAT-ID]],2,1)="x","Freistaat Bayern",INDEX(bezirke,LEFT(tab_SATLISTE[[#This Row],[SAT-ID]],1))&amp; " - "&amp; IF(MID(tab_SATLISTE[[#This Row],[SAT-ID]],2,1)="k","kommunal","privat")))</f>
        <v>Oberfranken - kommunal</v>
      </c>
      <c r="I1401" s="365"/>
      <c r="J1401" s="365"/>
      <c r="K1401" s="365"/>
      <c r="L1401" s="366"/>
    </row>
    <row r="1402" spans="1:12" ht="15.95" customHeight="1" x14ac:dyDescent="0.25">
      <c r="A1402" s="133" t="s">
        <v>1888</v>
      </c>
      <c r="B1402" s="133" t="s">
        <v>4216</v>
      </c>
      <c r="C1402" s="133">
        <v>23</v>
      </c>
      <c r="D1402" s="136">
        <v>23000</v>
      </c>
      <c r="E1402" s="135">
        <v>5750</v>
      </c>
      <c r="F1402" s="133">
        <v>23</v>
      </c>
      <c r="G1402" s="46" t="str">
        <f>IF(MID(tab_SATLISTE[[#This Row],[SAT-ID]],2,1)="x","x",LEFT(tab_SATLISTE[[#This Row],[SAT-ID]]))</f>
        <v>4</v>
      </c>
      <c r="H1402" s="364" t="str">
        <f xml:space="preserve"> IF(tab_SATLISTE[[#This Row],[SAT-ID]]="","",IF(MID(tab_SATLISTE[[#This Row],[SAT-ID]],2,1)="x","Freistaat Bayern",INDEX(bezirke,LEFT(tab_SATLISTE[[#This Row],[SAT-ID]],1))&amp; " - "&amp; IF(MID(tab_SATLISTE[[#This Row],[SAT-ID]],2,1)="k","kommunal","privat")))</f>
        <v>Oberfranken - kommunal</v>
      </c>
      <c r="I1402" s="365"/>
      <c r="J1402" s="365"/>
      <c r="K1402" s="365"/>
      <c r="L1402" s="366"/>
    </row>
    <row r="1403" spans="1:12" ht="15.95" customHeight="1" x14ac:dyDescent="0.25">
      <c r="A1403" s="133" t="s">
        <v>1738</v>
      </c>
      <c r="B1403" s="133" t="s">
        <v>4217</v>
      </c>
      <c r="C1403" s="133">
        <v>8</v>
      </c>
      <c r="D1403" s="136">
        <v>8000</v>
      </c>
      <c r="E1403" s="135">
        <v>2000</v>
      </c>
      <c r="F1403" s="133">
        <v>8</v>
      </c>
      <c r="G1403" s="46" t="str">
        <f>IF(MID(tab_SATLISTE[[#This Row],[SAT-ID]],2,1)="x","x",LEFT(tab_SATLISTE[[#This Row],[SAT-ID]]))</f>
        <v>4</v>
      </c>
      <c r="H1403" s="364" t="str">
        <f xml:space="preserve"> IF(tab_SATLISTE[[#This Row],[SAT-ID]]="","",IF(MID(tab_SATLISTE[[#This Row],[SAT-ID]],2,1)="x","Freistaat Bayern",INDEX(bezirke,LEFT(tab_SATLISTE[[#This Row],[SAT-ID]],1))&amp; " - "&amp; IF(MID(tab_SATLISTE[[#This Row],[SAT-ID]],2,1)="k","kommunal","privat")))</f>
        <v>Oberfranken - kommunal</v>
      </c>
      <c r="I1403" s="365"/>
      <c r="J1403" s="365"/>
      <c r="K1403" s="365"/>
      <c r="L1403" s="366"/>
    </row>
    <row r="1404" spans="1:12" ht="15.95" customHeight="1" x14ac:dyDescent="0.25">
      <c r="A1404" s="133" t="s">
        <v>1801</v>
      </c>
      <c r="B1404" s="133" t="s">
        <v>4218</v>
      </c>
      <c r="C1404" s="133">
        <v>9</v>
      </c>
      <c r="D1404" s="136">
        <v>9000</v>
      </c>
      <c r="E1404" s="135">
        <v>2250</v>
      </c>
      <c r="F1404" s="133">
        <v>9</v>
      </c>
      <c r="G1404" s="46" t="str">
        <f>IF(MID(tab_SATLISTE[[#This Row],[SAT-ID]],2,1)="x","x",LEFT(tab_SATLISTE[[#This Row],[SAT-ID]]))</f>
        <v>4</v>
      </c>
      <c r="H1404" s="364" t="str">
        <f xml:space="preserve"> IF(tab_SATLISTE[[#This Row],[SAT-ID]]="","",IF(MID(tab_SATLISTE[[#This Row],[SAT-ID]],2,1)="x","Freistaat Bayern",INDEX(bezirke,LEFT(tab_SATLISTE[[#This Row],[SAT-ID]],1))&amp; " - "&amp; IF(MID(tab_SATLISTE[[#This Row],[SAT-ID]],2,1)="k","kommunal","privat")))</f>
        <v>Oberfranken - kommunal</v>
      </c>
      <c r="I1404" s="365"/>
      <c r="J1404" s="365"/>
      <c r="K1404" s="365"/>
      <c r="L1404" s="366"/>
    </row>
    <row r="1405" spans="1:12" ht="15.95" customHeight="1" x14ac:dyDescent="0.25">
      <c r="A1405" s="133" t="s">
        <v>1755</v>
      </c>
      <c r="B1405" s="133" t="s">
        <v>4219</v>
      </c>
      <c r="C1405" s="133">
        <v>12</v>
      </c>
      <c r="D1405" s="136">
        <v>12000</v>
      </c>
      <c r="E1405" s="135">
        <v>3000</v>
      </c>
      <c r="F1405" s="133">
        <v>12</v>
      </c>
      <c r="G1405" s="46" t="str">
        <f>IF(MID(tab_SATLISTE[[#This Row],[SAT-ID]],2,1)="x","x",LEFT(tab_SATLISTE[[#This Row],[SAT-ID]]))</f>
        <v>4</v>
      </c>
      <c r="H1405" s="364" t="str">
        <f xml:space="preserve"> IF(tab_SATLISTE[[#This Row],[SAT-ID]]="","",IF(MID(tab_SATLISTE[[#This Row],[SAT-ID]],2,1)="x","Freistaat Bayern",INDEX(bezirke,LEFT(tab_SATLISTE[[#This Row],[SAT-ID]],1))&amp; " - "&amp; IF(MID(tab_SATLISTE[[#This Row],[SAT-ID]],2,1)="k","kommunal","privat")))</f>
        <v>Oberfranken - kommunal</v>
      </c>
      <c r="I1405" s="365"/>
      <c r="J1405" s="365"/>
      <c r="K1405" s="365"/>
      <c r="L1405" s="366"/>
    </row>
    <row r="1406" spans="1:12" ht="15.95" customHeight="1" x14ac:dyDescent="0.25">
      <c r="A1406" s="133" t="s">
        <v>1760</v>
      </c>
      <c r="B1406" s="133" t="s">
        <v>4220</v>
      </c>
      <c r="C1406" s="133">
        <v>3</v>
      </c>
      <c r="D1406" s="136">
        <v>3000</v>
      </c>
      <c r="E1406" s="135">
        <v>750</v>
      </c>
      <c r="F1406" s="133">
        <v>3</v>
      </c>
      <c r="G1406" s="46" t="str">
        <f>IF(MID(tab_SATLISTE[[#This Row],[SAT-ID]],2,1)="x","x",LEFT(tab_SATLISTE[[#This Row],[SAT-ID]]))</f>
        <v>4</v>
      </c>
      <c r="H1406" s="364" t="str">
        <f xml:space="preserve"> IF(tab_SATLISTE[[#This Row],[SAT-ID]]="","",IF(MID(tab_SATLISTE[[#This Row],[SAT-ID]],2,1)="x","Freistaat Bayern",INDEX(bezirke,LEFT(tab_SATLISTE[[#This Row],[SAT-ID]],1))&amp; " - "&amp; IF(MID(tab_SATLISTE[[#This Row],[SAT-ID]],2,1)="k","kommunal","privat")))</f>
        <v>Oberfranken - kommunal</v>
      </c>
      <c r="I1406" s="365"/>
      <c r="J1406" s="365"/>
      <c r="K1406" s="365"/>
      <c r="L1406" s="366"/>
    </row>
    <row r="1407" spans="1:12" ht="15.95" customHeight="1" x14ac:dyDescent="0.25">
      <c r="A1407" s="133" t="s">
        <v>1783</v>
      </c>
      <c r="B1407" s="133" t="s">
        <v>4221</v>
      </c>
      <c r="C1407" s="133">
        <v>7</v>
      </c>
      <c r="D1407" s="136">
        <v>7000</v>
      </c>
      <c r="E1407" s="135">
        <v>1750</v>
      </c>
      <c r="F1407" s="133">
        <v>7</v>
      </c>
      <c r="G1407" s="46" t="str">
        <f>IF(MID(tab_SATLISTE[[#This Row],[SAT-ID]],2,1)="x","x",LEFT(tab_SATLISTE[[#This Row],[SAT-ID]]))</f>
        <v>4</v>
      </c>
      <c r="H1407" s="364" t="str">
        <f xml:space="preserve"> IF(tab_SATLISTE[[#This Row],[SAT-ID]]="","",IF(MID(tab_SATLISTE[[#This Row],[SAT-ID]],2,1)="x","Freistaat Bayern",INDEX(bezirke,LEFT(tab_SATLISTE[[#This Row],[SAT-ID]],1))&amp; " - "&amp; IF(MID(tab_SATLISTE[[#This Row],[SAT-ID]],2,1)="k","kommunal","privat")))</f>
        <v>Oberfranken - kommunal</v>
      </c>
      <c r="I1407" s="365"/>
      <c r="J1407" s="365"/>
      <c r="K1407" s="365"/>
      <c r="L1407" s="366"/>
    </row>
    <row r="1408" spans="1:12" ht="15.95" customHeight="1" x14ac:dyDescent="0.25">
      <c r="A1408" s="133" t="s">
        <v>1789</v>
      </c>
      <c r="B1408" s="133" t="s">
        <v>4222</v>
      </c>
      <c r="C1408" s="133">
        <v>9</v>
      </c>
      <c r="D1408" s="136">
        <v>9000</v>
      </c>
      <c r="E1408" s="135">
        <v>2250</v>
      </c>
      <c r="F1408" s="133">
        <v>9</v>
      </c>
      <c r="G1408" s="46" t="str">
        <f>IF(MID(tab_SATLISTE[[#This Row],[SAT-ID]],2,1)="x","x",LEFT(tab_SATLISTE[[#This Row],[SAT-ID]]))</f>
        <v>4</v>
      </c>
      <c r="H1408" s="364" t="str">
        <f xml:space="preserve"> IF(tab_SATLISTE[[#This Row],[SAT-ID]]="","",IF(MID(tab_SATLISTE[[#This Row],[SAT-ID]],2,1)="x","Freistaat Bayern",INDEX(bezirke,LEFT(tab_SATLISTE[[#This Row],[SAT-ID]],1))&amp; " - "&amp; IF(MID(tab_SATLISTE[[#This Row],[SAT-ID]],2,1)="k","kommunal","privat")))</f>
        <v>Oberfranken - kommunal</v>
      </c>
      <c r="I1408" s="365"/>
      <c r="J1408" s="365"/>
      <c r="K1408" s="365"/>
      <c r="L1408" s="366"/>
    </row>
    <row r="1409" spans="1:12" ht="15.95" customHeight="1" x14ac:dyDescent="0.25">
      <c r="A1409" s="133" t="s">
        <v>1910</v>
      </c>
      <c r="B1409" s="133" t="s">
        <v>3037</v>
      </c>
      <c r="C1409" s="133">
        <v>18</v>
      </c>
      <c r="D1409" s="136">
        <v>18000</v>
      </c>
      <c r="E1409" s="135">
        <v>4500</v>
      </c>
      <c r="F1409" s="133">
        <v>18</v>
      </c>
      <c r="G1409" s="46" t="str">
        <f>IF(MID(tab_SATLISTE[[#This Row],[SAT-ID]],2,1)="x","x",LEFT(tab_SATLISTE[[#This Row],[SAT-ID]]))</f>
        <v>4</v>
      </c>
      <c r="H1409" s="364" t="str">
        <f xml:space="preserve"> IF(tab_SATLISTE[[#This Row],[SAT-ID]]="","",IF(MID(tab_SATLISTE[[#This Row],[SAT-ID]],2,1)="x","Freistaat Bayern",INDEX(bezirke,LEFT(tab_SATLISTE[[#This Row],[SAT-ID]],1))&amp; " - "&amp; IF(MID(tab_SATLISTE[[#This Row],[SAT-ID]],2,1)="k","kommunal","privat")))</f>
        <v>Oberfranken - kommunal</v>
      </c>
      <c r="I1409" s="365"/>
      <c r="J1409" s="365"/>
      <c r="K1409" s="365"/>
      <c r="L1409" s="366"/>
    </row>
    <row r="1410" spans="1:12" ht="15.95" customHeight="1" x14ac:dyDescent="0.25">
      <c r="A1410" s="133" t="s">
        <v>1819</v>
      </c>
      <c r="B1410" s="133" t="s">
        <v>4223</v>
      </c>
      <c r="C1410" s="133">
        <v>3</v>
      </c>
      <c r="D1410" s="136">
        <v>3000</v>
      </c>
      <c r="E1410" s="135">
        <v>750</v>
      </c>
      <c r="F1410" s="133">
        <v>3</v>
      </c>
      <c r="G1410" s="46" t="str">
        <f>IF(MID(tab_SATLISTE[[#This Row],[SAT-ID]],2,1)="x","x",LEFT(tab_SATLISTE[[#This Row],[SAT-ID]]))</f>
        <v>4</v>
      </c>
      <c r="H1410" s="364" t="str">
        <f xml:space="preserve"> IF(tab_SATLISTE[[#This Row],[SAT-ID]]="","",IF(MID(tab_SATLISTE[[#This Row],[SAT-ID]],2,1)="x","Freistaat Bayern",INDEX(bezirke,LEFT(tab_SATLISTE[[#This Row],[SAT-ID]],1))&amp; " - "&amp; IF(MID(tab_SATLISTE[[#This Row],[SAT-ID]],2,1)="k","kommunal","privat")))</f>
        <v>Oberfranken - kommunal</v>
      </c>
      <c r="I1410" s="365"/>
      <c r="J1410" s="365"/>
      <c r="K1410" s="365"/>
      <c r="L1410" s="366"/>
    </row>
    <row r="1411" spans="1:12" ht="15.95" customHeight="1" x14ac:dyDescent="0.25">
      <c r="A1411" s="133" t="s">
        <v>1845</v>
      </c>
      <c r="B1411" s="133" t="s">
        <v>4224</v>
      </c>
      <c r="C1411" s="133">
        <v>5</v>
      </c>
      <c r="D1411" s="136">
        <v>5000</v>
      </c>
      <c r="E1411" s="135">
        <v>1250</v>
      </c>
      <c r="F1411" s="133">
        <v>5</v>
      </c>
      <c r="G1411" s="46" t="str">
        <f>IF(MID(tab_SATLISTE[[#This Row],[SAT-ID]],2,1)="x","x",LEFT(tab_SATLISTE[[#This Row],[SAT-ID]]))</f>
        <v>4</v>
      </c>
      <c r="H1411" s="364" t="str">
        <f xml:space="preserve"> IF(tab_SATLISTE[[#This Row],[SAT-ID]]="","",IF(MID(tab_SATLISTE[[#This Row],[SAT-ID]],2,1)="x","Freistaat Bayern",INDEX(bezirke,LEFT(tab_SATLISTE[[#This Row],[SAT-ID]],1))&amp; " - "&amp; IF(MID(tab_SATLISTE[[#This Row],[SAT-ID]],2,1)="k","kommunal","privat")))</f>
        <v>Oberfranken - kommunal</v>
      </c>
      <c r="I1411" s="365"/>
      <c r="J1411" s="365"/>
      <c r="K1411" s="365"/>
      <c r="L1411" s="366"/>
    </row>
    <row r="1412" spans="1:12" ht="15.95" customHeight="1" x14ac:dyDescent="0.25">
      <c r="A1412" s="133" t="s">
        <v>1846</v>
      </c>
      <c r="B1412" s="133" t="s">
        <v>4225</v>
      </c>
      <c r="C1412" s="133">
        <v>13</v>
      </c>
      <c r="D1412" s="136">
        <v>13000</v>
      </c>
      <c r="E1412" s="135">
        <v>3250</v>
      </c>
      <c r="F1412" s="133">
        <v>13</v>
      </c>
      <c r="G1412" s="46" t="str">
        <f>IF(MID(tab_SATLISTE[[#This Row],[SAT-ID]],2,1)="x","x",LEFT(tab_SATLISTE[[#This Row],[SAT-ID]]))</f>
        <v>4</v>
      </c>
      <c r="H1412" s="364" t="str">
        <f xml:space="preserve"> IF(tab_SATLISTE[[#This Row],[SAT-ID]]="","",IF(MID(tab_SATLISTE[[#This Row],[SAT-ID]],2,1)="x","Freistaat Bayern",INDEX(bezirke,LEFT(tab_SATLISTE[[#This Row],[SAT-ID]],1))&amp; " - "&amp; IF(MID(tab_SATLISTE[[#This Row],[SAT-ID]],2,1)="k","kommunal","privat")))</f>
        <v>Oberfranken - kommunal</v>
      </c>
      <c r="I1412" s="365"/>
      <c r="J1412" s="365"/>
      <c r="K1412" s="365"/>
      <c r="L1412" s="366"/>
    </row>
    <row r="1413" spans="1:12" ht="15.95" customHeight="1" x14ac:dyDescent="0.25">
      <c r="A1413" s="133" t="s">
        <v>1860</v>
      </c>
      <c r="B1413" s="133" t="s">
        <v>4226</v>
      </c>
      <c r="C1413" s="133">
        <v>27</v>
      </c>
      <c r="D1413" s="136">
        <v>27000</v>
      </c>
      <c r="E1413" s="135">
        <v>6750</v>
      </c>
      <c r="F1413" s="133">
        <v>27</v>
      </c>
      <c r="G1413" s="46" t="str">
        <f>IF(MID(tab_SATLISTE[[#This Row],[SAT-ID]],2,1)="x","x",LEFT(tab_SATLISTE[[#This Row],[SAT-ID]]))</f>
        <v>4</v>
      </c>
      <c r="H1413" s="364" t="str">
        <f xml:space="preserve"> IF(tab_SATLISTE[[#This Row],[SAT-ID]]="","",IF(MID(tab_SATLISTE[[#This Row],[SAT-ID]],2,1)="x","Freistaat Bayern",INDEX(bezirke,LEFT(tab_SATLISTE[[#This Row],[SAT-ID]],1))&amp; " - "&amp; IF(MID(tab_SATLISTE[[#This Row],[SAT-ID]],2,1)="k","kommunal","privat")))</f>
        <v>Oberfranken - kommunal</v>
      </c>
      <c r="I1413" s="365"/>
      <c r="J1413" s="365"/>
      <c r="K1413" s="365"/>
      <c r="L1413" s="366"/>
    </row>
    <row r="1414" spans="1:12" ht="15.95" customHeight="1" x14ac:dyDescent="0.25">
      <c r="A1414" s="133" t="s">
        <v>1775</v>
      </c>
      <c r="B1414" s="133" t="s">
        <v>4227</v>
      </c>
      <c r="C1414" s="133">
        <v>33</v>
      </c>
      <c r="D1414" s="136">
        <v>33000</v>
      </c>
      <c r="E1414" s="135">
        <v>8250</v>
      </c>
      <c r="F1414" s="133">
        <v>33</v>
      </c>
      <c r="G1414" s="46" t="str">
        <f>IF(MID(tab_SATLISTE[[#This Row],[SAT-ID]],2,1)="x","x",LEFT(tab_SATLISTE[[#This Row],[SAT-ID]]))</f>
        <v>4</v>
      </c>
      <c r="H1414" s="364" t="str">
        <f xml:space="preserve"> IF(tab_SATLISTE[[#This Row],[SAT-ID]]="","",IF(MID(tab_SATLISTE[[#This Row],[SAT-ID]],2,1)="x","Freistaat Bayern",INDEX(bezirke,LEFT(tab_SATLISTE[[#This Row],[SAT-ID]],1))&amp; " - "&amp; IF(MID(tab_SATLISTE[[#This Row],[SAT-ID]],2,1)="k","kommunal","privat")))</f>
        <v>Oberfranken - kommunal</v>
      </c>
      <c r="I1414" s="365"/>
      <c r="J1414" s="365"/>
      <c r="K1414" s="365"/>
      <c r="L1414" s="366"/>
    </row>
    <row r="1415" spans="1:12" ht="15.95" customHeight="1" x14ac:dyDescent="0.25">
      <c r="A1415" s="133" t="s">
        <v>1890</v>
      </c>
      <c r="B1415" s="133" t="s">
        <v>4228</v>
      </c>
      <c r="C1415" s="133">
        <v>9</v>
      </c>
      <c r="D1415" s="136">
        <v>9000</v>
      </c>
      <c r="E1415" s="135">
        <v>2250</v>
      </c>
      <c r="F1415" s="133">
        <v>9</v>
      </c>
      <c r="G1415" s="46" t="str">
        <f>IF(MID(tab_SATLISTE[[#This Row],[SAT-ID]],2,1)="x","x",LEFT(tab_SATLISTE[[#This Row],[SAT-ID]]))</f>
        <v>4</v>
      </c>
      <c r="H1415" s="364" t="str">
        <f xml:space="preserve"> IF(tab_SATLISTE[[#This Row],[SAT-ID]]="","",IF(MID(tab_SATLISTE[[#This Row],[SAT-ID]],2,1)="x","Freistaat Bayern",INDEX(bezirke,LEFT(tab_SATLISTE[[#This Row],[SAT-ID]],1))&amp; " - "&amp; IF(MID(tab_SATLISTE[[#This Row],[SAT-ID]],2,1)="k","kommunal","privat")))</f>
        <v>Oberfranken - kommunal</v>
      </c>
      <c r="I1415" s="365"/>
      <c r="J1415" s="365"/>
      <c r="K1415" s="365"/>
      <c r="L1415" s="366"/>
    </row>
    <row r="1416" spans="1:12" ht="15.95" customHeight="1" x14ac:dyDescent="0.25">
      <c r="A1416" s="133" t="s">
        <v>1816</v>
      </c>
      <c r="B1416" s="133" t="s">
        <v>4229</v>
      </c>
      <c r="C1416" s="133">
        <v>11</v>
      </c>
      <c r="D1416" s="136">
        <v>11000</v>
      </c>
      <c r="E1416" s="135">
        <v>2750</v>
      </c>
      <c r="F1416" s="133">
        <v>11</v>
      </c>
      <c r="G1416" s="46" t="str">
        <f>IF(MID(tab_SATLISTE[[#This Row],[SAT-ID]],2,1)="x","x",LEFT(tab_SATLISTE[[#This Row],[SAT-ID]]))</f>
        <v>4</v>
      </c>
      <c r="H1416" s="364" t="str">
        <f xml:space="preserve"> IF(tab_SATLISTE[[#This Row],[SAT-ID]]="","",IF(MID(tab_SATLISTE[[#This Row],[SAT-ID]],2,1)="x","Freistaat Bayern",INDEX(bezirke,LEFT(tab_SATLISTE[[#This Row],[SAT-ID]],1))&amp; " - "&amp; IF(MID(tab_SATLISTE[[#This Row],[SAT-ID]],2,1)="k","kommunal","privat")))</f>
        <v>Oberfranken - kommunal</v>
      </c>
      <c r="I1416" s="365"/>
      <c r="J1416" s="365"/>
      <c r="K1416" s="365"/>
      <c r="L1416" s="366"/>
    </row>
    <row r="1417" spans="1:12" ht="15.95" customHeight="1" x14ac:dyDescent="0.25">
      <c r="A1417" s="133" t="s">
        <v>1881</v>
      </c>
      <c r="B1417" s="133" t="s">
        <v>4230</v>
      </c>
      <c r="C1417" s="133">
        <v>2</v>
      </c>
      <c r="D1417" s="136">
        <v>2000</v>
      </c>
      <c r="E1417" s="135">
        <v>500</v>
      </c>
      <c r="F1417" s="133">
        <v>2</v>
      </c>
      <c r="G1417" s="46" t="str">
        <f>IF(MID(tab_SATLISTE[[#This Row],[SAT-ID]],2,1)="x","x",LEFT(tab_SATLISTE[[#This Row],[SAT-ID]]))</f>
        <v>4</v>
      </c>
      <c r="H1417" s="364" t="str">
        <f xml:space="preserve"> IF(tab_SATLISTE[[#This Row],[SAT-ID]]="","",IF(MID(tab_SATLISTE[[#This Row],[SAT-ID]],2,1)="x","Freistaat Bayern",INDEX(bezirke,LEFT(tab_SATLISTE[[#This Row],[SAT-ID]],1))&amp; " - "&amp; IF(MID(tab_SATLISTE[[#This Row],[SAT-ID]],2,1)="k","kommunal","privat")))</f>
        <v>Oberfranken - kommunal</v>
      </c>
      <c r="I1417" s="365"/>
      <c r="J1417" s="365"/>
      <c r="K1417" s="365"/>
      <c r="L1417" s="366"/>
    </row>
    <row r="1418" spans="1:12" ht="15.95" customHeight="1" x14ac:dyDescent="0.25">
      <c r="A1418" s="133" t="s">
        <v>1932</v>
      </c>
      <c r="B1418" s="133" t="s">
        <v>4231</v>
      </c>
      <c r="C1418" s="133">
        <v>4</v>
      </c>
      <c r="D1418" s="136">
        <v>4000</v>
      </c>
      <c r="E1418" s="135">
        <v>1000</v>
      </c>
      <c r="F1418" s="133">
        <v>4</v>
      </c>
      <c r="G1418" s="46" t="str">
        <f>IF(MID(tab_SATLISTE[[#This Row],[SAT-ID]],2,1)="x","x",LEFT(tab_SATLISTE[[#This Row],[SAT-ID]]))</f>
        <v>4</v>
      </c>
      <c r="H1418" s="364" t="str">
        <f xml:space="preserve"> IF(tab_SATLISTE[[#This Row],[SAT-ID]]="","",IF(MID(tab_SATLISTE[[#This Row],[SAT-ID]],2,1)="x","Freistaat Bayern",INDEX(bezirke,LEFT(tab_SATLISTE[[#This Row],[SAT-ID]],1))&amp; " - "&amp; IF(MID(tab_SATLISTE[[#This Row],[SAT-ID]],2,1)="k","kommunal","privat")))</f>
        <v>Oberfranken - kommunal</v>
      </c>
      <c r="I1418" s="365"/>
      <c r="J1418" s="365"/>
      <c r="K1418" s="365"/>
      <c r="L1418" s="366"/>
    </row>
    <row r="1419" spans="1:12" ht="15.95" customHeight="1" x14ac:dyDescent="0.25">
      <c r="A1419" s="133" t="s">
        <v>1866</v>
      </c>
      <c r="B1419" s="133" t="s">
        <v>4232</v>
      </c>
      <c r="C1419" s="133">
        <v>10</v>
      </c>
      <c r="D1419" s="136">
        <v>10000</v>
      </c>
      <c r="E1419" s="135">
        <v>2500</v>
      </c>
      <c r="F1419" s="133">
        <v>10</v>
      </c>
      <c r="G1419" s="46" t="str">
        <f>IF(MID(tab_SATLISTE[[#This Row],[SAT-ID]],2,1)="x","x",LEFT(tab_SATLISTE[[#This Row],[SAT-ID]]))</f>
        <v>4</v>
      </c>
      <c r="H1419" s="364" t="str">
        <f xml:space="preserve"> IF(tab_SATLISTE[[#This Row],[SAT-ID]]="","",IF(MID(tab_SATLISTE[[#This Row],[SAT-ID]],2,1)="x","Freistaat Bayern",INDEX(bezirke,LEFT(tab_SATLISTE[[#This Row],[SAT-ID]],1))&amp; " - "&amp; IF(MID(tab_SATLISTE[[#This Row],[SAT-ID]],2,1)="k","kommunal","privat")))</f>
        <v>Oberfranken - kommunal</v>
      </c>
      <c r="I1419" s="365"/>
      <c r="J1419" s="365"/>
      <c r="K1419" s="365"/>
      <c r="L1419" s="366"/>
    </row>
    <row r="1420" spans="1:12" ht="15.95" customHeight="1" x14ac:dyDescent="0.25">
      <c r="A1420" s="133" t="s">
        <v>1913</v>
      </c>
      <c r="B1420" s="133" t="s">
        <v>4233</v>
      </c>
      <c r="C1420" s="133">
        <v>6</v>
      </c>
      <c r="D1420" s="136">
        <v>6000</v>
      </c>
      <c r="E1420" s="135">
        <v>1500</v>
      </c>
      <c r="F1420" s="133">
        <v>6</v>
      </c>
      <c r="G1420" s="46" t="str">
        <f>IF(MID(tab_SATLISTE[[#This Row],[SAT-ID]],2,1)="x","x",LEFT(tab_SATLISTE[[#This Row],[SAT-ID]]))</f>
        <v>4</v>
      </c>
      <c r="H1420" s="364" t="str">
        <f xml:space="preserve"> IF(tab_SATLISTE[[#This Row],[SAT-ID]]="","",IF(MID(tab_SATLISTE[[#This Row],[SAT-ID]],2,1)="x","Freistaat Bayern",INDEX(bezirke,LEFT(tab_SATLISTE[[#This Row],[SAT-ID]],1))&amp; " - "&amp; IF(MID(tab_SATLISTE[[#This Row],[SAT-ID]],2,1)="k","kommunal","privat")))</f>
        <v>Oberfranken - kommunal</v>
      </c>
      <c r="I1420" s="365"/>
      <c r="J1420" s="365"/>
      <c r="K1420" s="365"/>
      <c r="L1420" s="366"/>
    </row>
    <row r="1421" spans="1:12" ht="15.95" customHeight="1" x14ac:dyDescent="0.25">
      <c r="A1421" s="133" t="s">
        <v>1916</v>
      </c>
      <c r="B1421" s="133" t="s">
        <v>4234</v>
      </c>
      <c r="C1421" s="133">
        <v>6</v>
      </c>
      <c r="D1421" s="136">
        <v>6000</v>
      </c>
      <c r="E1421" s="135">
        <v>1500</v>
      </c>
      <c r="F1421" s="133">
        <v>6</v>
      </c>
      <c r="G1421" s="46" t="str">
        <f>IF(MID(tab_SATLISTE[[#This Row],[SAT-ID]],2,1)="x","x",LEFT(tab_SATLISTE[[#This Row],[SAT-ID]]))</f>
        <v>4</v>
      </c>
      <c r="H1421" s="364" t="str">
        <f xml:space="preserve"> IF(tab_SATLISTE[[#This Row],[SAT-ID]]="","",IF(MID(tab_SATLISTE[[#This Row],[SAT-ID]],2,1)="x","Freistaat Bayern",INDEX(bezirke,LEFT(tab_SATLISTE[[#This Row],[SAT-ID]],1))&amp; " - "&amp; IF(MID(tab_SATLISTE[[#This Row],[SAT-ID]],2,1)="k","kommunal","privat")))</f>
        <v>Oberfranken - kommunal</v>
      </c>
      <c r="I1421" s="365"/>
      <c r="J1421" s="365"/>
      <c r="K1421" s="365"/>
      <c r="L1421" s="366"/>
    </row>
    <row r="1422" spans="1:12" ht="15.95" customHeight="1" x14ac:dyDescent="0.25">
      <c r="A1422" s="133" t="s">
        <v>1810</v>
      </c>
      <c r="B1422" s="133" t="s">
        <v>257</v>
      </c>
      <c r="C1422" s="133">
        <v>18</v>
      </c>
      <c r="D1422" s="136">
        <v>18000</v>
      </c>
      <c r="E1422" s="135">
        <v>4500</v>
      </c>
      <c r="F1422" s="133">
        <v>18</v>
      </c>
      <c r="G1422" s="46" t="str">
        <f>IF(MID(tab_SATLISTE[[#This Row],[SAT-ID]],2,1)="x","x",LEFT(tab_SATLISTE[[#This Row],[SAT-ID]]))</f>
        <v>4</v>
      </c>
      <c r="H1422" s="364" t="str">
        <f xml:space="preserve"> IF(tab_SATLISTE[[#This Row],[SAT-ID]]="","",IF(MID(tab_SATLISTE[[#This Row],[SAT-ID]],2,1)="x","Freistaat Bayern",INDEX(bezirke,LEFT(tab_SATLISTE[[#This Row],[SAT-ID]],1))&amp; " - "&amp; IF(MID(tab_SATLISTE[[#This Row],[SAT-ID]],2,1)="k","kommunal","privat")))</f>
        <v>Oberfranken - kommunal</v>
      </c>
      <c r="I1422" s="365"/>
      <c r="J1422" s="365"/>
      <c r="K1422" s="365"/>
      <c r="L1422" s="366"/>
    </row>
    <row r="1423" spans="1:12" ht="15.95" customHeight="1" x14ac:dyDescent="0.25">
      <c r="A1423" s="133" t="s">
        <v>1885</v>
      </c>
      <c r="B1423" s="133" t="s">
        <v>4235</v>
      </c>
      <c r="C1423" s="133">
        <v>6</v>
      </c>
      <c r="D1423" s="136">
        <v>6000</v>
      </c>
      <c r="E1423" s="135">
        <v>1500</v>
      </c>
      <c r="F1423" s="133">
        <v>6</v>
      </c>
      <c r="G1423" s="46" t="str">
        <f>IF(MID(tab_SATLISTE[[#This Row],[SAT-ID]],2,1)="x","x",LEFT(tab_SATLISTE[[#This Row],[SAT-ID]]))</f>
        <v>4</v>
      </c>
      <c r="H1423" s="364" t="str">
        <f xml:space="preserve"> IF(tab_SATLISTE[[#This Row],[SAT-ID]]="","",IF(MID(tab_SATLISTE[[#This Row],[SAT-ID]],2,1)="x","Freistaat Bayern",INDEX(bezirke,LEFT(tab_SATLISTE[[#This Row],[SAT-ID]],1))&amp; " - "&amp; IF(MID(tab_SATLISTE[[#This Row],[SAT-ID]],2,1)="k","kommunal","privat")))</f>
        <v>Oberfranken - kommunal</v>
      </c>
      <c r="I1423" s="365"/>
      <c r="J1423" s="365"/>
      <c r="K1423" s="365"/>
      <c r="L1423" s="366"/>
    </row>
    <row r="1424" spans="1:12" ht="15.95" customHeight="1" x14ac:dyDescent="0.25">
      <c r="A1424" s="133" t="s">
        <v>1887</v>
      </c>
      <c r="B1424" s="133" t="s">
        <v>4236</v>
      </c>
      <c r="C1424" s="133">
        <v>9</v>
      </c>
      <c r="D1424" s="136">
        <v>9000</v>
      </c>
      <c r="E1424" s="135">
        <v>2250</v>
      </c>
      <c r="F1424" s="133">
        <v>9</v>
      </c>
      <c r="G1424" s="46" t="str">
        <f>IF(MID(tab_SATLISTE[[#This Row],[SAT-ID]],2,1)="x","x",LEFT(tab_SATLISTE[[#This Row],[SAT-ID]]))</f>
        <v>4</v>
      </c>
      <c r="H1424" s="364" t="str">
        <f xml:space="preserve"> IF(tab_SATLISTE[[#This Row],[SAT-ID]]="","",IF(MID(tab_SATLISTE[[#This Row],[SAT-ID]],2,1)="x","Freistaat Bayern",INDEX(bezirke,LEFT(tab_SATLISTE[[#This Row],[SAT-ID]],1))&amp; " - "&amp; IF(MID(tab_SATLISTE[[#This Row],[SAT-ID]],2,1)="k","kommunal","privat")))</f>
        <v>Oberfranken - kommunal</v>
      </c>
      <c r="I1424" s="365"/>
      <c r="J1424" s="365"/>
      <c r="K1424" s="365"/>
      <c r="L1424" s="366"/>
    </row>
    <row r="1425" spans="1:12" ht="15.95" customHeight="1" x14ac:dyDescent="0.25">
      <c r="A1425" s="133" t="s">
        <v>1857</v>
      </c>
      <c r="B1425" s="133" t="s">
        <v>4237</v>
      </c>
      <c r="C1425" s="133">
        <v>19</v>
      </c>
      <c r="D1425" s="136">
        <v>19000</v>
      </c>
      <c r="E1425" s="135">
        <v>4750</v>
      </c>
      <c r="F1425" s="133">
        <v>19</v>
      </c>
      <c r="G1425" s="46" t="str">
        <f>IF(MID(tab_SATLISTE[[#This Row],[SAT-ID]],2,1)="x","x",LEFT(tab_SATLISTE[[#This Row],[SAT-ID]]))</f>
        <v>4</v>
      </c>
      <c r="H1425" s="364" t="str">
        <f xml:space="preserve"> IF(tab_SATLISTE[[#This Row],[SAT-ID]]="","",IF(MID(tab_SATLISTE[[#This Row],[SAT-ID]],2,1)="x","Freistaat Bayern",INDEX(bezirke,LEFT(tab_SATLISTE[[#This Row],[SAT-ID]],1))&amp; " - "&amp; IF(MID(tab_SATLISTE[[#This Row],[SAT-ID]],2,1)="k","kommunal","privat")))</f>
        <v>Oberfranken - kommunal</v>
      </c>
      <c r="I1425" s="365"/>
      <c r="J1425" s="365"/>
      <c r="K1425" s="365"/>
      <c r="L1425" s="366"/>
    </row>
    <row r="1426" spans="1:12" ht="15.95" customHeight="1" x14ac:dyDescent="0.25">
      <c r="A1426" s="133" t="s">
        <v>1873</v>
      </c>
      <c r="B1426" s="133" t="s">
        <v>4238</v>
      </c>
      <c r="C1426" s="133">
        <v>81</v>
      </c>
      <c r="D1426" s="136">
        <v>81000</v>
      </c>
      <c r="E1426" s="135">
        <v>20250</v>
      </c>
      <c r="F1426" s="133">
        <v>81</v>
      </c>
      <c r="G1426" s="46" t="str">
        <f>IF(MID(tab_SATLISTE[[#This Row],[SAT-ID]],2,1)="x","x",LEFT(tab_SATLISTE[[#This Row],[SAT-ID]]))</f>
        <v>4</v>
      </c>
      <c r="H1426" s="364" t="str">
        <f xml:space="preserve"> IF(tab_SATLISTE[[#This Row],[SAT-ID]]="","",IF(MID(tab_SATLISTE[[#This Row],[SAT-ID]],2,1)="x","Freistaat Bayern",INDEX(bezirke,LEFT(tab_SATLISTE[[#This Row],[SAT-ID]],1))&amp; " - "&amp; IF(MID(tab_SATLISTE[[#This Row],[SAT-ID]],2,1)="k","kommunal","privat")))</f>
        <v>Oberfranken - kommunal</v>
      </c>
      <c r="I1426" s="365"/>
      <c r="J1426" s="365"/>
      <c r="K1426" s="365"/>
      <c r="L1426" s="366"/>
    </row>
    <row r="1427" spans="1:12" ht="15.95" customHeight="1" x14ac:dyDescent="0.25">
      <c r="A1427" s="133" t="s">
        <v>1737</v>
      </c>
      <c r="B1427" s="133" t="s">
        <v>4239</v>
      </c>
      <c r="C1427" s="133">
        <v>12</v>
      </c>
      <c r="D1427" s="136">
        <v>12000</v>
      </c>
      <c r="E1427" s="135">
        <v>3000</v>
      </c>
      <c r="F1427" s="133">
        <v>12</v>
      </c>
      <c r="G1427" s="46" t="str">
        <f>IF(MID(tab_SATLISTE[[#This Row],[SAT-ID]],2,1)="x","x",LEFT(tab_SATLISTE[[#This Row],[SAT-ID]]))</f>
        <v>4</v>
      </c>
      <c r="H1427" s="364" t="str">
        <f xml:space="preserve"> IF(tab_SATLISTE[[#This Row],[SAT-ID]]="","",IF(MID(tab_SATLISTE[[#This Row],[SAT-ID]],2,1)="x","Freistaat Bayern",INDEX(bezirke,LEFT(tab_SATLISTE[[#This Row],[SAT-ID]],1))&amp; " - "&amp; IF(MID(tab_SATLISTE[[#This Row],[SAT-ID]],2,1)="k","kommunal","privat")))</f>
        <v>Oberfranken - kommunal</v>
      </c>
      <c r="I1427" s="365"/>
      <c r="J1427" s="365"/>
      <c r="K1427" s="365"/>
      <c r="L1427" s="366"/>
    </row>
    <row r="1428" spans="1:12" ht="15.95" customHeight="1" x14ac:dyDescent="0.25">
      <c r="A1428" s="133" t="s">
        <v>1771</v>
      </c>
      <c r="B1428" s="133" t="s">
        <v>4240</v>
      </c>
      <c r="C1428" s="133">
        <v>18</v>
      </c>
      <c r="D1428" s="136">
        <v>18000</v>
      </c>
      <c r="E1428" s="135">
        <v>4500</v>
      </c>
      <c r="F1428" s="133">
        <v>18</v>
      </c>
      <c r="G1428" s="46" t="str">
        <f>IF(MID(tab_SATLISTE[[#This Row],[SAT-ID]],2,1)="x","x",LEFT(tab_SATLISTE[[#This Row],[SAT-ID]]))</f>
        <v>4</v>
      </c>
      <c r="H1428" s="364" t="str">
        <f xml:space="preserve"> IF(tab_SATLISTE[[#This Row],[SAT-ID]]="","",IF(MID(tab_SATLISTE[[#This Row],[SAT-ID]],2,1)="x","Freistaat Bayern",INDEX(bezirke,LEFT(tab_SATLISTE[[#This Row],[SAT-ID]],1))&amp; " - "&amp; IF(MID(tab_SATLISTE[[#This Row],[SAT-ID]],2,1)="k","kommunal","privat")))</f>
        <v>Oberfranken - kommunal</v>
      </c>
      <c r="I1428" s="365"/>
      <c r="J1428" s="365"/>
      <c r="K1428" s="365"/>
      <c r="L1428" s="366"/>
    </row>
    <row r="1429" spans="1:12" ht="15.95" customHeight="1" x14ac:dyDescent="0.25">
      <c r="A1429" s="133" t="s">
        <v>1898</v>
      </c>
      <c r="B1429" s="133" t="s">
        <v>4241</v>
      </c>
      <c r="C1429" s="133">
        <v>16</v>
      </c>
      <c r="D1429" s="136">
        <v>16000</v>
      </c>
      <c r="E1429" s="135">
        <v>4000</v>
      </c>
      <c r="F1429" s="133">
        <v>16</v>
      </c>
      <c r="G1429" s="46" t="str">
        <f>IF(MID(tab_SATLISTE[[#This Row],[SAT-ID]],2,1)="x","x",LEFT(tab_SATLISTE[[#This Row],[SAT-ID]]))</f>
        <v>4</v>
      </c>
      <c r="H1429" s="364" t="str">
        <f xml:space="preserve"> IF(tab_SATLISTE[[#This Row],[SAT-ID]]="","",IF(MID(tab_SATLISTE[[#This Row],[SAT-ID]],2,1)="x","Freistaat Bayern",INDEX(bezirke,LEFT(tab_SATLISTE[[#This Row],[SAT-ID]],1))&amp; " - "&amp; IF(MID(tab_SATLISTE[[#This Row],[SAT-ID]],2,1)="k","kommunal","privat")))</f>
        <v>Oberfranken - kommunal</v>
      </c>
      <c r="I1429" s="365"/>
      <c r="J1429" s="365"/>
      <c r="K1429" s="365"/>
      <c r="L1429" s="366"/>
    </row>
    <row r="1430" spans="1:12" ht="15.95" customHeight="1" x14ac:dyDescent="0.25">
      <c r="A1430" s="133" t="s">
        <v>1793</v>
      </c>
      <c r="B1430" s="133" t="s">
        <v>4242</v>
      </c>
      <c r="C1430" s="133">
        <v>5</v>
      </c>
      <c r="D1430" s="136">
        <v>5000</v>
      </c>
      <c r="E1430" s="135">
        <v>1250</v>
      </c>
      <c r="F1430" s="133">
        <v>5</v>
      </c>
      <c r="G1430" s="46" t="str">
        <f>IF(MID(tab_SATLISTE[[#This Row],[SAT-ID]],2,1)="x","x",LEFT(tab_SATLISTE[[#This Row],[SAT-ID]]))</f>
        <v>4</v>
      </c>
      <c r="H1430" s="364" t="str">
        <f xml:space="preserve"> IF(tab_SATLISTE[[#This Row],[SAT-ID]]="","",IF(MID(tab_SATLISTE[[#This Row],[SAT-ID]],2,1)="x","Freistaat Bayern",INDEX(bezirke,LEFT(tab_SATLISTE[[#This Row],[SAT-ID]],1))&amp; " - "&amp; IF(MID(tab_SATLISTE[[#This Row],[SAT-ID]],2,1)="k","kommunal","privat")))</f>
        <v>Oberfranken - kommunal</v>
      </c>
      <c r="I1430" s="365"/>
      <c r="J1430" s="365"/>
      <c r="K1430" s="365"/>
      <c r="L1430" s="366"/>
    </row>
    <row r="1431" spans="1:12" ht="15.95" customHeight="1" x14ac:dyDescent="0.25">
      <c r="A1431" s="133" t="s">
        <v>1794</v>
      </c>
      <c r="B1431" s="133" t="s">
        <v>4243</v>
      </c>
      <c r="C1431" s="133">
        <v>10</v>
      </c>
      <c r="D1431" s="136">
        <v>10000</v>
      </c>
      <c r="E1431" s="135">
        <v>2500</v>
      </c>
      <c r="F1431" s="133">
        <v>10</v>
      </c>
      <c r="G1431" s="46" t="str">
        <f>IF(MID(tab_SATLISTE[[#This Row],[SAT-ID]],2,1)="x","x",LEFT(tab_SATLISTE[[#This Row],[SAT-ID]]))</f>
        <v>4</v>
      </c>
      <c r="H1431" s="364" t="str">
        <f xml:space="preserve"> IF(tab_SATLISTE[[#This Row],[SAT-ID]]="","",IF(MID(tab_SATLISTE[[#This Row],[SAT-ID]],2,1)="x","Freistaat Bayern",INDEX(bezirke,LEFT(tab_SATLISTE[[#This Row],[SAT-ID]],1))&amp; " - "&amp; IF(MID(tab_SATLISTE[[#This Row],[SAT-ID]],2,1)="k","kommunal","privat")))</f>
        <v>Oberfranken - kommunal</v>
      </c>
      <c r="I1431" s="365"/>
      <c r="J1431" s="365"/>
      <c r="K1431" s="365"/>
      <c r="L1431" s="366"/>
    </row>
    <row r="1432" spans="1:12" ht="15.95" customHeight="1" x14ac:dyDescent="0.25">
      <c r="A1432" s="133" t="s">
        <v>1843</v>
      </c>
      <c r="B1432" s="133" t="s">
        <v>4244</v>
      </c>
      <c r="C1432" s="133">
        <v>10</v>
      </c>
      <c r="D1432" s="136">
        <v>10000</v>
      </c>
      <c r="E1432" s="135">
        <v>2500</v>
      </c>
      <c r="F1432" s="133">
        <v>10</v>
      </c>
      <c r="G1432" s="46" t="str">
        <f>IF(MID(tab_SATLISTE[[#This Row],[SAT-ID]],2,1)="x","x",LEFT(tab_SATLISTE[[#This Row],[SAT-ID]]))</f>
        <v>4</v>
      </c>
      <c r="H1432" s="364" t="str">
        <f xml:space="preserve"> IF(tab_SATLISTE[[#This Row],[SAT-ID]]="","",IF(MID(tab_SATLISTE[[#This Row],[SAT-ID]],2,1)="x","Freistaat Bayern",INDEX(bezirke,LEFT(tab_SATLISTE[[#This Row],[SAT-ID]],1))&amp; " - "&amp; IF(MID(tab_SATLISTE[[#This Row],[SAT-ID]],2,1)="k","kommunal","privat")))</f>
        <v>Oberfranken - kommunal</v>
      </c>
      <c r="I1432" s="365"/>
      <c r="J1432" s="365"/>
      <c r="K1432" s="365"/>
      <c r="L1432" s="366"/>
    </row>
    <row r="1433" spans="1:12" ht="15.95" customHeight="1" x14ac:dyDescent="0.25">
      <c r="A1433" s="133" t="s">
        <v>1854</v>
      </c>
      <c r="B1433" s="133" t="s">
        <v>4245</v>
      </c>
      <c r="C1433" s="133">
        <v>57</v>
      </c>
      <c r="D1433" s="136">
        <v>57000</v>
      </c>
      <c r="E1433" s="135">
        <v>14250</v>
      </c>
      <c r="F1433" s="133">
        <v>57</v>
      </c>
      <c r="G1433" s="46" t="str">
        <f>IF(MID(tab_SATLISTE[[#This Row],[SAT-ID]],2,1)="x","x",LEFT(tab_SATLISTE[[#This Row],[SAT-ID]]))</f>
        <v>4</v>
      </c>
      <c r="H1433" s="364" t="str">
        <f xml:space="preserve"> IF(tab_SATLISTE[[#This Row],[SAT-ID]]="","",IF(MID(tab_SATLISTE[[#This Row],[SAT-ID]],2,1)="x","Freistaat Bayern",INDEX(bezirke,LEFT(tab_SATLISTE[[#This Row],[SAT-ID]],1))&amp; " - "&amp; IF(MID(tab_SATLISTE[[#This Row],[SAT-ID]],2,1)="k","kommunal","privat")))</f>
        <v>Oberfranken - kommunal</v>
      </c>
      <c r="I1433" s="365"/>
      <c r="J1433" s="365"/>
      <c r="K1433" s="365"/>
      <c r="L1433" s="366"/>
    </row>
    <row r="1434" spans="1:12" ht="15.95" customHeight="1" x14ac:dyDescent="0.25">
      <c r="A1434" s="133" t="s">
        <v>1874</v>
      </c>
      <c r="B1434" s="133" t="s">
        <v>4246</v>
      </c>
      <c r="C1434" s="133">
        <v>47</v>
      </c>
      <c r="D1434" s="136">
        <v>47000</v>
      </c>
      <c r="E1434" s="135">
        <v>11750</v>
      </c>
      <c r="F1434" s="133">
        <v>47</v>
      </c>
      <c r="G1434" s="46" t="str">
        <f>IF(MID(tab_SATLISTE[[#This Row],[SAT-ID]],2,1)="x","x",LEFT(tab_SATLISTE[[#This Row],[SAT-ID]]))</f>
        <v>4</v>
      </c>
      <c r="H1434" s="364" t="str">
        <f xml:space="preserve"> IF(tab_SATLISTE[[#This Row],[SAT-ID]]="","",IF(MID(tab_SATLISTE[[#This Row],[SAT-ID]],2,1)="x","Freistaat Bayern",INDEX(bezirke,LEFT(tab_SATLISTE[[#This Row],[SAT-ID]],1))&amp; " - "&amp; IF(MID(tab_SATLISTE[[#This Row],[SAT-ID]],2,1)="k","kommunal","privat")))</f>
        <v>Oberfranken - kommunal</v>
      </c>
      <c r="I1434" s="365"/>
      <c r="J1434" s="365"/>
      <c r="K1434" s="365"/>
      <c r="L1434" s="366"/>
    </row>
    <row r="1435" spans="1:12" ht="15.95" customHeight="1" x14ac:dyDescent="0.25">
      <c r="A1435" s="133" t="s">
        <v>1813</v>
      </c>
      <c r="B1435" s="133" t="s">
        <v>4247</v>
      </c>
      <c r="C1435" s="133">
        <v>6</v>
      </c>
      <c r="D1435" s="136">
        <v>6000</v>
      </c>
      <c r="E1435" s="135">
        <v>1500</v>
      </c>
      <c r="F1435" s="133">
        <v>6</v>
      </c>
      <c r="G1435" s="46" t="str">
        <f>IF(MID(tab_SATLISTE[[#This Row],[SAT-ID]],2,1)="x","x",LEFT(tab_SATLISTE[[#This Row],[SAT-ID]]))</f>
        <v>4</v>
      </c>
      <c r="H1435" s="364" t="str">
        <f xml:space="preserve"> IF(tab_SATLISTE[[#This Row],[SAT-ID]]="","",IF(MID(tab_SATLISTE[[#This Row],[SAT-ID]],2,1)="x","Freistaat Bayern",INDEX(bezirke,LEFT(tab_SATLISTE[[#This Row],[SAT-ID]],1))&amp; " - "&amp; IF(MID(tab_SATLISTE[[#This Row],[SAT-ID]],2,1)="k","kommunal","privat")))</f>
        <v>Oberfranken - kommunal</v>
      </c>
      <c r="I1435" s="365"/>
      <c r="J1435" s="365"/>
      <c r="K1435" s="365"/>
      <c r="L1435" s="366"/>
    </row>
    <row r="1436" spans="1:12" ht="15.95" customHeight="1" x14ac:dyDescent="0.25">
      <c r="A1436" s="133" t="s">
        <v>1827</v>
      </c>
      <c r="B1436" s="133" t="s">
        <v>4248</v>
      </c>
      <c r="C1436" s="133">
        <v>112</v>
      </c>
      <c r="D1436" s="136">
        <v>112000</v>
      </c>
      <c r="E1436" s="135">
        <v>28000</v>
      </c>
      <c r="F1436" s="133">
        <v>112</v>
      </c>
      <c r="G1436" s="46" t="str">
        <f>IF(MID(tab_SATLISTE[[#This Row],[SAT-ID]],2,1)="x","x",LEFT(tab_SATLISTE[[#This Row],[SAT-ID]]))</f>
        <v>4</v>
      </c>
      <c r="H1436" s="364" t="str">
        <f xml:space="preserve"> IF(tab_SATLISTE[[#This Row],[SAT-ID]]="","",IF(MID(tab_SATLISTE[[#This Row],[SAT-ID]],2,1)="x","Freistaat Bayern",INDEX(bezirke,LEFT(tab_SATLISTE[[#This Row],[SAT-ID]],1))&amp; " - "&amp; IF(MID(tab_SATLISTE[[#This Row],[SAT-ID]],2,1)="k","kommunal","privat")))</f>
        <v>Oberfranken - kommunal</v>
      </c>
      <c r="I1436" s="365"/>
      <c r="J1436" s="365"/>
      <c r="K1436" s="365"/>
      <c r="L1436" s="366"/>
    </row>
    <row r="1437" spans="1:12" ht="15.95" customHeight="1" x14ac:dyDescent="0.25">
      <c r="A1437" s="133" t="s">
        <v>1836</v>
      </c>
      <c r="B1437" s="133" t="s">
        <v>4249</v>
      </c>
      <c r="C1437" s="133">
        <v>27</v>
      </c>
      <c r="D1437" s="136">
        <v>27000</v>
      </c>
      <c r="E1437" s="135">
        <v>6750</v>
      </c>
      <c r="F1437" s="133">
        <v>27</v>
      </c>
      <c r="G1437" s="46" t="str">
        <f>IF(MID(tab_SATLISTE[[#This Row],[SAT-ID]],2,1)="x","x",LEFT(tab_SATLISTE[[#This Row],[SAT-ID]]))</f>
        <v>4</v>
      </c>
      <c r="H1437" s="364" t="str">
        <f xml:space="preserve"> IF(tab_SATLISTE[[#This Row],[SAT-ID]]="","",IF(MID(tab_SATLISTE[[#This Row],[SAT-ID]],2,1)="x","Freistaat Bayern",INDEX(bezirke,LEFT(tab_SATLISTE[[#This Row],[SAT-ID]],1))&amp; " - "&amp; IF(MID(tab_SATLISTE[[#This Row],[SAT-ID]],2,1)="k","kommunal","privat")))</f>
        <v>Oberfranken - kommunal</v>
      </c>
      <c r="I1437" s="365"/>
      <c r="J1437" s="365"/>
      <c r="K1437" s="365"/>
      <c r="L1437" s="366"/>
    </row>
    <row r="1438" spans="1:12" ht="15.95" customHeight="1" x14ac:dyDescent="0.25">
      <c r="A1438" s="133" t="s">
        <v>1918</v>
      </c>
      <c r="B1438" s="133" t="s">
        <v>259</v>
      </c>
      <c r="C1438" s="133">
        <v>8</v>
      </c>
      <c r="D1438" s="136">
        <v>8000</v>
      </c>
      <c r="E1438" s="135">
        <v>2000</v>
      </c>
      <c r="F1438" s="133">
        <v>8</v>
      </c>
      <c r="G1438" s="46" t="str">
        <f>IF(MID(tab_SATLISTE[[#This Row],[SAT-ID]],2,1)="x","x",LEFT(tab_SATLISTE[[#This Row],[SAT-ID]]))</f>
        <v>4</v>
      </c>
      <c r="H1438" s="364" t="str">
        <f xml:space="preserve"> IF(tab_SATLISTE[[#This Row],[SAT-ID]]="","",IF(MID(tab_SATLISTE[[#This Row],[SAT-ID]],2,1)="x","Freistaat Bayern",INDEX(bezirke,LEFT(tab_SATLISTE[[#This Row],[SAT-ID]],1))&amp; " - "&amp; IF(MID(tab_SATLISTE[[#This Row],[SAT-ID]],2,1)="k","kommunal","privat")))</f>
        <v>Oberfranken - kommunal</v>
      </c>
      <c r="I1438" s="365"/>
      <c r="J1438" s="365"/>
      <c r="K1438" s="365"/>
      <c r="L1438" s="366"/>
    </row>
    <row r="1439" spans="1:12" ht="15.95" customHeight="1" x14ac:dyDescent="0.25">
      <c r="A1439" s="133" t="s">
        <v>1924</v>
      </c>
      <c r="B1439" s="133" t="s">
        <v>4250</v>
      </c>
      <c r="C1439" s="133">
        <v>12</v>
      </c>
      <c r="D1439" s="136">
        <v>12000</v>
      </c>
      <c r="E1439" s="135">
        <v>3000</v>
      </c>
      <c r="F1439" s="133">
        <v>12</v>
      </c>
      <c r="G1439" s="46" t="str">
        <f>IF(MID(tab_SATLISTE[[#This Row],[SAT-ID]],2,1)="x","x",LEFT(tab_SATLISTE[[#This Row],[SAT-ID]]))</f>
        <v>4</v>
      </c>
      <c r="H1439" s="364" t="str">
        <f xml:space="preserve"> IF(tab_SATLISTE[[#This Row],[SAT-ID]]="","",IF(MID(tab_SATLISTE[[#This Row],[SAT-ID]],2,1)="x","Freistaat Bayern",INDEX(bezirke,LEFT(tab_SATLISTE[[#This Row],[SAT-ID]],1))&amp; " - "&amp; IF(MID(tab_SATLISTE[[#This Row],[SAT-ID]],2,1)="k","kommunal","privat")))</f>
        <v>Oberfranken - kommunal</v>
      </c>
      <c r="I1439" s="365"/>
      <c r="J1439" s="365"/>
      <c r="K1439" s="365"/>
      <c r="L1439" s="366"/>
    </row>
    <row r="1440" spans="1:12" ht="15.95" customHeight="1" x14ac:dyDescent="0.25">
      <c r="A1440" s="133" t="s">
        <v>1773</v>
      </c>
      <c r="B1440" s="133" t="s">
        <v>4251</v>
      </c>
      <c r="C1440" s="133">
        <v>17</v>
      </c>
      <c r="D1440" s="136">
        <v>17000</v>
      </c>
      <c r="E1440" s="135">
        <v>4250</v>
      </c>
      <c r="F1440" s="133">
        <v>17</v>
      </c>
      <c r="G1440" s="46" t="str">
        <f>IF(MID(tab_SATLISTE[[#This Row],[SAT-ID]],2,1)="x","x",LEFT(tab_SATLISTE[[#This Row],[SAT-ID]]))</f>
        <v>4</v>
      </c>
      <c r="H1440" s="364" t="str">
        <f xml:space="preserve"> IF(tab_SATLISTE[[#This Row],[SAT-ID]]="","",IF(MID(tab_SATLISTE[[#This Row],[SAT-ID]],2,1)="x","Freistaat Bayern",INDEX(bezirke,LEFT(tab_SATLISTE[[#This Row],[SAT-ID]],1))&amp; " - "&amp; IF(MID(tab_SATLISTE[[#This Row],[SAT-ID]],2,1)="k","kommunal","privat")))</f>
        <v>Oberfranken - kommunal</v>
      </c>
      <c r="I1440" s="365"/>
      <c r="J1440" s="365"/>
      <c r="K1440" s="365"/>
      <c r="L1440" s="366"/>
    </row>
    <row r="1441" spans="1:12" ht="15.95" customHeight="1" x14ac:dyDescent="0.25">
      <c r="A1441" s="133" t="s">
        <v>1844</v>
      </c>
      <c r="B1441" s="133" t="s">
        <v>4252</v>
      </c>
      <c r="C1441" s="133">
        <v>23</v>
      </c>
      <c r="D1441" s="136">
        <v>23000</v>
      </c>
      <c r="E1441" s="135">
        <v>5750</v>
      </c>
      <c r="F1441" s="133">
        <v>23</v>
      </c>
      <c r="G1441" s="46" t="str">
        <f>IF(MID(tab_SATLISTE[[#This Row],[SAT-ID]],2,1)="x","x",LEFT(tab_SATLISTE[[#This Row],[SAT-ID]]))</f>
        <v>4</v>
      </c>
      <c r="H1441" s="364" t="str">
        <f xml:space="preserve"> IF(tab_SATLISTE[[#This Row],[SAT-ID]]="","",IF(MID(tab_SATLISTE[[#This Row],[SAT-ID]],2,1)="x","Freistaat Bayern",INDEX(bezirke,LEFT(tab_SATLISTE[[#This Row],[SAT-ID]],1))&amp; " - "&amp; IF(MID(tab_SATLISTE[[#This Row],[SAT-ID]],2,1)="k","kommunal","privat")))</f>
        <v>Oberfranken - kommunal</v>
      </c>
      <c r="I1441" s="365"/>
      <c r="J1441" s="365"/>
      <c r="K1441" s="365"/>
      <c r="L1441" s="366"/>
    </row>
    <row r="1442" spans="1:12" ht="15.95" customHeight="1" x14ac:dyDescent="0.25">
      <c r="A1442" s="133" t="s">
        <v>1745</v>
      </c>
      <c r="B1442" s="133" t="s">
        <v>4253</v>
      </c>
      <c r="C1442" s="133">
        <v>37</v>
      </c>
      <c r="D1442" s="136">
        <v>37000</v>
      </c>
      <c r="E1442" s="135">
        <v>9250</v>
      </c>
      <c r="F1442" s="133">
        <v>37</v>
      </c>
      <c r="G1442" s="46" t="str">
        <f>IF(MID(tab_SATLISTE[[#This Row],[SAT-ID]],2,1)="x","x",LEFT(tab_SATLISTE[[#This Row],[SAT-ID]]))</f>
        <v>4</v>
      </c>
      <c r="H1442" s="364" t="str">
        <f xml:space="preserve"> IF(tab_SATLISTE[[#This Row],[SAT-ID]]="","",IF(MID(tab_SATLISTE[[#This Row],[SAT-ID]],2,1)="x","Freistaat Bayern",INDEX(bezirke,LEFT(tab_SATLISTE[[#This Row],[SAT-ID]],1))&amp; " - "&amp; IF(MID(tab_SATLISTE[[#This Row],[SAT-ID]],2,1)="k","kommunal","privat")))</f>
        <v>Oberfranken - kommunal</v>
      </c>
      <c r="I1442" s="365"/>
      <c r="J1442" s="365"/>
      <c r="K1442" s="365"/>
      <c r="L1442" s="366"/>
    </row>
    <row r="1443" spans="1:12" ht="15.95" customHeight="1" x14ac:dyDescent="0.25">
      <c r="A1443" s="133" t="s">
        <v>1871</v>
      </c>
      <c r="B1443" s="133" t="s">
        <v>260</v>
      </c>
      <c r="C1443" s="133">
        <v>21</v>
      </c>
      <c r="D1443" s="136">
        <v>21000</v>
      </c>
      <c r="E1443" s="135">
        <v>5250</v>
      </c>
      <c r="F1443" s="133">
        <v>21</v>
      </c>
      <c r="G1443" s="46" t="str">
        <f>IF(MID(tab_SATLISTE[[#This Row],[SAT-ID]],2,1)="x","x",LEFT(tab_SATLISTE[[#This Row],[SAT-ID]]))</f>
        <v>4</v>
      </c>
      <c r="H1443" s="364" t="str">
        <f xml:space="preserve"> IF(tab_SATLISTE[[#This Row],[SAT-ID]]="","",IF(MID(tab_SATLISTE[[#This Row],[SAT-ID]],2,1)="x","Freistaat Bayern",INDEX(bezirke,LEFT(tab_SATLISTE[[#This Row],[SAT-ID]],1))&amp; " - "&amp; IF(MID(tab_SATLISTE[[#This Row],[SAT-ID]],2,1)="k","kommunal","privat")))</f>
        <v>Oberfranken - kommunal</v>
      </c>
      <c r="I1443" s="365"/>
      <c r="J1443" s="365"/>
      <c r="K1443" s="365"/>
      <c r="L1443" s="366"/>
    </row>
    <row r="1444" spans="1:12" ht="15.95" customHeight="1" x14ac:dyDescent="0.25">
      <c r="A1444" s="133" t="s">
        <v>1782</v>
      </c>
      <c r="B1444" s="133" t="s">
        <v>4254</v>
      </c>
      <c r="C1444" s="133">
        <v>22</v>
      </c>
      <c r="D1444" s="136">
        <v>22000</v>
      </c>
      <c r="E1444" s="135">
        <v>5500</v>
      </c>
      <c r="F1444" s="133">
        <v>22</v>
      </c>
      <c r="G1444" s="46" t="str">
        <f>IF(MID(tab_SATLISTE[[#This Row],[SAT-ID]],2,1)="x","x",LEFT(tab_SATLISTE[[#This Row],[SAT-ID]]))</f>
        <v>4</v>
      </c>
      <c r="H1444" s="364" t="str">
        <f xml:space="preserve"> IF(tab_SATLISTE[[#This Row],[SAT-ID]]="","",IF(MID(tab_SATLISTE[[#This Row],[SAT-ID]],2,1)="x","Freistaat Bayern",INDEX(bezirke,LEFT(tab_SATLISTE[[#This Row],[SAT-ID]],1))&amp; " - "&amp; IF(MID(tab_SATLISTE[[#This Row],[SAT-ID]],2,1)="k","kommunal","privat")))</f>
        <v>Oberfranken - kommunal</v>
      </c>
      <c r="I1444" s="365"/>
      <c r="J1444" s="365"/>
      <c r="K1444" s="365"/>
      <c r="L1444" s="366"/>
    </row>
    <row r="1445" spans="1:12" ht="15.95" customHeight="1" x14ac:dyDescent="0.25">
      <c r="A1445" s="133" t="s">
        <v>1960</v>
      </c>
      <c r="B1445" s="133" t="s">
        <v>4255</v>
      </c>
      <c r="C1445" s="133">
        <v>19</v>
      </c>
      <c r="D1445" s="136">
        <v>19000</v>
      </c>
      <c r="E1445" s="135">
        <v>4750</v>
      </c>
      <c r="F1445" s="133">
        <v>19</v>
      </c>
      <c r="G1445" s="46" t="str">
        <f>IF(MID(tab_SATLISTE[[#This Row],[SAT-ID]],2,1)="x","x",LEFT(tab_SATLISTE[[#This Row],[SAT-ID]]))</f>
        <v>4</v>
      </c>
      <c r="H1445" s="364" t="str">
        <f xml:space="preserve"> IF(tab_SATLISTE[[#This Row],[SAT-ID]]="","",IF(MID(tab_SATLISTE[[#This Row],[SAT-ID]],2,1)="x","Freistaat Bayern",INDEX(bezirke,LEFT(tab_SATLISTE[[#This Row],[SAT-ID]],1))&amp; " - "&amp; IF(MID(tab_SATLISTE[[#This Row],[SAT-ID]],2,1)="k","kommunal","privat")))</f>
        <v>Oberfranken - privat</v>
      </c>
      <c r="I1445" s="365"/>
      <c r="J1445" s="365"/>
      <c r="K1445" s="365"/>
      <c r="L1445" s="366"/>
    </row>
    <row r="1446" spans="1:12" ht="15.95" customHeight="1" x14ac:dyDescent="0.25">
      <c r="A1446" s="133" t="s">
        <v>1772</v>
      </c>
      <c r="B1446" s="133" t="s">
        <v>4256</v>
      </c>
      <c r="C1446" s="133">
        <v>14</v>
      </c>
      <c r="D1446" s="136">
        <v>14000</v>
      </c>
      <c r="E1446" s="135">
        <v>3500</v>
      </c>
      <c r="F1446" s="133">
        <v>14</v>
      </c>
      <c r="G1446" s="46" t="str">
        <f>IF(MID(tab_SATLISTE[[#This Row],[SAT-ID]],2,1)="x","x",LEFT(tab_SATLISTE[[#This Row],[SAT-ID]]))</f>
        <v>4</v>
      </c>
      <c r="H1446" s="364" t="str">
        <f xml:space="preserve"> IF(tab_SATLISTE[[#This Row],[SAT-ID]]="","",IF(MID(tab_SATLISTE[[#This Row],[SAT-ID]],2,1)="x","Freistaat Bayern",INDEX(bezirke,LEFT(tab_SATLISTE[[#This Row],[SAT-ID]],1))&amp; " - "&amp; IF(MID(tab_SATLISTE[[#This Row],[SAT-ID]],2,1)="k","kommunal","privat")))</f>
        <v>Oberfranken - kommunal</v>
      </c>
      <c r="I1446" s="365"/>
      <c r="J1446" s="365"/>
      <c r="K1446" s="365"/>
      <c r="L1446" s="366"/>
    </row>
    <row r="1447" spans="1:12" ht="15.95" customHeight="1" x14ac:dyDescent="0.25">
      <c r="A1447" s="133" t="s">
        <v>1998</v>
      </c>
      <c r="B1447" s="133" t="s">
        <v>2961</v>
      </c>
      <c r="C1447" s="133">
        <v>16</v>
      </c>
      <c r="D1447" s="136">
        <v>16000</v>
      </c>
      <c r="E1447" s="135">
        <v>4000</v>
      </c>
      <c r="F1447" s="133">
        <v>16</v>
      </c>
      <c r="G1447" s="46" t="str">
        <f>IF(MID(tab_SATLISTE[[#This Row],[SAT-ID]],2,1)="x","x",LEFT(tab_SATLISTE[[#This Row],[SAT-ID]]))</f>
        <v>4</v>
      </c>
      <c r="H1447" s="364" t="str">
        <f xml:space="preserve"> IF(tab_SATLISTE[[#This Row],[SAT-ID]]="","",IF(MID(tab_SATLISTE[[#This Row],[SAT-ID]],2,1)="x","Freistaat Bayern",INDEX(bezirke,LEFT(tab_SATLISTE[[#This Row],[SAT-ID]],1))&amp; " - "&amp; IF(MID(tab_SATLISTE[[#This Row],[SAT-ID]],2,1)="k","kommunal","privat")))</f>
        <v>Oberfranken - privat</v>
      </c>
      <c r="I1447" s="365"/>
      <c r="J1447" s="365"/>
      <c r="K1447" s="365"/>
      <c r="L1447" s="366"/>
    </row>
    <row r="1448" spans="1:12" ht="15.95" customHeight="1" x14ac:dyDescent="0.25">
      <c r="A1448" s="133" t="s">
        <v>1778</v>
      </c>
      <c r="B1448" s="133" t="s">
        <v>4257</v>
      </c>
      <c r="C1448" s="133">
        <v>8</v>
      </c>
      <c r="D1448" s="136">
        <v>8000</v>
      </c>
      <c r="E1448" s="135">
        <v>2000</v>
      </c>
      <c r="F1448" s="133">
        <v>8</v>
      </c>
      <c r="G1448" s="46" t="str">
        <f>IF(MID(tab_SATLISTE[[#This Row],[SAT-ID]],2,1)="x","x",LEFT(tab_SATLISTE[[#This Row],[SAT-ID]]))</f>
        <v>4</v>
      </c>
      <c r="H1448" s="364" t="str">
        <f xml:space="preserve"> IF(tab_SATLISTE[[#This Row],[SAT-ID]]="","",IF(MID(tab_SATLISTE[[#This Row],[SAT-ID]],2,1)="x","Freistaat Bayern",INDEX(bezirke,LEFT(tab_SATLISTE[[#This Row],[SAT-ID]],1))&amp; " - "&amp; IF(MID(tab_SATLISTE[[#This Row],[SAT-ID]],2,1)="k","kommunal","privat")))</f>
        <v>Oberfranken - kommunal</v>
      </c>
      <c r="I1448" s="365"/>
      <c r="J1448" s="365"/>
      <c r="K1448" s="365"/>
      <c r="L1448" s="366"/>
    </row>
    <row r="1449" spans="1:12" ht="15.95" customHeight="1" x14ac:dyDescent="0.25">
      <c r="A1449" s="133" t="s">
        <v>1780</v>
      </c>
      <c r="B1449" s="133" t="s">
        <v>4258</v>
      </c>
      <c r="C1449" s="133">
        <v>7</v>
      </c>
      <c r="D1449" s="136">
        <v>7000</v>
      </c>
      <c r="E1449" s="135">
        <v>1750</v>
      </c>
      <c r="F1449" s="133">
        <v>7</v>
      </c>
      <c r="G1449" s="46" t="str">
        <f>IF(MID(tab_SATLISTE[[#This Row],[SAT-ID]],2,1)="x","x",LEFT(tab_SATLISTE[[#This Row],[SAT-ID]]))</f>
        <v>4</v>
      </c>
      <c r="H1449" s="364" t="str">
        <f xml:space="preserve"> IF(tab_SATLISTE[[#This Row],[SAT-ID]]="","",IF(MID(tab_SATLISTE[[#This Row],[SAT-ID]],2,1)="x","Freistaat Bayern",INDEX(bezirke,LEFT(tab_SATLISTE[[#This Row],[SAT-ID]],1))&amp; " - "&amp; IF(MID(tab_SATLISTE[[#This Row],[SAT-ID]],2,1)="k","kommunal","privat")))</f>
        <v>Oberfranken - kommunal</v>
      </c>
      <c r="I1449" s="365"/>
      <c r="J1449" s="365"/>
      <c r="K1449" s="365"/>
      <c r="L1449" s="366"/>
    </row>
    <row r="1450" spans="1:12" ht="15.95" customHeight="1" x14ac:dyDescent="0.25">
      <c r="A1450" s="133" t="s">
        <v>1792</v>
      </c>
      <c r="B1450" s="133" t="s">
        <v>4259</v>
      </c>
      <c r="C1450" s="133">
        <v>10</v>
      </c>
      <c r="D1450" s="136">
        <v>10000</v>
      </c>
      <c r="E1450" s="135">
        <v>2500</v>
      </c>
      <c r="F1450" s="133">
        <v>10</v>
      </c>
      <c r="G1450" s="46" t="str">
        <f>IF(MID(tab_SATLISTE[[#This Row],[SAT-ID]],2,1)="x","x",LEFT(tab_SATLISTE[[#This Row],[SAT-ID]]))</f>
        <v>4</v>
      </c>
      <c r="H1450" s="364" t="str">
        <f xml:space="preserve"> IF(tab_SATLISTE[[#This Row],[SAT-ID]]="","",IF(MID(tab_SATLISTE[[#This Row],[SAT-ID]],2,1)="x","Freistaat Bayern",INDEX(bezirke,LEFT(tab_SATLISTE[[#This Row],[SAT-ID]],1))&amp; " - "&amp; IF(MID(tab_SATLISTE[[#This Row],[SAT-ID]],2,1)="k","kommunal","privat")))</f>
        <v>Oberfranken - kommunal</v>
      </c>
      <c r="I1450" s="365"/>
      <c r="J1450" s="365"/>
      <c r="K1450" s="365"/>
      <c r="L1450" s="366"/>
    </row>
    <row r="1451" spans="1:12" ht="15.95" customHeight="1" x14ac:dyDescent="0.25">
      <c r="A1451" s="133" t="s">
        <v>1799</v>
      </c>
      <c r="B1451" s="133" t="s">
        <v>4260</v>
      </c>
      <c r="C1451" s="133">
        <v>11</v>
      </c>
      <c r="D1451" s="136">
        <v>11000</v>
      </c>
      <c r="E1451" s="135">
        <v>2750</v>
      </c>
      <c r="F1451" s="133">
        <v>11</v>
      </c>
      <c r="G1451" s="46" t="str">
        <f>IF(MID(tab_SATLISTE[[#This Row],[SAT-ID]],2,1)="x","x",LEFT(tab_SATLISTE[[#This Row],[SAT-ID]]))</f>
        <v>4</v>
      </c>
      <c r="H1451" s="364" t="str">
        <f xml:space="preserve"> IF(tab_SATLISTE[[#This Row],[SAT-ID]]="","",IF(MID(tab_SATLISTE[[#This Row],[SAT-ID]],2,1)="x","Freistaat Bayern",INDEX(bezirke,LEFT(tab_SATLISTE[[#This Row],[SAT-ID]],1))&amp; " - "&amp; IF(MID(tab_SATLISTE[[#This Row],[SAT-ID]],2,1)="k","kommunal","privat")))</f>
        <v>Oberfranken - kommunal</v>
      </c>
      <c r="I1451" s="365"/>
      <c r="J1451" s="365"/>
      <c r="K1451" s="365"/>
      <c r="L1451" s="366"/>
    </row>
    <row r="1452" spans="1:12" ht="15.95" customHeight="1" x14ac:dyDescent="0.25">
      <c r="A1452" s="133" t="s">
        <v>1804</v>
      </c>
      <c r="B1452" s="133" t="s">
        <v>4261</v>
      </c>
      <c r="C1452" s="133">
        <v>5</v>
      </c>
      <c r="D1452" s="136">
        <v>5000</v>
      </c>
      <c r="E1452" s="135">
        <v>1250</v>
      </c>
      <c r="F1452" s="133">
        <v>5</v>
      </c>
      <c r="G1452" s="46" t="str">
        <f>IF(MID(tab_SATLISTE[[#This Row],[SAT-ID]],2,1)="x","x",LEFT(tab_SATLISTE[[#This Row],[SAT-ID]]))</f>
        <v>4</v>
      </c>
      <c r="H1452" s="364" t="str">
        <f xml:space="preserve"> IF(tab_SATLISTE[[#This Row],[SAT-ID]]="","",IF(MID(tab_SATLISTE[[#This Row],[SAT-ID]],2,1)="x","Freistaat Bayern",INDEX(bezirke,LEFT(tab_SATLISTE[[#This Row],[SAT-ID]],1))&amp; " - "&amp; IF(MID(tab_SATLISTE[[#This Row],[SAT-ID]],2,1)="k","kommunal","privat")))</f>
        <v>Oberfranken - kommunal</v>
      </c>
      <c r="I1452" s="365"/>
      <c r="J1452" s="365"/>
      <c r="K1452" s="365"/>
      <c r="L1452" s="366"/>
    </row>
    <row r="1453" spans="1:12" ht="15.95" customHeight="1" x14ac:dyDescent="0.25">
      <c r="A1453" s="133" t="s">
        <v>1812</v>
      </c>
      <c r="B1453" s="133" t="s">
        <v>4262</v>
      </c>
      <c r="C1453" s="133">
        <v>17</v>
      </c>
      <c r="D1453" s="136">
        <v>17000</v>
      </c>
      <c r="E1453" s="135">
        <v>4250</v>
      </c>
      <c r="F1453" s="133">
        <v>17</v>
      </c>
      <c r="G1453" s="46" t="str">
        <f>IF(MID(tab_SATLISTE[[#This Row],[SAT-ID]],2,1)="x","x",LEFT(tab_SATLISTE[[#This Row],[SAT-ID]]))</f>
        <v>4</v>
      </c>
      <c r="H1453" s="364" t="str">
        <f xml:space="preserve"> IF(tab_SATLISTE[[#This Row],[SAT-ID]]="","",IF(MID(tab_SATLISTE[[#This Row],[SAT-ID]],2,1)="x","Freistaat Bayern",INDEX(bezirke,LEFT(tab_SATLISTE[[#This Row],[SAT-ID]],1))&amp; " - "&amp; IF(MID(tab_SATLISTE[[#This Row],[SAT-ID]],2,1)="k","kommunal","privat")))</f>
        <v>Oberfranken - kommunal</v>
      </c>
      <c r="I1453" s="365"/>
      <c r="J1453" s="365"/>
      <c r="K1453" s="365"/>
      <c r="L1453" s="366"/>
    </row>
    <row r="1454" spans="1:12" ht="15.95" customHeight="1" x14ac:dyDescent="0.25">
      <c r="A1454" s="133" t="s">
        <v>1830</v>
      </c>
      <c r="B1454" s="133" t="s">
        <v>4263</v>
      </c>
      <c r="C1454" s="133">
        <v>13</v>
      </c>
      <c r="D1454" s="136">
        <v>13000</v>
      </c>
      <c r="E1454" s="135">
        <v>3250</v>
      </c>
      <c r="F1454" s="133">
        <v>13</v>
      </c>
      <c r="G1454" s="46" t="str">
        <f>IF(MID(tab_SATLISTE[[#This Row],[SAT-ID]],2,1)="x","x",LEFT(tab_SATLISTE[[#This Row],[SAT-ID]]))</f>
        <v>4</v>
      </c>
      <c r="H1454" s="364" t="str">
        <f xml:space="preserve"> IF(tab_SATLISTE[[#This Row],[SAT-ID]]="","",IF(MID(tab_SATLISTE[[#This Row],[SAT-ID]],2,1)="x","Freistaat Bayern",INDEX(bezirke,LEFT(tab_SATLISTE[[#This Row],[SAT-ID]],1))&amp; " - "&amp; IF(MID(tab_SATLISTE[[#This Row],[SAT-ID]],2,1)="k","kommunal","privat")))</f>
        <v>Oberfranken - kommunal</v>
      </c>
      <c r="I1454" s="365"/>
      <c r="J1454" s="365"/>
      <c r="K1454" s="365"/>
      <c r="L1454" s="366"/>
    </row>
    <row r="1455" spans="1:12" ht="15.95" customHeight="1" x14ac:dyDescent="0.25">
      <c r="A1455" s="133" t="s">
        <v>1781</v>
      </c>
      <c r="B1455" s="133" t="s">
        <v>4264</v>
      </c>
      <c r="C1455" s="133">
        <v>10</v>
      </c>
      <c r="D1455" s="136">
        <v>10000</v>
      </c>
      <c r="E1455" s="135">
        <v>2500</v>
      </c>
      <c r="F1455" s="133">
        <v>10</v>
      </c>
      <c r="G1455" s="46" t="str">
        <f>IF(MID(tab_SATLISTE[[#This Row],[SAT-ID]],2,1)="x","x",LEFT(tab_SATLISTE[[#This Row],[SAT-ID]]))</f>
        <v>4</v>
      </c>
      <c r="H1455" s="364" t="str">
        <f xml:space="preserve"> IF(tab_SATLISTE[[#This Row],[SAT-ID]]="","",IF(MID(tab_SATLISTE[[#This Row],[SAT-ID]],2,1)="x","Freistaat Bayern",INDEX(bezirke,LEFT(tab_SATLISTE[[#This Row],[SAT-ID]],1))&amp; " - "&amp; IF(MID(tab_SATLISTE[[#This Row],[SAT-ID]],2,1)="k","kommunal","privat")))</f>
        <v>Oberfranken - kommunal</v>
      </c>
      <c r="I1455" s="365"/>
      <c r="J1455" s="365"/>
      <c r="K1455" s="365"/>
      <c r="L1455" s="366"/>
    </row>
    <row r="1456" spans="1:12" ht="15.95" customHeight="1" x14ac:dyDescent="0.25">
      <c r="A1456" s="133" t="s">
        <v>1852</v>
      </c>
      <c r="B1456" s="133" t="s">
        <v>4265</v>
      </c>
      <c r="C1456" s="133">
        <v>19</v>
      </c>
      <c r="D1456" s="136">
        <v>19000</v>
      </c>
      <c r="E1456" s="135">
        <v>4750</v>
      </c>
      <c r="F1456" s="133">
        <v>19</v>
      </c>
      <c r="G1456" s="46" t="str">
        <f>IF(MID(tab_SATLISTE[[#This Row],[SAT-ID]],2,1)="x","x",LEFT(tab_SATLISTE[[#This Row],[SAT-ID]]))</f>
        <v>4</v>
      </c>
      <c r="H1456" s="364" t="str">
        <f xml:space="preserve"> IF(tab_SATLISTE[[#This Row],[SAT-ID]]="","",IF(MID(tab_SATLISTE[[#This Row],[SAT-ID]],2,1)="x","Freistaat Bayern",INDEX(bezirke,LEFT(tab_SATLISTE[[#This Row],[SAT-ID]],1))&amp; " - "&amp; IF(MID(tab_SATLISTE[[#This Row],[SAT-ID]],2,1)="k","kommunal","privat")))</f>
        <v>Oberfranken - kommunal</v>
      </c>
      <c r="I1456" s="365"/>
      <c r="J1456" s="365"/>
      <c r="K1456" s="365"/>
      <c r="L1456" s="366"/>
    </row>
    <row r="1457" spans="1:12" ht="15.95" customHeight="1" x14ac:dyDescent="0.25">
      <c r="A1457" s="133" t="s">
        <v>1858</v>
      </c>
      <c r="B1457" s="133" t="s">
        <v>4266</v>
      </c>
      <c r="C1457" s="133">
        <v>5</v>
      </c>
      <c r="D1457" s="136">
        <v>5000</v>
      </c>
      <c r="E1457" s="135">
        <v>1250</v>
      </c>
      <c r="F1457" s="133">
        <v>5</v>
      </c>
      <c r="G1457" s="46" t="str">
        <f>IF(MID(tab_SATLISTE[[#This Row],[SAT-ID]],2,1)="x","x",LEFT(tab_SATLISTE[[#This Row],[SAT-ID]]))</f>
        <v>4</v>
      </c>
      <c r="H1457" s="364" t="str">
        <f xml:space="preserve"> IF(tab_SATLISTE[[#This Row],[SAT-ID]]="","",IF(MID(tab_SATLISTE[[#This Row],[SAT-ID]],2,1)="x","Freistaat Bayern",INDEX(bezirke,LEFT(tab_SATLISTE[[#This Row],[SAT-ID]],1))&amp; " - "&amp; IF(MID(tab_SATLISTE[[#This Row],[SAT-ID]],2,1)="k","kommunal","privat")))</f>
        <v>Oberfranken - kommunal</v>
      </c>
      <c r="I1457" s="365"/>
      <c r="J1457" s="365"/>
      <c r="K1457" s="365"/>
      <c r="L1457" s="366"/>
    </row>
    <row r="1458" spans="1:12" ht="15.95" customHeight="1" x14ac:dyDescent="0.25">
      <c r="A1458" s="133" t="s">
        <v>1861</v>
      </c>
      <c r="B1458" s="133" t="s">
        <v>4267</v>
      </c>
      <c r="C1458" s="133">
        <v>6</v>
      </c>
      <c r="D1458" s="136">
        <v>6000</v>
      </c>
      <c r="E1458" s="135">
        <v>1500</v>
      </c>
      <c r="F1458" s="133">
        <v>6</v>
      </c>
      <c r="G1458" s="46" t="str">
        <f>IF(MID(tab_SATLISTE[[#This Row],[SAT-ID]],2,1)="x","x",LEFT(tab_SATLISTE[[#This Row],[SAT-ID]]))</f>
        <v>4</v>
      </c>
      <c r="H1458" s="364" t="str">
        <f xml:space="preserve"> IF(tab_SATLISTE[[#This Row],[SAT-ID]]="","",IF(MID(tab_SATLISTE[[#This Row],[SAT-ID]],2,1)="x","Freistaat Bayern",INDEX(bezirke,LEFT(tab_SATLISTE[[#This Row],[SAT-ID]],1))&amp; " - "&amp; IF(MID(tab_SATLISTE[[#This Row],[SAT-ID]],2,1)="k","kommunal","privat")))</f>
        <v>Oberfranken - kommunal</v>
      </c>
      <c r="I1458" s="365"/>
      <c r="J1458" s="365"/>
      <c r="K1458" s="365"/>
      <c r="L1458" s="366"/>
    </row>
    <row r="1459" spans="1:12" ht="15.95" customHeight="1" x14ac:dyDescent="0.25">
      <c r="A1459" s="133" t="s">
        <v>1864</v>
      </c>
      <c r="B1459" s="133" t="s">
        <v>4268</v>
      </c>
      <c r="C1459" s="133">
        <v>5</v>
      </c>
      <c r="D1459" s="136">
        <v>5000</v>
      </c>
      <c r="E1459" s="135">
        <v>1250</v>
      </c>
      <c r="F1459" s="133">
        <v>5</v>
      </c>
      <c r="G1459" s="46" t="str">
        <f>IF(MID(tab_SATLISTE[[#This Row],[SAT-ID]],2,1)="x","x",LEFT(tab_SATLISTE[[#This Row],[SAT-ID]]))</f>
        <v>4</v>
      </c>
      <c r="H1459" s="364" t="str">
        <f xml:space="preserve"> IF(tab_SATLISTE[[#This Row],[SAT-ID]]="","",IF(MID(tab_SATLISTE[[#This Row],[SAT-ID]],2,1)="x","Freistaat Bayern",INDEX(bezirke,LEFT(tab_SATLISTE[[#This Row],[SAT-ID]],1))&amp; " - "&amp; IF(MID(tab_SATLISTE[[#This Row],[SAT-ID]],2,1)="k","kommunal","privat")))</f>
        <v>Oberfranken - kommunal</v>
      </c>
      <c r="I1459" s="365"/>
      <c r="J1459" s="365"/>
      <c r="K1459" s="365"/>
      <c r="L1459" s="366"/>
    </row>
    <row r="1460" spans="1:12" ht="15.95" customHeight="1" x14ac:dyDescent="0.25">
      <c r="A1460" s="133" t="s">
        <v>1868</v>
      </c>
      <c r="B1460" s="133" t="s">
        <v>4269</v>
      </c>
      <c r="C1460" s="133">
        <v>5</v>
      </c>
      <c r="D1460" s="136">
        <v>5000</v>
      </c>
      <c r="E1460" s="135">
        <v>1250</v>
      </c>
      <c r="F1460" s="133">
        <v>5</v>
      </c>
      <c r="G1460" s="46" t="str">
        <f>IF(MID(tab_SATLISTE[[#This Row],[SAT-ID]],2,1)="x","x",LEFT(tab_SATLISTE[[#This Row],[SAT-ID]]))</f>
        <v>4</v>
      </c>
      <c r="H1460" s="364" t="str">
        <f xml:space="preserve"> IF(tab_SATLISTE[[#This Row],[SAT-ID]]="","",IF(MID(tab_SATLISTE[[#This Row],[SAT-ID]],2,1)="x","Freistaat Bayern",INDEX(bezirke,LEFT(tab_SATLISTE[[#This Row],[SAT-ID]],1))&amp; " - "&amp; IF(MID(tab_SATLISTE[[#This Row],[SAT-ID]],2,1)="k","kommunal","privat")))</f>
        <v>Oberfranken - kommunal</v>
      </c>
      <c r="I1460" s="365"/>
      <c r="J1460" s="365"/>
      <c r="K1460" s="365"/>
      <c r="L1460" s="366"/>
    </row>
    <row r="1461" spans="1:12" ht="15.95" customHeight="1" x14ac:dyDescent="0.25">
      <c r="A1461" s="133" t="s">
        <v>1909</v>
      </c>
      <c r="B1461" s="133" t="s">
        <v>4270</v>
      </c>
      <c r="C1461" s="133">
        <v>4</v>
      </c>
      <c r="D1461" s="136">
        <v>4000</v>
      </c>
      <c r="E1461" s="135">
        <v>1000</v>
      </c>
      <c r="F1461" s="133">
        <v>4</v>
      </c>
      <c r="G1461" s="46" t="str">
        <f>IF(MID(tab_SATLISTE[[#This Row],[SAT-ID]],2,1)="x","x",LEFT(tab_SATLISTE[[#This Row],[SAT-ID]]))</f>
        <v>4</v>
      </c>
      <c r="H1461" s="364" t="str">
        <f xml:space="preserve"> IF(tab_SATLISTE[[#This Row],[SAT-ID]]="","",IF(MID(tab_SATLISTE[[#This Row],[SAT-ID]],2,1)="x","Freistaat Bayern",INDEX(bezirke,LEFT(tab_SATLISTE[[#This Row],[SAT-ID]],1))&amp; " - "&amp; IF(MID(tab_SATLISTE[[#This Row],[SAT-ID]],2,1)="k","kommunal","privat")))</f>
        <v>Oberfranken - kommunal</v>
      </c>
      <c r="I1461" s="365"/>
      <c r="J1461" s="365"/>
      <c r="K1461" s="365"/>
      <c r="L1461" s="366"/>
    </row>
    <row r="1462" spans="1:12" ht="15.95" customHeight="1" x14ac:dyDescent="0.25">
      <c r="A1462" s="133" t="s">
        <v>1919</v>
      </c>
      <c r="B1462" s="133" t="s">
        <v>4271</v>
      </c>
      <c r="C1462" s="133">
        <v>6</v>
      </c>
      <c r="D1462" s="136">
        <v>6000</v>
      </c>
      <c r="E1462" s="135">
        <v>1500</v>
      </c>
      <c r="F1462" s="133">
        <v>6</v>
      </c>
      <c r="G1462" s="46" t="str">
        <f>IF(MID(tab_SATLISTE[[#This Row],[SAT-ID]],2,1)="x","x",LEFT(tab_SATLISTE[[#This Row],[SAT-ID]]))</f>
        <v>4</v>
      </c>
      <c r="H1462" s="364" t="str">
        <f xml:space="preserve"> IF(tab_SATLISTE[[#This Row],[SAT-ID]]="","",IF(MID(tab_SATLISTE[[#This Row],[SAT-ID]],2,1)="x","Freistaat Bayern",INDEX(bezirke,LEFT(tab_SATLISTE[[#This Row],[SAT-ID]],1))&amp; " - "&amp; IF(MID(tab_SATLISTE[[#This Row],[SAT-ID]],2,1)="k","kommunal","privat")))</f>
        <v>Oberfranken - kommunal</v>
      </c>
      <c r="I1462" s="365"/>
      <c r="J1462" s="365"/>
      <c r="K1462" s="365"/>
      <c r="L1462" s="366"/>
    </row>
    <row r="1463" spans="1:12" ht="15.95" customHeight="1" x14ac:dyDescent="0.25">
      <c r="A1463" s="133" t="s">
        <v>1925</v>
      </c>
      <c r="B1463" s="133" t="s">
        <v>4272</v>
      </c>
      <c r="C1463" s="133">
        <v>5</v>
      </c>
      <c r="D1463" s="136">
        <v>5000</v>
      </c>
      <c r="E1463" s="135">
        <v>1250</v>
      </c>
      <c r="F1463" s="133">
        <v>5</v>
      </c>
      <c r="G1463" s="46" t="str">
        <f>IF(MID(tab_SATLISTE[[#This Row],[SAT-ID]],2,1)="x","x",LEFT(tab_SATLISTE[[#This Row],[SAT-ID]]))</f>
        <v>4</v>
      </c>
      <c r="H1463" s="364" t="str">
        <f xml:space="preserve"> IF(tab_SATLISTE[[#This Row],[SAT-ID]]="","",IF(MID(tab_SATLISTE[[#This Row],[SAT-ID]],2,1)="x","Freistaat Bayern",INDEX(bezirke,LEFT(tab_SATLISTE[[#This Row],[SAT-ID]],1))&amp; " - "&amp; IF(MID(tab_SATLISTE[[#This Row],[SAT-ID]],2,1)="k","kommunal","privat")))</f>
        <v>Oberfranken - kommunal</v>
      </c>
      <c r="I1463" s="365"/>
      <c r="J1463" s="365"/>
      <c r="K1463" s="365"/>
      <c r="L1463" s="366"/>
    </row>
    <row r="1464" spans="1:12" ht="15.95" customHeight="1" x14ac:dyDescent="0.25">
      <c r="A1464" s="133" t="s">
        <v>1926</v>
      </c>
      <c r="B1464" s="133" t="s">
        <v>4273</v>
      </c>
      <c r="C1464" s="133">
        <v>6</v>
      </c>
      <c r="D1464" s="136">
        <v>6000</v>
      </c>
      <c r="E1464" s="135">
        <v>1500</v>
      </c>
      <c r="F1464" s="133">
        <v>6</v>
      </c>
      <c r="G1464" s="46" t="str">
        <f>IF(MID(tab_SATLISTE[[#This Row],[SAT-ID]],2,1)="x","x",LEFT(tab_SATLISTE[[#This Row],[SAT-ID]]))</f>
        <v>4</v>
      </c>
      <c r="H1464" s="364" t="str">
        <f xml:space="preserve"> IF(tab_SATLISTE[[#This Row],[SAT-ID]]="","",IF(MID(tab_SATLISTE[[#This Row],[SAT-ID]],2,1)="x","Freistaat Bayern",INDEX(bezirke,LEFT(tab_SATLISTE[[#This Row],[SAT-ID]],1))&amp; " - "&amp; IF(MID(tab_SATLISTE[[#This Row],[SAT-ID]],2,1)="k","kommunal","privat")))</f>
        <v>Oberfranken - kommunal</v>
      </c>
      <c r="I1464" s="365"/>
      <c r="J1464" s="365"/>
      <c r="K1464" s="365"/>
      <c r="L1464" s="366"/>
    </row>
    <row r="1465" spans="1:12" ht="15.95" customHeight="1" x14ac:dyDescent="0.25">
      <c r="A1465" s="133" t="s">
        <v>1746</v>
      </c>
      <c r="B1465" s="133" t="s">
        <v>4274</v>
      </c>
      <c r="C1465" s="133">
        <v>5</v>
      </c>
      <c r="D1465" s="136">
        <v>5000</v>
      </c>
      <c r="E1465" s="135">
        <v>1250</v>
      </c>
      <c r="F1465" s="133">
        <v>5</v>
      </c>
      <c r="G1465" s="46" t="str">
        <f>IF(MID(tab_SATLISTE[[#This Row],[SAT-ID]],2,1)="x","x",LEFT(tab_SATLISTE[[#This Row],[SAT-ID]]))</f>
        <v>4</v>
      </c>
      <c r="H1465" s="364" t="str">
        <f xml:space="preserve"> IF(tab_SATLISTE[[#This Row],[SAT-ID]]="","",IF(MID(tab_SATLISTE[[#This Row],[SAT-ID]],2,1)="x","Freistaat Bayern",INDEX(bezirke,LEFT(tab_SATLISTE[[#This Row],[SAT-ID]],1))&amp; " - "&amp; IF(MID(tab_SATLISTE[[#This Row],[SAT-ID]],2,1)="k","kommunal","privat")))</f>
        <v>Oberfranken - kommunal</v>
      </c>
      <c r="I1465" s="365"/>
      <c r="J1465" s="365"/>
      <c r="K1465" s="365"/>
      <c r="L1465" s="366"/>
    </row>
    <row r="1466" spans="1:12" ht="15.95" customHeight="1" x14ac:dyDescent="0.25">
      <c r="A1466" s="133" t="s">
        <v>1752</v>
      </c>
      <c r="B1466" s="133" t="s">
        <v>4275</v>
      </c>
      <c r="C1466" s="133">
        <v>3</v>
      </c>
      <c r="D1466" s="136">
        <v>3000</v>
      </c>
      <c r="E1466" s="135">
        <v>750</v>
      </c>
      <c r="F1466" s="133">
        <v>3</v>
      </c>
      <c r="G1466" s="46" t="str">
        <f>IF(MID(tab_SATLISTE[[#This Row],[SAT-ID]],2,1)="x","x",LEFT(tab_SATLISTE[[#This Row],[SAT-ID]]))</f>
        <v>4</v>
      </c>
      <c r="H1466" s="364" t="str">
        <f xml:space="preserve"> IF(tab_SATLISTE[[#This Row],[SAT-ID]]="","",IF(MID(tab_SATLISTE[[#This Row],[SAT-ID]],2,1)="x","Freistaat Bayern",INDEX(bezirke,LEFT(tab_SATLISTE[[#This Row],[SAT-ID]],1))&amp; " - "&amp; IF(MID(tab_SATLISTE[[#This Row],[SAT-ID]],2,1)="k","kommunal","privat")))</f>
        <v>Oberfranken - kommunal</v>
      </c>
      <c r="I1466" s="365"/>
      <c r="J1466" s="365"/>
      <c r="K1466" s="365"/>
      <c r="L1466" s="366"/>
    </row>
    <row r="1467" spans="1:12" ht="15.95" customHeight="1" x14ac:dyDescent="0.25">
      <c r="A1467" s="133" t="s">
        <v>1788</v>
      </c>
      <c r="B1467" s="133" t="s">
        <v>4276</v>
      </c>
      <c r="C1467" s="133">
        <v>5</v>
      </c>
      <c r="D1467" s="136">
        <v>5000</v>
      </c>
      <c r="E1467" s="135">
        <v>1250</v>
      </c>
      <c r="F1467" s="133">
        <v>5</v>
      </c>
      <c r="G1467" s="46" t="str">
        <f>IF(MID(tab_SATLISTE[[#This Row],[SAT-ID]],2,1)="x","x",LEFT(tab_SATLISTE[[#This Row],[SAT-ID]]))</f>
        <v>4</v>
      </c>
      <c r="H1467" s="364" t="str">
        <f xml:space="preserve"> IF(tab_SATLISTE[[#This Row],[SAT-ID]]="","",IF(MID(tab_SATLISTE[[#This Row],[SAT-ID]],2,1)="x","Freistaat Bayern",INDEX(bezirke,LEFT(tab_SATLISTE[[#This Row],[SAT-ID]],1))&amp; " - "&amp; IF(MID(tab_SATLISTE[[#This Row],[SAT-ID]],2,1)="k","kommunal","privat")))</f>
        <v>Oberfranken - kommunal</v>
      </c>
      <c r="I1467" s="365"/>
      <c r="J1467" s="365"/>
      <c r="K1467" s="365"/>
      <c r="L1467" s="366"/>
    </row>
    <row r="1468" spans="1:12" ht="15.95" customHeight="1" x14ac:dyDescent="0.25">
      <c r="A1468" s="133" t="s">
        <v>1802</v>
      </c>
      <c r="B1468" s="133" t="s">
        <v>4277</v>
      </c>
      <c r="C1468" s="133">
        <v>29</v>
      </c>
      <c r="D1468" s="136">
        <v>29000</v>
      </c>
      <c r="E1468" s="135">
        <v>7250</v>
      </c>
      <c r="F1468" s="133">
        <v>29</v>
      </c>
      <c r="G1468" s="46" t="str">
        <f>IF(MID(tab_SATLISTE[[#This Row],[SAT-ID]],2,1)="x","x",LEFT(tab_SATLISTE[[#This Row],[SAT-ID]]))</f>
        <v>4</v>
      </c>
      <c r="H1468" s="364" t="str">
        <f xml:space="preserve"> IF(tab_SATLISTE[[#This Row],[SAT-ID]]="","",IF(MID(tab_SATLISTE[[#This Row],[SAT-ID]],2,1)="x","Freistaat Bayern",INDEX(bezirke,LEFT(tab_SATLISTE[[#This Row],[SAT-ID]],1))&amp; " - "&amp; IF(MID(tab_SATLISTE[[#This Row],[SAT-ID]],2,1)="k","kommunal","privat")))</f>
        <v>Oberfranken - kommunal</v>
      </c>
      <c r="I1468" s="365"/>
      <c r="J1468" s="365"/>
      <c r="K1468" s="365"/>
      <c r="L1468" s="366"/>
    </row>
    <row r="1469" spans="1:12" ht="15.95" customHeight="1" x14ac:dyDescent="0.25">
      <c r="A1469" s="133" t="s">
        <v>1822</v>
      </c>
      <c r="B1469" s="133" t="s">
        <v>4278</v>
      </c>
      <c r="C1469" s="133">
        <v>8</v>
      </c>
      <c r="D1469" s="136">
        <v>8000</v>
      </c>
      <c r="E1469" s="135">
        <v>2000</v>
      </c>
      <c r="F1469" s="133">
        <v>8</v>
      </c>
      <c r="G1469" s="46" t="str">
        <f>IF(MID(tab_SATLISTE[[#This Row],[SAT-ID]],2,1)="x","x",LEFT(tab_SATLISTE[[#This Row],[SAT-ID]]))</f>
        <v>4</v>
      </c>
      <c r="H1469" s="364" t="str">
        <f xml:space="preserve"> IF(tab_SATLISTE[[#This Row],[SAT-ID]]="","",IF(MID(tab_SATLISTE[[#This Row],[SAT-ID]],2,1)="x","Freistaat Bayern",INDEX(bezirke,LEFT(tab_SATLISTE[[#This Row],[SAT-ID]],1))&amp; " - "&amp; IF(MID(tab_SATLISTE[[#This Row],[SAT-ID]],2,1)="k","kommunal","privat")))</f>
        <v>Oberfranken - kommunal</v>
      </c>
      <c r="I1469" s="365"/>
      <c r="J1469" s="365"/>
      <c r="K1469" s="365"/>
      <c r="L1469" s="366"/>
    </row>
    <row r="1470" spans="1:12" ht="15.95" customHeight="1" x14ac:dyDescent="0.25">
      <c r="A1470" s="133" t="s">
        <v>1848</v>
      </c>
      <c r="B1470" s="133" t="s">
        <v>4279</v>
      </c>
      <c r="C1470" s="133">
        <v>44</v>
      </c>
      <c r="D1470" s="136">
        <v>44000</v>
      </c>
      <c r="E1470" s="135">
        <v>11000</v>
      </c>
      <c r="F1470" s="133">
        <v>44</v>
      </c>
      <c r="G1470" s="46" t="str">
        <f>IF(MID(tab_SATLISTE[[#This Row],[SAT-ID]],2,1)="x","x",LEFT(tab_SATLISTE[[#This Row],[SAT-ID]]))</f>
        <v>4</v>
      </c>
      <c r="H1470" s="364" t="str">
        <f xml:space="preserve"> IF(tab_SATLISTE[[#This Row],[SAT-ID]]="","",IF(MID(tab_SATLISTE[[#This Row],[SAT-ID]],2,1)="x","Freistaat Bayern",INDEX(bezirke,LEFT(tab_SATLISTE[[#This Row],[SAT-ID]],1))&amp; " - "&amp; IF(MID(tab_SATLISTE[[#This Row],[SAT-ID]],2,1)="k","kommunal","privat")))</f>
        <v>Oberfranken - kommunal</v>
      </c>
      <c r="I1470" s="365"/>
      <c r="J1470" s="365"/>
      <c r="K1470" s="365"/>
      <c r="L1470" s="366"/>
    </row>
    <row r="1471" spans="1:12" ht="15.95" customHeight="1" x14ac:dyDescent="0.25">
      <c r="A1471" s="133" t="s">
        <v>1849</v>
      </c>
      <c r="B1471" s="133" t="s">
        <v>4280</v>
      </c>
      <c r="C1471" s="133">
        <v>35</v>
      </c>
      <c r="D1471" s="136">
        <v>35000</v>
      </c>
      <c r="E1471" s="135">
        <v>8750</v>
      </c>
      <c r="F1471" s="133">
        <v>35</v>
      </c>
      <c r="G1471" s="46" t="str">
        <f>IF(MID(tab_SATLISTE[[#This Row],[SAT-ID]],2,1)="x","x",LEFT(tab_SATLISTE[[#This Row],[SAT-ID]]))</f>
        <v>4</v>
      </c>
      <c r="H1471" s="364" t="str">
        <f xml:space="preserve"> IF(tab_SATLISTE[[#This Row],[SAT-ID]]="","",IF(MID(tab_SATLISTE[[#This Row],[SAT-ID]],2,1)="x","Freistaat Bayern",INDEX(bezirke,LEFT(tab_SATLISTE[[#This Row],[SAT-ID]],1))&amp; " - "&amp; IF(MID(tab_SATLISTE[[#This Row],[SAT-ID]],2,1)="k","kommunal","privat")))</f>
        <v>Oberfranken - kommunal</v>
      </c>
      <c r="I1471" s="365"/>
      <c r="J1471" s="365"/>
      <c r="K1471" s="365"/>
      <c r="L1471" s="366"/>
    </row>
    <row r="1472" spans="1:12" ht="15.95" customHeight="1" x14ac:dyDescent="0.25">
      <c r="A1472" s="133" t="s">
        <v>1872</v>
      </c>
      <c r="B1472" s="133" t="s">
        <v>4281</v>
      </c>
      <c r="C1472" s="133">
        <v>8</v>
      </c>
      <c r="D1472" s="136">
        <v>8000</v>
      </c>
      <c r="E1472" s="135">
        <v>2000</v>
      </c>
      <c r="F1472" s="133">
        <v>8</v>
      </c>
      <c r="G1472" s="46" t="str">
        <f>IF(MID(tab_SATLISTE[[#This Row],[SAT-ID]],2,1)="x","x",LEFT(tab_SATLISTE[[#This Row],[SAT-ID]]))</f>
        <v>4</v>
      </c>
      <c r="H1472" s="364" t="str">
        <f xml:space="preserve"> IF(tab_SATLISTE[[#This Row],[SAT-ID]]="","",IF(MID(tab_SATLISTE[[#This Row],[SAT-ID]],2,1)="x","Freistaat Bayern",INDEX(bezirke,LEFT(tab_SATLISTE[[#This Row],[SAT-ID]],1))&amp; " - "&amp; IF(MID(tab_SATLISTE[[#This Row],[SAT-ID]],2,1)="k","kommunal","privat")))</f>
        <v>Oberfranken - kommunal</v>
      </c>
      <c r="I1472" s="365"/>
      <c r="J1472" s="365"/>
      <c r="K1472" s="365"/>
      <c r="L1472" s="366"/>
    </row>
    <row r="1473" spans="1:12" ht="15.95" customHeight="1" x14ac:dyDescent="0.25">
      <c r="A1473" s="133" t="s">
        <v>1876</v>
      </c>
      <c r="B1473" s="133" t="s">
        <v>4282</v>
      </c>
      <c r="C1473" s="133">
        <v>6</v>
      </c>
      <c r="D1473" s="136">
        <v>6000</v>
      </c>
      <c r="E1473" s="135">
        <v>1500</v>
      </c>
      <c r="F1473" s="133">
        <v>6</v>
      </c>
      <c r="G1473" s="46" t="str">
        <f>IF(MID(tab_SATLISTE[[#This Row],[SAT-ID]],2,1)="x","x",LEFT(tab_SATLISTE[[#This Row],[SAT-ID]]))</f>
        <v>4</v>
      </c>
      <c r="H1473" s="364" t="str">
        <f xml:space="preserve"> IF(tab_SATLISTE[[#This Row],[SAT-ID]]="","",IF(MID(tab_SATLISTE[[#This Row],[SAT-ID]],2,1)="x","Freistaat Bayern",INDEX(bezirke,LEFT(tab_SATLISTE[[#This Row],[SAT-ID]],1))&amp; " - "&amp; IF(MID(tab_SATLISTE[[#This Row],[SAT-ID]],2,1)="k","kommunal","privat")))</f>
        <v>Oberfranken - kommunal</v>
      </c>
      <c r="I1473" s="365"/>
      <c r="J1473" s="365"/>
      <c r="K1473" s="365"/>
      <c r="L1473" s="366"/>
    </row>
    <row r="1474" spans="1:12" ht="15.95" customHeight="1" x14ac:dyDescent="0.25">
      <c r="A1474" s="133" t="s">
        <v>1884</v>
      </c>
      <c r="B1474" s="133" t="s">
        <v>4283</v>
      </c>
      <c r="C1474" s="133">
        <v>23</v>
      </c>
      <c r="D1474" s="136">
        <v>23000</v>
      </c>
      <c r="E1474" s="135">
        <v>5750</v>
      </c>
      <c r="F1474" s="133">
        <v>23</v>
      </c>
      <c r="G1474" s="46" t="str">
        <f>IF(MID(tab_SATLISTE[[#This Row],[SAT-ID]],2,1)="x","x",LEFT(tab_SATLISTE[[#This Row],[SAT-ID]]))</f>
        <v>4</v>
      </c>
      <c r="H1474" s="364" t="str">
        <f xml:space="preserve"> IF(tab_SATLISTE[[#This Row],[SAT-ID]]="","",IF(MID(tab_SATLISTE[[#This Row],[SAT-ID]],2,1)="x","Freistaat Bayern",INDEX(bezirke,LEFT(tab_SATLISTE[[#This Row],[SAT-ID]],1))&amp; " - "&amp; IF(MID(tab_SATLISTE[[#This Row],[SAT-ID]],2,1)="k","kommunal","privat")))</f>
        <v>Oberfranken - kommunal</v>
      </c>
      <c r="I1474" s="365"/>
      <c r="J1474" s="365"/>
      <c r="K1474" s="365"/>
      <c r="L1474" s="366"/>
    </row>
    <row r="1475" spans="1:12" ht="15.95" customHeight="1" x14ac:dyDescent="0.25">
      <c r="A1475" s="133" t="s">
        <v>1896</v>
      </c>
      <c r="B1475" s="133" t="s">
        <v>4284</v>
      </c>
      <c r="C1475" s="133">
        <v>6</v>
      </c>
      <c r="D1475" s="136">
        <v>6000</v>
      </c>
      <c r="E1475" s="135">
        <v>1500</v>
      </c>
      <c r="F1475" s="133">
        <v>6</v>
      </c>
      <c r="G1475" s="46" t="str">
        <f>IF(MID(tab_SATLISTE[[#This Row],[SAT-ID]],2,1)="x","x",LEFT(tab_SATLISTE[[#This Row],[SAT-ID]]))</f>
        <v>4</v>
      </c>
      <c r="H1475" s="364" t="str">
        <f xml:space="preserve"> IF(tab_SATLISTE[[#This Row],[SAT-ID]]="","",IF(MID(tab_SATLISTE[[#This Row],[SAT-ID]],2,1)="x","Freistaat Bayern",INDEX(bezirke,LEFT(tab_SATLISTE[[#This Row],[SAT-ID]],1))&amp; " - "&amp; IF(MID(tab_SATLISTE[[#This Row],[SAT-ID]],2,1)="k","kommunal","privat")))</f>
        <v>Oberfranken - kommunal</v>
      </c>
      <c r="I1475" s="365"/>
      <c r="J1475" s="365"/>
      <c r="K1475" s="365"/>
      <c r="L1475" s="366"/>
    </row>
    <row r="1476" spans="1:12" ht="15.95" customHeight="1" x14ac:dyDescent="0.25">
      <c r="A1476" s="133" t="s">
        <v>1770</v>
      </c>
      <c r="B1476" s="133" t="s">
        <v>4285</v>
      </c>
      <c r="C1476" s="133">
        <v>12</v>
      </c>
      <c r="D1476" s="136">
        <v>12000</v>
      </c>
      <c r="E1476" s="135">
        <v>3000</v>
      </c>
      <c r="F1476" s="133">
        <v>12</v>
      </c>
      <c r="G1476" s="46" t="str">
        <f>IF(MID(tab_SATLISTE[[#This Row],[SAT-ID]],2,1)="x","x",LEFT(tab_SATLISTE[[#This Row],[SAT-ID]]))</f>
        <v>4</v>
      </c>
      <c r="H1476" s="364" t="str">
        <f xml:space="preserve"> IF(tab_SATLISTE[[#This Row],[SAT-ID]]="","",IF(MID(tab_SATLISTE[[#This Row],[SAT-ID]],2,1)="x","Freistaat Bayern",INDEX(bezirke,LEFT(tab_SATLISTE[[#This Row],[SAT-ID]],1))&amp; " - "&amp; IF(MID(tab_SATLISTE[[#This Row],[SAT-ID]],2,1)="k","kommunal","privat")))</f>
        <v>Oberfranken - kommunal</v>
      </c>
      <c r="I1476" s="365"/>
      <c r="J1476" s="365"/>
      <c r="K1476" s="365"/>
      <c r="L1476" s="366"/>
    </row>
    <row r="1477" spans="1:12" ht="15.95" customHeight="1" x14ac:dyDescent="0.25">
      <c r="A1477" s="133" t="s">
        <v>1921</v>
      </c>
      <c r="B1477" s="133" t="s">
        <v>4286</v>
      </c>
      <c r="C1477" s="133">
        <v>5</v>
      </c>
      <c r="D1477" s="136">
        <v>5000</v>
      </c>
      <c r="E1477" s="135">
        <v>1250</v>
      </c>
      <c r="F1477" s="133">
        <v>5</v>
      </c>
      <c r="G1477" s="46" t="str">
        <f>IF(MID(tab_SATLISTE[[#This Row],[SAT-ID]],2,1)="x","x",LEFT(tab_SATLISTE[[#This Row],[SAT-ID]]))</f>
        <v>4</v>
      </c>
      <c r="H1477" s="364" t="str">
        <f xml:space="preserve"> IF(tab_SATLISTE[[#This Row],[SAT-ID]]="","",IF(MID(tab_SATLISTE[[#This Row],[SAT-ID]],2,1)="x","Freistaat Bayern",INDEX(bezirke,LEFT(tab_SATLISTE[[#This Row],[SAT-ID]],1))&amp; " - "&amp; IF(MID(tab_SATLISTE[[#This Row],[SAT-ID]],2,1)="k","kommunal","privat")))</f>
        <v>Oberfranken - kommunal</v>
      </c>
      <c r="I1477" s="365"/>
      <c r="J1477" s="365"/>
      <c r="K1477" s="365"/>
      <c r="L1477" s="366"/>
    </row>
    <row r="1478" spans="1:12" ht="15.95" customHeight="1" x14ac:dyDescent="0.25">
      <c r="A1478" s="133" t="s">
        <v>1826</v>
      </c>
      <c r="B1478" s="133" t="s">
        <v>4287</v>
      </c>
      <c r="C1478" s="133">
        <v>34</v>
      </c>
      <c r="D1478" s="136">
        <v>34000</v>
      </c>
      <c r="E1478" s="135">
        <v>8500</v>
      </c>
      <c r="F1478" s="133">
        <v>34</v>
      </c>
      <c r="G1478" s="46" t="str">
        <f>IF(MID(tab_SATLISTE[[#This Row],[SAT-ID]],2,1)="x","x",LEFT(tab_SATLISTE[[#This Row],[SAT-ID]]))</f>
        <v>4</v>
      </c>
      <c r="H1478" s="364" t="str">
        <f xml:space="preserve"> IF(tab_SATLISTE[[#This Row],[SAT-ID]]="","",IF(MID(tab_SATLISTE[[#This Row],[SAT-ID]],2,1)="x","Freistaat Bayern",INDEX(bezirke,LEFT(tab_SATLISTE[[#This Row],[SAT-ID]],1))&amp; " - "&amp; IF(MID(tab_SATLISTE[[#This Row],[SAT-ID]],2,1)="k","kommunal","privat")))</f>
        <v>Oberfranken - kommunal</v>
      </c>
      <c r="I1478" s="365"/>
      <c r="J1478" s="365"/>
      <c r="K1478" s="365"/>
      <c r="L1478" s="366"/>
    </row>
    <row r="1479" spans="1:12" ht="15.95" customHeight="1" x14ac:dyDescent="0.25">
      <c r="A1479" s="133" t="s">
        <v>1835</v>
      </c>
      <c r="B1479" s="133" t="s">
        <v>4288</v>
      </c>
      <c r="C1479" s="133">
        <v>6</v>
      </c>
      <c r="D1479" s="136">
        <v>6000</v>
      </c>
      <c r="E1479" s="135">
        <v>1500</v>
      </c>
      <c r="F1479" s="133">
        <v>6</v>
      </c>
      <c r="G1479" s="46" t="str">
        <f>IF(MID(tab_SATLISTE[[#This Row],[SAT-ID]],2,1)="x","x",LEFT(tab_SATLISTE[[#This Row],[SAT-ID]]))</f>
        <v>4</v>
      </c>
      <c r="H1479" s="364" t="str">
        <f xml:space="preserve"> IF(tab_SATLISTE[[#This Row],[SAT-ID]]="","",IF(MID(tab_SATLISTE[[#This Row],[SAT-ID]],2,1)="x","Freistaat Bayern",INDEX(bezirke,LEFT(tab_SATLISTE[[#This Row],[SAT-ID]],1))&amp; " - "&amp; IF(MID(tab_SATLISTE[[#This Row],[SAT-ID]],2,1)="k","kommunal","privat")))</f>
        <v>Oberfranken - kommunal</v>
      </c>
      <c r="I1479" s="365"/>
      <c r="J1479" s="365"/>
      <c r="K1479" s="365"/>
      <c r="L1479" s="366"/>
    </row>
    <row r="1480" spans="1:12" ht="15.95" customHeight="1" x14ac:dyDescent="0.25">
      <c r="A1480" s="133" t="s">
        <v>1847</v>
      </c>
      <c r="B1480" s="133" t="s">
        <v>4289</v>
      </c>
      <c r="C1480" s="133">
        <v>13</v>
      </c>
      <c r="D1480" s="136">
        <v>13000</v>
      </c>
      <c r="E1480" s="135">
        <v>3250</v>
      </c>
      <c r="F1480" s="133">
        <v>13</v>
      </c>
      <c r="G1480" s="46" t="str">
        <f>IF(MID(tab_SATLISTE[[#This Row],[SAT-ID]],2,1)="x","x",LEFT(tab_SATLISTE[[#This Row],[SAT-ID]]))</f>
        <v>4</v>
      </c>
      <c r="H1480" s="364" t="str">
        <f xml:space="preserve"> IF(tab_SATLISTE[[#This Row],[SAT-ID]]="","",IF(MID(tab_SATLISTE[[#This Row],[SAT-ID]],2,1)="x","Freistaat Bayern",INDEX(bezirke,LEFT(tab_SATLISTE[[#This Row],[SAT-ID]],1))&amp; " - "&amp; IF(MID(tab_SATLISTE[[#This Row],[SAT-ID]],2,1)="k","kommunal","privat")))</f>
        <v>Oberfranken - kommunal</v>
      </c>
      <c r="I1480" s="365"/>
      <c r="J1480" s="365"/>
      <c r="K1480" s="365"/>
      <c r="L1480" s="366"/>
    </row>
    <row r="1481" spans="1:12" ht="15.95" customHeight="1" x14ac:dyDescent="0.25">
      <c r="A1481" s="133" t="s">
        <v>1855</v>
      </c>
      <c r="B1481" s="133" t="s">
        <v>4290</v>
      </c>
      <c r="C1481" s="133">
        <v>2</v>
      </c>
      <c r="D1481" s="136">
        <v>2000</v>
      </c>
      <c r="E1481" s="135">
        <v>500</v>
      </c>
      <c r="F1481" s="133">
        <v>2</v>
      </c>
      <c r="G1481" s="46" t="str">
        <f>IF(MID(tab_SATLISTE[[#This Row],[SAT-ID]],2,1)="x","x",LEFT(tab_SATLISTE[[#This Row],[SAT-ID]]))</f>
        <v>4</v>
      </c>
      <c r="H1481" s="364" t="str">
        <f xml:space="preserve"> IF(tab_SATLISTE[[#This Row],[SAT-ID]]="","",IF(MID(tab_SATLISTE[[#This Row],[SAT-ID]],2,1)="x","Freistaat Bayern",INDEX(bezirke,LEFT(tab_SATLISTE[[#This Row],[SAT-ID]],1))&amp; " - "&amp; IF(MID(tab_SATLISTE[[#This Row],[SAT-ID]],2,1)="k","kommunal","privat")))</f>
        <v>Oberfranken - kommunal</v>
      </c>
      <c r="I1481" s="365"/>
      <c r="J1481" s="365"/>
      <c r="K1481" s="365"/>
      <c r="L1481" s="366"/>
    </row>
    <row r="1482" spans="1:12" ht="15.95" customHeight="1" x14ac:dyDescent="0.25">
      <c r="A1482" s="133" t="s">
        <v>1900</v>
      </c>
      <c r="B1482" s="133" t="s">
        <v>4291</v>
      </c>
      <c r="C1482" s="133">
        <v>12</v>
      </c>
      <c r="D1482" s="136">
        <v>12000</v>
      </c>
      <c r="E1482" s="135">
        <v>3000</v>
      </c>
      <c r="F1482" s="133">
        <v>12</v>
      </c>
      <c r="G1482" s="46" t="str">
        <f>IF(MID(tab_SATLISTE[[#This Row],[SAT-ID]],2,1)="x","x",LEFT(tab_SATLISTE[[#This Row],[SAT-ID]]))</f>
        <v>4</v>
      </c>
      <c r="H1482" s="364" t="str">
        <f xml:space="preserve"> IF(tab_SATLISTE[[#This Row],[SAT-ID]]="","",IF(MID(tab_SATLISTE[[#This Row],[SAT-ID]],2,1)="x","Freistaat Bayern",INDEX(bezirke,LEFT(tab_SATLISTE[[#This Row],[SAT-ID]],1))&amp; " - "&amp; IF(MID(tab_SATLISTE[[#This Row],[SAT-ID]],2,1)="k","kommunal","privat")))</f>
        <v>Oberfranken - kommunal</v>
      </c>
      <c r="I1482" s="365"/>
      <c r="J1482" s="365"/>
      <c r="K1482" s="365"/>
      <c r="L1482" s="366"/>
    </row>
    <row r="1483" spans="1:12" ht="15.95" customHeight="1" x14ac:dyDescent="0.25">
      <c r="A1483" s="133" t="s">
        <v>1902</v>
      </c>
      <c r="B1483" s="133" t="s">
        <v>4292</v>
      </c>
      <c r="C1483" s="133">
        <v>4</v>
      </c>
      <c r="D1483" s="136">
        <v>4000</v>
      </c>
      <c r="E1483" s="135">
        <v>1000</v>
      </c>
      <c r="F1483" s="133">
        <v>4</v>
      </c>
      <c r="G1483" s="46" t="str">
        <f>IF(MID(tab_SATLISTE[[#This Row],[SAT-ID]],2,1)="x","x",LEFT(tab_SATLISTE[[#This Row],[SAT-ID]]))</f>
        <v>4</v>
      </c>
      <c r="H1483" s="364" t="str">
        <f xml:space="preserve"> IF(tab_SATLISTE[[#This Row],[SAT-ID]]="","",IF(MID(tab_SATLISTE[[#This Row],[SAT-ID]],2,1)="x","Freistaat Bayern",INDEX(bezirke,LEFT(tab_SATLISTE[[#This Row],[SAT-ID]],1))&amp; " - "&amp; IF(MID(tab_SATLISTE[[#This Row],[SAT-ID]],2,1)="k","kommunal","privat")))</f>
        <v>Oberfranken - kommunal</v>
      </c>
      <c r="I1483" s="365"/>
      <c r="J1483" s="365"/>
      <c r="K1483" s="365"/>
      <c r="L1483" s="366"/>
    </row>
    <row r="1484" spans="1:12" ht="15.95" customHeight="1" x14ac:dyDescent="0.25">
      <c r="A1484" s="133" t="s">
        <v>1903</v>
      </c>
      <c r="B1484" s="133" t="s">
        <v>4293</v>
      </c>
      <c r="C1484" s="133">
        <v>6</v>
      </c>
      <c r="D1484" s="136">
        <v>6000</v>
      </c>
      <c r="E1484" s="135">
        <v>1500</v>
      </c>
      <c r="F1484" s="133">
        <v>6</v>
      </c>
      <c r="G1484" s="46" t="str">
        <f>IF(MID(tab_SATLISTE[[#This Row],[SAT-ID]],2,1)="x","x",LEFT(tab_SATLISTE[[#This Row],[SAT-ID]]))</f>
        <v>4</v>
      </c>
      <c r="H1484" s="364" t="str">
        <f xml:space="preserve"> IF(tab_SATLISTE[[#This Row],[SAT-ID]]="","",IF(MID(tab_SATLISTE[[#This Row],[SAT-ID]],2,1)="x","Freistaat Bayern",INDEX(bezirke,LEFT(tab_SATLISTE[[#This Row],[SAT-ID]],1))&amp; " - "&amp; IF(MID(tab_SATLISTE[[#This Row],[SAT-ID]],2,1)="k","kommunal","privat")))</f>
        <v>Oberfranken - kommunal</v>
      </c>
      <c r="I1484" s="365"/>
      <c r="J1484" s="365"/>
      <c r="K1484" s="365"/>
      <c r="L1484" s="366"/>
    </row>
    <row r="1485" spans="1:12" ht="15.95" customHeight="1" x14ac:dyDescent="0.25">
      <c r="A1485" s="133" t="s">
        <v>1840</v>
      </c>
      <c r="B1485" s="133" t="s">
        <v>4294</v>
      </c>
      <c r="C1485" s="133">
        <v>10</v>
      </c>
      <c r="D1485" s="136">
        <v>10000</v>
      </c>
      <c r="E1485" s="135">
        <v>2500</v>
      </c>
      <c r="F1485" s="133">
        <v>10</v>
      </c>
      <c r="G1485" s="46" t="str">
        <f>IF(MID(tab_SATLISTE[[#This Row],[SAT-ID]],2,1)="x","x",LEFT(tab_SATLISTE[[#This Row],[SAT-ID]]))</f>
        <v>4</v>
      </c>
      <c r="H1485" s="364" t="str">
        <f xml:space="preserve"> IF(tab_SATLISTE[[#This Row],[SAT-ID]]="","",IF(MID(tab_SATLISTE[[#This Row],[SAT-ID]],2,1)="x","Freistaat Bayern",INDEX(bezirke,LEFT(tab_SATLISTE[[#This Row],[SAT-ID]],1))&amp; " - "&amp; IF(MID(tab_SATLISTE[[#This Row],[SAT-ID]],2,1)="k","kommunal","privat")))</f>
        <v>Oberfranken - kommunal</v>
      </c>
      <c r="I1485" s="365"/>
      <c r="J1485" s="365"/>
      <c r="K1485" s="365"/>
      <c r="L1485" s="366"/>
    </row>
    <row r="1486" spans="1:12" ht="15.95" customHeight="1" x14ac:dyDescent="0.25">
      <c r="A1486" s="133" t="s">
        <v>1914</v>
      </c>
      <c r="B1486" s="133" t="s">
        <v>4295</v>
      </c>
      <c r="C1486" s="133">
        <v>7</v>
      </c>
      <c r="D1486" s="136">
        <v>7000</v>
      </c>
      <c r="E1486" s="135">
        <v>1750</v>
      </c>
      <c r="F1486" s="133">
        <v>7</v>
      </c>
      <c r="G1486" s="46" t="str">
        <f>IF(MID(tab_SATLISTE[[#This Row],[SAT-ID]],2,1)="x","x",LEFT(tab_SATLISTE[[#This Row],[SAT-ID]]))</f>
        <v>4</v>
      </c>
      <c r="H1486" s="364" t="str">
        <f xml:space="preserve"> IF(tab_SATLISTE[[#This Row],[SAT-ID]]="","",IF(MID(tab_SATLISTE[[#This Row],[SAT-ID]],2,1)="x","Freistaat Bayern",INDEX(bezirke,LEFT(tab_SATLISTE[[#This Row],[SAT-ID]],1))&amp; " - "&amp; IF(MID(tab_SATLISTE[[#This Row],[SAT-ID]],2,1)="k","kommunal","privat")))</f>
        <v>Oberfranken - kommunal</v>
      </c>
      <c r="I1486" s="365"/>
      <c r="J1486" s="365"/>
      <c r="K1486" s="365"/>
      <c r="L1486" s="366"/>
    </row>
    <row r="1487" spans="1:12" ht="15.95" customHeight="1" x14ac:dyDescent="0.25">
      <c r="A1487" s="133" t="s">
        <v>1922</v>
      </c>
      <c r="B1487" s="133" t="s">
        <v>4296</v>
      </c>
      <c r="C1487" s="133">
        <v>7</v>
      </c>
      <c r="D1487" s="136">
        <v>7000</v>
      </c>
      <c r="E1487" s="135">
        <v>1750</v>
      </c>
      <c r="F1487" s="133">
        <v>7</v>
      </c>
      <c r="G1487" s="46" t="str">
        <f>IF(MID(tab_SATLISTE[[#This Row],[SAT-ID]],2,1)="x","x",LEFT(tab_SATLISTE[[#This Row],[SAT-ID]]))</f>
        <v>4</v>
      </c>
      <c r="H1487" s="364" t="str">
        <f xml:space="preserve"> IF(tab_SATLISTE[[#This Row],[SAT-ID]]="","",IF(MID(tab_SATLISTE[[#This Row],[SAT-ID]],2,1)="x","Freistaat Bayern",INDEX(bezirke,LEFT(tab_SATLISTE[[#This Row],[SAT-ID]],1))&amp; " - "&amp; IF(MID(tab_SATLISTE[[#This Row],[SAT-ID]],2,1)="k","kommunal","privat")))</f>
        <v>Oberfranken - kommunal</v>
      </c>
      <c r="I1487" s="365"/>
      <c r="J1487" s="365"/>
      <c r="K1487" s="365"/>
      <c r="L1487" s="366"/>
    </row>
    <row r="1488" spans="1:12" ht="15.95" customHeight="1" x14ac:dyDescent="0.25">
      <c r="A1488" s="133" t="s">
        <v>1927</v>
      </c>
      <c r="B1488" s="133" t="s">
        <v>4297</v>
      </c>
      <c r="C1488" s="133">
        <v>9</v>
      </c>
      <c r="D1488" s="136">
        <v>9000</v>
      </c>
      <c r="E1488" s="135">
        <v>2250</v>
      </c>
      <c r="F1488" s="133">
        <v>9</v>
      </c>
      <c r="G1488" s="46" t="str">
        <f>IF(MID(tab_SATLISTE[[#This Row],[SAT-ID]],2,1)="x","x",LEFT(tab_SATLISTE[[#This Row],[SAT-ID]]))</f>
        <v>4</v>
      </c>
      <c r="H1488" s="364" t="str">
        <f xml:space="preserve"> IF(tab_SATLISTE[[#This Row],[SAT-ID]]="","",IF(MID(tab_SATLISTE[[#This Row],[SAT-ID]],2,1)="x","Freistaat Bayern",INDEX(bezirke,LEFT(tab_SATLISTE[[#This Row],[SAT-ID]],1))&amp; " - "&amp; IF(MID(tab_SATLISTE[[#This Row],[SAT-ID]],2,1)="k","kommunal","privat")))</f>
        <v>Oberfranken - kommunal</v>
      </c>
      <c r="I1488" s="365"/>
      <c r="J1488" s="365"/>
      <c r="K1488" s="365"/>
      <c r="L1488" s="366"/>
    </row>
    <row r="1489" spans="1:12" ht="15.95" customHeight="1" x14ac:dyDescent="0.25">
      <c r="A1489" s="133" t="s">
        <v>1805</v>
      </c>
      <c r="B1489" s="133" t="s">
        <v>4298</v>
      </c>
      <c r="C1489" s="133">
        <v>12</v>
      </c>
      <c r="D1489" s="136">
        <v>12000</v>
      </c>
      <c r="E1489" s="135">
        <v>3000</v>
      </c>
      <c r="F1489" s="133">
        <v>12</v>
      </c>
      <c r="G1489" s="46" t="str">
        <f>IF(MID(tab_SATLISTE[[#This Row],[SAT-ID]],2,1)="x","x",LEFT(tab_SATLISTE[[#This Row],[SAT-ID]]))</f>
        <v>4</v>
      </c>
      <c r="H1489" s="364" t="str">
        <f xml:space="preserve"> IF(tab_SATLISTE[[#This Row],[SAT-ID]]="","",IF(MID(tab_SATLISTE[[#This Row],[SAT-ID]],2,1)="x","Freistaat Bayern",INDEX(bezirke,LEFT(tab_SATLISTE[[#This Row],[SAT-ID]],1))&amp; " - "&amp; IF(MID(tab_SATLISTE[[#This Row],[SAT-ID]],2,1)="k","kommunal","privat")))</f>
        <v>Oberfranken - kommunal</v>
      </c>
      <c r="I1489" s="365"/>
      <c r="J1489" s="365"/>
      <c r="K1489" s="365"/>
      <c r="L1489" s="366"/>
    </row>
    <row r="1490" spans="1:12" ht="15.95" customHeight="1" x14ac:dyDescent="0.25">
      <c r="A1490" s="133" t="s">
        <v>1814</v>
      </c>
      <c r="B1490" s="133" t="s">
        <v>4299</v>
      </c>
      <c r="C1490" s="133">
        <v>7</v>
      </c>
      <c r="D1490" s="136">
        <v>7000</v>
      </c>
      <c r="E1490" s="135">
        <v>1750</v>
      </c>
      <c r="F1490" s="133">
        <v>7</v>
      </c>
      <c r="G1490" s="46" t="str">
        <f>IF(MID(tab_SATLISTE[[#This Row],[SAT-ID]],2,1)="x","x",LEFT(tab_SATLISTE[[#This Row],[SAT-ID]]))</f>
        <v>4</v>
      </c>
      <c r="H1490" s="364" t="str">
        <f xml:space="preserve"> IF(tab_SATLISTE[[#This Row],[SAT-ID]]="","",IF(MID(tab_SATLISTE[[#This Row],[SAT-ID]],2,1)="x","Freistaat Bayern",INDEX(bezirke,LEFT(tab_SATLISTE[[#This Row],[SAT-ID]],1))&amp; " - "&amp; IF(MID(tab_SATLISTE[[#This Row],[SAT-ID]],2,1)="k","kommunal","privat")))</f>
        <v>Oberfranken - kommunal</v>
      </c>
      <c r="I1490" s="365"/>
      <c r="J1490" s="365"/>
      <c r="K1490" s="365"/>
      <c r="L1490" s="366"/>
    </row>
    <row r="1491" spans="1:12" ht="15.95" customHeight="1" x14ac:dyDescent="0.25">
      <c r="A1491" s="133" t="s">
        <v>1911</v>
      </c>
      <c r="B1491" s="133" t="s">
        <v>261</v>
      </c>
      <c r="C1491" s="133">
        <v>9</v>
      </c>
      <c r="D1491" s="136">
        <v>9000</v>
      </c>
      <c r="E1491" s="135">
        <v>2250</v>
      </c>
      <c r="F1491" s="133">
        <v>9</v>
      </c>
      <c r="G1491" s="46" t="str">
        <f>IF(MID(tab_SATLISTE[[#This Row],[SAT-ID]],2,1)="x","x",LEFT(tab_SATLISTE[[#This Row],[SAT-ID]]))</f>
        <v>4</v>
      </c>
      <c r="H1491" s="364" t="str">
        <f xml:space="preserve"> IF(tab_SATLISTE[[#This Row],[SAT-ID]]="","",IF(MID(tab_SATLISTE[[#This Row],[SAT-ID]],2,1)="x","Freistaat Bayern",INDEX(bezirke,LEFT(tab_SATLISTE[[#This Row],[SAT-ID]],1))&amp; " - "&amp; IF(MID(tab_SATLISTE[[#This Row],[SAT-ID]],2,1)="k","kommunal","privat")))</f>
        <v>Oberfranken - kommunal</v>
      </c>
      <c r="I1491" s="365"/>
      <c r="J1491" s="365"/>
      <c r="K1491" s="365"/>
      <c r="L1491" s="366"/>
    </row>
    <row r="1492" spans="1:12" ht="15.95" customHeight="1" x14ac:dyDescent="0.25">
      <c r="A1492" s="133" t="s">
        <v>1841</v>
      </c>
      <c r="B1492" s="133" t="s">
        <v>4300</v>
      </c>
      <c r="C1492" s="133">
        <v>2</v>
      </c>
      <c r="D1492" s="136">
        <v>2000</v>
      </c>
      <c r="E1492" s="135">
        <v>500</v>
      </c>
      <c r="F1492" s="133">
        <v>2</v>
      </c>
      <c r="G1492" s="46" t="str">
        <f>IF(MID(tab_SATLISTE[[#This Row],[SAT-ID]],2,1)="x","x",LEFT(tab_SATLISTE[[#This Row],[SAT-ID]]))</f>
        <v>4</v>
      </c>
      <c r="H1492" s="364" t="str">
        <f xml:space="preserve"> IF(tab_SATLISTE[[#This Row],[SAT-ID]]="","",IF(MID(tab_SATLISTE[[#This Row],[SAT-ID]],2,1)="x","Freistaat Bayern",INDEX(bezirke,LEFT(tab_SATLISTE[[#This Row],[SAT-ID]],1))&amp; " - "&amp; IF(MID(tab_SATLISTE[[#This Row],[SAT-ID]],2,1)="k","kommunal","privat")))</f>
        <v>Oberfranken - kommunal</v>
      </c>
      <c r="I1492" s="365"/>
      <c r="J1492" s="365"/>
      <c r="K1492" s="365"/>
      <c r="L1492" s="366"/>
    </row>
    <row r="1493" spans="1:12" ht="15.95" customHeight="1" x14ac:dyDescent="0.25">
      <c r="A1493" s="133" t="s">
        <v>1865</v>
      </c>
      <c r="B1493" s="133" t="s">
        <v>4301</v>
      </c>
      <c r="C1493" s="133">
        <v>4</v>
      </c>
      <c r="D1493" s="136">
        <v>4000</v>
      </c>
      <c r="E1493" s="135">
        <v>1000</v>
      </c>
      <c r="F1493" s="133">
        <v>4</v>
      </c>
      <c r="G1493" s="46" t="str">
        <f>IF(MID(tab_SATLISTE[[#This Row],[SAT-ID]],2,1)="x","x",LEFT(tab_SATLISTE[[#This Row],[SAT-ID]]))</f>
        <v>4</v>
      </c>
      <c r="H1493" s="364" t="str">
        <f xml:space="preserve"> IF(tab_SATLISTE[[#This Row],[SAT-ID]]="","",IF(MID(tab_SATLISTE[[#This Row],[SAT-ID]],2,1)="x","Freistaat Bayern",INDEX(bezirke,LEFT(tab_SATLISTE[[#This Row],[SAT-ID]],1))&amp; " - "&amp; IF(MID(tab_SATLISTE[[#This Row],[SAT-ID]],2,1)="k","kommunal","privat")))</f>
        <v>Oberfranken - kommunal</v>
      </c>
      <c r="I1493" s="365"/>
      <c r="J1493" s="365"/>
      <c r="K1493" s="365"/>
      <c r="L1493" s="366"/>
    </row>
    <row r="1494" spans="1:12" ht="15.95" customHeight="1" x14ac:dyDescent="0.25">
      <c r="A1494" s="133" t="s">
        <v>1906</v>
      </c>
      <c r="B1494" s="133" t="s">
        <v>4302</v>
      </c>
      <c r="C1494" s="133">
        <v>9</v>
      </c>
      <c r="D1494" s="136">
        <v>9000</v>
      </c>
      <c r="E1494" s="135">
        <v>2250</v>
      </c>
      <c r="F1494" s="133">
        <v>9</v>
      </c>
      <c r="G1494" s="46" t="str">
        <f>IF(MID(tab_SATLISTE[[#This Row],[SAT-ID]],2,1)="x","x",LEFT(tab_SATLISTE[[#This Row],[SAT-ID]]))</f>
        <v>4</v>
      </c>
      <c r="H1494" s="364" t="str">
        <f xml:space="preserve"> IF(tab_SATLISTE[[#This Row],[SAT-ID]]="","",IF(MID(tab_SATLISTE[[#This Row],[SAT-ID]],2,1)="x","Freistaat Bayern",INDEX(bezirke,LEFT(tab_SATLISTE[[#This Row],[SAT-ID]],1))&amp; " - "&amp; IF(MID(tab_SATLISTE[[#This Row],[SAT-ID]],2,1)="k","kommunal","privat")))</f>
        <v>Oberfranken - kommunal</v>
      </c>
      <c r="I1494" s="365"/>
      <c r="J1494" s="365"/>
      <c r="K1494" s="365"/>
      <c r="L1494" s="366"/>
    </row>
    <row r="1495" spans="1:12" ht="15.95" customHeight="1" x14ac:dyDescent="0.25">
      <c r="A1495" s="133" t="s">
        <v>1907</v>
      </c>
      <c r="B1495" s="133" t="s">
        <v>4303</v>
      </c>
      <c r="C1495" s="133">
        <v>5</v>
      </c>
      <c r="D1495" s="136">
        <v>5000</v>
      </c>
      <c r="E1495" s="135">
        <v>1250</v>
      </c>
      <c r="F1495" s="133">
        <v>5</v>
      </c>
      <c r="G1495" s="46" t="str">
        <f>IF(MID(tab_SATLISTE[[#This Row],[SAT-ID]],2,1)="x","x",LEFT(tab_SATLISTE[[#This Row],[SAT-ID]]))</f>
        <v>4</v>
      </c>
      <c r="H1495" s="364" t="str">
        <f xml:space="preserve"> IF(tab_SATLISTE[[#This Row],[SAT-ID]]="","",IF(MID(tab_SATLISTE[[#This Row],[SAT-ID]],2,1)="x","Freistaat Bayern",INDEX(bezirke,LEFT(tab_SATLISTE[[#This Row],[SAT-ID]],1))&amp; " - "&amp; IF(MID(tab_SATLISTE[[#This Row],[SAT-ID]],2,1)="k","kommunal","privat")))</f>
        <v>Oberfranken - kommunal</v>
      </c>
      <c r="I1495" s="365"/>
      <c r="J1495" s="365"/>
      <c r="K1495" s="365"/>
      <c r="L1495" s="366"/>
    </row>
    <row r="1496" spans="1:12" ht="15.95" customHeight="1" x14ac:dyDescent="0.25">
      <c r="A1496" s="133" t="s">
        <v>1739</v>
      </c>
      <c r="B1496" s="133" t="s">
        <v>4304</v>
      </c>
      <c r="C1496" s="133">
        <v>14</v>
      </c>
      <c r="D1496" s="136">
        <v>14000</v>
      </c>
      <c r="E1496" s="135">
        <v>3500</v>
      </c>
      <c r="F1496" s="133">
        <v>14</v>
      </c>
      <c r="G1496" s="46" t="str">
        <f>IF(MID(tab_SATLISTE[[#This Row],[SAT-ID]],2,1)="x","x",LEFT(tab_SATLISTE[[#This Row],[SAT-ID]]))</f>
        <v>4</v>
      </c>
      <c r="H1496" s="364" t="str">
        <f xml:space="preserve"> IF(tab_SATLISTE[[#This Row],[SAT-ID]]="","",IF(MID(tab_SATLISTE[[#This Row],[SAT-ID]],2,1)="x","Freistaat Bayern",INDEX(bezirke,LEFT(tab_SATLISTE[[#This Row],[SAT-ID]],1))&amp; " - "&amp; IF(MID(tab_SATLISTE[[#This Row],[SAT-ID]],2,1)="k","kommunal","privat")))</f>
        <v>Oberfranken - kommunal</v>
      </c>
      <c r="I1496" s="365"/>
      <c r="J1496" s="365"/>
      <c r="K1496" s="365"/>
      <c r="L1496" s="366"/>
    </row>
    <row r="1497" spans="1:12" ht="15.95" customHeight="1" x14ac:dyDescent="0.25">
      <c r="A1497" s="133" t="s">
        <v>1764</v>
      </c>
      <c r="B1497" s="133" t="s">
        <v>4305</v>
      </c>
      <c r="C1497" s="133">
        <v>12</v>
      </c>
      <c r="D1497" s="136">
        <v>12000</v>
      </c>
      <c r="E1497" s="135">
        <v>3000</v>
      </c>
      <c r="F1497" s="133">
        <v>12</v>
      </c>
      <c r="G1497" s="46" t="str">
        <f>IF(MID(tab_SATLISTE[[#This Row],[SAT-ID]],2,1)="x","x",LEFT(tab_SATLISTE[[#This Row],[SAT-ID]]))</f>
        <v>4</v>
      </c>
      <c r="H1497" s="364" t="str">
        <f xml:space="preserve"> IF(tab_SATLISTE[[#This Row],[SAT-ID]]="","",IF(MID(tab_SATLISTE[[#This Row],[SAT-ID]],2,1)="x","Freistaat Bayern",INDEX(bezirke,LEFT(tab_SATLISTE[[#This Row],[SAT-ID]],1))&amp; " - "&amp; IF(MID(tab_SATLISTE[[#This Row],[SAT-ID]],2,1)="k","kommunal","privat")))</f>
        <v>Oberfranken - kommunal</v>
      </c>
      <c r="I1497" s="365"/>
      <c r="J1497" s="365"/>
      <c r="K1497" s="365"/>
      <c r="L1497" s="366"/>
    </row>
    <row r="1498" spans="1:12" ht="15.95" customHeight="1" x14ac:dyDescent="0.25">
      <c r="A1498" s="133" t="s">
        <v>1807</v>
      </c>
      <c r="B1498" s="133" t="s">
        <v>4306</v>
      </c>
      <c r="C1498" s="133">
        <v>6</v>
      </c>
      <c r="D1498" s="136">
        <v>6000</v>
      </c>
      <c r="E1498" s="135">
        <v>1500</v>
      </c>
      <c r="F1498" s="133">
        <v>6</v>
      </c>
      <c r="G1498" s="46" t="str">
        <f>IF(MID(tab_SATLISTE[[#This Row],[SAT-ID]],2,1)="x","x",LEFT(tab_SATLISTE[[#This Row],[SAT-ID]]))</f>
        <v>4</v>
      </c>
      <c r="H1498" s="364" t="str">
        <f xml:space="preserve"> IF(tab_SATLISTE[[#This Row],[SAT-ID]]="","",IF(MID(tab_SATLISTE[[#This Row],[SAT-ID]],2,1)="x","Freistaat Bayern",INDEX(bezirke,LEFT(tab_SATLISTE[[#This Row],[SAT-ID]],1))&amp; " - "&amp; IF(MID(tab_SATLISTE[[#This Row],[SAT-ID]],2,1)="k","kommunal","privat")))</f>
        <v>Oberfranken - kommunal</v>
      </c>
      <c r="I1498" s="365"/>
      <c r="J1498" s="365"/>
      <c r="K1498" s="365"/>
      <c r="L1498" s="366"/>
    </row>
    <row r="1499" spans="1:12" ht="15.95" customHeight="1" x14ac:dyDescent="0.25">
      <c r="A1499" s="133" t="s">
        <v>1833</v>
      </c>
      <c r="B1499" s="133" t="s">
        <v>4307</v>
      </c>
      <c r="C1499" s="133">
        <v>82</v>
      </c>
      <c r="D1499" s="136">
        <v>82000</v>
      </c>
      <c r="E1499" s="135">
        <v>20500</v>
      </c>
      <c r="F1499" s="133">
        <v>82</v>
      </c>
      <c r="G1499" s="46" t="str">
        <f>IF(MID(tab_SATLISTE[[#This Row],[SAT-ID]],2,1)="x","x",LEFT(tab_SATLISTE[[#This Row],[SAT-ID]]))</f>
        <v>4</v>
      </c>
      <c r="H1499" s="364" t="str">
        <f xml:space="preserve"> IF(tab_SATLISTE[[#This Row],[SAT-ID]]="","",IF(MID(tab_SATLISTE[[#This Row],[SAT-ID]],2,1)="x","Freistaat Bayern",INDEX(bezirke,LEFT(tab_SATLISTE[[#This Row],[SAT-ID]],1))&amp; " - "&amp; IF(MID(tab_SATLISTE[[#This Row],[SAT-ID]],2,1)="k","kommunal","privat")))</f>
        <v>Oberfranken - kommunal</v>
      </c>
      <c r="I1499" s="365"/>
      <c r="J1499" s="365"/>
      <c r="K1499" s="365"/>
      <c r="L1499" s="366"/>
    </row>
    <row r="1500" spans="1:12" ht="15.95" customHeight="1" x14ac:dyDescent="0.25">
      <c r="A1500" s="133" t="s">
        <v>1842</v>
      </c>
      <c r="B1500" s="133" t="s">
        <v>4308</v>
      </c>
      <c r="C1500" s="133">
        <v>3</v>
      </c>
      <c r="D1500" s="136">
        <v>3000</v>
      </c>
      <c r="E1500" s="135">
        <v>750</v>
      </c>
      <c r="F1500" s="133">
        <v>3</v>
      </c>
      <c r="G1500" s="46" t="str">
        <f>IF(MID(tab_SATLISTE[[#This Row],[SAT-ID]],2,1)="x","x",LEFT(tab_SATLISTE[[#This Row],[SAT-ID]]))</f>
        <v>4</v>
      </c>
      <c r="H1500" s="364" t="str">
        <f xml:space="preserve"> IF(tab_SATLISTE[[#This Row],[SAT-ID]]="","",IF(MID(tab_SATLISTE[[#This Row],[SAT-ID]],2,1)="x","Freistaat Bayern",INDEX(bezirke,LEFT(tab_SATLISTE[[#This Row],[SAT-ID]],1))&amp; " - "&amp; IF(MID(tab_SATLISTE[[#This Row],[SAT-ID]],2,1)="k","kommunal","privat")))</f>
        <v>Oberfranken - kommunal</v>
      </c>
      <c r="I1500" s="365"/>
      <c r="J1500" s="365"/>
      <c r="K1500" s="365"/>
      <c r="L1500" s="366"/>
    </row>
    <row r="1501" spans="1:12" ht="15.95" customHeight="1" x14ac:dyDescent="0.25">
      <c r="A1501" s="133" t="s">
        <v>1920</v>
      </c>
      <c r="B1501" s="133" t="s">
        <v>4309</v>
      </c>
      <c r="C1501" s="133">
        <v>12</v>
      </c>
      <c r="D1501" s="136">
        <v>12000</v>
      </c>
      <c r="E1501" s="135">
        <v>3000</v>
      </c>
      <c r="F1501" s="133">
        <v>12</v>
      </c>
      <c r="G1501" s="46" t="str">
        <f>IF(MID(tab_SATLISTE[[#This Row],[SAT-ID]],2,1)="x","x",LEFT(tab_SATLISTE[[#This Row],[SAT-ID]]))</f>
        <v>4</v>
      </c>
      <c r="H1501" s="364" t="str">
        <f xml:space="preserve"> IF(tab_SATLISTE[[#This Row],[SAT-ID]]="","",IF(MID(tab_SATLISTE[[#This Row],[SAT-ID]],2,1)="x","Freistaat Bayern",INDEX(bezirke,LEFT(tab_SATLISTE[[#This Row],[SAT-ID]],1))&amp; " - "&amp; IF(MID(tab_SATLISTE[[#This Row],[SAT-ID]],2,1)="k","kommunal","privat")))</f>
        <v>Oberfranken - kommunal</v>
      </c>
      <c r="I1501" s="365"/>
      <c r="J1501" s="365"/>
      <c r="K1501" s="365"/>
      <c r="L1501" s="366"/>
    </row>
    <row r="1502" spans="1:12" ht="15.95" customHeight="1" x14ac:dyDescent="0.25">
      <c r="A1502" s="133" t="s">
        <v>1741</v>
      </c>
      <c r="B1502" s="133" t="s">
        <v>4310</v>
      </c>
      <c r="C1502" s="133">
        <v>8</v>
      </c>
      <c r="D1502" s="136">
        <v>8000</v>
      </c>
      <c r="E1502" s="135">
        <v>2000</v>
      </c>
      <c r="F1502" s="133">
        <v>8</v>
      </c>
      <c r="G1502" s="46" t="str">
        <f>IF(MID(tab_SATLISTE[[#This Row],[SAT-ID]],2,1)="x","x",LEFT(tab_SATLISTE[[#This Row],[SAT-ID]]))</f>
        <v>4</v>
      </c>
      <c r="H1502" s="364" t="str">
        <f xml:space="preserve"> IF(tab_SATLISTE[[#This Row],[SAT-ID]]="","",IF(MID(tab_SATLISTE[[#This Row],[SAT-ID]],2,1)="x","Freistaat Bayern",INDEX(bezirke,LEFT(tab_SATLISTE[[#This Row],[SAT-ID]],1))&amp; " - "&amp; IF(MID(tab_SATLISTE[[#This Row],[SAT-ID]],2,1)="k","kommunal","privat")))</f>
        <v>Oberfranken - kommunal</v>
      </c>
      <c r="I1502" s="365"/>
      <c r="J1502" s="365"/>
      <c r="K1502" s="365"/>
      <c r="L1502" s="366"/>
    </row>
    <row r="1503" spans="1:12" ht="15.95" customHeight="1" x14ac:dyDescent="0.25">
      <c r="A1503" s="133" t="s">
        <v>1839</v>
      </c>
      <c r="B1503" s="133" t="s">
        <v>4311</v>
      </c>
      <c r="C1503" s="133">
        <v>82</v>
      </c>
      <c r="D1503" s="136">
        <v>82000</v>
      </c>
      <c r="E1503" s="135">
        <v>20500</v>
      </c>
      <c r="F1503" s="133">
        <v>82</v>
      </c>
      <c r="G1503" s="46" t="str">
        <f>IF(MID(tab_SATLISTE[[#This Row],[SAT-ID]],2,1)="x","x",LEFT(tab_SATLISTE[[#This Row],[SAT-ID]]))</f>
        <v>4</v>
      </c>
      <c r="H1503" s="364" t="str">
        <f xml:space="preserve"> IF(tab_SATLISTE[[#This Row],[SAT-ID]]="","",IF(MID(tab_SATLISTE[[#This Row],[SAT-ID]],2,1)="x","Freistaat Bayern",INDEX(bezirke,LEFT(tab_SATLISTE[[#This Row],[SAT-ID]],1))&amp; " - "&amp; IF(MID(tab_SATLISTE[[#This Row],[SAT-ID]],2,1)="k","kommunal","privat")))</f>
        <v>Oberfranken - kommunal</v>
      </c>
      <c r="I1503" s="365"/>
      <c r="J1503" s="365"/>
      <c r="K1503" s="365"/>
      <c r="L1503" s="366"/>
    </row>
    <row r="1504" spans="1:12" ht="15.95" customHeight="1" x14ac:dyDescent="0.25">
      <c r="A1504" s="133" t="s">
        <v>1886</v>
      </c>
      <c r="B1504" s="133" t="s">
        <v>4312</v>
      </c>
      <c r="C1504" s="133">
        <v>74</v>
      </c>
      <c r="D1504" s="136">
        <v>74000</v>
      </c>
      <c r="E1504" s="135">
        <v>18500</v>
      </c>
      <c r="F1504" s="133">
        <v>74</v>
      </c>
      <c r="G1504" s="46" t="str">
        <f>IF(MID(tab_SATLISTE[[#This Row],[SAT-ID]],2,1)="x","x",LEFT(tab_SATLISTE[[#This Row],[SAT-ID]]))</f>
        <v>4</v>
      </c>
      <c r="H1504" s="364" t="str">
        <f xml:space="preserve"> IF(tab_SATLISTE[[#This Row],[SAT-ID]]="","",IF(MID(tab_SATLISTE[[#This Row],[SAT-ID]],2,1)="x","Freistaat Bayern",INDEX(bezirke,LEFT(tab_SATLISTE[[#This Row],[SAT-ID]],1))&amp; " - "&amp; IF(MID(tab_SATLISTE[[#This Row],[SAT-ID]],2,1)="k","kommunal","privat")))</f>
        <v>Oberfranken - kommunal</v>
      </c>
      <c r="I1504" s="365"/>
      <c r="J1504" s="365"/>
      <c r="K1504" s="365"/>
      <c r="L1504" s="366"/>
    </row>
    <row r="1505" spans="1:12" ht="15.95" customHeight="1" x14ac:dyDescent="0.25">
      <c r="A1505" s="133" t="s">
        <v>1838</v>
      </c>
      <c r="B1505" s="133" t="s">
        <v>4313</v>
      </c>
      <c r="C1505" s="133">
        <v>11</v>
      </c>
      <c r="D1505" s="136">
        <v>11000</v>
      </c>
      <c r="E1505" s="135">
        <v>2750</v>
      </c>
      <c r="F1505" s="133">
        <v>11</v>
      </c>
      <c r="G1505" s="46" t="str">
        <f>IF(MID(tab_SATLISTE[[#This Row],[SAT-ID]],2,1)="x","x",LEFT(tab_SATLISTE[[#This Row],[SAT-ID]]))</f>
        <v>4</v>
      </c>
      <c r="H1505" s="364" t="str">
        <f xml:space="preserve"> IF(tab_SATLISTE[[#This Row],[SAT-ID]]="","",IF(MID(tab_SATLISTE[[#This Row],[SAT-ID]],2,1)="x","Freistaat Bayern",INDEX(bezirke,LEFT(tab_SATLISTE[[#This Row],[SAT-ID]],1))&amp; " - "&amp; IF(MID(tab_SATLISTE[[#This Row],[SAT-ID]],2,1)="k","kommunal","privat")))</f>
        <v>Oberfranken - kommunal</v>
      </c>
      <c r="I1505" s="365"/>
      <c r="J1505" s="365"/>
      <c r="K1505" s="365"/>
      <c r="L1505" s="366"/>
    </row>
    <row r="1506" spans="1:12" ht="15.95" customHeight="1" x14ac:dyDescent="0.25">
      <c r="A1506" s="133" t="s">
        <v>1875</v>
      </c>
      <c r="B1506" s="133" t="s">
        <v>4314</v>
      </c>
      <c r="C1506" s="133">
        <v>7</v>
      </c>
      <c r="D1506" s="136">
        <v>7000</v>
      </c>
      <c r="E1506" s="135">
        <v>1750</v>
      </c>
      <c r="F1506" s="133">
        <v>7</v>
      </c>
      <c r="G1506" s="46" t="str">
        <f>IF(MID(tab_SATLISTE[[#This Row],[SAT-ID]],2,1)="x","x",LEFT(tab_SATLISTE[[#This Row],[SAT-ID]]))</f>
        <v>4</v>
      </c>
      <c r="H1506" s="364" t="str">
        <f xml:space="preserve"> IF(tab_SATLISTE[[#This Row],[SAT-ID]]="","",IF(MID(tab_SATLISTE[[#This Row],[SAT-ID]],2,1)="x","Freistaat Bayern",INDEX(bezirke,LEFT(tab_SATLISTE[[#This Row],[SAT-ID]],1))&amp; " - "&amp; IF(MID(tab_SATLISTE[[#This Row],[SAT-ID]],2,1)="k","kommunal","privat")))</f>
        <v>Oberfranken - kommunal</v>
      </c>
      <c r="I1506" s="365"/>
      <c r="J1506" s="365"/>
      <c r="K1506" s="365"/>
      <c r="L1506" s="366"/>
    </row>
    <row r="1507" spans="1:12" ht="15.95" customHeight="1" x14ac:dyDescent="0.25">
      <c r="A1507" s="133" t="s">
        <v>1879</v>
      </c>
      <c r="B1507" s="133" t="s">
        <v>262</v>
      </c>
      <c r="C1507" s="133">
        <v>8</v>
      </c>
      <c r="D1507" s="136">
        <v>8000</v>
      </c>
      <c r="E1507" s="135">
        <v>2000</v>
      </c>
      <c r="F1507" s="133">
        <v>8</v>
      </c>
      <c r="G1507" s="46" t="str">
        <f>IF(MID(tab_SATLISTE[[#This Row],[SAT-ID]],2,1)="x","x",LEFT(tab_SATLISTE[[#This Row],[SAT-ID]]))</f>
        <v>4</v>
      </c>
      <c r="H1507" s="364" t="str">
        <f xml:space="preserve"> IF(tab_SATLISTE[[#This Row],[SAT-ID]]="","",IF(MID(tab_SATLISTE[[#This Row],[SAT-ID]],2,1)="x","Freistaat Bayern",INDEX(bezirke,LEFT(tab_SATLISTE[[#This Row],[SAT-ID]],1))&amp; " - "&amp; IF(MID(tab_SATLISTE[[#This Row],[SAT-ID]],2,1)="k","kommunal","privat")))</f>
        <v>Oberfranken - kommunal</v>
      </c>
      <c r="I1507" s="365"/>
      <c r="J1507" s="365"/>
      <c r="K1507" s="365"/>
      <c r="L1507" s="366"/>
    </row>
    <row r="1508" spans="1:12" ht="15.95" customHeight="1" x14ac:dyDescent="0.25">
      <c r="A1508" s="133" t="s">
        <v>1883</v>
      </c>
      <c r="B1508" s="133" t="s">
        <v>4315</v>
      </c>
      <c r="C1508" s="133">
        <v>9</v>
      </c>
      <c r="D1508" s="136">
        <v>9000</v>
      </c>
      <c r="E1508" s="135">
        <v>2250</v>
      </c>
      <c r="F1508" s="133">
        <v>9</v>
      </c>
      <c r="G1508" s="46" t="str">
        <f>IF(MID(tab_SATLISTE[[#This Row],[SAT-ID]],2,1)="x","x",LEFT(tab_SATLISTE[[#This Row],[SAT-ID]]))</f>
        <v>4</v>
      </c>
      <c r="H1508" s="364" t="str">
        <f xml:space="preserve"> IF(tab_SATLISTE[[#This Row],[SAT-ID]]="","",IF(MID(tab_SATLISTE[[#This Row],[SAT-ID]],2,1)="x","Freistaat Bayern",INDEX(bezirke,LEFT(tab_SATLISTE[[#This Row],[SAT-ID]],1))&amp; " - "&amp; IF(MID(tab_SATLISTE[[#This Row],[SAT-ID]],2,1)="k","kommunal","privat")))</f>
        <v>Oberfranken - kommunal</v>
      </c>
      <c r="I1508" s="365"/>
      <c r="J1508" s="365"/>
      <c r="K1508" s="365"/>
      <c r="L1508" s="366"/>
    </row>
    <row r="1509" spans="1:12" ht="15.95" customHeight="1" x14ac:dyDescent="0.25">
      <c r="A1509" s="133" t="s">
        <v>1904</v>
      </c>
      <c r="B1509" s="133" t="s">
        <v>4316</v>
      </c>
      <c r="C1509" s="133">
        <v>7</v>
      </c>
      <c r="D1509" s="136">
        <v>7000</v>
      </c>
      <c r="E1509" s="135">
        <v>1750</v>
      </c>
      <c r="F1509" s="133">
        <v>7</v>
      </c>
      <c r="G1509" s="46" t="str">
        <f>IF(MID(tab_SATLISTE[[#This Row],[SAT-ID]],2,1)="x","x",LEFT(tab_SATLISTE[[#This Row],[SAT-ID]]))</f>
        <v>4</v>
      </c>
      <c r="H1509" s="364" t="str">
        <f xml:space="preserve"> IF(tab_SATLISTE[[#This Row],[SAT-ID]]="","",IF(MID(tab_SATLISTE[[#This Row],[SAT-ID]],2,1)="x","Freistaat Bayern",INDEX(bezirke,LEFT(tab_SATLISTE[[#This Row],[SAT-ID]],1))&amp; " - "&amp; IF(MID(tab_SATLISTE[[#This Row],[SAT-ID]],2,1)="k","kommunal","privat")))</f>
        <v>Oberfranken - kommunal</v>
      </c>
      <c r="I1509" s="365"/>
      <c r="J1509" s="365"/>
      <c r="K1509" s="365"/>
      <c r="L1509" s="366"/>
    </row>
    <row r="1510" spans="1:12" ht="15.95" customHeight="1" x14ac:dyDescent="0.25">
      <c r="A1510" s="133" t="s">
        <v>1905</v>
      </c>
      <c r="B1510" s="133" t="s">
        <v>4317</v>
      </c>
      <c r="C1510" s="133">
        <v>6</v>
      </c>
      <c r="D1510" s="136">
        <v>6000</v>
      </c>
      <c r="E1510" s="135">
        <v>1500</v>
      </c>
      <c r="F1510" s="133">
        <v>6</v>
      </c>
      <c r="G1510" s="46" t="str">
        <f>IF(MID(tab_SATLISTE[[#This Row],[SAT-ID]],2,1)="x","x",LEFT(tab_SATLISTE[[#This Row],[SAT-ID]]))</f>
        <v>4</v>
      </c>
      <c r="H1510" s="364" t="str">
        <f xml:space="preserve"> IF(tab_SATLISTE[[#This Row],[SAT-ID]]="","",IF(MID(tab_SATLISTE[[#This Row],[SAT-ID]],2,1)="x","Freistaat Bayern",INDEX(bezirke,LEFT(tab_SATLISTE[[#This Row],[SAT-ID]],1))&amp; " - "&amp; IF(MID(tab_SATLISTE[[#This Row],[SAT-ID]],2,1)="k","kommunal","privat")))</f>
        <v>Oberfranken - kommunal</v>
      </c>
      <c r="I1510" s="365"/>
      <c r="J1510" s="365"/>
      <c r="K1510" s="365"/>
      <c r="L1510" s="366"/>
    </row>
    <row r="1511" spans="1:12" ht="15.95" customHeight="1" x14ac:dyDescent="0.25">
      <c r="A1511" s="133" t="s">
        <v>1923</v>
      </c>
      <c r="B1511" s="133" t="s">
        <v>4318</v>
      </c>
      <c r="C1511" s="133">
        <v>7</v>
      </c>
      <c r="D1511" s="136">
        <v>7000</v>
      </c>
      <c r="E1511" s="135">
        <v>1750</v>
      </c>
      <c r="F1511" s="133">
        <v>7</v>
      </c>
      <c r="G1511" s="46" t="str">
        <f>IF(MID(tab_SATLISTE[[#This Row],[SAT-ID]],2,1)="x","x",LEFT(tab_SATLISTE[[#This Row],[SAT-ID]]))</f>
        <v>4</v>
      </c>
      <c r="H1511" s="364" t="str">
        <f xml:space="preserve"> IF(tab_SATLISTE[[#This Row],[SAT-ID]]="","",IF(MID(tab_SATLISTE[[#This Row],[SAT-ID]],2,1)="x","Freistaat Bayern",INDEX(bezirke,LEFT(tab_SATLISTE[[#This Row],[SAT-ID]],1))&amp; " - "&amp; IF(MID(tab_SATLISTE[[#This Row],[SAT-ID]],2,1)="k","kommunal","privat")))</f>
        <v>Oberfranken - kommunal</v>
      </c>
      <c r="I1511" s="365"/>
      <c r="J1511" s="365"/>
      <c r="K1511" s="365"/>
      <c r="L1511" s="366"/>
    </row>
    <row r="1512" spans="1:12" ht="15.95" customHeight="1" x14ac:dyDescent="0.25">
      <c r="A1512" s="133" t="s">
        <v>1929</v>
      </c>
      <c r="B1512" s="133" t="s">
        <v>4319</v>
      </c>
      <c r="C1512" s="133">
        <v>22</v>
      </c>
      <c r="D1512" s="136">
        <v>22000</v>
      </c>
      <c r="E1512" s="135">
        <v>5500</v>
      </c>
      <c r="F1512" s="133">
        <v>22</v>
      </c>
      <c r="G1512" s="46" t="str">
        <f>IF(MID(tab_SATLISTE[[#This Row],[SAT-ID]],2,1)="x","x",LEFT(tab_SATLISTE[[#This Row],[SAT-ID]]))</f>
        <v>4</v>
      </c>
      <c r="H1512" s="364" t="str">
        <f xml:space="preserve"> IF(tab_SATLISTE[[#This Row],[SAT-ID]]="","",IF(MID(tab_SATLISTE[[#This Row],[SAT-ID]],2,1)="x","Freistaat Bayern",INDEX(bezirke,LEFT(tab_SATLISTE[[#This Row],[SAT-ID]],1))&amp; " - "&amp; IF(MID(tab_SATLISTE[[#This Row],[SAT-ID]],2,1)="k","kommunal","privat")))</f>
        <v>Oberfranken - kommunal</v>
      </c>
      <c r="I1512" s="365"/>
      <c r="J1512" s="365"/>
      <c r="K1512" s="365"/>
      <c r="L1512" s="366"/>
    </row>
    <row r="1513" spans="1:12" ht="15.95" customHeight="1" x14ac:dyDescent="0.25">
      <c r="A1513" s="133" t="s">
        <v>2041</v>
      </c>
      <c r="B1513" s="133" t="s">
        <v>4320</v>
      </c>
      <c r="C1513" s="133">
        <v>69</v>
      </c>
      <c r="D1513" s="136">
        <v>69000</v>
      </c>
      <c r="E1513" s="135">
        <v>17250</v>
      </c>
      <c r="F1513" s="133">
        <v>69</v>
      </c>
      <c r="G1513" s="46" t="str">
        <f>IF(MID(tab_SATLISTE[[#This Row],[SAT-ID]],2,1)="x","x",LEFT(tab_SATLISTE[[#This Row],[SAT-ID]]))</f>
        <v>5</v>
      </c>
      <c r="H1513" s="364" t="str">
        <f xml:space="preserve"> IF(tab_SATLISTE[[#This Row],[SAT-ID]]="","",IF(MID(tab_SATLISTE[[#This Row],[SAT-ID]],2,1)="x","Freistaat Bayern",INDEX(bezirke,LEFT(tab_SATLISTE[[#This Row],[SAT-ID]],1))&amp; " - "&amp; IF(MID(tab_SATLISTE[[#This Row],[SAT-ID]],2,1)="k","kommunal","privat")))</f>
        <v>Mittelfranken - kommunal</v>
      </c>
      <c r="I1513" s="365"/>
      <c r="J1513" s="365"/>
      <c r="K1513" s="365"/>
      <c r="L1513" s="366"/>
    </row>
    <row r="1514" spans="1:12" ht="15.95" customHeight="1" x14ac:dyDescent="0.25">
      <c r="A1514" s="133" t="s">
        <v>2178</v>
      </c>
      <c r="B1514" s="133" t="s">
        <v>4321</v>
      </c>
      <c r="C1514" s="133">
        <v>29</v>
      </c>
      <c r="D1514" s="136">
        <v>29000</v>
      </c>
      <c r="E1514" s="135">
        <v>7250</v>
      </c>
      <c r="F1514" s="133">
        <v>29</v>
      </c>
      <c r="G1514" s="46" t="str">
        <f>IF(MID(tab_SATLISTE[[#This Row],[SAT-ID]],2,1)="x","x",LEFT(tab_SATLISTE[[#This Row],[SAT-ID]]))</f>
        <v>5</v>
      </c>
      <c r="H1514" s="364" t="str">
        <f xml:space="preserve"> IF(tab_SATLISTE[[#This Row],[SAT-ID]]="","",IF(MID(tab_SATLISTE[[#This Row],[SAT-ID]],2,1)="x","Freistaat Bayern",INDEX(bezirke,LEFT(tab_SATLISTE[[#This Row],[SAT-ID]],1))&amp; " - "&amp; IF(MID(tab_SATLISTE[[#This Row],[SAT-ID]],2,1)="k","kommunal","privat")))</f>
        <v>Mittelfranken - kommunal</v>
      </c>
      <c r="I1514" s="365"/>
      <c r="J1514" s="365"/>
      <c r="K1514" s="365"/>
      <c r="L1514" s="366"/>
    </row>
    <row r="1515" spans="1:12" ht="15.95" customHeight="1" x14ac:dyDescent="0.25">
      <c r="A1515" s="133" t="s">
        <v>2099</v>
      </c>
      <c r="B1515" s="133" t="s">
        <v>4322</v>
      </c>
      <c r="C1515" s="133">
        <v>22</v>
      </c>
      <c r="D1515" s="136">
        <v>22000</v>
      </c>
      <c r="E1515" s="135">
        <v>5500</v>
      </c>
      <c r="F1515" s="133">
        <v>22</v>
      </c>
      <c r="G1515" s="46" t="str">
        <f>IF(MID(tab_SATLISTE[[#This Row],[SAT-ID]],2,1)="x","x",LEFT(tab_SATLISTE[[#This Row],[SAT-ID]]))</f>
        <v>5</v>
      </c>
      <c r="H1515" s="364" t="str">
        <f xml:space="preserve"> IF(tab_SATLISTE[[#This Row],[SAT-ID]]="","",IF(MID(tab_SATLISTE[[#This Row],[SAT-ID]],2,1)="x","Freistaat Bayern",INDEX(bezirke,LEFT(tab_SATLISTE[[#This Row],[SAT-ID]],1))&amp; " - "&amp; IF(MID(tab_SATLISTE[[#This Row],[SAT-ID]],2,1)="k","kommunal","privat")))</f>
        <v>Mittelfranken - kommunal</v>
      </c>
      <c r="I1515" s="365"/>
      <c r="J1515" s="365"/>
      <c r="K1515" s="365"/>
      <c r="L1515" s="366"/>
    </row>
    <row r="1516" spans="1:12" ht="15.95" customHeight="1" x14ac:dyDescent="0.25">
      <c r="A1516" s="133" t="s">
        <v>2110</v>
      </c>
      <c r="B1516" s="133" t="s">
        <v>4323</v>
      </c>
      <c r="C1516" s="133">
        <v>10</v>
      </c>
      <c r="D1516" s="136">
        <v>10000</v>
      </c>
      <c r="E1516" s="135">
        <v>2500</v>
      </c>
      <c r="F1516" s="133">
        <v>10</v>
      </c>
      <c r="G1516" s="46" t="str">
        <f>IF(MID(tab_SATLISTE[[#This Row],[SAT-ID]],2,1)="x","x",LEFT(tab_SATLISTE[[#This Row],[SAT-ID]]))</f>
        <v>5</v>
      </c>
      <c r="H1516" s="364" t="str">
        <f xml:space="preserve"> IF(tab_SATLISTE[[#This Row],[SAT-ID]]="","",IF(MID(tab_SATLISTE[[#This Row],[SAT-ID]],2,1)="x","Freistaat Bayern",INDEX(bezirke,LEFT(tab_SATLISTE[[#This Row],[SAT-ID]],1))&amp; " - "&amp; IF(MID(tab_SATLISTE[[#This Row],[SAT-ID]],2,1)="k","kommunal","privat")))</f>
        <v>Mittelfranken - kommunal</v>
      </c>
      <c r="I1516" s="365"/>
      <c r="J1516" s="365"/>
      <c r="K1516" s="365"/>
      <c r="L1516" s="366"/>
    </row>
    <row r="1517" spans="1:12" ht="15.95" customHeight="1" x14ac:dyDescent="0.25">
      <c r="A1517" s="133" t="s">
        <v>2097</v>
      </c>
      <c r="B1517" s="133" t="s">
        <v>4324</v>
      </c>
      <c r="C1517" s="133">
        <v>21</v>
      </c>
      <c r="D1517" s="136">
        <v>21000</v>
      </c>
      <c r="E1517" s="135">
        <v>5250</v>
      </c>
      <c r="F1517" s="133">
        <v>21</v>
      </c>
      <c r="G1517" s="46" t="str">
        <f>IF(MID(tab_SATLISTE[[#This Row],[SAT-ID]],2,1)="x","x",LEFT(tab_SATLISTE[[#This Row],[SAT-ID]]))</f>
        <v>5</v>
      </c>
      <c r="H1517" s="364" t="str">
        <f xml:space="preserve"> IF(tab_SATLISTE[[#This Row],[SAT-ID]]="","",IF(MID(tab_SATLISTE[[#This Row],[SAT-ID]],2,1)="x","Freistaat Bayern",INDEX(bezirke,LEFT(tab_SATLISTE[[#This Row],[SAT-ID]],1))&amp; " - "&amp; IF(MID(tab_SATLISTE[[#This Row],[SAT-ID]],2,1)="k","kommunal","privat")))</f>
        <v>Mittelfranken - kommunal</v>
      </c>
      <c r="I1517" s="365"/>
      <c r="J1517" s="365"/>
      <c r="K1517" s="365"/>
      <c r="L1517" s="366"/>
    </row>
    <row r="1518" spans="1:12" ht="15.95" customHeight="1" x14ac:dyDescent="0.25">
      <c r="A1518" s="133" t="s">
        <v>2065</v>
      </c>
      <c r="B1518" s="133" t="s">
        <v>4325</v>
      </c>
      <c r="C1518" s="133">
        <v>34</v>
      </c>
      <c r="D1518" s="136">
        <v>34000</v>
      </c>
      <c r="E1518" s="135">
        <v>8500</v>
      </c>
      <c r="F1518" s="133">
        <v>34</v>
      </c>
      <c r="G1518" s="46" t="str">
        <f>IF(MID(tab_SATLISTE[[#This Row],[SAT-ID]],2,1)="x","x",LEFT(tab_SATLISTE[[#This Row],[SAT-ID]]))</f>
        <v>5</v>
      </c>
      <c r="H1518" s="364" t="str">
        <f xml:space="preserve"> IF(tab_SATLISTE[[#This Row],[SAT-ID]]="","",IF(MID(tab_SATLISTE[[#This Row],[SAT-ID]],2,1)="x","Freistaat Bayern",INDEX(bezirke,LEFT(tab_SATLISTE[[#This Row],[SAT-ID]],1))&amp; " - "&amp; IF(MID(tab_SATLISTE[[#This Row],[SAT-ID]],2,1)="k","kommunal","privat")))</f>
        <v>Mittelfranken - kommunal</v>
      </c>
      <c r="I1518" s="365"/>
      <c r="J1518" s="365"/>
      <c r="K1518" s="365"/>
      <c r="L1518" s="366"/>
    </row>
    <row r="1519" spans="1:12" ht="15.95" customHeight="1" x14ac:dyDescent="0.25">
      <c r="A1519" s="133" t="s">
        <v>2059</v>
      </c>
      <c r="B1519" s="133" t="s">
        <v>4326</v>
      </c>
      <c r="C1519" s="133">
        <v>9</v>
      </c>
      <c r="D1519" s="136">
        <v>9000</v>
      </c>
      <c r="E1519" s="135">
        <v>2250</v>
      </c>
      <c r="F1519" s="133">
        <v>9</v>
      </c>
      <c r="G1519" s="46" t="str">
        <f>IF(MID(tab_SATLISTE[[#This Row],[SAT-ID]],2,1)="x","x",LEFT(tab_SATLISTE[[#This Row],[SAT-ID]]))</f>
        <v>5</v>
      </c>
      <c r="H1519" s="364" t="str">
        <f xml:space="preserve"> IF(tab_SATLISTE[[#This Row],[SAT-ID]]="","",IF(MID(tab_SATLISTE[[#This Row],[SAT-ID]],2,1)="x","Freistaat Bayern",INDEX(bezirke,LEFT(tab_SATLISTE[[#This Row],[SAT-ID]],1))&amp; " - "&amp; IF(MID(tab_SATLISTE[[#This Row],[SAT-ID]],2,1)="k","kommunal","privat")))</f>
        <v>Mittelfranken - kommunal</v>
      </c>
      <c r="I1519" s="365"/>
      <c r="J1519" s="365"/>
      <c r="K1519" s="365"/>
      <c r="L1519" s="366"/>
    </row>
    <row r="1520" spans="1:12" ht="15.95" customHeight="1" x14ac:dyDescent="0.25">
      <c r="A1520" s="133" t="s">
        <v>2219</v>
      </c>
      <c r="B1520" s="133" t="s">
        <v>2964</v>
      </c>
      <c r="C1520" s="133">
        <v>6</v>
      </c>
      <c r="D1520" s="136">
        <v>6000</v>
      </c>
      <c r="E1520" s="135">
        <v>1500</v>
      </c>
      <c r="F1520" s="133">
        <v>6</v>
      </c>
      <c r="G1520" s="46" t="str">
        <f>IF(MID(tab_SATLISTE[[#This Row],[SAT-ID]],2,1)="x","x",LEFT(tab_SATLISTE[[#This Row],[SAT-ID]]))</f>
        <v>5</v>
      </c>
      <c r="H1520" s="364" t="str">
        <f xml:space="preserve"> IF(tab_SATLISTE[[#This Row],[SAT-ID]]="","",IF(MID(tab_SATLISTE[[#This Row],[SAT-ID]],2,1)="x","Freistaat Bayern",INDEX(bezirke,LEFT(tab_SATLISTE[[#This Row],[SAT-ID]],1))&amp; " - "&amp; IF(MID(tab_SATLISTE[[#This Row],[SAT-ID]],2,1)="k","kommunal","privat")))</f>
        <v>Mittelfranken - privat</v>
      </c>
      <c r="I1520" s="365"/>
      <c r="J1520" s="365"/>
      <c r="K1520" s="365"/>
      <c r="L1520" s="366"/>
    </row>
    <row r="1521" spans="1:12" ht="15.95" customHeight="1" x14ac:dyDescent="0.25">
      <c r="A1521" s="133" t="s">
        <v>2034</v>
      </c>
      <c r="B1521" s="133" t="s">
        <v>4327</v>
      </c>
      <c r="C1521" s="133">
        <v>32</v>
      </c>
      <c r="D1521" s="136">
        <v>32000</v>
      </c>
      <c r="E1521" s="135">
        <v>8000</v>
      </c>
      <c r="F1521" s="133">
        <v>32</v>
      </c>
      <c r="G1521" s="46" t="str">
        <f>IF(MID(tab_SATLISTE[[#This Row],[SAT-ID]],2,1)="x","x",LEFT(tab_SATLISTE[[#This Row],[SAT-ID]]))</f>
        <v>5</v>
      </c>
      <c r="H1521" s="364" t="str">
        <f xml:space="preserve"> IF(tab_SATLISTE[[#This Row],[SAT-ID]]="","",IF(MID(tab_SATLISTE[[#This Row],[SAT-ID]],2,1)="x","Freistaat Bayern",INDEX(bezirke,LEFT(tab_SATLISTE[[#This Row],[SAT-ID]],1))&amp; " - "&amp; IF(MID(tab_SATLISTE[[#This Row],[SAT-ID]],2,1)="k","kommunal","privat")))</f>
        <v>Mittelfranken - kommunal</v>
      </c>
      <c r="I1521" s="365"/>
      <c r="J1521" s="365"/>
      <c r="K1521" s="365"/>
      <c r="L1521" s="366"/>
    </row>
    <row r="1522" spans="1:12" ht="15.95" customHeight="1" x14ac:dyDescent="0.25">
      <c r="A1522" s="133" t="s">
        <v>2025</v>
      </c>
      <c r="B1522" s="133" t="s">
        <v>4328</v>
      </c>
      <c r="C1522" s="133">
        <v>22</v>
      </c>
      <c r="D1522" s="136">
        <v>22000</v>
      </c>
      <c r="E1522" s="135">
        <v>5500</v>
      </c>
      <c r="F1522" s="133">
        <v>22</v>
      </c>
      <c r="G1522" s="46" t="str">
        <f>IF(MID(tab_SATLISTE[[#This Row],[SAT-ID]],2,1)="x","x",LEFT(tab_SATLISTE[[#This Row],[SAT-ID]]))</f>
        <v>5</v>
      </c>
      <c r="H1522" s="364" t="str">
        <f xml:space="preserve"> IF(tab_SATLISTE[[#This Row],[SAT-ID]]="","",IF(MID(tab_SATLISTE[[#This Row],[SAT-ID]],2,1)="x","Freistaat Bayern",INDEX(bezirke,LEFT(tab_SATLISTE[[#This Row],[SAT-ID]],1))&amp; " - "&amp; IF(MID(tab_SATLISTE[[#This Row],[SAT-ID]],2,1)="k","kommunal","privat")))</f>
        <v>Mittelfranken - kommunal</v>
      </c>
      <c r="I1522" s="365"/>
      <c r="J1522" s="365"/>
      <c r="K1522" s="365"/>
      <c r="L1522" s="366"/>
    </row>
    <row r="1523" spans="1:12" ht="15.95" customHeight="1" x14ac:dyDescent="0.25">
      <c r="A1523" s="133" t="s">
        <v>2064</v>
      </c>
      <c r="B1523" s="133" t="s">
        <v>4329</v>
      </c>
      <c r="C1523" s="133">
        <v>14</v>
      </c>
      <c r="D1523" s="136">
        <v>14000</v>
      </c>
      <c r="E1523" s="135">
        <v>3500</v>
      </c>
      <c r="F1523" s="133">
        <v>14</v>
      </c>
      <c r="G1523" s="46" t="str">
        <f>IF(MID(tab_SATLISTE[[#This Row],[SAT-ID]],2,1)="x","x",LEFT(tab_SATLISTE[[#This Row],[SAT-ID]]))</f>
        <v>5</v>
      </c>
      <c r="H1523" s="364" t="str">
        <f xml:space="preserve"> IF(tab_SATLISTE[[#This Row],[SAT-ID]]="","",IF(MID(tab_SATLISTE[[#This Row],[SAT-ID]],2,1)="x","Freistaat Bayern",INDEX(bezirke,LEFT(tab_SATLISTE[[#This Row],[SAT-ID]],1))&amp; " - "&amp; IF(MID(tab_SATLISTE[[#This Row],[SAT-ID]],2,1)="k","kommunal","privat")))</f>
        <v>Mittelfranken - kommunal</v>
      </c>
      <c r="I1523" s="365"/>
      <c r="J1523" s="365"/>
      <c r="K1523" s="365"/>
      <c r="L1523" s="366"/>
    </row>
    <row r="1524" spans="1:12" ht="15.95" customHeight="1" x14ac:dyDescent="0.25">
      <c r="A1524" s="133" t="s">
        <v>2159</v>
      </c>
      <c r="B1524" s="133" t="s">
        <v>4330</v>
      </c>
      <c r="C1524" s="133">
        <v>30</v>
      </c>
      <c r="D1524" s="136">
        <v>30000</v>
      </c>
      <c r="E1524" s="135">
        <v>7500</v>
      </c>
      <c r="F1524" s="133">
        <v>30</v>
      </c>
      <c r="G1524" s="46" t="str">
        <f>IF(MID(tab_SATLISTE[[#This Row],[SAT-ID]],2,1)="x","x",LEFT(tab_SATLISTE[[#This Row],[SAT-ID]]))</f>
        <v>5</v>
      </c>
      <c r="H1524" s="364" t="str">
        <f xml:space="preserve"> IF(tab_SATLISTE[[#This Row],[SAT-ID]]="","",IF(MID(tab_SATLISTE[[#This Row],[SAT-ID]],2,1)="x","Freistaat Bayern",INDEX(bezirke,LEFT(tab_SATLISTE[[#This Row],[SAT-ID]],1))&amp; " - "&amp; IF(MID(tab_SATLISTE[[#This Row],[SAT-ID]],2,1)="k","kommunal","privat")))</f>
        <v>Mittelfranken - kommunal</v>
      </c>
      <c r="I1524" s="365"/>
      <c r="J1524" s="365"/>
      <c r="K1524" s="365"/>
      <c r="L1524" s="366"/>
    </row>
    <row r="1525" spans="1:12" ht="15.95" customHeight="1" x14ac:dyDescent="0.25">
      <c r="A1525" s="133" t="s">
        <v>2024</v>
      </c>
      <c r="B1525" s="133" t="s">
        <v>4331</v>
      </c>
      <c r="C1525" s="133">
        <v>15</v>
      </c>
      <c r="D1525" s="136">
        <v>15000</v>
      </c>
      <c r="E1525" s="135">
        <v>3750</v>
      </c>
      <c r="F1525" s="133">
        <v>15</v>
      </c>
      <c r="G1525" s="46" t="str">
        <f>IF(MID(tab_SATLISTE[[#This Row],[SAT-ID]],2,1)="x","x",LEFT(tab_SATLISTE[[#This Row],[SAT-ID]]))</f>
        <v>5</v>
      </c>
      <c r="H1525" s="364" t="str">
        <f xml:space="preserve"> IF(tab_SATLISTE[[#This Row],[SAT-ID]]="","",IF(MID(tab_SATLISTE[[#This Row],[SAT-ID]],2,1)="x","Freistaat Bayern",INDEX(bezirke,LEFT(tab_SATLISTE[[#This Row],[SAT-ID]],1))&amp; " - "&amp; IF(MID(tab_SATLISTE[[#This Row],[SAT-ID]],2,1)="k","kommunal","privat")))</f>
        <v>Mittelfranken - kommunal</v>
      </c>
      <c r="I1525" s="365"/>
      <c r="J1525" s="365"/>
      <c r="K1525" s="365"/>
      <c r="L1525" s="366"/>
    </row>
    <row r="1526" spans="1:12" ht="15.95" customHeight="1" x14ac:dyDescent="0.25">
      <c r="A1526" s="133" t="s">
        <v>2039</v>
      </c>
      <c r="B1526" s="133" t="s">
        <v>4332</v>
      </c>
      <c r="C1526" s="133">
        <v>42</v>
      </c>
      <c r="D1526" s="136">
        <v>42000</v>
      </c>
      <c r="E1526" s="135">
        <v>10500</v>
      </c>
      <c r="F1526" s="133">
        <v>42</v>
      </c>
      <c r="G1526" s="46" t="str">
        <f>IF(MID(tab_SATLISTE[[#This Row],[SAT-ID]],2,1)="x","x",LEFT(tab_SATLISTE[[#This Row],[SAT-ID]]))</f>
        <v>5</v>
      </c>
      <c r="H1526" s="364" t="str">
        <f xml:space="preserve"> IF(tab_SATLISTE[[#This Row],[SAT-ID]]="","",IF(MID(tab_SATLISTE[[#This Row],[SAT-ID]],2,1)="x","Freistaat Bayern",INDEX(bezirke,LEFT(tab_SATLISTE[[#This Row],[SAT-ID]],1))&amp; " - "&amp; IF(MID(tab_SATLISTE[[#This Row],[SAT-ID]],2,1)="k","kommunal","privat")))</f>
        <v>Mittelfranken - kommunal</v>
      </c>
      <c r="I1526" s="365"/>
      <c r="J1526" s="365"/>
      <c r="K1526" s="365"/>
      <c r="L1526" s="366"/>
    </row>
    <row r="1527" spans="1:12" ht="15.95" customHeight="1" x14ac:dyDescent="0.25">
      <c r="A1527" s="133" t="s">
        <v>2154</v>
      </c>
      <c r="B1527" s="133" t="s">
        <v>4333</v>
      </c>
      <c r="C1527" s="133">
        <v>20</v>
      </c>
      <c r="D1527" s="136">
        <v>20000</v>
      </c>
      <c r="E1527" s="135">
        <v>5000</v>
      </c>
      <c r="F1527" s="133">
        <v>20</v>
      </c>
      <c r="G1527" s="46" t="str">
        <f>IF(MID(tab_SATLISTE[[#This Row],[SAT-ID]],2,1)="x","x",LEFT(tab_SATLISTE[[#This Row],[SAT-ID]]))</f>
        <v>5</v>
      </c>
      <c r="H1527" s="364" t="str">
        <f xml:space="preserve"> IF(tab_SATLISTE[[#This Row],[SAT-ID]]="","",IF(MID(tab_SATLISTE[[#This Row],[SAT-ID]],2,1)="x","Freistaat Bayern",INDEX(bezirke,LEFT(tab_SATLISTE[[#This Row],[SAT-ID]],1))&amp; " - "&amp; IF(MID(tab_SATLISTE[[#This Row],[SAT-ID]],2,1)="k","kommunal","privat")))</f>
        <v>Mittelfranken - kommunal</v>
      </c>
      <c r="I1527" s="365"/>
      <c r="J1527" s="365"/>
      <c r="K1527" s="365"/>
      <c r="L1527" s="366"/>
    </row>
    <row r="1528" spans="1:12" ht="15.95" customHeight="1" x14ac:dyDescent="0.25">
      <c r="A1528" s="133" t="s">
        <v>2003</v>
      </c>
      <c r="B1528" s="133" t="s">
        <v>4334</v>
      </c>
      <c r="C1528" s="133">
        <v>20</v>
      </c>
      <c r="D1528" s="136">
        <v>20000</v>
      </c>
      <c r="E1528" s="135">
        <v>5000</v>
      </c>
      <c r="F1528" s="133">
        <v>20</v>
      </c>
      <c r="G1528" s="46" t="str">
        <f>IF(MID(tab_SATLISTE[[#This Row],[SAT-ID]],2,1)="x","x",LEFT(tab_SATLISTE[[#This Row],[SAT-ID]]))</f>
        <v>5</v>
      </c>
      <c r="H1528" s="364" t="str">
        <f xml:space="preserve"> IF(tab_SATLISTE[[#This Row],[SAT-ID]]="","",IF(MID(tab_SATLISTE[[#This Row],[SAT-ID]],2,1)="x","Freistaat Bayern",INDEX(bezirke,LEFT(tab_SATLISTE[[#This Row],[SAT-ID]],1))&amp; " - "&amp; IF(MID(tab_SATLISTE[[#This Row],[SAT-ID]],2,1)="k","kommunal","privat")))</f>
        <v>Mittelfranken - kommunal</v>
      </c>
      <c r="I1528" s="365"/>
      <c r="J1528" s="365"/>
      <c r="K1528" s="365"/>
      <c r="L1528" s="366"/>
    </row>
    <row r="1529" spans="1:12" ht="15.95" customHeight="1" x14ac:dyDescent="0.25">
      <c r="A1529" s="133" t="s">
        <v>2004</v>
      </c>
      <c r="B1529" s="133" t="s">
        <v>4335</v>
      </c>
      <c r="C1529" s="133">
        <v>24</v>
      </c>
      <c r="D1529" s="136">
        <v>24000</v>
      </c>
      <c r="E1529" s="135">
        <v>6000</v>
      </c>
      <c r="F1529" s="133">
        <v>24</v>
      </c>
      <c r="G1529" s="46" t="str">
        <f>IF(MID(tab_SATLISTE[[#This Row],[SAT-ID]],2,1)="x","x",LEFT(tab_SATLISTE[[#This Row],[SAT-ID]]))</f>
        <v>5</v>
      </c>
      <c r="H1529" s="364" t="str">
        <f xml:space="preserve"> IF(tab_SATLISTE[[#This Row],[SAT-ID]]="","",IF(MID(tab_SATLISTE[[#This Row],[SAT-ID]],2,1)="x","Freistaat Bayern",INDEX(bezirke,LEFT(tab_SATLISTE[[#This Row],[SAT-ID]],1))&amp; " - "&amp; IF(MID(tab_SATLISTE[[#This Row],[SAT-ID]],2,1)="k","kommunal","privat")))</f>
        <v>Mittelfranken - kommunal</v>
      </c>
      <c r="I1529" s="365"/>
      <c r="J1529" s="365"/>
      <c r="K1529" s="365"/>
      <c r="L1529" s="366"/>
    </row>
    <row r="1530" spans="1:12" ht="15.95" customHeight="1" x14ac:dyDescent="0.25">
      <c r="A1530" s="133" t="s">
        <v>2058</v>
      </c>
      <c r="B1530" s="133" t="s">
        <v>4336</v>
      </c>
      <c r="C1530" s="133">
        <v>28</v>
      </c>
      <c r="D1530" s="136">
        <v>28000</v>
      </c>
      <c r="E1530" s="135">
        <v>7000</v>
      </c>
      <c r="F1530" s="133">
        <v>28</v>
      </c>
      <c r="G1530" s="46" t="str">
        <f>IF(MID(tab_SATLISTE[[#This Row],[SAT-ID]],2,1)="x","x",LEFT(tab_SATLISTE[[#This Row],[SAT-ID]]))</f>
        <v>5</v>
      </c>
      <c r="H1530" s="364" t="str">
        <f xml:space="preserve"> IF(tab_SATLISTE[[#This Row],[SAT-ID]]="","",IF(MID(tab_SATLISTE[[#This Row],[SAT-ID]],2,1)="x","Freistaat Bayern",INDEX(bezirke,LEFT(tab_SATLISTE[[#This Row],[SAT-ID]],1))&amp; " - "&amp; IF(MID(tab_SATLISTE[[#This Row],[SAT-ID]],2,1)="k","kommunal","privat")))</f>
        <v>Mittelfranken - kommunal</v>
      </c>
      <c r="I1530" s="365"/>
      <c r="J1530" s="365"/>
      <c r="K1530" s="365"/>
      <c r="L1530" s="366"/>
    </row>
    <row r="1531" spans="1:12" ht="15.95" customHeight="1" x14ac:dyDescent="0.25">
      <c r="A1531" s="133" t="s">
        <v>2147</v>
      </c>
      <c r="B1531" s="133" t="s">
        <v>4337</v>
      </c>
      <c r="C1531" s="133">
        <v>11</v>
      </c>
      <c r="D1531" s="136">
        <v>11000</v>
      </c>
      <c r="E1531" s="135">
        <v>2750</v>
      </c>
      <c r="F1531" s="133">
        <v>11</v>
      </c>
      <c r="G1531" s="46" t="str">
        <f>IF(MID(tab_SATLISTE[[#This Row],[SAT-ID]],2,1)="x","x",LEFT(tab_SATLISTE[[#This Row],[SAT-ID]]))</f>
        <v>5</v>
      </c>
      <c r="H1531" s="364" t="str">
        <f xml:space="preserve"> IF(tab_SATLISTE[[#This Row],[SAT-ID]]="","",IF(MID(tab_SATLISTE[[#This Row],[SAT-ID]],2,1)="x","Freistaat Bayern",INDEX(bezirke,LEFT(tab_SATLISTE[[#This Row],[SAT-ID]],1))&amp; " - "&amp; IF(MID(tab_SATLISTE[[#This Row],[SAT-ID]],2,1)="k","kommunal","privat")))</f>
        <v>Mittelfranken - kommunal</v>
      </c>
      <c r="I1531" s="365"/>
      <c r="J1531" s="365"/>
      <c r="K1531" s="365"/>
      <c r="L1531" s="366"/>
    </row>
    <row r="1532" spans="1:12" ht="15.95" customHeight="1" x14ac:dyDescent="0.25">
      <c r="A1532" s="133" t="s">
        <v>2005</v>
      </c>
      <c r="B1532" s="133" t="s">
        <v>4338</v>
      </c>
      <c r="C1532" s="133">
        <v>30</v>
      </c>
      <c r="D1532" s="136">
        <v>30000</v>
      </c>
      <c r="E1532" s="135">
        <v>7500</v>
      </c>
      <c r="F1532" s="133">
        <v>30</v>
      </c>
      <c r="G1532" s="46" t="str">
        <f>IF(MID(tab_SATLISTE[[#This Row],[SAT-ID]],2,1)="x","x",LEFT(tab_SATLISTE[[#This Row],[SAT-ID]]))</f>
        <v>5</v>
      </c>
      <c r="H1532" s="364" t="str">
        <f xml:space="preserve"> IF(tab_SATLISTE[[#This Row],[SAT-ID]]="","",IF(MID(tab_SATLISTE[[#This Row],[SAT-ID]],2,1)="x","Freistaat Bayern",INDEX(bezirke,LEFT(tab_SATLISTE[[#This Row],[SAT-ID]],1))&amp; " - "&amp; IF(MID(tab_SATLISTE[[#This Row],[SAT-ID]],2,1)="k","kommunal","privat")))</f>
        <v>Mittelfranken - kommunal</v>
      </c>
      <c r="I1532" s="365"/>
      <c r="J1532" s="365"/>
      <c r="K1532" s="365"/>
      <c r="L1532" s="366"/>
    </row>
    <row r="1533" spans="1:12" ht="15.95" customHeight="1" x14ac:dyDescent="0.25">
      <c r="A1533" s="133" t="s">
        <v>2096</v>
      </c>
      <c r="B1533" s="133" t="s">
        <v>4339</v>
      </c>
      <c r="C1533" s="133">
        <v>9</v>
      </c>
      <c r="D1533" s="136">
        <v>9000</v>
      </c>
      <c r="E1533" s="135">
        <v>2250</v>
      </c>
      <c r="F1533" s="133">
        <v>9</v>
      </c>
      <c r="G1533" s="46" t="str">
        <f>IF(MID(tab_SATLISTE[[#This Row],[SAT-ID]],2,1)="x","x",LEFT(tab_SATLISTE[[#This Row],[SAT-ID]]))</f>
        <v>5</v>
      </c>
      <c r="H1533" s="364" t="str">
        <f xml:space="preserve"> IF(tab_SATLISTE[[#This Row],[SAT-ID]]="","",IF(MID(tab_SATLISTE[[#This Row],[SAT-ID]],2,1)="x","Freistaat Bayern",INDEX(bezirke,LEFT(tab_SATLISTE[[#This Row],[SAT-ID]],1))&amp; " - "&amp; IF(MID(tab_SATLISTE[[#This Row],[SAT-ID]],2,1)="k","kommunal","privat")))</f>
        <v>Mittelfranken - kommunal</v>
      </c>
      <c r="I1533" s="365"/>
      <c r="J1533" s="365"/>
      <c r="K1533" s="365"/>
      <c r="L1533" s="366"/>
    </row>
    <row r="1534" spans="1:12" ht="15.95" customHeight="1" x14ac:dyDescent="0.25">
      <c r="A1534" s="133" t="s">
        <v>2137</v>
      </c>
      <c r="B1534" s="133" t="s">
        <v>4340</v>
      </c>
      <c r="C1534" s="133">
        <v>11</v>
      </c>
      <c r="D1534" s="136">
        <v>11000</v>
      </c>
      <c r="E1534" s="135">
        <v>2750</v>
      </c>
      <c r="F1534" s="133">
        <v>11</v>
      </c>
      <c r="G1534" s="46" t="str">
        <f>IF(MID(tab_SATLISTE[[#This Row],[SAT-ID]],2,1)="x","x",LEFT(tab_SATLISTE[[#This Row],[SAT-ID]]))</f>
        <v>5</v>
      </c>
      <c r="H1534" s="364" t="str">
        <f xml:space="preserve"> IF(tab_SATLISTE[[#This Row],[SAT-ID]]="","",IF(MID(tab_SATLISTE[[#This Row],[SAT-ID]],2,1)="x","Freistaat Bayern",INDEX(bezirke,LEFT(tab_SATLISTE[[#This Row],[SAT-ID]],1))&amp; " - "&amp; IF(MID(tab_SATLISTE[[#This Row],[SAT-ID]],2,1)="k","kommunal","privat")))</f>
        <v>Mittelfranken - kommunal</v>
      </c>
      <c r="I1534" s="365"/>
      <c r="J1534" s="365"/>
      <c r="K1534" s="365"/>
      <c r="L1534" s="366"/>
    </row>
    <row r="1535" spans="1:12" ht="15.95" customHeight="1" x14ac:dyDescent="0.25">
      <c r="A1535" s="133" t="s">
        <v>2105</v>
      </c>
      <c r="B1535" s="133" t="s">
        <v>4341</v>
      </c>
      <c r="C1535" s="133">
        <v>22</v>
      </c>
      <c r="D1535" s="136">
        <v>22000</v>
      </c>
      <c r="E1535" s="135">
        <v>5500</v>
      </c>
      <c r="F1535" s="133">
        <v>22</v>
      </c>
      <c r="G1535" s="46" t="str">
        <f>IF(MID(tab_SATLISTE[[#This Row],[SAT-ID]],2,1)="x","x",LEFT(tab_SATLISTE[[#This Row],[SAT-ID]]))</f>
        <v>5</v>
      </c>
      <c r="H1535" s="364" t="str">
        <f xml:space="preserve"> IF(tab_SATLISTE[[#This Row],[SAT-ID]]="","",IF(MID(tab_SATLISTE[[#This Row],[SAT-ID]],2,1)="x","Freistaat Bayern",INDEX(bezirke,LEFT(tab_SATLISTE[[#This Row],[SAT-ID]],1))&amp; " - "&amp; IF(MID(tab_SATLISTE[[#This Row],[SAT-ID]],2,1)="k","kommunal","privat")))</f>
        <v>Mittelfranken - kommunal</v>
      </c>
      <c r="I1535" s="365"/>
      <c r="J1535" s="365"/>
      <c r="K1535" s="365"/>
      <c r="L1535" s="366"/>
    </row>
    <row r="1536" spans="1:12" ht="15.95" customHeight="1" x14ac:dyDescent="0.25">
      <c r="A1536" s="133" t="s">
        <v>2161</v>
      </c>
      <c r="B1536" s="133" t="s">
        <v>4342</v>
      </c>
      <c r="C1536" s="133">
        <v>14</v>
      </c>
      <c r="D1536" s="136">
        <v>14000</v>
      </c>
      <c r="E1536" s="135">
        <v>3500</v>
      </c>
      <c r="F1536" s="133">
        <v>14</v>
      </c>
      <c r="G1536" s="46" t="str">
        <f>IF(MID(tab_SATLISTE[[#This Row],[SAT-ID]],2,1)="x","x",LEFT(tab_SATLISTE[[#This Row],[SAT-ID]]))</f>
        <v>5</v>
      </c>
      <c r="H1536" s="364" t="str">
        <f xml:space="preserve"> IF(tab_SATLISTE[[#This Row],[SAT-ID]]="","",IF(MID(tab_SATLISTE[[#This Row],[SAT-ID]],2,1)="x","Freistaat Bayern",INDEX(bezirke,LEFT(tab_SATLISTE[[#This Row],[SAT-ID]],1))&amp; " - "&amp; IF(MID(tab_SATLISTE[[#This Row],[SAT-ID]],2,1)="k","kommunal","privat")))</f>
        <v>Mittelfranken - kommunal</v>
      </c>
      <c r="I1536" s="365"/>
      <c r="J1536" s="365"/>
      <c r="K1536" s="365"/>
      <c r="L1536" s="366"/>
    </row>
    <row r="1537" spans="1:12" ht="15.95" customHeight="1" x14ac:dyDescent="0.25">
      <c r="A1537" s="133" t="s">
        <v>2021</v>
      </c>
      <c r="B1537" s="133" t="s">
        <v>4343</v>
      </c>
      <c r="C1537" s="133">
        <v>42</v>
      </c>
      <c r="D1537" s="136">
        <v>42000</v>
      </c>
      <c r="E1537" s="135">
        <v>10500</v>
      </c>
      <c r="F1537" s="133">
        <v>42</v>
      </c>
      <c r="G1537" s="46" t="str">
        <f>IF(MID(tab_SATLISTE[[#This Row],[SAT-ID]],2,1)="x","x",LEFT(tab_SATLISTE[[#This Row],[SAT-ID]]))</f>
        <v>5</v>
      </c>
      <c r="H1537" s="364" t="str">
        <f xml:space="preserve"> IF(tab_SATLISTE[[#This Row],[SAT-ID]]="","",IF(MID(tab_SATLISTE[[#This Row],[SAT-ID]],2,1)="x","Freistaat Bayern",INDEX(bezirke,LEFT(tab_SATLISTE[[#This Row],[SAT-ID]],1))&amp; " - "&amp; IF(MID(tab_SATLISTE[[#This Row],[SAT-ID]],2,1)="k","kommunal","privat")))</f>
        <v>Mittelfranken - kommunal</v>
      </c>
      <c r="I1537" s="365"/>
      <c r="J1537" s="365"/>
      <c r="K1537" s="365"/>
      <c r="L1537" s="366"/>
    </row>
    <row r="1538" spans="1:12" ht="15.95" customHeight="1" x14ac:dyDescent="0.25">
      <c r="A1538" s="133" t="s">
        <v>2070</v>
      </c>
      <c r="B1538" s="133" t="s">
        <v>4344</v>
      </c>
      <c r="C1538" s="133">
        <v>23</v>
      </c>
      <c r="D1538" s="136">
        <v>23000</v>
      </c>
      <c r="E1538" s="135">
        <v>5750</v>
      </c>
      <c r="F1538" s="133">
        <v>23</v>
      </c>
      <c r="G1538" s="46" t="str">
        <f>IF(MID(tab_SATLISTE[[#This Row],[SAT-ID]],2,1)="x","x",LEFT(tab_SATLISTE[[#This Row],[SAT-ID]]))</f>
        <v>5</v>
      </c>
      <c r="H1538" s="364" t="str">
        <f xml:space="preserve"> IF(tab_SATLISTE[[#This Row],[SAT-ID]]="","",IF(MID(tab_SATLISTE[[#This Row],[SAT-ID]],2,1)="x","Freistaat Bayern",INDEX(bezirke,LEFT(tab_SATLISTE[[#This Row],[SAT-ID]],1))&amp; " - "&amp; IF(MID(tab_SATLISTE[[#This Row],[SAT-ID]],2,1)="k","kommunal","privat")))</f>
        <v>Mittelfranken - kommunal</v>
      </c>
      <c r="I1538" s="365"/>
      <c r="J1538" s="365"/>
      <c r="K1538" s="365"/>
      <c r="L1538" s="366"/>
    </row>
    <row r="1539" spans="1:12" ht="15.95" customHeight="1" x14ac:dyDescent="0.25">
      <c r="A1539" s="133" t="s">
        <v>2093</v>
      </c>
      <c r="B1539" s="133" t="s">
        <v>4345</v>
      </c>
      <c r="C1539" s="133">
        <v>23</v>
      </c>
      <c r="D1539" s="136">
        <v>23000</v>
      </c>
      <c r="E1539" s="135">
        <v>5750</v>
      </c>
      <c r="F1539" s="133">
        <v>23</v>
      </c>
      <c r="G1539" s="46" t="str">
        <f>IF(MID(tab_SATLISTE[[#This Row],[SAT-ID]],2,1)="x","x",LEFT(tab_SATLISTE[[#This Row],[SAT-ID]]))</f>
        <v>5</v>
      </c>
      <c r="H1539" s="364" t="str">
        <f xml:space="preserve"> IF(tab_SATLISTE[[#This Row],[SAT-ID]]="","",IF(MID(tab_SATLISTE[[#This Row],[SAT-ID]],2,1)="x","Freistaat Bayern",INDEX(bezirke,LEFT(tab_SATLISTE[[#This Row],[SAT-ID]],1))&amp; " - "&amp; IF(MID(tab_SATLISTE[[#This Row],[SAT-ID]],2,1)="k","kommunal","privat")))</f>
        <v>Mittelfranken - kommunal</v>
      </c>
      <c r="I1539" s="365"/>
      <c r="J1539" s="365"/>
      <c r="K1539" s="365"/>
      <c r="L1539" s="366"/>
    </row>
    <row r="1540" spans="1:12" ht="15.95" customHeight="1" x14ac:dyDescent="0.25">
      <c r="A1540" s="133" t="s">
        <v>2177</v>
      </c>
      <c r="B1540" s="133" t="s">
        <v>4346</v>
      </c>
      <c r="C1540" s="133">
        <v>5</v>
      </c>
      <c r="D1540" s="136">
        <v>5000</v>
      </c>
      <c r="E1540" s="135">
        <v>1250</v>
      </c>
      <c r="F1540" s="133">
        <v>5</v>
      </c>
      <c r="G1540" s="46" t="str">
        <f>IF(MID(tab_SATLISTE[[#This Row],[SAT-ID]],2,1)="x","x",LEFT(tab_SATLISTE[[#This Row],[SAT-ID]]))</f>
        <v>5</v>
      </c>
      <c r="H1540" s="364" t="str">
        <f xml:space="preserve"> IF(tab_SATLISTE[[#This Row],[SAT-ID]]="","",IF(MID(tab_SATLISTE[[#This Row],[SAT-ID]],2,1)="x","Freistaat Bayern",INDEX(bezirke,LEFT(tab_SATLISTE[[#This Row],[SAT-ID]],1))&amp; " - "&amp; IF(MID(tab_SATLISTE[[#This Row],[SAT-ID]],2,1)="k","kommunal","privat")))</f>
        <v>Mittelfranken - kommunal</v>
      </c>
      <c r="I1540" s="365"/>
      <c r="J1540" s="365"/>
      <c r="K1540" s="365"/>
      <c r="L1540" s="366"/>
    </row>
    <row r="1541" spans="1:12" ht="15.95" customHeight="1" x14ac:dyDescent="0.25">
      <c r="A1541" s="133" t="s">
        <v>2075</v>
      </c>
      <c r="B1541" s="133" t="s">
        <v>4347</v>
      </c>
      <c r="C1541" s="133">
        <v>5</v>
      </c>
      <c r="D1541" s="136">
        <v>5000</v>
      </c>
      <c r="E1541" s="135">
        <v>1250</v>
      </c>
      <c r="F1541" s="133">
        <v>5</v>
      </c>
      <c r="G1541" s="46" t="str">
        <f>IF(MID(tab_SATLISTE[[#This Row],[SAT-ID]],2,1)="x","x",LEFT(tab_SATLISTE[[#This Row],[SAT-ID]]))</f>
        <v>5</v>
      </c>
      <c r="H1541" s="364" t="str">
        <f xml:space="preserve"> IF(tab_SATLISTE[[#This Row],[SAT-ID]]="","",IF(MID(tab_SATLISTE[[#This Row],[SAT-ID]],2,1)="x","Freistaat Bayern",INDEX(bezirke,LEFT(tab_SATLISTE[[#This Row],[SAT-ID]],1))&amp; " - "&amp; IF(MID(tab_SATLISTE[[#This Row],[SAT-ID]],2,1)="k","kommunal","privat")))</f>
        <v>Mittelfranken - kommunal</v>
      </c>
      <c r="I1541" s="365"/>
      <c r="J1541" s="365"/>
      <c r="K1541" s="365"/>
      <c r="L1541" s="366"/>
    </row>
    <row r="1542" spans="1:12" ht="15.95" customHeight="1" x14ac:dyDescent="0.25">
      <c r="A1542" s="133" t="s">
        <v>2132</v>
      </c>
      <c r="B1542" s="133" t="s">
        <v>4348</v>
      </c>
      <c r="C1542" s="133">
        <v>107</v>
      </c>
      <c r="D1542" s="136">
        <v>107000</v>
      </c>
      <c r="E1542" s="135">
        <v>26750</v>
      </c>
      <c r="F1542" s="133">
        <v>107</v>
      </c>
      <c r="G1542" s="46" t="str">
        <f>IF(MID(tab_SATLISTE[[#This Row],[SAT-ID]],2,1)="x","x",LEFT(tab_SATLISTE[[#This Row],[SAT-ID]]))</f>
        <v>5</v>
      </c>
      <c r="H1542" s="364" t="str">
        <f xml:space="preserve"> IF(tab_SATLISTE[[#This Row],[SAT-ID]]="","",IF(MID(tab_SATLISTE[[#This Row],[SAT-ID]],2,1)="x","Freistaat Bayern",INDEX(bezirke,LEFT(tab_SATLISTE[[#This Row],[SAT-ID]],1))&amp; " - "&amp; IF(MID(tab_SATLISTE[[#This Row],[SAT-ID]],2,1)="k","kommunal","privat")))</f>
        <v>Mittelfranken - kommunal</v>
      </c>
      <c r="I1542" s="365"/>
      <c r="J1542" s="365"/>
      <c r="K1542" s="365"/>
      <c r="L1542" s="366"/>
    </row>
    <row r="1543" spans="1:12" ht="15.95" customHeight="1" x14ac:dyDescent="0.25">
      <c r="A1543" s="133" t="s">
        <v>2029</v>
      </c>
      <c r="B1543" s="133" t="s">
        <v>4349</v>
      </c>
      <c r="C1543" s="133">
        <v>75</v>
      </c>
      <c r="D1543" s="136">
        <v>75000</v>
      </c>
      <c r="E1543" s="135">
        <v>18750</v>
      </c>
      <c r="F1543" s="133">
        <v>75</v>
      </c>
      <c r="G1543" s="46" t="str">
        <f>IF(MID(tab_SATLISTE[[#This Row],[SAT-ID]],2,1)="x","x",LEFT(tab_SATLISTE[[#This Row],[SAT-ID]]))</f>
        <v>5</v>
      </c>
      <c r="H1543" s="364" t="str">
        <f xml:space="preserve"> IF(tab_SATLISTE[[#This Row],[SAT-ID]]="","",IF(MID(tab_SATLISTE[[#This Row],[SAT-ID]],2,1)="x","Freistaat Bayern",INDEX(bezirke,LEFT(tab_SATLISTE[[#This Row],[SAT-ID]],1))&amp; " - "&amp; IF(MID(tab_SATLISTE[[#This Row],[SAT-ID]],2,1)="k","kommunal","privat")))</f>
        <v>Mittelfranken - kommunal</v>
      </c>
      <c r="I1543" s="365"/>
      <c r="J1543" s="365"/>
      <c r="K1543" s="365"/>
      <c r="L1543" s="366"/>
    </row>
    <row r="1544" spans="1:12" ht="15.95" customHeight="1" x14ac:dyDescent="0.25">
      <c r="A1544" s="133" t="s">
        <v>2221</v>
      </c>
      <c r="B1544" s="133" t="s">
        <v>4350</v>
      </c>
      <c r="C1544" s="133">
        <v>7</v>
      </c>
      <c r="D1544" s="136">
        <v>7000</v>
      </c>
      <c r="E1544" s="135">
        <v>1750</v>
      </c>
      <c r="F1544" s="133">
        <v>7</v>
      </c>
      <c r="G1544" s="46" t="str">
        <f>IF(MID(tab_SATLISTE[[#This Row],[SAT-ID]],2,1)="x","x",LEFT(tab_SATLISTE[[#This Row],[SAT-ID]]))</f>
        <v>5</v>
      </c>
      <c r="H1544" s="364" t="str">
        <f xml:space="preserve"> IF(tab_SATLISTE[[#This Row],[SAT-ID]]="","",IF(MID(tab_SATLISTE[[#This Row],[SAT-ID]],2,1)="x","Freistaat Bayern",INDEX(bezirke,LEFT(tab_SATLISTE[[#This Row],[SAT-ID]],1))&amp; " - "&amp; IF(MID(tab_SATLISTE[[#This Row],[SAT-ID]],2,1)="k","kommunal","privat")))</f>
        <v>Mittelfranken - privat</v>
      </c>
      <c r="I1544" s="365"/>
      <c r="J1544" s="365"/>
      <c r="K1544" s="365"/>
      <c r="L1544" s="366"/>
    </row>
    <row r="1545" spans="1:12" ht="15.95" customHeight="1" x14ac:dyDescent="0.25">
      <c r="A1545" s="133" t="s">
        <v>2171</v>
      </c>
      <c r="B1545" s="133" t="s">
        <v>4351</v>
      </c>
      <c r="C1545" s="133">
        <v>19</v>
      </c>
      <c r="D1545" s="136">
        <v>19000</v>
      </c>
      <c r="E1545" s="135">
        <v>4750</v>
      </c>
      <c r="F1545" s="133">
        <v>19</v>
      </c>
      <c r="G1545" s="46" t="str">
        <f>IF(MID(tab_SATLISTE[[#This Row],[SAT-ID]],2,1)="x","x",LEFT(tab_SATLISTE[[#This Row],[SAT-ID]]))</f>
        <v>5</v>
      </c>
      <c r="H1545" s="364" t="str">
        <f xml:space="preserve"> IF(tab_SATLISTE[[#This Row],[SAT-ID]]="","",IF(MID(tab_SATLISTE[[#This Row],[SAT-ID]],2,1)="x","Freistaat Bayern",INDEX(bezirke,LEFT(tab_SATLISTE[[#This Row],[SAT-ID]],1))&amp; " - "&amp; IF(MID(tab_SATLISTE[[#This Row],[SAT-ID]],2,1)="k","kommunal","privat")))</f>
        <v>Mittelfranken - kommunal</v>
      </c>
      <c r="I1545" s="365"/>
      <c r="J1545" s="365"/>
      <c r="K1545" s="365"/>
      <c r="L1545" s="366"/>
    </row>
    <row r="1546" spans="1:12" ht="15.95" customHeight="1" x14ac:dyDescent="0.25">
      <c r="A1546" s="133" t="s">
        <v>2094</v>
      </c>
      <c r="B1546" s="133" t="s">
        <v>4352</v>
      </c>
      <c r="C1546" s="133">
        <v>11</v>
      </c>
      <c r="D1546" s="136">
        <v>11000</v>
      </c>
      <c r="E1546" s="135">
        <v>2750</v>
      </c>
      <c r="F1546" s="133">
        <v>11</v>
      </c>
      <c r="G1546" s="46" t="str">
        <f>IF(MID(tab_SATLISTE[[#This Row],[SAT-ID]],2,1)="x","x",LEFT(tab_SATLISTE[[#This Row],[SAT-ID]]))</f>
        <v>5</v>
      </c>
      <c r="H1546" s="364" t="str">
        <f xml:space="preserve"> IF(tab_SATLISTE[[#This Row],[SAT-ID]]="","",IF(MID(tab_SATLISTE[[#This Row],[SAT-ID]],2,1)="x","Freistaat Bayern",INDEX(bezirke,LEFT(tab_SATLISTE[[#This Row],[SAT-ID]],1))&amp; " - "&amp; IF(MID(tab_SATLISTE[[#This Row],[SAT-ID]],2,1)="k","kommunal","privat")))</f>
        <v>Mittelfranken - kommunal</v>
      </c>
      <c r="I1546" s="365"/>
      <c r="J1546" s="365"/>
      <c r="K1546" s="365"/>
      <c r="L1546" s="366"/>
    </row>
    <row r="1547" spans="1:12" ht="15.95" customHeight="1" x14ac:dyDescent="0.25">
      <c r="A1547" s="133" t="s">
        <v>2108</v>
      </c>
      <c r="B1547" s="133" t="s">
        <v>4353</v>
      </c>
      <c r="C1547" s="133">
        <v>45</v>
      </c>
      <c r="D1547" s="136">
        <v>45000</v>
      </c>
      <c r="E1547" s="135">
        <v>11250</v>
      </c>
      <c r="F1547" s="133">
        <v>45</v>
      </c>
      <c r="G1547" s="46" t="str">
        <f>IF(MID(tab_SATLISTE[[#This Row],[SAT-ID]],2,1)="x","x",LEFT(tab_SATLISTE[[#This Row],[SAT-ID]]))</f>
        <v>5</v>
      </c>
      <c r="H1547" s="364" t="str">
        <f xml:space="preserve"> IF(tab_SATLISTE[[#This Row],[SAT-ID]]="","",IF(MID(tab_SATLISTE[[#This Row],[SAT-ID]],2,1)="x","Freistaat Bayern",INDEX(bezirke,LEFT(tab_SATLISTE[[#This Row],[SAT-ID]],1))&amp; " - "&amp; IF(MID(tab_SATLISTE[[#This Row],[SAT-ID]],2,1)="k","kommunal","privat")))</f>
        <v>Mittelfranken - kommunal</v>
      </c>
      <c r="I1547" s="365"/>
      <c r="J1547" s="365"/>
      <c r="K1547" s="365"/>
      <c r="L1547" s="366"/>
    </row>
    <row r="1548" spans="1:12" ht="15.95" customHeight="1" x14ac:dyDescent="0.25">
      <c r="A1548" s="133" t="s">
        <v>2202</v>
      </c>
      <c r="B1548" s="133" t="s">
        <v>3052</v>
      </c>
      <c r="C1548" s="133">
        <v>109</v>
      </c>
      <c r="D1548" s="136">
        <v>109000</v>
      </c>
      <c r="E1548" s="135">
        <v>27250</v>
      </c>
      <c r="F1548" s="133">
        <v>109</v>
      </c>
      <c r="G1548" s="46" t="str">
        <f>IF(MID(tab_SATLISTE[[#This Row],[SAT-ID]],2,1)="x","x",LEFT(tab_SATLISTE[[#This Row],[SAT-ID]]))</f>
        <v>5</v>
      </c>
      <c r="H1548" s="364" t="str">
        <f xml:space="preserve"> IF(tab_SATLISTE[[#This Row],[SAT-ID]]="","",IF(MID(tab_SATLISTE[[#This Row],[SAT-ID]],2,1)="x","Freistaat Bayern",INDEX(bezirke,LEFT(tab_SATLISTE[[#This Row],[SAT-ID]],1))&amp; " - "&amp; IF(MID(tab_SATLISTE[[#This Row],[SAT-ID]],2,1)="k","kommunal","privat")))</f>
        <v>Mittelfranken - privat</v>
      </c>
      <c r="I1548" s="365"/>
      <c r="J1548" s="365"/>
      <c r="K1548" s="365"/>
      <c r="L1548" s="366"/>
    </row>
    <row r="1549" spans="1:12" ht="15.95" customHeight="1" x14ac:dyDescent="0.25">
      <c r="A1549" s="133" t="s">
        <v>2123</v>
      </c>
      <c r="B1549" s="133" t="s">
        <v>4354</v>
      </c>
      <c r="C1549" s="133">
        <v>26</v>
      </c>
      <c r="D1549" s="136">
        <v>26000</v>
      </c>
      <c r="E1549" s="135">
        <v>6500</v>
      </c>
      <c r="F1549" s="133">
        <v>26</v>
      </c>
      <c r="G1549" s="46" t="str">
        <f>IF(MID(tab_SATLISTE[[#This Row],[SAT-ID]],2,1)="x","x",LEFT(tab_SATLISTE[[#This Row],[SAT-ID]]))</f>
        <v>5</v>
      </c>
      <c r="H1549" s="364" t="str">
        <f xml:space="preserve"> IF(tab_SATLISTE[[#This Row],[SAT-ID]]="","",IF(MID(tab_SATLISTE[[#This Row],[SAT-ID]],2,1)="x","Freistaat Bayern",INDEX(bezirke,LEFT(tab_SATLISTE[[#This Row],[SAT-ID]],1))&amp; " - "&amp; IF(MID(tab_SATLISTE[[#This Row],[SAT-ID]],2,1)="k","kommunal","privat")))</f>
        <v>Mittelfranken - kommunal</v>
      </c>
      <c r="I1549" s="365"/>
      <c r="J1549" s="365"/>
      <c r="K1549" s="365"/>
      <c r="L1549" s="366"/>
    </row>
    <row r="1550" spans="1:12" ht="15.95" customHeight="1" x14ac:dyDescent="0.25">
      <c r="A1550" s="133" t="s">
        <v>2179</v>
      </c>
      <c r="B1550" s="133" t="s">
        <v>4355</v>
      </c>
      <c r="C1550" s="133">
        <v>23</v>
      </c>
      <c r="D1550" s="136">
        <v>23000</v>
      </c>
      <c r="E1550" s="135">
        <v>5750</v>
      </c>
      <c r="F1550" s="133">
        <v>23</v>
      </c>
      <c r="G1550" s="46" t="str">
        <f>IF(MID(tab_SATLISTE[[#This Row],[SAT-ID]],2,1)="x","x",LEFT(tab_SATLISTE[[#This Row],[SAT-ID]]))</f>
        <v>5</v>
      </c>
      <c r="H1550" s="364" t="str">
        <f xml:space="preserve"> IF(tab_SATLISTE[[#This Row],[SAT-ID]]="","",IF(MID(tab_SATLISTE[[#This Row],[SAT-ID]],2,1)="x","Freistaat Bayern",INDEX(bezirke,LEFT(tab_SATLISTE[[#This Row],[SAT-ID]],1))&amp; " - "&amp; IF(MID(tab_SATLISTE[[#This Row],[SAT-ID]],2,1)="k","kommunal","privat")))</f>
        <v>Mittelfranken - kommunal</v>
      </c>
      <c r="I1550" s="365"/>
      <c r="J1550" s="365"/>
      <c r="K1550" s="365"/>
      <c r="L1550" s="366"/>
    </row>
    <row r="1551" spans="1:12" ht="15.95" customHeight="1" x14ac:dyDescent="0.25">
      <c r="A1551" s="133" t="s">
        <v>2181</v>
      </c>
      <c r="B1551" s="133" t="s">
        <v>4356</v>
      </c>
      <c r="C1551" s="133">
        <v>23</v>
      </c>
      <c r="D1551" s="136">
        <v>23000</v>
      </c>
      <c r="E1551" s="135">
        <v>5750</v>
      </c>
      <c r="F1551" s="133">
        <v>23</v>
      </c>
      <c r="G1551" s="46" t="str">
        <f>IF(MID(tab_SATLISTE[[#This Row],[SAT-ID]],2,1)="x","x",LEFT(tab_SATLISTE[[#This Row],[SAT-ID]]))</f>
        <v>5</v>
      </c>
      <c r="H1551" s="364" t="str">
        <f xml:space="preserve"> IF(tab_SATLISTE[[#This Row],[SAT-ID]]="","",IF(MID(tab_SATLISTE[[#This Row],[SAT-ID]],2,1)="x","Freistaat Bayern",INDEX(bezirke,LEFT(tab_SATLISTE[[#This Row],[SAT-ID]],1))&amp; " - "&amp; IF(MID(tab_SATLISTE[[#This Row],[SAT-ID]],2,1)="k","kommunal","privat")))</f>
        <v>Mittelfranken - kommunal</v>
      </c>
      <c r="I1551" s="365"/>
      <c r="J1551" s="365"/>
      <c r="K1551" s="365"/>
      <c r="L1551" s="366"/>
    </row>
    <row r="1552" spans="1:12" ht="15.95" customHeight="1" x14ac:dyDescent="0.25">
      <c r="A1552" s="133" t="s">
        <v>2032</v>
      </c>
      <c r="B1552" s="133" t="s">
        <v>4357</v>
      </c>
      <c r="C1552" s="133">
        <v>7</v>
      </c>
      <c r="D1552" s="136">
        <v>7000</v>
      </c>
      <c r="E1552" s="135">
        <v>1750</v>
      </c>
      <c r="F1552" s="133">
        <v>7</v>
      </c>
      <c r="G1552" s="46" t="str">
        <f>IF(MID(tab_SATLISTE[[#This Row],[SAT-ID]],2,1)="x","x",LEFT(tab_SATLISTE[[#This Row],[SAT-ID]]))</f>
        <v>5</v>
      </c>
      <c r="H1552" s="364" t="str">
        <f xml:space="preserve"> IF(tab_SATLISTE[[#This Row],[SAT-ID]]="","",IF(MID(tab_SATLISTE[[#This Row],[SAT-ID]],2,1)="x","Freistaat Bayern",INDEX(bezirke,LEFT(tab_SATLISTE[[#This Row],[SAT-ID]],1))&amp; " - "&amp; IF(MID(tab_SATLISTE[[#This Row],[SAT-ID]],2,1)="k","kommunal","privat")))</f>
        <v>Mittelfranken - kommunal</v>
      </c>
      <c r="I1552" s="365"/>
      <c r="J1552" s="365"/>
      <c r="K1552" s="365"/>
      <c r="L1552" s="366"/>
    </row>
    <row r="1553" spans="1:12" ht="15.95" customHeight="1" x14ac:dyDescent="0.25">
      <c r="A1553" s="133" t="s">
        <v>2014</v>
      </c>
      <c r="B1553" s="133" t="s">
        <v>4358</v>
      </c>
      <c r="C1553" s="133">
        <v>8</v>
      </c>
      <c r="D1553" s="136">
        <v>8000</v>
      </c>
      <c r="E1553" s="135">
        <v>2000</v>
      </c>
      <c r="F1553" s="133">
        <v>8</v>
      </c>
      <c r="G1553" s="46" t="str">
        <f>IF(MID(tab_SATLISTE[[#This Row],[SAT-ID]],2,1)="x","x",LEFT(tab_SATLISTE[[#This Row],[SAT-ID]]))</f>
        <v>5</v>
      </c>
      <c r="H1553" s="364" t="str">
        <f xml:space="preserve"> IF(tab_SATLISTE[[#This Row],[SAT-ID]]="","",IF(MID(tab_SATLISTE[[#This Row],[SAT-ID]],2,1)="x","Freistaat Bayern",INDEX(bezirke,LEFT(tab_SATLISTE[[#This Row],[SAT-ID]],1))&amp; " - "&amp; IF(MID(tab_SATLISTE[[#This Row],[SAT-ID]],2,1)="k","kommunal","privat")))</f>
        <v>Mittelfranken - kommunal</v>
      </c>
      <c r="I1553" s="365"/>
      <c r="J1553" s="365"/>
      <c r="K1553" s="365"/>
      <c r="L1553" s="366"/>
    </row>
    <row r="1554" spans="1:12" ht="15.95" customHeight="1" x14ac:dyDescent="0.25">
      <c r="A1554" s="133" t="s">
        <v>2051</v>
      </c>
      <c r="B1554" s="133" t="s">
        <v>4359</v>
      </c>
      <c r="C1554" s="133">
        <v>36</v>
      </c>
      <c r="D1554" s="136">
        <v>36000</v>
      </c>
      <c r="E1554" s="135">
        <v>9000</v>
      </c>
      <c r="F1554" s="133">
        <v>36</v>
      </c>
      <c r="G1554" s="46" t="str">
        <f>IF(MID(tab_SATLISTE[[#This Row],[SAT-ID]],2,1)="x","x",LEFT(tab_SATLISTE[[#This Row],[SAT-ID]]))</f>
        <v>5</v>
      </c>
      <c r="H1554" s="364" t="str">
        <f xml:space="preserve"> IF(tab_SATLISTE[[#This Row],[SAT-ID]]="","",IF(MID(tab_SATLISTE[[#This Row],[SAT-ID]],2,1)="x","Freistaat Bayern",INDEX(bezirke,LEFT(tab_SATLISTE[[#This Row],[SAT-ID]],1))&amp; " - "&amp; IF(MID(tab_SATLISTE[[#This Row],[SAT-ID]],2,1)="k","kommunal","privat")))</f>
        <v>Mittelfranken - kommunal</v>
      </c>
      <c r="I1554" s="365"/>
      <c r="J1554" s="365"/>
      <c r="K1554" s="365"/>
      <c r="L1554" s="366"/>
    </row>
    <row r="1555" spans="1:12" ht="15.95" customHeight="1" x14ac:dyDescent="0.25">
      <c r="A1555" s="133" t="s">
        <v>2102</v>
      </c>
      <c r="B1555" s="133" t="s">
        <v>4360</v>
      </c>
      <c r="C1555" s="133">
        <v>5</v>
      </c>
      <c r="D1555" s="136">
        <v>5000</v>
      </c>
      <c r="E1555" s="135">
        <v>1250</v>
      </c>
      <c r="F1555" s="133">
        <v>5</v>
      </c>
      <c r="G1555" s="46" t="str">
        <f>IF(MID(tab_SATLISTE[[#This Row],[SAT-ID]],2,1)="x","x",LEFT(tab_SATLISTE[[#This Row],[SAT-ID]]))</f>
        <v>5</v>
      </c>
      <c r="H1555" s="364" t="str">
        <f xml:space="preserve"> IF(tab_SATLISTE[[#This Row],[SAT-ID]]="","",IF(MID(tab_SATLISTE[[#This Row],[SAT-ID]],2,1)="x","Freistaat Bayern",INDEX(bezirke,LEFT(tab_SATLISTE[[#This Row],[SAT-ID]],1))&amp; " - "&amp; IF(MID(tab_SATLISTE[[#This Row],[SAT-ID]],2,1)="k","kommunal","privat")))</f>
        <v>Mittelfranken - kommunal</v>
      </c>
      <c r="I1555" s="365"/>
      <c r="J1555" s="365"/>
      <c r="K1555" s="365"/>
      <c r="L1555" s="366"/>
    </row>
    <row r="1556" spans="1:12" ht="15.95" customHeight="1" x14ac:dyDescent="0.25">
      <c r="A1556" s="133" t="s">
        <v>2050</v>
      </c>
      <c r="B1556" s="133" t="s">
        <v>4361</v>
      </c>
      <c r="C1556" s="133">
        <v>37</v>
      </c>
      <c r="D1556" s="136">
        <v>37000</v>
      </c>
      <c r="E1556" s="135">
        <v>9250</v>
      </c>
      <c r="F1556" s="133">
        <v>37</v>
      </c>
      <c r="G1556" s="46" t="str">
        <f>IF(MID(tab_SATLISTE[[#This Row],[SAT-ID]],2,1)="x","x",LEFT(tab_SATLISTE[[#This Row],[SAT-ID]]))</f>
        <v>5</v>
      </c>
      <c r="H1556" s="364" t="str">
        <f xml:space="preserve"> IF(tab_SATLISTE[[#This Row],[SAT-ID]]="","",IF(MID(tab_SATLISTE[[#This Row],[SAT-ID]],2,1)="x","Freistaat Bayern",INDEX(bezirke,LEFT(tab_SATLISTE[[#This Row],[SAT-ID]],1))&amp; " - "&amp; IF(MID(tab_SATLISTE[[#This Row],[SAT-ID]],2,1)="k","kommunal","privat")))</f>
        <v>Mittelfranken - kommunal</v>
      </c>
      <c r="I1556" s="365"/>
      <c r="J1556" s="365"/>
      <c r="K1556" s="365"/>
      <c r="L1556" s="366"/>
    </row>
    <row r="1557" spans="1:12" ht="15.95" customHeight="1" x14ac:dyDescent="0.25">
      <c r="A1557" s="133" t="s">
        <v>2027</v>
      </c>
      <c r="B1557" s="133" t="s">
        <v>4362</v>
      </c>
      <c r="C1557" s="133">
        <v>9</v>
      </c>
      <c r="D1557" s="136">
        <v>9000</v>
      </c>
      <c r="E1557" s="135">
        <v>2250</v>
      </c>
      <c r="F1557" s="133">
        <v>9</v>
      </c>
      <c r="G1557" s="46" t="str">
        <f>IF(MID(tab_SATLISTE[[#This Row],[SAT-ID]],2,1)="x","x",LEFT(tab_SATLISTE[[#This Row],[SAT-ID]]))</f>
        <v>5</v>
      </c>
      <c r="H1557" s="364" t="str">
        <f xml:space="preserve"> IF(tab_SATLISTE[[#This Row],[SAT-ID]]="","",IF(MID(tab_SATLISTE[[#This Row],[SAT-ID]],2,1)="x","Freistaat Bayern",INDEX(bezirke,LEFT(tab_SATLISTE[[#This Row],[SAT-ID]],1))&amp; " - "&amp; IF(MID(tab_SATLISTE[[#This Row],[SAT-ID]],2,1)="k","kommunal","privat")))</f>
        <v>Mittelfranken - kommunal</v>
      </c>
      <c r="I1557" s="365"/>
      <c r="J1557" s="365"/>
      <c r="K1557" s="365"/>
      <c r="L1557" s="366"/>
    </row>
    <row r="1558" spans="1:12" ht="15.95" customHeight="1" x14ac:dyDescent="0.25">
      <c r="A1558" s="133" t="s">
        <v>2035</v>
      </c>
      <c r="B1558" s="133" t="s">
        <v>263</v>
      </c>
      <c r="C1558" s="133">
        <v>34</v>
      </c>
      <c r="D1558" s="136">
        <v>34000</v>
      </c>
      <c r="E1558" s="135">
        <v>8500</v>
      </c>
      <c r="F1558" s="133">
        <v>34</v>
      </c>
      <c r="G1558" s="46" t="str">
        <f>IF(MID(tab_SATLISTE[[#This Row],[SAT-ID]],2,1)="x","x",LEFT(tab_SATLISTE[[#This Row],[SAT-ID]]))</f>
        <v>5</v>
      </c>
      <c r="H1558" s="364" t="str">
        <f xml:space="preserve"> IF(tab_SATLISTE[[#This Row],[SAT-ID]]="","",IF(MID(tab_SATLISTE[[#This Row],[SAT-ID]],2,1)="x","Freistaat Bayern",INDEX(bezirke,LEFT(tab_SATLISTE[[#This Row],[SAT-ID]],1))&amp; " - "&amp; IF(MID(tab_SATLISTE[[#This Row],[SAT-ID]],2,1)="k","kommunal","privat")))</f>
        <v>Mittelfranken - kommunal</v>
      </c>
      <c r="I1558" s="365"/>
      <c r="J1558" s="365"/>
      <c r="K1558" s="365"/>
      <c r="L1558" s="366"/>
    </row>
    <row r="1559" spans="1:12" ht="15.95" customHeight="1" x14ac:dyDescent="0.25">
      <c r="A1559" s="133" t="s">
        <v>2037</v>
      </c>
      <c r="B1559" s="133" t="s">
        <v>4363</v>
      </c>
      <c r="C1559" s="133">
        <v>63</v>
      </c>
      <c r="D1559" s="136">
        <v>63000</v>
      </c>
      <c r="E1559" s="135">
        <v>15750</v>
      </c>
      <c r="F1559" s="133">
        <v>63</v>
      </c>
      <c r="G1559" s="46" t="str">
        <f>IF(MID(tab_SATLISTE[[#This Row],[SAT-ID]],2,1)="x","x",LEFT(tab_SATLISTE[[#This Row],[SAT-ID]]))</f>
        <v>5</v>
      </c>
      <c r="H1559" s="364" t="str">
        <f xml:space="preserve"> IF(tab_SATLISTE[[#This Row],[SAT-ID]]="","",IF(MID(tab_SATLISTE[[#This Row],[SAT-ID]],2,1)="x","Freistaat Bayern",INDEX(bezirke,LEFT(tab_SATLISTE[[#This Row],[SAT-ID]],1))&amp; " - "&amp; IF(MID(tab_SATLISTE[[#This Row],[SAT-ID]],2,1)="k","kommunal","privat")))</f>
        <v>Mittelfranken - kommunal</v>
      </c>
      <c r="I1559" s="365"/>
      <c r="J1559" s="365"/>
      <c r="K1559" s="365"/>
      <c r="L1559" s="366"/>
    </row>
    <row r="1560" spans="1:12" ht="15.95" customHeight="1" x14ac:dyDescent="0.25">
      <c r="A1560" s="133" t="s">
        <v>2038</v>
      </c>
      <c r="B1560" s="133" t="s">
        <v>264</v>
      </c>
      <c r="C1560" s="133">
        <v>7</v>
      </c>
      <c r="D1560" s="136">
        <v>7000</v>
      </c>
      <c r="E1560" s="135">
        <v>1750</v>
      </c>
      <c r="F1560" s="133">
        <v>7</v>
      </c>
      <c r="G1560" s="46" t="str">
        <f>IF(MID(tab_SATLISTE[[#This Row],[SAT-ID]],2,1)="x","x",LEFT(tab_SATLISTE[[#This Row],[SAT-ID]]))</f>
        <v>5</v>
      </c>
      <c r="H1560" s="364" t="str">
        <f xml:space="preserve"> IF(tab_SATLISTE[[#This Row],[SAT-ID]]="","",IF(MID(tab_SATLISTE[[#This Row],[SAT-ID]],2,1)="x","Freistaat Bayern",INDEX(bezirke,LEFT(tab_SATLISTE[[#This Row],[SAT-ID]],1))&amp; " - "&amp; IF(MID(tab_SATLISTE[[#This Row],[SAT-ID]],2,1)="k","kommunal","privat")))</f>
        <v>Mittelfranken - kommunal</v>
      </c>
      <c r="I1560" s="365"/>
      <c r="J1560" s="365"/>
      <c r="K1560" s="365"/>
      <c r="L1560" s="366"/>
    </row>
    <row r="1561" spans="1:12" ht="15.95" customHeight="1" x14ac:dyDescent="0.25">
      <c r="A1561" s="133" t="s">
        <v>2040</v>
      </c>
      <c r="B1561" s="133" t="s">
        <v>4364</v>
      </c>
      <c r="C1561" s="133">
        <v>6</v>
      </c>
      <c r="D1561" s="136">
        <v>6000</v>
      </c>
      <c r="E1561" s="135">
        <v>1500</v>
      </c>
      <c r="F1561" s="133">
        <v>6</v>
      </c>
      <c r="G1561" s="46" t="str">
        <f>IF(MID(tab_SATLISTE[[#This Row],[SAT-ID]],2,1)="x","x",LEFT(tab_SATLISTE[[#This Row],[SAT-ID]]))</f>
        <v>5</v>
      </c>
      <c r="H1561" s="364" t="str">
        <f xml:space="preserve"> IF(tab_SATLISTE[[#This Row],[SAT-ID]]="","",IF(MID(tab_SATLISTE[[#This Row],[SAT-ID]],2,1)="x","Freistaat Bayern",INDEX(bezirke,LEFT(tab_SATLISTE[[#This Row],[SAT-ID]],1))&amp; " - "&amp; IF(MID(tab_SATLISTE[[#This Row],[SAT-ID]],2,1)="k","kommunal","privat")))</f>
        <v>Mittelfranken - kommunal</v>
      </c>
      <c r="I1561" s="365"/>
      <c r="J1561" s="365"/>
      <c r="K1561" s="365"/>
      <c r="L1561" s="366"/>
    </row>
    <row r="1562" spans="1:12" ht="15.95" customHeight="1" x14ac:dyDescent="0.25">
      <c r="A1562" s="133" t="s">
        <v>2043</v>
      </c>
      <c r="B1562" s="133" t="s">
        <v>4365</v>
      </c>
      <c r="C1562" s="133">
        <v>4</v>
      </c>
      <c r="D1562" s="136">
        <v>4000</v>
      </c>
      <c r="E1562" s="135">
        <v>1000</v>
      </c>
      <c r="F1562" s="133">
        <v>4</v>
      </c>
      <c r="G1562" s="46" t="str">
        <f>IF(MID(tab_SATLISTE[[#This Row],[SAT-ID]],2,1)="x","x",LEFT(tab_SATLISTE[[#This Row],[SAT-ID]]))</f>
        <v>5</v>
      </c>
      <c r="H1562" s="364" t="str">
        <f xml:space="preserve"> IF(tab_SATLISTE[[#This Row],[SAT-ID]]="","",IF(MID(tab_SATLISTE[[#This Row],[SAT-ID]],2,1)="x","Freistaat Bayern",INDEX(bezirke,LEFT(tab_SATLISTE[[#This Row],[SAT-ID]],1))&amp; " - "&amp; IF(MID(tab_SATLISTE[[#This Row],[SAT-ID]],2,1)="k","kommunal","privat")))</f>
        <v>Mittelfranken - kommunal</v>
      </c>
      <c r="I1562" s="365"/>
      <c r="J1562" s="365"/>
      <c r="K1562" s="365"/>
      <c r="L1562" s="366"/>
    </row>
    <row r="1563" spans="1:12" ht="15.95" customHeight="1" x14ac:dyDescent="0.25">
      <c r="A1563" s="133" t="s">
        <v>2052</v>
      </c>
      <c r="B1563" s="133" t="s">
        <v>4366</v>
      </c>
      <c r="C1563" s="133">
        <v>5</v>
      </c>
      <c r="D1563" s="136">
        <v>5000</v>
      </c>
      <c r="E1563" s="135">
        <v>1250</v>
      </c>
      <c r="F1563" s="133">
        <v>5</v>
      </c>
      <c r="G1563" s="46" t="str">
        <f>IF(MID(tab_SATLISTE[[#This Row],[SAT-ID]],2,1)="x","x",LEFT(tab_SATLISTE[[#This Row],[SAT-ID]]))</f>
        <v>5</v>
      </c>
      <c r="H1563" s="364" t="str">
        <f xml:space="preserve"> IF(tab_SATLISTE[[#This Row],[SAT-ID]]="","",IF(MID(tab_SATLISTE[[#This Row],[SAT-ID]],2,1)="x","Freistaat Bayern",INDEX(bezirke,LEFT(tab_SATLISTE[[#This Row],[SAT-ID]],1))&amp; " - "&amp; IF(MID(tab_SATLISTE[[#This Row],[SAT-ID]],2,1)="k","kommunal","privat")))</f>
        <v>Mittelfranken - kommunal</v>
      </c>
      <c r="I1563" s="365"/>
      <c r="J1563" s="365"/>
      <c r="K1563" s="365"/>
      <c r="L1563" s="366"/>
    </row>
    <row r="1564" spans="1:12" ht="15.95" customHeight="1" x14ac:dyDescent="0.25">
      <c r="A1564" s="133" t="s">
        <v>2030</v>
      </c>
      <c r="B1564" s="133" t="s">
        <v>4367</v>
      </c>
      <c r="C1564" s="133">
        <v>7</v>
      </c>
      <c r="D1564" s="136">
        <v>7000</v>
      </c>
      <c r="E1564" s="135">
        <v>1750</v>
      </c>
      <c r="F1564" s="133">
        <v>7</v>
      </c>
      <c r="G1564" s="46" t="str">
        <f>IF(MID(tab_SATLISTE[[#This Row],[SAT-ID]],2,1)="x","x",LEFT(tab_SATLISTE[[#This Row],[SAT-ID]]))</f>
        <v>5</v>
      </c>
      <c r="H1564" s="364" t="str">
        <f xml:space="preserve"> IF(tab_SATLISTE[[#This Row],[SAT-ID]]="","",IF(MID(tab_SATLISTE[[#This Row],[SAT-ID]],2,1)="x","Freistaat Bayern",INDEX(bezirke,LEFT(tab_SATLISTE[[#This Row],[SAT-ID]],1))&amp; " - "&amp; IF(MID(tab_SATLISTE[[#This Row],[SAT-ID]],2,1)="k","kommunal","privat")))</f>
        <v>Mittelfranken - kommunal</v>
      </c>
      <c r="I1564" s="365"/>
      <c r="J1564" s="365"/>
      <c r="K1564" s="365"/>
      <c r="L1564" s="366"/>
    </row>
    <row r="1565" spans="1:12" ht="15.95" customHeight="1" x14ac:dyDescent="0.25">
      <c r="A1565" s="133" t="s">
        <v>2056</v>
      </c>
      <c r="B1565" s="133" t="s">
        <v>4368</v>
      </c>
      <c r="C1565" s="133">
        <v>6</v>
      </c>
      <c r="D1565" s="136">
        <v>6000</v>
      </c>
      <c r="E1565" s="135">
        <v>1500</v>
      </c>
      <c r="F1565" s="133">
        <v>6</v>
      </c>
      <c r="G1565" s="46" t="str">
        <f>IF(MID(tab_SATLISTE[[#This Row],[SAT-ID]],2,1)="x","x",LEFT(tab_SATLISTE[[#This Row],[SAT-ID]]))</f>
        <v>5</v>
      </c>
      <c r="H1565" s="364" t="str">
        <f xml:space="preserve"> IF(tab_SATLISTE[[#This Row],[SAT-ID]]="","",IF(MID(tab_SATLISTE[[#This Row],[SAT-ID]],2,1)="x","Freistaat Bayern",INDEX(bezirke,LEFT(tab_SATLISTE[[#This Row],[SAT-ID]],1))&amp; " - "&amp; IF(MID(tab_SATLISTE[[#This Row],[SAT-ID]],2,1)="k","kommunal","privat")))</f>
        <v>Mittelfranken - kommunal</v>
      </c>
      <c r="I1565" s="365"/>
      <c r="J1565" s="365"/>
      <c r="K1565" s="365"/>
      <c r="L1565" s="366"/>
    </row>
    <row r="1566" spans="1:12" ht="15.95" customHeight="1" x14ac:dyDescent="0.25">
      <c r="A1566" s="133" t="s">
        <v>2055</v>
      </c>
      <c r="B1566" s="133" t="s">
        <v>265</v>
      </c>
      <c r="C1566" s="133">
        <v>16</v>
      </c>
      <c r="D1566" s="136">
        <v>16000</v>
      </c>
      <c r="E1566" s="135">
        <v>4000</v>
      </c>
      <c r="F1566" s="133">
        <v>16</v>
      </c>
      <c r="G1566" s="46" t="str">
        <f>IF(MID(tab_SATLISTE[[#This Row],[SAT-ID]],2,1)="x","x",LEFT(tab_SATLISTE[[#This Row],[SAT-ID]]))</f>
        <v>5</v>
      </c>
      <c r="H1566" s="364" t="str">
        <f xml:space="preserve"> IF(tab_SATLISTE[[#This Row],[SAT-ID]]="","",IF(MID(tab_SATLISTE[[#This Row],[SAT-ID]],2,1)="x","Freistaat Bayern",INDEX(bezirke,LEFT(tab_SATLISTE[[#This Row],[SAT-ID]],1))&amp; " - "&amp; IF(MID(tab_SATLISTE[[#This Row],[SAT-ID]],2,1)="k","kommunal","privat")))</f>
        <v>Mittelfranken - kommunal</v>
      </c>
      <c r="I1566" s="365"/>
      <c r="J1566" s="365"/>
      <c r="K1566" s="365"/>
      <c r="L1566" s="366"/>
    </row>
    <row r="1567" spans="1:12" ht="15.95" customHeight="1" x14ac:dyDescent="0.25">
      <c r="A1567" s="133" t="s">
        <v>2213</v>
      </c>
      <c r="B1567" s="133" t="s">
        <v>4369</v>
      </c>
      <c r="C1567" s="133">
        <v>6</v>
      </c>
      <c r="D1567" s="136">
        <v>6000</v>
      </c>
      <c r="E1567" s="135">
        <v>1500</v>
      </c>
      <c r="F1567" s="133">
        <v>6</v>
      </c>
      <c r="G1567" s="46" t="str">
        <f>IF(MID(tab_SATLISTE[[#This Row],[SAT-ID]],2,1)="x","x",LEFT(tab_SATLISTE[[#This Row],[SAT-ID]]))</f>
        <v>5</v>
      </c>
      <c r="H1567" s="364" t="str">
        <f xml:space="preserve"> IF(tab_SATLISTE[[#This Row],[SAT-ID]]="","",IF(MID(tab_SATLISTE[[#This Row],[SAT-ID]],2,1)="x","Freistaat Bayern",INDEX(bezirke,LEFT(tab_SATLISTE[[#This Row],[SAT-ID]],1))&amp; " - "&amp; IF(MID(tab_SATLISTE[[#This Row],[SAT-ID]],2,1)="k","kommunal","privat")))</f>
        <v>Mittelfranken - privat</v>
      </c>
      <c r="I1567" s="365"/>
      <c r="J1567" s="365"/>
      <c r="K1567" s="365"/>
      <c r="L1567" s="366"/>
    </row>
    <row r="1568" spans="1:12" ht="15.95" customHeight="1" x14ac:dyDescent="0.25">
      <c r="A1568" s="133" t="s">
        <v>2127</v>
      </c>
      <c r="B1568" s="133" t="s">
        <v>4370</v>
      </c>
      <c r="C1568" s="133">
        <v>34</v>
      </c>
      <c r="D1568" s="136">
        <v>34000</v>
      </c>
      <c r="E1568" s="135">
        <v>8500</v>
      </c>
      <c r="F1568" s="133">
        <v>34</v>
      </c>
      <c r="G1568" s="46" t="str">
        <f>IF(MID(tab_SATLISTE[[#This Row],[SAT-ID]],2,1)="x","x",LEFT(tab_SATLISTE[[#This Row],[SAT-ID]]))</f>
        <v>5</v>
      </c>
      <c r="H1568" s="364" t="str">
        <f xml:space="preserve"> IF(tab_SATLISTE[[#This Row],[SAT-ID]]="","",IF(MID(tab_SATLISTE[[#This Row],[SAT-ID]],2,1)="x","Freistaat Bayern",INDEX(bezirke,LEFT(tab_SATLISTE[[#This Row],[SAT-ID]],1))&amp; " - "&amp; IF(MID(tab_SATLISTE[[#This Row],[SAT-ID]],2,1)="k","kommunal","privat")))</f>
        <v>Mittelfranken - kommunal</v>
      </c>
      <c r="I1568" s="365"/>
      <c r="J1568" s="365"/>
      <c r="K1568" s="365"/>
      <c r="L1568" s="366"/>
    </row>
    <row r="1569" spans="1:12" ht="15.95" customHeight="1" x14ac:dyDescent="0.25">
      <c r="A1569" s="133" t="s">
        <v>2239</v>
      </c>
      <c r="B1569" s="133" t="s">
        <v>4371</v>
      </c>
      <c r="C1569" s="133">
        <v>17</v>
      </c>
      <c r="D1569" s="136">
        <v>17000</v>
      </c>
      <c r="E1569" s="135">
        <v>4250</v>
      </c>
      <c r="F1569" s="133">
        <v>17</v>
      </c>
      <c r="G1569" s="46" t="str">
        <f>IF(MID(tab_SATLISTE[[#This Row],[SAT-ID]],2,1)="x","x",LEFT(tab_SATLISTE[[#This Row],[SAT-ID]]))</f>
        <v>5</v>
      </c>
      <c r="H1569" s="364" t="str">
        <f xml:space="preserve"> IF(tab_SATLISTE[[#This Row],[SAT-ID]]="","",IF(MID(tab_SATLISTE[[#This Row],[SAT-ID]],2,1)="x","Freistaat Bayern",INDEX(bezirke,LEFT(tab_SATLISTE[[#This Row],[SAT-ID]],1))&amp; " - "&amp; IF(MID(tab_SATLISTE[[#This Row],[SAT-ID]],2,1)="k","kommunal","privat")))</f>
        <v>Mittelfranken - privat</v>
      </c>
      <c r="I1569" s="365"/>
      <c r="J1569" s="365"/>
      <c r="K1569" s="365"/>
      <c r="L1569" s="366"/>
    </row>
    <row r="1570" spans="1:12" ht="15.95" customHeight="1" x14ac:dyDescent="0.25">
      <c r="A1570" s="133" t="s">
        <v>2090</v>
      </c>
      <c r="B1570" s="133" t="s">
        <v>4372</v>
      </c>
      <c r="C1570" s="133">
        <v>9</v>
      </c>
      <c r="D1570" s="136">
        <v>9000</v>
      </c>
      <c r="E1570" s="135">
        <v>2250</v>
      </c>
      <c r="F1570" s="133">
        <v>9</v>
      </c>
      <c r="G1570" s="46" t="str">
        <f>IF(MID(tab_SATLISTE[[#This Row],[SAT-ID]],2,1)="x","x",LEFT(tab_SATLISTE[[#This Row],[SAT-ID]]))</f>
        <v>5</v>
      </c>
      <c r="H1570" s="364" t="str">
        <f xml:space="preserve"> IF(tab_SATLISTE[[#This Row],[SAT-ID]]="","",IF(MID(tab_SATLISTE[[#This Row],[SAT-ID]],2,1)="x","Freistaat Bayern",INDEX(bezirke,LEFT(tab_SATLISTE[[#This Row],[SAT-ID]],1))&amp; " - "&amp; IF(MID(tab_SATLISTE[[#This Row],[SAT-ID]],2,1)="k","kommunal","privat")))</f>
        <v>Mittelfranken - kommunal</v>
      </c>
      <c r="I1570" s="365"/>
      <c r="J1570" s="365"/>
      <c r="K1570" s="365"/>
      <c r="L1570" s="366"/>
    </row>
    <row r="1571" spans="1:12" ht="15.95" customHeight="1" x14ac:dyDescent="0.25">
      <c r="A1571" s="133" t="s">
        <v>2045</v>
      </c>
      <c r="B1571" s="133" t="s">
        <v>4373</v>
      </c>
      <c r="C1571" s="133">
        <v>21</v>
      </c>
      <c r="D1571" s="136">
        <v>21000</v>
      </c>
      <c r="E1571" s="135">
        <v>5250</v>
      </c>
      <c r="F1571" s="133">
        <v>21</v>
      </c>
      <c r="G1571" s="46" t="str">
        <f>IF(MID(tab_SATLISTE[[#This Row],[SAT-ID]],2,1)="x","x",LEFT(tab_SATLISTE[[#This Row],[SAT-ID]]))</f>
        <v>5</v>
      </c>
      <c r="H1571" s="364" t="str">
        <f xml:space="preserve"> IF(tab_SATLISTE[[#This Row],[SAT-ID]]="","",IF(MID(tab_SATLISTE[[#This Row],[SAT-ID]],2,1)="x","Freistaat Bayern",INDEX(bezirke,LEFT(tab_SATLISTE[[#This Row],[SAT-ID]],1))&amp; " - "&amp; IF(MID(tab_SATLISTE[[#This Row],[SAT-ID]],2,1)="k","kommunal","privat")))</f>
        <v>Mittelfranken - kommunal</v>
      </c>
      <c r="I1571" s="365"/>
      <c r="J1571" s="365"/>
      <c r="K1571" s="365"/>
      <c r="L1571" s="366"/>
    </row>
    <row r="1572" spans="1:12" ht="15.95" customHeight="1" x14ac:dyDescent="0.25">
      <c r="A1572" s="133" t="s">
        <v>2100</v>
      </c>
      <c r="B1572" s="133" t="s">
        <v>4374</v>
      </c>
      <c r="C1572" s="133">
        <v>9</v>
      </c>
      <c r="D1572" s="136">
        <v>9000</v>
      </c>
      <c r="E1572" s="135">
        <v>2250</v>
      </c>
      <c r="F1572" s="133">
        <v>9</v>
      </c>
      <c r="G1572" s="46" t="str">
        <f>IF(MID(tab_SATLISTE[[#This Row],[SAT-ID]],2,1)="x","x",LEFT(tab_SATLISTE[[#This Row],[SAT-ID]]))</f>
        <v>5</v>
      </c>
      <c r="H1572" s="364" t="str">
        <f xml:space="preserve"> IF(tab_SATLISTE[[#This Row],[SAT-ID]]="","",IF(MID(tab_SATLISTE[[#This Row],[SAT-ID]],2,1)="x","Freistaat Bayern",INDEX(bezirke,LEFT(tab_SATLISTE[[#This Row],[SAT-ID]],1))&amp; " - "&amp; IF(MID(tab_SATLISTE[[#This Row],[SAT-ID]],2,1)="k","kommunal","privat")))</f>
        <v>Mittelfranken - kommunal</v>
      </c>
      <c r="I1572" s="365"/>
      <c r="J1572" s="365"/>
      <c r="K1572" s="365"/>
      <c r="L1572" s="366"/>
    </row>
    <row r="1573" spans="1:12" ht="15.95" customHeight="1" x14ac:dyDescent="0.25">
      <c r="A1573" s="133" t="s">
        <v>2104</v>
      </c>
      <c r="B1573" s="133" t="s">
        <v>4375</v>
      </c>
      <c r="C1573" s="133">
        <v>5</v>
      </c>
      <c r="D1573" s="136">
        <v>5000</v>
      </c>
      <c r="E1573" s="135">
        <v>1250</v>
      </c>
      <c r="F1573" s="133">
        <v>5</v>
      </c>
      <c r="G1573" s="46" t="str">
        <f>IF(MID(tab_SATLISTE[[#This Row],[SAT-ID]],2,1)="x","x",LEFT(tab_SATLISTE[[#This Row],[SAT-ID]]))</f>
        <v>5</v>
      </c>
      <c r="H1573" s="364" t="str">
        <f xml:space="preserve"> IF(tab_SATLISTE[[#This Row],[SAT-ID]]="","",IF(MID(tab_SATLISTE[[#This Row],[SAT-ID]],2,1)="x","Freistaat Bayern",INDEX(bezirke,LEFT(tab_SATLISTE[[#This Row],[SAT-ID]],1))&amp; " - "&amp; IF(MID(tab_SATLISTE[[#This Row],[SAT-ID]],2,1)="k","kommunal","privat")))</f>
        <v>Mittelfranken - kommunal</v>
      </c>
      <c r="I1573" s="365"/>
      <c r="J1573" s="365"/>
      <c r="K1573" s="365"/>
      <c r="L1573" s="366"/>
    </row>
    <row r="1574" spans="1:12" ht="15.95" customHeight="1" x14ac:dyDescent="0.25">
      <c r="A1574" s="133" t="s">
        <v>2117</v>
      </c>
      <c r="B1574" s="133" t="s">
        <v>4376</v>
      </c>
      <c r="C1574" s="133">
        <v>6</v>
      </c>
      <c r="D1574" s="136">
        <v>6000</v>
      </c>
      <c r="E1574" s="135">
        <v>1500</v>
      </c>
      <c r="F1574" s="133">
        <v>6</v>
      </c>
      <c r="G1574" s="46" t="str">
        <f>IF(MID(tab_SATLISTE[[#This Row],[SAT-ID]],2,1)="x","x",LEFT(tab_SATLISTE[[#This Row],[SAT-ID]]))</f>
        <v>5</v>
      </c>
      <c r="H1574" s="364" t="str">
        <f xml:space="preserve"> IF(tab_SATLISTE[[#This Row],[SAT-ID]]="","",IF(MID(tab_SATLISTE[[#This Row],[SAT-ID]],2,1)="x","Freistaat Bayern",INDEX(bezirke,LEFT(tab_SATLISTE[[#This Row],[SAT-ID]],1))&amp; " - "&amp; IF(MID(tab_SATLISTE[[#This Row],[SAT-ID]],2,1)="k","kommunal","privat")))</f>
        <v>Mittelfranken - kommunal</v>
      </c>
      <c r="I1574" s="365"/>
      <c r="J1574" s="365"/>
      <c r="K1574" s="365"/>
      <c r="L1574" s="366"/>
    </row>
    <row r="1575" spans="1:12" ht="15.95" customHeight="1" x14ac:dyDescent="0.25">
      <c r="A1575" s="133" t="s">
        <v>2119</v>
      </c>
      <c r="B1575" s="133" t="s">
        <v>4377</v>
      </c>
      <c r="C1575" s="133">
        <v>8</v>
      </c>
      <c r="D1575" s="136">
        <v>8000</v>
      </c>
      <c r="E1575" s="135">
        <v>2000</v>
      </c>
      <c r="F1575" s="133">
        <v>8</v>
      </c>
      <c r="G1575" s="46" t="str">
        <f>IF(MID(tab_SATLISTE[[#This Row],[SAT-ID]],2,1)="x","x",LEFT(tab_SATLISTE[[#This Row],[SAT-ID]]))</f>
        <v>5</v>
      </c>
      <c r="H1575" s="364" t="str">
        <f xml:space="preserve"> IF(tab_SATLISTE[[#This Row],[SAT-ID]]="","",IF(MID(tab_SATLISTE[[#This Row],[SAT-ID]],2,1)="x","Freistaat Bayern",INDEX(bezirke,LEFT(tab_SATLISTE[[#This Row],[SAT-ID]],1))&amp; " - "&amp; IF(MID(tab_SATLISTE[[#This Row],[SAT-ID]],2,1)="k","kommunal","privat")))</f>
        <v>Mittelfranken - kommunal</v>
      </c>
      <c r="I1575" s="365"/>
      <c r="J1575" s="365"/>
      <c r="K1575" s="365"/>
      <c r="L1575" s="366"/>
    </row>
    <row r="1576" spans="1:12" ht="15.95" customHeight="1" x14ac:dyDescent="0.25">
      <c r="A1576" s="133" t="s">
        <v>2120</v>
      </c>
      <c r="B1576" s="133" t="s">
        <v>4378</v>
      </c>
      <c r="C1576" s="133">
        <v>7</v>
      </c>
      <c r="D1576" s="136">
        <v>7000</v>
      </c>
      <c r="E1576" s="135">
        <v>1750</v>
      </c>
      <c r="F1576" s="133">
        <v>7</v>
      </c>
      <c r="G1576" s="46" t="str">
        <f>IF(MID(tab_SATLISTE[[#This Row],[SAT-ID]],2,1)="x","x",LEFT(tab_SATLISTE[[#This Row],[SAT-ID]]))</f>
        <v>5</v>
      </c>
      <c r="H1576" s="364" t="str">
        <f xml:space="preserve"> IF(tab_SATLISTE[[#This Row],[SAT-ID]]="","",IF(MID(tab_SATLISTE[[#This Row],[SAT-ID]],2,1)="x","Freistaat Bayern",INDEX(bezirke,LEFT(tab_SATLISTE[[#This Row],[SAT-ID]],1))&amp; " - "&amp; IF(MID(tab_SATLISTE[[#This Row],[SAT-ID]],2,1)="k","kommunal","privat")))</f>
        <v>Mittelfranken - kommunal</v>
      </c>
      <c r="I1576" s="365"/>
      <c r="J1576" s="365"/>
      <c r="K1576" s="365"/>
      <c r="L1576" s="366"/>
    </row>
    <row r="1577" spans="1:12" ht="15.95" customHeight="1" x14ac:dyDescent="0.25">
      <c r="A1577" s="133" t="s">
        <v>2136</v>
      </c>
      <c r="B1577" s="133" t="s">
        <v>266</v>
      </c>
      <c r="C1577" s="133">
        <v>21</v>
      </c>
      <c r="D1577" s="136">
        <v>21000</v>
      </c>
      <c r="E1577" s="135">
        <v>5250</v>
      </c>
      <c r="F1577" s="133">
        <v>21</v>
      </c>
      <c r="G1577" s="46" t="str">
        <f>IF(MID(tab_SATLISTE[[#This Row],[SAT-ID]],2,1)="x","x",LEFT(tab_SATLISTE[[#This Row],[SAT-ID]]))</f>
        <v>5</v>
      </c>
      <c r="H1577" s="364" t="str">
        <f xml:space="preserve"> IF(tab_SATLISTE[[#This Row],[SAT-ID]]="","",IF(MID(tab_SATLISTE[[#This Row],[SAT-ID]],2,1)="x","Freistaat Bayern",INDEX(bezirke,LEFT(tab_SATLISTE[[#This Row],[SAT-ID]],1))&amp; " - "&amp; IF(MID(tab_SATLISTE[[#This Row],[SAT-ID]],2,1)="k","kommunal","privat")))</f>
        <v>Mittelfranken - kommunal</v>
      </c>
      <c r="I1577" s="365"/>
      <c r="J1577" s="365"/>
      <c r="K1577" s="365"/>
      <c r="L1577" s="366"/>
    </row>
    <row r="1578" spans="1:12" ht="15.95" customHeight="1" x14ac:dyDescent="0.25">
      <c r="A1578" s="133" t="s">
        <v>2140</v>
      </c>
      <c r="B1578" s="133" t="s">
        <v>4379</v>
      </c>
      <c r="C1578" s="133">
        <v>10</v>
      </c>
      <c r="D1578" s="136">
        <v>10000</v>
      </c>
      <c r="E1578" s="135">
        <v>2500</v>
      </c>
      <c r="F1578" s="133">
        <v>10</v>
      </c>
      <c r="G1578" s="46" t="str">
        <f>IF(MID(tab_SATLISTE[[#This Row],[SAT-ID]],2,1)="x","x",LEFT(tab_SATLISTE[[#This Row],[SAT-ID]]))</f>
        <v>5</v>
      </c>
      <c r="H1578" s="364" t="str">
        <f xml:space="preserve"> IF(tab_SATLISTE[[#This Row],[SAT-ID]]="","",IF(MID(tab_SATLISTE[[#This Row],[SAT-ID]],2,1)="x","Freistaat Bayern",INDEX(bezirke,LEFT(tab_SATLISTE[[#This Row],[SAT-ID]],1))&amp; " - "&amp; IF(MID(tab_SATLISTE[[#This Row],[SAT-ID]],2,1)="k","kommunal","privat")))</f>
        <v>Mittelfranken - kommunal</v>
      </c>
      <c r="I1578" s="365"/>
      <c r="J1578" s="365"/>
      <c r="K1578" s="365"/>
      <c r="L1578" s="366"/>
    </row>
    <row r="1579" spans="1:12" ht="15.95" customHeight="1" x14ac:dyDescent="0.25">
      <c r="A1579" s="133" t="s">
        <v>2146</v>
      </c>
      <c r="B1579" s="133" t="s">
        <v>4380</v>
      </c>
      <c r="C1579" s="133">
        <v>8</v>
      </c>
      <c r="D1579" s="136">
        <v>8000</v>
      </c>
      <c r="E1579" s="135">
        <v>2000</v>
      </c>
      <c r="F1579" s="133">
        <v>8</v>
      </c>
      <c r="G1579" s="46" t="str">
        <f>IF(MID(tab_SATLISTE[[#This Row],[SAT-ID]],2,1)="x","x",LEFT(tab_SATLISTE[[#This Row],[SAT-ID]]))</f>
        <v>5</v>
      </c>
      <c r="H1579" s="364" t="str">
        <f xml:space="preserve"> IF(tab_SATLISTE[[#This Row],[SAT-ID]]="","",IF(MID(tab_SATLISTE[[#This Row],[SAT-ID]],2,1)="x","Freistaat Bayern",INDEX(bezirke,LEFT(tab_SATLISTE[[#This Row],[SAT-ID]],1))&amp; " - "&amp; IF(MID(tab_SATLISTE[[#This Row],[SAT-ID]],2,1)="k","kommunal","privat")))</f>
        <v>Mittelfranken - kommunal</v>
      </c>
      <c r="I1579" s="365"/>
      <c r="J1579" s="365"/>
      <c r="K1579" s="365"/>
      <c r="L1579" s="366"/>
    </row>
    <row r="1580" spans="1:12" ht="15.95" customHeight="1" x14ac:dyDescent="0.25">
      <c r="A1580" s="133" t="s">
        <v>2143</v>
      </c>
      <c r="B1580" s="133" t="s">
        <v>4381</v>
      </c>
      <c r="C1580" s="133">
        <v>32</v>
      </c>
      <c r="D1580" s="136">
        <v>32000</v>
      </c>
      <c r="E1580" s="135">
        <v>8000</v>
      </c>
      <c r="F1580" s="133">
        <v>32</v>
      </c>
      <c r="G1580" s="46" t="str">
        <f>IF(MID(tab_SATLISTE[[#This Row],[SAT-ID]],2,1)="x","x",LEFT(tab_SATLISTE[[#This Row],[SAT-ID]]))</f>
        <v>5</v>
      </c>
      <c r="H1580" s="364" t="str">
        <f xml:space="preserve"> IF(tab_SATLISTE[[#This Row],[SAT-ID]]="","",IF(MID(tab_SATLISTE[[#This Row],[SAT-ID]],2,1)="x","Freistaat Bayern",INDEX(bezirke,LEFT(tab_SATLISTE[[#This Row],[SAT-ID]],1))&amp; " - "&amp; IF(MID(tab_SATLISTE[[#This Row],[SAT-ID]],2,1)="k","kommunal","privat")))</f>
        <v>Mittelfranken - kommunal</v>
      </c>
      <c r="I1580" s="365"/>
      <c r="J1580" s="365"/>
      <c r="K1580" s="365"/>
      <c r="L1580" s="366"/>
    </row>
    <row r="1581" spans="1:12" ht="15.95" customHeight="1" x14ac:dyDescent="0.25">
      <c r="A1581" s="133" t="s">
        <v>2167</v>
      </c>
      <c r="B1581" s="133" t="s">
        <v>4382</v>
      </c>
      <c r="C1581" s="133">
        <v>24</v>
      </c>
      <c r="D1581" s="136">
        <v>24000</v>
      </c>
      <c r="E1581" s="135">
        <v>6000</v>
      </c>
      <c r="F1581" s="133">
        <v>24</v>
      </c>
      <c r="G1581" s="46" t="str">
        <f>IF(MID(tab_SATLISTE[[#This Row],[SAT-ID]],2,1)="x","x",LEFT(tab_SATLISTE[[#This Row],[SAT-ID]]))</f>
        <v>5</v>
      </c>
      <c r="H1581" s="364" t="str">
        <f xml:space="preserve"> IF(tab_SATLISTE[[#This Row],[SAT-ID]]="","",IF(MID(tab_SATLISTE[[#This Row],[SAT-ID]],2,1)="x","Freistaat Bayern",INDEX(bezirke,LEFT(tab_SATLISTE[[#This Row],[SAT-ID]],1))&amp; " - "&amp; IF(MID(tab_SATLISTE[[#This Row],[SAT-ID]],2,1)="k","kommunal","privat")))</f>
        <v>Mittelfranken - kommunal</v>
      </c>
      <c r="I1581" s="365"/>
      <c r="J1581" s="365"/>
      <c r="K1581" s="365"/>
      <c r="L1581" s="366"/>
    </row>
    <row r="1582" spans="1:12" ht="15.95" customHeight="1" x14ac:dyDescent="0.25">
      <c r="A1582" s="133" t="s">
        <v>2168</v>
      </c>
      <c r="B1582" s="133" t="s">
        <v>4383</v>
      </c>
      <c r="C1582" s="133">
        <v>7</v>
      </c>
      <c r="D1582" s="136">
        <v>7000</v>
      </c>
      <c r="E1582" s="135">
        <v>1750</v>
      </c>
      <c r="F1582" s="133">
        <v>7</v>
      </c>
      <c r="G1582" s="46" t="str">
        <f>IF(MID(tab_SATLISTE[[#This Row],[SAT-ID]],2,1)="x","x",LEFT(tab_SATLISTE[[#This Row],[SAT-ID]]))</f>
        <v>5</v>
      </c>
      <c r="H1582" s="364" t="str">
        <f xml:space="preserve"> IF(tab_SATLISTE[[#This Row],[SAT-ID]]="","",IF(MID(tab_SATLISTE[[#This Row],[SAT-ID]],2,1)="x","Freistaat Bayern",INDEX(bezirke,LEFT(tab_SATLISTE[[#This Row],[SAT-ID]],1))&amp; " - "&amp; IF(MID(tab_SATLISTE[[#This Row],[SAT-ID]],2,1)="k","kommunal","privat")))</f>
        <v>Mittelfranken - kommunal</v>
      </c>
      <c r="I1582" s="365"/>
      <c r="J1582" s="365"/>
      <c r="K1582" s="365"/>
      <c r="L1582" s="366"/>
    </row>
    <row r="1583" spans="1:12" ht="15.95" customHeight="1" x14ac:dyDescent="0.25">
      <c r="A1583" s="133" t="s">
        <v>2169</v>
      </c>
      <c r="B1583" s="133" t="s">
        <v>4384</v>
      </c>
      <c r="C1583" s="133">
        <v>13</v>
      </c>
      <c r="D1583" s="136">
        <v>13000</v>
      </c>
      <c r="E1583" s="135">
        <v>3250</v>
      </c>
      <c r="F1583" s="133">
        <v>13</v>
      </c>
      <c r="G1583" s="46" t="str">
        <f>IF(MID(tab_SATLISTE[[#This Row],[SAT-ID]],2,1)="x","x",LEFT(tab_SATLISTE[[#This Row],[SAT-ID]]))</f>
        <v>5</v>
      </c>
      <c r="H1583" s="364" t="str">
        <f xml:space="preserve"> IF(tab_SATLISTE[[#This Row],[SAT-ID]]="","",IF(MID(tab_SATLISTE[[#This Row],[SAT-ID]],2,1)="x","Freistaat Bayern",INDEX(bezirke,LEFT(tab_SATLISTE[[#This Row],[SAT-ID]],1))&amp; " - "&amp; IF(MID(tab_SATLISTE[[#This Row],[SAT-ID]],2,1)="k","kommunal","privat")))</f>
        <v>Mittelfranken - kommunal</v>
      </c>
      <c r="I1583" s="365"/>
      <c r="J1583" s="365"/>
      <c r="K1583" s="365"/>
      <c r="L1583" s="366"/>
    </row>
    <row r="1584" spans="1:12" ht="15.95" customHeight="1" x14ac:dyDescent="0.25">
      <c r="A1584" s="133" t="s">
        <v>2170</v>
      </c>
      <c r="B1584" s="133" t="s">
        <v>4385</v>
      </c>
      <c r="C1584" s="133">
        <v>4</v>
      </c>
      <c r="D1584" s="136">
        <v>4000</v>
      </c>
      <c r="E1584" s="135">
        <v>1000</v>
      </c>
      <c r="F1584" s="133">
        <v>4</v>
      </c>
      <c r="G1584" s="46" t="str">
        <f>IF(MID(tab_SATLISTE[[#This Row],[SAT-ID]],2,1)="x","x",LEFT(tab_SATLISTE[[#This Row],[SAT-ID]]))</f>
        <v>5</v>
      </c>
      <c r="H1584" s="364" t="str">
        <f xml:space="preserve"> IF(tab_SATLISTE[[#This Row],[SAT-ID]]="","",IF(MID(tab_SATLISTE[[#This Row],[SAT-ID]],2,1)="x","Freistaat Bayern",INDEX(bezirke,LEFT(tab_SATLISTE[[#This Row],[SAT-ID]],1))&amp; " - "&amp; IF(MID(tab_SATLISTE[[#This Row],[SAT-ID]],2,1)="k","kommunal","privat")))</f>
        <v>Mittelfranken - kommunal</v>
      </c>
      <c r="I1584" s="365"/>
      <c r="J1584" s="365"/>
      <c r="K1584" s="365"/>
      <c r="L1584" s="366"/>
    </row>
    <row r="1585" spans="1:12" ht="15.95" customHeight="1" x14ac:dyDescent="0.25">
      <c r="A1585" s="133" t="s">
        <v>2015</v>
      </c>
      <c r="B1585" s="133" t="s">
        <v>268</v>
      </c>
      <c r="C1585" s="133">
        <v>7</v>
      </c>
      <c r="D1585" s="136">
        <v>7000</v>
      </c>
      <c r="E1585" s="135">
        <v>1750</v>
      </c>
      <c r="F1585" s="133">
        <v>7</v>
      </c>
      <c r="G1585" s="46" t="str">
        <f>IF(MID(tab_SATLISTE[[#This Row],[SAT-ID]],2,1)="x","x",LEFT(tab_SATLISTE[[#This Row],[SAT-ID]]))</f>
        <v>5</v>
      </c>
      <c r="H1585" s="364" t="str">
        <f xml:space="preserve"> IF(tab_SATLISTE[[#This Row],[SAT-ID]]="","",IF(MID(tab_SATLISTE[[#This Row],[SAT-ID]],2,1)="x","Freistaat Bayern",INDEX(bezirke,LEFT(tab_SATLISTE[[#This Row],[SAT-ID]],1))&amp; " - "&amp; IF(MID(tab_SATLISTE[[#This Row],[SAT-ID]],2,1)="k","kommunal","privat")))</f>
        <v>Mittelfranken - kommunal</v>
      </c>
      <c r="I1585" s="365"/>
      <c r="J1585" s="365"/>
      <c r="K1585" s="365"/>
      <c r="L1585" s="366"/>
    </row>
    <row r="1586" spans="1:12" ht="15.95" customHeight="1" x14ac:dyDescent="0.25">
      <c r="A1586" s="133" t="s">
        <v>2176</v>
      </c>
      <c r="B1586" s="133" t="s">
        <v>4386</v>
      </c>
      <c r="C1586" s="133">
        <v>4</v>
      </c>
      <c r="D1586" s="136">
        <v>4000</v>
      </c>
      <c r="E1586" s="135">
        <v>1000</v>
      </c>
      <c r="F1586" s="133">
        <v>4</v>
      </c>
      <c r="G1586" s="46" t="str">
        <f>IF(MID(tab_SATLISTE[[#This Row],[SAT-ID]],2,1)="x","x",LEFT(tab_SATLISTE[[#This Row],[SAT-ID]]))</f>
        <v>5</v>
      </c>
      <c r="H1586" s="364" t="str">
        <f xml:space="preserve"> IF(tab_SATLISTE[[#This Row],[SAT-ID]]="","",IF(MID(tab_SATLISTE[[#This Row],[SAT-ID]],2,1)="x","Freistaat Bayern",INDEX(bezirke,LEFT(tab_SATLISTE[[#This Row],[SAT-ID]],1))&amp; " - "&amp; IF(MID(tab_SATLISTE[[#This Row],[SAT-ID]],2,1)="k","kommunal","privat")))</f>
        <v>Mittelfranken - kommunal</v>
      </c>
      <c r="I1586" s="365"/>
      <c r="J1586" s="365"/>
      <c r="K1586" s="365"/>
      <c r="L1586" s="366"/>
    </row>
    <row r="1587" spans="1:12" ht="15.95" customHeight="1" x14ac:dyDescent="0.25">
      <c r="A1587" s="133" t="s">
        <v>2107</v>
      </c>
      <c r="B1587" s="133" t="s">
        <v>4387</v>
      </c>
      <c r="C1587" s="133">
        <v>17</v>
      </c>
      <c r="D1587" s="136">
        <v>17000</v>
      </c>
      <c r="E1587" s="135">
        <v>4250</v>
      </c>
      <c r="F1587" s="133">
        <v>17</v>
      </c>
      <c r="G1587" s="46" t="str">
        <f>IF(MID(tab_SATLISTE[[#This Row],[SAT-ID]],2,1)="x","x",LEFT(tab_SATLISTE[[#This Row],[SAT-ID]]))</f>
        <v>5</v>
      </c>
      <c r="H1587" s="364" t="str">
        <f xml:space="preserve"> IF(tab_SATLISTE[[#This Row],[SAT-ID]]="","",IF(MID(tab_SATLISTE[[#This Row],[SAT-ID]],2,1)="x","Freistaat Bayern",INDEX(bezirke,LEFT(tab_SATLISTE[[#This Row],[SAT-ID]],1))&amp; " - "&amp; IF(MID(tab_SATLISTE[[#This Row],[SAT-ID]],2,1)="k","kommunal","privat")))</f>
        <v>Mittelfranken - kommunal</v>
      </c>
      <c r="I1587" s="365"/>
      <c r="J1587" s="365"/>
      <c r="K1587" s="365"/>
      <c r="L1587" s="366"/>
    </row>
    <row r="1588" spans="1:12" ht="15.95" customHeight="1" x14ac:dyDescent="0.25">
      <c r="A1588" s="133" t="s">
        <v>2209</v>
      </c>
      <c r="B1588" s="133" t="s">
        <v>3038</v>
      </c>
      <c r="C1588" s="133">
        <v>11</v>
      </c>
      <c r="D1588" s="136">
        <v>11000</v>
      </c>
      <c r="E1588" s="135">
        <v>2750</v>
      </c>
      <c r="F1588" s="133">
        <v>11</v>
      </c>
      <c r="G1588" s="46" t="str">
        <f>IF(MID(tab_SATLISTE[[#This Row],[SAT-ID]],2,1)="x","x",LEFT(tab_SATLISTE[[#This Row],[SAT-ID]]))</f>
        <v>5</v>
      </c>
      <c r="H1588" s="364" t="str">
        <f xml:space="preserve"> IF(tab_SATLISTE[[#This Row],[SAT-ID]]="","",IF(MID(tab_SATLISTE[[#This Row],[SAT-ID]],2,1)="x","Freistaat Bayern",INDEX(bezirke,LEFT(tab_SATLISTE[[#This Row],[SAT-ID]],1))&amp; " - "&amp; IF(MID(tab_SATLISTE[[#This Row],[SAT-ID]],2,1)="k","kommunal","privat")))</f>
        <v>Mittelfranken - privat</v>
      </c>
      <c r="I1588" s="365"/>
      <c r="J1588" s="365"/>
      <c r="K1588" s="365"/>
      <c r="L1588" s="366"/>
    </row>
    <row r="1589" spans="1:12" ht="15.95" customHeight="1" x14ac:dyDescent="0.25">
      <c r="A1589" s="133" t="s">
        <v>2062</v>
      </c>
      <c r="B1589" s="133" t="s">
        <v>4388</v>
      </c>
      <c r="C1589" s="133">
        <v>27</v>
      </c>
      <c r="D1589" s="136">
        <v>27000</v>
      </c>
      <c r="E1589" s="135">
        <v>6750</v>
      </c>
      <c r="F1589" s="133">
        <v>27</v>
      </c>
      <c r="G1589" s="46" t="str">
        <f>IF(MID(tab_SATLISTE[[#This Row],[SAT-ID]],2,1)="x","x",LEFT(tab_SATLISTE[[#This Row],[SAT-ID]]))</f>
        <v>5</v>
      </c>
      <c r="H1589" s="364" t="str">
        <f xml:space="preserve"> IF(tab_SATLISTE[[#This Row],[SAT-ID]]="","",IF(MID(tab_SATLISTE[[#This Row],[SAT-ID]],2,1)="x","Freistaat Bayern",INDEX(bezirke,LEFT(tab_SATLISTE[[#This Row],[SAT-ID]],1))&amp; " - "&amp; IF(MID(tab_SATLISTE[[#This Row],[SAT-ID]],2,1)="k","kommunal","privat")))</f>
        <v>Mittelfranken - kommunal</v>
      </c>
      <c r="I1589" s="365"/>
      <c r="J1589" s="365"/>
      <c r="K1589" s="365"/>
      <c r="L1589" s="366"/>
    </row>
    <row r="1590" spans="1:12" ht="15.95" customHeight="1" x14ac:dyDescent="0.25">
      <c r="A1590" s="133" t="s">
        <v>2165</v>
      </c>
      <c r="B1590" s="133" t="s">
        <v>4389</v>
      </c>
      <c r="C1590" s="133">
        <v>25</v>
      </c>
      <c r="D1590" s="136">
        <v>25000</v>
      </c>
      <c r="E1590" s="135">
        <v>6250</v>
      </c>
      <c r="F1590" s="133">
        <v>25</v>
      </c>
      <c r="G1590" s="46" t="str">
        <f>IF(MID(tab_SATLISTE[[#This Row],[SAT-ID]],2,1)="x","x",LEFT(tab_SATLISTE[[#This Row],[SAT-ID]]))</f>
        <v>5</v>
      </c>
      <c r="H1590" s="364" t="str">
        <f xml:space="preserve"> IF(tab_SATLISTE[[#This Row],[SAT-ID]]="","",IF(MID(tab_SATLISTE[[#This Row],[SAT-ID]],2,1)="x","Freistaat Bayern",INDEX(bezirke,LEFT(tab_SATLISTE[[#This Row],[SAT-ID]],1))&amp; " - "&amp; IF(MID(tab_SATLISTE[[#This Row],[SAT-ID]],2,1)="k","kommunal","privat")))</f>
        <v>Mittelfranken - kommunal</v>
      </c>
      <c r="I1590" s="365"/>
      <c r="J1590" s="365"/>
      <c r="K1590" s="365"/>
      <c r="L1590" s="366"/>
    </row>
    <row r="1591" spans="1:12" ht="15.95" customHeight="1" x14ac:dyDescent="0.25">
      <c r="A1591" s="133" t="s">
        <v>2044</v>
      </c>
      <c r="B1591" s="133" t="s">
        <v>4390</v>
      </c>
      <c r="C1591" s="133">
        <v>16</v>
      </c>
      <c r="D1591" s="136">
        <v>16000</v>
      </c>
      <c r="E1591" s="135">
        <v>4000</v>
      </c>
      <c r="F1591" s="133">
        <v>16</v>
      </c>
      <c r="G1591" s="46" t="str">
        <f>IF(MID(tab_SATLISTE[[#This Row],[SAT-ID]],2,1)="x","x",LEFT(tab_SATLISTE[[#This Row],[SAT-ID]]))</f>
        <v>5</v>
      </c>
      <c r="H1591" s="364" t="str">
        <f xml:space="preserve"> IF(tab_SATLISTE[[#This Row],[SAT-ID]]="","",IF(MID(tab_SATLISTE[[#This Row],[SAT-ID]],2,1)="x","Freistaat Bayern",INDEX(bezirke,LEFT(tab_SATLISTE[[#This Row],[SAT-ID]],1))&amp; " - "&amp; IF(MID(tab_SATLISTE[[#This Row],[SAT-ID]],2,1)="k","kommunal","privat")))</f>
        <v>Mittelfranken - kommunal</v>
      </c>
      <c r="I1591" s="365"/>
      <c r="J1591" s="365"/>
      <c r="K1591" s="365"/>
      <c r="L1591" s="366"/>
    </row>
    <row r="1592" spans="1:12" ht="15.95" customHeight="1" x14ac:dyDescent="0.25">
      <c r="A1592" s="133" t="s">
        <v>2092</v>
      </c>
      <c r="B1592" s="133" t="s">
        <v>4391</v>
      </c>
      <c r="C1592" s="133">
        <v>17</v>
      </c>
      <c r="D1592" s="136">
        <v>17000</v>
      </c>
      <c r="E1592" s="135">
        <v>4250</v>
      </c>
      <c r="F1592" s="133">
        <v>17</v>
      </c>
      <c r="G1592" s="46" t="str">
        <f>IF(MID(tab_SATLISTE[[#This Row],[SAT-ID]],2,1)="x","x",LEFT(tab_SATLISTE[[#This Row],[SAT-ID]]))</f>
        <v>5</v>
      </c>
      <c r="H1592" s="364" t="str">
        <f xml:space="preserve"> IF(tab_SATLISTE[[#This Row],[SAT-ID]]="","",IF(MID(tab_SATLISTE[[#This Row],[SAT-ID]],2,1)="x","Freistaat Bayern",INDEX(bezirke,LEFT(tab_SATLISTE[[#This Row],[SAT-ID]],1))&amp; " - "&amp; IF(MID(tab_SATLISTE[[#This Row],[SAT-ID]],2,1)="k","kommunal","privat")))</f>
        <v>Mittelfranken - kommunal</v>
      </c>
      <c r="I1592" s="365"/>
      <c r="J1592" s="365"/>
      <c r="K1592" s="365"/>
      <c r="L1592" s="366"/>
    </row>
    <row r="1593" spans="1:12" ht="15.95" customHeight="1" x14ac:dyDescent="0.25">
      <c r="A1593" s="133" t="s">
        <v>2016</v>
      </c>
      <c r="B1593" s="133" t="s">
        <v>4392</v>
      </c>
      <c r="C1593" s="133">
        <v>12</v>
      </c>
      <c r="D1593" s="136">
        <v>12000</v>
      </c>
      <c r="E1593" s="135">
        <v>3000</v>
      </c>
      <c r="F1593" s="133">
        <v>12</v>
      </c>
      <c r="G1593" s="46" t="str">
        <f>IF(MID(tab_SATLISTE[[#This Row],[SAT-ID]],2,1)="x","x",LEFT(tab_SATLISTE[[#This Row],[SAT-ID]]))</f>
        <v>5</v>
      </c>
      <c r="H1593" s="364" t="str">
        <f xml:space="preserve"> IF(tab_SATLISTE[[#This Row],[SAT-ID]]="","",IF(MID(tab_SATLISTE[[#This Row],[SAT-ID]],2,1)="x","Freistaat Bayern",INDEX(bezirke,LEFT(tab_SATLISTE[[#This Row],[SAT-ID]],1))&amp; " - "&amp; IF(MID(tab_SATLISTE[[#This Row],[SAT-ID]],2,1)="k","kommunal","privat")))</f>
        <v>Mittelfranken - kommunal</v>
      </c>
      <c r="I1593" s="365"/>
      <c r="J1593" s="365"/>
      <c r="K1593" s="365"/>
      <c r="L1593" s="366"/>
    </row>
    <row r="1594" spans="1:12" ht="15.95" customHeight="1" x14ac:dyDescent="0.25">
      <c r="A1594" s="133" t="s">
        <v>2020</v>
      </c>
      <c r="B1594" s="133" t="s">
        <v>4393</v>
      </c>
      <c r="C1594" s="133">
        <v>15</v>
      </c>
      <c r="D1594" s="136">
        <v>15000</v>
      </c>
      <c r="E1594" s="135">
        <v>3750</v>
      </c>
      <c r="F1594" s="133">
        <v>15</v>
      </c>
      <c r="G1594" s="46" t="str">
        <f>IF(MID(tab_SATLISTE[[#This Row],[SAT-ID]],2,1)="x","x",LEFT(tab_SATLISTE[[#This Row],[SAT-ID]]))</f>
        <v>5</v>
      </c>
      <c r="H1594" s="364" t="str">
        <f xml:space="preserve"> IF(tab_SATLISTE[[#This Row],[SAT-ID]]="","",IF(MID(tab_SATLISTE[[#This Row],[SAT-ID]],2,1)="x","Freistaat Bayern",INDEX(bezirke,LEFT(tab_SATLISTE[[#This Row],[SAT-ID]],1))&amp; " - "&amp; IF(MID(tab_SATLISTE[[#This Row],[SAT-ID]],2,1)="k","kommunal","privat")))</f>
        <v>Mittelfranken - kommunal</v>
      </c>
      <c r="I1594" s="365"/>
      <c r="J1594" s="365"/>
      <c r="K1594" s="365"/>
      <c r="L1594" s="366"/>
    </row>
    <row r="1595" spans="1:12" ht="15.95" customHeight="1" x14ac:dyDescent="0.25">
      <c r="A1595" s="133" t="s">
        <v>2023</v>
      </c>
      <c r="B1595" s="133" t="s">
        <v>4394</v>
      </c>
      <c r="C1595" s="133">
        <v>18</v>
      </c>
      <c r="D1595" s="136">
        <v>18000</v>
      </c>
      <c r="E1595" s="135">
        <v>4500</v>
      </c>
      <c r="F1595" s="133">
        <v>18</v>
      </c>
      <c r="G1595" s="46" t="str">
        <f>IF(MID(tab_SATLISTE[[#This Row],[SAT-ID]],2,1)="x","x",LEFT(tab_SATLISTE[[#This Row],[SAT-ID]]))</f>
        <v>5</v>
      </c>
      <c r="H1595" s="364" t="str">
        <f xml:space="preserve"> IF(tab_SATLISTE[[#This Row],[SAT-ID]]="","",IF(MID(tab_SATLISTE[[#This Row],[SAT-ID]],2,1)="x","Freistaat Bayern",INDEX(bezirke,LEFT(tab_SATLISTE[[#This Row],[SAT-ID]],1))&amp; " - "&amp; IF(MID(tab_SATLISTE[[#This Row],[SAT-ID]],2,1)="k","kommunal","privat")))</f>
        <v>Mittelfranken - kommunal</v>
      </c>
      <c r="I1595" s="365"/>
      <c r="J1595" s="365"/>
      <c r="K1595" s="365"/>
      <c r="L1595" s="366"/>
    </row>
    <row r="1596" spans="1:12" ht="15.95" customHeight="1" x14ac:dyDescent="0.25">
      <c r="A1596" s="133" t="s">
        <v>2066</v>
      </c>
      <c r="B1596" s="133" t="s">
        <v>4395</v>
      </c>
      <c r="C1596" s="133">
        <v>14</v>
      </c>
      <c r="D1596" s="136">
        <v>14000</v>
      </c>
      <c r="E1596" s="135">
        <v>3500</v>
      </c>
      <c r="F1596" s="133">
        <v>14</v>
      </c>
      <c r="G1596" s="46" t="str">
        <f>IF(MID(tab_SATLISTE[[#This Row],[SAT-ID]],2,1)="x","x",LEFT(tab_SATLISTE[[#This Row],[SAT-ID]]))</f>
        <v>5</v>
      </c>
      <c r="H1596" s="364" t="str">
        <f xml:space="preserve"> IF(tab_SATLISTE[[#This Row],[SAT-ID]]="","",IF(MID(tab_SATLISTE[[#This Row],[SAT-ID]],2,1)="x","Freistaat Bayern",INDEX(bezirke,LEFT(tab_SATLISTE[[#This Row],[SAT-ID]],1))&amp; " - "&amp; IF(MID(tab_SATLISTE[[#This Row],[SAT-ID]],2,1)="k","kommunal","privat")))</f>
        <v>Mittelfranken - kommunal</v>
      </c>
      <c r="I1596" s="365"/>
      <c r="J1596" s="365"/>
      <c r="K1596" s="365"/>
      <c r="L1596" s="366"/>
    </row>
    <row r="1597" spans="1:12" ht="15.95" customHeight="1" x14ac:dyDescent="0.25">
      <c r="A1597" s="133" t="s">
        <v>2073</v>
      </c>
      <c r="B1597" s="133" t="s">
        <v>4396</v>
      </c>
      <c r="C1597" s="133">
        <v>95</v>
      </c>
      <c r="D1597" s="136">
        <v>95000</v>
      </c>
      <c r="E1597" s="135">
        <v>23750</v>
      </c>
      <c r="F1597" s="133">
        <v>95</v>
      </c>
      <c r="G1597" s="46" t="str">
        <f>IF(MID(tab_SATLISTE[[#This Row],[SAT-ID]],2,1)="x","x",LEFT(tab_SATLISTE[[#This Row],[SAT-ID]]))</f>
        <v>5</v>
      </c>
      <c r="H1597" s="364" t="str">
        <f xml:space="preserve"> IF(tab_SATLISTE[[#This Row],[SAT-ID]]="","",IF(MID(tab_SATLISTE[[#This Row],[SAT-ID]],2,1)="x","Freistaat Bayern",INDEX(bezirke,LEFT(tab_SATLISTE[[#This Row],[SAT-ID]],1))&amp; " - "&amp; IF(MID(tab_SATLISTE[[#This Row],[SAT-ID]],2,1)="k","kommunal","privat")))</f>
        <v>Mittelfranken - kommunal</v>
      </c>
      <c r="I1597" s="365"/>
      <c r="J1597" s="365"/>
      <c r="K1597" s="365"/>
      <c r="L1597" s="366"/>
    </row>
    <row r="1598" spans="1:12" ht="15.95" customHeight="1" x14ac:dyDescent="0.25">
      <c r="A1598" s="133" t="s">
        <v>2063</v>
      </c>
      <c r="B1598" s="133" t="s">
        <v>4397</v>
      </c>
      <c r="C1598" s="133">
        <v>11</v>
      </c>
      <c r="D1598" s="136">
        <v>11000</v>
      </c>
      <c r="E1598" s="135">
        <v>2750</v>
      </c>
      <c r="F1598" s="133">
        <v>11</v>
      </c>
      <c r="G1598" s="46" t="str">
        <f>IF(MID(tab_SATLISTE[[#This Row],[SAT-ID]],2,1)="x","x",LEFT(tab_SATLISTE[[#This Row],[SAT-ID]]))</f>
        <v>5</v>
      </c>
      <c r="H1598" s="364" t="str">
        <f xml:space="preserve"> IF(tab_SATLISTE[[#This Row],[SAT-ID]]="","",IF(MID(tab_SATLISTE[[#This Row],[SAT-ID]],2,1)="x","Freistaat Bayern",INDEX(bezirke,LEFT(tab_SATLISTE[[#This Row],[SAT-ID]],1))&amp; " - "&amp; IF(MID(tab_SATLISTE[[#This Row],[SAT-ID]],2,1)="k","kommunal","privat")))</f>
        <v>Mittelfranken - kommunal</v>
      </c>
      <c r="I1598" s="365"/>
      <c r="J1598" s="365"/>
      <c r="K1598" s="365"/>
      <c r="L1598" s="366"/>
    </row>
    <row r="1599" spans="1:12" ht="15.95" customHeight="1" x14ac:dyDescent="0.25">
      <c r="A1599" s="133" t="s">
        <v>2077</v>
      </c>
      <c r="B1599" s="133" t="s">
        <v>4398</v>
      </c>
      <c r="C1599" s="133">
        <v>101</v>
      </c>
      <c r="D1599" s="136">
        <v>101000</v>
      </c>
      <c r="E1599" s="135">
        <v>25250</v>
      </c>
      <c r="F1599" s="133">
        <v>101</v>
      </c>
      <c r="G1599" s="46" t="str">
        <f>IF(MID(tab_SATLISTE[[#This Row],[SAT-ID]],2,1)="x","x",LEFT(tab_SATLISTE[[#This Row],[SAT-ID]]))</f>
        <v>5</v>
      </c>
      <c r="H1599" s="364" t="str">
        <f xml:space="preserve"> IF(tab_SATLISTE[[#This Row],[SAT-ID]]="","",IF(MID(tab_SATLISTE[[#This Row],[SAT-ID]],2,1)="x","Freistaat Bayern",INDEX(bezirke,LEFT(tab_SATLISTE[[#This Row],[SAT-ID]],1))&amp; " - "&amp; IF(MID(tab_SATLISTE[[#This Row],[SAT-ID]],2,1)="k","kommunal","privat")))</f>
        <v>Mittelfranken - kommunal</v>
      </c>
      <c r="I1599" s="365"/>
      <c r="J1599" s="365"/>
      <c r="K1599" s="365"/>
      <c r="L1599" s="366"/>
    </row>
    <row r="1600" spans="1:12" ht="15.95" customHeight="1" x14ac:dyDescent="0.25">
      <c r="A1600" s="133" t="s">
        <v>2074</v>
      </c>
      <c r="B1600" s="133" t="s">
        <v>4399</v>
      </c>
      <c r="C1600" s="133">
        <v>11</v>
      </c>
      <c r="D1600" s="136">
        <v>11000</v>
      </c>
      <c r="E1600" s="135">
        <v>2750</v>
      </c>
      <c r="F1600" s="133">
        <v>11</v>
      </c>
      <c r="G1600" s="46" t="str">
        <f>IF(MID(tab_SATLISTE[[#This Row],[SAT-ID]],2,1)="x","x",LEFT(tab_SATLISTE[[#This Row],[SAT-ID]]))</f>
        <v>5</v>
      </c>
      <c r="H1600" s="364" t="str">
        <f xml:space="preserve"> IF(tab_SATLISTE[[#This Row],[SAT-ID]]="","",IF(MID(tab_SATLISTE[[#This Row],[SAT-ID]],2,1)="x","Freistaat Bayern",INDEX(bezirke,LEFT(tab_SATLISTE[[#This Row],[SAT-ID]],1))&amp; " - "&amp; IF(MID(tab_SATLISTE[[#This Row],[SAT-ID]],2,1)="k","kommunal","privat")))</f>
        <v>Mittelfranken - kommunal</v>
      </c>
      <c r="I1600" s="365"/>
      <c r="J1600" s="365"/>
      <c r="K1600" s="365"/>
      <c r="L1600" s="366"/>
    </row>
    <row r="1601" spans="1:12" ht="15.95" customHeight="1" x14ac:dyDescent="0.25">
      <c r="A1601" s="133" t="s">
        <v>2079</v>
      </c>
      <c r="B1601" s="133" t="s">
        <v>4400</v>
      </c>
      <c r="C1601" s="133">
        <v>11</v>
      </c>
      <c r="D1601" s="136">
        <v>11000</v>
      </c>
      <c r="E1601" s="135">
        <v>2750</v>
      </c>
      <c r="F1601" s="133">
        <v>11</v>
      </c>
      <c r="G1601" s="46" t="str">
        <f>IF(MID(tab_SATLISTE[[#This Row],[SAT-ID]],2,1)="x","x",LEFT(tab_SATLISTE[[#This Row],[SAT-ID]]))</f>
        <v>5</v>
      </c>
      <c r="H1601" s="364" t="str">
        <f xml:space="preserve"> IF(tab_SATLISTE[[#This Row],[SAT-ID]]="","",IF(MID(tab_SATLISTE[[#This Row],[SAT-ID]],2,1)="x","Freistaat Bayern",INDEX(bezirke,LEFT(tab_SATLISTE[[#This Row],[SAT-ID]],1))&amp; " - "&amp; IF(MID(tab_SATLISTE[[#This Row],[SAT-ID]],2,1)="k","kommunal","privat")))</f>
        <v>Mittelfranken - kommunal</v>
      </c>
      <c r="I1601" s="365"/>
      <c r="J1601" s="365"/>
      <c r="K1601" s="365"/>
      <c r="L1601" s="366"/>
    </row>
    <row r="1602" spans="1:12" ht="15.95" customHeight="1" x14ac:dyDescent="0.25">
      <c r="A1602" s="133" t="s">
        <v>2103</v>
      </c>
      <c r="B1602" s="133" t="s">
        <v>4401</v>
      </c>
      <c r="C1602" s="133">
        <v>16</v>
      </c>
      <c r="D1602" s="136">
        <v>16000</v>
      </c>
      <c r="E1602" s="135">
        <v>4000</v>
      </c>
      <c r="F1602" s="133">
        <v>16</v>
      </c>
      <c r="G1602" s="46" t="str">
        <f>IF(MID(tab_SATLISTE[[#This Row],[SAT-ID]],2,1)="x","x",LEFT(tab_SATLISTE[[#This Row],[SAT-ID]]))</f>
        <v>5</v>
      </c>
      <c r="H1602" s="364" t="str">
        <f xml:space="preserve"> IF(tab_SATLISTE[[#This Row],[SAT-ID]]="","",IF(MID(tab_SATLISTE[[#This Row],[SAT-ID]],2,1)="x","Freistaat Bayern",INDEX(bezirke,LEFT(tab_SATLISTE[[#This Row],[SAT-ID]],1))&amp; " - "&amp; IF(MID(tab_SATLISTE[[#This Row],[SAT-ID]],2,1)="k","kommunal","privat")))</f>
        <v>Mittelfranken - kommunal</v>
      </c>
      <c r="I1602" s="365"/>
      <c r="J1602" s="365"/>
      <c r="K1602" s="365"/>
      <c r="L1602" s="366"/>
    </row>
    <row r="1603" spans="1:12" ht="15.95" customHeight="1" x14ac:dyDescent="0.25">
      <c r="A1603" s="133" t="s">
        <v>2155</v>
      </c>
      <c r="B1603" s="133" t="s">
        <v>4402</v>
      </c>
      <c r="C1603" s="133">
        <v>9</v>
      </c>
      <c r="D1603" s="136">
        <v>9000</v>
      </c>
      <c r="E1603" s="135">
        <v>2250</v>
      </c>
      <c r="F1603" s="133">
        <v>9</v>
      </c>
      <c r="G1603" s="46" t="str">
        <f>IF(MID(tab_SATLISTE[[#This Row],[SAT-ID]],2,1)="x","x",LEFT(tab_SATLISTE[[#This Row],[SAT-ID]]))</f>
        <v>5</v>
      </c>
      <c r="H1603" s="364" t="str">
        <f xml:space="preserve"> IF(tab_SATLISTE[[#This Row],[SAT-ID]]="","",IF(MID(tab_SATLISTE[[#This Row],[SAT-ID]],2,1)="x","Freistaat Bayern",INDEX(bezirke,LEFT(tab_SATLISTE[[#This Row],[SAT-ID]],1))&amp; " - "&amp; IF(MID(tab_SATLISTE[[#This Row],[SAT-ID]],2,1)="k","kommunal","privat")))</f>
        <v>Mittelfranken - kommunal</v>
      </c>
      <c r="I1603" s="365"/>
      <c r="J1603" s="365"/>
      <c r="K1603" s="365"/>
      <c r="L1603" s="366"/>
    </row>
    <row r="1604" spans="1:12" ht="15.95" customHeight="1" x14ac:dyDescent="0.25">
      <c r="A1604" s="133" t="s">
        <v>2163</v>
      </c>
      <c r="B1604" s="133" t="s">
        <v>4403</v>
      </c>
      <c r="C1604" s="133">
        <v>15</v>
      </c>
      <c r="D1604" s="136">
        <v>15000</v>
      </c>
      <c r="E1604" s="135">
        <v>3750</v>
      </c>
      <c r="F1604" s="133">
        <v>15</v>
      </c>
      <c r="G1604" s="46" t="str">
        <f>IF(MID(tab_SATLISTE[[#This Row],[SAT-ID]],2,1)="x","x",LEFT(tab_SATLISTE[[#This Row],[SAT-ID]]))</f>
        <v>5</v>
      </c>
      <c r="H1604" s="364" t="str">
        <f xml:space="preserve"> IF(tab_SATLISTE[[#This Row],[SAT-ID]]="","",IF(MID(tab_SATLISTE[[#This Row],[SAT-ID]],2,1)="x","Freistaat Bayern",INDEX(bezirke,LEFT(tab_SATLISTE[[#This Row],[SAT-ID]],1))&amp; " - "&amp; IF(MID(tab_SATLISTE[[#This Row],[SAT-ID]],2,1)="k","kommunal","privat")))</f>
        <v>Mittelfranken - kommunal</v>
      </c>
      <c r="I1604" s="365"/>
      <c r="J1604" s="365"/>
      <c r="K1604" s="365"/>
      <c r="L1604" s="366"/>
    </row>
    <row r="1605" spans="1:12" ht="15.95" customHeight="1" x14ac:dyDescent="0.25">
      <c r="A1605" s="133" t="s">
        <v>2068</v>
      </c>
      <c r="B1605" s="133" t="s">
        <v>4404</v>
      </c>
      <c r="C1605" s="133">
        <v>28</v>
      </c>
      <c r="D1605" s="136">
        <v>28000</v>
      </c>
      <c r="E1605" s="135">
        <v>7000</v>
      </c>
      <c r="F1605" s="133">
        <v>28</v>
      </c>
      <c r="G1605" s="46" t="str">
        <f>IF(MID(tab_SATLISTE[[#This Row],[SAT-ID]],2,1)="x","x",LEFT(tab_SATLISTE[[#This Row],[SAT-ID]]))</f>
        <v>5</v>
      </c>
      <c r="H1605" s="364" t="str">
        <f xml:space="preserve"> IF(tab_SATLISTE[[#This Row],[SAT-ID]]="","",IF(MID(tab_SATLISTE[[#This Row],[SAT-ID]],2,1)="x","Freistaat Bayern",INDEX(bezirke,LEFT(tab_SATLISTE[[#This Row],[SAT-ID]],1))&amp; " - "&amp; IF(MID(tab_SATLISTE[[#This Row],[SAT-ID]],2,1)="k","kommunal","privat")))</f>
        <v>Mittelfranken - kommunal</v>
      </c>
      <c r="I1605" s="365"/>
      <c r="J1605" s="365"/>
      <c r="K1605" s="365"/>
      <c r="L1605" s="366"/>
    </row>
    <row r="1606" spans="1:12" ht="15.95" customHeight="1" x14ac:dyDescent="0.25">
      <c r="A1606" s="133" t="s">
        <v>2067</v>
      </c>
      <c r="B1606" s="133" t="s">
        <v>4405</v>
      </c>
      <c r="C1606" s="133">
        <v>14</v>
      </c>
      <c r="D1606" s="136">
        <v>14000</v>
      </c>
      <c r="E1606" s="135">
        <v>3500</v>
      </c>
      <c r="F1606" s="133">
        <v>14</v>
      </c>
      <c r="G1606" s="46" t="str">
        <f>IF(MID(tab_SATLISTE[[#This Row],[SAT-ID]],2,1)="x","x",LEFT(tab_SATLISTE[[#This Row],[SAT-ID]]))</f>
        <v>5</v>
      </c>
      <c r="H1606" s="364" t="str">
        <f xml:space="preserve"> IF(tab_SATLISTE[[#This Row],[SAT-ID]]="","",IF(MID(tab_SATLISTE[[#This Row],[SAT-ID]],2,1)="x","Freistaat Bayern",INDEX(bezirke,LEFT(tab_SATLISTE[[#This Row],[SAT-ID]],1))&amp; " - "&amp; IF(MID(tab_SATLISTE[[#This Row],[SAT-ID]],2,1)="k","kommunal","privat")))</f>
        <v>Mittelfranken - kommunal</v>
      </c>
      <c r="I1606" s="365"/>
      <c r="J1606" s="365"/>
      <c r="K1606" s="365"/>
      <c r="L1606" s="366"/>
    </row>
    <row r="1607" spans="1:12" ht="15.95" customHeight="1" x14ac:dyDescent="0.25">
      <c r="A1607" s="133" t="s">
        <v>2060</v>
      </c>
      <c r="B1607" s="133" t="s">
        <v>4406</v>
      </c>
      <c r="C1607" s="133">
        <v>14</v>
      </c>
      <c r="D1607" s="136">
        <v>14000</v>
      </c>
      <c r="E1607" s="135">
        <v>3500</v>
      </c>
      <c r="F1607" s="133">
        <v>14</v>
      </c>
      <c r="G1607" s="46" t="str">
        <f>IF(MID(tab_SATLISTE[[#This Row],[SAT-ID]],2,1)="x","x",LEFT(tab_SATLISTE[[#This Row],[SAT-ID]]))</f>
        <v>5</v>
      </c>
      <c r="H1607" s="364" t="str">
        <f xml:space="preserve"> IF(tab_SATLISTE[[#This Row],[SAT-ID]]="","",IF(MID(tab_SATLISTE[[#This Row],[SAT-ID]],2,1)="x","Freistaat Bayern",INDEX(bezirke,LEFT(tab_SATLISTE[[#This Row],[SAT-ID]],1))&amp; " - "&amp; IF(MID(tab_SATLISTE[[#This Row],[SAT-ID]],2,1)="k","kommunal","privat")))</f>
        <v>Mittelfranken - kommunal</v>
      </c>
      <c r="I1607" s="365"/>
      <c r="J1607" s="365"/>
      <c r="K1607" s="365"/>
      <c r="L1607" s="366"/>
    </row>
    <row r="1608" spans="1:12" ht="15.95" customHeight="1" x14ac:dyDescent="0.25">
      <c r="A1608" s="133" t="s">
        <v>2089</v>
      </c>
      <c r="B1608" s="133" t="s">
        <v>4407</v>
      </c>
      <c r="C1608" s="133">
        <v>53</v>
      </c>
      <c r="D1608" s="136">
        <v>53000</v>
      </c>
      <c r="E1608" s="135">
        <v>13250</v>
      </c>
      <c r="F1608" s="133">
        <v>53</v>
      </c>
      <c r="G1608" s="46" t="str">
        <f>IF(MID(tab_SATLISTE[[#This Row],[SAT-ID]],2,1)="x","x",LEFT(tab_SATLISTE[[#This Row],[SAT-ID]]))</f>
        <v>5</v>
      </c>
      <c r="H1608" s="364" t="str">
        <f xml:space="preserve"> IF(tab_SATLISTE[[#This Row],[SAT-ID]]="","",IF(MID(tab_SATLISTE[[#This Row],[SAT-ID]],2,1)="x","Freistaat Bayern",INDEX(bezirke,LEFT(tab_SATLISTE[[#This Row],[SAT-ID]],1))&amp; " - "&amp; IF(MID(tab_SATLISTE[[#This Row],[SAT-ID]],2,1)="k","kommunal","privat")))</f>
        <v>Mittelfranken - kommunal</v>
      </c>
      <c r="I1608" s="365"/>
      <c r="J1608" s="365"/>
      <c r="K1608" s="365"/>
      <c r="L1608" s="366"/>
    </row>
    <row r="1609" spans="1:12" ht="15.95" customHeight="1" x14ac:dyDescent="0.25">
      <c r="A1609" s="133" t="s">
        <v>2182</v>
      </c>
      <c r="B1609" s="133" t="s">
        <v>4408</v>
      </c>
      <c r="C1609" s="133">
        <v>121</v>
      </c>
      <c r="D1609" s="136">
        <v>121000</v>
      </c>
      <c r="E1609" s="135">
        <v>30250</v>
      </c>
      <c r="F1609" s="133">
        <v>121</v>
      </c>
      <c r="G1609" s="46" t="str">
        <f>IF(MID(tab_SATLISTE[[#This Row],[SAT-ID]],2,1)="x","x",LEFT(tab_SATLISTE[[#This Row],[SAT-ID]]))</f>
        <v>5</v>
      </c>
      <c r="H1609" s="364" t="str">
        <f xml:space="preserve"> IF(tab_SATLISTE[[#This Row],[SAT-ID]]="","",IF(MID(tab_SATLISTE[[#This Row],[SAT-ID]],2,1)="x","Freistaat Bayern",INDEX(bezirke,LEFT(tab_SATLISTE[[#This Row],[SAT-ID]],1))&amp; " - "&amp; IF(MID(tab_SATLISTE[[#This Row],[SAT-ID]],2,1)="k","kommunal","privat")))</f>
        <v>Mittelfranken - kommunal</v>
      </c>
      <c r="I1609" s="365"/>
      <c r="J1609" s="365"/>
      <c r="K1609" s="365"/>
      <c r="L1609" s="366"/>
    </row>
    <row r="1610" spans="1:12" ht="15.95" customHeight="1" x14ac:dyDescent="0.25">
      <c r="A1610" s="133" t="s">
        <v>2116</v>
      </c>
      <c r="B1610" s="133" t="s">
        <v>4409</v>
      </c>
      <c r="C1610" s="133">
        <v>66</v>
      </c>
      <c r="D1610" s="136">
        <v>66000</v>
      </c>
      <c r="E1610" s="135">
        <v>16500</v>
      </c>
      <c r="F1610" s="133">
        <v>66</v>
      </c>
      <c r="G1610" s="46" t="str">
        <f>IF(MID(tab_SATLISTE[[#This Row],[SAT-ID]],2,1)="x","x",LEFT(tab_SATLISTE[[#This Row],[SAT-ID]]))</f>
        <v>5</v>
      </c>
      <c r="H1610" s="364" t="str">
        <f xml:space="preserve"> IF(tab_SATLISTE[[#This Row],[SAT-ID]]="","",IF(MID(tab_SATLISTE[[#This Row],[SAT-ID]],2,1)="x","Freistaat Bayern",INDEX(bezirke,LEFT(tab_SATLISTE[[#This Row],[SAT-ID]],1))&amp; " - "&amp; IF(MID(tab_SATLISTE[[#This Row],[SAT-ID]],2,1)="k","kommunal","privat")))</f>
        <v>Mittelfranken - kommunal</v>
      </c>
      <c r="I1610" s="365"/>
      <c r="J1610" s="365"/>
      <c r="K1610" s="365"/>
      <c r="L1610" s="366"/>
    </row>
    <row r="1611" spans="1:12" ht="15.95" customHeight="1" x14ac:dyDescent="0.25">
      <c r="A1611" s="133" t="s">
        <v>2130</v>
      </c>
      <c r="B1611" s="133" t="s">
        <v>4410</v>
      </c>
      <c r="C1611" s="133">
        <v>42</v>
      </c>
      <c r="D1611" s="136">
        <v>42000</v>
      </c>
      <c r="E1611" s="135">
        <v>10500</v>
      </c>
      <c r="F1611" s="133">
        <v>42</v>
      </c>
      <c r="G1611" s="46" t="str">
        <f>IF(MID(tab_SATLISTE[[#This Row],[SAT-ID]],2,1)="x","x",LEFT(tab_SATLISTE[[#This Row],[SAT-ID]]))</f>
        <v>5</v>
      </c>
      <c r="H1611" s="364" t="str">
        <f xml:space="preserve"> IF(tab_SATLISTE[[#This Row],[SAT-ID]]="","",IF(MID(tab_SATLISTE[[#This Row],[SAT-ID]],2,1)="x","Freistaat Bayern",INDEX(bezirke,LEFT(tab_SATLISTE[[#This Row],[SAT-ID]],1))&amp; " - "&amp; IF(MID(tab_SATLISTE[[#This Row],[SAT-ID]],2,1)="k","kommunal","privat")))</f>
        <v>Mittelfranken - kommunal</v>
      </c>
      <c r="I1611" s="365"/>
      <c r="J1611" s="365"/>
      <c r="K1611" s="365"/>
      <c r="L1611" s="366"/>
    </row>
    <row r="1612" spans="1:12" ht="15.95" customHeight="1" x14ac:dyDescent="0.25">
      <c r="A1612" s="133" t="s">
        <v>2157</v>
      </c>
      <c r="B1612" s="133" t="s">
        <v>4411</v>
      </c>
      <c r="C1612" s="133">
        <v>54</v>
      </c>
      <c r="D1612" s="136">
        <v>54000</v>
      </c>
      <c r="E1612" s="135">
        <v>13500</v>
      </c>
      <c r="F1612" s="133">
        <v>54</v>
      </c>
      <c r="G1612" s="46" t="str">
        <f>IF(MID(tab_SATLISTE[[#This Row],[SAT-ID]],2,1)="x","x",LEFT(tab_SATLISTE[[#This Row],[SAT-ID]]))</f>
        <v>5</v>
      </c>
      <c r="H1612" s="364" t="str">
        <f xml:space="preserve"> IF(tab_SATLISTE[[#This Row],[SAT-ID]]="","",IF(MID(tab_SATLISTE[[#This Row],[SAT-ID]],2,1)="x","Freistaat Bayern",INDEX(bezirke,LEFT(tab_SATLISTE[[#This Row],[SAT-ID]],1))&amp; " - "&amp; IF(MID(tab_SATLISTE[[#This Row],[SAT-ID]],2,1)="k","kommunal","privat")))</f>
        <v>Mittelfranken - kommunal</v>
      </c>
      <c r="I1612" s="365"/>
      <c r="J1612" s="365"/>
      <c r="K1612" s="365"/>
      <c r="L1612" s="366"/>
    </row>
    <row r="1613" spans="1:12" ht="15.95" customHeight="1" x14ac:dyDescent="0.25">
      <c r="A1613" s="133" t="s">
        <v>2164</v>
      </c>
      <c r="B1613" s="133" t="s">
        <v>4412</v>
      </c>
      <c r="C1613" s="133">
        <v>36</v>
      </c>
      <c r="D1613" s="136">
        <v>36000</v>
      </c>
      <c r="E1613" s="135">
        <v>9000</v>
      </c>
      <c r="F1613" s="133">
        <v>36</v>
      </c>
      <c r="G1613" s="46" t="str">
        <f>IF(MID(tab_SATLISTE[[#This Row],[SAT-ID]],2,1)="x","x",LEFT(tab_SATLISTE[[#This Row],[SAT-ID]]))</f>
        <v>5</v>
      </c>
      <c r="H1613" s="364" t="str">
        <f xml:space="preserve"> IF(tab_SATLISTE[[#This Row],[SAT-ID]]="","",IF(MID(tab_SATLISTE[[#This Row],[SAT-ID]],2,1)="x","Freistaat Bayern",INDEX(bezirke,LEFT(tab_SATLISTE[[#This Row],[SAT-ID]],1))&amp; " - "&amp; IF(MID(tab_SATLISTE[[#This Row],[SAT-ID]],2,1)="k","kommunal","privat")))</f>
        <v>Mittelfranken - kommunal</v>
      </c>
      <c r="I1613" s="365"/>
      <c r="J1613" s="365"/>
      <c r="K1613" s="365"/>
      <c r="L1613" s="366"/>
    </row>
    <row r="1614" spans="1:12" ht="15.95" customHeight="1" x14ac:dyDescent="0.25">
      <c r="A1614" s="133" t="s">
        <v>2243</v>
      </c>
      <c r="B1614" s="133" t="s">
        <v>207</v>
      </c>
      <c r="C1614" s="133">
        <v>40</v>
      </c>
      <c r="D1614" s="136">
        <v>40000</v>
      </c>
      <c r="E1614" s="135">
        <v>10000</v>
      </c>
      <c r="F1614" s="133">
        <v>40</v>
      </c>
      <c r="G1614" s="46" t="str">
        <f>IF(MID(tab_SATLISTE[[#This Row],[SAT-ID]],2,1)="x","x",LEFT(tab_SATLISTE[[#This Row],[SAT-ID]]))</f>
        <v>5</v>
      </c>
      <c r="H1614" s="364" t="str">
        <f xml:space="preserve"> IF(tab_SATLISTE[[#This Row],[SAT-ID]]="","",IF(MID(tab_SATLISTE[[#This Row],[SAT-ID]],2,1)="x","Freistaat Bayern",INDEX(bezirke,LEFT(tab_SATLISTE[[#This Row],[SAT-ID]],1))&amp; " - "&amp; IF(MID(tab_SATLISTE[[#This Row],[SAT-ID]],2,1)="k","kommunal","privat")))</f>
        <v>Mittelfranken - privat</v>
      </c>
      <c r="I1614" s="365"/>
      <c r="J1614" s="365"/>
      <c r="K1614" s="365"/>
      <c r="L1614" s="366"/>
    </row>
    <row r="1615" spans="1:12" ht="15.95" customHeight="1" x14ac:dyDescent="0.25">
      <c r="A1615" s="133" t="s">
        <v>2207</v>
      </c>
      <c r="B1615" s="133" t="s">
        <v>4413</v>
      </c>
      <c r="C1615" s="133">
        <v>31</v>
      </c>
      <c r="D1615" s="136">
        <v>31000</v>
      </c>
      <c r="E1615" s="135">
        <v>7750</v>
      </c>
      <c r="F1615" s="133">
        <v>31</v>
      </c>
      <c r="G1615" s="46" t="str">
        <f>IF(MID(tab_SATLISTE[[#This Row],[SAT-ID]],2,1)="x","x",LEFT(tab_SATLISTE[[#This Row],[SAT-ID]]))</f>
        <v>5</v>
      </c>
      <c r="H1615" s="364" t="str">
        <f xml:space="preserve"> IF(tab_SATLISTE[[#This Row],[SAT-ID]]="","",IF(MID(tab_SATLISTE[[#This Row],[SAT-ID]],2,1)="x","Freistaat Bayern",INDEX(bezirke,LEFT(tab_SATLISTE[[#This Row],[SAT-ID]],1))&amp; " - "&amp; IF(MID(tab_SATLISTE[[#This Row],[SAT-ID]],2,1)="k","kommunal","privat")))</f>
        <v>Mittelfranken - privat</v>
      </c>
      <c r="I1615" s="365"/>
      <c r="J1615" s="365"/>
      <c r="K1615" s="365"/>
      <c r="L1615" s="366"/>
    </row>
    <row r="1616" spans="1:12" ht="15.95" customHeight="1" x14ac:dyDescent="0.25">
      <c r="A1616" s="133" t="s">
        <v>2007</v>
      </c>
      <c r="B1616" s="133" t="s">
        <v>4414</v>
      </c>
      <c r="C1616" s="133">
        <v>5</v>
      </c>
      <c r="D1616" s="136">
        <v>5000</v>
      </c>
      <c r="E1616" s="135">
        <v>1250</v>
      </c>
      <c r="F1616" s="133">
        <v>5</v>
      </c>
      <c r="G1616" s="46" t="str">
        <f>IF(MID(tab_SATLISTE[[#This Row],[SAT-ID]],2,1)="x","x",LEFT(tab_SATLISTE[[#This Row],[SAT-ID]]))</f>
        <v>5</v>
      </c>
      <c r="H1616" s="364" t="str">
        <f xml:space="preserve"> IF(tab_SATLISTE[[#This Row],[SAT-ID]]="","",IF(MID(tab_SATLISTE[[#This Row],[SAT-ID]],2,1)="x","Freistaat Bayern",INDEX(bezirke,LEFT(tab_SATLISTE[[#This Row],[SAT-ID]],1))&amp; " - "&amp; IF(MID(tab_SATLISTE[[#This Row],[SAT-ID]],2,1)="k","kommunal","privat")))</f>
        <v>Mittelfranken - kommunal</v>
      </c>
      <c r="I1616" s="365"/>
      <c r="J1616" s="365"/>
      <c r="K1616" s="365"/>
      <c r="L1616" s="366"/>
    </row>
    <row r="1617" spans="1:12" ht="15.95" customHeight="1" x14ac:dyDescent="0.25">
      <c r="A1617" s="133" t="s">
        <v>2010</v>
      </c>
      <c r="B1617" s="133" t="s">
        <v>4415</v>
      </c>
      <c r="C1617" s="133">
        <v>37</v>
      </c>
      <c r="D1617" s="136">
        <v>37000</v>
      </c>
      <c r="E1617" s="135">
        <v>9250</v>
      </c>
      <c r="F1617" s="133">
        <v>37</v>
      </c>
      <c r="G1617" s="46" t="str">
        <f>IF(MID(tab_SATLISTE[[#This Row],[SAT-ID]],2,1)="x","x",LEFT(tab_SATLISTE[[#This Row],[SAT-ID]]))</f>
        <v>5</v>
      </c>
      <c r="H1617" s="364" t="str">
        <f xml:space="preserve"> IF(tab_SATLISTE[[#This Row],[SAT-ID]]="","",IF(MID(tab_SATLISTE[[#This Row],[SAT-ID]],2,1)="x","Freistaat Bayern",INDEX(bezirke,LEFT(tab_SATLISTE[[#This Row],[SAT-ID]],1))&amp; " - "&amp; IF(MID(tab_SATLISTE[[#This Row],[SAT-ID]],2,1)="k","kommunal","privat")))</f>
        <v>Mittelfranken - kommunal</v>
      </c>
      <c r="I1617" s="365"/>
      <c r="J1617" s="365"/>
      <c r="K1617" s="365"/>
      <c r="L1617" s="366"/>
    </row>
    <row r="1618" spans="1:12" ht="15.95" customHeight="1" x14ac:dyDescent="0.25">
      <c r="A1618" s="133" t="s">
        <v>2244</v>
      </c>
      <c r="B1618" s="133" t="s">
        <v>4416</v>
      </c>
      <c r="C1618" s="133">
        <v>11</v>
      </c>
      <c r="D1618" s="136">
        <v>11000</v>
      </c>
      <c r="E1618" s="135">
        <v>2750</v>
      </c>
      <c r="F1618" s="133">
        <v>11</v>
      </c>
      <c r="G1618" s="46" t="str">
        <f>IF(MID(tab_SATLISTE[[#This Row],[SAT-ID]],2,1)="x","x",LEFT(tab_SATLISTE[[#This Row],[SAT-ID]]))</f>
        <v>5</v>
      </c>
      <c r="H1618" s="364" t="str">
        <f xml:space="preserve"> IF(tab_SATLISTE[[#This Row],[SAT-ID]]="","",IF(MID(tab_SATLISTE[[#This Row],[SAT-ID]],2,1)="x","Freistaat Bayern",INDEX(bezirke,LEFT(tab_SATLISTE[[#This Row],[SAT-ID]],1))&amp; " - "&amp; IF(MID(tab_SATLISTE[[#This Row],[SAT-ID]],2,1)="k","kommunal","privat")))</f>
        <v>Mittelfranken - privat</v>
      </c>
      <c r="I1618" s="365"/>
      <c r="J1618" s="365"/>
      <c r="K1618" s="365"/>
      <c r="L1618" s="366"/>
    </row>
    <row r="1619" spans="1:12" ht="15.95" customHeight="1" x14ac:dyDescent="0.25">
      <c r="A1619" s="133" t="s">
        <v>2149</v>
      </c>
      <c r="B1619" s="133" t="s">
        <v>4417</v>
      </c>
      <c r="C1619" s="133">
        <v>24</v>
      </c>
      <c r="D1619" s="136">
        <v>24000</v>
      </c>
      <c r="E1619" s="135">
        <v>6000</v>
      </c>
      <c r="F1619" s="133">
        <v>24</v>
      </c>
      <c r="G1619" s="46" t="str">
        <f>IF(MID(tab_SATLISTE[[#This Row],[SAT-ID]],2,1)="x","x",LEFT(tab_SATLISTE[[#This Row],[SAT-ID]]))</f>
        <v>5</v>
      </c>
      <c r="H1619" s="364" t="str">
        <f xml:space="preserve"> IF(tab_SATLISTE[[#This Row],[SAT-ID]]="","",IF(MID(tab_SATLISTE[[#This Row],[SAT-ID]],2,1)="x","Freistaat Bayern",INDEX(bezirke,LEFT(tab_SATLISTE[[#This Row],[SAT-ID]],1))&amp; " - "&amp; IF(MID(tab_SATLISTE[[#This Row],[SAT-ID]],2,1)="k","kommunal","privat")))</f>
        <v>Mittelfranken - kommunal</v>
      </c>
      <c r="I1619" s="365"/>
      <c r="J1619" s="365"/>
      <c r="K1619" s="365"/>
      <c r="L1619" s="366"/>
    </row>
    <row r="1620" spans="1:12" ht="15.95" customHeight="1" x14ac:dyDescent="0.25">
      <c r="A1620" s="133" t="s">
        <v>2028</v>
      </c>
      <c r="B1620" s="133" t="s">
        <v>4418</v>
      </c>
      <c r="C1620" s="133">
        <v>48</v>
      </c>
      <c r="D1620" s="136">
        <v>48000</v>
      </c>
      <c r="E1620" s="135">
        <v>12000</v>
      </c>
      <c r="F1620" s="133">
        <v>48</v>
      </c>
      <c r="G1620" s="46" t="str">
        <f>IF(MID(tab_SATLISTE[[#This Row],[SAT-ID]],2,1)="x","x",LEFT(tab_SATLISTE[[#This Row],[SAT-ID]]))</f>
        <v>5</v>
      </c>
      <c r="H1620" s="364" t="str">
        <f xml:space="preserve"> IF(tab_SATLISTE[[#This Row],[SAT-ID]]="","",IF(MID(tab_SATLISTE[[#This Row],[SAT-ID]],2,1)="x","Freistaat Bayern",INDEX(bezirke,LEFT(tab_SATLISTE[[#This Row],[SAT-ID]],1))&amp; " - "&amp; IF(MID(tab_SATLISTE[[#This Row],[SAT-ID]],2,1)="k","kommunal","privat")))</f>
        <v>Mittelfranken - kommunal</v>
      </c>
      <c r="I1620" s="365"/>
      <c r="J1620" s="365"/>
      <c r="K1620" s="365"/>
      <c r="L1620" s="366"/>
    </row>
    <row r="1621" spans="1:12" ht="15.95" customHeight="1" x14ac:dyDescent="0.25">
      <c r="A1621" s="133" t="s">
        <v>2033</v>
      </c>
      <c r="B1621" s="133" t="s">
        <v>4419</v>
      </c>
      <c r="C1621" s="133">
        <v>19</v>
      </c>
      <c r="D1621" s="136">
        <v>19000</v>
      </c>
      <c r="E1621" s="135">
        <v>4750</v>
      </c>
      <c r="F1621" s="133">
        <v>19</v>
      </c>
      <c r="G1621" s="46" t="str">
        <f>IF(MID(tab_SATLISTE[[#This Row],[SAT-ID]],2,1)="x","x",LEFT(tab_SATLISTE[[#This Row],[SAT-ID]]))</f>
        <v>5</v>
      </c>
      <c r="H1621" s="364" t="str">
        <f xml:space="preserve"> IF(tab_SATLISTE[[#This Row],[SAT-ID]]="","",IF(MID(tab_SATLISTE[[#This Row],[SAT-ID]],2,1)="x","Freistaat Bayern",INDEX(bezirke,LEFT(tab_SATLISTE[[#This Row],[SAT-ID]],1))&amp; " - "&amp; IF(MID(tab_SATLISTE[[#This Row],[SAT-ID]],2,1)="k","kommunal","privat")))</f>
        <v>Mittelfranken - kommunal</v>
      </c>
      <c r="I1621" s="365"/>
      <c r="J1621" s="365"/>
      <c r="K1621" s="365"/>
      <c r="L1621" s="366"/>
    </row>
    <row r="1622" spans="1:12" ht="15.95" customHeight="1" x14ac:dyDescent="0.25">
      <c r="A1622" s="133" t="s">
        <v>2049</v>
      </c>
      <c r="B1622" s="133" t="s">
        <v>4420</v>
      </c>
      <c r="C1622" s="133">
        <v>61</v>
      </c>
      <c r="D1622" s="136">
        <v>61000</v>
      </c>
      <c r="E1622" s="135">
        <v>15250</v>
      </c>
      <c r="F1622" s="133">
        <v>61</v>
      </c>
      <c r="G1622" s="46" t="str">
        <f>IF(MID(tab_SATLISTE[[#This Row],[SAT-ID]],2,1)="x","x",LEFT(tab_SATLISTE[[#This Row],[SAT-ID]]))</f>
        <v>5</v>
      </c>
      <c r="H1622" s="364" t="str">
        <f xml:space="preserve"> IF(tab_SATLISTE[[#This Row],[SAT-ID]]="","",IF(MID(tab_SATLISTE[[#This Row],[SAT-ID]],2,1)="x","Freistaat Bayern",INDEX(bezirke,LEFT(tab_SATLISTE[[#This Row],[SAT-ID]],1))&amp; " - "&amp; IF(MID(tab_SATLISTE[[#This Row],[SAT-ID]],2,1)="k","kommunal","privat")))</f>
        <v>Mittelfranken - kommunal</v>
      </c>
      <c r="I1622" s="365"/>
      <c r="J1622" s="365"/>
      <c r="K1622" s="365"/>
      <c r="L1622" s="366"/>
    </row>
    <row r="1623" spans="1:12" ht="15.95" customHeight="1" x14ac:dyDescent="0.25">
      <c r="A1623" s="133" t="s">
        <v>2261</v>
      </c>
      <c r="B1623" s="133" t="s">
        <v>3951</v>
      </c>
      <c r="C1623" s="133">
        <v>30</v>
      </c>
      <c r="D1623" s="136">
        <v>30000</v>
      </c>
      <c r="E1623" s="135">
        <v>7500</v>
      </c>
      <c r="F1623" s="133">
        <v>30</v>
      </c>
      <c r="G1623" s="46" t="str">
        <f>IF(MID(tab_SATLISTE[[#This Row],[SAT-ID]],2,1)="x","x",LEFT(tab_SATLISTE[[#This Row],[SAT-ID]]))</f>
        <v>5</v>
      </c>
      <c r="H1623" s="364" t="str">
        <f xml:space="preserve"> IF(tab_SATLISTE[[#This Row],[SAT-ID]]="","",IF(MID(tab_SATLISTE[[#This Row],[SAT-ID]],2,1)="x","Freistaat Bayern",INDEX(bezirke,LEFT(tab_SATLISTE[[#This Row],[SAT-ID]],1))&amp; " - "&amp; IF(MID(tab_SATLISTE[[#This Row],[SAT-ID]],2,1)="k","kommunal","privat")))</f>
        <v>Mittelfranken - privat</v>
      </c>
      <c r="I1623" s="365"/>
      <c r="J1623" s="365"/>
      <c r="K1623" s="365"/>
      <c r="L1623" s="366"/>
    </row>
    <row r="1624" spans="1:12" ht="15.95" customHeight="1" x14ac:dyDescent="0.25">
      <c r="A1624" s="133" t="s">
        <v>2212</v>
      </c>
      <c r="B1624" s="133" t="s">
        <v>4421</v>
      </c>
      <c r="C1624" s="133">
        <v>3</v>
      </c>
      <c r="D1624" s="136">
        <v>3000</v>
      </c>
      <c r="E1624" s="135">
        <v>750</v>
      </c>
      <c r="F1624" s="133">
        <v>3</v>
      </c>
      <c r="G1624" s="46" t="str">
        <f>IF(MID(tab_SATLISTE[[#This Row],[SAT-ID]],2,1)="x","x",LEFT(tab_SATLISTE[[#This Row],[SAT-ID]]))</f>
        <v>5</v>
      </c>
      <c r="H1624" s="364" t="str">
        <f xml:space="preserve"> IF(tab_SATLISTE[[#This Row],[SAT-ID]]="","",IF(MID(tab_SATLISTE[[#This Row],[SAT-ID]],2,1)="x","Freistaat Bayern",INDEX(bezirke,LEFT(tab_SATLISTE[[#This Row],[SAT-ID]],1))&amp; " - "&amp; IF(MID(tab_SATLISTE[[#This Row],[SAT-ID]],2,1)="k","kommunal","privat")))</f>
        <v>Mittelfranken - privat</v>
      </c>
      <c r="I1624" s="365"/>
      <c r="J1624" s="365"/>
      <c r="K1624" s="365"/>
      <c r="L1624" s="366"/>
    </row>
    <row r="1625" spans="1:12" ht="15.95" customHeight="1" x14ac:dyDescent="0.25">
      <c r="A1625" s="133" t="s">
        <v>2241</v>
      </c>
      <c r="B1625" s="133" t="s">
        <v>4422</v>
      </c>
      <c r="C1625" s="133">
        <v>36</v>
      </c>
      <c r="D1625" s="136">
        <v>36000</v>
      </c>
      <c r="E1625" s="135">
        <v>9000</v>
      </c>
      <c r="F1625" s="133">
        <v>36</v>
      </c>
      <c r="G1625" s="46" t="str">
        <f>IF(MID(tab_SATLISTE[[#This Row],[SAT-ID]],2,1)="x","x",LEFT(tab_SATLISTE[[#This Row],[SAT-ID]]))</f>
        <v>5</v>
      </c>
      <c r="H1625" s="364" t="str">
        <f xml:space="preserve"> IF(tab_SATLISTE[[#This Row],[SAT-ID]]="","",IF(MID(tab_SATLISTE[[#This Row],[SAT-ID]],2,1)="x","Freistaat Bayern",INDEX(bezirke,LEFT(tab_SATLISTE[[#This Row],[SAT-ID]],1))&amp; " - "&amp; IF(MID(tab_SATLISTE[[#This Row],[SAT-ID]],2,1)="k","kommunal","privat")))</f>
        <v>Mittelfranken - privat</v>
      </c>
      <c r="I1625" s="365"/>
      <c r="J1625" s="365"/>
      <c r="K1625" s="365"/>
      <c r="L1625" s="366"/>
    </row>
    <row r="1626" spans="1:12" ht="15.95" customHeight="1" x14ac:dyDescent="0.25">
      <c r="A1626" s="133" t="s">
        <v>2072</v>
      </c>
      <c r="B1626" s="133" t="s">
        <v>4423</v>
      </c>
      <c r="C1626" s="133">
        <v>31</v>
      </c>
      <c r="D1626" s="136">
        <v>31000</v>
      </c>
      <c r="E1626" s="135">
        <v>7750</v>
      </c>
      <c r="F1626" s="133">
        <v>31</v>
      </c>
      <c r="G1626" s="46" t="str">
        <f>IF(MID(tab_SATLISTE[[#This Row],[SAT-ID]],2,1)="x","x",LEFT(tab_SATLISTE[[#This Row],[SAT-ID]]))</f>
        <v>5</v>
      </c>
      <c r="H1626" s="364" t="str">
        <f xml:space="preserve"> IF(tab_SATLISTE[[#This Row],[SAT-ID]]="","",IF(MID(tab_SATLISTE[[#This Row],[SAT-ID]],2,1)="x","Freistaat Bayern",INDEX(bezirke,LEFT(tab_SATLISTE[[#This Row],[SAT-ID]],1))&amp; " - "&amp; IF(MID(tab_SATLISTE[[#This Row],[SAT-ID]],2,1)="k","kommunal","privat")))</f>
        <v>Mittelfranken - kommunal</v>
      </c>
      <c r="I1626" s="365"/>
      <c r="J1626" s="365"/>
      <c r="K1626" s="365"/>
      <c r="L1626" s="366"/>
    </row>
    <row r="1627" spans="1:12" ht="15.95" customHeight="1" x14ac:dyDescent="0.25">
      <c r="A1627" s="133" t="s">
        <v>2091</v>
      </c>
      <c r="B1627" s="133" t="s">
        <v>4424</v>
      </c>
      <c r="C1627" s="133">
        <v>108</v>
      </c>
      <c r="D1627" s="136">
        <v>108000</v>
      </c>
      <c r="E1627" s="135">
        <v>27000</v>
      </c>
      <c r="F1627" s="133">
        <v>108</v>
      </c>
      <c r="G1627" s="46" t="str">
        <f>IF(MID(tab_SATLISTE[[#This Row],[SAT-ID]],2,1)="x","x",LEFT(tab_SATLISTE[[#This Row],[SAT-ID]]))</f>
        <v>5</v>
      </c>
      <c r="H1627" s="364" t="str">
        <f xml:space="preserve"> IF(tab_SATLISTE[[#This Row],[SAT-ID]]="","",IF(MID(tab_SATLISTE[[#This Row],[SAT-ID]],2,1)="x","Freistaat Bayern",INDEX(bezirke,LEFT(tab_SATLISTE[[#This Row],[SAT-ID]],1))&amp; " - "&amp; IF(MID(tab_SATLISTE[[#This Row],[SAT-ID]],2,1)="k","kommunal","privat")))</f>
        <v>Mittelfranken - kommunal</v>
      </c>
      <c r="I1627" s="365"/>
      <c r="J1627" s="365"/>
      <c r="K1627" s="365"/>
      <c r="L1627" s="366"/>
    </row>
    <row r="1628" spans="1:12" ht="15.95" customHeight="1" x14ac:dyDescent="0.25">
      <c r="A1628" s="133" t="s">
        <v>2081</v>
      </c>
      <c r="B1628" s="133" t="s">
        <v>4425</v>
      </c>
      <c r="C1628" s="133">
        <v>8</v>
      </c>
      <c r="D1628" s="136">
        <v>8000</v>
      </c>
      <c r="E1628" s="135">
        <v>2000</v>
      </c>
      <c r="F1628" s="133">
        <v>8</v>
      </c>
      <c r="G1628" s="46" t="str">
        <f>IF(MID(tab_SATLISTE[[#This Row],[SAT-ID]],2,1)="x","x",LEFT(tab_SATLISTE[[#This Row],[SAT-ID]]))</f>
        <v>5</v>
      </c>
      <c r="H1628" s="364" t="str">
        <f xml:space="preserve"> IF(tab_SATLISTE[[#This Row],[SAT-ID]]="","",IF(MID(tab_SATLISTE[[#This Row],[SAT-ID]],2,1)="x","Freistaat Bayern",INDEX(bezirke,LEFT(tab_SATLISTE[[#This Row],[SAT-ID]],1))&amp; " - "&amp; IF(MID(tab_SATLISTE[[#This Row],[SAT-ID]],2,1)="k","kommunal","privat")))</f>
        <v>Mittelfranken - kommunal</v>
      </c>
      <c r="I1628" s="365"/>
      <c r="J1628" s="365"/>
      <c r="K1628" s="365"/>
      <c r="L1628" s="366"/>
    </row>
    <row r="1629" spans="1:12" ht="15.95" customHeight="1" x14ac:dyDescent="0.25">
      <c r="A1629" s="133" t="s">
        <v>2977</v>
      </c>
      <c r="B1629" s="133" t="s">
        <v>4426</v>
      </c>
      <c r="C1629" s="133">
        <v>2</v>
      </c>
      <c r="D1629" s="136">
        <v>2000</v>
      </c>
      <c r="E1629" s="135">
        <v>500</v>
      </c>
      <c r="F1629" s="133">
        <v>2</v>
      </c>
      <c r="G1629" s="46" t="str">
        <f>IF(MID(tab_SATLISTE[[#This Row],[SAT-ID]],2,1)="x","x",LEFT(tab_SATLISTE[[#This Row],[SAT-ID]]))</f>
        <v>5</v>
      </c>
      <c r="H1629" s="364" t="str">
        <f xml:space="preserve"> IF(tab_SATLISTE[[#This Row],[SAT-ID]]="","",IF(MID(tab_SATLISTE[[#This Row],[SAT-ID]],2,1)="x","Freistaat Bayern",INDEX(bezirke,LEFT(tab_SATLISTE[[#This Row],[SAT-ID]],1))&amp; " - "&amp; IF(MID(tab_SATLISTE[[#This Row],[SAT-ID]],2,1)="k","kommunal","privat")))</f>
        <v>Mittelfranken - privat</v>
      </c>
      <c r="I1629" s="365"/>
      <c r="J1629" s="365"/>
      <c r="K1629" s="365"/>
      <c r="L1629" s="366"/>
    </row>
    <row r="1630" spans="1:12" ht="15.95" customHeight="1" x14ac:dyDescent="0.25">
      <c r="A1630" s="133" t="s">
        <v>2109</v>
      </c>
      <c r="B1630" s="133" t="s">
        <v>4427</v>
      </c>
      <c r="C1630" s="133">
        <v>9</v>
      </c>
      <c r="D1630" s="136">
        <v>9000</v>
      </c>
      <c r="E1630" s="135">
        <v>2250</v>
      </c>
      <c r="F1630" s="133">
        <v>9</v>
      </c>
      <c r="G1630" s="46" t="str">
        <f>IF(MID(tab_SATLISTE[[#This Row],[SAT-ID]],2,1)="x","x",LEFT(tab_SATLISTE[[#This Row],[SAT-ID]]))</f>
        <v>5</v>
      </c>
      <c r="H1630" s="364" t="str">
        <f xml:space="preserve"> IF(tab_SATLISTE[[#This Row],[SAT-ID]]="","",IF(MID(tab_SATLISTE[[#This Row],[SAT-ID]],2,1)="x","Freistaat Bayern",INDEX(bezirke,LEFT(tab_SATLISTE[[#This Row],[SAT-ID]],1))&amp; " - "&amp; IF(MID(tab_SATLISTE[[#This Row],[SAT-ID]],2,1)="k","kommunal","privat")))</f>
        <v>Mittelfranken - kommunal</v>
      </c>
      <c r="I1630" s="365"/>
      <c r="J1630" s="365"/>
      <c r="K1630" s="365"/>
      <c r="L1630" s="366"/>
    </row>
    <row r="1631" spans="1:12" ht="15.95" customHeight="1" x14ac:dyDescent="0.25">
      <c r="A1631" s="133" t="s">
        <v>2111</v>
      </c>
      <c r="B1631" s="133" t="s">
        <v>4428</v>
      </c>
      <c r="C1631" s="133">
        <v>11</v>
      </c>
      <c r="D1631" s="136">
        <v>11000</v>
      </c>
      <c r="E1631" s="135">
        <v>2750</v>
      </c>
      <c r="F1631" s="133">
        <v>11</v>
      </c>
      <c r="G1631" s="46" t="str">
        <f>IF(MID(tab_SATLISTE[[#This Row],[SAT-ID]],2,1)="x","x",LEFT(tab_SATLISTE[[#This Row],[SAT-ID]]))</f>
        <v>5</v>
      </c>
      <c r="H1631" s="364" t="str">
        <f xml:space="preserve"> IF(tab_SATLISTE[[#This Row],[SAT-ID]]="","",IF(MID(tab_SATLISTE[[#This Row],[SAT-ID]],2,1)="x","Freistaat Bayern",INDEX(bezirke,LEFT(tab_SATLISTE[[#This Row],[SAT-ID]],1))&amp; " - "&amp; IF(MID(tab_SATLISTE[[#This Row],[SAT-ID]],2,1)="k","kommunal","privat")))</f>
        <v>Mittelfranken - kommunal</v>
      </c>
      <c r="I1631" s="365"/>
      <c r="J1631" s="365"/>
      <c r="K1631" s="365"/>
      <c r="L1631" s="366"/>
    </row>
    <row r="1632" spans="1:12" ht="15.95" customHeight="1" x14ac:dyDescent="0.25">
      <c r="A1632" s="133" t="s">
        <v>2121</v>
      </c>
      <c r="B1632" s="133" t="s">
        <v>4429</v>
      </c>
      <c r="C1632" s="133">
        <v>13</v>
      </c>
      <c r="D1632" s="136">
        <v>13000</v>
      </c>
      <c r="E1632" s="135">
        <v>3250</v>
      </c>
      <c r="F1632" s="133">
        <v>13</v>
      </c>
      <c r="G1632" s="46" t="str">
        <f>IF(MID(tab_SATLISTE[[#This Row],[SAT-ID]],2,1)="x","x",LEFT(tab_SATLISTE[[#This Row],[SAT-ID]]))</f>
        <v>5</v>
      </c>
      <c r="H1632" s="364" t="str">
        <f xml:space="preserve"> IF(tab_SATLISTE[[#This Row],[SAT-ID]]="","",IF(MID(tab_SATLISTE[[#This Row],[SAT-ID]],2,1)="x","Freistaat Bayern",INDEX(bezirke,LEFT(tab_SATLISTE[[#This Row],[SAT-ID]],1))&amp; " - "&amp; IF(MID(tab_SATLISTE[[#This Row],[SAT-ID]],2,1)="k","kommunal","privat")))</f>
        <v>Mittelfranken - kommunal</v>
      </c>
      <c r="I1632" s="365"/>
      <c r="J1632" s="365"/>
      <c r="K1632" s="365"/>
      <c r="L1632" s="366"/>
    </row>
    <row r="1633" spans="1:12" ht="15.95" customHeight="1" x14ac:dyDescent="0.25">
      <c r="A1633" s="133" t="s">
        <v>2126</v>
      </c>
      <c r="B1633" s="133" t="s">
        <v>4430</v>
      </c>
      <c r="C1633" s="133">
        <v>14</v>
      </c>
      <c r="D1633" s="136">
        <v>14000</v>
      </c>
      <c r="E1633" s="135">
        <v>3500</v>
      </c>
      <c r="F1633" s="133">
        <v>14</v>
      </c>
      <c r="G1633" s="46" t="str">
        <f>IF(MID(tab_SATLISTE[[#This Row],[SAT-ID]],2,1)="x","x",LEFT(tab_SATLISTE[[#This Row],[SAT-ID]]))</f>
        <v>5</v>
      </c>
      <c r="H1633" s="364" t="str">
        <f xml:space="preserve"> IF(tab_SATLISTE[[#This Row],[SAT-ID]]="","",IF(MID(tab_SATLISTE[[#This Row],[SAT-ID]],2,1)="x","Freistaat Bayern",INDEX(bezirke,LEFT(tab_SATLISTE[[#This Row],[SAT-ID]],1))&amp; " - "&amp; IF(MID(tab_SATLISTE[[#This Row],[SAT-ID]],2,1)="k","kommunal","privat")))</f>
        <v>Mittelfranken - kommunal</v>
      </c>
      <c r="I1633" s="365"/>
      <c r="J1633" s="365"/>
      <c r="K1633" s="365"/>
      <c r="L1633" s="366"/>
    </row>
    <row r="1634" spans="1:12" ht="15.95" customHeight="1" x14ac:dyDescent="0.25">
      <c r="A1634" s="133" t="s">
        <v>2128</v>
      </c>
      <c r="B1634" s="133" t="s">
        <v>4431</v>
      </c>
      <c r="C1634" s="133">
        <v>10</v>
      </c>
      <c r="D1634" s="136">
        <v>10000</v>
      </c>
      <c r="E1634" s="135">
        <v>2500</v>
      </c>
      <c r="F1634" s="133">
        <v>10</v>
      </c>
      <c r="G1634" s="46" t="str">
        <f>IF(MID(tab_SATLISTE[[#This Row],[SAT-ID]],2,1)="x","x",LEFT(tab_SATLISTE[[#This Row],[SAT-ID]]))</f>
        <v>5</v>
      </c>
      <c r="H1634" s="364" t="str">
        <f xml:space="preserve"> IF(tab_SATLISTE[[#This Row],[SAT-ID]]="","",IF(MID(tab_SATLISTE[[#This Row],[SAT-ID]],2,1)="x","Freistaat Bayern",INDEX(bezirke,LEFT(tab_SATLISTE[[#This Row],[SAT-ID]],1))&amp; " - "&amp; IF(MID(tab_SATLISTE[[#This Row],[SAT-ID]],2,1)="k","kommunal","privat")))</f>
        <v>Mittelfranken - kommunal</v>
      </c>
      <c r="I1634" s="365"/>
      <c r="J1634" s="365"/>
      <c r="K1634" s="365"/>
      <c r="L1634" s="366"/>
    </row>
    <row r="1635" spans="1:12" ht="15.95" customHeight="1" x14ac:dyDescent="0.25">
      <c r="A1635" s="133" t="s">
        <v>2133</v>
      </c>
      <c r="B1635" s="133" t="s">
        <v>4432</v>
      </c>
      <c r="C1635" s="133">
        <v>36</v>
      </c>
      <c r="D1635" s="136">
        <v>36000</v>
      </c>
      <c r="E1635" s="135">
        <v>9000</v>
      </c>
      <c r="F1635" s="133">
        <v>36</v>
      </c>
      <c r="G1635" s="46" t="str">
        <f>IF(MID(tab_SATLISTE[[#This Row],[SAT-ID]],2,1)="x","x",LEFT(tab_SATLISTE[[#This Row],[SAT-ID]]))</f>
        <v>5</v>
      </c>
      <c r="H1635" s="364" t="str">
        <f xml:space="preserve"> IF(tab_SATLISTE[[#This Row],[SAT-ID]]="","",IF(MID(tab_SATLISTE[[#This Row],[SAT-ID]],2,1)="x","Freistaat Bayern",INDEX(bezirke,LEFT(tab_SATLISTE[[#This Row],[SAT-ID]],1))&amp; " - "&amp; IF(MID(tab_SATLISTE[[#This Row],[SAT-ID]],2,1)="k","kommunal","privat")))</f>
        <v>Mittelfranken - kommunal</v>
      </c>
      <c r="I1635" s="365"/>
      <c r="J1635" s="365"/>
      <c r="K1635" s="365"/>
      <c r="L1635" s="366"/>
    </row>
    <row r="1636" spans="1:12" ht="15.95" customHeight="1" x14ac:dyDescent="0.25">
      <c r="A1636" s="133" t="s">
        <v>2139</v>
      </c>
      <c r="B1636" s="133" t="s">
        <v>4433</v>
      </c>
      <c r="C1636" s="133">
        <v>10</v>
      </c>
      <c r="D1636" s="136">
        <v>10000</v>
      </c>
      <c r="E1636" s="135">
        <v>2500</v>
      </c>
      <c r="F1636" s="133">
        <v>10</v>
      </c>
      <c r="G1636" s="46" t="str">
        <f>IF(MID(tab_SATLISTE[[#This Row],[SAT-ID]],2,1)="x","x",LEFT(tab_SATLISTE[[#This Row],[SAT-ID]]))</f>
        <v>5</v>
      </c>
      <c r="H1636" s="364" t="str">
        <f xml:space="preserve"> IF(tab_SATLISTE[[#This Row],[SAT-ID]]="","",IF(MID(tab_SATLISTE[[#This Row],[SAT-ID]],2,1)="x","Freistaat Bayern",INDEX(bezirke,LEFT(tab_SATLISTE[[#This Row],[SAT-ID]],1))&amp; " - "&amp; IF(MID(tab_SATLISTE[[#This Row],[SAT-ID]],2,1)="k","kommunal","privat")))</f>
        <v>Mittelfranken - kommunal</v>
      </c>
      <c r="I1636" s="365"/>
      <c r="J1636" s="365"/>
      <c r="K1636" s="365"/>
      <c r="L1636" s="366"/>
    </row>
    <row r="1637" spans="1:12" ht="15.95" customHeight="1" x14ac:dyDescent="0.25">
      <c r="A1637" s="133" t="s">
        <v>2145</v>
      </c>
      <c r="B1637" s="133" t="s">
        <v>4434</v>
      </c>
      <c r="C1637" s="133">
        <v>20</v>
      </c>
      <c r="D1637" s="136">
        <v>20000</v>
      </c>
      <c r="E1637" s="135">
        <v>5000</v>
      </c>
      <c r="F1637" s="133">
        <v>20</v>
      </c>
      <c r="G1637" s="46" t="str">
        <f>IF(MID(tab_SATLISTE[[#This Row],[SAT-ID]],2,1)="x","x",LEFT(tab_SATLISTE[[#This Row],[SAT-ID]]))</f>
        <v>5</v>
      </c>
      <c r="H1637" s="364" t="str">
        <f xml:space="preserve"> IF(tab_SATLISTE[[#This Row],[SAT-ID]]="","",IF(MID(tab_SATLISTE[[#This Row],[SAT-ID]],2,1)="x","Freistaat Bayern",INDEX(bezirke,LEFT(tab_SATLISTE[[#This Row],[SAT-ID]],1))&amp; " - "&amp; IF(MID(tab_SATLISTE[[#This Row],[SAT-ID]],2,1)="k","kommunal","privat")))</f>
        <v>Mittelfranken - kommunal</v>
      </c>
      <c r="I1637" s="365"/>
      <c r="J1637" s="365"/>
      <c r="K1637" s="365"/>
      <c r="L1637" s="366"/>
    </row>
    <row r="1638" spans="1:12" ht="15.95" customHeight="1" x14ac:dyDescent="0.25">
      <c r="A1638" s="133" t="s">
        <v>2151</v>
      </c>
      <c r="B1638" s="133" t="s">
        <v>4435</v>
      </c>
      <c r="C1638" s="133">
        <v>18</v>
      </c>
      <c r="D1638" s="136">
        <v>18000</v>
      </c>
      <c r="E1638" s="135">
        <v>4500</v>
      </c>
      <c r="F1638" s="133">
        <v>18</v>
      </c>
      <c r="G1638" s="46" t="str">
        <f>IF(MID(tab_SATLISTE[[#This Row],[SAT-ID]],2,1)="x","x",LEFT(tab_SATLISTE[[#This Row],[SAT-ID]]))</f>
        <v>5</v>
      </c>
      <c r="H1638" s="364" t="str">
        <f xml:space="preserve"> IF(tab_SATLISTE[[#This Row],[SAT-ID]]="","",IF(MID(tab_SATLISTE[[#This Row],[SAT-ID]],2,1)="x","Freistaat Bayern",INDEX(bezirke,LEFT(tab_SATLISTE[[#This Row],[SAT-ID]],1))&amp; " - "&amp; IF(MID(tab_SATLISTE[[#This Row],[SAT-ID]],2,1)="k","kommunal","privat")))</f>
        <v>Mittelfranken - kommunal</v>
      </c>
      <c r="I1638" s="365"/>
      <c r="J1638" s="365"/>
      <c r="K1638" s="365"/>
      <c r="L1638" s="366"/>
    </row>
    <row r="1639" spans="1:12" ht="15.95" customHeight="1" x14ac:dyDescent="0.25">
      <c r="A1639" s="133" t="s">
        <v>2153</v>
      </c>
      <c r="B1639" s="133" t="s">
        <v>4436</v>
      </c>
      <c r="C1639" s="133">
        <v>9</v>
      </c>
      <c r="D1639" s="136">
        <v>9000</v>
      </c>
      <c r="E1639" s="135">
        <v>2250</v>
      </c>
      <c r="F1639" s="133">
        <v>9</v>
      </c>
      <c r="G1639" s="46" t="str">
        <f>IF(MID(tab_SATLISTE[[#This Row],[SAT-ID]],2,1)="x","x",LEFT(tab_SATLISTE[[#This Row],[SAT-ID]]))</f>
        <v>5</v>
      </c>
      <c r="H1639" s="364" t="str">
        <f xml:space="preserve"> IF(tab_SATLISTE[[#This Row],[SAT-ID]]="","",IF(MID(tab_SATLISTE[[#This Row],[SAT-ID]],2,1)="x","Freistaat Bayern",INDEX(bezirke,LEFT(tab_SATLISTE[[#This Row],[SAT-ID]],1))&amp; " - "&amp; IF(MID(tab_SATLISTE[[#This Row],[SAT-ID]],2,1)="k","kommunal","privat")))</f>
        <v>Mittelfranken - kommunal</v>
      </c>
      <c r="I1639" s="365"/>
      <c r="J1639" s="365"/>
      <c r="K1639" s="365"/>
      <c r="L1639" s="366"/>
    </row>
    <row r="1640" spans="1:12" ht="15.95" customHeight="1" x14ac:dyDescent="0.25">
      <c r="A1640" s="133" t="s">
        <v>2057</v>
      </c>
      <c r="B1640" s="133" t="s">
        <v>270</v>
      </c>
      <c r="C1640" s="133">
        <v>6</v>
      </c>
      <c r="D1640" s="136">
        <v>6000</v>
      </c>
      <c r="E1640" s="135">
        <v>1500</v>
      </c>
      <c r="F1640" s="133">
        <v>6</v>
      </c>
      <c r="G1640" s="46" t="str">
        <f>IF(MID(tab_SATLISTE[[#This Row],[SAT-ID]],2,1)="x","x",LEFT(tab_SATLISTE[[#This Row],[SAT-ID]]))</f>
        <v>5</v>
      </c>
      <c r="H1640" s="364" t="str">
        <f xml:space="preserve"> IF(tab_SATLISTE[[#This Row],[SAT-ID]]="","",IF(MID(tab_SATLISTE[[#This Row],[SAT-ID]],2,1)="x","Freistaat Bayern",INDEX(bezirke,LEFT(tab_SATLISTE[[#This Row],[SAT-ID]],1))&amp; " - "&amp; IF(MID(tab_SATLISTE[[#This Row],[SAT-ID]],2,1)="k","kommunal","privat")))</f>
        <v>Mittelfranken - kommunal</v>
      </c>
      <c r="I1640" s="365"/>
      <c r="J1640" s="365"/>
      <c r="K1640" s="365"/>
      <c r="L1640" s="366"/>
    </row>
    <row r="1641" spans="1:12" ht="15.95" customHeight="1" x14ac:dyDescent="0.25">
      <c r="A1641" s="133" t="s">
        <v>2180</v>
      </c>
      <c r="B1641" s="133" t="s">
        <v>4437</v>
      </c>
      <c r="C1641" s="133">
        <v>14</v>
      </c>
      <c r="D1641" s="136">
        <v>14000</v>
      </c>
      <c r="E1641" s="135">
        <v>3500</v>
      </c>
      <c r="F1641" s="133">
        <v>14</v>
      </c>
      <c r="G1641" s="46" t="str">
        <f>IF(MID(tab_SATLISTE[[#This Row],[SAT-ID]],2,1)="x","x",LEFT(tab_SATLISTE[[#This Row],[SAT-ID]]))</f>
        <v>5</v>
      </c>
      <c r="H1641" s="364" t="str">
        <f xml:space="preserve"> IF(tab_SATLISTE[[#This Row],[SAT-ID]]="","",IF(MID(tab_SATLISTE[[#This Row],[SAT-ID]],2,1)="x","Freistaat Bayern",INDEX(bezirke,LEFT(tab_SATLISTE[[#This Row],[SAT-ID]],1))&amp; " - "&amp; IF(MID(tab_SATLISTE[[#This Row],[SAT-ID]],2,1)="k","kommunal","privat")))</f>
        <v>Mittelfranken - kommunal</v>
      </c>
      <c r="I1641" s="365"/>
      <c r="J1641" s="365"/>
      <c r="K1641" s="365"/>
      <c r="L1641" s="366"/>
    </row>
    <row r="1642" spans="1:12" ht="15.95" customHeight="1" x14ac:dyDescent="0.25">
      <c r="A1642" s="133" t="s">
        <v>2018</v>
      </c>
      <c r="B1642" s="133" t="s">
        <v>4438</v>
      </c>
      <c r="C1642" s="133">
        <v>41</v>
      </c>
      <c r="D1642" s="136">
        <v>41000</v>
      </c>
      <c r="E1642" s="135">
        <v>10250</v>
      </c>
      <c r="F1642" s="133">
        <v>41</v>
      </c>
      <c r="G1642" s="46" t="str">
        <f>IF(MID(tab_SATLISTE[[#This Row],[SAT-ID]],2,1)="x","x",LEFT(tab_SATLISTE[[#This Row],[SAT-ID]]))</f>
        <v>5</v>
      </c>
      <c r="H1642" s="364" t="str">
        <f xml:space="preserve"> IF(tab_SATLISTE[[#This Row],[SAT-ID]]="","",IF(MID(tab_SATLISTE[[#This Row],[SAT-ID]],2,1)="x","Freistaat Bayern",INDEX(bezirke,LEFT(tab_SATLISTE[[#This Row],[SAT-ID]],1))&amp; " - "&amp; IF(MID(tab_SATLISTE[[#This Row],[SAT-ID]],2,1)="k","kommunal","privat")))</f>
        <v>Mittelfranken - kommunal</v>
      </c>
      <c r="I1642" s="365"/>
      <c r="J1642" s="365"/>
      <c r="K1642" s="365"/>
      <c r="L1642" s="366"/>
    </row>
    <row r="1643" spans="1:12" ht="15.95" customHeight="1" x14ac:dyDescent="0.25">
      <c r="A1643" s="133" t="s">
        <v>2026</v>
      </c>
      <c r="B1643" s="133" t="s">
        <v>4439</v>
      </c>
      <c r="C1643" s="133">
        <v>6</v>
      </c>
      <c r="D1643" s="136">
        <v>6000</v>
      </c>
      <c r="E1643" s="135">
        <v>1500</v>
      </c>
      <c r="F1643" s="133">
        <v>6</v>
      </c>
      <c r="G1643" s="46" t="str">
        <f>IF(MID(tab_SATLISTE[[#This Row],[SAT-ID]],2,1)="x","x",LEFT(tab_SATLISTE[[#This Row],[SAT-ID]]))</f>
        <v>5</v>
      </c>
      <c r="H1643" s="364" t="str">
        <f xml:space="preserve"> IF(tab_SATLISTE[[#This Row],[SAT-ID]]="","",IF(MID(tab_SATLISTE[[#This Row],[SAT-ID]],2,1)="x","Freistaat Bayern",INDEX(bezirke,LEFT(tab_SATLISTE[[#This Row],[SAT-ID]],1))&amp; " - "&amp; IF(MID(tab_SATLISTE[[#This Row],[SAT-ID]],2,1)="k","kommunal","privat")))</f>
        <v>Mittelfranken - kommunal</v>
      </c>
      <c r="I1643" s="365"/>
      <c r="J1643" s="365"/>
      <c r="K1643" s="365"/>
      <c r="L1643" s="366"/>
    </row>
    <row r="1644" spans="1:12" ht="15.95" customHeight="1" x14ac:dyDescent="0.25">
      <c r="A1644" s="133" t="s">
        <v>2031</v>
      </c>
      <c r="B1644" s="133" t="s">
        <v>272</v>
      </c>
      <c r="C1644" s="133">
        <v>11</v>
      </c>
      <c r="D1644" s="136">
        <v>11000</v>
      </c>
      <c r="E1644" s="135">
        <v>2750</v>
      </c>
      <c r="F1644" s="133">
        <v>11</v>
      </c>
      <c r="G1644" s="46" t="str">
        <f>IF(MID(tab_SATLISTE[[#This Row],[SAT-ID]],2,1)="x","x",LEFT(tab_SATLISTE[[#This Row],[SAT-ID]]))</f>
        <v>5</v>
      </c>
      <c r="H1644" s="364" t="str">
        <f xml:space="preserve"> IF(tab_SATLISTE[[#This Row],[SAT-ID]]="","",IF(MID(tab_SATLISTE[[#This Row],[SAT-ID]],2,1)="x","Freistaat Bayern",INDEX(bezirke,LEFT(tab_SATLISTE[[#This Row],[SAT-ID]],1))&amp; " - "&amp; IF(MID(tab_SATLISTE[[#This Row],[SAT-ID]],2,1)="k","kommunal","privat")))</f>
        <v>Mittelfranken - kommunal</v>
      </c>
      <c r="I1644" s="365"/>
      <c r="J1644" s="365"/>
      <c r="K1644" s="365"/>
      <c r="L1644" s="366"/>
    </row>
    <row r="1645" spans="1:12" ht="15.95" customHeight="1" x14ac:dyDescent="0.25">
      <c r="A1645" s="133" t="s">
        <v>2036</v>
      </c>
      <c r="B1645" s="133" t="s">
        <v>4440</v>
      </c>
      <c r="C1645" s="133">
        <v>7</v>
      </c>
      <c r="D1645" s="136">
        <v>7000</v>
      </c>
      <c r="E1645" s="135">
        <v>1750</v>
      </c>
      <c r="F1645" s="133">
        <v>7</v>
      </c>
      <c r="G1645" s="46" t="str">
        <f>IF(MID(tab_SATLISTE[[#This Row],[SAT-ID]],2,1)="x","x",LEFT(tab_SATLISTE[[#This Row],[SAT-ID]]))</f>
        <v>5</v>
      </c>
      <c r="H1645" s="364" t="str">
        <f xml:space="preserve"> IF(tab_SATLISTE[[#This Row],[SAT-ID]]="","",IF(MID(tab_SATLISTE[[#This Row],[SAT-ID]],2,1)="x","Freistaat Bayern",INDEX(bezirke,LEFT(tab_SATLISTE[[#This Row],[SAT-ID]],1))&amp; " - "&amp; IF(MID(tab_SATLISTE[[#This Row],[SAT-ID]],2,1)="k","kommunal","privat")))</f>
        <v>Mittelfranken - kommunal</v>
      </c>
      <c r="I1645" s="365"/>
      <c r="J1645" s="365"/>
      <c r="K1645" s="365"/>
      <c r="L1645" s="366"/>
    </row>
    <row r="1646" spans="1:12" ht="15.95" customHeight="1" x14ac:dyDescent="0.25">
      <c r="A1646" s="133" t="s">
        <v>2095</v>
      </c>
      <c r="B1646" s="133" t="s">
        <v>273</v>
      </c>
      <c r="C1646" s="133">
        <v>10</v>
      </c>
      <c r="D1646" s="136">
        <v>10000</v>
      </c>
      <c r="E1646" s="135">
        <v>2500</v>
      </c>
      <c r="F1646" s="133">
        <v>10</v>
      </c>
      <c r="G1646" s="46" t="str">
        <f>IF(MID(tab_SATLISTE[[#This Row],[SAT-ID]],2,1)="x","x",LEFT(tab_SATLISTE[[#This Row],[SAT-ID]]))</f>
        <v>5</v>
      </c>
      <c r="H1646" s="364" t="str">
        <f xml:space="preserve"> IF(tab_SATLISTE[[#This Row],[SAT-ID]]="","",IF(MID(tab_SATLISTE[[#This Row],[SAT-ID]],2,1)="x","Freistaat Bayern",INDEX(bezirke,LEFT(tab_SATLISTE[[#This Row],[SAT-ID]],1))&amp; " - "&amp; IF(MID(tab_SATLISTE[[#This Row],[SAT-ID]],2,1)="k","kommunal","privat")))</f>
        <v>Mittelfranken - kommunal</v>
      </c>
      <c r="I1646" s="365"/>
      <c r="J1646" s="365"/>
      <c r="K1646" s="365"/>
      <c r="L1646" s="366"/>
    </row>
    <row r="1647" spans="1:12" ht="15.95" customHeight="1" x14ac:dyDescent="0.25">
      <c r="A1647" s="133" t="s">
        <v>2112</v>
      </c>
      <c r="B1647" s="133" t="s">
        <v>4441</v>
      </c>
      <c r="C1647" s="133">
        <v>56</v>
      </c>
      <c r="D1647" s="136">
        <v>56000</v>
      </c>
      <c r="E1647" s="135">
        <v>14000</v>
      </c>
      <c r="F1647" s="133">
        <v>56</v>
      </c>
      <c r="G1647" s="46" t="str">
        <f>IF(MID(tab_SATLISTE[[#This Row],[SAT-ID]],2,1)="x","x",LEFT(tab_SATLISTE[[#This Row],[SAT-ID]]))</f>
        <v>5</v>
      </c>
      <c r="H1647" s="364" t="str">
        <f xml:space="preserve"> IF(tab_SATLISTE[[#This Row],[SAT-ID]]="","",IF(MID(tab_SATLISTE[[#This Row],[SAT-ID]],2,1)="x","Freistaat Bayern",INDEX(bezirke,LEFT(tab_SATLISTE[[#This Row],[SAT-ID]],1))&amp; " - "&amp; IF(MID(tab_SATLISTE[[#This Row],[SAT-ID]],2,1)="k","kommunal","privat")))</f>
        <v>Mittelfranken - kommunal</v>
      </c>
      <c r="I1647" s="365"/>
      <c r="J1647" s="365"/>
      <c r="K1647" s="365"/>
      <c r="L1647" s="366"/>
    </row>
    <row r="1648" spans="1:12" ht="15.95" customHeight="1" x14ac:dyDescent="0.25">
      <c r="A1648" s="133" t="s">
        <v>2078</v>
      </c>
      <c r="B1648" s="133" t="s">
        <v>4442</v>
      </c>
      <c r="C1648" s="133">
        <v>7</v>
      </c>
      <c r="D1648" s="136">
        <v>7000</v>
      </c>
      <c r="E1648" s="135">
        <v>1750</v>
      </c>
      <c r="F1648" s="133">
        <v>7</v>
      </c>
      <c r="G1648" s="46" t="str">
        <f>IF(MID(tab_SATLISTE[[#This Row],[SAT-ID]],2,1)="x","x",LEFT(tab_SATLISTE[[#This Row],[SAT-ID]]))</f>
        <v>5</v>
      </c>
      <c r="H1648" s="364" t="str">
        <f xml:space="preserve"> IF(tab_SATLISTE[[#This Row],[SAT-ID]]="","",IF(MID(tab_SATLISTE[[#This Row],[SAT-ID]],2,1)="x","Freistaat Bayern",INDEX(bezirke,LEFT(tab_SATLISTE[[#This Row],[SAT-ID]],1))&amp; " - "&amp; IF(MID(tab_SATLISTE[[#This Row],[SAT-ID]],2,1)="k","kommunal","privat")))</f>
        <v>Mittelfranken - kommunal</v>
      </c>
      <c r="I1648" s="365"/>
      <c r="J1648" s="365"/>
      <c r="K1648" s="365"/>
      <c r="L1648" s="366"/>
    </row>
    <row r="1649" spans="1:12" ht="15.95" customHeight="1" x14ac:dyDescent="0.25">
      <c r="A1649" s="133" t="s">
        <v>2098</v>
      </c>
      <c r="B1649" s="133" t="s">
        <v>4443</v>
      </c>
      <c r="C1649" s="133">
        <v>6</v>
      </c>
      <c r="D1649" s="136">
        <v>6000</v>
      </c>
      <c r="E1649" s="135">
        <v>1500</v>
      </c>
      <c r="F1649" s="133">
        <v>6</v>
      </c>
      <c r="G1649" s="46" t="str">
        <f>IF(MID(tab_SATLISTE[[#This Row],[SAT-ID]],2,1)="x","x",LEFT(tab_SATLISTE[[#This Row],[SAT-ID]]))</f>
        <v>5</v>
      </c>
      <c r="H1649" s="364" t="str">
        <f xml:space="preserve"> IF(tab_SATLISTE[[#This Row],[SAT-ID]]="","",IF(MID(tab_SATLISTE[[#This Row],[SAT-ID]],2,1)="x","Freistaat Bayern",INDEX(bezirke,LEFT(tab_SATLISTE[[#This Row],[SAT-ID]],1))&amp; " - "&amp; IF(MID(tab_SATLISTE[[#This Row],[SAT-ID]],2,1)="k","kommunal","privat")))</f>
        <v>Mittelfranken - kommunal</v>
      </c>
      <c r="I1649" s="365"/>
      <c r="J1649" s="365"/>
      <c r="K1649" s="365"/>
      <c r="L1649" s="366"/>
    </row>
    <row r="1650" spans="1:12" ht="15.95" customHeight="1" x14ac:dyDescent="0.25">
      <c r="A1650" s="133" t="s">
        <v>2118</v>
      </c>
      <c r="B1650" s="133" t="s">
        <v>4444</v>
      </c>
      <c r="C1650" s="133">
        <v>7</v>
      </c>
      <c r="D1650" s="136">
        <v>7000</v>
      </c>
      <c r="E1650" s="135">
        <v>1750</v>
      </c>
      <c r="F1650" s="133">
        <v>7</v>
      </c>
      <c r="G1650" s="46" t="str">
        <f>IF(MID(tab_SATLISTE[[#This Row],[SAT-ID]],2,1)="x","x",LEFT(tab_SATLISTE[[#This Row],[SAT-ID]]))</f>
        <v>5</v>
      </c>
      <c r="H1650" s="364" t="str">
        <f xml:space="preserve"> IF(tab_SATLISTE[[#This Row],[SAT-ID]]="","",IF(MID(tab_SATLISTE[[#This Row],[SAT-ID]],2,1)="x","Freistaat Bayern",INDEX(bezirke,LEFT(tab_SATLISTE[[#This Row],[SAT-ID]],1))&amp; " - "&amp; IF(MID(tab_SATLISTE[[#This Row],[SAT-ID]],2,1)="k","kommunal","privat")))</f>
        <v>Mittelfranken - kommunal</v>
      </c>
      <c r="I1650" s="365"/>
      <c r="J1650" s="365"/>
      <c r="K1650" s="365"/>
      <c r="L1650" s="366"/>
    </row>
    <row r="1651" spans="1:12" ht="15.95" customHeight="1" x14ac:dyDescent="0.25">
      <c r="A1651" s="133" t="s">
        <v>2141</v>
      </c>
      <c r="B1651" s="133" t="s">
        <v>4445</v>
      </c>
      <c r="C1651" s="133">
        <v>14</v>
      </c>
      <c r="D1651" s="136">
        <v>14000</v>
      </c>
      <c r="E1651" s="135">
        <v>3500</v>
      </c>
      <c r="F1651" s="133">
        <v>14</v>
      </c>
      <c r="G1651" s="46" t="str">
        <f>IF(MID(tab_SATLISTE[[#This Row],[SAT-ID]],2,1)="x","x",LEFT(tab_SATLISTE[[#This Row],[SAT-ID]]))</f>
        <v>5</v>
      </c>
      <c r="H1651" s="364" t="str">
        <f xml:space="preserve"> IF(tab_SATLISTE[[#This Row],[SAT-ID]]="","",IF(MID(tab_SATLISTE[[#This Row],[SAT-ID]],2,1)="x","Freistaat Bayern",INDEX(bezirke,LEFT(tab_SATLISTE[[#This Row],[SAT-ID]],1))&amp; " - "&amp; IF(MID(tab_SATLISTE[[#This Row],[SAT-ID]],2,1)="k","kommunal","privat")))</f>
        <v>Mittelfranken - kommunal</v>
      </c>
      <c r="I1651" s="365"/>
      <c r="J1651" s="365"/>
      <c r="K1651" s="365"/>
      <c r="L1651" s="366"/>
    </row>
    <row r="1652" spans="1:12" ht="15.95" customHeight="1" x14ac:dyDescent="0.25">
      <c r="A1652" s="133" t="s">
        <v>2042</v>
      </c>
      <c r="B1652" s="133" t="s">
        <v>4446</v>
      </c>
      <c r="C1652" s="133">
        <v>9</v>
      </c>
      <c r="D1652" s="136">
        <v>9000</v>
      </c>
      <c r="E1652" s="135">
        <v>2250</v>
      </c>
      <c r="F1652" s="133">
        <v>9</v>
      </c>
      <c r="G1652" s="46" t="str">
        <f>IF(MID(tab_SATLISTE[[#This Row],[SAT-ID]],2,1)="x","x",LEFT(tab_SATLISTE[[#This Row],[SAT-ID]]))</f>
        <v>5</v>
      </c>
      <c r="H1652" s="364" t="str">
        <f xml:space="preserve"> IF(tab_SATLISTE[[#This Row],[SAT-ID]]="","",IF(MID(tab_SATLISTE[[#This Row],[SAT-ID]],2,1)="x","Freistaat Bayern",INDEX(bezirke,LEFT(tab_SATLISTE[[#This Row],[SAT-ID]],1))&amp; " - "&amp; IF(MID(tab_SATLISTE[[#This Row],[SAT-ID]],2,1)="k","kommunal","privat")))</f>
        <v>Mittelfranken - kommunal</v>
      </c>
      <c r="I1652" s="365"/>
      <c r="J1652" s="365"/>
      <c r="K1652" s="365"/>
      <c r="L1652" s="366"/>
    </row>
    <row r="1653" spans="1:12" ht="15.95" customHeight="1" x14ac:dyDescent="0.25">
      <c r="A1653" s="133" t="s">
        <v>2106</v>
      </c>
      <c r="B1653" s="133" t="s">
        <v>4447</v>
      </c>
      <c r="C1653" s="133">
        <v>12</v>
      </c>
      <c r="D1653" s="136">
        <v>12000</v>
      </c>
      <c r="E1653" s="135">
        <v>3000</v>
      </c>
      <c r="F1653" s="133">
        <v>12</v>
      </c>
      <c r="G1653" s="46" t="str">
        <f>IF(MID(tab_SATLISTE[[#This Row],[SAT-ID]],2,1)="x","x",LEFT(tab_SATLISTE[[#This Row],[SAT-ID]]))</f>
        <v>5</v>
      </c>
      <c r="H1653" s="364" t="str">
        <f xml:space="preserve"> IF(tab_SATLISTE[[#This Row],[SAT-ID]]="","",IF(MID(tab_SATLISTE[[#This Row],[SAT-ID]],2,1)="x","Freistaat Bayern",INDEX(bezirke,LEFT(tab_SATLISTE[[#This Row],[SAT-ID]],1))&amp; " - "&amp; IF(MID(tab_SATLISTE[[#This Row],[SAT-ID]],2,1)="k","kommunal","privat")))</f>
        <v>Mittelfranken - kommunal</v>
      </c>
      <c r="I1653" s="365"/>
      <c r="J1653" s="365"/>
      <c r="K1653" s="365"/>
      <c r="L1653" s="366"/>
    </row>
    <row r="1654" spans="1:12" ht="15.95" customHeight="1" x14ac:dyDescent="0.25">
      <c r="A1654" s="133" t="s">
        <v>2162</v>
      </c>
      <c r="B1654" s="133" t="s">
        <v>4448</v>
      </c>
      <c r="C1654" s="133">
        <v>39</v>
      </c>
      <c r="D1654" s="136">
        <v>39000</v>
      </c>
      <c r="E1654" s="135">
        <v>9750</v>
      </c>
      <c r="F1654" s="133">
        <v>39</v>
      </c>
      <c r="G1654" s="46" t="str">
        <f>IF(MID(tab_SATLISTE[[#This Row],[SAT-ID]],2,1)="x","x",LEFT(tab_SATLISTE[[#This Row],[SAT-ID]]))</f>
        <v>5</v>
      </c>
      <c r="H1654" s="364" t="str">
        <f xml:space="preserve"> IF(tab_SATLISTE[[#This Row],[SAT-ID]]="","",IF(MID(tab_SATLISTE[[#This Row],[SAT-ID]],2,1)="x","Freistaat Bayern",INDEX(bezirke,LEFT(tab_SATLISTE[[#This Row],[SAT-ID]],1))&amp; " - "&amp; IF(MID(tab_SATLISTE[[#This Row],[SAT-ID]],2,1)="k","kommunal","privat")))</f>
        <v>Mittelfranken - kommunal</v>
      </c>
      <c r="I1654" s="365"/>
      <c r="J1654" s="365"/>
      <c r="K1654" s="365"/>
      <c r="L1654" s="366"/>
    </row>
    <row r="1655" spans="1:12" ht="15.95" customHeight="1" x14ac:dyDescent="0.25">
      <c r="A1655" s="133" t="s">
        <v>2076</v>
      </c>
      <c r="B1655" s="133" t="s">
        <v>4449</v>
      </c>
      <c r="C1655" s="133">
        <v>58</v>
      </c>
      <c r="D1655" s="136">
        <v>58000</v>
      </c>
      <c r="E1655" s="135">
        <v>14500</v>
      </c>
      <c r="F1655" s="133">
        <v>58</v>
      </c>
      <c r="G1655" s="46" t="str">
        <f>IF(MID(tab_SATLISTE[[#This Row],[SAT-ID]],2,1)="x","x",LEFT(tab_SATLISTE[[#This Row],[SAT-ID]]))</f>
        <v>5</v>
      </c>
      <c r="H1655" s="364" t="str">
        <f xml:space="preserve"> IF(tab_SATLISTE[[#This Row],[SAT-ID]]="","",IF(MID(tab_SATLISTE[[#This Row],[SAT-ID]],2,1)="x","Freistaat Bayern",INDEX(bezirke,LEFT(tab_SATLISTE[[#This Row],[SAT-ID]],1))&amp; " - "&amp; IF(MID(tab_SATLISTE[[#This Row],[SAT-ID]],2,1)="k","kommunal","privat")))</f>
        <v>Mittelfranken - kommunal</v>
      </c>
      <c r="I1655" s="365"/>
      <c r="J1655" s="365"/>
      <c r="K1655" s="365"/>
      <c r="L1655" s="366"/>
    </row>
    <row r="1656" spans="1:12" ht="15.95" customHeight="1" x14ac:dyDescent="0.25">
      <c r="A1656" s="133" t="s">
        <v>2008</v>
      </c>
      <c r="B1656" s="133" t="s">
        <v>4450</v>
      </c>
      <c r="C1656" s="133">
        <v>33</v>
      </c>
      <c r="D1656" s="136">
        <v>33000</v>
      </c>
      <c r="E1656" s="135">
        <v>8250</v>
      </c>
      <c r="F1656" s="133">
        <v>33</v>
      </c>
      <c r="G1656" s="46" t="str">
        <f>IF(MID(tab_SATLISTE[[#This Row],[SAT-ID]],2,1)="x","x",LEFT(tab_SATLISTE[[#This Row],[SAT-ID]]))</f>
        <v>5</v>
      </c>
      <c r="H1656" s="364" t="str">
        <f xml:space="preserve"> IF(tab_SATLISTE[[#This Row],[SAT-ID]]="","",IF(MID(tab_SATLISTE[[#This Row],[SAT-ID]],2,1)="x","Freistaat Bayern",INDEX(bezirke,LEFT(tab_SATLISTE[[#This Row],[SAT-ID]],1))&amp; " - "&amp; IF(MID(tab_SATLISTE[[#This Row],[SAT-ID]],2,1)="k","kommunal","privat")))</f>
        <v>Mittelfranken - kommunal</v>
      </c>
      <c r="I1656" s="365"/>
      <c r="J1656" s="365"/>
      <c r="K1656" s="365"/>
      <c r="L1656" s="366"/>
    </row>
    <row r="1657" spans="1:12" ht="15.95" customHeight="1" x14ac:dyDescent="0.25">
      <c r="A1657" s="133" t="s">
        <v>2080</v>
      </c>
      <c r="B1657" s="133" t="s">
        <v>4451</v>
      </c>
      <c r="C1657" s="133">
        <v>10</v>
      </c>
      <c r="D1657" s="136">
        <v>10000</v>
      </c>
      <c r="E1657" s="135">
        <v>2500</v>
      </c>
      <c r="F1657" s="133">
        <v>10</v>
      </c>
      <c r="G1657" s="46" t="str">
        <f>IF(MID(tab_SATLISTE[[#This Row],[SAT-ID]],2,1)="x","x",LEFT(tab_SATLISTE[[#This Row],[SAT-ID]]))</f>
        <v>5</v>
      </c>
      <c r="H1657" s="364" t="str">
        <f xml:space="preserve"> IF(tab_SATLISTE[[#This Row],[SAT-ID]]="","",IF(MID(tab_SATLISTE[[#This Row],[SAT-ID]],2,1)="x","Freistaat Bayern",INDEX(bezirke,LEFT(tab_SATLISTE[[#This Row],[SAT-ID]],1))&amp; " - "&amp; IF(MID(tab_SATLISTE[[#This Row],[SAT-ID]],2,1)="k","kommunal","privat")))</f>
        <v>Mittelfranken - kommunal</v>
      </c>
      <c r="I1657" s="365"/>
      <c r="J1657" s="365"/>
      <c r="K1657" s="365"/>
      <c r="L1657" s="366"/>
    </row>
    <row r="1658" spans="1:12" ht="15.95" customHeight="1" x14ac:dyDescent="0.25">
      <c r="A1658" s="133" t="s">
        <v>2175</v>
      </c>
      <c r="B1658" s="133" t="s">
        <v>4452</v>
      </c>
      <c r="C1658" s="133">
        <v>59</v>
      </c>
      <c r="D1658" s="136">
        <v>59000</v>
      </c>
      <c r="E1658" s="135">
        <v>14750</v>
      </c>
      <c r="F1658" s="133">
        <v>59</v>
      </c>
      <c r="G1658" s="46" t="str">
        <f>IF(MID(tab_SATLISTE[[#This Row],[SAT-ID]],2,1)="x","x",LEFT(tab_SATLISTE[[#This Row],[SAT-ID]]))</f>
        <v>5</v>
      </c>
      <c r="H1658" s="364" t="str">
        <f xml:space="preserve"> IF(tab_SATLISTE[[#This Row],[SAT-ID]]="","",IF(MID(tab_SATLISTE[[#This Row],[SAT-ID]],2,1)="x","Freistaat Bayern",INDEX(bezirke,LEFT(tab_SATLISTE[[#This Row],[SAT-ID]],1))&amp; " - "&amp; IF(MID(tab_SATLISTE[[#This Row],[SAT-ID]],2,1)="k","kommunal","privat")))</f>
        <v>Mittelfranken - kommunal</v>
      </c>
      <c r="I1658" s="365"/>
      <c r="J1658" s="365"/>
      <c r="K1658" s="365"/>
      <c r="L1658" s="366"/>
    </row>
    <row r="1659" spans="1:12" ht="15.95" customHeight="1" x14ac:dyDescent="0.25">
      <c r="A1659" s="133" t="s">
        <v>2138</v>
      </c>
      <c r="B1659" s="133" t="s">
        <v>4453</v>
      </c>
      <c r="C1659" s="133">
        <v>10</v>
      </c>
      <c r="D1659" s="136">
        <v>10000</v>
      </c>
      <c r="E1659" s="135">
        <v>2500</v>
      </c>
      <c r="F1659" s="133">
        <v>10</v>
      </c>
      <c r="G1659" s="46" t="str">
        <f>IF(MID(tab_SATLISTE[[#This Row],[SAT-ID]],2,1)="x","x",LEFT(tab_SATLISTE[[#This Row],[SAT-ID]]))</f>
        <v>5</v>
      </c>
      <c r="H1659" s="364" t="str">
        <f xml:space="preserve"> IF(tab_SATLISTE[[#This Row],[SAT-ID]]="","",IF(MID(tab_SATLISTE[[#This Row],[SAT-ID]],2,1)="x","Freistaat Bayern",INDEX(bezirke,LEFT(tab_SATLISTE[[#This Row],[SAT-ID]],1))&amp; " - "&amp; IF(MID(tab_SATLISTE[[#This Row],[SAT-ID]],2,1)="k","kommunal","privat")))</f>
        <v>Mittelfranken - kommunal</v>
      </c>
      <c r="I1659" s="365"/>
      <c r="J1659" s="365"/>
      <c r="K1659" s="365"/>
      <c r="L1659" s="366"/>
    </row>
    <row r="1660" spans="1:12" ht="15.95" customHeight="1" x14ac:dyDescent="0.25">
      <c r="A1660" s="133" t="s">
        <v>2129</v>
      </c>
      <c r="B1660" s="133" t="s">
        <v>4454</v>
      </c>
      <c r="C1660" s="133">
        <v>12</v>
      </c>
      <c r="D1660" s="136">
        <v>12000</v>
      </c>
      <c r="E1660" s="135">
        <v>3000</v>
      </c>
      <c r="F1660" s="133">
        <v>12</v>
      </c>
      <c r="G1660" s="46" t="str">
        <f>IF(MID(tab_SATLISTE[[#This Row],[SAT-ID]],2,1)="x","x",LEFT(tab_SATLISTE[[#This Row],[SAT-ID]]))</f>
        <v>5</v>
      </c>
      <c r="H1660" s="364" t="str">
        <f xml:space="preserve"> IF(tab_SATLISTE[[#This Row],[SAT-ID]]="","",IF(MID(tab_SATLISTE[[#This Row],[SAT-ID]],2,1)="x","Freistaat Bayern",INDEX(bezirke,LEFT(tab_SATLISTE[[#This Row],[SAT-ID]],1))&amp; " - "&amp; IF(MID(tab_SATLISTE[[#This Row],[SAT-ID]],2,1)="k","kommunal","privat")))</f>
        <v>Mittelfranken - kommunal</v>
      </c>
      <c r="I1660" s="365"/>
      <c r="J1660" s="365"/>
      <c r="K1660" s="365"/>
      <c r="L1660" s="366"/>
    </row>
    <row r="1661" spans="1:12" ht="15.95" customHeight="1" x14ac:dyDescent="0.25">
      <c r="A1661" s="133" t="s">
        <v>2150</v>
      </c>
      <c r="B1661" s="133" t="s">
        <v>4455</v>
      </c>
      <c r="C1661" s="133">
        <v>22</v>
      </c>
      <c r="D1661" s="136">
        <v>22000</v>
      </c>
      <c r="E1661" s="135">
        <v>5500</v>
      </c>
      <c r="F1661" s="133">
        <v>22</v>
      </c>
      <c r="G1661" s="46" t="str">
        <f>IF(MID(tab_SATLISTE[[#This Row],[SAT-ID]],2,1)="x","x",LEFT(tab_SATLISTE[[#This Row],[SAT-ID]]))</f>
        <v>5</v>
      </c>
      <c r="H1661" s="364" t="str">
        <f xml:space="preserve"> IF(tab_SATLISTE[[#This Row],[SAT-ID]]="","",IF(MID(tab_SATLISTE[[#This Row],[SAT-ID]],2,1)="x","Freistaat Bayern",INDEX(bezirke,LEFT(tab_SATLISTE[[#This Row],[SAT-ID]],1))&amp; " - "&amp; IF(MID(tab_SATLISTE[[#This Row],[SAT-ID]],2,1)="k","kommunal","privat")))</f>
        <v>Mittelfranken - kommunal</v>
      </c>
      <c r="I1661" s="365"/>
      <c r="J1661" s="365"/>
      <c r="K1661" s="365"/>
      <c r="L1661" s="366"/>
    </row>
    <row r="1662" spans="1:12" ht="15.95" customHeight="1" x14ac:dyDescent="0.25">
      <c r="A1662" s="133" t="s">
        <v>2006</v>
      </c>
      <c r="B1662" s="133" t="s">
        <v>4456</v>
      </c>
      <c r="C1662" s="133">
        <v>13</v>
      </c>
      <c r="D1662" s="136">
        <v>13000</v>
      </c>
      <c r="E1662" s="135">
        <v>3250</v>
      </c>
      <c r="F1662" s="133">
        <v>13</v>
      </c>
      <c r="G1662" s="46" t="str">
        <f>IF(MID(tab_SATLISTE[[#This Row],[SAT-ID]],2,1)="x","x",LEFT(tab_SATLISTE[[#This Row],[SAT-ID]]))</f>
        <v>5</v>
      </c>
      <c r="H1662" s="364" t="str">
        <f xml:space="preserve"> IF(tab_SATLISTE[[#This Row],[SAT-ID]]="","",IF(MID(tab_SATLISTE[[#This Row],[SAT-ID]],2,1)="x","Freistaat Bayern",INDEX(bezirke,LEFT(tab_SATLISTE[[#This Row],[SAT-ID]],1))&amp; " - "&amp; IF(MID(tab_SATLISTE[[#This Row],[SAT-ID]],2,1)="k","kommunal","privat")))</f>
        <v>Mittelfranken - kommunal</v>
      </c>
      <c r="I1662" s="365"/>
      <c r="J1662" s="365"/>
      <c r="K1662" s="365"/>
      <c r="L1662" s="366"/>
    </row>
    <row r="1663" spans="1:12" ht="15.95" customHeight="1" x14ac:dyDescent="0.25">
      <c r="A1663" s="133" t="s">
        <v>2061</v>
      </c>
      <c r="B1663" s="133" t="s">
        <v>4457</v>
      </c>
      <c r="C1663" s="133">
        <v>39</v>
      </c>
      <c r="D1663" s="136">
        <v>39000</v>
      </c>
      <c r="E1663" s="135">
        <v>9750</v>
      </c>
      <c r="F1663" s="133">
        <v>39</v>
      </c>
      <c r="G1663" s="46" t="str">
        <f>IF(MID(tab_SATLISTE[[#This Row],[SAT-ID]],2,1)="x","x",LEFT(tab_SATLISTE[[#This Row],[SAT-ID]]))</f>
        <v>5</v>
      </c>
      <c r="H1663" s="364" t="str">
        <f xml:space="preserve"> IF(tab_SATLISTE[[#This Row],[SAT-ID]]="","",IF(MID(tab_SATLISTE[[#This Row],[SAT-ID]],2,1)="x","Freistaat Bayern",INDEX(bezirke,LEFT(tab_SATLISTE[[#This Row],[SAT-ID]],1))&amp; " - "&amp; IF(MID(tab_SATLISTE[[#This Row],[SAT-ID]],2,1)="k","kommunal","privat")))</f>
        <v>Mittelfranken - kommunal</v>
      </c>
      <c r="I1663" s="365"/>
      <c r="J1663" s="365"/>
      <c r="K1663" s="365"/>
      <c r="L1663" s="366"/>
    </row>
    <row r="1664" spans="1:12" ht="15.95" customHeight="1" x14ac:dyDescent="0.25">
      <c r="A1664" s="133" t="s">
        <v>2088</v>
      </c>
      <c r="B1664" s="133" t="s">
        <v>4458</v>
      </c>
      <c r="C1664" s="133">
        <v>4</v>
      </c>
      <c r="D1664" s="136">
        <v>4000</v>
      </c>
      <c r="E1664" s="135">
        <v>1000</v>
      </c>
      <c r="F1664" s="133">
        <v>4</v>
      </c>
      <c r="G1664" s="46" t="str">
        <f>IF(MID(tab_SATLISTE[[#This Row],[SAT-ID]],2,1)="x","x",LEFT(tab_SATLISTE[[#This Row],[SAT-ID]]))</f>
        <v>5</v>
      </c>
      <c r="H1664" s="364" t="str">
        <f xml:space="preserve"> IF(tab_SATLISTE[[#This Row],[SAT-ID]]="","",IF(MID(tab_SATLISTE[[#This Row],[SAT-ID]],2,1)="x","Freistaat Bayern",INDEX(bezirke,LEFT(tab_SATLISTE[[#This Row],[SAT-ID]],1))&amp; " - "&amp; IF(MID(tab_SATLISTE[[#This Row],[SAT-ID]],2,1)="k","kommunal","privat")))</f>
        <v>Mittelfranken - kommunal</v>
      </c>
      <c r="I1664" s="365"/>
      <c r="J1664" s="365"/>
      <c r="K1664" s="365"/>
      <c r="L1664" s="366"/>
    </row>
    <row r="1665" spans="1:12" ht="15.95" customHeight="1" x14ac:dyDescent="0.25">
      <c r="A1665" s="133" t="s">
        <v>2122</v>
      </c>
      <c r="B1665" s="133" t="s">
        <v>4459</v>
      </c>
      <c r="C1665" s="133">
        <v>12</v>
      </c>
      <c r="D1665" s="136">
        <v>12000</v>
      </c>
      <c r="E1665" s="135">
        <v>3000</v>
      </c>
      <c r="F1665" s="133">
        <v>12</v>
      </c>
      <c r="G1665" s="46" t="str">
        <f>IF(MID(tab_SATLISTE[[#This Row],[SAT-ID]],2,1)="x","x",LEFT(tab_SATLISTE[[#This Row],[SAT-ID]]))</f>
        <v>5</v>
      </c>
      <c r="H1665" s="364" t="str">
        <f xml:space="preserve"> IF(tab_SATLISTE[[#This Row],[SAT-ID]]="","",IF(MID(tab_SATLISTE[[#This Row],[SAT-ID]],2,1)="x","Freistaat Bayern",INDEX(bezirke,LEFT(tab_SATLISTE[[#This Row],[SAT-ID]],1))&amp; " - "&amp; IF(MID(tab_SATLISTE[[#This Row],[SAT-ID]],2,1)="k","kommunal","privat")))</f>
        <v>Mittelfranken - kommunal</v>
      </c>
      <c r="I1665" s="365"/>
      <c r="J1665" s="365"/>
      <c r="K1665" s="365"/>
      <c r="L1665" s="366"/>
    </row>
    <row r="1666" spans="1:12" ht="15.95" customHeight="1" x14ac:dyDescent="0.25">
      <c r="A1666" s="133" t="s">
        <v>2124</v>
      </c>
      <c r="B1666" s="133" t="s">
        <v>4460</v>
      </c>
      <c r="C1666" s="133">
        <v>5</v>
      </c>
      <c r="D1666" s="136">
        <v>5000</v>
      </c>
      <c r="E1666" s="135">
        <v>1250</v>
      </c>
      <c r="F1666" s="133">
        <v>5</v>
      </c>
      <c r="G1666" s="46" t="str">
        <f>IF(MID(tab_SATLISTE[[#This Row],[SAT-ID]],2,1)="x","x",LEFT(tab_SATLISTE[[#This Row],[SAT-ID]]))</f>
        <v>5</v>
      </c>
      <c r="H1666" s="364" t="str">
        <f xml:space="preserve"> IF(tab_SATLISTE[[#This Row],[SAT-ID]]="","",IF(MID(tab_SATLISTE[[#This Row],[SAT-ID]],2,1)="x","Freistaat Bayern",INDEX(bezirke,LEFT(tab_SATLISTE[[#This Row],[SAT-ID]],1))&amp; " - "&amp; IF(MID(tab_SATLISTE[[#This Row],[SAT-ID]],2,1)="k","kommunal","privat")))</f>
        <v>Mittelfranken - kommunal</v>
      </c>
      <c r="I1666" s="365"/>
      <c r="J1666" s="365"/>
      <c r="K1666" s="365"/>
      <c r="L1666" s="366"/>
    </row>
    <row r="1667" spans="1:12" ht="15.95" customHeight="1" x14ac:dyDescent="0.25">
      <c r="A1667" s="133" t="s">
        <v>2125</v>
      </c>
      <c r="B1667" s="133" t="s">
        <v>4461</v>
      </c>
      <c r="C1667" s="133">
        <v>34</v>
      </c>
      <c r="D1667" s="136">
        <v>34000</v>
      </c>
      <c r="E1667" s="135">
        <v>8500</v>
      </c>
      <c r="F1667" s="133">
        <v>34</v>
      </c>
      <c r="G1667" s="46" t="str">
        <f>IF(MID(tab_SATLISTE[[#This Row],[SAT-ID]],2,1)="x","x",LEFT(tab_SATLISTE[[#This Row],[SAT-ID]]))</f>
        <v>5</v>
      </c>
      <c r="H1667" s="364" t="str">
        <f xml:space="preserve"> IF(tab_SATLISTE[[#This Row],[SAT-ID]]="","",IF(MID(tab_SATLISTE[[#This Row],[SAT-ID]],2,1)="x","Freistaat Bayern",INDEX(bezirke,LEFT(tab_SATLISTE[[#This Row],[SAT-ID]],1))&amp; " - "&amp; IF(MID(tab_SATLISTE[[#This Row],[SAT-ID]],2,1)="k","kommunal","privat")))</f>
        <v>Mittelfranken - kommunal</v>
      </c>
      <c r="I1667" s="365"/>
      <c r="J1667" s="365"/>
      <c r="K1667" s="365"/>
      <c r="L1667" s="366"/>
    </row>
    <row r="1668" spans="1:12" ht="15.95" customHeight="1" x14ac:dyDescent="0.25">
      <c r="A1668" s="133" t="s">
        <v>2160</v>
      </c>
      <c r="B1668" s="133" t="s">
        <v>4462</v>
      </c>
      <c r="C1668" s="133">
        <v>33</v>
      </c>
      <c r="D1668" s="136">
        <v>33000</v>
      </c>
      <c r="E1668" s="135">
        <v>8250</v>
      </c>
      <c r="F1668" s="133">
        <v>33</v>
      </c>
      <c r="G1668" s="46" t="str">
        <f>IF(MID(tab_SATLISTE[[#This Row],[SAT-ID]],2,1)="x","x",LEFT(tab_SATLISTE[[#This Row],[SAT-ID]]))</f>
        <v>5</v>
      </c>
      <c r="H1668" s="364" t="str">
        <f xml:space="preserve"> IF(tab_SATLISTE[[#This Row],[SAT-ID]]="","",IF(MID(tab_SATLISTE[[#This Row],[SAT-ID]],2,1)="x","Freistaat Bayern",INDEX(bezirke,LEFT(tab_SATLISTE[[#This Row],[SAT-ID]],1))&amp; " - "&amp; IF(MID(tab_SATLISTE[[#This Row],[SAT-ID]],2,1)="k","kommunal","privat")))</f>
        <v>Mittelfranken - kommunal</v>
      </c>
      <c r="I1668" s="365"/>
      <c r="J1668" s="365"/>
      <c r="K1668" s="365"/>
      <c r="L1668" s="366"/>
    </row>
    <row r="1669" spans="1:12" ht="15.95" customHeight="1" x14ac:dyDescent="0.25">
      <c r="A1669" s="133" t="s">
        <v>2172</v>
      </c>
      <c r="B1669" s="133" t="s">
        <v>4463</v>
      </c>
      <c r="C1669" s="133">
        <v>27</v>
      </c>
      <c r="D1669" s="136">
        <v>27000</v>
      </c>
      <c r="E1669" s="135">
        <v>6750</v>
      </c>
      <c r="F1669" s="133">
        <v>27</v>
      </c>
      <c r="G1669" s="46" t="str">
        <f>IF(MID(tab_SATLISTE[[#This Row],[SAT-ID]],2,1)="x","x",LEFT(tab_SATLISTE[[#This Row],[SAT-ID]]))</f>
        <v>5</v>
      </c>
      <c r="H1669" s="364" t="str">
        <f xml:space="preserve"> IF(tab_SATLISTE[[#This Row],[SAT-ID]]="","",IF(MID(tab_SATLISTE[[#This Row],[SAT-ID]],2,1)="x","Freistaat Bayern",INDEX(bezirke,LEFT(tab_SATLISTE[[#This Row],[SAT-ID]],1))&amp; " - "&amp; IF(MID(tab_SATLISTE[[#This Row],[SAT-ID]],2,1)="k","kommunal","privat")))</f>
        <v>Mittelfranken - kommunal</v>
      </c>
      <c r="I1669" s="365"/>
      <c r="J1669" s="365"/>
      <c r="K1669" s="365"/>
      <c r="L1669" s="366"/>
    </row>
    <row r="1670" spans="1:12" ht="15.95" customHeight="1" x14ac:dyDescent="0.25">
      <c r="A1670" s="133" t="s">
        <v>2440</v>
      </c>
      <c r="B1670" s="133" t="s">
        <v>4464</v>
      </c>
      <c r="C1670" s="133">
        <v>4</v>
      </c>
      <c r="D1670" s="136">
        <v>4000</v>
      </c>
      <c r="E1670" s="135">
        <v>1000</v>
      </c>
      <c r="F1670" s="133">
        <v>4</v>
      </c>
      <c r="G1670" s="46" t="str">
        <f>IF(MID(tab_SATLISTE[[#This Row],[SAT-ID]],2,1)="x","x",LEFT(tab_SATLISTE[[#This Row],[SAT-ID]]))</f>
        <v>6</v>
      </c>
      <c r="H1670" s="364" t="str">
        <f xml:space="preserve"> IF(tab_SATLISTE[[#This Row],[SAT-ID]]="","",IF(MID(tab_SATLISTE[[#This Row],[SAT-ID]],2,1)="x","Freistaat Bayern",INDEX(bezirke,LEFT(tab_SATLISTE[[#This Row],[SAT-ID]],1))&amp; " - "&amp; IF(MID(tab_SATLISTE[[#This Row],[SAT-ID]],2,1)="k","kommunal","privat")))</f>
        <v>Unterfranken - kommunal</v>
      </c>
      <c r="I1670" s="365"/>
      <c r="J1670" s="365"/>
      <c r="K1670" s="365"/>
      <c r="L1670" s="366"/>
    </row>
    <row r="1671" spans="1:12" ht="15.95" customHeight="1" x14ac:dyDescent="0.25">
      <c r="A1671" s="133" t="s">
        <v>2359</v>
      </c>
      <c r="B1671" s="133" t="s">
        <v>4465</v>
      </c>
      <c r="C1671" s="133">
        <v>5</v>
      </c>
      <c r="D1671" s="136">
        <v>5000</v>
      </c>
      <c r="E1671" s="135">
        <v>1250</v>
      </c>
      <c r="F1671" s="133">
        <v>5</v>
      </c>
      <c r="G1671" s="46" t="str">
        <f>IF(MID(tab_SATLISTE[[#This Row],[SAT-ID]],2,1)="x","x",LEFT(tab_SATLISTE[[#This Row],[SAT-ID]]))</f>
        <v>6</v>
      </c>
      <c r="H1671" s="364" t="str">
        <f xml:space="preserve"> IF(tab_SATLISTE[[#This Row],[SAT-ID]]="","",IF(MID(tab_SATLISTE[[#This Row],[SAT-ID]],2,1)="x","Freistaat Bayern",INDEX(bezirke,LEFT(tab_SATLISTE[[#This Row],[SAT-ID]],1))&amp; " - "&amp; IF(MID(tab_SATLISTE[[#This Row],[SAT-ID]],2,1)="k","kommunal","privat")))</f>
        <v>Unterfranken - kommunal</v>
      </c>
      <c r="I1671" s="365"/>
      <c r="J1671" s="365"/>
      <c r="K1671" s="365"/>
      <c r="L1671" s="366"/>
    </row>
    <row r="1672" spans="1:12" ht="15.95" customHeight="1" x14ac:dyDescent="0.25">
      <c r="A1672" s="133" t="s">
        <v>2317</v>
      </c>
      <c r="B1672" s="133" t="s">
        <v>4466</v>
      </c>
      <c r="C1672" s="133">
        <v>14</v>
      </c>
      <c r="D1672" s="136">
        <v>14000</v>
      </c>
      <c r="E1672" s="135">
        <v>3500</v>
      </c>
      <c r="F1672" s="133">
        <v>14</v>
      </c>
      <c r="G1672" s="46" t="str">
        <f>IF(MID(tab_SATLISTE[[#This Row],[SAT-ID]],2,1)="x","x",LEFT(tab_SATLISTE[[#This Row],[SAT-ID]]))</f>
        <v>6</v>
      </c>
      <c r="H1672" s="364" t="str">
        <f xml:space="preserve"> IF(tab_SATLISTE[[#This Row],[SAT-ID]]="","",IF(MID(tab_SATLISTE[[#This Row],[SAT-ID]],2,1)="x","Freistaat Bayern",INDEX(bezirke,LEFT(tab_SATLISTE[[#This Row],[SAT-ID]],1))&amp; " - "&amp; IF(MID(tab_SATLISTE[[#This Row],[SAT-ID]],2,1)="k","kommunal","privat")))</f>
        <v>Unterfranken - kommunal</v>
      </c>
      <c r="I1672" s="365"/>
      <c r="J1672" s="365"/>
      <c r="K1672" s="365"/>
      <c r="L1672" s="366"/>
    </row>
    <row r="1673" spans="1:12" ht="15.95" customHeight="1" x14ac:dyDescent="0.25">
      <c r="A1673" s="133" t="s">
        <v>2391</v>
      </c>
      <c r="B1673" s="133" t="s">
        <v>4467</v>
      </c>
      <c r="C1673" s="133">
        <v>12</v>
      </c>
      <c r="D1673" s="136">
        <v>12000</v>
      </c>
      <c r="E1673" s="135">
        <v>3000</v>
      </c>
      <c r="F1673" s="133">
        <v>12</v>
      </c>
      <c r="G1673" s="46" t="str">
        <f>IF(MID(tab_SATLISTE[[#This Row],[SAT-ID]],2,1)="x","x",LEFT(tab_SATLISTE[[#This Row],[SAT-ID]]))</f>
        <v>6</v>
      </c>
      <c r="H1673" s="364" t="str">
        <f xml:space="preserve"> IF(tab_SATLISTE[[#This Row],[SAT-ID]]="","",IF(MID(tab_SATLISTE[[#This Row],[SAT-ID]],2,1)="x","Freistaat Bayern",INDEX(bezirke,LEFT(tab_SATLISTE[[#This Row],[SAT-ID]],1))&amp; " - "&amp; IF(MID(tab_SATLISTE[[#This Row],[SAT-ID]],2,1)="k","kommunal","privat")))</f>
        <v>Unterfranken - kommunal</v>
      </c>
      <c r="I1673" s="365"/>
      <c r="J1673" s="365"/>
      <c r="K1673" s="365"/>
      <c r="L1673" s="366"/>
    </row>
    <row r="1674" spans="1:12" ht="15.95" customHeight="1" x14ac:dyDescent="0.25">
      <c r="A1674" s="133" t="s">
        <v>2486</v>
      </c>
      <c r="B1674" s="133" t="s">
        <v>4468</v>
      </c>
      <c r="C1674" s="133">
        <v>22</v>
      </c>
      <c r="D1674" s="136">
        <v>22000</v>
      </c>
      <c r="E1674" s="135">
        <v>5500</v>
      </c>
      <c r="F1674" s="133">
        <v>22</v>
      </c>
      <c r="G1674" s="46" t="str">
        <f>IF(MID(tab_SATLISTE[[#This Row],[SAT-ID]],2,1)="x","x",LEFT(tab_SATLISTE[[#This Row],[SAT-ID]]))</f>
        <v>6</v>
      </c>
      <c r="H1674" s="364" t="str">
        <f xml:space="preserve"> IF(tab_SATLISTE[[#This Row],[SAT-ID]]="","",IF(MID(tab_SATLISTE[[#This Row],[SAT-ID]],2,1)="x","Freistaat Bayern",INDEX(bezirke,LEFT(tab_SATLISTE[[#This Row],[SAT-ID]],1))&amp; " - "&amp; IF(MID(tab_SATLISTE[[#This Row],[SAT-ID]],2,1)="k","kommunal","privat")))</f>
        <v>Unterfranken - kommunal</v>
      </c>
      <c r="I1674" s="365"/>
      <c r="J1674" s="365"/>
      <c r="K1674" s="365"/>
      <c r="L1674" s="366"/>
    </row>
    <row r="1675" spans="1:12" ht="15.95" customHeight="1" x14ac:dyDescent="0.25">
      <c r="A1675" s="133" t="s">
        <v>2281</v>
      </c>
      <c r="B1675" s="133" t="s">
        <v>4469</v>
      </c>
      <c r="C1675" s="133">
        <v>13</v>
      </c>
      <c r="D1675" s="136">
        <v>13000</v>
      </c>
      <c r="E1675" s="135">
        <v>3250</v>
      </c>
      <c r="F1675" s="133">
        <v>13</v>
      </c>
      <c r="G1675" s="46" t="str">
        <f>IF(MID(tab_SATLISTE[[#This Row],[SAT-ID]],2,1)="x","x",LEFT(tab_SATLISTE[[#This Row],[SAT-ID]]))</f>
        <v>6</v>
      </c>
      <c r="H1675" s="364" t="str">
        <f xml:space="preserve"> IF(tab_SATLISTE[[#This Row],[SAT-ID]]="","",IF(MID(tab_SATLISTE[[#This Row],[SAT-ID]],2,1)="x","Freistaat Bayern",INDEX(bezirke,LEFT(tab_SATLISTE[[#This Row],[SAT-ID]],1))&amp; " - "&amp; IF(MID(tab_SATLISTE[[#This Row],[SAT-ID]],2,1)="k","kommunal","privat")))</f>
        <v>Unterfranken - kommunal</v>
      </c>
      <c r="I1675" s="365"/>
      <c r="J1675" s="365"/>
      <c r="K1675" s="365"/>
      <c r="L1675" s="366"/>
    </row>
    <row r="1676" spans="1:12" ht="15.95" customHeight="1" x14ac:dyDescent="0.25">
      <c r="A1676" s="133" t="s">
        <v>2538</v>
      </c>
      <c r="B1676" s="133" t="s">
        <v>4470</v>
      </c>
      <c r="C1676" s="133">
        <v>9</v>
      </c>
      <c r="D1676" s="136">
        <v>9000</v>
      </c>
      <c r="E1676" s="135">
        <v>2250</v>
      </c>
      <c r="F1676" s="133">
        <v>9</v>
      </c>
      <c r="G1676" s="46" t="str">
        <f>IF(MID(tab_SATLISTE[[#This Row],[SAT-ID]],2,1)="x","x",LEFT(tab_SATLISTE[[#This Row],[SAT-ID]]))</f>
        <v>6</v>
      </c>
      <c r="H1676" s="364" t="str">
        <f xml:space="preserve"> IF(tab_SATLISTE[[#This Row],[SAT-ID]]="","",IF(MID(tab_SATLISTE[[#This Row],[SAT-ID]],2,1)="x","Freistaat Bayern",INDEX(bezirke,LEFT(tab_SATLISTE[[#This Row],[SAT-ID]],1))&amp; " - "&amp; IF(MID(tab_SATLISTE[[#This Row],[SAT-ID]],2,1)="k","kommunal","privat")))</f>
        <v>Unterfranken - privat</v>
      </c>
      <c r="I1676" s="365"/>
      <c r="J1676" s="365"/>
      <c r="K1676" s="365"/>
      <c r="L1676" s="366"/>
    </row>
    <row r="1677" spans="1:12" ht="15.95" customHeight="1" x14ac:dyDescent="0.25">
      <c r="A1677" s="133" t="s">
        <v>2396</v>
      </c>
      <c r="B1677" s="133" t="s">
        <v>4471</v>
      </c>
      <c r="C1677" s="133">
        <v>27</v>
      </c>
      <c r="D1677" s="136">
        <v>27000</v>
      </c>
      <c r="E1677" s="135">
        <v>6750</v>
      </c>
      <c r="F1677" s="133">
        <v>27</v>
      </c>
      <c r="G1677" s="46" t="str">
        <f>IF(MID(tab_SATLISTE[[#This Row],[SAT-ID]],2,1)="x","x",LEFT(tab_SATLISTE[[#This Row],[SAT-ID]]))</f>
        <v>6</v>
      </c>
      <c r="H1677" s="364" t="str">
        <f xml:space="preserve"> IF(tab_SATLISTE[[#This Row],[SAT-ID]]="","",IF(MID(tab_SATLISTE[[#This Row],[SAT-ID]],2,1)="x","Freistaat Bayern",INDEX(bezirke,LEFT(tab_SATLISTE[[#This Row],[SAT-ID]],1))&amp; " - "&amp; IF(MID(tab_SATLISTE[[#This Row],[SAT-ID]],2,1)="k","kommunal","privat")))</f>
        <v>Unterfranken - kommunal</v>
      </c>
      <c r="I1677" s="365"/>
      <c r="J1677" s="365"/>
      <c r="K1677" s="365"/>
      <c r="L1677" s="366"/>
    </row>
    <row r="1678" spans="1:12" ht="15.95" customHeight="1" x14ac:dyDescent="0.25">
      <c r="A1678" s="133" t="s">
        <v>3044</v>
      </c>
      <c r="B1678" s="133" t="s">
        <v>3045</v>
      </c>
      <c r="C1678" s="133">
        <v>10</v>
      </c>
      <c r="D1678" s="136">
        <v>10000</v>
      </c>
      <c r="E1678" s="135">
        <v>2500</v>
      </c>
      <c r="F1678" s="133">
        <v>10</v>
      </c>
      <c r="G1678" s="46" t="str">
        <f>IF(MID(tab_SATLISTE[[#This Row],[SAT-ID]],2,1)="x","x",LEFT(tab_SATLISTE[[#This Row],[SAT-ID]]))</f>
        <v>6</v>
      </c>
      <c r="H1678" s="364" t="str">
        <f xml:space="preserve"> IF(tab_SATLISTE[[#This Row],[SAT-ID]]="","",IF(MID(tab_SATLISTE[[#This Row],[SAT-ID]],2,1)="x","Freistaat Bayern",INDEX(bezirke,LEFT(tab_SATLISTE[[#This Row],[SAT-ID]],1))&amp; " - "&amp; IF(MID(tab_SATLISTE[[#This Row],[SAT-ID]],2,1)="k","kommunal","privat")))</f>
        <v>Unterfranken - kommunal</v>
      </c>
      <c r="I1678" s="365"/>
      <c r="J1678" s="365"/>
      <c r="K1678" s="365"/>
      <c r="L1678" s="366"/>
    </row>
    <row r="1679" spans="1:12" ht="15.95" customHeight="1" x14ac:dyDescent="0.25">
      <c r="A1679" s="133" t="s">
        <v>2341</v>
      </c>
      <c r="B1679" s="133" t="s">
        <v>4472</v>
      </c>
      <c r="C1679" s="133">
        <v>6</v>
      </c>
      <c r="D1679" s="136">
        <v>6000</v>
      </c>
      <c r="E1679" s="135">
        <v>1500</v>
      </c>
      <c r="F1679" s="133">
        <v>6</v>
      </c>
      <c r="G1679" s="46" t="str">
        <f>IF(MID(tab_SATLISTE[[#This Row],[SAT-ID]],2,1)="x","x",LEFT(tab_SATLISTE[[#This Row],[SAT-ID]]))</f>
        <v>6</v>
      </c>
      <c r="H1679" s="364" t="str">
        <f xml:space="preserve"> IF(tab_SATLISTE[[#This Row],[SAT-ID]]="","",IF(MID(tab_SATLISTE[[#This Row],[SAT-ID]],2,1)="x","Freistaat Bayern",INDEX(bezirke,LEFT(tab_SATLISTE[[#This Row],[SAT-ID]],1))&amp; " - "&amp; IF(MID(tab_SATLISTE[[#This Row],[SAT-ID]],2,1)="k","kommunal","privat")))</f>
        <v>Unterfranken - kommunal</v>
      </c>
      <c r="I1679" s="365"/>
      <c r="J1679" s="365"/>
      <c r="K1679" s="365"/>
      <c r="L1679" s="366"/>
    </row>
    <row r="1680" spans="1:12" ht="15.95" customHeight="1" x14ac:dyDescent="0.25">
      <c r="A1680" s="133" t="s">
        <v>2429</v>
      </c>
      <c r="B1680" s="133" t="s">
        <v>4473</v>
      </c>
      <c r="C1680" s="133">
        <v>21</v>
      </c>
      <c r="D1680" s="136">
        <v>21000</v>
      </c>
      <c r="E1680" s="135">
        <v>5250</v>
      </c>
      <c r="F1680" s="133">
        <v>21</v>
      </c>
      <c r="G1680" s="46" t="str">
        <f>IF(MID(tab_SATLISTE[[#This Row],[SAT-ID]],2,1)="x","x",LEFT(tab_SATLISTE[[#This Row],[SAT-ID]]))</f>
        <v>6</v>
      </c>
      <c r="H1680" s="364" t="str">
        <f xml:space="preserve"> IF(tab_SATLISTE[[#This Row],[SAT-ID]]="","",IF(MID(tab_SATLISTE[[#This Row],[SAT-ID]],2,1)="x","Freistaat Bayern",INDEX(bezirke,LEFT(tab_SATLISTE[[#This Row],[SAT-ID]],1))&amp; " - "&amp; IF(MID(tab_SATLISTE[[#This Row],[SAT-ID]],2,1)="k","kommunal","privat")))</f>
        <v>Unterfranken - kommunal</v>
      </c>
      <c r="I1680" s="365"/>
      <c r="J1680" s="365"/>
      <c r="K1680" s="365"/>
      <c r="L1680" s="366"/>
    </row>
    <row r="1681" spans="1:12" ht="15.95" customHeight="1" x14ac:dyDescent="0.25">
      <c r="A1681" s="133" t="s">
        <v>2455</v>
      </c>
      <c r="B1681" s="133" t="s">
        <v>4474</v>
      </c>
      <c r="C1681" s="133">
        <v>7</v>
      </c>
      <c r="D1681" s="136">
        <v>7000</v>
      </c>
      <c r="E1681" s="135">
        <v>1750</v>
      </c>
      <c r="F1681" s="133">
        <v>7</v>
      </c>
      <c r="G1681" s="46" t="str">
        <f>IF(MID(tab_SATLISTE[[#This Row],[SAT-ID]],2,1)="x","x",LEFT(tab_SATLISTE[[#This Row],[SAT-ID]]))</f>
        <v>6</v>
      </c>
      <c r="H1681" s="364" t="str">
        <f xml:space="preserve"> IF(tab_SATLISTE[[#This Row],[SAT-ID]]="","",IF(MID(tab_SATLISTE[[#This Row],[SAT-ID]],2,1)="x","Freistaat Bayern",INDEX(bezirke,LEFT(tab_SATLISTE[[#This Row],[SAT-ID]],1))&amp; " - "&amp; IF(MID(tab_SATLISTE[[#This Row],[SAT-ID]],2,1)="k","kommunal","privat")))</f>
        <v>Unterfranken - kommunal</v>
      </c>
      <c r="I1681" s="365"/>
      <c r="J1681" s="365"/>
      <c r="K1681" s="365"/>
      <c r="L1681" s="366"/>
    </row>
    <row r="1682" spans="1:12" ht="15.95" customHeight="1" x14ac:dyDescent="0.25">
      <c r="A1682" s="133" t="s">
        <v>2495</v>
      </c>
      <c r="B1682" s="133" t="s">
        <v>274</v>
      </c>
      <c r="C1682" s="133">
        <v>14</v>
      </c>
      <c r="D1682" s="136">
        <v>14000</v>
      </c>
      <c r="E1682" s="135">
        <v>3500</v>
      </c>
      <c r="F1682" s="133">
        <v>14</v>
      </c>
      <c r="G1682" s="46" t="str">
        <f>IF(MID(tab_SATLISTE[[#This Row],[SAT-ID]],2,1)="x","x",LEFT(tab_SATLISTE[[#This Row],[SAT-ID]]))</f>
        <v>6</v>
      </c>
      <c r="H1682" s="364" t="str">
        <f xml:space="preserve"> IF(tab_SATLISTE[[#This Row],[SAT-ID]]="","",IF(MID(tab_SATLISTE[[#This Row],[SAT-ID]],2,1)="x","Freistaat Bayern",INDEX(bezirke,LEFT(tab_SATLISTE[[#This Row],[SAT-ID]],1))&amp; " - "&amp; IF(MID(tab_SATLISTE[[#This Row],[SAT-ID]],2,1)="k","kommunal","privat")))</f>
        <v>Unterfranken - kommunal</v>
      </c>
      <c r="I1682" s="365"/>
      <c r="J1682" s="365"/>
      <c r="K1682" s="365"/>
      <c r="L1682" s="366"/>
    </row>
    <row r="1683" spans="1:12" ht="15.95" customHeight="1" x14ac:dyDescent="0.25">
      <c r="A1683" s="133" t="s">
        <v>2325</v>
      </c>
      <c r="B1683" s="133" t="s">
        <v>4475</v>
      </c>
      <c r="C1683" s="133">
        <v>12</v>
      </c>
      <c r="D1683" s="136">
        <v>12000</v>
      </c>
      <c r="E1683" s="135">
        <v>3000</v>
      </c>
      <c r="F1683" s="133">
        <v>12</v>
      </c>
      <c r="G1683" s="46" t="str">
        <f>IF(MID(tab_SATLISTE[[#This Row],[SAT-ID]],2,1)="x","x",LEFT(tab_SATLISTE[[#This Row],[SAT-ID]]))</f>
        <v>6</v>
      </c>
      <c r="H1683" s="364" t="str">
        <f xml:space="preserve"> IF(tab_SATLISTE[[#This Row],[SAT-ID]]="","",IF(MID(tab_SATLISTE[[#This Row],[SAT-ID]],2,1)="x","Freistaat Bayern",INDEX(bezirke,LEFT(tab_SATLISTE[[#This Row],[SAT-ID]],1))&amp; " - "&amp; IF(MID(tab_SATLISTE[[#This Row],[SAT-ID]],2,1)="k","kommunal","privat")))</f>
        <v>Unterfranken - kommunal</v>
      </c>
      <c r="I1683" s="365"/>
      <c r="J1683" s="365"/>
      <c r="K1683" s="365"/>
      <c r="L1683" s="366"/>
    </row>
    <row r="1684" spans="1:12" ht="15.95" customHeight="1" x14ac:dyDescent="0.25">
      <c r="A1684" s="133" t="s">
        <v>2316</v>
      </c>
      <c r="B1684" s="133" t="s">
        <v>4476</v>
      </c>
      <c r="C1684" s="133">
        <v>19</v>
      </c>
      <c r="D1684" s="136">
        <v>19000</v>
      </c>
      <c r="E1684" s="135">
        <v>4750</v>
      </c>
      <c r="F1684" s="133">
        <v>19</v>
      </c>
      <c r="G1684" s="46" t="str">
        <f>IF(MID(tab_SATLISTE[[#This Row],[SAT-ID]],2,1)="x","x",LEFT(tab_SATLISTE[[#This Row],[SAT-ID]]))</f>
        <v>6</v>
      </c>
      <c r="H1684" s="364" t="str">
        <f xml:space="preserve"> IF(tab_SATLISTE[[#This Row],[SAT-ID]]="","",IF(MID(tab_SATLISTE[[#This Row],[SAT-ID]],2,1)="x","Freistaat Bayern",INDEX(bezirke,LEFT(tab_SATLISTE[[#This Row],[SAT-ID]],1))&amp; " - "&amp; IF(MID(tab_SATLISTE[[#This Row],[SAT-ID]],2,1)="k","kommunal","privat")))</f>
        <v>Unterfranken - kommunal</v>
      </c>
      <c r="I1684" s="365"/>
      <c r="J1684" s="365"/>
      <c r="K1684" s="365"/>
      <c r="L1684" s="366"/>
    </row>
    <row r="1685" spans="1:12" ht="15.95" customHeight="1" x14ac:dyDescent="0.25">
      <c r="A1685" s="133" t="s">
        <v>2424</v>
      </c>
      <c r="B1685" s="133" t="s">
        <v>4477</v>
      </c>
      <c r="C1685" s="133">
        <v>9</v>
      </c>
      <c r="D1685" s="136">
        <v>9000</v>
      </c>
      <c r="E1685" s="135">
        <v>2250</v>
      </c>
      <c r="F1685" s="133">
        <v>9</v>
      </c>
      <c r="G1685" s="46" t="str">
        <f>IF(MID(tab_SATLISTE[[#This Row],[SAT-ID]],2,1)="x","x",LEFT(tab_SATLISTE[[#This Row],[SAT-ID]]))</f>
        <v>6</v>
      </c>
      <c r="H1685" s="364" t="str">
        <f xml:space="preserve"> IF(tab_SATLISTE[[#This Row],[SAT-ID]]="","",IF(MID(tab_SATLISTE[[#This Row],[SAT-ID]],2,1)="x","Freistaat Bayern",INDEX(bezirke,LEFT(tab_SATLISTE[[#This Row],[SAT-ID]],1))&amp; " - "&amp; IF(MID(tab_SATLISTE[[#This Row],[SAT-ID]],2,1)="k","kommunal","privat")))</f>
        <v>Unterfranken - kommunal</v>
      </c>
      <c r="I1685" s="365"/>
      <c r="J1685" s="365"/>
      <c r="K1685" s="365"/>
      <c r="L1685" s="366"/>
    </row>
    <row r="1686" spans="1:12" ht="15.95" customHeight="1" x14ac:dyDescent="0.25">
      <c r="A1686" s="133" t="s">
        <v>2493</v>
      </c>
      <c r="B1686" s="133" t="s">
        <v>4478</v>
      </c>
      <c r="C1686" s="133">
        <v>43</v>
      </c>
      <c r="D1686" s="136">
        <v>43000</v>
      </c>
      <c r="E1686" s="135">
        <v>10750</v>
      </c>
      <c r="F1686" s="133">
        <v>43</v>
      </c>
      <c r="G1686" s="46" t="str">
        <f>IF(MID(tab_SATLISTE[[#This Row],[SAT-ID]],2,1)="x","x",LEFT(tab_SATLISTE[[#This Row],[SAT-ID]]))</f>
        <v>6</v>
      </c>
      <c r="H1686" s="364" t="str">
        <f xml:space="preserve"> IF(tab_SATLISTE[[#This Row],[SAT-ID]]="","",IF(MID(tab_SATLISTE[[#This Row],[SAT-ID]],2,1)="x","Freistaat Bayern",INDEX(bezirke,LEFT(tab_SATLISTE[[#This Row],[SAT-ID]],1))&amp; " - "&amp; IF(MID(tab_SATLISTE[[#This Row],[SAT-ID]],2,1)="k","kommunal","privat")))</f>
        <v>Unterfranken - kommunal</v>
      </c>
      <c r="I1686" s="365"/>
      <c r="J1686" s="365"/>
      <c r="K1686" s="365"/>
      <c r="L1686" s="366"/>
    </row>
    <row r="1687" spans="1:12" ht="15.95" customHeight="1" x14ac:dyDescent="0.25">
      <c r="A1687" s="133" t="s">
        <v>2298</v>
      </c>
      <c r="B1687" s="133" t="s">
        <v>275</v>
      </c>
      <c r="C1687" s="133">
        <v>23</v>
      </c>
      <c r="D1687" s="136">
        <v>23000</v>
      </c>
      <c r="E1687" s="135">
        <v>5750</v>
      </c>
      <c r="F1687" s="133">
        <v>23</v>
      </c>
      <c r="G1687" s="46" t="str">
        <f>IF(MID(tab_SATLISTE[[#This Row],[SAT-ID]],2,1)="x","x",LEFT(tab_SATLISTE[[#This Row],[SAT-ID]]))</f>
        <v>6</v>
      </c>
      <c r="H1687" s="364" t="str">
        <f xml:space="preserve"> IF(tab_SATLISTE[[#This Row],[SAT-ID]]="","",IF(MID(tab_SATLISTE[[#This Row],[SAT-ID]],2,1)="x","Freistaat Bayern",INDEX(bezirke,LEFT(tab_SATLISTE[[#This Row],[SAT-ID]],1))&amp; " - "&amp; IF(MID(tab_SATLISTE[[#This Row],[SAT-ID]],2,1)="k","kommunal","privat")))</f>
        <v>Unterfranken - kommunal</v>
      </c>
      <c r="I1687" s="365"/>
      <c r="J1687" s="365"/>
      <c r="K1687" s="365"/>
      <c r="L1687" s="366"/>
    </row>
    <row r="1688" spans="1:12" ht="15.95" customHeight="1" x14ac:dyDescent="0.25">
      <c r="A1688" s="133" t="s">
        <v>2365</v>
      </c>
      <c r="B1688" s="133" t="s">
        <v>4479</v>
      </c>
      <c r="C1688" s="133">
        <v>26</v>
      </c>
      <c r="D1688" s="136">
        <v>26000</v>
      </c>
      <c r="E1688" s="135">
        <v>6500</v>
      </c>
      <c r="F1688" s="133">
        <v>26</v>
      </c>
      <c r="G1688" s="46" t="str">
        <f>IF(MID(tab_SATLISTE[[#This Row],[SAT-ID]],2,1)="x","x",LEFT(tab_SATLISTE[[#This Row],[SAT-ID]]))</f>
        <v>6</v>
      </c>
      <c r="H1688" s="364" t="str">
        <f xml:space="preserve"> IF(tab_SATLISTE[[#This Row],[SAT-ID]]="","",IF(MID(tab_SATLISTE[[#This Row],[SAT-ID]],2,1)="x","Freistaat Bayern",INDEX(bezirke,LEFT(tab_SATLISTE[[#This Row],[SAT-ID]],1))&amp; " - "&amp; IF(MID(tab_SATLISTE[[#This Row],[SAT-ID]],2,1)="k","kommunal","privat")))</f>
        <v>Unterfranken - kommunal</v>
      </c>
      <c r="I1688" s="365"/>
      <c r="J1688" s="365"/>
      <c r="K1688" s="365"/>
      <c r="L1688" s="366"/>
    </row>
    <row r="1689" spans="1:12" ht="15.95" customHeight="1" x14ac:dyDescent="0.25">
      <c r="A1689" s="133" t="s">
        <v>2384</v>
      </c>
      <c r="B1689" s="133" t="s">
        <v>4480</v>
      </c>
      <c r="C1689" s="133">
        <v>31</v>
      </c>
      <c r="D1689" s="136">
        <v>31000</v>
      </c>
      <c r="E1689" s="135">
        <v>7750</v>
      </c>
      <c r="F1689" s="133">
        <v>31</v>
      </c>
      <c r="G1689" s="46" t="str">
        <f>IF(MID(tab_SATLISTE[[#This Row],[SAT-ID]],2,1)="x","x",LEFT(tab_SATLISTE[[#This Row],[SAT-ID]]))</f>
        <v>6</v>
      </c>
      <c r="H1689" s="364" t="str">
        <f xml:space="preserve"> IF(tab_SATLISTE[[#This Row],[SAT-ID]]="","",IF(MID(tab_SATLISTE[[#This Row],[SAT-ID]],2,1)="x","Freistaat Bayern",INDEX(bezirke,LEFT(tab_SATLISTE[[#This Row],[SAT-ID]],1))&amp; " - "&amp; IF(MID(tab_SATLISTE[[#This Row],[SAT-ID]],2,1)="k","kommunal","privat")))</f>
        <v>Unterfranken - kommunal</v>
      </c>
      <c r="I1689" s="365"/>
      <c r="J1689" s="365"/>
      <c r="K1689" s="365"/>
      <c r="L1689" s="366"/>
    </row>
    <row r="1690" spans="1:12" ht="15.95" customHeight="1" x14ac:dyDescent="0.25">
      <c r="A1690" s="133" t="s">
        <v>2474</v>
      </c>
      <c r="B1690" s="133" t="s">
        <v>4481</v>
      </c>
      <c r="C1690" s="133">
        <v>27</v>
      </c>
      <c r="D1690" s="136">
        <v>27000</v>
      </c>
      <c r="E1690" s="135">
        <v>6750</v>
      </c>
      <c r="F1690" s="133">
        <v>27</v>
      </c>
      <c r="G1690" s="46" t="str">
        <f>IF(MID(tab_SATLISTE[[#This Row],[SAT-ID]],2,1)="x","x",LEFT(tab_SATLISTE[[#This Row],[SAT-ID]]))</f>
        <v>6</v>
      </c>
      <c r="H1690" s="364" t="str">
        <f xml:space="preserve"> IF(tab_SATLISTE[[#This Row],[SAT-ID]]="","",IF(MID(tab_SATLISTE[[#This Row],[SAT-ID]],2,1)="x","Freistaat Bayern",INDEX(bezirke,LEFT(tab_SATLISTE[[#This Row],[SAT-ID]],1))&amp; " - "&amp; IF(MID(tab_SATLISTE[[#This Row],[SAT-ID]],2,1)="k","kommunal","privat")))</f>
        <v>Unterfranken - kommunal</v>
      </c>
      <c r="I1690" s="365"/>
      <c r="J1690" s="365"/>
      <c r="K1690" s="365"/>
      <c r="L1690" s="366"/>
    </row>
    <row r="1691" spans="1:12" ht="15.95" customHeight="1" x14ac:dyDescent="0.25">
      <c r="A1691" s="133" t="s">
        <v>2468</v>
      </c>
      <c r="B1691" s="133" t="s">
        <v>4482</v>
      </c>
      <c r="C1691" s="133">
        <v>16</v>
      </c>
      <c r="D1691" s="136">
        <v>16000</v>
      </c>
      <c r="E1691" s="135">
        <v>4000</v>
      </c>
      <c r="F1691" s="133">
        <v>16</v>
      </c>
      <c r="G1691" s="46" t="str">
        <f>IF(MID(tab_SATLISTE[[#This Row],[SAT-ID]],2,1)="x","x",LEFT(tab_SATLISTE[[#This Row],[SAT-ID]]))</f>
        <v>6</v>
      </c>
      <c r="H1691" s="364" t="str">
        <f xml:space="preserve"> IF(tab_SATLISTE[[#This Row],[SAT-ID]]="","",IF(MID(tab_SATLISTE[[#This Row],[SAT-ID]],2,1)="x","Freistaat Bayern",INDEX(bezirke,LEFT(tab_SATLISTE[[#This Row],[SAT-ID]],1))&amp; " - "&amp; IF(MID(tab_SATLISTE[[#This Row],[SAT-ID]],2,1)="k","kommunal","privat")))</f>
        <v>Unterfranken - kommunal</v>
      </c>
      <c r="I1691" s="365"/>
      <c r="J1691" s="365"/>
      <c r="K1691" s="365"/>
      <c r="L1691" s="366"/>
    </row>
    <row r="1692" spans="1:12" ht="15.95" customHeight="1" x14ac:dyDescent="0.25">
      <c r="A1692" s="133" t="s">
        <v>2302</v>
      </c>
      <c r="B1692" s="133" t="s">
        <v>4483</v>
      </c>
      <c r="C1692" s="133">
        <v>23</v>
      </c>
      <c r="D1692" s="136">
        <v>23000</v>
      </c>
      <c r="E1692" s="135">
        <v>5750</v>
      </c>
      <c r="F1692" s="133">
        <v>23</v>
      </c>
      <c r="G1692" s="46" t="str">
        <f>IF(MID(tab_SATLISTE[[#This Row],[SAT-ID]],2,1)="x","x",LEFT(tab_SATLISTE[[#This Row],[SAT-ID]]))</f>
        <v>6</v>
      </c>
      <c r="H1692" s="364" t="str">
        <f xml:space="preserve"> IF(tab_SATLISTE[[#This Row],[SAT-ID]]="","",IF(MID(tab_SATLISTE[[#This Row],[SAT-ID]],2,1)="x","Freistaat Bayern",INDEX(bezirke,LEFT(tab_SATLISTE[[#This Row],[SAT-ID]],1))&amp; " - "&amp; IF(MID(tab_SATLISTE[[#This Row],[SAT-ID]],2,1)="k","kommunal","privat")))</f>
        <v>Unterfranken - kommunal</v>
      </c>
      <c r="I1692" s="365"/>
      <c r="J1692" s="365"/>
      <c r="K1692" s="365"/>
      <c r="L1692" s="366"/>
    </row>
    <row r="1693" spans="1:12" ht="15.95" customHeight="1" x14ac:dyDescent="0.25">
      <c r="A1693" s="133" t="s">
        <v>2328</v>
      </c>
      <c r="B1693" s="133" t="s">
        <v>4484</v>
      </c>
      <c r="C1693" s="133">
        <v>26</v>
      </c>
      <c r="D1693" s="136">
        <v>26000</v>
      </c>
      <c r="E1693" s="135">
        <v>6500</v>
      </c>
      <c r="F1693" s="133">
        <v>26</v>
      </c>
      <c r="G1693" s="46" t="str">
        <f>IF(MID(tab_SATLISTE[[#This Row],[SAT-ID]],2,1)="x","x",LEFT(tab_SATLISTE[[#This Row],[SAT-ID]]))</f>
        <v>6</v>
      </c>
      <c r="H1693" s="364" t="str">
        <f xml:space="preserve"> IF(tab_SATLISTE[[#This Row],[SAT-ID]]="","",IF(MID(tab_SATLISTE[[#This Row],[SAT-ID]],2,1)="x","Freistaat Bayern",INDEX(bezirke,LEFT(tab_SATLISTE[[#This Row],[SAT-ID]],1))&amp; " - "&amp; IF(MID(tab_SATLISTE[[#This Row],[SAT-ID]],2,1)="k","kommunal","privat")))</f>
        <v>Unterfranken - kommunal</v>
      </c>
      <c r="I1693" s="365"/>
      <c r="J1693" s="365"/>
      <c r="K1693" s="365"/>
      <c r="L1693" s="366"/>
    </row>
    <row r="1694" spans="1:12" ht="15.95" customHeight="1" x14ac:dyDescent="0.25">
      <c r="A1694" s="133" t="s">
        <v>2382</v>
      </c>
      <c r="B1694" s="133" t="s">
        <v>4485</v>
      </c>
      <c r="C1694" s="133">
        <v>32</v>
      </c>
      <c r="D1694" s="136">
        <v>32000</v>
      </c>
      <c r="E1694" s="135">
        <v>8000</v>
      </c>
      <c r="F1694" s="133">
        <v>32</v>
      </c>
      <c r="G1694" s="46" t="str">
        <f>IF(MID(tab_SATLISTE[[#This Row],[SAT-ID]],2,1)="x","x",LEFT(tab_SATLISTE[[#This Row],[SAT-ID]]))</f>
        <v>6</v>
      </c>
      <c r="H1694" s="364" t="str">
        <f xml:space="preserve"> IF(tab_SATLISTE[[#This Row],[SAT-ID]]="","",IF(MID(tab_SATLISTE[[#This Row],[SAT-ID]],2,1)="x","Freistaat Bayern",INDEX(bezirke,LEFT(tab_SATLISTE[[#This Row],[SAT-ID]],1))&amp; " - "&amp; IF(MID(tab_SATLISTE[[#This Row],[SAT-ID]],2,1)="k","kommunal","privat")))</f>
        <v>Unterfranken - kommunal</v>
      </c>
      <c r="I1694" s="365"/>
      <c r="J1694" s="365"/>
      <c r="K1694" s="365"/>
      <c r="L1694" s="366"/>
    </row>
    <row r="1695" spans="1:12" ht="15.95" customHeight="1" x14ac:dyDescent="0.25">
      <c r="A1695" s="133" t="s">
        <v>2393</v>
      </c>
      <c r="B1695" s="133" t="s">
        <v>4486</v>
      </c>
      <c r="C1695" s="133">
        <v>15</v>
      </c>
      <c r="D1695" s="136">
        <v>15000</v>
      </c>
      <c r="E1695" s="135">
        <v>3750</v>
      </c>
      <c r="F1695" s="133">
        <v>15</v>
      </c>
      <c r="G1695" s="46" t="str">
        <f>IF(MID(tab_SATLISTE[[#This Row],[SAT-ID]],2,1)="x","x",LEFT(tab_SATLISTE[[#This Row],[SAT-ID]]))</f>
        <v>6</v>
      </c>
      <c r="H1695" s="364" t="str">
        <f xml:space="preserve"> IF(tab_SATLISTE[[#This Row],[SAT-ID]]="","",IF(MID(tab_SATLISTE[[#This Row],[SAT-ID]],2,1)="x","Freistaat Bayern",INDEX(bezirke,LEFT(tab_SATLISTE[[#This Row],[SAT-ID]],1))&amp; " - "&amp; IF(MID(tab_SATLISTE[[#This Row],[SAT-ID]],2,1)="k","kommunal","privat")))</f>
        <v>Unterfranken - kommunal</v>
      </c>
      <c r="I1695" s="365"/>
      <c r="J1695" s="365"/>
      <c r="K1695" s="365"/>
      <c r="L1695" s="366"/>
    </row>
    <row r="1696" spans="1:12" ht="15.95" customHeight="1" x14ac:dyDescent="0.25">
      <c r="A1696" s="133" t="s">
        <v>2471</v>
      </c>
      <c r="B1696" s="133" t="s">
        <v>4487</v>
      </c>
      <c r="C1696" s="133">
        <v>21</v>
      </c>
      <c r="D1696" s="136">
        <v>21000</v>
      </c>
      <c r="E1696" s="135">
        <v>5250</v>
      </c>
      <c r="F1696" s="133">
        <v>21</v>
      </c>
      <c r="G1696" s="46" t="str">
        <f>IF(MID(tab_SATLISTE[[#This Row],[SAT-ID]],2,1)="x","x",LEFT(tab_SATLISTE[[#This Row],[SAT-ID]]))</f>
        <v>6</v>
      </c>
      <c r="H1696" s="364" t="str">
        <f xml:space="preserve"> IF(tab_SATLISTE[[#This Row],[SAT-ID]]="","",IF(MID(tab_SATLISTE[[#This Row],[SAT-ID]],2,1)="x","Freistaat Bayern",INDEX(bezirke,LEFT(tab_SATLISTE[[#This Row],[SAT-ID]],1))&amp; " - "&amp; IF(MID(tab_SATLISTE[[#This Row],[SAT-ID]],2,1)="k","kommunal","privat")))</f>
        <v>Unterfranken - kommunal</v>
      </c>
      <c r="I1696" s="365"/>
      <c r="J1696" s="365"/>
      <c r="K1696" s="365"/>
      <c r="L1696" s="366"/>
    </row>
    <row r="1697" spans="1:12" ht="15.95" customHeight="1" x14ac:dyDescent="0.25">
      <c r="A1697" s="133" t="s">
        <v>2322</v>
      </c>
      <c r="B1697" s="133" t="s">
        <v>4488</v>
      </c>
      <c r="C1697" s="133">
        <v>21</v>
      </c>
      <c r="D1697" s="136">
        <v>21000</v>
      </c>
      <c r="E1697" s="135">
        <v>5250</v>
      </c>
      <c r="F1697" s="133">
        <v>21</v>
      </c>
      <c r="G1697" s="46" t="str">
        <f>IF(MID(tab_SATLISTE[[#This Row],[SAT-ID]],2,1)="x","x",LEFT(tab_SATLISTE[[#This Row],[SAT-ID]]))</f>
        <v>6</v>
      </c>
      <c r="H1697" s="364" t="str">
        <f xml:space="preserve"> IF(tab_SATLISTE[[#This Row],[SAT-ID]]="","",IF(MID(tab_SATLISTE[[#This Row],[SAT-ID]],2,1)="x","Freistaat Bayern",INDEX(bezirke,LEFT(tab_SATLISTE[[#This Row],[SAT-ID]],1))&amp; " - "&amp; IF(MID(tab_SATLISTE[[#This Row],[SAT-ID]],2,1)="k","kommunal","privat")))</f>
        <v>Unterfranken - kommunal</v>
      </c>
      <c r="I1697" s="365"/>
      <c r="J1697" s="365"/>
      <c r="K1697" s="365"/>
      <c r="L1697" s="366"/>
    </row>
    <row r="1698" spans="1:12" ht="15.95" customHeight="1" x14ac:dyDescent="0.25">
      <c r="A1698" s="133" t="s">
        <v>2349</v>
      </c>
      <c r="B1698" s="133" t="s">
        <v>4489</v>
      </c>
      <c r="C1698" s="133">
        <v>10</v>
      </c>
      <c r="D1698" s="136">
        <v>10000</v>
      </c>
      <c r="E1698" s="135">
        <v>2500</v>
      </c>
      <c r="F1698" s="133">
        <v>10</v>
      </c>
      <c r="G1698" s="46" t="str">
        <f>IF(MID(tab_SATLISTE[[#This Row],[SAT-ID]],2,1)="x","x",LEFT(tab_SATLISTE[[#This Row],[SAT-ID]]))</f>
        <v>6</v>
      </c>
      <c r="H1698" s="364" t="str">
        <f xml:space="preserve"> IF(tab_SATLISTE[[#This Row],[SAT-ID]]="","",IF(MID(tab_SATLISTE[[#This Row],[SAT-ID]],2,1)="x","Freistaat Bayern",INDEX(bezirke,LEFT(tab_SATLISTE[[#This Row],[SAT-ID]],1))&amp; " - "&amp; IF(MID(tab_SATLISTE[[#This Row],[SAT-ID]],2,1)="k","kommunal","privat")))</f>
        <v>Unterfranken - kommunal</v>
      </c>
      <c r="I1698" s="365"/>
      <c r="J1698" s="365"/>
      <c r="K1698" s="365"/>
      <c r="L1698" s="366"/>
    </row>
    <row r="1699" spans="1:12" ht="15.95" customHeight="1" x14ac:dyDescent="0.25">
      <c r="A1699" s="133" t="s">
        <v>2428</v>
      </c>
      <c r="B1699" s="133" t="s">
        <v>4490</v>
      </c>
      <c r="C1699" s="133">
        <v>36</v>
      </c>
      <c r="D1699" s="136">
        <v>36000</v>
      </c>
      <c r="E1699" s="135">
        <v>9000</v>
      </c>
      <c r="F1699" s="133">
        <v>36</v>
      </c>
      <c r="G1699" s="46" t="str">
        <f>IF(MID(tab_SATLISTE[[#This Row],[SAT-ID]],2,1)="x","x",LEFT(tab_SATLISTE[[#This Row],[SAT-ID]]))</f>
        <v>6</v>
      </c>
      <c r="H1699" s="364" t="str">
        <f xml:space="preserve"> IF(tab_SATLISTE[[#This Row],[SAT-ID]]="","",IF(MID(tab_SATLISTE[[#This Row],[SAT-ID]],2,1)="x","Freistaat Bayern",INDEX(bezirke,LEFT(tab_SATLISTE[[#This Row],[SAT-ID]],1))&amp; " - "&amp; IF(MID(tab_SATLISTE[[#This Row],[SAT-ID]],2,1)="k","kommunal","privat")))</f>
        <v>Unterfranken - kommunal</v>
      </c>
      <c r="I1699" s="365"/>
      <c r="J1699" s="365"/>
      <c r="K1699" s="365"/>
      <c r="L1699" s="366"/>
    </row>
    <row r="1700" spans="1:12" ht="15.95" customHeight="1" x14ac:dyDescent="0.25">
      <c r="A1700" s="133" t="s">
        <v>2383</v>
      </c>
      <c r="B1700" s="133" t="s">
        <v>4491</v>
      </c>
      <c r="C1700" s="133">
        <v>22</v>
      </c>
      <c r="D1700" s="136">
        <v>22000</v>
      </c>
      <c r="E1700" s="135">
        <v>5500</v>
      </c>
      <c r="F1700" s="133">
        <v>22</v>
      </c>
      <c r="G1700" s="46" t="str">
        <f>IF(MID(tab_SATLISTE[[#This Row],[SAT-ID]],2,1)="x","x",LEFT(tab_SATLISTE[[#This Row],[SAT-ID]]))</f>
        <v>6</v>
      </c>
      <c r="H1700" s="364" t="str">
        <f xml:space="preserve"> IF(tab_SATLISTE[[#This Row],[SAT-ID]]="","",IF(MID(tab_SATLISTE[[#This Row],[SAT-ID]],2,1)="x","Freistaat Bayern",INDEX(bezirke,LEFT(tab_SATLISTE[[#This Row],[SAT-ID]],1))&amp; " - "&amp; IF(MID(tab_SATLISTE[[#This Row],[SAT-ID]],2,1)="k","kommunal","privat")))</f>
        <v>Unterfranken - kommunal</v>
      </c>
      <c r="I1700" s="365"/>
      <c r="J1700" s="365"/>
      <c r="K1700" s="365"/>
      <c r="L1700" s="366"/>
    </row>
    <row r="1701" spans="1:12" ht="15.95" customHeight="1" x14ac:dyDescent="0.25">
      <c r="A1701" s="133" t="s">
        <v>2270</v>
      </c>
      <c r="B1701" s="133" t="s">
        <v>4492</v>
      </c>
      <c r="C1701" s="133">
        <v>74</v>
      </c>
      <c r="D1701" s="136">
        <v>74000</v>
      </c>
      <c r="E1701" s="135">
        <v>18500</v>
      </c>
      <c r="F1701" s="133">
        <v>74</v>
      </c>
      <c r="G1701" s="46" t="str">
        <f>IF(MID(tab_SATLISTE[[#This Row],[SAT-ID]],2,1)="x","x",LEFT(tab_SATLISTE[[#This Row],[SAT-ID]]))</f>
        <v>6</v>
      </c>
      <c r="H1701" s="364" t="str">
        <f xml:space="preserve"> IF(tab_SATLISTE[[#This Row],[SAT-ID]]="","",IF(MID(tab_SATLISTE[[#This Row],[SAT-ID]],2,1)="x","Freistaat Bayern",INDEX(bezirke,LEFT(tab_SATLISTE[[#This Row],[SAT-ID]],1))&amp; " - "&amp; IF(MID(tab_SATLISTE[[#This Row],[SAT-ID]],2,1)="k","kommunal","privat")))</f>
        <v>Unterfranken - kommunal</v>
      </c>
      <c r="I1701" s="365"/>
      <c r="J1701" s="365"/>
      <c r="K1701" s="365"/>
      <c r="L1701" s="366"/>
    </row>
    <row r="1702" spans="1:12" ht="15.95" customHeight="1" x14ac:dyDescent="0.25">
      <c r="A1702" s="133" t="s">
        <v>2497</v>
      </c>
      <c r="B1702" s="133" t="s">
        <v>4493</v>
      </c>
      <c r="C1702" s="133">
        <v>24</v>
      </c>
      <c r="D1702" s="136">
        <v>24000</v>
      </c>
      <c r="E1702" s="135">
        <v>6000</v>
      </c>
      <c r="F1702" s="133">
        <v>24</v>
      </c>
      <c r="G1702" s="46" t="str">
        <f>IF(MID(tab_SATLISTE[[#This Row],[SAT-ID]],2,1)="x","x",LEFT(tab_SATLISTE[[#This Row],[SAT-ID]]))</f>
        <v>6</v>
      </c>
      <c r="H1702" s="364" t="str">
        <f xml:space="preserve"> IF(tab_SATLISTE[[#This Row],[SAT-ID]]="","",IF(MID(tab_SATLISTE[[#This Row],[SAT-ID]],2,1)="x","Freistaat Bayern",INDEX(bezirke,LEFT(tab_SATLISTE[[#This Row],[SAT-ID]],1))&amp; " - "&amp; IF(MID(tab_SATLISTE[[#This Row],[SAT-ID]],2,1)="k","kommunal","privat")))</f>
        <v>Unterfranken - kommunal</v>
      </c>
      <c r="I1702" s="365"/>
      <c r="J1702" s="365"/>
      <c r="K1702" s="365"/>
      <c r="L1702" s="366"/>
    </row>
    <row r="1703" spans="1:12" ht="15.95" customHeight="1" x14ac:dyDescent="0.25">
      <c r="A1703" s="133" t="s">
        <v>2371</v>
      </c>
      <c r="B1703" s="133" t="s">
        <v>4494</v>
      </c>
      <c r="C1703" s="133">
        <v>19</v>
      </c>
      <c r="D1703" s="136">
        <v>19000</v>
      </c>
      <c r="E1703" s="135">
        <v>4750</v>
      </c>
      <c r="F1703" s="133">
        <v>19</v>
      </c>
      <c r="G1703" s="46" t="str">
        <f>IF(MID(tab_SATLISTE[[#This Row],[SAT-ID]],2,1)="x","x",LEFT(tab_SATLISTE[[#This Row],[SAT-ID]]))</f>
        <v>6</v>
      </c>
      <c r="H1703" s="364" t="str">
        <f xml:space="preserve"> IF(tab_SATLISTE[[#This Row],[SAT-ID]]="","",IF(MID(tab_SATLISTE[[#This Row],[SAT-ID]],2,1)="x","Freistaat Bayern",INDEX(bezirke,LEFT(tab_SATLISTE[[#This Row],[SAT-ID]],1))&amp; " - "&amp; IF(MID(tab_SATLISTE[[#This Row],[SAT-ID]],2,1)="k","kommunal","privat")))</f>
        <v>Unterfranken - kommunal</v>
      </c>
      <c r="I1703" s="365"/>
      <c r="J1703" s="365"/>
      <c r="K1703" s="365"/>
      <c r="L1703" s="366"/>
    </row>
    <row r="1704" spans="1:12" ht="15.95" customHeight="1" x14ac:dyDescent="0.25">
      <c r="A1704" s="133" t="s">
        <v>2389</v>
      </c>
      <c r="B1704" s="133" t="s">
        <v>4495</v>
      </c>
      <c r="C1704" s="133">
        <v>11</v>
      </c>
      <c r="D1704" s="136">
        <v>11000</v>
      </c>
      <c r="E1704" s="135">
        <v>2750</v>
      </c>
      <c r="F1704" s="133">
        <v>11</v>
      </c>
      <c r="G1704" s="46" t="str">
        <f>IF(MID(tab_SATLISTE[[#This Row],[SAT-ID]],2,1)="x","x",LEFT(tab_SATLISTE[[#This Row],[SAT-ID]]))</f>
        <v>6</v>
      </c>
      <c r="H1704" s="364" t="str">
        <f xml:space="preserve"> IF(tab_SATLISTE[[#This Row],[SAT-ID]]="","",IF(MID(tab_SATLISTE[[#This Row],[SAT-ID]],2,1)="x","Freistaat Bayern",INDEX(bezirke,LEFT(tab_SATLISTE[[#This Row],[SAT-ID]],1))&amp; " - "&amp; IF(MID(tab_SATLISTE[[#This Row],[SAT-ID]],2,1)="k","kommunal","privat")))</f>
        <v>Unterfranken - kommunal</v>
      </c>
      <c r="I1704" s="365"/>
      <c r="J1704" s="365"/>
      <c r="K1704" s="365"/>
      <c r="L1704" s="366"/>
    </row>
    <row r="1705" spans="1:12" ht="15.95" customHeight="1" x14ac:dyDescent="0.25">
      <c r="A1705" s="133" t="s">
        <v>2343</v>
      </c>
      <c r="B1705" s="133" t="s">
        <v>4496</v>
      </c>
      <c r="C1705" s="133">
        <v>37</v>
      </c>
      <c r="D1705" s="136">
        <v>37000</v>
      </c>
      <c r="E1705" s="135">
        <v>9250</v>
      </c>
      <c r="F1705" s="133">
        <v>37</v>
      </c>
      <c r="G1705" s="46" t="str">
        <f>IF(MID(tab_SATLISTE[[#This Row],[SAT-ID]],2,1)="x","x",LEFT(tab_SATLISTE[[#This Row],[SAT-ID]]))</f>
        <v>6</v>
      </c>
      <c r="H1705" s="364" t="str">
        <f xml:space="preserve"> IF(tab_SATLISTE[[#This Row],[SAT-ID]]="","",IF(MID(tab_SATLISTE[[#This Row],[SAT-ID]],2,1)="x","Freistaat Bayern",INDEX(bezirke,LEFT(tab_SATLISTE[[#This Row],[SAT-ID]],1))&amp; " - "&amp; IF(MID(tab_SATLISTE[[#This Row],[SAT-ID]],2,1)="k","kommunal","privat")))</f>
        <v>Unterfranken - kommunal</v>
      </c>
      <c r="I1705" s="365"/>
      <c r="J1705" s="365"/>
      <c r="K1705" s="365"/>
      <c r="L1705" s="366"/>
    </row>
    <row r="1706" spans="1:12" ht="15.95" customHeight="1" x14ac:dyDescent="0.25">
      <c r="A1706" s="133" t="s">
        <v>2348</v>
      </c>
      <c r="B1706" s="133" t="s">
        <v>4497</v>
      </c>
      <c r="C1706" s="133">
        <v>61</v>
      </c>
      <c r="D1706" s="136">
        <v>61000</v>
      </c>
      <c r="E1706" s="135">
        <v>15250</v>
      </c>
      <c r="F1706" s="133">
        <v>61</v>
      </c>
      <c r="G1706" s="46" t="str">
        <f>IF(MID(tab_SATLISTE[[#This Row],[SAT-ID]],2,1)="x","x",LEFT(tab_SATLISTE[[#This Row],[SAT-ID]]))</f>
        <v>6</v>
      </c>
      <c r="H1706" s="364" t="str">
        <f xml:space="preserve"> IF(tab_SATLISTE[[#This Row],[SAT-ID]]="","",IF(MID(tab_SATLISTE[[#This Row],[SAT-ID]],2,1)="x","Freistaat Bayern",INDEX(bezirke,LEFT(tab_SATLISTE[[#This Row],[SAT-ID]],1))&amp; " - "&amp; IF(MID(tab_SATLISTE[[#This Row],[SAT-ID]],2,1)="k","kommunal","privat")))</f>
        <v>Unterfranken - kommunal</v>
      </c>
      <c r="I1706" s="365"/>
      <c r="J1706" s="365"/>
      <c r="K1706" s="365"/>
      <c r="L1706" s="366"/>
    </row>
    <row r="1707" spans="1:12" ht="15.95" customHeight="1" x14ac:dyDescent="0.25">
      <c r="A1707" s="133" t="s">
        <v>2352</v>
      </c>
      <c r="B1707" s="133" t="s">
        <v>4498</v>
      </c>
      <c r="C1707" s="133">
        <v>32</v>
      </c>
      <c r="D1707" s="136">
        <v>32000</v>
      </c>
      <c r="E1707" s="135">
        <v>8000</v>
      </c>
      <c r="F1707" s="133">
        <v>32</v>
      </c>
      <c r="G1707" s="46" t="str">
        <f>IF(MID(tab_SATLISTE[[#This Row],[SAT-ID]],2,1)="x","x",LEFT(tab_SATLISTE[[#This Row],[SAT-ID]]))</f>
        <v>6</v>
      </c>
      <c r="H1707" s="364" t="str">
        <f xml:space="preserve"> IF(tab_SATLISTE[[#This Row],[SAT-ID]]="","",IF(MID(tab_SATLISTE[[#This Row],[SAT-ID]],2,1)="x","Freistaat Bayern",INDEX(bezirke,LEFT(tab_SATLISTE[[#This Row],[SAT-ID]],1))&amp; " - "&amp; IF(MID(tab_SATLISTE[[#This Row],[SAT-ID]],2,1)="k","kommunal","privat")))</f>
        <v>Unterfranken - kommunal</v>
      </c>
      <c r="I1707" s="365"/>
      <c r="J1707" s="365"/>
      <c r="K1707" s="365"/>
      <c r="L1707" s="366"/>
    </row>
    <row r="1708" spans="1:12" ht="15.95" customHeight="1" x14ac:dyDescent="0.25">
      <c r="A1708" s="133" t="s">
        <v>2356</v>
      </c>
      <c r="B1708" s="133" t="s">
        <v>4499</v>
      </c>
      <c r="C1708" s="133">
        <v>8</v>
      </c>
      <c r="D1708" s="136">
        <v>8000</v>
      </c>
      <c r="E1708" s="135">
        <v>2000</v>
      </c>
      <c r="F1708" s="133">
        <v>8</v>
      </c>
      <c r="G1708" s="46" t="str">
        <f>IF(MID(tab_SATLISTE[[#This Row],[SAT-ID]],2,1)="x","x",LEFT(tab_SATLISTE[[#This Row],[SAT-ID]]))</f>
        <v>6</v>
      </c>
      <c r="H1708" s="364" t="str">
        <f xml:space="preserve"> IF(tab_SATLISTE[[#This Row],[SAT-ID]]="","",IF(MID(tab_SATLISTE[[#This Row],[SAT-ID]],2,1)="x","Freistaat Bayern",INDEX(bezirke,LEFT(tab_SATLISTE[[#This Row],[SAT-ID]],1))&amp; " - "&amp; IF(MID(tab_SATLISTE[[#This Row],[SAT-ID]],2,1)="k","kommunal","privat")))</f>
        <v>Unterfranken - kommunal</v>
      </c>
      <c r="I1708" s="365"/>
      <c r="J1708" s="365"/>
      <c r="K1708" s="365"/>
      <c r="L1708" s="366"/>
    </row>
    <row r="1709" spans="1:12" ht="15.95" customHeight="1" x14ac:dyDescent="0.25">
      <c r="A1709" s="133" t="s">
        <v>2364</v>
      </c>
      <c r="B1709" s="133" t="s">
        <v>4500</v>
      </c>
      <c r="C1709" s="133">
        <v>66</v>
      </c>
      <c r="D1709" s="136">
        <v>66000</v>
      </c>
      <c r="E1709" s="135">
        <v>16500</v>
      </c>
      <c r="F1709" s="133">
        <v>66</v>
      </c>
      <c r="G1709" s="46" t="str">
        <f>IF(MID(tab_SATLISTE[[#This Row],[SAT-ID]],2,1)="x","x",LEFT(tab_SATLISTE[[#This Row],[SAT-ID]]))</f>
        <v>6</v>
      </c>
      <c r="H1709" s="364" t="str">
        <f xml:space="preserve"> IF(tab_SATLISTE[[#This Row],[SAT-ID]]="","",IF(MID(tab_SATLISTE[[#This Row],[SAT-ID]],2,1)="x","Freistaat Bayern",INDEX(bezirke,LEFT(tab_SATLISTE[[#This Row],[SAT-ID]],1))&amp; " - "&amp; IF(MID(tab_SATLISTE[[#This Row],[SAT-ID]],2,1)="k","kommunal","privat")))</f>
        <v>Unterfranken - kommunal</v>
      </c>
      <c r="I1709" s="365"/>
      <c r="J1709" s="365"/>
      <c r="K1709" s="365"/>
      <c r="L1709" s="366"/>
    </row>
    <row r="1710" spans="1:12" ht="15.95" customHeight="1" x14ac:dyDescent="0.25">
      <c r="A1710" s="133" t="s">
        <v>2366</v>
      </c>
      <c r="B1710" s="133" t="s">
        <v>4501</v>
      </c>
      <c r="C1710" s="133">
        <v>8</v>
      </c>
      <c r="D1710" s="136">
        <v>8000</v>
      </c>
      <c r="E1710" s="135">
        <v>2000</v>
      </c>
      <c r="F1710" s="133">
        <v>8</v>
      </c>
      <c r="G1710" s="46" t="str">
        <f>IF(MID(tab_SATLISTE[[#This Row],[SAT-ID]],2,1)="x","x",LEFT(tab_SATLISTE[[#This Row],[SAT-ID]]))</f>
        <v>6</v>
      </c>
      <c r="H1710" s="364" t="str">
        <f xml:space="preserve"> IF(tab_SATLISTE[[#This Row],[SAT-ID]]="","",IF(MID(tab_SATLISTE[[#This Row],[SAT-ID]],2,1)="x","Freistaat Bayern",INDEX(bezirke,LEFT(tab_SATLISTE[[#This Row],[SAT-ID]],1))&amp; " - "&amp; IF(MID(tab_SATLISTE[[#This Row],[SAT-ID]],2,1)="k","kommunal","privat")))</f>
        <v>Unterfranken - kommunal</v>
      </c>
      <c r="I1710" s="365"/>
      <c r="J1710" s="365"/>
      <c r="K1710" s="365"/>
      <c r="L1710" s="366"/>
    </row>
    <row r="1711" spans="1:12" ht="15.95" customHeight="1" x14ac:dyDescent="0.25">
      <c r="A1711" s="133" t="s">
        <v>2367</v>
      </c>
      <c r="B1711" s="133" t="s">
        <v>4502</v>
      </c>
      <c r="C1711" s="133">
        <v>19</v>
      </c>
      <c r="D1711" s="136">
        <v>19000</v>
      </c>
      <c r="E1711" s="135">
        <v>4750</v>
      </c>
      <c r="F1711" s="133">
        <v>19</v>
      </c>
      <c r="G1711" s="46" t="str">
        <f>IF(MID(tab_SATLISTE[[#This Row],[SAT-ID]],2,1)="x","x",LEFT(tab_SATLISTE[[#This Row],[SAT-ID]]))</f>
        <v>6</v>
      </c>
      <c r="H1711" s="364" t="str">
        <f xml:space="preserve"> IF(tab_SATLISTE[[#This Row],[SAT-ID]]="","",IF(MID(tab_SATLISTE[[#This Row],[SAT-ID]],2,1)="x","Freistaat Bayern",INDEX(bezirke,LEFT(tab_SATLISTE[[#This Row],[SAT-ID]],1))&amp; " - "&amp; IF(MID(tab_SATLISTE[[#This Row],[SAT-ID]],2,1)="k","kommunal","privat")))</f>
        <v>Unterfranken - kommunal</v>
      </c>
      <c r="I1711" s="365"/>
      <c r="J1711" s="365"/>
      <c r="K1711" s="365"/>
      <c r="L1711" s="366"/>
    </row>
    <row r="1712" spans="1:12" ht="15.95" customHeight="1" x14ac:dyDescent="0.25">
      <c r="A1712" s="133" t="s">
        <v>2346</v>
      </c>
      <c r="B1712" s="133" t="s">
        <v>4503</v>
      </c>
      <c r="C1712" s="133">
        <v>19</v>
      </c>
      <c r="D1712" s="136">
        <v>19000</v>
      </c>
      <c r="E1712" s="135">
        <v>4750</v>
      </c>
      <c r="F1712" s="133">
        <v>19</v>
      </c>
      <c r="G1712" s="46" t="str">
        <f>IF(MID(tab_SATLISTE[[#This Row],[SAT-ID]],2,1)="x","x",LEFT(tab_SATLISTE[[#This Row],[SAT-ID]]))</f>
        <v>6</v>
      </c>
      <c r="H1712" s="364" t="str">
        <f xml:space="preserve"> IF(tab_SATLISTE[[#This Row],[SAT-ID]]="","",IF(MID(tab_SATLISTE[[#This Row],[SAT-ID]],2,1)="x","Freistaat Bayern",INDEX(bezirke,LEFT(tab_SATLISTE[[#This Row],[SAT-ID]],1))&amp; " - "&amp; IF(MID(tab_SATLISTE[[#This Row],[SAT-ID]],2,1)="k","kommunal","privat")))</f>
        <v>Unterfranken - kommunal</v>
      </c>
      <c r="I1712" s="365"/>
      <c r="J1712" s="365"/>
      <c r="K1712" s="365"/>
      <c r="L1712" s="366"/>
    </row>
    <row r="1713" spans="1:12" ht="15.95" customHeight="1" x14ac:dyDescent="0.25">
      <c r="A1713" s="133" t="s">
        <v>2411</v>
      </c>
      <c r="B1713" s="133" t="s">
        <v>4504</v>
      </c>
      <c r="C1713" s="133">
        <v>7</v>
      </c>
      <c r="D1713" s="136">
        <v>7000</v>
      </c>
      <c r="E1713" s="135">
        <v>1750</v>
      </c>
      <c r="F1713" s="133">
        <v>7</v>
      </c>
      <c r="G1713" s="46" t="str">
        <f>IF(MID(tab_SATLISTE[[#This Row],[SAT-ID]],2,1)="x","x",LEFT(tab_SATLISTE[[#This Row],[SAT-ID]]))</f>
        <v>6</v>
      </c>
      <c r="H1713" s="364" t="str">
        <f xml:space="preserve"> IF(tab_SATLISTE[[#This Row],[SAT-ID]]="","",IF(MID(tab_SATLISTE[[#This Row],[SAT-ID]],2,1)="x","Freistaat Bayern",INDEX(bezirke,LEFT(tab_SATLISTE[[#This Row],[SAT-ID]],1))&amp; " - "&amp; IF(MID(tab_SATLISTE[[#This Row],[SAT-ID]],2,1)="k","kommunal","privat")))</f>
        <v>Unterfranken - kommunal</v>
      </c>
      <c r="I1713" s="365"/>
      <c r="J1713" s="365"/>
      <c r="K1713" s="365"/>
      <c r="L1713" s="366"/>
    </row>
    <row r="1714" spans="1:12" ht="15.95" customHeight="1" x14ac:dyDescent="0.25">
      <c r="A1714" s="133" t="s">
        <v>2415</v>
      </c>
      <c r="B1714" s="133" t="s">
        <v>4505</v>
      </c>
      <c r="C1714" s="133">
        <v>34</v>
      </c>
      <c r="D1714" s="136">
        <v>34000</v>
      </c>
      <c r="E1714" s="135">
        <v>8500</v>
      </c>
      <c r="F1714" s="133">
        <v>34</v>
      </c>
      <c r="G1714" s="46" t="str">
        <f>IF(MID(tab_SATLISTE[[#This Row],[SAT-ID]],2,1)="x","x",LEFT(tab_SATLISTE[[#This Row],[SAT-ID]]))</f>
        <v>6</v>
      </c>
      <c r="H1714" s="364" t="str">
        <f xml:space="preserve"> IF(tab_SATLISTE[[#This Row],[SAT-ID]]="","",IF(MID(tab_SATLISTE[[#This Row],[SAT-ID]],2,1)="x","Freistaat Bayern",INDEX(bezirke,LEFT(tab_SATLISTE[[#This Row],[SAT-ID]],1))&amp; " - "&amp; IF(MID(tab_SATLISTE[[#This Row],[SAT-ID]],2,1)="k","kommunal","privat")))</f>
        <v>Unterfranken - kommunal</v>
      </c>
      <c r="I1714" s="365"/>
      <c r="J1714" s="365"/>
      <c r="K1714" s="365"/>
      <c r="L1714" s="366"/>
    </row>
    <row r="1715" spans="1:12" ht="15.95" customHeight="1" x14ac:dyDescent="0.25">
      <c r="A1715" s="133" t="s">
        <v>2294</v>
      </c>
      <c r="B1715" s="133" t="s">
        <v>4506</v>
      </c>
      <c r="C1715" s="133">
        <v>14</v>
      </c>
      <c r="D1715" s="136">
        <v>14000</v>
      </c>
      <c r="E1715" s="135">
        <v>3500</v>
      </c>
      <c r="F1715" s="133">
        <v>14</v>
      </c>
      <c r="G1715" s="46" t="str">
        <f>IF(MID(tab_SATLISTE[[#This Row],[SAT-ID]],2,1)="x","x",LEFT(tab_SATLISTE[[#This Row],[SAT-ID]]))</f>
        <v>6</v>
      </c>
      <c r="H1715" s="364" t="str">
        <f xml:space="preserve"> IF(tab_SATLISTE[[#This Row],[SAT-ID]]="","",IF(MID(tab_SATLISTE[[#This Row],[SAT-ID]],2,1)="x","Freistaat Bayern",INDEX(bezirke,LEFT(tab_SATLISTE[[#This Row],[SAT-ID]],1))&amp; " - "&amp; IF(MID(tab_SATLISTE[[#This Row],[SAT-ID]],2,1)="k","kommunal","privat")))</f>
        <v>Unterfranken - kommunal</v>
      </c>
      <c r="I1715" s="365"/>
      <c r="J1715" s="365"/>
      <c r="K1715" s="365"/>
      <c r="L1715" s="366"/>
    </row>
    <row r="1716" spans="1:12" ht="15.95" customHeight="1" x14ac:dyDescent="0.25">
      <c r="A1716" s="133" t="s">
        <v>2445</v>
      </c>
      <c r="B1716" s="133" t="s">
        <v>4507</v>
      </c>
      <c r="C1716" s="133">
        <v>8</v>
      </c>
      <c r="D1716" s="136">
        <v>8000</v>
      </c>
      <c r="E1716" s="135">
        <v>2000</v>
      </c>
      <c r="F1716" s="133">
        <v>8</v>
      </c>
      <c r="G1716" s="46" t="str">
        <f>IF(MID(tab_SATLISTE[[#This Row],[SAT-ID]],2,1)="x","x",LEFT(tab_SATLISTE[[#This Row],[SAT-ID]]))</f>
        <v>6</v>
      </c>
      <c r="H1716" s="364" t="str">
        <f xml:space="preserve"> IF(tab_SATLISTE[[#This Row],[SAT-ID]]="","",IF(MID(tab_SATLISTE[[#This Row],[SAT-ID]],2,1)="x","Freistaat Bayern",INDEX(bezirke,LEFT(tab_SATLISTE[[#This Row],[SAT-ID]],1))&amp; " - "&amp; IF(MID(tab_SATLISTE[[#This Row],[SAT-ID]],2,1)="k","kommunal","privat")))</f>
        <v>Unterfranken - kommunal</v>
      </c>
      <c r="I1716" s="365"/>
      <c r="J1716" s="365"/>
      <c r="K1716" s="365"/>
      <c r="L1716" s="366"/>
    </row>
    <row r="1717" spans="1:12" ht="15.95" customHeight="1" x14ac:dyDescent="0.25">
      <c r="A1717" s="133" t="s">
        <v>2451</v>
      </c>
      <c r="B1717" s="133" t="s">
        <v>4508</v>
      </c>
      <c r="C1717" s="133">
        <v>13</v>
      </c>
      <c r="D1717" s="136">
        <v>13000</v>
      </c>
      <c r="E1717" s="135">
        <v>3250</v>
      </c>
      <c r="F1717" s="133">
        <v>13</v>
      </c>
      <c r="G1717" s="46" t="str">
        <f>IF(MID(tab_SATLISTE[[#This Row],[SAT-ID]],2,1)="x","x",LEFT(tab_SATLISTE[[#This Row],[SAT-ID]]))</f>
        <v>6</v>
      </c>
      <c r="H1717" s="364" t="str">
        <f xml:space="preserve"> IF(tab_SATLISTE[[#This Row],[SAT-ID]]="","",IF(MID(tab_SATLISTE[[#This Row],[SAT-ID]],2,1)="x","Freistaat Bayern",INDEX(bezirke,LEFT(tab_SATLISTE[[#This Row],[SAT-ID]],1))&amp; " - "&amp; IF(MID(tab_SATLISTE[[#This Row],[SAT-ID]],2,1)="k","kommunal","privat")))</f>
        <v>Unterfranken - kommunal</v>
      </c>
      <c r="I1717" s="365"/>
      <c r="J1717" s="365"/>
      <c r="K1717" s="365"/>
      <c r="L1717" s="366"/>
    </row>
    <row r="1718" spans="1:12" ht="15.95" customHeight="1" x14ac:dyDescent="0.25">
      <c r="A1718" s="133" t="s">
        <v>2453</v>
      </c>
      <c r="B1718" s="133" t="s">
        <v>4509</v>
      </c>
      <c r="C1718" s="133">
        <v>17</v>
      </c>
      <c r="D1718" s="136">
        <v>17000</v>
      </c>
      <c r="E1718" s="135">
        <v>4250</v>
      </c>
      <c r="F1718" s="133">
        <v>17</v>
      </c>
      <c r="G1718" s="46" t="str">
        <f>IF(MID(tab_SATLISTE[[#This Row],[SAT-ID]],2,1)="x","x",LEFT(tab_SATLISTE[[#This Row],[SAT-ID]]))</f>
        <v>6</v>
      </c>
      <c r="H1718" s="364" t="str">
        <f xml:space="preserve"> IF(tab_SATLISTE[[#This Row],[SAT-ID]]="","",IF(MID(tab_SATLISTE[[#This Row],[SAT-ID]],2,1)="x","Freistaat Bayern",INDEX(bezirke,LEFT(tab_SATLISTE[[#This Row],[SAT-ID]],1))&amp; " - "&amp; IF(MID(tab_SATLISTE[[#This Row],[SAT-ID]],2,1)="k","kommunal","privat")))</f>
        <v>Unterfranken - kommunal</v>
      </c>
      <c r="I1718" s="365"/>
      <c r="J1718" s="365"/>
      <c r="K1718" s="365"/>
      <c r="L1718" s="366"/>
    </row>
    <row r="1719" spans="1:12" ht="15.95" customHeight="1" x14ac:dyDescent="0.25">
      <c r="A1719" s="133" t="s">
        <v>2466</v>
      </c>
      <c r="B1719" s="133" t="s">
        <v>276</v>
      </c>
      <c r="C1719" s="133">
        <v>8</v>
      </c>
      <c r="D1719" s="136">
        <v>8000</v>
      </c>
      <c r="E1719" s="135">
        <v>2000</v>
      </c>
      <c r="F1719" s="133">
        <v>8</v>
      </c>
      <c r="G1719" s="46" t="str">
        <f>IF(MID(tab_SATLISTE[[#This Row],[SAT-ID]],2,1)="x","x",LEFT(tab_SATLISTE[[#This Row],[SAT-ID]]))</f>
        <v>6</v>
      </c>
      <c r="H1719" s="364" t="str">
        <f xml:space="preserve"> IF(tab_SATLISTE[[#This Row],[SAT-ID]]="","",IF(MID(tab_SATLISTE[[#This Row],[SAT-ID]],2,1)="x","Freistaat Bayern",INDEX(bezirke,LEFT(tab_SATLISTE[[#This Row],[SAT-ID]],1))&amp; " - "&amp; IF(MID(tab_SATLISTE[[#This Row],[SAT-ID]],2,1)="k","kommunal","privat")))</f>
        <v>Unterfranken - kommunal</v>
      </c>
      <c r="I1719" s="365"/>
      <c r="J1719" s="365"/>
      <c r="K1719" s="365"/>
      <c r="L1719" s="366"/>
    </row>
    <row r="1720" spans="1:12" ht="15.95" customHeight="1" x14ac:dyDescent="0.25">
      <c r="A1720" s="133" t="s">
        <v>2470</v>
      </c>
      <c r="B1720" s="133" t="s">
        <v>4510</v>
      </c>
      <c r="C1720" s="133">
        <v>31</v>
      </c>
      <c r="D1720" s="136">
        <v>31000</v>
      </c>
      <c r="E1720" s="135">
        <v>7750</v>
      </c>
      <c r="F1720" s="133">
        <v>31</v>
      </c>
      <c r="G1720" s="46" t="str">
        <f>IF(MID(tab_SATLISTE[[#This Row],[SAT-ID]],2,1)="x","x",LEFT(tab_SATLISTE[[#This Row],[SAT-ID]]))</f>
        <v>6</v>
      </c>
      <c r="H1720" s="364" t="str">
        <f xml:space="preserve"> IF(tab_SATLISTE[[#This Row],[SAT-ID]]="","",IF(MID(tab_SATLISTE[[#This Row],[SAT-ID]],2,1)="x","Freistaat Bayern",INDEX(bezirke,LEFT(tab_SATLISTE[[#This Row],[SAT-ID]],1))&amp; " - "&amp; IF(MID(tab_SATLISTE[[#This Row],[SAT-ID]],2,1)="k","kommunal","privat")))</f>
        <v>Unterfranken - kommunal</v>
      </c>
      <c r="I1720" s="365"/>
      <c r="J1720" s="365"/>
      <c r="K1720" s="365"/>
      <c r="L1720" s="366"/>
    </row>
    <row r="1721" spans="1:12" ht="15.95" customHeight="1" x14ac:dyDescent="0.25">
      <c r="A1721" s="133" t="s">
        <v>2490</v>
      </c>
      <c r="B1721" s="133" t="s">
        <v>4511</v>
      </c>
      <c r="C1721" s="133">
        <v>6</v>
      </c>
      <c r="D1721" s="136">
        <v>6000</v>
      </c>
      <c r="E1721" s="135">
        <v>1500</v>
      </c>
      <c r="F1721" s="133">
        <v>6</v>
      </c>
      <c r="G1721" s="46" t="str">
        <f>IF(MID(tab_SATLISTE[[#This Row],[SAT-ID]],2,1)="x","x",LEFT(tab_SATLISTE[[#This Row],[SAT-ID]]))</f>
        <v>6</v>
      </c>
      <c r="H1721" s="364" t="str">
        <f xml:space="preserve"> IF(tab_SATLISTE[[#This Row],[SAT-ID]]="","",IF(MID(tab_SATLISTE[[#This Row],[SAT-ID]],2,1)="x","Freistaat Bayern",INDEX(bezirke,LEFT(tab_SATLISTE[[#This Row],[SAT-ID]],1))&amp; " - "&amp; IF(MID(tab_SATLISTE[[#This Row],[SAT-ID]],2,1)="k","kommunal","privat")))</f>
        <v>Unterfranken - kommunal</v>
      </c>
      <c r="I1721" s="365"/>
      <c r="J1721" s="365"/>
      <c r="K1721" s="365"/>
      <c r="L1721" s="366"/>
    </row>
    <row r="1722" spans="1:12" ht="15.95" customHeight="1" x14ac:dyDescent="0.25">
      <c r="A1722" s="133" t="s">
        <v>2379</v>
      </c>
      <c r="B1722" s="133" t="s">
        <v>4512</v>
      </c>
      <c r="C1722" s="133">
        <v>21</v>
      </c>
      <c r="D1722" s="136">
        <v>21000</v>
      </c>
      <c r="E1722" s="135">
        <v>5250</v>
      </c>
      <c r="F1722" s="133">
        <v>21</v>
      </c>
      <c r="G1722" s="46" t="str">
        <f>IF(MID(tab_SATLISTE[[#This Row],[SAT-ID]],2,1)="x","x",LEFT(tab_SATLISTE[[#This Row],[SAT-ID]]))</f>
        <v>6</v>
      </c>
      <c r="H1722" s="364" t="str">
        <f xml:space="preserve"> IF(tab_SATLISTE[[#This Row],[SAT-ID]]="","",IF(MID(tab_SATLISTE[[#This Row],[SAT-ID]],2,1)="x","Freistaat Bayern",INDEX(bezirke,LEFT(tab_SATLISTE[[#This Row],[SAT-ID]],1))&amp; " - "&amp; IF(MID(tab_SATLISTE[[#This Row],[SAT-ID]],2,1)="k","kommunal","privat")))</f>
        <v>Unterfranken - kommunal</v>
      </c>
      <c r="I1722" s="365"/>
      <c r="J1722" s="365"/>
      <c r="K1722" s="365"/>
      <c r="L1722" s="366"/>
    </row>
    <row r="1723" spans="1:12" ht="15.95" customHeight="1" x14ac:dyDescent="0.25">
      <c r="A1723" s="133" t="s">
        <v>2305</v>
      </c>
      <c r="B1723" s="133" t="s">
        <v>4513</v>
      </c>
      <c r="C1723" s="133">
        <v>7</v>
      </c>
      <c r="D1723" s="136">
        <v>7000</v>
      </c>
      <c r="E1723" s="135">
        <v>1750</v>
      </c>
      <c r="F1723" s="133">
        <v>7</v>
      </c>
      <c r="G1723" s="46" t="str">
        <f>IF(MID(tab_SATLISTE[[#This Row],[SAT-ID]],2,1)="x","x",LEFT(tab_SATLISTE[[#This Row],[SAT-ID]]))</f>
        <v>6</v>
      </c>
      <c r="H1723" s="364" t="str">
        <f xml:space="preserve"> IF(tab_SATLISTE[[#This Row],[SAT-ID]]="","",IF(MID(tab_SATLISTE[[#This Row],[SAT-ID]],2,1)="x","Freistaat Bayern",INDEX(bezirke,LEFT(tab_SATLISTE[[#This Row],[SAT-ID]],1))&amp; " - "&amp; IF(MID(tab_SATLISTE[[#This Row],[SAT-ID]],2,1)="k","kommunal","privat")))</f>
        <v>Unterfranken - kommunal</v>
      </c>
      <c r="I1723" s="365"/>
      <c r="J1723" s="365"/>
      <c r="K1723" s="365"/>
      <c r="L1723" s="366"/>
    </row>
    <row r="1724" spans="1:12" ht="15.95" customHeight="1" x14ac:dyDescent="0.25">
      <c r="A1724" s="133" t="s">
        <v>2381</v>
      </c>
      <c r="B1724" s="133" t="s">
        <v>4514</v>
      </c>
      <c r="C1724" s="133">
        <v>20</v>
      </c>
      <c r="D1724" s="136">
        <v>20000</v>
      </c>
      <c r="E1724" s="135">
        <v>5000</v>
      </c>
      <c r="F1724" s="133">
        <v>20</v>
      </c>
      <c r="G1724" s="46" t="str">
        <f>IF(MID(tab_SATLISTE[[#This Row],[SAT-ID]],2,1)="x","x",LEFT(tab_SATLISTE[[#This Row],[SAT-ID]]))</f>
        <v>6</v>
      </c>
      <c r="H1724" s="364" t="str">
        <f xml:space="preserve"> IF(tab_SATLISTE[[#This Row],[SAT-ID]]="","",IF(MID(tab_SATLISTE[[#This Row],[SAT-ID]],2,1)="x","Freistaat Bayern",INDEX(bezirke,LEFT(tab_SATLISTE[[#This Row],[SAT-ID]],1))&amp; " - "&amp; IF(MID(tab_SATLISTE[[#This Row],[SAT-ID]],2,1)="k","kommunal","privat")))</f>
        <v>Unterfranken - kommunal</v>
      </c>
      <c r="I1724" s="365"/>
      <c r="J1724" s="365"/>
      <c r="K1724" s="365"/>
      <c r="L1724" s="366"/>
    </row>
    <row r="1725" spans="1:12" ht="15.95" customHeight="1" x14ac:dyDescent="0.25">
      <c r="A1725" s="133" t="s">
        <v>2301</v>
      </c>
      <c r="B1725" s="133" t="s">
        <v>4515</v>
      </c>
      <c r="C1725" s="133">
        <v>16</v>
      </c>
      <c r="D1725" s="136">
        <v>16000</v>
      </c>
      <c r="E1725" s="135">
        <v>4000</v>
      </c>
      <c r="F1725" s="133">
        <v>16</v>
      </c>
      <c r="G1725" s="46" t="str">
        <f>IF(MID(tab_SATLISTE[[#This Row],[SAT-ID]],2,1)="x","x",LEFT(tab_SATLISTE[[#This Row],[SAT-ID]]))</f>
        <v>6</v>
      </c>
      <c r="H1725" s="364" t="str">
        <f xml:space="preserve"> IF(tab_SATLISTE[[#This Row],[SAT-ID]]="","",IF(MID(tab_SATLISTE[[#This Row],[SAT-ID]],2,1)="x","Freistaat Bayern",INDEX(bezirke,LEFT(tab_SATLISTE[[#This Row],[SAT-ID]],1))&amp; " - "&amp; IF(MID(tab_SATLISTE[[#This Row],[SAT-ID]],2,1)="k","kommunal","privat")))</f>
        <v>Unterfranken - kommunal</v>
      </c>
      <c r="I1725" s="365"/>
      <c r="J1725" s="365"/>
      <c r="K1725" s="365"/>
      <c r="L1725" s="366"/>
    </row>
    <row r="1726" spans="1:12" ht="15.95" customHeight="1" x14ac:dyDescent="0.25">
      <c r="A1726" s="133" t="s">
        <v>2282</v>
      </c>
      <c r="B1726" s="133" t="s">
        <v>4516</v>
      </c>
      <c r="C1726" s="133">
        <v>40</v>
      </c>
      <c r="D1726" s="136">
        <v>40000</v>
      </c>
      <c r="E1726" s="135">
        <v>10000</v>
      </c>
      <c r="F1726" s="133">
        <v>40</v>
      </c>
      <c r="G1726" s="46" t="str">
        <f>IF(MID(tab_SATLISTE[[#This Row],[SAT-ID]],2,1)="x","x",LEFT(tab_SATLISTE[[#This Row],[SAT-ID]]))</f>
        <v>6</v>
      </c>
      <c r="H1726" s="364" t="str">
        <f xml:space="preserve"> IF(tab_SATLISTE[[#This Row],[SAT-ID]]="","",IF(MID(tab_SATLISTE[[#This Row],[SAT-ID]],2,1)="x","Freistaat Bayern",INDEX(bezirke,LEFT(tab_SATLISTE[[#This Row],[SAT-ID]],1))&amp; " - "&amp; IF(MID(tab_SATLISTE[[#This Row],[SAT-ID]],2,1)="k","kommunal","privat")))</f>
        <v>Unterfranken - kommunal</v>
      </c>
      <c r="I1726" s="365"/>
      <c r="J1726" s="365"/>
      <c r="K1726" s="365"/>
      <c r="L1726" s="366"/>
    </row>
    <row r="1727" spans="1:12" ht="15.95" customHeight="1" x14ac:dyDescent="0.25">
      <c r="A1727" s="133" t="s">
        <v>2283</v>
      </c>
      <c r="B1727" s="133" t="s">
        <v>4517</v>
      </c>
      <c r="C1727" s="133">
        <v>91</v>
      </c>
      <c r="D1727" s="136">
        <v>91000</v>
      </c>
      <c r="E1727" s="135">
        <v>22750</v>
      </c>
      <c r="F1727" s="133">
        <v>91</v>
      </c>
      <c r="G1727" s="46" t="str">
        <f>IF(MID(tab_SATLISTE[[#This Row],[SAT-ID]],2,1)="x","x",LEFT(tab_SATLISTE[[#This Row],[SAT-ID]]))</f>
        <v>6</v>
      </c>
      <c r="H1727" s="364" t="str">
        <f xml:space="preserve"> IF(tab_SATLISTE[[#This Row],[SAT-ID]]="","",IF(MID(tab_SATLISTE[[#This Row],[SAT-ID]],2,1)="x","Freistaat Bayern",INDEX(bezirke,LEFT(tab_SATLISTE[[#This Row],[SAT-ID]],1))&amp; " - "&amp; IF(MID(tab_SATLISTE[[#This Row],[SAT-ID]],2,1)="k","kommunal","privat")))</f>
        <v>Unterfranken - kommunal</v>
      </c>
      <c r="I1727" s="365"/>
      <c r="J1727" s="365"/>
      <c r="K1727" s="365"/>
      <c r="L1727" s="366"/>
    </row>
    <row r="1728" spans="1:12" ht="15.95" customHeight="1" x14ac:dyDescent="0.25">
      <c r="A1728" s="133" t="s">
        <v>2296</v>
      </c>
      <c r="B1728" s="133" t="s">
        <v>4518</v>
      </c>
      <c r="C1728" s="133">
        <v>11</v>
      </c>
      <c r="D1728" s="136">
        <v>11000</v>
      </c>
      <c r="E1728" s="135">
        <v>2750</v>
      </c>
      <c r="F1728" s="133">
        <v>11</v>
      </c>
      <c r="G1728" s="46" t="str">
        <f>IF(MID(tab_SATLISTE[[#This Row],[SAT-ID]],2,1)="x","x",LEFT(tab_SATLISTE[[#This Row],[SAT-ID]]))</f>
        <v>6</v>
      </c>
      <c r="H1728" s="364" t="str">
        <f xml:space="preserve"> IF(tab_SATLISTE[[#This Row],[SAT-ID]]="","",IF(MID(tab_SATLISTE[[#This Row],[SAT-ID]],2,1)="x","Freistaat Bayern",INDEX(bezirke,LEFT(tab_SATLISTE[[#This Row],[SAT-ID]],1))&amp; " - "&amp; IF(MID(tab_SATLISTE[[#This Row],[SAT-ID]],2,1)="k","kommunal","privat")))</f>
        <v>Unterfranken - kommunal</v>
      </c>
      <c r="I1728" s="365"/>
      <c r="J1728" s="365"/>
      <c r="K1728" s="365"/>
      <c r="L1728" s="366"/>
    </row>
    <row r="1729" spans="1:12" ht="15.95" customHeight="1" x14ac:dyDescent="0.25">
      <c r="A1729" s="133" t="s">
        <v>2297</v>
      </c>
      <c r="B1729" s="133" t="s">
        <v>4519</v>
      </c>
      <c r="C1729" s="133">
        <v>27</v>
      </c>
      <c r="D1729" s="136">
        <v>27000</v>
      </c>
      <c r="E1729" s="135">
        <v>6750</v>
      </c>
      <c r="F1729" s="133">
        <v>27</v>
      </c>
      <c r="G1729" s="46" t="str">
        <f>IF(MID(tab_SATLISTE[[#This Row],[SAT-ID]],2,1)="x","x",LEFT(tab_SATLISTE[[#This Row],[SAT-ID]]))</f>
        <v>6</v>
      </c>
      <c r="H1729" s="364" t="str">
        <f xml:space="preserve"> IF(tab_SATLISTE[[#This Row],[SAT-ID]]="","",IF(MID(tab_SATLISTE[[#This Row],[SAT-ID]],2,1)="x","Freistaat Bayern",INDEX(bezirke,LEFT(tab_SATLISTE[[#This Row],[SAT-ID]],1))&amp; " - "&amp; IF(MID(tab_SATLISTE[[#This Row],[SAT-ID]],2,1)="k","kommunal","privat")))</f>
        <v>Unterfranken - kommunal</v>
      </c>
      <c r="I1729" s="365"/>
      <c r="J1729" s="365"/>
      <c r="K1729" s="365"/>
      <c r="L1729" s="366"/>
    </row>
    <row r="1730" spans="1:12" ht="15.95" customHeight="1" x14ac:dyDescent="0.25">
      <c r="A1730" s="133" t="s">
        <v>2299</v>
      </c>
      <c r="B1730" s="133" t="s">
        <v>4520</v>
      </c>
      <c r="C1730" s="133">
        <v>7</v>
      </c>
      <c r="D1730" s="136">
        <v>7000</v>
      </c>
      <c r="E1730" s="135">
        <v>1750</v>
      </c>
      <c r="F1730" s="133">
        <v>7</v>
      </c>
      <c r="G1730" s="46" t="str">
        <f>IF(MID(tab_SATLISTE[[#This Row],[SAT-ID]],2,1)="x","x",LEFT(tab_SATLISTE[[#This Row],[SAT-ID]]))</f>
        <v>6</v>
      </c>
      <c r="H1730" s="364" t="str">
        <f xml:space="preserve"> IF(tab_SATLISTE[[#This Row],[SAT-ID]]="","",IF(MID(tab_SATLISTE[[#This Row],[SAT-ID]],2,1)="x","Freistaat Bayern",INDEX(bezirke,LEFT(tab_SATLISTE[[#This Row],[SAT-ID]],1))&amp; " - "&amp; IF(MID(tab_SATLISTE[[#This Row],[SAT-ID]],2,1)="k","kommunal","privat")))</f>
        <v>Unterfranken - kommunal</v>
      </c>
      <c r="I1730" s="365"/>
      <c r="J1730" s="365"/>
      <c r="K1730" s="365"/>
      <c r="L1730" s="366"/>
    </row>
    <row r="1731" spans="1:12" ht="15.95" customHeight="1" x14ac:dyDescent="0.25">
      <c r="A1731" s="133" t="s">
        <v>2488</v>
      </c>
      <c r="B1731" s="133" t="s">
        <v>4521</v>
      </c>
      <c r="C1731" s="133">
        <v>7</v>
      </c>
      <c r="D1731" s="136">
        <v>7000</v>
      </c>
      <c r="E1731" s="135">
        <v>1750</v>
      </c>
      <c r="F1731" s="133">
        <v>7</v>
      </c>
      <c r="G1731" s="46" t="str">
        <f>IF(MID(tab_SATLISTE[[#This Row],[SAT-ID]],2,1)="x","x",LEFT(tab_SATLISTE[[#This Row],[SAT-ID]]))</f>
        <v>6</v>
      </c>
      <c r="H1731" s="364" t="str">
        <f xml:space="preserve"> IF(tab_SATLISTE[[#This Row],[SAT-ID]]="","",IF(MID(tab_SATLISTE[[#This Row],[SAT-ID]],2,1)="x","Freistaat Bayern",INDEX(bezirke,LEFT(tab_SATLISTE[[#This Row],[SAT-ID]],1))&amp; " - "&amp; IF(MID(tab_SATLISTE[[#This Row],[SAT-ID]],2,1)="k","kommunal","privat")))</f>
        <v>Unterfranken - kommunal</v>
      </c>
      <c r="I1731" s="365"/>
      <c r="J1731" s="365"/>
      <c r="K1731" s="365"/>
      <c r="L1731" s="366"/>
    </row>
    <row r="1732" spans="1:12" ht="15.95" customHeight="1" x14ac:dyDescent="0.25">
      <c r="A1732" s="133" t="s">
        <v>2362</v>
      </c>
      <c r="B1732" s="133" t="s">
        <v>4522</v>
      </c>
      <c r="C1732" s="133">
        <v>25</v>
      </c>
      <c r="D1732" s="136">
        <v>25000</v>
      </c>
      <c r="E1732" s="135">
        <v>6250</v>
      </c>
      <c r="F1732" s="133">
        <v>25</v>
      </c>
      <c r="G1732" s="46" t="str">
        <f>IF(MID(tab_SATLISTE[[#This Row],[SAT-ID]],2,1)="x","x",LEFT(tab_SATLISTE[[#This Row],[SAT-ID]]))</f>
        <v>6</v>
      </c>
      <c r="H1732" s="364" t="str">
        <f xml:space="preserve"> IF(tab_SATLISTE[[#This Row],[SAT-ID]]="","",IF(MID(tab_SATLISTE[[#This Row],[SAT-ID]],2,1)="x","Freistaat Bayern",INDEX(bezirke,LEFT(tab_SATLISTE[[#This Row],[SAT-ID]],1))&amp; " - "&amp; IF(MID(tab_SATLISTE[[#This Row],[SAT-ID]],2,1)="k","kommunal","privat")))</f>
        <v>Unterfranken - kommunal</v>
      </c>
      <c r="I1732" s="365"/>
      <c r="J1732" s="365"/>
      <c r="K1732" s="365"/>
      <c r="L1732" s="366"/>
    </row>
    <row r="1733" spans="1:12" ht="15.95" customHeight="1" x14ac:dyDescent="0.25">
      <c r="A1733" s="133" t="s">
        <v>2569</v>
      </c>
      <c r="B1733" s="133" t="s">
        <v>4523</v>
      </c>
      <c r="C1733" s="133">
        <v>19</v>
      </c>
      <c r="D1733" s="136">
        <v>19000</v>
      </c>
      <c r="E1733" s="135">
        <v>4750</v>
      </c>
      <c r="F1733" s="133">
        <v>19</v>
      </c>
      <c r="G1733" s="46" t="str">
        <f>IF(MID(tab_SATLISTE[[#This Row],[SAT-ID]],2,1)="x","x",LEFT(tab_SATLISTE[[#This Row],[SAT-ID]]))</f>
        <v>6</v>
      </c>
      <c r="H1733" s="364" t="str">
        <f xml:space="preserve"> IF(tab_SATLISTE[[#This Row],[SAT-ID]]="","",IF(MID(tab_SATLISTE[[#This Row],[SAT-ID]],2,1)="x","Freistaat Bayern",INDEX(bezirke,LEFT(tab_SATLISTE[[#This Row],[SAT-ID]],1))&amp; " - "&amp; IF(MID(tab_SATLISTE[[#This Row],[SAT-ID]],2,1)="k","kommunal","privat")))</f>
        <v>Unterfranken - privat</v>
      </c>
      <c r="I1733" s="365"/>
      <c r="J1733" s="365"/>
      <c r="K1733" s="365"/>
      <c r="L1733" s="366"/>
    </row>
    <row r="1734" spans="1:12" ht="15.95" customHeight="1" x14ac:dyDescent="0.25">
      <c r="A1734" s="133" t="s">
        <v>2353</v>
      </c>
      <c r="B1734" s="133" t="s">
        <v>4524</v>
      </c>
      <c r="C1734" s="133">
        <v>55</v>
      </c>
      <c r="D1734" s="136">
        <v>55000</v>
      </c>
      <c r="E1734" s="135">
        <v>13750</v>
      </c>
      <c r="F1734" s="133">
        <v>55</v>
      </c>
      <c r="G1734" s="46" t="str">
        <f>IF(MID(tab_SATLISTE[[#This Row],[SAT-ID]],2,1)="x","x",LEFT(tab_SATLISTE[[#This Row],[SAT-ID]]))</f>
        <v>6</v>
      </c>
      <c r="H1734" s="364" t="str">
        <f xml:space="preserve"> IF(tab_SATLISTE[[#This Row],[SAT-ID]]="","",IF(MID(tab_SATLISTE[[#This Row],[SAT-ID]],2,1)="x","Freistaat Bayern",INDEX(bezirke,LEFT(tab_SATLISTE[[#This Row],[SAT-ID]],1))&amp; " - "&amp; IF(MID(tab_SATLISTE[[#This Row],[SAT-ID]],2,1)="k","kommunal","privat")))</f>
        <v>Unterfranken - kommunal</v>
      </c>
      <c r="I1734" s="365"/>
      <c r="J1734" s="365"/>
      <c r="K1734" s="365"/>
      <c r="L1734" s="366"/>
    </row>
    <row r="1735" spans="1:12" ht="15.95" customHeight="1" x14ac:dyDescent="0.25">
      <c r="A1735" s="133" t="s">
        <v>2406</v>
      </c>
      <c r="B1735" s="133" t="s">
        <v>4525</v>
      </c>
      <c r="C1735" s="133">
        <v>23</v>
      </c>
      <c r="D1735" s="136">
        <v>23000</v>
      </c>
      <c r="E1735" s="135">
        <v>5750</v>
      </c>
      <c r="F1735" s="133">
        <v>23</v>
      </c>
      <c r="G1735" s="46" t="str">
        <f>IF(MID(tab_SATLISTE[[#This Row],[SAT-ID]],2,1)="x","x",LEFT(tab_SATLISTE[[#This Row],[SAT-ID]]))</f>
        <v>6</v>
      </c>
      <c r="H1735" s="364" t="str">
        <f xml:space="preserve"> IF(tab_SATLISTE[[#This Row],[SAT-ID]]="","",IF(MID(tab_SATLISTE[[#This Row],[SAT-ID]],2,1)="x","Freistaat Bayern",INDEX(bezirke,LEFT(tab_SATLISTE[[#This Row],[SAT-ID]],1))&amp; " - "&amp; IF(MID(tab_SATLISTE[[#This Row],[SAT-ID]],2,1)="k","kommunal","privat")))</f>
        <v>Unterfranken - kommunal</v>
      </c>
      <c r="I1735" s="365"/>
      <c r="J1735" s="365"/>
      <c r="K1735" s="365"/>
      <c r="L1735" s="366"/>
    </row>
    <row r="1736" spans="1:12" ht="15.95" customHeight="1" x14ac:dyDescent="0.25">
      <c r="A1736" s="133" t="s">
        <v>2418</v>
      </c>
      <c r="B1736" s="133" t="s">
        <v>4526</v>
      </c>
      <c r="C1736" s="133">
        <v>4</v>
      </c>
      <c r="D1736" s="136">
        <v>4000</v>
      </c>
      <c r="E1736" s="135">
        <v>1000</v>
      </c>
      <c r="F1736" s="133">
        <v>4</v>
      </c>
      <c r="G1736" s="46" t="str">
        <f>IF(MID(tab_SATLISTE[[#This Row],[SAT-ID]],2,1)="x","x",LEFT(tab_SATLISTE[[#This Row],[SAT-ID]]))</f>
        <v>6</v>
      </c>
      <c r="H1736" s="364" t="str">
        <f xml:space="preserve"> IF(tab_SATLISTE[[#This Row],[SAT-ID]]="","",IF(MID(tab_SATLISTE[[#This Row],[SAT-ID]],2,1)="x","Freistaat Bayern",INDEX(bezirke,LEFT(tab_SATLISTE[[#This Row],[SAT-ID]],1))&amp; " - "&amp; IF(MID(tab_SATLISTE[[#This Row],[SAT-ID]],2,1)="k","kommunal","privat")))</f>
        <v>Unterfranken - kommunal</v>
      </c>
      <c r="I1736" s="365"/>
      <c r="J1736" s="365"/>
      <c r="K1736" s="365"/>
      <c r="L1736" s="366"/>
    </row>
    <row r="1737" spans="1:12" ht="15.95" customHeight="1" x14ac:dyDescent="0.25">
      <c r="A1737" s="133" t="s">
        <v>2419</v>
      </c>
      <c r="B1737" s="133" t="s">
        <v>4527</v>
      </c>
      <c r="C1737" s="133">
        <v>14</v>
      </c>
      <c r="D1737" s="136">
        <v>14000</v>
      </c>
      <c r="E1737" s="135">
        <v>3500</v>
      </c>
      <c r="F1737" s="133">
        <v>14</v>
      </c>
      <c r="G1737" s="46" t="str">
        <f>IF(MID(tab_SATLISTE[[#This Row],[SAT-ID]],2,1)="x","x",LEFT(tab_SATLISTE[[#This Row],[SAT-ID]]))</f>
        <v>6</v>
      </c>
      <c r="H1737" s="364" t="str">
        <f xml:space="preserve"> IF(tab_SATLISTE[[#This Row],[SAT-ID]]="","",IF(MID(tab_SATLISTE[[#This Row],[SAT-ID]],2,1)="x","Freistaat Bayern",INDEX(bezirke,LEFT(tab_SATLISTE[[#This Row],[SAT-ID]],1))&amp; " - "&amp; IF(MID(tab_SATLISTE[[#This Row],[SAT-ID]],2,1)="k","kommunal","privat")))</f>
        <v>Unterfranken - kommunal</v>
      </c>
      <c r="I1737" s="365"/>
      <c r="J1737" s="365"/>
      <c r="K1737" s="365"/>
      <c r="L1737" s="366"/>
    </row>
    <row r="1738" spans="1:12" ht="15.95" customHeight="1" x14ac:dyDescent="0.25">
      <c r="A1738" s="133" t="s">
        <v>2427</v>
      </c>
      <c r="B1738" s="133" t="s">
        <v>4528</v>
      </c>
      <c r="C1738" s="133">
        <v>6</v>
      </c>
      <c r="D1738" s="136">
        <v>6000</v>
      </c>
      <c r="E1738" s="135">
        <v>1500</v>
      </c>
      <c r="F1738" s="133">
        <v>6</v>
      </c>
      <c r="G1738" s="46" t="str">
        <f>IF(MID(tab_SATLISTE[[#This Row],[SAT-ID]],2,1)="x","x",LEFT(tab_SATLISTE[[#This Row],[SAT-ID]]))</f>
        <v>6</v>
      </c>
      <c r="H1738" s="364" t="str">
        <f xml:space="preserve"> IF(tab_SATLISTE[[#This Row],[SAT-ID]]="","",IF(MID(tab_SATLISTE[[#This Row],[SAT-ID]],2,1)="x","Freistaat Bayern",INDEX(bezirke,LEFT(tab_SATLISTE[[#This Row],[SAT-ID]],1))&amp; " - "&amp; IF(MID(tab_SATLISTE[[#This Row],[SAT-ID]],2,1)="k","kommunal","privat")))</f>
        <v>Unterfranken - kommunal</v>
      </c>
      <c r="I1738" s="365"/>
      <c r="J1738" s="365"/>
      <c r="K1738" s="365"/>
      <c r="L1738" s="366"/>
    </row>
    <row r="1739" spans="1:12" ht="15.95" customHeight="1" x14ac:dyDescent="0.25">
      <c r="A1739" s="133" t="s">
        <v>2303</v>
      </c>
      <c r="B1739" s="133" t="s">
        <v>4529</v>
      </c>
      <c r="C1739" s="133">
        <v>25</v>
      </c>
      <c r="D1739" s="136">
        <v>25000</v>
      </c>
      <c r="E1739" s="135">
        <v>6250</v>
      </c>
      <c r="F1739" s="133">
        <v>25</v>
      </c>
      <c r="G1739" s="46" t="str">
        <f>IF(MID(tab_SATLISTE[[#This Row],[SAT-ID]],2,1)="x","x",LEFT(tab_SATLISTE[[#This Row],[SAT-ID]]))</f>
        <v>6</v>
      </c>
      <c r="H1739" s="364" t="str">
        <f xml:space="preserve"> IF(tab_SATLISTE[[#This Row],[SAT-ID]]="","",IF(MID(tab_SATLISTE[[#This Row],[SAT-ID]],2,1)="x","Freistaat Bayern",INDEX(bezirke,LEFT(tab_SATLISTE[[#This Row],[SAT-ID]],1))&amp; " - "&amp; IF(MID(tab_SATLISTE[[#This Row],[SAT-ID]],2,1)="k","kommunal","privat")))</f>
        <v>Unterfranken - kommunal</v>
      </c>
      <c r="I1739" s="365"/>
      <c r="J1739" s="365"/>
      <c r="K1739" s="365"/>
      <c r="L1739" s="366"/>
    </row>
    <row r="1740" spans="1:12" ht="15.95" customHeight="1" x14ac:dyDescent="0.25">
      <c r="A1740" s="133" t="s">
        <v>2442</v>
      </c>
      <c r="B1740" s="133" t="s">
        <v>4530</v>
      </c>
      <c r="C1740" s="133">
        <v>5</v>
      </c>
      <c r="D1740" s="136">
        <v>5000</v>
      </c>
      <c r="E1740" s="135">
        <v>1250</v>
      </c>
      <c r="F1740" s="133">
        <v>5</v>
      </c>
      <c r="G1740" s="46" t="str">
        <f>IF(MID(tab_SATLISTE[[#This Row],[SAT-ID]],2,1)="x","x",LEFT(tab_SATLISTE[[#This Row],[SAT-ID]]))</f>
        <v>6</v>
      </c>
      <c r="H1740" s="364" t="str">
        <f xml:space="preserve"> IF(tab_SATLISTE[[#This Row],[SAT-ID]]="","",IF(MID(tab_SATLISTE[[#This Row],[SAT-ID]],2,1)="x","Freistaat Bayern",INDEX(bezirke,LEFT(tab_SATLISTE[[#This Row],[SAT-ID]],1))&amp; " - "&amp; IF(MID(tab_SATLISTE[[#This Row],[SAT-ID]],2,1)="k","kommunal","privat")))</f>
        <v>Unterfranken - kommunal</v>
      </c>
      <c r="I1740" s="365"/>
      <c r="J1740" s="365"/>
      <c r="K1740" s="365"/>
      <c r="L1740" s="366"/>
    </row>
    <row r="1741" spans="1:12" ht="15.95" customHeight="1" x14ac:dyDescent="0.25">
      <c r="A1741" s="133" t="s">
        <v>2286</v>
      </c>
      <c r="B1741" s="133" t="s">
        <v>4531</v>
      </c>
      <c r="C1741" s="133">
        <v>14</v>
      </c>
      <c r="D1741" s="136">
        <v>14000</v>
      </c>
      <c r="E1741" s="135">
        <v>3500</v>
      </c>
      <c r="F1741" s="133">
        <v>14</v>
      </c>
      <c r="G1741" s="46" t="str">
        <f>IF(MID(tab_SATLISTE[[#This Row],[SAT-ID]],2,1)="x","x",LEFT(tab_SATLISTE[[#This Row],[SAT-ID]]))</f>
        <v>6</v>
      </c>
      <c r="H1741" s="364" t="str">
        <f xml:space="preserve"> IF(tab_SATLISTE[[#This Row],[SAT-ID]]="","",IF(MID(tab_SATLISTE[[#This Row],[SAT-ID]],2,1)="x","Freistaat Bayern",INDEX(bezirke,LEFT(tab_SATLISTE[[#This Row],[SAT-ID]],1))&amp; " - "&amp; IF(MID(tab_SATLISTE[[#This Row],[SAT-ID]],2,1)="k","kommunal","privat")))</f>
        <v>Unterfranken - kommunal</v>
      </c>
      <c r="I1741" s="365"/>
      <c r="J1741" s="365"/>
      <c r="K1741" s="365"/>
      <c r="L1741" s="366"/>
    </row>
    <row r="1742" spans="1:12" ht="15.95" customHeight="1" x14ac:dyDescent="0.25">
      <c r="A1742" s="133" t="s">
        <v>2501</v>
      </c>
      <c r="B1742" s="133" t="s">
        <v>4532</v>
      </c>
      <c r="C1742" s="133">
        <v>4</v>
      </c>
      <c r="D1742" s="136">
        <v>4000</v>
      </c>
      <c r="E1742" s="135">
        <v>1000</v>
      </c>
      <c r="F1742" s="133">
        <v>4</v>
      </c>
      <c r="G1742" s="46" t="str">
        <f>IF(MID(tab_SATLISTE[[#This Row],[SAT-ID]],2,1)="x","x",LEFT(tab_SATLISTE[[#This Row],[SAT-ID]]))</f>
        <v>6</v>
      </c>
      <c r="H1742" s="364" t="str">
        <f xml:space="preserve"> IF(tab_SATLISTE[[#This Row],[SAT-ID]]="","",IF(MID(tab_SATLISTE[[#This Row],[SAT-ID]],2,1)="x","Freistaat Bayern",INDEX(bezirke,LEFT(tab_SATLISTE[[#This Row],[SAT-ID]],1))&amp; " - "&amp; IF(MID(tab_SATLISTE[[#This Row],[SAT-ID]],2,1)="k","kommunal","privat")))</f>
        <v>Unterfranken - kommunal</v>
      </c>
      <c r="I1742" s="365"/>
      <c r="J1742" s="365"/>
      <c r="K1742" s="365"/>
      <c r="L1742" s="366"/>
    </row>
    <row r="1743" spans="1:12" ht="15.95" customHeight="1" x14ac:dyDescent="0.25">
      <c r="A1743" s="133" t="s">
        <v>2307</v>
      </c>
      <c r="B1743" s="133" t="s">
        <v>4533</v>
      </c>
      <c r="C1743" s="133">
        <v>24</v>
      </c>
      <c r="D1743" s="136">
        <v>24000</v>
      </c>
      <c r="E1743" s="135">
        <v>6000</v>
      </c>
      <c r="F1743" s="133">
        <v>24</v>
      </c>
      <c r="G1743" s="46" t="str">
        <f>IF(MID(tab_SATLISTE[[#This Row],[SAT-ID]],2,1)="x","x",LEFT(tab_SATLISTE[[#This Row],[SAT-ID]]))</f>
        <v>6</v>
      </c>
      <c r="H1743" s="364" t="str">
        <f xml:space="preserve"> IF(tab_SATLISTE[[#This Row],[SAT-ID]]="","",IF(MID(tab_SATLISTE[[#This Row],[SAT-ID]],2,1)="x","Freistaat Bayern",INDEX(bezirke,LEFT(tab_SATLISTE[[#This Row],[SAT-ID]],1))&amp; " - "&amp; IF(MID(tab_SATLISTE[[#This Row],[SAT-ID]],2,1)="k","kommunal","privat")))</f>
        <v>Unterfranken - kommunal</v>
      </c>
      <c r="I1743" s="365"/>
      <c r="J1743" s="365"/>
      <c r="K1743" s="365"/>
      <c r="L1743" s="366"/>
    </row>
    <row r="1744" spans="1:12" ht="15.95" customHeight="1" x14ac:dyDescent="0.25">
      <c r="A1744" s="133" t="s">
        <v>2422</v>
      </c>
      <c r="B1744" s="133" t="s">
        <v>4534</v>
      </c>
      <c r="C1744" s="133">
        <v>36</v>
      </c>
      <c r="D1744" s="136">
        <v>36000</v>
      </c>
      <c r="E1744" s="135">
        <v>9000</v>
      </c>
      <c r="F1744" s="133">
        <v>36</v>
      </c>
      <c r="G1744" s="46" t="str">
        <f>IF(MID(tab_SATLISTE[[#This Row],[SAT-ID]],2,1)="x","x",LEFT(tab_SATLISTE[[#This Row],[SAT-ID]]))</f>
        <v>6</v>
      </c>
      <c r="H1744" s="364" t="str">
        <f xml:space="preserve"> IF(tab_SATLISTE[[#This Row],[SAT-ID]]="","",IF(MID(tab_SATLISTE[[#This Row],[SAT-ID]],2,1)="x","Freistaat Bayern",INDEX(bezirke,LEFT(tab_SATLISTE[[#This Row],[SAT-ID]],1))&amp; " - "&amp; IF(MID(tab_SATLISTE[[#This Row],[SAT-ID]],2,1)="k","kommunal","privat")))</f>
        <v>Unterfranken - kommunal</v>
      </c>
      <c r="I1744" s="365"/>
      <c r="J1744" s="365"/>
      <c r="K1744" s="365"/>
      <c r="L1744" s="366"/>
    </row>
    <row r="1745" spans="1:12" ht="15.95" customHeight="1" x14ac:dyDescent="0.25">
      <c r="A1745" s="133" t="s">
        <v>2435</v>
      </c>
      <c r="B1745" s="133" t="s">
        <v>4535</v>
      </c>
      <c r="C1745" s="133">
        <v>30</v>
      </c>
      <c r="D1745" s="136">
        <v>30000</v>
      </c>
      <c r="E1745" s="135">
        <v>7500</v>
      </c>
      <c r="F1745" s="133">
        <v>30</v>
      </c>
      <c r="G1745" s="46" t="str">
        <f>IF(MID(tab_SATLISTE[[#This Row],[SAT-ID]],2,1)="x","x",LEFT(tab_SATLISTE[[#This Row],[SAT-ID]]))</f>
        <v>6</v>
      </c>
      <c r="H1745" s="364" t="str">
        <f xml:space="preserve"> IF(tab_SATLISTE[[#This Row],[SAT-ID]]="","",IF(MID(tab_SATLISTE[[#This Row],[SAT-ID]],2,1)="x","Freistaat Bayern",INDEX(bezirke,LEFT(tab_SATLISTE[[#This Row],[SAT-ID]],1))&amp; " - "&amp; IF(MID(tab_SATLISTE[[#This Row],[SAT-ID]],2,1)="k","kommunal","privat")))</f>
        <v>Unterfranken - kommunal</v>
      </c>
      <c r="I1745" s="365"/>
      <c r="J1745" s="365"/>
      <c r="K1745" s="365"/>
      <c r="L1745" s="366"/>
    </row>
    <row r="1746" spans="1:12" ht="15.95" customHeight="1" x14ac:dyDescent="0.25">
      <c r="A1746" s="133" t="s">
        <v>2432</v>
      </c>
      <c r="B1746" s="133" t="s">
        <v>4536</v>
      </c>
      <c r="C1746" s="133">
        <v>18</v>
      </c>
      <c r="D1746" s="136">
        <v>18000</v>
      </c>
      <c r="E1746" s="135">
        <v>4500</v>
      </c>
      <c r="F1746" s="133">
        <v>18</v>
      </c>
      <c r="G1746" s="46" t="str">
        <f>IF(MID(tab_SATLISTE[[#This Row],[SAT-ID]],2,1)="x","x",LEFT(tab_SATLISTE[[#This Row],[SAT-ID]]))</f>
        <v>6</v>
      </c>
      <c r="H1746" s="364" t="str">
        <f xml:space="preserve"> IF(tab_SATLISTE[[#This Row],[SAT-ID]]="","",IF(MID(tab_SATLISTE[[#This Row],[SAT-ID]],2,1)="x","Freistaat Bayern",INDEX(bezirke,LEFT(tab_SATLISTE[[#This Row],[SAT-ID]],1))&amp; " - "&amp; IF(MID(tab_SATLISTE[[#This Row],[SAT-ID]],2,1)="k","kommunal","privat")))</f>
        <v>Unterfranken - kommunal</v>
      </c>
      <c r="I1746" s="365"/>
      <c r="J1746" s="365"/>
      <c r="K1746" s="365"/>
      <c r="L1746" s="366"/>
    </row>
    <row r="1747" spans="1:12" ht="15.95" customHeight="1" x14ac:dyDescent="0.25">
      <c r="A1747" s="133" t="s">
        <v>2414</v>
      </c>
      <c r="B1747" s="133" t="s">
        <v>4537</v>
      </c>
      <c r="C1747" s="133">
        <v>5</v>
      </c>
      <c r="D1747" s="136">
        <v>5000</v>
      </c>
      <c r="E1747" s="135">
        <v>1250</v>
      </c>
      <c r="F1747" s="133">
        <v>5</v>
      </c>
      <c r="G1747" s="46" t="str">
        <f>IF(MID(tab_SATLISTE[[#This Row],[SAT-ID]],2,1)="x","x",LEFT(tab_SATLISTE[[#This Row],[SAT-ID]]))</f>
        <v>6</v>
      </c>
      <c r="H1747" s="364" t="str">
        <f xml:space="preserve"> IF(tab_SATLISTE[[#This Row],[SAT-ID]]="","",IF(MID(tab_SATLISTE[[#This Row],[SAT-ID]],2,1)="x","Freistaat Bayern",INDEX(bezirke,LEFT(tab_SATLISTE[[#This Row],[SAT-ID]],1))&amp; " - "&amp; IF(MID(tab_SATLISTE[[#This Row],[SAT-ID]],2,1)="k","kommunal","privat")))</f>
        <v>Unterfranken - kommunal</v>
      </c>
      <c r="I1747" s="365"/>
      <c r="J1747" s="365"/>
      <c r="K1747" s="365"/>
      <c r="L1747" s="366"/>
    </row>
    <row r="1748" spans="1:12" ht="15.95" customHeight="1" x14ac:dyDescent="0.25">
      <c r="A1748" s="133" t="s">
        <v>2287</v>
      </c>
      <c r="B1748" s="133" t="s">
        <v>4538</v>
      </c>
      <c r="C1748" s="133">
        <v>119</v>
      </c>
      <c r="D1748" s="136">
        <v>119000</v>
      </c>
      <c r="E1748" s="135">
        <v>29750</v>
      </c>
      <c r="F1748" s="133">
        <v>119</v>
      </c>
      <c r="G1748" s="46" t="str">
        <f>IF(MID(tab_SATLISTE[[#This Row],[SAT-ID]],2,1)="x","x",LEFT(tab_SATLISTE[[#This Row],[SAT-ID]]))</f>
        <v>6</v>
      </c>
      <c r="H1748" s="364" t="str">
        <f xml:space="preserve"> IF(tab_SATLISTE[[#This Row],[SAT-ID]]="","",IF(MID(tab_SATLISTE[[#This Row],[SAT-ID]],2,1)="x","Freistaat Bayern",INDEX(bezirke,LEFT(tab_SATLISTE[[#This Row],[SAT-ID]],1))&amp; " - "&amp; IF(MID(tab_SATLISTE[[#This Row],[SAT-ID]],2,1)="k","kommunal","privat")))</f>
        <v>Unterfranken - kommunal</v>
      </c>
      <c r="I1748" s="365"/>
      <c r="J1748" s="365"/>
      <c r="K1748" s="365"/>
      <c r="L1748" s="366"/>
    </row>
    <row r="1749" spans="1:12" ht="15.95" customHeight="1" x14ac:dyDescent="0.25">
      <c r="A1749" s="133" t="s">
        <v>2288</v>
      </c>
      <c r="B1749" s="133" t="s">
        <v>4539</v>
      </c>
      <c r="C1749" s="133">
        <v>5</v>
      </c>
      <c r="D1749" s="136">
        <v>5000</v>
      </c>
      <c r="E1749" s="135">
        <v>1250</v>
      </c>
      <c r="F1749" s="133">
        <v>5</v>
      </c>
      <c r="G1749" s="46" t="str">
        <f>IF(MID(tab_SATLISTE[[#This Row],[SAT-ID]],2,1)="x","x",LEFT(tab_SATLISTE[[#This Row],[SAT-ID]]))</f>
        <v>6</v>
      </c>
      <c r="H1749" s="364" t="str">
        <f xml:space="preserve"> IF(tab_SATLISTE[[#This Row],[SAT-ID]]="","",IF(MID(tab_SATLISTE[[#This Row],[SAT-ID]],2,1)="x","Freistaat Bayern",INDEX(bezirke,LEFT(tab_SATLISTE[[#This Row],[SAT-ID]],1))&amp; " - "&amp; IF(MID(tab_SATLISTE[[#This Row],[SAT-ID]],2,1)="k","kommunal","privat")))</f>
        <v>Unterfranken - kommunal</v>
      </c>
      <c r="I1749" s="365"/>
      <c r="J1749" s="365"/>
      <c r="K1749" s="365"/>
      <c r="L1749" s="366"/>
    </row>
    <row r="1750" spans="1:12" ht="15.95" customHeight="1" x14ac:dyDescent="0.25">
      <c r="A1750" s="133" t="s">
        <v>2329</v>
      </c>
      <c r="B1750" s="133" t="s">
        <v>4540</v>
      </c>
      <c r="C1750" s="133">
        <v>5</v>
      </c>
      <c r="D1750" s="136">
        <v>5000</v>
      </c>
      <c r="E1750" s="135">
        <v>1250</v>
      </c>
      <c r="F1750" s="133">
        <v>5</v>
      </c>
      <c r="G1750" s="46" t="str">
        <f>IF(MID(tab_SATLISTE[[#This Row],[SAT-ID]],2,1)="x","x",LEFT(tab_SATLISTE[[#This Row],[SAT-ID]]))</f>
        <v>6</v>
      </c>
      <c r="H1750" s="364" t="str">
        <f xml:space="preserve"> IF(tab_SATLISTE[[#This Row],[SAT-ID]]="","",IF(MID(tab_SATLISTE[[#This Row],[SAT-ID]],2,1)="x","Freistaat Bayern",INDEX(bezirke,LEFT(tab_SATLISTE[[#This Row],[SAT-ID]],1))&amp; " - "&amp; IF(MID(tab_SATLISTE[[#This Row],[SAT-ID]],2,1)="k","kommunal","privat")))</f>
        <v>Unterfranken - kommunal</v>
      </c>
      <c r="I1750" s="365"/>
      <c r="J1750" s="365"/>
      <c r="K1750" s="365"/>
      <c r="L1750" s="366"/>
    </row>
    <row r="1751" spans="1:12" ht="15.95" customHeight="1" x14ac:dyDescent="0.25">
      <c r="A1751" s="133" t="s">
        <v>2363</v>
      </c>
      <c r="B1751" s="133" t="s">
        <v>4541</v>
      </c>
      <c r="C1751" s="133">
        <v>13</v>
      </c>
      <c r="D1751" s="136">
        <v>13000</v>
      </c>
      <c r="E1751" s="135">
        <v>3250</v>
      </c>
      <c r="F1751" s="133">
        <v>13</v>
      </c>
      <c r="G1751" s="46" t="str">
        <f>IF(MID(tab_SATLISTE[[#This Row],[SAT-ID]],2,1)="x","x",LEFT(tab_SATLISTE[[#This Row],[SAT-ID]]))</f>
        <v>6</v>
      </c>
      <c r="H1751" s="364" t="str">
        <f xml:space="preserve"> IF(tab_SATLISTE[[#This Row],[SAT-ID]]="","",IF(MID(tab_SATLISTE[[#This Row],[SAT-ID]],2,1)="x","Freistaat Bayern",INDEX(bezirke,LEFT(tab_SATLISTE[[#This Row],[SAT-ID]],1))&amp; " - "&amp; IF(MID(tab_SATLISTE[[#This Row],[SAT-ID]],2,1)="k","kommunal","privat")))</f>
        <v>Unterfranken - kommunal</v>
      </c>
      <c r="I1751" s="365"/>
      <c r="J1751" s="365"/>
      <c r="K1751" s="365"/>
      <c r="L1751" s="366"/>
    </row>
    <row r="1752" spans="1:12" ht="15.95" customHeight="1" x14ac:dyDescent="0.25">
      <c r="A1752" s="133" t="s">
        <v>2479</v>
      </c>
      <c r="B1752" s="133" t="s">
        <v>4542</v>
      </c>
      <c r="C1752" s="133">
        <v>7</v>
      </c>
      <c r="D1752" s="136">
        <v>7000</v>
      </c>
      <c r="E1752" s="135">
        <v>1750</v>
      </c>
      <c r="F1752" s="133">
        <v>7</v>
      </c>
      <c r="G1752" s="46" t="str">
        <f>IF(MID(tab_SATLISTE[[#This Row],[SAT-ID]],2,1)="x","x",LEFT(tab_SATLISTE[[#This Row],[SAT-ID]]))</f>
        <v>6</v>
      </c>
      <c r="H1752" s="364" t="str">
        <f xml:space="preserve"> IF(tab_SATLISTE[[#This Row],[SAT-ID]]="","",IF(MID(tab_SATLISTE[[#This Row],[SAT-ID]],2,1)="x","Freistaat Bayern",INDEX(bezirke,LEFT(tab_SATLISTE[[#This Row],[SAT-ID]],1))&amp; " - "&amp; IF(MID(tab_SATLISTE[[#This Row],[SAT-ID]],2,1)="k","kommunal","privat")))</f>
        <v>Unterfranken - kommunal</v>
      </c>
      <c r="I1752" s="365"/>
      <c r="J1752" s="365"/>
      <c r="K1752" s="365"/>
      <c r="L1752" s="366"/>
    </row>
    <row r="1753" spans="1:12" ht="15.95" customHeight="1" x14ac:dyDescent="0.25">
      <c r="A1753" s="133" t="s">
        <v>2408</v>
      </c>
      <c r="B1753" s="133" t="s">
        <v>4543</v>
      </c>
      <c r="C1753" s="133">
        <v>17</v>
      </c>
      <c r="D1753" s="136">
        <v>17000</v>
      </c>
      <c r="E1753" s="135">
        <v>4250</v>
      </c>
      <c r="F1753" s="133">
        <v>17</v>
      </c>
      <c r="G1753" s="46" t="str">
        <f>IF(MID(tab_SATLISTE[[#This Row],[SAT-ID]],2,1)="x","x",LEFT(tab_SATLISTE[[#This Row],[SAT-ID]]))</f>
        <v>6</v>
      </c>
      <c r="H1753" s="364" t="str">
        <f xml:space="preserve"> IF(tab_SATLISTE[[#This Row],[SAT-ID]]="","",IF(MID(tab_SATLISTE[[#This Row],[SAT-ID]],2,1)="x","Freistaat Bayern",INDEX(bezirke,LEFT(tab_SATLISTE[[#This Row],[SAT-ID]],1))&amp; " - "&amp; IF(MID(tab_SATLISTE[[#This Row],[SAT-ID]],2,1)="k","kommunal","privat")))</f>
        <v>Unterfranken - kommunal</v>
      </c>
      <c r="I1753" s="365"/>
      <c r="J1753" s="365"/>
      <c r="K1753" s="365"/>
      <c r="L1753" s="366"/>
    </row>
    <row r="1754" spans="1:12" ht="15.95" customHeight="1" x14ac:dyDescent="0.25">
      <c r="A1754" s="133" t="s">
        <v>2423</v>
      </c>
      <c r="B1754" s="133" t="s">
        <v>4544</v>
      </c>
      <c r="C1754" s="133">
        <v>5</v>
      </c>
      <c r="D1754" s="136">
        <v>5000</v>
      </c>
      <c r="E1754" s="135">
        <v>1250</v>
      </c>
      <c r="F1754" s="133">
        <v>5</v>
      </c>
      <c r="G1754" s="46" t="str">
        <f>IF(MID(tab_SATLISTE[[#This Row],[SAT-ID]],2,1)="x","x",LEFT(tab_SATLISTE[[#This Row],[SAT-ID]]))</f>
        <v>6</v>
      </c>
      <c r="H1754" s="364" t="str">
        <f xml:space="preserve"> IF(tab_SATLISTE[[#This Row],[SAT-ID]]="","",IF(MID(tab_SATLISTE[[#This Row],[SAT-ID]],2,1)="x","Freistaat Bayern",INDEX(bezirke,LEFT(tab_SATLISTE[[#This Row],[SAT-ID]],1))&amp; " - "&amp; IF(MID(tab_SATLISTE[[#This Row],[SAT-ID]],2,1)="k","kommunal","privat")))</f>
        <v>Unterfranken - kommunal</v>
      </c>
      <c r="I1754" s="365"/>
      <c r="J1754" s="365"/>
      <c r="K1754" s="365"/>
      <c r="L1754" s="366"/>
    </row>
    <row r="1755" spans="1:12" ht="15.95" customHeight="1" x14ac:dyDescent="0.25">
      <c r="A1755" s="133" t="s">
        <v>2426</v>
      </c>
      <c r="B1755" s="133" t="s">
        <v>4545</v>
      </c>
      <c r="C1755" s="133">
        <v>7</v>
      </c>
      <c r="D1755" s="136">
        <v>7000</v>
      </c>
      <c r="E1755" s="135">
        <v>1750</v>
      </c>
      <c r="F1755" s="133">
        <v>7</v>
      </c>
      <c r="G1755" s="46" t="str">
        <f>IF(MID(tab_SATLISTE[[#This Row],[SAT-ID]],2,1)="x","x",LEFT(tab_SATLISTE[[#This Row],[SAT-ID]]))</f>
        <v>6</v>
      </c>
      <c r="H1755" s="364" t="str">
        <f xml:space="preserve"> IF(tab_SATLISTE[[#This Row],[SAT-ID]]="","",IF(MID(tab_SATLISTE[[#This Row],[SAT-ID]],2,1)="x","Freistaat Bayern",INDEX(bezirke,LEFT(tab_SATLISTE[[#This Row],[SAT-ID]],1))&amp; " - "&amp; IF(MID(tab_SATLISTE[[#This Row],[SAT-ID]],2,1)="k","kommunal","privat")))</f>
        <v>Unterfranken - kommunal</v>
      </c>
      <c r="I1755" s="365"/>
      <c r="J1755" s="365"/>
      <c r="K1755" s="365"/>
      <c r="L1755" s="366"/>
    </row>
    <row r="1756" spans="1:12" ht="15.95" customHeight="1" x14ac:dyDescent="0.25">
      <c r="A1756" s="133" t="s">
        <v>2433</v>
      </c>
      <c r="B1756" s="133" t="s">
        <v>4546</v>
      </c>
      <c r="C1756" s="133">
        <v>12</v>
      </c>
      <c r="D1756" s="136">
        <v>12000</v>
      </c>
      <c r="E1756" s="135">
        <v>3000</v>
      </c>
      <c r="F1756" s="133">
        <v>12</v>
      </c>
      <c r="G1756" s="46" t="str">
        <f>IF(MID(tab_SATLISTE[[#This Row],[SAT-ID]],2,1)="x","x",LEFT(tab_SATLISTE[[#This Row],[SAT-ID]]))</f>
        <v>6</v>
      </c>
      <c r="H1756" s="364" t="str">
        <f xml:space="preserve"> IF(tab_SATLISTE[[#This Row],[SAT-ID]]="","",IF(MID(tab_SATLISTE[[#This Row],[SAT-ID]],2,1)="x","Freistaat Bayern",INDEX(bezirke,LEFT(tab_SATLISTE[[#This Row],[SAT-ID]],1))&amp; " - "&amp; IF(MID(tab_SATLISTE[[#This Row],[SAT-ID]],2,1)="k","kommunal","privat")))</f>
        <v>Unterfranken - kommunal</v>
      </c>
      <c r="I1756" s="365"/>
      <c r="J1756" s="365"/>
      <c r="K1756" s="365"/>
      <c r="L1756" s="366"/>
    </row>
    <row r="1757" spans="1:12" ht="15.95" customHeight="1" x14ac:dyDescent="0.25">
      <c r="A1757" s="133" t="s">
        <v>2449</v>
      </c>
      <c r="B1757" s="133" t="s">
        <v>4547</v>
      </c>
      <c r="C1757" s="133">
        <v>5</v>
      </c>
      <c r="D1757" s="136">
        <v>5000</v>
      </c>
      <c r="E1757" s="135">
        <v>1250</v>
      </c>
      <c r="F1757" s="133">
        <v>5</v>
      </c>
      <c r="G1757" s="46" t="str">
        <f>IF(MID(tab_SATLISTE[[#This Row],[SAT-ID]],2,1)="x","x",LEFT(tab_SATLISTE[[#This Row],[SAT-ID]]))</f>
        <v>6</v>
      </c>
      <c r="H1757" s="364" t="str">
        <f xml:space="preserve"> IF(tab_SATLISTE[[#This Row],[SAT-ID]]="","",IF(MID(tab_SATLISTE[[#This Row],[SAT-ID]],2,1)="x","Freistaat Bayern",INDEX(bezirke,LEFT(tab_SATLISTE[[#This Row],[SAT-ID]],1))&amp; " - "&amp; IF(MID(tab_SATLISTE[[#This Row],[SAT-ID]],2,1)="k","kommunal","privat")))</f>
        <v>Unterfranken - kommunal</v>
      </c>
      <c r="I1757" s="365"/>
      <c r="J1757" s="365"/>
      <c r="K1757" s="365"/>
      <c r="L1757" s="366"/>
    </row>
    <row r="1758" spans="1:12" ht="15.95" customHeight="1" x14ac:dyDescent="0.25">
      <c r="A1758" s="133" t="s">
        <v>2484</v>
      </c>
      <c r="B1758" s="133" t="s">
        <v>4548</v>
      </c>
      <c r="C1758" s="133">
        <v>11</v>
      </c>
      <c r="D1758" s="136">
        <v>11000</v>
      </c>
      <c r="E1758" s="135">
        <v>2750</v>
      </c>
      <c r="F1758" s="133">
        <v>11</v>
      </c>
      <c r="G1758" s="46" t="str">
        <f>IF(MID(tab_SATLISTE[[#This Row],[SAT-ID]],2,1)="x","x",LEFT(tab_SATLISTE[[#This Row],[SAT-ID]]))</f>
        <v>6</v>
      </c>
      <c r="H1758" s="364" t="str">
        <f xml:space="preserve"> IF(tab_SATLISTE[[#This Row],[SAT-ID]]="","",IF(MID(tab_SATLISTE[[#This Row],[SAT-ID]],2,1)="x","Freistaat Bayern",INDEX(bezirke,LEFT(tab_SATLISTE[[#This Row],[SAT-ID]],1))&amp; " - "&amp; IF(MID(tab_SATLISTE[[#This Row],[SAT-ID]],2,1)="k","kommunal","privat")))</f>
        <v>Unterfranken - kommunal</v>
      </c>
      <c r="I1758" s="365"/>
      <c r="J1758" s="365"/>
      <c r="K1758" s="365"/>
      <c r="L1758" s="366"/>
    </row>
    <row r="1759" spans="1:12" ht="15.95" customHeight="1" x14ac:dyDescent="0.25">
      <c r="A1759" s="133" t="s">
        <v>2452</v>
      </c>
      <c r="B1759" s="133" t="s">
        <v>4549</v>
      </c>
      <c r="C1759" s="133">
        <v>4</v>
      </c>
      <c r="D1759" s="136">
        <v>4000</v>
      </c>
      <c r="E1759" s="135">
        <v>1000</v>
      </c>
      <c r="F1759" s="133">
        <v>4</v>
      </c>
      <c r="G1759" s="46" t="str">
        <f>IF(MID(tab_SATLISTE[[#This Row],[SAT-ID]],2,1)="x","x",LEFT(tab_SATLISTE[[#This Row],[SAT-ID]]))</f>
        <v>6</v>
      </c>
      <c r="H1759" s="364" t="str">
        <f xml:space="preserve"> IF(tab_SATLISTE[[#This Row],[SAT-ID]]="","",IF(MID(tab_SATLISTE[[#This Row],[SAT-ID]],2,1)="x","Freistaat Bayern",INDEX(bezirke,LEFT(tab_SATLISTE[[#This Row],[SAT-ID]],1))&amp; " - "&amp; IF(MID(tab_SATLISTE[[#This Row],[SAT-ID]],2,1)="k","kommunal","privat")))</f>
        <v>Unterfranken - kommunal</v>
      </c>
      <c r="I1759" s="365"/>
      <c r="J1759" s="365"/>
      <c r="K1759" s="365"/>
      <c r="L1759" s="366"/>
    </row>
    <row r="1760" spans="1:12" ht="15.95" customHeight="1" x14ac:dyDescent="0.25">
      <c r="A1760" s="133" t="s">
        <v>2336</v>
      </c>
      <c r="B1760" s="133" t="s">
        <v>4550</v>
      </c>
      <c r="C1760" s="133">
        <v>28</v>
      </c>
      <c r="D1760" s="136">
        <v>28000</v>
      </c>
      <c r="E1760" s="135">
        <v>7000</v>
      </c>
      <c r="F1760" s="133">
        <v>28</v>
      </c>
      <c r="G1760" s="46" t="str">
        <f>IF(MID(tab_SATLISTE[[#This Row],[SAT-ID]],2,1)="x","x",LEFT(tab_SATLISTE[[#This Row],[SAT-ID]]))</f>
        <v>6</v>
      </c>
      <c r="H1760" s="364" t="str">
        <f xml:space="preserve"> IF(tab_SATLISTE[[#This Row],[SAT-ID]]="","",IF(MID(tab_SATLISTE[[#This Row],[SAT-ID]],2,1)="x","Freistaat Bayern",INDEX(bezirke,LEFT(tab_SATLISTE[[#This Row],[SAT-ID]],1))&amp; " - "&amp; IF(MID(tab_SATLISTE[[#This Row],[SAT-ID]],2,1)="k","kommunal","privat")))</f>
        <v>Unterfranken - kommunal</v>
      </c>
      <c r="I1760" s="365"/>
      <c r="J1760" s="365"/>
      <c r="K1760" s="365"/>
      <c r="L1760" s="366"/>
    </row>
    <row r="1761" spans="1:12" ht="15.95" customHeight="1" x14ac:dyDescent="0.25">
      <c r="A1761" s="133" t="s">
        <v>2399</v>
      </c>
      <c r="B1761" s="133" t="s">
        <v>4551</v>
      </c>
      <c r="C1761" s="133">
        <v>21</v>
      </c>
      <c r="D1761" s="136">
        <v>21000</v>
      </c>
      <c r="E1761" s="135">
        <v>5250</v>
      </c>
      <c r="F1761" s="133">
        <v>21</v>
      </c>
      <c r="G1761" s="46" t="str">
        <f>IF(MID(tab_SATLISTE[[#This Row],[SAT-ID]],2,1)="x","x",LEFT(tab_SATLISTE[[#This Row],[SAT-ID]]))</f>
        <v>6</v>
      </c>
      <c r="H1761" s="364" t="str">
        <f xml:space="preserve"> IF(tab_SATLISTE[[#This Row],[SAT-ID]]="","",IF(MID(tab_SATLISTE[[#This Row],[SAT-ID]],2,1)="x","Freistaat Bayern",INDEX(bezirke,LEFT(tab_SATLISTE[[#This Row],[SAT-ID]],1))&amp; " - "&amp; IF(MID(tab_SATLISTE[[#This Row],[SAT-ID]],2,1)="k","kommunal","privat")))</f>
        <v>Unterfranken - kommunal</v>
      </c>
      <c r="I1761" s="365"/>
      <c r="J1761" s="365"/>
      <c r="K1761" s="365"/>
      <c r="L1761" s="366"/>
    </row>
    <row r="1762" spans="1:12" ht="15.95" customHeight="1" x14ac:dyDescent="0.25">
      <c r="A1762" s="133" t="s">
        <v>2360</v>
      </c>
      <c r="B1762" s="133" t="s">
        <v>4552</v>
      </c>
      <c r="C1762" s="133">
        <v>44</v>
      </c>
      <c r="D1762" s="136">
        <v>44000</v>
      </c>
      <c r="E1762" s="135">
        <v>11000</v>
      </c>
      <c r="F1762" s="133">
        <v>44</v>
      </c>
      <c r="G1762" s="46" t="str">
        <f>IF(MID(tab_SATLISTE[[#This Row],[SAT-ID]],2,1)="x","x",LEFT(tab_SATLISTE[[#This Row],[SAT-ID]]))</f>
        <v>6</v>
      </c>
      <c r="H1762" s="364" t="str">
        <f xml:space="preserve"> IF(tab_SATLISTE[[#This Row],[SAT-ID]]="","",IF(MID(tab_SATLISTE[[#This Row],[SAT-ID]],2,1)="x","Freistaat Bayern",INDEX(bezirke,LEFT(tab_SATLISTE[[#This Row],[SAT-ID]],1))&amp; " - "&amp; IF(MID(tab_SATLISTE[[#This Row],[SAT-ID]],2,1)="k","kommunal","privat")))</f>
        <v>Unterfranken - kommunal</v>
      </c>
      <c r="I1762" s="365"/>
      <c r="J1762" s="365"/>
      <c r="K1762" s="365"/>
      <c r="L1762" s="366"/>
    </row>
    <row r="1763" spans="1:12" ht="15.95" customHeight="1" x14ac:dyDescent="0.25">
      <c r="A1763" s="133" t="s">
        <v>2487</v>
      </c>
      <c r="B1763" s="133" t="s">
        <v>4553</v>
      </c>
      <c r="C1763" s="133">
        <v>45</v>
      </c>
      <c r="D1763" s="136">
        <v>45000</v>
      </c>
      <c r="E1763" s="135">
        <v>11250</v>
      </c>
      <c r="F1763" s="133">
        <v>45</v>
      </c>
      <c r="G1763" s="46" t="str">
        <f>IF(MID(tab_SATLISTE[[#This Row],[SAT-ID]],2,1)="x","x",LEFT(tab_SATLISTE[[#This Row],[SAT-ID]]))</f>
        <v>6</v>
      </c>
      <c r="H1763" s="364" t="str">
        <f xml:space="preserve"> IF(tab_SATLISTE[[#This Row],[SAT-ID]]="","",IF(MID(tab_SATLISTE[[#This Row],[SAT-ID]],2,1)="x","Freistaat Bayern",INDEX(bezirke,LEFT(tab_SATLISTE[[#This Row],[SAT-ID]],1))&amp; " - "&amp; IF(MID(tab_SATLISTE[[#This Row],[SAT-ID]],2,1)="k","kommunal","privat")))</f>
        <v>Unterfranken - kommunal</v>
      </c>
      <c r="I1763" s="365"/>
      <c r="J1763" s="365"/>
      <c r="K1763" s="365"/>
      <c r="L1763" s="366"/>
    </row>
    <row r="1764" spans="1:12" ht="15.95" customHeight="1" x14ac:dyDescent="0.25">
      <c r="A1764" s="133" t="s">
        <v>2306</v>
      </c>
      <c r="B1764" s="133" t="s">
        <v>4554</v>
      </c>
      <c r="C1764" s="133">
        <v>15</v>
      </c>
      <c r="D1764" s="136">
        <v>15000</v>
      </c>
      <c r="E1764" s="135">
        <v>3750</v>
      </c>
      <c r="F1764" s="133">
        <v>15</v>
      </c>
      <c r="G1764" s="46" t="str">
        <f>IF(MID(tab_SATLISTE[[#This Row],[SAT-ID]],2,1)="x","x",LEFT(tab_SATLISTE[[#This Row],[SAT-ID]]))</f>
        <v>6</v>
      </c>
      <c r="H1764" s="364" t="str">
        <f xml:space="preserve"> IF(tab_SATLISTE[[#This Row],[SAT-ID]]="","",IF(MID(tab_SATLISTE[[#This Row],[SAT-ID]],2,1)="x","Freistaat Bayern",INDEX(bezirke,LEFT(tab_SATLISTE[[#This Row],[SAT-ID]],1))&amp; " - "&amp; IF(MID(tab_SATLISTE[[#This Row],[SAT-ID]],2,1)="k","kommunal","privat")))</f>
        <v>Unterfranken - kommunal</v>
      </c>
      <c r="I1764" s="365"/>
      <c r="J1764" s="365"/>
      <c r="K1764" s="365"/>
      <c r="L1764" s="366"/>
    </row>
    <row r="1765" spans="1:12" ht="15.95" customHeight="1" x14ac:dyDescent="0.25">
      <c r="A1765" s="133" t="s">
        <v>2485</v>
      </c>
      <c r="B1765" s="133" t="s">
        <v>4555</v>
      </c>
      <c r="C1765" s="133">
        <v>41</v>
      </c>
      <c r="D1765" s="136">
        <v>41000</v>
      </c>
      <c r="E1765" s="135">
        <v>10250</v>
      </c>
      <c r="F1765" s="133">
        <v>41</v>
      </c>
      <c r="G1765" s="46" t="str">
        <f>IF(MID(tab_SATLISTE[[#This Row],[SAT-ID]],2,1)="x","x",LEFT(tab_SATLISTE[[#This Row],[SAT-ID]]))</f>
        <v>6</v>
      </c>
      <c r="H1765" s="364" t="str">
        <f xml:space="preserve"> IF(tab_SATLISTE[[#This Row],[SAT-ID]]="","",IF(MID(tab_SATLISTE[[#This Row],[SAT-ID]],2,1)="x","Freistaat Bayern",INDEX(bezirke,LEFT(tab_SATLISTE[[#This Row],[SAT-ID]],1))&amp; " - "&amp; IF(MID(tab_SATLISTE[[#This Row],[SAT-ID]],2,1)="k","kommunal","privat")))</f>
        <v>Unterfranken - kommunal</v>
      </c>
      <c r="I1765" s="365"/>
      <c r="J1765" s="365"/>
      <c r="K1765" s="365"/>
      <c r="L1765" s="366"/>
    </row>
    <row r="1766" spans="1:12" ht="15.95" customHeight="1" x14ac:dyDescent="0.25">
      <c r="A1766" s="133" t="s">
        <v>2330</v>
      </c>
      <c r="B1766" s="133" t="s">
        <v>4556</v>
      </c>
      <c r="C1766" s="133">
        <v>12</v>
      </c>
      <c r="D1766" s="136">
        <v>12000</v>
      </c>
      <c r="E1766" s="135">
        <v>3000</v>
      </c>
      <c r="F1766" s="133">
        <v>12</v>
      </c>
      <c r="G1766" s="46" t="str">
        <f>IF(MID(tab_SATLISTE[[#This Row],[SAT-ID]],2,1)="x","x",LEFT(tab_SATLISTE[[#This Row],[SAT-ID]]))</f>
        <v>6</v>
      </c>
      <c r="H1766" s="364" t="str">
        <f xml:space="preserve"> IF(tab_SATLISTE[[#This Row],[SAT-ID]]="","",IF(MID(tab_SATLISTE[[#This Row],[SAT-ID]],2,1)="x","Freistaat Bayern",INDEX(bezirke,LEFT(tab_SATLISTE[[#This Row],[SAT-ID]],1))&amp; " - "&amp; IF(MID(tab_SATLISTE[[#This Row],[SAT-ID]],2,1)="k","kommunal","privat")))</f>
        <v>Unterfranken - kommunal</v>
      </c>
      <c r="I1766" s="365"/>
      <c r="J1766" s="365"/>
      <c r="K1766" s="365"/>
      <c r="L1766" s="366"/>
    </row>
    <row r="1767" spans="1:12" ht="15.95" customHeight="1" x14ac:dyDescent="0.25">
      <c r="A1767" s="133" t="s">
        <v>2326</v>
      </c>
      <c r="B1767" s="133" t="s">
        <v>4557</v>
      </c>
      <c r="C1767" s="133">
        <v>13</v>
      </c>
      <c r="D1767" s="136">
        <v>13000</v>
      </c>
      <c r="E1767" s="135">
        <v>3250</v>
      </c>
      <c r="F1767" s="133">
        <v>13</v>
      </c>
      <c r="G1767" s="46" t="str">
        <f>IF(MID(tab_SATLISTE[[#This Row],[SAT-ID]],2,1)="x","x",LEFT(tab_SATLISTE[[#This Row],[SAT-ID]]))</f>
        <v>6</v>
      </c>
      <c r="H1767" s="364" t="str">
        <f xml:space="preserve"> IF(tab_SATLISTE[[#This Row],[SAT-ID]]="","",IF(MID(tab_SATLISTE[[#This Row],[SAT-ID]],2,1)="x","Freistaat Bayern",INDEX(bezirke,LEFT(tab_SATLISTE[[#This Row],[SAT-ID]],1))&amp; " - "&amp; IF(MID(tab_SATLISTE[[#This Row],[SAT-ID]],2,1)="k","kommunal","privat")))</f>
        <v>Unterfranken - kommunal</v>
      </c>
      <c r="I1767" s="365"/>
      <c r="J1767" s="365"/>
      <c r="K1767" s="365"/>
      <c r="L1767" s="366"/>
    </row>
    <row r="1768" spans="1:12" ht="15.95" customHeight="1" x14ac:dyDescent="0.25">
      <c r="A1768" s="133" t="s">
        <v>2300</v>
      </c>
      <c r="B1768" s="133" t="s">
        <v>4558</v>
      </c>
      <c r="C1768" s="133">
        <v>4</v>
      </c>
      <c r="D1768" s="136">
        <v>4000</v>
      </c>
      <c r="E1768" s="135">
        <v>1000</v>
      </c>
      <c r="F1768" s="133">
        <v>4</v>
      </c>
      <c r="G1768" s="46" t="str">
        <f>IF(MID(tab_SATLISTE[[#This Row],[SAT-ID]],2,1)="x","x",LEFT(tab_SATLISTE[[#This Row],[SAT-ID]]))</f>
        <v>6</v>
      </c>
      <c r="H1768" s="364" t="str">
        <f xml:space="preserve"> IF(tab_SATLISTE[[#This Row],[SAT-ID]]="","",IF(MID(tab_SATLISTE[[#This Row],[SAT-ID]],2,1)="x","Freistaat Bayern",INDEX(bezirke,LEFT(tab_SATLISTE[[#This Row],[SAT-ID]],1))&amp; " - "&amp; IF(MID(tab_SATLISTE[[#This Row],[SAT-ID]],2,1)="k","kommunal","privat")))</f>
        <v>Unterfranken - kommunal</v>
      </c>
      <c r="I1768" s="365"/>
      <c r="J1768" s="365"/>
      <c r="K1768" s="365"/>
      <c r="L1768" s="366"/>
    </row>
    <row r="1769" spans="1:12" ht="15.95" customHeight="1" x14ac:dyDescent="0.25">
      <c r="A1769" s="133" t="s">
        <v>2310</v>
      </c>
      <c r="B1769" s="133" t="s">
        <v>4559</v>
      </c>
      <c r="C1769" s="133">
        <v>13</v>
      </c>
      <c r="D1769" s="136">
        <v>13000</v>
      </c>
      <c r="E1769" s="135">
        <v>3250</v>
      </c>
      <c r="F1769" s="133">
        <v>13</v>
      </c>
      <c r="G1769" s="46" t="str">
        <f>IF(MID(tab_SATLISTE[[#This Row],[SAT-ID]],2,1)="x","x",LEFT(tab_SATLISTE[[#This Row],[SAT-ID]]))</f>
        <v>6</v>
      </c>
      <c r="H1769" s="364" t="str">
        <f xml:space="preserve"> IF(tab_SATLISTE[[#This Row],[SAT-ID]]="","",IF(MID(tab_SATLISTE[[#This Row],[SAT-ID]],2,1)="x","Freistaat Bayern",INDEX(bezirke,LEFT(tab_SATLISTE[[#This Row],[SAT-ID]],1))&amp; " - "&amp; IF(MID(tab_SATLISTE[[#This Row],[SAT-ID]],2,1)="k","kommunal","privat")))</f>
        <v>Unterfranken - kommunal</v>
      </c>
      <c r="I1769" s="365"/>
      <c r="J1769" s="365"/>
      <c r="K1769" s="365"/>
      <c r="L1769" s="366"/>
    </row>
    <row r="1770" spans="1:12" ht="15.95" customHeight="1" x14ac:dyDescent="0.25">
      <c r="A1770" s="133" t="s">
        <v>2311</v>
      </c>
      <c r="B1770" s="133" t="s">
        <v>4560</v>
      </c>
      <c r="C1770" s="133">
        <v>24</v>
      </c>
      <c r="D1770" s="136">
        <v>24000</v>
      </c>
      <c r="E1770" s="135">
        <v>6000</v>
      </c>
      <c r="F1770" s="133">
        <v>24</v>
      </c>
      <c r="G1770" s="46" t="str">
        <f>IF(MID(tab_SATLISTE[[#This Row],[SAT-ID]],2,1)="x","x",LEFT(tab_SATLISTE[[#This Row],[SAT-ID]]))</f>
        <v>6</v>
      </c>
      <c r="H1770" s="364" t="str">
        <f xml:space="preserve"> IF(tab_SATLISTE[[#This Row],[SAT-ID]]="","",IF(MID(tab_SATLISTE[[#This Row],[SAT-ID]],2,1)="x","Freistaat Bayern",INDEX(bezirke,LEFT(tab_SATLISTE[[#This Row],[SAT-ID]],1))&amp; " - "&amp; IF(MID(tab_SATLISTE[[#This Row],[SAT-ID]],2,1)="k","kommunal","privat")))</f>
        <v>Unterfranken - kommunal</v>
      </c>
      <c r="I1770" s="365"/>
      <c r="J1770" s="365"/>
      <c r="K1770" s="365"/>
      <c r="L1770" s="366"/>
    </row>
    <row r="1771" spans="1:12" ht="15.95" customHeight="1" x14ac:dyDescent="0.25">
      <c r="A1771" s="133" t="s">
        <v>2319</v>
      </c>
      <c r="B1771" s="133" t="s">
        <v>4561</v>
      </c>
      <c r="C1771" s="133">
        <v>51</v>
      </c>
      <c r="D1771" s="136">
        <v>51000</v>
      </c>
      <c r="E1771" s="135">
        <v>12750</v>
      </c>
      <c r="F1771" s="133">
        <v>51</v>
      </c>
      <c r="G1771" s="46" t="str">
        <f>IF(MID(tab_SATLISTE[[#This Row],[SAT-ID]],2,1)="x","x",LEFT(tab_SATLISTE[[#This Row],[SAT-ID]]))</f>
        <v>6</v>
      </c>
      <c r="H1771" s="364" t="str">
        <f xml:space="preserve"> IF(tab_SATLISTE[[#This Row],[SAT-ID]]="","",IF(MID(tab_SATLISTE[[#This Row],[SAT-ID]],2,1)="x","Freistaat Bayern",INDEX(bezirke,LEFT(tab_SATLISTE[[#This Row],[SAT-ID]],1))&amp; " - "&amp; IF(MID(tab_SATLISTE[[#This Row],[SAT-ID]],2,1)="k","kommunal","privat")))</f>
        <v>Unterfranken - kommunal</v>
      </c>
      <c r="I1771" s="365"/>
      <c r="J1771" s="365"/>
      <c r="K1771" s="365"/>
      <c r="L1771" s="366"/>
    </row>
    <row r="1772" spans="1:12" ht="15.95" customHeight="1" x14ac:dyDescent="0.25">
      <c r="A1772" s="133" t="s">
        <v>2355</v>
      </c>
      <c r="B1772" s="133" t="s">
        <v>4562</v>
      </c>
      <c r="C1772" s="133">
        <v>43</v>
      </c>
      <c r="D1772" s="136">
        <v>43000</v>
      </c>
      <c r="E1772" s="135">
        <v>10750</v>
      </c>
      <c r="F1772" s="133">
        <v>43</v>
      </c>
      <c r="G1772" s="46" t="str">
        <f>IF(MID(tab_SATLISTE[[#This Row],[SAT-ID]],2,1)="x","x",LEFT(tab_SATLISTE[[#This Row],[SAT-ID]]))</f>
        <v>6</v>
      </c>
      <c r="H1772" s="364" t="str">
        <f xml:space="preserve"> IF(tab_SATLISTE[[#This Row],[SAT-ID]]="","",IF(MID(tab_SATLISTE[[#This Row],[SAT-ID]],2,1)="x","Freistaat Bayern",INDEX(bezirke,LEFT(tab_SATLISTE[[#This Row],[SAT-ID]],1))&amp; " - "&amp; IF(MID(tab_SATLISTE[[#This Row],[SAT-ID]],2,1)="k","kommunal","privat")))</f>
        <v>Unterfranken - kommunal</v>
      </c>
      <c r="I1772" s="365"/>
      <c r="J1772" s="365"/>
      <c r="K1772" s="365"/>
      <c r="L1772" s="366"/>
    </row>
    <row r="1773" spans="1:12" ht="15.95" customHeight="1" x14ac:dyDescent="0.25">
      <c r="A1773" s="133" t="s">
        <v>2361</v>
      </c>
      <c r="B1773" s="133" t="s">
        <v>4563</v>
      </c>
      <c r="C1773" s="133">
        <v>43</v>
      </c>
      <c r="D1773" s="136">
        <v>43000</v>
      </c>
      <c r="E1773" s="135">
        <v>10750</v>
      </c>
      <c r="F1773" s="133">
        <v>43</v>
      </c>
      <c r="G1773" s="46" t="str">
        <f>IF(MID(tab_SATLISTE[[#This Row],[SAT-ID]],2,1)="x","x",LEFT(tab_SATLISTE[[#This Row],[SAT-ID]]))</f>
        <v>6</v>
      </c>
      <c r="H1773" s="364" t="str">
        <f xml:space="preserve"> IF(tab_SATLISTE[[#This Row],[SAT-ID]]="","",IF(MID(tab_SATLISTE[[#This Row],[SAT-ID]],2,1)="x","Freistaat Bayern",INDEX(bezirke,LEFT(tab_SATLISTE[[#This Row],[SAT-ID]],1))&amp; " - "&amp; IF(MID(tab_SATLISTE[[#This Row],[SAT-ID]],2,1)="k","kommunal","privat")))</f>
        <v>Unterfranken - kommunal</v>
      </c>
      <c r="I1773" s="365"/>
      <c r="J1773" s="365"/>
      <c r="K1773" s="365"/>
      <c r="L1773" s="366"/>
    </row>
    <row r="1774" spans="1:12" ht="15.95" customHeight="1" x14ac:dyDescent="0.25">
      <c r="A1774" s="133" t="s">
        <v>2541</v>
      </c>
      <c r="B1774" s="133" t="s">
        <v>4564</v>
      </c>
      <c r="C1774" s="133">
        <v>12</v>
      </c>
      <c r="D1774" s="136">
        <v>12000</v>
      </c>
      <c r="E1774" s="135">
        <v>3000</v>
      </c>
      <c r="F1774" s="133">
        <v>12</v>
      </c>
      <c r="G1774" s="46" t="str">
        <f>IF(MID(tab_SATLISTE[[#This Row],[SAT-ID]],2,1)="x","x",LEFT(tab_SATLISTE[[#This Row],[SAT-ID]]))</f>
        <v>6</v>
      </c>
      <c r="H1774" s="364" t="str">
        <f xml:space="preserve"> IF(tab_SATLISTE[[#This Row],[SAT-ID]]="","",IF(MID(tab_SATLISTE[[#This Row],[SAT-ID]],2,1)="x","Freistaat Bayern",INDEX(bezirke,LEFT(tab_SATLISTE[[#This Row],[SAT-ID]],1))&amp; " - "&amp; IF(MID(tab_SATLISTE[[#This Row],[SAT-ID]],2,1)="k","kommunal","privat")))</f>
        <v>Unterfranken - privat</v>
      </c>
      <c r="I1774" s="365"/>
      <c r="J1774" s="365"/>
      <c r="K1774" s="365"/>
      <c r="L1774" s="366"/>
    </row>
    <row r="1775" spans="1:12" ht="15.95" customHeight="1" x14ac:dyDescent="0.25">
      <c r="A1775" s="133" t="s">
        <v>2373</v>
      </c>
      <c r="B1775" s="133" t="s">
        <v>4565</v>
      </c>
      <c r="C1775" s="133">
        <v>8</v>
      </c>
      <c r="D1775" s="136">
        <v>8000</v>
      </c>
      <c r="E1775" s="135">
        <v>2000</v>
      </c>
      <c r="F1775" s="133">
        <v>8</v>
      </c>
      <c r="G1775" s="46" t="str">
        <f>IF(MID(tab_SATLISTE[[#This Row],[SAT-ID]],2,1)="x","x",LEFT(tab_SATLISTE[[#This Row],[SAT-ID]]))</f>
        <v>6</v>
      </c>
      <c r="H1775" s="364" t="str">
        <f xml:space="preserve"> IF(tab_SATLISTE[[#This Row],[SAT-ID]]="","",IF(MID(tab_SATLISTE[[#This Row],[SAT-ID]],2,1)="x","Freistaat Bayern",INDEX(bezirke,LEFT(tab_SATLISTE[[#This Row],[SAT-ID]],1))&amp; " - "&amp; IF(MID(tab_SATLISTE[[#This Row],[SAT-ID]],2,1)="k","kommunal","privat")))</f>
        <v>Unterfranken - kommunal</v>
      </c>
      <c r="I1775" s="365"/>
      <c r="J1775" s="365"/>
      <c r="K1775" s="365"/>
      <c r="L1775" s="366"/>
    </row>
    <row r="1776" spans="1:12" ht="15.95" customHeight="1" x14ac:dyDescent="0.25">
      <c r="A1776" s="133" t="s">
        <v>2387</v>
      </c>
      <c r="B1776" s="133" t="s">
        <v>4566</v>
      </c>
      <c r="C1776" s="133">
        <v>8</v>
      </c>
      <c r="D1776" s="136">
        <v>8000</v>
      </c>
      <c r="E1776" s="135">
        <v>2000</v>
      </c>
      <c r="F1776" s="133">
        <v>8</v>
      </c>
      <c r="G1776" s="46" t="str">
        <f>IF(MID(tab_SATLISTE[[#This Row],[SAT-ID]],2,1)="x","x",LEFT(tab_SATLISTE[[#This Row],[SAT-ID]]))</f>
        <v>6</v>
      </c>
      <c r="H1776" s="364" t="str">
        <f xml:space="preserve"> IF(tab_SATLISTE[[#This Row],[SAT-ID]]="","",IF(MID(tab_SATLISTE[[#This Row],[SAT-ID]],2,1)="x","Freistaat Bayern",INDEX(bezirke,LEFT(tab_SATLISTE[[#This Row],[SAT-ID]],1))&amp; " - "&amp; IF(MID(tab_SATLISTE[[#This Row],[SAT-ID]],2,1)="k","kommunal","privat")))</f>
        <v>Unterfranken - kommunal</v>
      </c>
      <c r="I1776" s="365"/>
      <c r="J1776" s="365"/>
      <c r="K1776" s="365"/>
      <c r="L1776" s="366"/>
    </row>
    <row r="1777" spans="1:12" ht="15.95" customHeight="1" x14ac:dyDescent="0.25">
      <c r="A1777" s="133" t="s">
        <v>2404</v>
      </c>
      <c r="B1777" s="133" t="s">
        <v>4567</v>
      </c>
      <c r="C1777" s="133">
        <v>20</v>
      </c>
      <c r="D1777" s="136">
        <v>20000</v>
      </c>
      <c r="E1777" s="135">
        <v>5000</v>
      </c>
      <c r="F1777" s="133">
        <v>20</v>
      </c>
      <c r="G1777" s="46" t="str">
        <f>IF(MID(tab_SATLISTE[[#This Row],[SAT-ID]],2,1)="x","x",LEFT(tab_SATLISTE[[#This Row],[SAT-ID]]))</f>
        <v>6</v>
      </c>
      <c r="H1777" s="364" t="str">
        <f xml:space="preserve"> IF(tab_SATLISTE[[#This Row],[SAT-ID]]="","",IF(MID(tab_SATLISTE[[#This Row],[SAT-ID]],2,1)="x","Freistaat Bayern",INDEX(bezirke,LEFT(tab_SATLISTE[[#This Row],[SAT-ID]],1))&amp; " - "&amp; IF(MID(tab_SATLISTE[[#This Row],[SAT-ID]],2,1)="k","kommunal","privat")))</f>
        <v>Unterfranken - kommunal</v>
      </c>
      <c r="I1777" s="365"/>
      <c r="J1777" s="365"/>
      <c r="K1777" s="365"/>
      <c r="L1777" s="366"/>
    </row>
    <row r="1778" spans="1:12" ht="15.95" customHeight="1" x14ac:dyDescent="0.25">
      <c r="A1778" s="133" t="s">
        <v>2520</v>
      </c>
      <c r="B1778" s="133" t="s">
        <v>4568</v>
      </c>
      <c r="C1778" s="133">
        <v>60</v>
      </c>
      <c r="D1778" s="136">
        <v>60000</v>
      </c>
      <c r="E1778" s="135">
        <v>15000</v>
      </c>
      <c r="F1778" s="133">
        <v>60</v>
      </c>
      <c r="G1778" s="46" t="str">
        <f>IF(MID(tab_SATLISTE[[#This Row],[SAT-ID]],2,1)="x","x",LEFT(tab_SATLISTE[[#This Row],[SAT-ID]]))</f>
        <v>6</v>
      </c>
      <c r="H1778" s="364" t="str">
        <f xml:space="preserve"> IF(tab_SATLISTE[[#This Row],[SAT-ID]]="","",IF(MID(tab_SATLISTE[[#This Row],[SAT-ID]],2,1)="x","Freistaat Bayern",INDEX(bezirke,LEFT(tab_SATLISTE[[#This Row],[SAT-ID]],1))&amp; " - "&amp; IF(MID(tab_SATLISTE[[#This Row],[SAT-ID]],2,1)="k","kommunal","privat")))</f>
        <v>Unterfranken - privat</v>
      </c>
      <c r="I1778" s="365"/>
      <c r="J1778" s="365"/>
      <c r="K1778" s="365"/>
      <c r="L1778" s="366"/>
    </row>
    <row r="1779" spans="1:12" ht="15.95" customHeight="1" x14ac:dyDescent="0.25">
      <c r="A1779" s="133" t="s">
        <v>4569</v>
      </c>
      <c r="B1779" s="133" t="s">
        <v>4570</v>
      </c>
      <c r="C1779" s="133">
        <v>2</v>
      </c>
      <c r="D1779" s="136">
        <v>2000</v>
      </c>
      <c r="E1779" s="135">
        <v>500</v>
      </c>
      <c r="F1779" s="133">
        <v>2</v>
      </c>
      <c r="G1779" s="46" t="str">
        <f>IF(MID(tab_SATLISTE[[#This Row],[SAT-ID]],2,1)="x","x",LEFT(tab_SATLISTE[[#This Row],[SAT-ID]]))</f>
        <v>6</v>
      </c>
      <c r="H1779" s="364" t="str">
        <f xml:space="preserve"> IF(tab_SATLISTE[[#This Row],[SAT-ID]]="","",IF(MID(tab_SATLISTE[[#This Row],[SAT-ID]],2,1)="x","Freistaat Bayern",INDEX(bezirke,LEFT(tab_SATLISTE[[#This Row],[SAT-ID]],1))&amp; " - "&amp; IF(MID(tab_SATLISTE[[#This Row],[SAT-ID]],2,1)="k","kommunal","privat")))</f>
        <v>Unterfranken - privat</v>
      </c>
      <c r="I1779" s="365"/>
      <c r="J1779" s="365"/>
      <c r="K1779" s="365"/>
      <c r="L1779" s="366"/>
    </row>
    <row r="1780" spans="1:12" ht="15.95" customHeight="1" x14ac:dyDescent="0.25">
      <c r="A1780" s="133" t="s">
        <v>2438</v>
      </c>
      <c r="B1780" s="133" t="s">
        <v>4571</v>
      </c>
      <c r="C1780" s="133">
        <v>8</v>
      </c>
      <c r="D1780" s="136">
        <v>8000</v>
      </c>
      <c r="E1780" s="135">
        <v>2000</v>
      </c>
      <c r="F1780" s="133">
        <v>8</v>
      </c>
      <c r="G1780" s="46" t="str">
        <f>IF(MID(tab_SATLISTE[[#This Row],[SAT-ID]],2,1)="x","x",LEFT(tab_SATLISTE[[#This Row],[SAT-ID]]))</f>
        <v>6</v>
      </c>
      <c r="H1780" s="364" t="str">
        <f xml:space="preserve"> IF(tab_SATLISTE[[#This Row],[SAT-ID]]="","",IF(MID(tab_SATLISTE[[#This Row],[SAT-ID]],2,1)="x","Freistaat Bayern",INDEX(bezirke,LEFT(tab_SATLISTE[[#This Row],[SAT-ID]],1))&amp; " - "&amp; IF(MID(tab_SATLISTE[[#This Row],[SAT-ID]],2,1)="k","kommunal","privat")))</f>
        <v>Unterfranken - kommunal</v>
      </c>
      <c r="I1780" s="365"/>
      <c r="J1780" s="365"/>
      <c r="K1780" s="365"/>
      <c r="L1780" s="366"/>
    </row>
    <row r="1781" spans="1:12" ht="15.95" customHeight="1" x14ac:dyDescent="0.25">
      <c r="A1781" s="133" t="s">
        <v>2425</v>
      </c>
      <c r="B1781" s="133" t="s">
        <v>4572</v>
      </c>
      <c r="C1781" s="133">
        <v>9</v>
      </c>
      <c r="D1781" s="136">
        <v>9000</v>
      </c>
      <c r="E1781" s="135">
        <v>2250</v>
      </c>
      <c r="F1781" s="133">
        <v>9</v>
      </c>
      <c r="G1781" s="46" t="str">
        <f>IF(MID(tab_SATLISTE[[#This Row],[SAT-ID]],2,1)="x","x",LEFT(tab_SATLISTE[[#This Row],[SAT-ID]]))</f>
        <v>6</v>
      </c>
      <c r="H1781" s="364" t="str">
        <f xml:space="preserve"> IF(tab_SATLISTE[[#This Row],[SAT-ID]]="","",IF(MID(tab_SATLISTE[[#This Row],[SAT-ID]],2,1)="x","Freistaat Bayern",INDEX(bezirke,LEFT(tab_SATLISTE[[#This Row],[SAT-ID]],1))&amp; " - "&amp; IF(MID(tab_SATLISTE[[#This Row],[SAT-ID]],2,1)="k","kommunal","privat")))</f>
        <v>Unterfranken - kommunal</v>
      </c>
      <c r="I1781" s="365"/>
      <c r="J1781" s="365"/>
      <c r="K1781" s="365"/>
      <c r="L1781" s="366"/>
    </row>
    <row r="1782" spans="1:12" ht="15.95" customHeight="1" x14ac:dyDescent="0.25">
      <c r="A1782" s="133" t="s">
        <v>2480</v>
      </c>
      <c r="B1782" s="133" t="s">
        <v>4573</v>
      </c>
      <c r="C1782" s="133">
        <v>5</v>
      </c>
      <c r="D1782" s="136">
        <v>5000</v>
      </c>
      <c r="E1782" s="135">
        <v>1250</v>
      </c>
      <c r="F1782" s="133">
        <v>5</v>
      </c>
      <c r="G1782" s="46" t="str">
        <f>IF(MID(tab_SATLISTE[[#This Row],[SAT-ID]],2,1)="x","x",LEFT(tab_SATLISTE[[#This Row],[SAT-ID]]))</f>
        <v>6</v>
      </c>
      <c r="H1782" s="364" t="str">
        <f xml:space="preserve"> IF(tab_SATLISTE[[#This Row],[SAT-ID]]="","",IF(MID(tab_SATLISTE[[#This Row],[SAT-ID]],2,1)="x","Freistaat Bayern",INDEX(bezirke,LEFT(tab_SATLISTE[[#This Row],[SAT-ID]],1))&amp; " - "&amp; IF(MID(tab_SATLISTE[[#This Row],[SAT-ID]],2,1)="k","kommunal","privat")))</f>
        <v>Unterfranken - kommunal</v>
      </c>
      <c r="I1782" s="365"/>
      <c r="J1782" s="365"/>
      <c r="K1782" s="365"/>
      <c r="L1782" s="366"/>
    </row>
    <row r="1783" spans="1:12" ht="15.95" customHeight="1" x14ac:dyDescent="0.25">
      <c r="A1783" s="133" t="s">
        <v>2500</v>
      </c>
      <c r="B1783" s="133" t="s">
        <v>278</v>
      </c>
      <c r="C1783" s="133">
        <v>32</v>
      </c>
      <c r="D1783" s="136">
        <v>32000</v>
      </c>
      <c r="E1783" s="135">
        <v>8000</v>
      </c>
      <c r="F1783" s="133">
        <v>32</v>
      </c>
      <c r="G1783" s="46" t="str">
        <f>IF(MID(tab_SATLISTE[[#This Row],[SAT-ID]],2,1)="x","x",LEFT(tab_SATLISTE[[#This Row],[SAT-ID]]))</f>
        <v>6</v>
      </c>
      <c r="H1783" s="364" t="str">
        <f xml:space="preserve"> IF(tab_SATLISTE[[#This Row],[SAT-ID]]="","",IF(MID(tab_SATLISTE[[#This Row],[SAT-ID]],2,1)="x","Freistaat Bayern",INDEX(bezirke,LEFT(tab_SATLISTE[[#This Row],[SAT-ID]],1))&amp; " - "&amp; IF(MID(tab_SATLISTE[[#This Row],[SAT-ID]],2,1)="k","kommunal","privat")))</f>
        <v>Unterfranken - kommunal</v>
      </c>
      <c r="I1783" s="365"/>
      <c r="J1783" s="365"/>
      <c r="K1783" s="365"/>
      <c r="L1783" s="366"/>
    </row>
    <row r="1784" spans="1:12" ht="15.95" customHeight="1" x14ac:dyDescent="0.25">
      <c r="A1784" s="133" t="s">
        <v>2269</v>
      </c>
      <c r="B1784" s="133" t="s">
        <v>4574</v>
      </c>
      <c r="C1784" s="133">
        <v>9</v>
      </c>
      <c r="D1784" s="136">
        <v>9000</v>
      </c>
      <c r="E1784" s="135">
        <v>2250</v>
      </c>
      <c r="F1784" s="133">
        <v>9</v>
      </c>
      <c r="G1784" s="46" t="str">
        <f>IF(MID(tab_SATLISTE[[#This Row],[SAT-ID]],2,1)="x","x",LEFT(tab_SATLISTE[[#This Row],[SAT-ID]]))</f>
        <v>6</v>
      </c>
      <c r="H1784" s="364" t="str">
        <f xml:space="preserve"> IF(tab_SATLISTE[[#This Row],[SAT-ID]]="","",IF(MID(tab_SATLISTE[[#This Row],[SAT-ID]],2,1)="x","Freistaat Bayern",INDEX(bezirke,LEFT(tab_SATLISTE[[#This Row],[SAT-ID]],1))&amp; " - "&amp; IF(MID(tab_SATLISTE[[#This Row],[SAT-ID]],2,1)="k","kommunal","privat")))</f>
        <v>Unterfranken - kommunal</v>
      </c>
      <c r="I1784" s="365"/>
      <c r="J1784" s="365"/>
      <c r="K1784" s="365"/>
      <c r="L1784" s="366"/>
    </row>
    <row r="1785" spans="1:12" ht="15.95" customHeight="1" x14ac:dyDescent="0.25">
      <c r="A1785" s="133" t="s">
        <v>2333</v>
      </c>
      <c r="B1785" s="133" t="s">
        <v>4575</v>
      </c>
      <c r="C1785" s="133">
        <v>8</v>
      </c>
      <c r="D1785" s="136">
        <v>8000</v>
      </c>
      <c r="E1785" s="135">
        <v>2000</v>
      </c>
      <c r="F1785" s="133">
        <v>8</v>
      </c>
      <c r="G1785" s="46" t="str">
        <f>IF(MID(tab_SATLISTE[[#This Row],[SAT-ID]],2,1)="x","x",LEFT(tab_SATLISTE[[#This Row],[SAT-ID]]))</f>
        <v>6</v>
      </c>
      <c r="H1785" s="364" t="str">
        <f xml:space="preserve"> IF(tab_SATLISTE[[#This Row],[SAT-ID]]="","",IF(MID(tab_SATLISTE[[#This Row],[SAT-ID]],2,1)="x","Freistaat Bayern",INDEX(bezirke,LEFT(tab_SATLISTE[[#This Row],[SAT-ID]],1))&amp; " - "&amp; IF(MID(tab_SATLISTE[[#This Row],[SAT-ID]],2,1)="k","kommunal","privat")))</f>
        <v>Unterfranken - kommunal</v>
      </c>
      <c r="I1785" s="365"/>
      <c r="J1785" s="365"/>
      <c r="K1785" s="365"/>
      <c r="L1785" s="366"/>
    </row>
    <row r="1786" spans="1:12" ht="15.95" customHeight="1" x14ac:dyDescent="0.25">
      <c r="A1786" s="133" t="s">
        <v>2472</v>
      </c>
      <c r="B1786" s="133" t="s">
        <v>4576</v>
      </c>
      <c r="C1786" s="133">
        <v>8</v>
      </c>
      <c r="D1786" s="136">
        <v>8000</v>
      </c>
      <c r="E1786" s="135">
        <v>2000</v>
      </c>
      <c r="F1786" s="133">
        <v>8</v>
      </c>
      <c r="G1786" s="46" t="str">
        <f>IF(MID(tab_SATLISTE[[#This Row],[SAT-ID]],2,1)="x","x",LEFT(tab_SATLISTE[[#This Row],[SAT-ID]]))</f>
        <v>6</v>
      </c>
      <c r="H1786" s="364" t="str">
        <f xml:space="preserve"> IF(tab_SATLISTE[[#This Row],[SAT-ID]]="","",IF(MID(tab_SATLISTE[[#This Row],[SAT-ID]],2,1)="x","Freistaat Bayern",INDEX(bezirke,LEFT(tab_SATLISTE[[#This Row],[SAT-ID]],1))&amp; " - "&amp; IF(MID(tab_SATLISTE[[#This Row],[SAT-ID]],2,1)="k","kommunal","privat")))</f>
        <v>Unterfranken - kommunal</v>
      </c>
      <c r="I1786" s="365"/>
      <c r="J1786" s="365"/>
      <c r="K1786" s="365"/>
      <c r="L1786" s="366"/>
    </row>
    <row r="1787" spans="1:12" ht="15.95" customHeight="1" x14ac:dyDescent="0.25">
      <c r="A1787" s="133" t="s">
        <v>2380</v>
      </c>
      <c r="B1787" s="133" t="s">
        <v>4577</v>
      </c>
      <c r="C1787" s="133">
        <v>13</v>
      </c>
      <c r="D1787" s="136">
        <v>13000</v>
      </c>
      <c r="E1787" s="135">
        <v>3250</v>
      </c>
      <c r="F1787" s="133">
        <v>13</v>
      </c>
      <c r="G1787" s="46" t="str">
        <f>IF(MID(tab_SATLISTE[[#This Row],[SAT-ID]],2,1)="x","x",LEFT(tab_SATLISTE[[#This Row],[SAT-ID]]))</f>
        <v>6</v>
      </c>
      <c r="H1787" s="364" t="str">
        <f xml:space="preserve"> IF(tab_SATLISTE[[#This Row],[SAT-ID]]="","",IF(MID(tab_SATLISTE[[#This Row],[SAT-ID]],2,1)="x","Freistaat Bayern",INDEX(bezirke,LEFT(tab_SATLISTE[[#This Row],[SAT-ID]],1))&amp; " - "&amp; IF(MID(tab_SATLISTE[[#This Row],[SAT-ID]],2,1)="k","kommunal","privat")))</f>
        <v>Unterfranken - kommunal</v>
      </c>
      <c r="I1787" s="365"/>
      <c r="J1787" s="365"/>
      <c r="K1787" s="365"/>
      <c r="L1787" s="366"/>
    </row>
    <row r="1788" spans="1:12" ht="15.95" customHeight="1" x14ac:dyDescent="0.25">
      <c r="A1788" s="133" t="s">
        <v>2397</v>
      </c>
      <c r="B1788" s="133" t="s">
        <v>4578</v>
      </c>
      <c r="C1788" s="133">
        <v>10</v>
      </c>
      <c r="D1788" s="136">
        <v>10000</v>
      </c>
      <c r="E1788" s="135">
        <v>2500</v>
      </c>
      <c r="F1788" s="133">
        <v>10</v>
      </c>
      <c r="G1788" s="46" t="str">
        <f>IF(MID(tab_SATLISTE[[#This Row],[SAT-ID]],2,1)="x","x",LEFT(tab_SATLISTE[[#This Row],[SAT-ID]]))</f>
        <v>6</v>
      </c>
      <c r="H1788" s="364" t="str">
        <f xml:space="preserve"> IF(tab_SATLISTE[[#This Row],[SAT-ID]]="","",IF(MID(tab_SATLISTE[[#This Row],[SAT-ID]],2,1)="x","Freistaat Bayern",INDEX(bezirke,LEFT(tab_SATLISTE[[#This Row],[SAT-ID]],1))&amp; " - "&amp; IF(MID(tab_SATLISTE[[#This Row],[SAT-ID]],2,1)="k","kommunal","privat")))</f>
        <v>Unterfranken - kommunal</v>
      </c>
      <c r="I1788" s="365"/>
      <c r="J1788" s="365"/>
      <c r="K1788" s="365"/>
      <c r="L1788" s="366"/>
    </row>
    <row r="1789" spans="1:12" ht="15.95" customHeight="1" x14ac:dyDescent="0.25">
      <c r="A1789" s="133" t="s">
        <v>2400</v>
      </c>
      <c r="B1789" s="133" t="s">
        <v>4579</v>
      </c>
      <c r="C1789" s="133">
        <v>23</v>
      </c>
      <c r="D1789" s="136">
        <v>23000</v>
      </c>
      <c r="E1789" s="135">
        <v>5750</v>
      </c>
      <c r="F1789" s="133">
        <v>23</v>
      </c>
      <c r="G1789" s="46" t="str">
        <f>IF(MID(tab_SATLISTE[[#This Row],[SAT-ID]],2,1)="x","x",LEFT(tab_SATLISTE[[#This Row],[SAT-ID]]))</f>
        <v>6</v>
      </c>
      <c r="H1789" s="364" t="str">
        <f xml:space="preserve"> IF(tab_SATLISTE[[#This Row],[SAT-ID]]="","",IF(MID(tab_SATLISTE[[#This Row],[SAT-ID]],2,1)="x","Freistaat Bayern",INDEX(bezirke,LEFT(tab_SATLISTE[[#This Row],[SAT-ID]],1))&amp; " - "&amp; IF(MID(tab_SATLISTE[[#This Row],[SAT-ID]],2,1)="k","kommunal","privat")))</f>
        <v>Unterfranken - kommunal</v>
      </c>
      <c r="I1789" s="365"/>
      <c r="J1789" s="365"/>
      <c r="K1789" s="365"/>
      <c r="L1789" s="366"/>
    </row>
    <row r="1790" spans="1:12" ht="15.95" customHeight="1" x14ac:dyDescent="0.25">
      <c r="A1790" s="133" t="s">
        <v>2357</v>
      </c>
      <c r="B1790" s="133" t="s">
        <v>4580</v>
      </c>
      <c r="C1790" s="133">
        <v>8</v>
      </c>
      <c r="D1790" s="136">
        <v>8000</v>
      </c>
      <c r="E1790" s="135">
        <v>2000</v>
      </c>
      <c r="F1790" s="133">
        <v>8</v>
      </c>
      <c r="G1790" s="46" t="str">
        <f>IF(MID(tab_SATLISTE[[#This Row],[SAT-ID]],2,1)="x","x",LEFT(tab_SATLISTE[[#This Row],[SAT-ID]]))</f>
        <v>6</v>
      </c>
      <c r="H1790" s="364" t="str">
        <f xml:space="preserve"> IF(tab_SATLISTE[[#This Row],[SAT-ID]]="","",IF(MID(tab_SATLISTE[[#This Row],[SAT-ID]],2,1)="x","Freistaat Bayern",INDEX(bezirke,LEFT(tab_SATLISTE[[#This Row],[SAT-ID]],1))&amp; " - "&amp; IF(MID(tab_SATLISTE[[#This Row],[SAT-ID]],2,1)="k","kommunal","privat")))</f>
        <v>Unterfranken - kommunal</v>
      </c>
      <c r="I1790" s="365"/>
      <c r="J1790" s="365"/>
      <c r="K1790" s="365"/>
      <c r="L1790" s="366"/>
    </row>
    <row r="1791" spans="1:12" ht="15.95" customHeight="1" x14ac:dyDescent="0.25">
      <c r="A1791" s="133" t="s">
        <v>2405</v>
      </c>
      <c r="B1791" s="133" t="s">
        <v>4581</v>
      </c>
      <c r="C1791" s="133">
        <v>6</v>
      </c>
      <c r="D1791" s="136">
        <v>6000</v>
      </c>
      <c r="E1791" s="135">
        <v>1500</v>
      </c>
      <c r="F1791" s="133">
        <v>6</v>
      </c>
      <c r="G1791" s="46" t="str">
        <f>IF(MID(tab_SATLISTE[[#This Row],[SAT-ID]],2,1)="x","x",LEFT(tab_SATLISTE[[#This Row],[SAT-ID]]))</f>
        <v>6</v>
      </c>
      <c r="H1791" s="364" t="str">
        <f xml:space="preserve"> IF(tab_SATLISTE[[#This Row],[SAT-ID]]="","",IF(MID(tab_SATLISTE[[#This Row],[SAT-ID]],2,1)="x","Freistaat Bayern",INDEX(bezirke,LEFT(tab_SATLISTE[[#This Row],[SAT-ID]],1))&amp; " - "&amp; IF(MID(tab_SATLISTE[[#This Row],[SAT-ID]],2,1)="k","kommunal","privat")))</f>
        <v>Unterfranken - kommunal</v>
      </c>
      <c r="I1791" s="365"/>
      <c r="J1791" s="365"/>
      <c r="K1791" s="365"/>
      <c r="L1791" s="366"/>
    </row>
    <row r="1792" spans="1:12" ht="15.95" customHeight="1" x14ac:dyDescent="0.25">
      <c r="A1792" s="133" t="s">
        <v>2460</v>
      </c>
      <c r="B1792" s="133" t="s">
        <v>4582</v>
      </c>
      <c r="C1792" s="133">
        <v>10</v>
      </c>
      <c r="D1792" s="136">
        <v>10000</v>
      </c>
      <c r="E1792" s="135">
        <v>2500</v>
      </c>
      <c r="F1792" s="133">
        <v>10</v>
      </c>
      <c r="G1792" s="46" t="str">
        <f>IF(MID(tab_SATLISTE[[#This Row],[SAT-ID]],2,1)="x","x",LEFT(tab_SATLISTE[[#This Row],[SAT-ID]]))</f>
        <v>6</v>
      </c>
      <c r="H1792" s="364" t="str">
        <f xml:space="preserve"> IF(tab_SATLISTE[[#This Row],[SAT-ID]]="","",IF(MID(tab_SATLISTE[[#This Row],[SAT-ID]],2,1)="x","Freistaat Bayern",INDEX(bezirke,LEFT(tab_SATLISTE[[#This Row],[SAT-ID]],1))&amp; " - "&amp; IF(MID(tab_SATLISTE[[#This Row],[SAT-ID]],2,1)="k","kommunal","privat")))</f>
        <v>Unterfranken - kommunal</v>
      </c>
      <c r="I1792" s="365"/>
      <c r="J1792" s="365"/>
      <c r="K1792" s="365"/>
      <c r="L1792" s="366"/>
    </row>
    <row r="1793" spans="1:12" ht="15.95" customHeight="1" x14ac:dyDescent="0.25">
      <c r="A1793" s="133" t="s">
        <v>2436</v>
      </c>
      <c r="B1793" s="133" t="s">
        <v>4583</v>
      </c>
      <c r="C1793" s="133">
        <v>13</v>
      </c>
      <c r="D1793" s="136">
        <v>13000</v>
      </c>
      <c r="E1793" s="135">
        <v>3250</v>
      </c>
      <c r="F1793" s="133">
        <v>13</v>
      </c>
      <c r="G1793" s="46" t="str">
        <f>IF(MID(tab_SATLISTE[[#This Row],[SAT-ID]],2,1)="x","x",LEFT(tab_SATLISTE[[#This Row],[SAT-ID]]))</f>
        <v>6</v>
      </c>
      <c r="H1793" s="364" t="str">
        <f xml:space="preserve"> IF(tab_SATLISTE[[#This Row],[SAT-ID]]="","",IF(MID(tab_SATLISTE[[#This Row],[SAT-ID]],2,1)="x","Freistaat Bayern",INDEX(bezirke,LEFT(tab_SATLISTE[[#This Row],[SAT-ID]],1))&amp; " - "&amp; IF(MID(tab_SATLISTE[[#This Row],[SAT-ID]],2,1)="k","kommunal","privat")))</f>
        <v>Unterfranken - kommunal</v>
      </c>
      <c r="I1793" s="365"/>
      <c r="J1793" s="365"/>
      <c r="K1793" s="365"/>
      <c r="L1793" s="366"/>
    </row>
    <row r="1794" spans="1:12" ht="15.95" customHeight="1" x14ac:dyDescent="0.25">
      <c r="A1794" s="133" t="s">
        <v>2465</v>
      </c>
      <c r="B1794" s="133" t="s">
        <v>4584</v>
      </c>
      <c r="C1794" s="133">
        <v>8</v>
      </c>
      <c r="D1794" s="136">
        <v>8000</v>
      </c>
      <c r="E1794" s="135">
        <v>2000</v>
      </c>
      <c r="F1794" s="133">
        <v>8</v>
      </c>
      <c r="G1794" s="46" t="str">
        <f>IF(MID(tab_SATLISTE[[#This Row],[SAT-ID]],2,1)="x","x",LEFT(tab_SATLISTE[[#This Row],[SAT-ID]]))</f>
        <v>6</v>
      </c>
      <c r="H1794" s="364" t="str">
        <f xml:space="preserve"> IF(tab_SATLISTE[[#This Row],[SAT-ID]]="","",IF(MID(tab_SATLISTE[[#This Row],[SAT-ID]],2,1)="x","Freistaat Bayern",INDEX(bezirke,LEFT(tab_SATLISTE[[#This Row],[SAT-ID]],1))&amp; " - "&amp; IF(MID(tab_SATLISTE[[#This Row],[SAT-ID]],2,1)="k","kommunal","privat")))</f>
        <v>Unterfranken - kommunal</v>
      </c>
      <c r="I1794" s="365"/>
      <c r="J1794" s="365"/>
      <c r="K1794" s="365"/>
      <c r="L1794" s="366"/>
    </row>
    <row r="1795" spans="1:12" ht="15.95" customHeight="1" x14ac:dyDescent="0.25">
      <c r="A1795" s="133" t="s">
        <v>2496</v>
      </c>
      <c r="B1795" s="133" t="s">
        <v>4585</v>
      </c>
      <c r="C1795" s="133">
        <v>6</v>
      </c>
      <c r="D1795" s="136">
        <v>6000</v>
      </c>
      <c r="E1795" s="135">
        <v>1500</v>
      </c>
      <c r="F1795" s="133">
        <v>6</v>
      </c>
      <c r="G1795" s="46" t="str">
        <f>IF(MID(tab_SATLISTE[[#This Row],[SAT-ID]],2,1)="x","x",LEFT(tab_SATLISTE[[#This Row],[SAT-ID]]))</f>
        <v>6</v>
      </c>
      <c r="H1795" s="364" t="str">
        <f xml:space="preserve"> IF(tab_SATLISTE[[#This Row],[SAT-ID]]="","",IF(MID(tab_SATLISTE[[#This Row],[SAT-ID]],2,1)="x","Freistaat Bayern",INDEX(bezirke,LEFT(tab_SATLISTE[[#This Row],[SAT-ID]],1))&amp; " - "&amp; IF(MID(tab_SATLISTE[[#This Row],[SAT-ID]],2,1)="k","kommunal","privat")))</f>
        <v>Unterfranken - kommunal</v>
      </c>
      <c r="I1795" s="365"/>
      <c r="J1795" s="365"/>
      <c r="K1795" s="365"/>
      <c r="L1795" s="366"/>
    </row>
    <row r="1796" spans="1:12" ht="15.95" customHeight="1" x14ac:dyDescent="0.25">
      <c r="A1796" s="133" t="s">
        <v>2271</v>
      </c>
      <c r="B1796" s="133" t="s">
        <v>4586</v>
      </c>
      <c r="C1796" s="133">
        <v>13</v>
      </c>
      <c r="D1796" s="136">
        <v>13000</v>
      </c>
      <c r="E1796" s="135">
        <v>3250</v>
      </c>
      <c r="F1796" s="133">
        <v>13</v>
      </c>
      <c r="G1796" s="46" t="str">
        <f>IF(MID(tab_SATLISTE[[#This Row],[SAT-ID]],2,1)="x","x",LEFT(tab_SATLISTE[[#This Row],[SAT-ID]]))</f>
        <v>6</v>
      </c>
      <c r="H1796" s="364" t="str">
        <f xml:space="preserve"> IF(tab_SATLISTE[[#This Row],[SAT-ID]]="","",IF(MID(tab_SATLISTE[[#This Row],[SAT-ID]],2,1)="x","Freistaat Bayern",INDEX(bezirke,LEFT(tab_SATLISTE[[#This Row],[SAT-ID]],1))&amp; " - "&amp; IF(MID(tab_SATLISTE[[#This Row],[SAT-ID]],2,1)="k","kommunal","privat")))</f>
        <v>Unterfranken - kommunal</v>
      </c>
      <c r="I1796" s="365"/>
      <c r="J1796" s="365"/>
      <c r="K1796" s="365"/>
      <c r="L1796" s="366"/>
    </row>
    <row r="1797" spans="1:12" ht="15.95" customHeight="1" x14ac:dyDescent="0.25">
      <c r="A1797" s="133" t="s">
        <v>2304</v>
      </c>
      <c r="B1797" s="133" t="s">
        <v>4587</v>
      </c>
      <c r="C1797" s="133">
        <v>7</v>
      </c>
      <c r="D1797" s="136">
        <v>7000</v>
      </c>
      <c r="E1797" s="135">
        <v>1750</v>
      </c>
      <c r="F1797" s="133">
        <v>7</v>
      </c>
      <c r="G1797" s="46" t="str">
        <f>IF(MID(tab_SATLISTE[[#This Row],[SAT-ID]],2,1)="x","x",LEFT(tab_SATLISTE[[#This Row],[SAT-ID]]))</f>
        <v>6</v>
      </c>
      <c r="H1797" s="364" t="str">
        <f xml:space="preserve"> IF(tab_SATLISTE[[#This Row],[SAT-ID]]="","",IF(MID(tab_SATLISTE[[#This Row],[SAT-ID]],2,1)="x","Freistaat Bayern",INDEX(bezirke,LEFT(tab_SATLISTE[[#This Row],[SAT-ID]],1))&amp; " - "&amp; IF(MID(tab_SATLISTE[[#This Row],[SAT-ID]],2,1)="k","kommunal","privat")))</f>
        <v>Unterfranken - kommunal</v>
      </c>
      <c r="I1797" s="365"/>
      <c r="J1797" s="365"/>
      <c r="K1797" s="365"/>
      <c r="L1797" s="366"/>
    </row>
    <row r="1798" spans="1:12" ht="15.95" customHeight="1" x14ac:dyDescent="0.25">
      <c r="A1798" s="133" t="s">
        <v>2309</v>
      </c>
      <c r="B1798" s="133" t="s">
        <v>4588</v>
      </c>
      <c r="C1798" s="133">
        <v>9</v>
      </c>
      <c r="D1798" s="136">
        <v>9000</v>
      </c>
      <c r="E1798" s="135">
        <v>2250</v>
      </c>
      <c r="F1798" s="133">
        <v>9</v>
      </c>
      <c r="G1798" s="46" t="str">
        <f>IF(MID(tab_SATLISTE[[#This Row],[SAT-ID]],2,1)="x","x",LEFT(tab_SATLISTE[[#This Row],[SAT-ID]]))</f>
        <v>6</v>
      </c>
      <c r="H1798" s="364" t="str">
        <f xml:space="preserve"> IF(tab_SATLISTE[[#This Row],[SAT-ID]]="","",IF(MID(tab_SATLISTE[[#This Row],[SAT-ID]],2,1)="x","Freistaat Bayern",INDEX(bezirke,LEFT(tab_SATLISTE[[#This Row],[SAT-ID]],1))&amp; " - "&amp; IF(MID(tab_SATLISTE[[#This Row],[SAT-ID]],2,1)="k","kommunal","privat")))</f>
        <v>Unterfranken - kommunal</v>
      </c>
      <c r="I1798" s="365"/>
      <c r="J1798" s="365"/>
      <c r="K1798" s="365"/>
      <c r="L1798" s="366"/>
    </row>
    <row r="1799" spans="1:12" ht="15.95" customHeight="1" x14ac:dyDescent="0.25">
      <c r="A1799" s="133" t="s">
        <v>2314</v>
      </c>
      <c r="B1799" s="133" t="s">
        <v>4589</v>
      </c>
      <c r="C1799" s="133">
        <v>10</v>
      </c>
      <c r="D1799" s="136">
        <v>10000</v>
      </c>
      <c r="E1799" s="135">
        <v>2500</v>
      </c>
      <c r="F1799" s="133">
        <v>10</v>
      </c>
      <c r="G1799" s="46" t="str">
        <f>IF(MID(tab_SATLISTE[[#This Row],[SAT-ID]],2,1)="x","x",LEFT(tab_SATLISTE[[#This Row],[SAT-ID]]))</f>
        <v>6</v>
      </c>
      <c r="H1799" s="364" t="str">
        <f xml:space="preserve"> IF(tab_SATLISTE[[#This Row],[SAT-ID]]="","",IF(MID(tab_SATLISTE[[#This Row],[SAT-ID]],2,1)="x","Freistaat Bayern",INDEX(bezirke,LEFT(tab_SATLISTE[[#This Row],[SAT-ID]],1))&amp; " - "&amp; IF(MID(tab_SATLISTE[[#This Row],[SAT-ID]],2,1)="k","kommunal","privat")))</f>
        <v>Unterfranken - kommunal</v>
      </c>
      <c r="I1799" s="365"/>
      <c r="J1799" s="365"/>
      <c r="K1799" s="365"/>
      <c r="L1799" s="366"/>
    </row>
    <row r="1800" spans="1:12" ht="15.95" customHeight="1" x14ac:dyDescent="0.25">
      <c r="A1800" s="133" t="s">
        <v>2318</v>
      </c>
      <c r="B1800" s="133" t="s">
        <v>4590</v>
      </c>
      <c r="C1800" s="133">
        <v>42</v>
      </c>
      <c r="D1800" s="136">
        <v>42000</v>
      </c>
      <c r="E1800" s="135">
        <v>10500</v>
      </c>
      <c r="F1800" s="133">
        <v>42</v>
      </c>
      <c r="G1800" s="46" t="str">
        <f>IF(MID(tab_SATLISTE[[#This Row],[SAT-ID]],2,1)="x","x",LEFT(tab_SATLISTE[[#This Row],[SAT-ID]]))</f>
        <v>6</v>
      </c>
      <c r="H1800" s="364" t="str">
        <f xml:space="preserve"> IF(tab_SATLISTE[[#This Row],[SAT-ID]]="","",IF(MID(tab_SATLISTE[[#This Row],[SAT-ID]],2,1)="x","Freistaat Bayern",INDEX(bezirke,LEFT(tab_SATLISTE[[#This Row],[SAT-ID]],1))&amp; " - "&amp; IF(MID(tab_SATLISTE[[#This Row],[SAT-ID]],2,1)="k","kommunal","privat")))</f>
        <v>Unterfranken - kommunal</v>
      </c>
      <c r="I1800" s="365"/>
      <c r="J1800" s="365"/>
      <c r="K1800" s="365"/>
      <c r="L1800" s="366"/>
    </row>
    <row r="1801" spans="1:12" ht="15.95" customHeight="1" x14ac:dyDescent="0.25">
      <c r="A1801" s="133" t="s">
        <v>2320</v>
      </c>
      <c r="B1801" s="133" t="s">
        <v>4591</v>
      </c>
      <c r="C1801" s="133">
        <v>54</v>
      </c>
      <c r="D1801" s="136">
        <v>54000</v>
      </c>
      <c r="E1801" s="135">
        <v>13500</v>
      </c>
      <c r="F1801" s="133">
        <v>54</v>
      </c>
      <c r="G1801" s="46" t="str">
        <f>IF(MID(tab_SATLISTE[[#This Row],[SAT-ID]],2,1)="x","x",LEFT(tab_SATLISTE[[#This Row],[SAT-ID]]))</f>
        <v>6</v>
      </c>
      <c r="H1801" s="364" t="str">
        <f xml:space="preserve"> IF(tab_SATLISTE[[#This Row],[SAT-ID]]="","",IF(MID(tab_SATLISTE[[#This Row],[SAT-ID]],2,1)="x","Freistaat Bayern",INDEX(bezirke,LEFT(tab_SATLISTE[[#This Row],[SAT-ID]],1))&amp; " - "&amp; IF(MID(tab_SATLISTE[[#This Row],[SAT-ID]],2,1)="k","kommunal","privat")))</f>
        <v>Unterfranken - kommunal</v>
      </c>
      <c r="I1801" s="365"/>
      <c r="J1801" s="365"/>
      <c r="K1801" s="365"/>
      <c r="L1801" s="366"/>
    </row>
    <row r="1802" spans="1:12" ht="15.95" customHeight="1" x14ac:dyDescent="0.25">
      <c r="A1802" s="133" t="s">
        <v>2374</v>
      </c>
      <c r="B1802" s="133" t="s">
        <v>4592</v>
      </c>
      <c r="C1802" s="133">
        <v>6</v>
      </c>
      <c r="D1802" s="136">
        <v>6000</v>
      </c>
      <c r="E1802" s="135">
        <v>1500</v>
      </c>
      <c r="F1802" s="133">
        <v>6</v>
      </c>
      <c r="G1802" s="46" t="str">
        <f>IF(MID(tab_SATLISTE[[#This Row],[SAT-ID]],2,1)="x","x",LEFT(tab_SATLISTE[[#This Row],[SAT-ID]]))</f>
        <v>6</v>
      </c>
      <c r="H1802" s="364" t="str">
        <f xml:space="preserve"> IF(tab_SATLISTE[[#This Row],[SAT-ID]]="","",IF(MID(tab_SATLISTE[[#This Row],[SAT-ID]],2,1)="x","Freistaat Bayern",INDEX(bezirke,LEFT(tab_SATLISTE[[#This Row],[SAT-ID]],1))&amp; " - "&amp; IF(MID(tab_SATLISTE[[#This Row],[SAT-ID]],2,1)="k","kommunal","privat")))</f>
        <v>Unterfranken - kommunal</v>
      </c>
      <c r="I1802" s="365"/>
      <c r="J1802" s="365"/>
      <c r="K1802" s="365"/>
      <c r="L1802" s="366"/>
    </row>
    <row r="1803" spans="1:12" ht="15.95" customHeight="1" x14ac:dyDescent="0.25">
      <c r="A1803" s="133" t="s">
        <v>2413</v>
      </c>
      <c r="B1803" s="133" t="s">
        <v>4593</v>
      </c>
      <c r="C1803" s="133">
        <v>39</v>
      </c>
      <c r="D1803" s="136">
        <v>39000</v>
      </c>
      <c r="E1803" s="135">
        <v>9750</v>
      </c>
      <c r="F1803" s="133">
        <v>39</v>
      </c>
      <c r="G1803" s="46" t="str">
        <f>IF(MID(tab_SATLISTE[[#This Row],[SAT-ID]],2,1)="x","x",LEFT(tab_SATLISTE[[#This Row],[SAT-ID]]))</f>
        <v>6</v>
      </c>
      <c r="H1803" s="364" t="str">
        <f xml:space="preserve"> IF(tab_SATLISTE[[#This Row],[SAT-ID]]="","",IF(MID(tab_SATLISTE[[#This Row],[SAT-ID]],2,1)="x","Freistaat Bayern",INDEX(bezirke,LEFT(tab_SATLISTE[[#This Row],[SAT-ID]],1))&amp; " - "&amp; IF(MID(tab_SATLISTE[[#This Row],[SAT-ID]],2,1)="k","kommunal","privat")))</f>
        <v>Unterfranken - kommunal</v>
      </c>
      <c r="I1803" s="365"/>
      <c r="J1803" s="365"/>
      <c r="K1803" s="365"/>
      <c r="L1803" s="366"/>
    </row>
    <row r="1804" spans="1:12" ht="15.95" customHeight="1" x14ac:dyDescent="0.25">
      <c r="A1804" s="133" t="s">
        <v>2416</v>
      </c>
      <c r="B1804" s="133" t="s">
        <v>4594</v>
      </c>
      <c r="C1804" s="133">
        <v>12</v>
      </c>
      <c r="D1804" s="136">
        <v>12000</v>
      </c>
      <c r="E1804" s="135">
        <v>3000</v>
      </c>
      <c r="F1804" s="133">
        <v>12</v>
      </c>
      <c r="G1804" s="46" t="str">
        <f>IF(MID(tab_SATLISTE[[#This Row],[SAT-ID]],2,1)="x","x",LEFT(tab_SATLISTE[[#This Row],[SAT-ID]]))</f>
        <v>6</v>
      </c>
      <c r="H1804" s="364" t="str">
        <f xml:space="preserve"> IF(tab_SATLISTE[[#This Row],[SAT-ID]]="","",IF(MID(tab_SATLISTE[[#This Row],[SAT-ID]],2,1)="x","Freistaat Bayern",INDEX(bezirke,LEFT(tab_SATLISTE[[#This Row],[SAT-ID]],1))&amp; " - "&amp; IF(MID(tab_SATLISTE[[#This Row],[SAT-ID]],2,1)="k","kommunal","privat")))</f>
        <v>Unterfranken - kommunal</v>
      </c>
      <c r="I1804" s="365"/>
      <c r="J1804" s="365"/>
      <c r="K1804" s="365"/>
      <c r="L1804" s="366"/>
    </row>
    <row r="1805" spans="1:12" ht="15.95" customHeight="1" x14ac:dyDescent="0.25">
      <c r="A1805" s="133" t="s">
        <v>2417</v>
      </c>
      <c r="B1805" s="133" t="s">
        <v>4595</v>
      </c>
      <c r="C1805" s="133">
        <v>12</v>
      </c>
      <c r="D1805" s="136">
        <v>12000</v>
      </c>
      <c r="E1805" s="135">
        <v>3000</v>
      </c>
      <c r="F1805" s="133">
        <v>12</v>
      </c>
      <c r="G1805" s="46" t="str">
        <f>IF(MID(tab_SATLISTE[[#This Row],[SAT-ID]],2,1)="x","x",LEFT(tab_SATLISTE[[#This Row],[SAT-ID]]))</f>
        <v>6</v>
      </c>
      <c r="H1805" s="364" t="str">
        <f xml:space="preserve"> IF(tab_SATLISTE[[#This Row],[SAT-ID]]="","",IF(MID(tab_SATLISTE[[#This Row],[SAT-ID]],2,1)="x","Freistaat Bayern",INDEX(bezirke,LEFT(tab_SATLISTE[[#This Row],[SAT-ID]],1))&amp; " - "&amp; IF(MID(tab_SATLISTE[[#This Row],[SAT-ID]],2,1)="k","kommunal","privat")))</f>
        <v>Unterfranken - kommunal</v>
      </c>
      <c r="I1805" s="365"/>
      <c r="J1805" s="365"/>
      <c r="K1805" s="365"/>
      <c r="L1805" s="366"/>
    </row>
    <row r="1806" spans="1:12" ht="15.95" customHeight="1" x14ac:dyDescent="0.25">
      <c r="A1806" s="133" t="s">
        <v>2421</v>
      </c>
      <c r="B1806" s="133" t="s">
        <v>4596</v>
      </c>
      <c r="C1806" s="133">
        <v>12</v>
      </c>
      <c r="D1806" s="136">
        <v>12000</v>
      </c>
      <c r="E1806" s="135">
        <v>3000</v>
      </c>
      <c r="F1806" s="133">
        <v>12</v>
      </c>
      <c r="G1806" s="46" t="str">
        <f>IF(MID(tab_SATLISTE[[#This Row],[SAT-ID]],2,1)="x","x",LEFT(tab_SATLISTE[[#This Row],[SAT-ID]]))</f>
        <v>6</v>
      </c>
      <c r="H1806" s="364" t="str">
        <f xml:space="preserve"> IF(tab_SATLISTE[[#This Row],[SAT-ID]]="","",IF(MID(tab_SATLISTE[[#This Row],[SAT-ID]],2,1)="x","Freistaat Bayern",INDEX(bezirke,LEFT(tab_SATLISTE[[#This Row],[SAT-ID]],1))&amp; " - "&amp; IF(MID(tab_SATLISTE[[#This Row],[SAT-ID]],2,1)="k","kommunal","privat")))</f>
        <v>Unterfranken - kommunal</v>
      </c>
      <c r="I1806" s="365"/>
      <c r="J1806" s="365"/>
      <c r="K1806" s="365"/>
      <c r="L1806" s="366"/>
    </row>
    <row r="1807" spans="1:12" ht="15.95" customHeight="1" x14ac:dyDescent="0.25">
      <c r="A1807" s="133" t="s">
        <v>2491</v>
      </c>
      <c r="B1807" s="133" t="s">
        <v>4597</v>
      </c>
      <c r="C1807" s="133">
        <v>5</v>
      </c>
      <c r="D1807" s="136">
        <v>5000</v>
      </c>
      <c r="E1807" s="135">
        <v>1250</v>
      </c>
      <c r="F1807" s="133">
        <v>5</v>
      </c>
      <c r="G1807" s="46" t="str">
        <f>IF(MID(tab_SATLISTE[[#This Row],[SAT-ID]],2,1)="x","x",LEFT(tab_SATLISTE[[#This Row],[SAT-ID]]))</f>
        <v>6</v>
      </c>
      <c r="H1807" s="364" t="str">
        <f xml:space="preserve"> IF(tab_SATLISTE[[#This Row],[SAT-ID]]="","",IF(MID(tab_SATLISTE[[#This Row],[SAT-ID]],2,1)="x","Freistaat Bayern",INDEX(bezirke,LEFT(tab_SATLISTE[[#This Row],[SAT-ID]],1))&amp; " - "&amp; IF(MID(tab_SATLISTE[[#This Row],[SAT-ID]],2,1)="k","kommunal","privat")))</f>
        <v>Unterfranken - kommunal</v>
      </c>
      <c r="I1807" s="365"/>
      <c r="J1807" s="365"/>
      <c r="K1807" s="365"/>
      <c r="L1807" s="366"/>
    </row>
    <row r="1808" spans="1:12" ht="15.95" customHeight="1" x14ac:dyDescent="0.25">
      <c r="A1808" s="133" t="s">
        <v>2273</v>
      </c>
      <c r="B1808" s="133" t="s">
        <v>4598</v>
      </c>
      <c r="C1808" s="133">
        <v>28</v>
      </c>
      <c r="D1808" s="136">
        <v>28000</v>
      </c>
      <c r="E1808" s="135">
        <v>7000</v>
      </c>
      <c r="F1808" s="133">
        <v>28</v>
      </c>
      <c r="G1808" s="46" t="str">
        <f>IF(MID(tab_SATLISTE[[#This Row],[SAT-ID]],2,1)="x","x",LEFT(tab_SATLISTE[[#This Row],[SAT-ID]]))</f>
        <v>6</v>
      </c>
      <c r="H1808" s="364" t="str">
        <f xml:space="preserve"> IF(tab_SATLISTE[[#This Row],[SAT-ID]]="","",IF(MID(tab_SATLISTE[[#This Row],[SAT-ID]],2,1)="x","Freistaat Bayern",INDEX(bezirke,LEFT(tab_SATLISTE[[#This Row],[SAT-ID]],1))&amp; " - "&amp; IF(MID(tab_SATLISTE[[#This Row],[SAT-ID]],2,1)="k","kommunal","privat")))</f>
        <v>Unterfranken - kommunal</v>
      </c>
      <c r="I1808" s="365"/>
      <c r="J1808" s="365"/>
      <c r="K1808" s="365"/>
      <c r="L1808" s="366"/>
    </row>
    <row r="1809" spans="1:12" ht="15.95" customHeight="1" x14ac:dyDescent="0.25">
      <c r="A1809" s="133" t="s">
        <v>2279</v>
      </c>
      <c r="B1809" s="133" t="s">
        <v>4599</v>
      </c>
      <c r="C1809" s="133">
        <v>5</v>
      </c>
      <c r="D1809" s="136">
        <v>5000</v>
      </c>
      <c r="E1809" s="135">
        <v>1250</v>
      </c>
      <c r="F1809" s="133">
        <v>5</v>
      </c>
      <c r="G1809" s="46" t="str">
        <f>IF(MID(tab_SATLISTE[[#This Row],[SAT-ID]],2,1)="x","x",LEFT(tab_SATLISTE[[#This Row],[SAT-ID]]))</f>
        <v>6</v>
      </c>
      <c r="H1809" s="364" t="str">
        <f xml:space="preserve"> IF(tab_SATLISTE[[#This Row],[SAT-ID]]="","",IF(MID(tab_SATLISTE[[#This Row],[SAT-ID]],2,1)="x","Freistaat Bayern",INDEX(bezirke,LEFT(tab_SATLISTE[[#This Row],[SAT-ID]],1))&amp; " - "&amp; IF(MID(tab_SATLISTE[[#This Row],[SAT-ID]],2,1)="k","kommunal","privat")))</f>
        <v>Unterfranken - kommunal</v>
      </c>
      <c r="I1809" s="365"/>
      <c r="J1809" s="365"/>
      <c r="K1809" s="365"/>
      <c r="L1809" s="366"/>
    </row>
    <row r="1810" spans="1:12" ht="15.95" customHeight="1" x14ac:dyDescent="0.25">
      <c r="A1810" s="133" t="s">
        <v>2321</v>
      </c>
      <c r="B1810" s="133" t="s">
        <v>4600</v>
      </c>
      <c r="C1810" s="133">
        <v>7</v>
      </c>
      <c r="D1810" s="136">
        <v>7000</v>
      </c>
      <c r="E1810" s="135">
        <v>1750</v>
      </c>
      <c r="F1810" s="133">
        <v>7</v>
      </c>
      <c r="G1810" s="46" t="str">
        <f>IF(MID(tab_SATLISTE[[#This Row],[SAT-ID]],2,1)="x","x",LEFT(tab_SATLISTE[[#This Row],[SAT-ID]]))</f>
        <v>6</v>
      </c>
      <c r="H1810" s="364" t="str">
        <f xml:space="preserve"> IF(tab_SATLISTE[[#This Row],[SAT-ID]]="","",IF(MID(tab_SATLISTE[[#This Row],[SAT-ID]],2,1)="x","Freistaat Bayern",INDEX(bezirke,LEFT(tab_SATLISTE[[#This Row],[SAT-ID]],1))&amp; " - "&amp; IF(MID(tab_SATLISTE[[#This Row],[SAT-ID]],2,1)="k","kommunal","privat")))</f>
        <v>Unterfranken - kommunal</v>
      </c>
      <c r="I1810" s="365"/>
      <c r="J1810" s="365"/>
      <c r="K1810" s="365"/>
      <c r="L1810" s="366"/>
    </row>
    <row r="1811" spans="1:12" ht="15.95" customHeight="1" x14ac:dyDescent="0.25">
      <c r="A1811" s="133" t="s">
        <v>2335</v>
      </c>
      <c r="B1811" s="133" t="s">
        <v>4601</v>
      </c>
      <c r="C1811" s="133">
        <v>44</v>
      </c>
      <c r="D1811" s="136">
        <v>44000</v>
      </c>
      <c r="E1811" s="135">
        <v>11000</v>
      </c>
      <c r="F1811" s="133">
        <v>44</v>
      </c>
      <c r="G1811" s="46" t="str">
        <f>IF(MID(tab_SATLISTE[[#This Row],[SAT-ID]],2,1)="x","x",LEFT(tab_SATLISTE[[#This Row],[SAT-ID]]))</f>
        <v>6</v>
      </c>
      <c r="H1811" s="364" t="str">
        <f xml:space="preserve"> IF(tab_SATLISTE[[#This Row],[SAT-ID]]="","",IF(MID(tab_SATLISTE[[#This Row],[SAT-ID]],2,1)="x","Freistaat Bayern",INDEX(bezirke,LEFT(tab_SATLISTE[[#This Row],[SAT-ID]],1))&amp; " - "&amp; IF(MID(tab_SATLISTE[[#This Row],[SAT-ID]],2,1)="k","kommunal","privat")))</f>
        <v>Unterfranken - kommunal</v>
      </c>
      <c r="I1811" s="365"/>
      <c r="J1811" s="365"/>
      <c r="K1811" s="365"/>
      <c r="L1811" s="366"/>
    </row>
    <row r="1812" spans="1:12" ht="15.95" customHeight="1" x14ac:dyDescent="0.25">
      <c r="A1812" s="133" t="s">
        <v>2280</v>
      </c>
      <c r="B1812" s="133" t="s">
        <v>280</v>
      </c>
      <c r="C1812" s="133">
        <v>6</v>
      </c>
      <c r="D1812" s="136">
        <v>6000</v>
      </c>
      <c r="E1812" s="135">
        <v>1500</v>
      </c>
      <c r="F1812" s="133">
        <v>6</v>
      </c>
      <c r="G1812" s="46" t="str">
        <f>IF(MID(tab_SATLISTE[[#This Row],[SAT-ID]],2,1)="x","x",LEFT(tab_SATLISTE[[#This Row],[SAT-ID]]))</f>
        <v>6</v>
      </c>
      <c r="H1812" s="364" t="str">
        <f xml:space="preserve"> IF(tab_SATLISTE[[#This Row],[SAT-ID]]="","",IF(MID(tab_SATLISTE[[#This Row],[SAT-ID]],2,1)="x","Freistaat Bayern",INDEX(bezirke,LEFT(tab_SATLISTE[[#This Row],[SAT-ID]],1))&amp; " - "&amp; IF(MID(tab_SATLISTE[[#This Row],[SAT-ID]],2,1)="k","kommunal","privat")))</f>
        <v>Unterfranken - kommunal</v>
      </c>
      <c r="I1812" s="365"/>
      <c r="J1812" s="365"/>
      <c r="K1812" s="365"/>
      <c r="L1812" s="366"/>
    </row>
    <row r="1813" spans="1:12" ht="15.95" customHeight="1" x14ac:dyDescent="0.25">
      <c r="A1813" s="133" t="s">
        <v>2450</v>
      </c>
      <c r="B1813" s="133" t="s">
        <v>4602</v>
      </c>
      <c r="C1813" s="133">
        <v>5</v>
      </c>
      <c r="D1813" s="136">
        <v>5000</v>
      </c>
      <c r="E1813" s="135">
        <v>1250</v>
      </c>
      <c r="F1813" s="133">
        <v>5</v>
      </c>
      <c r="G1813" s="46" t="str">
        <f>IF(MID(tab_SATLISTE[[#This Row],[SAT-ID]],2,1)="x","x",LEFT(tab_SATLISTE[[#This Row],[SAT-ID]]))</f>
        <v>6</v>
      </c>
      <c r="H1813" s="364" t="str">
        <f xml:space="preserve"> IF(tab_SATLISTE[[#This Row],[SAT-ID]]="","",IF(MID(tab_SATLISTE[[#This Row],[SAT-ID]],2,1)="x","Freistaat Bayern",INDEX(bezirke,LEFT(tab_SATLISTE[[#This Row],[SAT-ID]],1))&amp; " - "&amp; IF(MID(tab_SATLISTE[[#This Row],[SAT-ID]],2,1)="k","kommunal","privat")))</f>
        <v>Unterfranken - kommunal</v>
      </c>
      <c r="I1813" s="365"/>
      <c r="J1813" s="365"/>
      <c r="K1813" s="365"/>
      <c r="L1813" s="366"/>
    </row>
    <row r="1814" spans="1:12" ht="15.95" customHeight="1" x14ac:dyDescent="0.25">
      <c r="A1814" s="133" t="s">
        <v>2351</v>
      </c>
      <c r="B1814" s="133" t="s">
        <v>4603</v>
      </c>
      <c r="C1814" s="133">
        <v>7</v>
      </c>
      <c r="D1814" s="136">
        <v>7000</v>
      </c>
      <c r="E1814" s="135">
        <v>1750</v>
      </c>
      <c r="F1814" s="133">
        <v>7</v>
      </c>
      <c r="G1814" s="46" t="str">
        <f>IF(MID(tab_SATLISTE[[#This Row],[SAT-ID]],2,1)="x","x",LEFT(tab_SATLISTE[[#This Row],[SAT-ID]]))</f>
        <v>6</v>
      </c>
      <c r="H1814" s="364" t="str">
        <f xml:space="preserve"> IF(tab_SATLISTE[[#This Row],[SAT-ID]]="","",IF(MID(tab_SATLISTE[[#This Row],[SAT-ID]],2,1)="x","Freistaat Bayern",INDEX(bezirke,LEFT(tab_SATLISTE[[#This Row],[SAT-ID]],1))&amp; " - "&amp; IF(MID(tab_SATLISTE[[#This Row],[SAT-ID]],2,1)="k","kommunal","privat")))</f>
        <v>Unterfranken - kommunal</v>
      </c>
      <c r="I1814" s="365"/>
      <c r="J1814" s="365"/>
      <c r="K1814" s="365"/>
      <c r="L1814" s="366"/>
    </row>
    <row r="1815" spans="1:12" ht="15.95" customHeight="1" x14ac:dyDescent="0.25">
      <c r="A1815" s="133" t="s">
        <v>2368</v>
      </c>
      <c r="B1815" s="133" t="s">
        <v>4604</v>
      </c>
      <c r="C1815" s="133">
        <v>8</v>
      </c>
      <c r="D1815" s="136">
        <v>8000</v>
      </c>
      <c r="E1815" s="135">
        <v>2000</v>
      </c>
      <c r="F1815" s="133">
        <v>8</v>
      </c>
      <c r="G1815" s="46" t="str">
        <f>IF(MID(tab_SATLISTE[[#This Row],[SAT-ID]],2,1)="x","x",LEFT(tab_SATLISTE[[#This Row],[SAT-ID]]))</f>
        <v>6</v>
      </c>
      <c r="H1815" s="364" t="str">
        <f xml:space="preserve"> IF(tab_SATLISTE[[#This Row],[SAT-ID]]="","",IF(MID(tab_SATLISTE[[#This Row],[SAT-ID]],2,1)="x","Freistaat Bayern",INDEX(bezirke,LEFT(tab_SATLISTE[[#This Row],[SAT-ID]],1))&amp; " - "&amp; IF(MID(tab_SATLISTE[[#This Row],[SAT-ID]],2,1)="k","kommunal","privat")))</f>
        <v>Unterfranken - kommunal</v>
      </c>
      <c r="I1815" s="365"/>
      <c r="J1815" s="365"/>
      <c r="K1815" s="365"/>
      <c r="L1815" s="366"/>
    </row>
    <row r="1816" spans="1:12" ht="15.95" customHeight="1" x14ac:dyDescent="0.25">
      <c r="A1816" s="133" t="s">
        <v>2370</v>
      </c>
      <c r="B1816" s="133" t="s">
        <v>4605</v>
      </c>
      <c r="C1816" s="133">
        <v>68</v>
      </c>
      <c r="D1816" s="136">
        <v>68000</v>
      </c>
      <c r="E1816" s="135">
        <v>17000</v>
      </c>
      <c r="F1816" s="133">
        <v>68</v>
      </c>
      <c r="G1816" s="46" t="str">
        <f>IF(MID(tab_SATLISTE[[#This Row],[SAT-ID]],2,1)="x","x",LEFT(tab_SATLISTE[[#This Row],[SAT-ID]]))</f>
        <v>6</v>
      </c>
      <c r="H1816" s="364" t="str">
        <f xml:space="preserve"> IF(tab_SATLISTE[[#This Row],[SAT-ID]]="","",IF(MID(tab_SATLISTE[[#This Row],[SAT-ID]],2,1)="x","Freistaat Bayern",INDEX(bezirke,LEFT(tab_SATLISTE[[#This Row],[SAT-ID]],1))&amp; " - "&amp; IF(MID(tab_SATLISTE[[#This Row],[SAT-ID]],2,1)="k","kommunal","privat")))</f>
        <v>Unterfranken - kommunal</v>
      </c>
      <c r="I1816" s="365"/>
      <c r="J1816" s="365"/>
      <c r="K1816" s="365"/>
      <c r="L1816" s="366"/>
    </row>
    <row r="1817" spans="1:12" ht="15.95" customHeight="1" x14ac:dyDescent="0.25">
      <c r="A1817" s="133" t="s">
        <v>2388</v>
      </c>
      <c r="B1817" s="133" t="s">
        <v>4606</v>
      </c>
      <c r="C1817" s="133">
        <v>18</v>
      </c>
      <c r="D1817" s="136">
        <v>18000</v>
      </c>
      <c r="E1817" s="135">
        <v>4500</v>
      </c>
      <c r="F1817" s="133">
        <v>18</v>
      </c>
      <c r="G1817" s="46" t="str">
        <f>IF(MID(tab_SATLISTE[[#This Row],[SAT-ID]],2,1)="x","x",LEFT(tab_SATLISTE[[#This Row],[SAT-ID]]))</f>
        <v>6</v>
      </c>
      <c r="H1817" s="364" t="str">
        <f xml:space="preserve"> IF(tab_SATLISTE[[#This Row],[SAT-ID]]="","",IF(MID(tab_SATLISTE[[#This Row],[SAT-ID]],2,1)="x","Freistaat Bayern",INDEX(bezirke,LEFT(tab_SATLISTE[[#This Row],[SAT-ID]],1))&amp; " - "&amp; IF(MID(tab_SATLISTE[[#This Row],[SAT-ID]],2,1)="k","kommunal","privat")))</f>
        <v>Unterfranken - kommunal</v>
      </c>
      <c r="I1817" s="365"/>
      <c r="J1817" s="365"/>
      <c r="K1817" s="365"/>
      <c r="L1817" s="366"/>
    </row>
    <row r="1818" spans="1:12" ht="15.95" customHeight="1" x14ac:dyDescent="0.25">
      <c r="A1818" s="133" t="s">
        <v>2477</v>
      </c>
      <c r="B1818" s="133" t="s">
        <v>4607</v>
      </c>
      <c r="C1818" s="133">
        <v>9</v>
      </c>
      <c r="D1818" s="136">
        <v>9000</v>
      </c>
      <c r="E1818" s="135">
        <v>2250</v>
      </c>
      <c r="F1818" s="133">
        <v>9</v>
      </c>
      <c r="G1818" s="46" t="str">
        <f>IF(MID(tab_SATLISTE[[#This Row],[SAT-ID]],2,1)="x","x",LEFT(tab_SATLISTE[[#This Row],[SAT-ID]]))</f>
        <v>6</v>
      </c>
      <c r="H1818" s="364" t="str">
        <f xml:space="preserve"> IF(tab_SATLISTE[[#This Row],[SAT-ID]]="","",IF(MID(tab_SATLISTE[[#This Row],[SAT-ID]],2,1)="x","Freistaat Bayern",INDEX(bezirke,LEFT(tab_SATLISTE[[#This Row],[SAT-ID]],1))&amp; " - "&amp; IF(MID(tab_SATLISTE[[#This Row],[SAT-ID]],2,1)="k","kommunal","privat")))</f>
        <v>Unterfranken - kommunal</v>
      </c>
      <c r="I1818" s="365"/>
      <c r="J1818" s="365"/>
      <c r="K1818" s="365"/>
      <c r="L1818" s="366"/>
    </row>
    <row r="1819" spans="1:12" ht="15.95" customHeight="1" x14ac:dyDescent="0.25">
      <c r="A1819" s="133" t="s">
        <v>2395</v>
      </c>
      <c r="B1819" s="133" t="s">
        <v>4608</v>
      </c>
      <c r="C1819" s="133">
        <v>42</v>
      </c>
      <c r="D1819" s="136">
        <v>42000</v>
      </c>
      <c r="E1819" s="135">
        <v>10500</v>
      </c>
      <c r="F1819" s="133">
        <v>42</v>
      </c>
      <c r="G1819" s="46" t="str">
        <f>IF(MID(tab_SATLISTE[[#This Row],[SAT-ID]],2,1)="x","x",LEFT(tab_SATLISTE[[#This Row],[SAT-ID]]))</f>
        <v>6</v>
      </c>
      <c r="H1819" s="364" t="str">
        <f xml:space="preserve"> IF(tab_SATLISTE[[#This Row],[SAT-ID]]="","",IF(MID(tab_SATLISTE[[#This Row],[SAT-ID]],2,1)="x","Freistaat Bayern",INDEX(bezirke,LEFT(tab_SATLISTE[[#This Row],[SAT-ID]],1))&amp; " - "&amp; IF(MID(tab_SATLISTE[[#This Row],[SAT-ID]],2,1)="k","kommunal","privat")))</f>
        <v>Unterfranken - kommunal</v>
      </c>
      <c r="I1819" s="365"/>
      <c r="J1819" s="365"/>
      <c r="K1819" s="365"/>
      <c r="L1819" s="366"/>
    </row>
    <row r="1820" spans="1:12" ht="15.95" customHeight="1" x14ac:dyDescent="0.25">
      <c r="A1820" s="133" t="s">
        <v>2403</v>
      </c>
      <c r="B1820" s="133" t="s">
        <v>4609</v>
      </c>
      <c r="C1820" s="133">
        <v>29</v>
      </c>
      <c r="D1820" s="136">
        <v>29000</v>
      </c>
      <c r="E1820" s="135">
        <v>7250</v>
      </c>
      <c r="F1820" s="133">
        <v>29</v>
      </c>
      <c r="G1820" s="46" t="str">
        <f>IF(MID(tab_SATLISTE[[#This Row],[SAT-ID]],2,1)="x","x",LEFT(tab_SATLISTE[[#This Row],[SAT-ID]]))</f>
        <v>6</v>
      </c>
      <c r="H1820" s="364" t="str">
        <f xml:space="preserve"> IF(tab_SATLISTE[[#This Row],[SAT-ID]]="","",IF(MID(tab_SATLISTE[[#This Row],[SAT-ID]],2,1)="x","Freistaat Bayern",INDEX(bezirke,LEFT(tab_SATLISTE[[#This Row],[SAT-ID]],1))&amp; " - "&amp; IF(MID(tab_SATLISTE[[#This Row],[SAT-ID]],2,1)="k","kommunal","privat")))</f>
        <v>Unterfranken - kommunal</v>
      </c>
      <c r="I1820" s="365"/>
      <c r="J1820" s="365"/>
      <c r="K1820" s="365"/>
      <c r="L1820" s="366"/>
    </row>
    <row r="1821" spans="1:12" ht="15.95" customHeight="1" x14ac:dyDescent="0.25">
      <c r="A1821" s="133" t="s">
        <v>2434</v>
      </c>
      <c r="B1821" s="133" t="s">
        <v>4610</v>
      </c>
      <c r="C1821" s="133">
        <v>5</v>
      </c>
      <c r="D1821" s="136">
        <v>5000</v>
      </c>
      <c r="E1821" s="135">
        <v>1250</v>
      </c>
      <c r="F1821" s="133">
        <v>5</v>
      </c>
      <c r="G1821" s="46" t="str">
        <f>IF(MID(tab_SATLISTE[[#This Row],[SAT-ID]],2,1)="x","x",LEFT(tab_SATLISTE[[#This Row],[SAT-ID]]))</f>
        <v>6</v>
      </c>
      <c r="H1821" s="364" t="str">
        <f xml:space="preserve"> IF(tab_SATLISTE[[#This Row],[SAT-ID]]="","",IF(MID(tab_SATLISTE[[#This Row],[SAT-ID]],2,1)="x","Freistaat Bayern",INDEX(bezirke,LEFT(tab_SATLISTE[[#This Row],[SAT-ID]],1))&amp; " - "&amp; IF(MID(tab_SATLISTE[[#This Row],[SAT-ID]],2,1)="k","kommunal","privat")))</f>
        <v>Unterfranken - kommunal</v>
      </c>
      <c r="I1821" s="365"/>
      <c r="J1821" s="365"/>
      <c r="K1821" s="365"/>
      <c r="L1821" s="366"/>
    </row>
    <row r="1822" spans="1:12" ht="15.95" customHeight="1" x14ac:dyDescent="0.25">
      <c r="A1822" s="133" t="s">
        <v>2443</v>
      </c>
      <c r="B1822" s="133" t="s">
        <v>4611</v>
      </c>
      <c r="C1822" s="133">
        <v>5</v>
      </c>
      <c r="D1822" s="136">
        <v>5000</v>
      </c>
      <c r="E1822" s="135">
        <v>1250</v>
      </c>
      <c r="F1822" s="133">
        <v>5</v>
      </c>
      <c r="G1822" s="46" t="str">
        <f>IF(MID(tab_SATLISTE[[#This Row],[SAT-ID]],2,1)="x","x",LEFT(tab_SATLISTE[[#This Row],[SAT-ID]]))</f>
        <v>6</v>
      </c>
      <c r="H1822" s="364" t="str">
        <f xml:space="preserve"> IF(tab_SATLISTE[[#This Row],[SAT-ID]]="","",IF(MID(tab_SATLISTE[[#This Row],[SAT-ID]],2,1)="x","Freistaat Bayern",INDEX(bezirke,LEFT(tab_SATLISTE[[#This Row],[SAT-ID]],1))&amp; " - "&amp; IF(MID(tab_SATLISTE[[#This Row],[SAT-ID]],2,1)="k","kommunal","privat")))</f>
        <v>Unterfranken - kommunal</v>
      </c>
      <c r="I1822" s="365"/>
      <c r="J1822" s="365"/>
      <c r="K1822" s="365"/>
      <c r="L1822" s="366"/>
    </row>
    <row r="1823" spans="1:12" ht="15.95" customHeight="1" x14ac:dyDescent="0.25">
      <c r="A1823" s="133" t="s">
        <v>2274</v>
      </c>
      <c r="B1823" s="133" t="s">
        <v>4612</v>
      </c>
      <c r="C1823" s="133">
        <v>6</v>
      </c>
      <c r="D1823" s="136">
        <v>6000</v>
      </c>
      <c r="E1823" s="135">
        <v>1500</v>
      </c>
      <c r="F1823" s="133">
        <v>6</v>
      </c>
      <c r="G1823" s="46" t="str">
        <f>IF(MID(tab_SATLISTE[[#This Row],[SAT-ID]],2,1)="x","x",LEFT(tab_SATLISTE[[#This Row],[SAT-ID]]))</f>
        <v>6</v>
      </c>
      <c r="H1823" s="364" t="str">
        <f xml:space="preserve"> IF(tab_SATLISTE[[#This Row],[SAT-ID]]="","",IF(MID(tab_SATLISTE[[#This Row],[SAT-ID]],2,1)="x","Freistaat Bayern",INDEX(bezirke,LEFT(tab_SATLISTE[[#This Row],[SAT-ID]],1))&amp; " - "&amp; IF(MID(tab_SATLISTE[[#This Row],[SAT-ID]],2,1)="k","kommunal","privat")))</f>
        <v>Unterfranken - kommunal</v>
      </c>
      <c r="I1823" s="365"/>
      <c r="J1823" s="365"/>
      <c r="K1823" s="365"/>
      <c r="L1823" s="366"/>
    </row>
    <row r="1824" spans="1:12" ht="15.95" customHeight="1" x14ac:dyDescent="0.25">
      <c r="A1824" s="133" t="s">
        <v>2469</v>
      </c>
      <c r="B1824" s="133" t="s">
        <v>4613</v>
      </c>
      <c r="C1824" s="133">
        <v>7</v>
      </c>
      <c r="D1824" s="136">
        <v>7000</v>
      </c>
      <c r="E1824" s="135">
        <v>1750</v>
      </c>
      <c r="F1824" s="133">
        <v>7</v>
      </c>
      <c r="G1824" s="46" t="str">
        <f>IF(MID(tab_SATLISTE[[#This Row],[SAT-ID]],2,1)="x","x",LEFT(tab_SATLISTE[[#This Row],[SAT-ID]]))</f>
        <v>6</v>
      </c>
      <c r="H1824" s="364" t="str">
        <f xml:space="preserve"> IF(tab_SATLISTE[[#This Row],[SAT-ID]]="","",IF(MID(tab_SATLISTE[[#This Row],[SAT-ID]],2,1)="x","Freistaat Bayern",INDEX(bezirke,LEFT(tab_SATLISTE[[#This Row],[SAT-ID]],1))&amp; " - "&amp; IF(MID(tab_SATLISTE[[#This Row],[SAT-ID]],2,1)="k","kommunal","privat")))</f>
        <v>Unterfranken - kommunal</v>
      </c>
      <c r="I1824" s="365"/>
      <c r="J1824" s="365"/>
      <c r="K1824" s="365"/>
      <c r="L1824" s="366"/>
    </row>
    <row r="1825" spans="1:12" ht="15.95" customHeight="1" x14ac:dyDescent="0.25">
      <c r="A1825" s="133" t="s">
        <v>2475</v>
      </c>
      <c r="B1825" s="133" t="s">
        <v>4614</v>
      </c>
      <c r="C1825" s="133">
        <v>10</v>
      </c>
      <c r="D1825" s="136">
        <v>10000</v>
      </c>
      <c r="E1825" s="135">
        <v>2500</v>
      </c>
      <c r="F1825" s="133">
        <v>10</v>
      </c>
      <c r="G1825" s="46" t="str">
        <f>IF(MID(tab_SATLISTE[[#This Row],[SAT-ID]],2,1)="x","x",LEFT(tab_SATLISTE[[#This Row],[SAT-ID]]))</f>
        <v>6</v>
      </c>
      <c r="H1825" s="364" t="str">
        <f xml:space="preserve"> IF(tab_SATLISTE[[#This Row],[SAT-ID]]="","",IF(MID(tab_SATLISTE[[#This Row],[SAT-ID]],2,1)="x","Freistaat Bayern",INDEX(bezirke,LEFT(tab_SATLISTE[[#This Row],[SAT-ID]],1))&amp; " - "&amp; IF(MID(tab_SATLISTE[[#This Row],[SAT-ID]],2,1)="k","kommunal","privat")))</f>
        <v>Unterfranken - kommunal</v>
      </c>
      <c r="I1825" s="365"/>
      <c r="J1825" s="365"/>
      <c r="K1825" s="365"/>
      <c r="L1825" s="366"/>
    </row>
    <row r="1826" spans="1:12" ht="15.95" customHeight="1" x14ac:dyDescent="0.25">
      <c r="A1826" s="133" t="s">
        <v>2482</v>
      </c>
      <c r="B1826" s="133" t="s">
        <v>4615</v>
      </c>
      <c r="C1826" s="133">
        <v>6</v>
      </c>
      <c r="D1826" s="136">
        <v>6000</v>
      </c>
      <c r="E1826" s="135">
        <v>1500</v>
      </c>
      <c r="F1826" s="133">
        <v>6</v>
      </c>
      <c r="G1826" s="46" t="str">
        <f>IF(MID(tab_SATLISTE[[#This Row],[SAT-ID]],2,1)="x","x",LEFT(tab_SATLISTE[[#This Row],[SAT-ID]]))</f>
        <v>6</v>
      </c>
      <c r="H1826" s="364" t="str">
        <f xml:space="preserve"> IF(tab_SATLISTE[[#This Row],[SAT-ID]]="","",IF(MID(tab_SATLISTE[[#This Row],[SAT-ID]],2,1)="x","Freistaat Bayern",INDEX(bezirke,LEFT(tab_SATLISTE[[#This Row],[SAT-ID]],1))&amp; " - "&amp; IF(MID(tab_SATLISTE[[#This Row],[SAT-ID]],2,1)="k","kommunal","privat")))</f>
        <v>Unterfranken - kommunal</v>
      </c>
      <c r="I1826" s="365"/>
      <c r="J1826" s="365"/>
      <c r="K1826" s="365"/>
      <c r="L1826" s="366"/>
    </row>
    <row r="1827" spans="1:12" ht="15.95" customHeight="1" x14ac:dyDescent="0.25">
      <c r="A1827" s="133" t="s">
        <v>2494</v>
      </c>
      <c r="B1827" s="133" t="s">
        <v>4616</v>
      </c>
      <c r="C1827" s="133">
        <v>4</v>
      </c>
      <c r="D1827" s="136">
        <v>4000</v>
      </c>
      <c r="E1827" s="135">
        <v>1000</v>
      </c>
      <c r="F1827" s="133">
        <v>4</v>
      </c>
      <c r="G1827" s="46" t="str">
        <f>IF(MID(tab_SATLISTE[[#This Row],[SAT-ID]],2,1)="x","x",LEFT(tab_SATLISTE[[#This Row],[SAT-ID]]))</f>
        <v>6</v>
      </c>
      <c r="H1827" s="364" t="str">
        <f xml:space="preserve"> IF(tab_SATLISTE[[#This Row],[SAT-ID]]="","",IF(MID(tab_SATLISTE[[#This Row],[SAT-ID]],2,1)="x","Freistaat Bayern",INDEX(bezirke,LEFT(tab_SATLISTE[[#This Row],[SAT-ID]],1))&amp; " - "&amp; IF(MID(tab_SATLISTE[[#This Row],[SAT-ID]],2,1)="k","kommunal","privat")))</f>
        <v>Unterfranken - kommunal</v>
      </c>
      <c r="I1827" s="365"/>
      <c r="J1827" s="365"/>
      <c r="K1827" s="365"/>
      <c r="L1827" s="366"/>
    </row>
    <row r="1828" spans="1:12" ht="15.95" customHeight="1" x14ac:dyDescent="0.25">
      <c r="A1828" s="133" t="s">
        <v>2504</v>
      </c>
      <c r="B1828" s="133" t="s">
        <v>4617</v>
      </c>
      <c r="C1828" s="133">
        <v>13</v>
      </c>
      <c r="D1828" s="136">
        <v>13000</v>
      </c>
      <c r="E1828" s="135">
        <v>3250</v>
      </c>
      <c r="F1828" s="133">
        <v>13</v>
      </c>
      <c r="G1828" s="46" t="str">
        <f>IF(MID(tab_SATLISTE[[#This Row],[SAT-ID]],2,1)="x","x",LEFT(tab_SATLISTE[[#This Row],[SAT-ID]]))</f>
        <v>6</v>
      </c>
      <c r="H1828" s="364" t="str">
        <f xml:space="preserve"> IF(tab_SATLISTE[[#This Row],[SAT-ID]]="","",IF(MID(tab_SATLISTE[[#This Row],[SAT-ID]],2,1)="x","Freistaat Bayern",INDEX(bezirke,LEFT(tab_SATLISTE[[#This Row],[SAT-ID]],1))&amp; " - "&amp; IF(MID(tab_SATLISTE[[#This Row],[SAT-ID]],2,1)="k","kommunal","privat")))</f>
        <v>Unterfranken - kommunal</v>
      </c>
      <c r="I1828" s="365"/>
      <c r="J1828" s="365"/>
      <c r="K1828" s="365"/>
      <c r="L1828" s="366"/>
    </row>
    <row r="1829" spans="1:12" ht="15.95" customHeight="1" x14ac:dyDescent="0.25">
      <c r="A1829" s="133" t="s">
        <v>2290</v>
      </c>
      <c r="B1829" s="133" t="s">
        <v>4618</v>
      </c>
      <c r="C1829" s="133">
        <v>41</v>
      </c>
      <c r="D1829" s="136">
        <v>41000</v>
      </c>
      <c r="E1829" s="135">
        <v>10250</v>
      </c>
      <c r="F1829" s="133">
        <v>41</v>
      </c>
      <c r="G1829" s="46" t="str">
        <f>IF(MID(tab_SATLISTE[[#This Row],[SAT-ID]],2,1)="x","x",LEFT(tab_SATLISTE[[#This Row],[SAT-ID]]))</f>
        <v>6</v>
      </c>
      <c r="H1829" s="364" t="str">
        <f xml:space="preserve"> IF(tab_SATLISTE[[#This Row],[SAT-ID]]="","",IF(MID(tab_SATLISTE[[#This Row],[SAT-ID]],2,1)="x","Freistaat Bayern",INDEX(bezirke,LEFT(tab_SATLISTE[[#This Row],[SAT-ID]],1))&amp; " - "&amp; IF(MID(tab_SATLISTE[[#This Row],[SAT-ID]],2,1)="k","kommunal","privat")))</f>
        <v>Unterfranken - kommunal</v>
      </c>
      <c r="I1829" s="365"/>
      <c r="J1829" s="365"/>
      <c r="K1829" s="365"/>
      <c r="L1829" s="366"/>
    </row>
    <row r="1830" spans="1:12" ht="15.95" customHeight="1" x14ac:dyDescent="0.25">
      <c r="A1830" s="133" t="s">
        <v>2324</v>
      </c>
      <c r="B1830" s="133" t="s">
        <v>4619</v>
      </c>
      <c r="C1830" s="133">
        <v>9</v>
      </c>
      <c r="D1830" s="136">
        <v>9000</v>
      </c>
      <c r="E1830" s="135">
        <v>2250</v>
      </c>
      <c r="F1830" s="133">
        <v>9</v>
      </c>
      <c r="G1830" s="46" t="str">
        <f>IF(MID(tab_SATLISTE[[#This Row],[SAT-ID]],2,1)="x","x",LEFT(tab_SATLISTE[[#This Row],[SAT-ID]]))</f>
        <v>6</v>
      </c>
      <c r="H1830" s="364" t="str">
        <f xml:space="preserve"> IF(tab_SATLISTE[[#This Row],[SAT-ID]]="","",IF(MID(tab_SATLISTE[[#This Row],[SAT-ID]],2,1)="x","Freistaat Bayern",INDEX(bezirke,LEFT(tab_SATLISTE[[#This Row],[SAT-ID]],1))&amp; " - "&amp; IF(MID(tab_SATLISTE[[#This Row],[SAT-ID]],2,1)="k","kommunal","privat")))</f>
        <v>Unterfranken - kommunal</v>
      </c>
      <c r="I1830" s="365"/>
      <c r="J1830" s="365"/>
      <c r="K1830" s="365"/>
      <c r="L1830" s="366"/>
    </row>
    <row r="1831" spans="1:12" ht="15.95" customHeight="1" x14ac:dyDescent="0.25">
      <c r="A1831" s="133" t="s">
        <v>2334</v>
      </c>
      <c r="B1831" s="133" t="s">
        <v>4620</v>
      </c>
      <c r="C1831" s="133">
        <v>10</v>
      </c>
      <c r="D1831" s="136">
        <v>10000</v>
      </c>
      <c r="E1831" s="135">
        <v>2500</v>
      </c>
      <c r="F1831" s="133">
        <v>10</v>
      </c>
      <c r="G1831" s="46" t="str">
        <f>IF(MID(tab_SATLISTE[[#This Row],[SAT-ID]],2,1)="x","x",LEFT(tab_SATLISTE[[#This Row],[SAT-ID]]))</f>
        <v>6</v>
      </c>
      <c r="H1831" s="364" t="str">
        <f xml:space="preserve"> IF(tab_SATLISTE[[#This Row],[SAT-ID]]="","",IF(MID(tab_SATLISTE[[#This Row],[SAT-ID]],2,1)="x","Freistaat Bayern",INDEX(bezirke,LEFT(tab_SATLISTE[[#This Row],[SAT-ID]],1))&amp; " - "&amp; IF(MID(tab_SATLISTE[[#This Row],[SAT-ID]],2,1)="k","kommunal","privat")))</f>
        <v>Unterfranken - kommunal</v>
      </c>
      <c r="I1831" s="365"/>
      <c r="J1831" s="365"/>
      <c r="K1831" s="365"/>
      <c r="L1831" s="366"/>
    </row>
    <row r="1832" spans="1:12" ht="15.95" customHeight="1" x14ac:dyDescent="0.25">
      <c r="A1832" s="133" t="s">
        <v>2337</v>
      </c>
      <c r="B1832" s="133" t="s">
        <v>4621</v>
      </c>
      <c r="C1832" s="133">
        <v>24</v>
      </c>
      <c r="D1832" s="136">
        <v>24000</v>
      </c>
      <c r="E1832" s="135">
        <v>6000</v>
      </c>
      <c r="F1832" s="133">
        <v>24</v>
      </c>
      <c r="G1832" s="46" t="str">
        <f>IF(MID(tab_SATLISTE[[#This Row],[SAT-ID]],2,1)="x","x",LEFT(tab_SATLISTE[[#This Row],[SAT-ID]]))</f>
        <v>6</v>
      </c>
      <c r="H1832" s="364" t="str">
        <f xml:space="preserve"> IF(tab_SATLISTE[[#This Row],[SAT-ID]]="","",IF(MID(tab_SATLISTE[[#This Row],[SAT-ID]],2,1)="x","Freistaat Bayern",INDEX(bezirke,LEFT(tab_SATLISTE[[#This Row],[SAT-ID]],1))&amp; " - "&amp; IF(MID(tab_SATLISTE[[#This Row],[SAT-ID]],2,1)="k","kommunal","privat")))</f>
        <v>Unterfranken - kommunal</v>
      </c>
      <c r="I1832" s="365"/>
      <c r="J1832" s="365"/>
      <c r="K1832" s="365"/>
      <c r="L1832" s="366"/>
    </row>
    <row r="1833" spans="1:12" ht="15.95" customHeight="1" x14ac:dyDescent="0.25">
      <c r="A1833" s="133" t="s">
        <v>2342</v>
      </c>
      <c r="B1833" s="133" t="s">
        <v>4622</v>
      </c>
      <c r="C1833" s="133">
        <v>41</v>
      </c>
      <c r="D1833" s="136">
        <v>41000</v>
      </c>
      <c r="E1833" s="135">
        <v>10250</v>
      </c>
      <c r="F1833" s="133">
        <v>41</v>
      </c>
      <c r="G1833" s="46" t="str">
        <f>IF(MID(tab_SATLISTE[[#This Row],[SAT-ID]],2,1)="x","x",LEFT(tab_SATLISTE[[#This Row],[SAT-ID]]))</f>
        <v>6</v>
      </c>
      <c r="H1833" s="364" t="str">
        <f xml:space="preserve"> IF(tab_SATLISTE[[#This Row],[SAT-ID]]="","",IF(MID(tab_SATLISTE[[#This Row],[SAT-ID]],2,1)="x","Freistaat Bayern",INDEX(bezirke,LEFT(tab_SATLISTE[[#This Row],[SAT-ID]],1))&amp; " - "&amp; IF(MID(tab_SATLISTE[[#This Row],[SAT-ID]],2,1)="k","kommunal","privat")))</f>
        <v>Unterfranken - kommunal</v>
      </c>
      <c r="I1833" s="365"/>
      <c r="J1833" s="365"/>
      <c r="K1833" s="365"/>
      <c r="L1833" s="366"/>
    </row>
    <row r="1834" spans="1:12" ht="15.95" customHeight="1" x14ac:dyDescent="0.25">
      <c r="A1834" s="133" t="s">
        <v>2344</v>
      </c>
      <c r="B1834" s="133" t="s">
        <v>4623</v>
      </c>
      <c r="C1834" s="133">
        <v>7</v>
      </c>
      <c r="D1834" s="136">
        <v>7000</v>
      </c>
      <c r="E1834" s="135">
        <v>1750</v>
      </c>
      <c r="F1834" s="133">
        <v>7</v>
      </c>
      <c r="G1834" s="46" t="str">
        <f>IF(MID(tab_SATLISTE[[#This Row],[SAT-ID]],2,1)="x","x",LEFT(tab_SATLISTE[[#This Row],[SAT-ID]]))</f>
        <v>6</v>
      </c>
      <c r="H1834" s="364" t="str">
        <f xml:space="preserve"> IF(tab_SATLISTE[[#This Row],[SAT-ID]]="","",IF(MID(tab_SATLISTE[[#This Row],[SAT-ID]],2,1)="x","Freistaat Bayern",INDEX(bezirke,LEFT(tab_SATLISTE[[#This Row],[SAT-ID]],1))&amp; " - "&amp; IF(MID(tab_SATLISTE[[#This Row],[SAT-ID]],2,1)="k","kommunal","privat")))</f>
        <v>Unterfranken - kommunal</v>
      </c>
      <c r="I1834" s="365"/>
      <c r="J1834" s="365"/>
      <c r="K1834" s="365"/>
      <c r="L1834" s="366"/>
    </row>
    <row r="1835" spans="1:12" ht="15.95" customHeight="1" x14ac:dyDescent="0.25">
      <c r="A1835" s="133" t="s">
        <v>2345</v>
      </c>
      <c r="B1835" s="133" t="s">
        <v>4624</v>
      </c>
      <c r="C1835" s="133">
        <v>11</v>
      </c>
      <c r="D1835" s="136">
        <v>11000</v>
      </c>
      <c r="E1835" s="135">
        <v>2750</v>
      </c>
      <c r="F1835" s="133">
        <v>11</v>
      </c>
      <c r="G1835" s="46" t="str">
        <f>IF(MID(tab_SATLISTE[[#This Row],[SAT-ID]],2,1)="x","x",LEFT(tab_SATLISTE[[#This Row],[SAT-ID]]))</f>
        <v>6</v>
      </c>
      <c r="H1835" s="364" t="str">
        <f xml:space="preserve"> IF(tab_SATLISTE[[#This Row],[SAT-ID]]="","",IF(MID(tab_SATLISTE[[#This Row],[SAT-ID]],2,1)="x","Freistaat Bayern",INDEX(bezirke,LEFT(tab_SATLISTE[[#This Row],[SAT-ID]],1))&amp; " - "&amp; IF(MID(tab_SATLISTE[[#This Row],[SAT-ID]],2,1)="k","kommunal","privat")))</f>
        <v>Unterfranken - kommunal</v>
      </c>
      <c r="I1835" s="365"/>
      <c r="J1835" s="365"/>
      <c r="K1835" s="365"/>
      <c r="L1835" s="366"/>
    </row>
    <row r="1836" spans="1:12" ht="15.95" customHeight="1" x14ac:dyDescent="0.25">
      <c r="A1836" s="133" t="s">
        <v>2446</v>
      </c>
      <c r="B1836" s="133" t="s">
        <v>4625</v>
      </c>
      <c r="C1836" s="133">
        <v>8</v>
      </c>
      <c r="D1836" s="136">
        <v>8000</v>
      </c>
      <c r="E1836" s="135">
        <v>2000</v>
      </c>
      <c r="F1836" s="133">
        <v>8</v>
      </c>
      <c r="G1836" s="46" t="str">
        <f>IF(MID(tab_SATLISTE[[#This Row],[SAT-ID]],2,1)="x","x",LEFT(tab_SATLISTE[[#This Row],[SAT-ID]]))</f>
        <v>6</v>
      </c>
      <c r="H1836" s="364" t="str">
        <f xml:space="preserve"> IF(tab_SATLISTE[[#This Row],[SAT-ID]]="","",IF(MID(tab_SATLISTE[[#This Row],[SAT-ID]],2,1)="x","Freistaat Bayern",INDEX(bezirke,LEFT(tab_SATLISTE[[#This Row],[SAT-ID]],1))&amp; " - "&amp; IF(MID(tab_SATLISTE[[#This Row],[SAT-ID]],2,1)="k","kommunal","privat")))</f>
        <v>Unterfranken - kommunal</v>
      </c>
      <c r="I1836" s="365"/>
      <c r="J1836" s="365"/>
      <c r="K1836" s="365"/>
      <c r="L1836" s="366"/>
    </row>
    <row r="1837" spans="1:12" ht="15.95" customHeight="1" x14ac:dyDescent="0.25">
      <c r="A1837" s="133" t="s">
        <v>2456</v>
      </c>
      <c r="B1837" s="133" t="s">
        <v>4626</v>
      </c>
      <c r="C1837" s="133">
        <v>13</v>
      </c>
      <c r="D1837" s="136">
        <v>13000</v>
      </c>
      <c r="E1837" s="135">
        <v>3250</v>
      </c>
      <c r="F1837" s="133">
        <v>13</v>
      </c>
      <c r="G1837" s="46" t="str">
        <f>IF(MID(tab_SATLISTE[[#This Row],[SAT-ID]],2,1)="x","x",LEFT(tab_SATLISTE[[#This Row],[SAT-ID]]))</f>
        <v>6</v>
      </c>
      <c r="H1837" s="364" t="str">
        <f xml:space="preserve"> IF(tab_SATLISTE[[#This Row],[SAT-ID]]="","",IF(MID(tab_SATLISTE[[#This Row],[SAT-ID]],2,1)="x","Freistaat Bayern",INDEX(bezirke,LEFT(tab_SATLISTE[[#This Row],[SAT-ID]],1))&amp; " - "&amp; IF(MID(tab_SATLISTE[[#This Row],[SAT-ID]],2,1)="k","kommunal","privat")))</f>
        <v>Unterfranken - kommunal</v>
      </c>
      <c r="I1837" s="365"/>
      <c r="J1837" s="365"/>
      <c r="K1837" s="365"/>
      <c r="L1837" s="366"/>
    </row>
    <row r="1838" spans="1:12" ht="15.95" customHeight="1" x14ac:dyDescent="0.25">
      <c r="A1838" s="133" t="s">
        <v>2459</v>
      </c>
      <c r="B1838" s="133" t="s">
        <v>4627</v>
      </c>
      <c r="C1838" s="133">
        <v>12</v>
      </c>
      <c r="D1838" s="136">
        <v>12000</v>
      </c>
      <c r="E1838" s="135">
        <v>3000</v>
      </c>
      <c r="F1838" s="133">
        <v>12</v>
      </c>
      <c r="G1838" s="46" t="str">
        <f>IF(MID(tab_SATLISTE[[#This Row],[SAT-ID]],2,1)="x","x",LEFT(tab_SATLISTE[[#This Row],[SAT-ID]]))</f>
        <v>6</v>
      </c>
      <c r="H1838" s="364" t="str">
        <f xml:space="preserve"> IF(tab_SATLISTE[[#This Row],[SAT-ID]]="","",IF(MID(tab_SATLISTE[[#This Row],[SAT-ID]],2,1)="x","Freistaat Bayern",INDEX(bezirke,LEFT(tab_SATLISTE[[#This Row],[SAT-ID]],1))&amp; " - "&amp; IF(MID(tab_SATLISTE[[#This Row],[SAT-ID]],2,1)="k","kommunal","privat")))</f>
        <v>Unterfranken - kommunal</v>
      </c>
      <c r="I1838" s="365"/>
      <c r="J1838" s="365"/>
      <c r="K1838" s="365"/>
      <c r="L1838" s="366"/>
    </row>
    <row r="1839" spans="1:12" ht="15.95" customHeight="1" x14ac:dyDescent="0.25">
      <c r="A1839" s="133" t="s">
        <v>2461</v>
      </c>
      <c r="B1839" s="133" t="s">
        <v>4628</v>
      </c>
      <c r="C1839" s="133">
        <v>13</v>
      </c>
      <c r="D1839" s="136">
        <v>13000</v>
      </c>
      <c r="E1839" s="135">
        <v>3250</v>
      </c>
      <c r="F1839" s="133">
        <v>13</v>
      </c>
      <c r="G1839" s="46" t="str">
        <f>IF(MID(tab_SATLISTE[[#This Row],[SAT-ID]],2,1)="x","x",LEFT(tab_SATLISTE[[#This Row],[SAT-ID]]))</f>
        <v>6</v>
      </c>
      <c r="H1839" s="364" t="str">
        <f xml:space="preserve"> IF(tab_SATLISTE[[#This Row],[SAT-ID]]="","",IF(MID(tab_SATLISTE[[#This Row],[SAT-ID]],2,1)="x","Freistaat Bayern",INDEX(bezirke,LEFT(tab_SATLISTE[[#This Row],[SAT-ID]],1))&amp; " - "&amp; IF(MID(tab_SATLISTE[[#This Row],[SAT-ID]],2,1)="k","kommunal","privat")))</f>
        <v>Unterfranken - kommunal</v>
      </c>
      <c r="I1839" s="365"/>
      <c r="J1839" s="365"/>
      <c r="K1839" s="365"/>
      <c r="L1839" s="366"/>
    </row>
    <row r="1840" spans="1:12" ht="15.95" customHeight="1" x14ac:dyDescent="0.25">
      <c r="A1840" s="133" t="s">
        <v>2464</v>
      </c>
      <c r="B1840" s="133" t="s">
        <v>4629</v>
      </c>
      <c r="C1840" s="133">
        <v>25</v>
      </c>
      <c r="D1840" s="136">
        <v>25000</v>
      </c>
      <c r="E1840" s="135">
        <v>6250</v>
      </c>
      <c r="F1840" s="133">
        <v>25</v>
      </c>
      <c r="G1840" s="46" t="str">
        <f>IF(MID(tab_SATLISTE[[#This Row],[SAT-ID]],2,1)="x","x",LEFT(tab_SATLISTE[[#This Row],[SAT-ID]]))</f>
        <v>6</v>
      </c>
      <c r="H1840" s="364" t="str">
        <f xml:space="preserve"> IF(tab_SATLISTE[[#This Row],[SAT-ID]]="","",IF(MID(tab_SATLISTE[[#This Row],[SAT-ID]],2,1)="x","Freistaat Bayern",INDEX(bezirke,LEFT(tab_SATLISTE[[#This Row],[SAT-ID]],1))&amp; " - "&amp; IF(MID(tab_SATLISTE[[#This Row],[SAT-ID]],2,1)="k","kommunal","privat")))</f>
        <v>Unterfranken - kommunal</v>
      </c>
      <c r="I1840" s="365"/>
      <c r="J1840" s="365"/>
      <c r="K1840" s="365"/>
      <c r="L1840" s="366"/>
    </row>
    <row r="1841" spans="1:12" ht="15.95" customHeight="1" x14ac:dyDescent="0.25">
      <c r="A1841" s="133" t="s">
        <v>2308</v>
      </c>
      <c r="B1841" s="133" t="s">
        <v>4630</v>
      </c>
      <c r="C1841" s="133">
        <v>16</v>
      </c>
      <c r="D1841" s="136">
        <v>16000</v>
      </c>
      <c r="E1841" s="135">
        <v>4000</v>
      </c>
      <c r="F1841" s="133">
        <v>16</v>
      </c>
      <c r="G1841" s="46" t="str">
        <f>IF(MID(tab_SATLISTE[[#This Row],[SAT-ID]],2,1)="x","x",LEFT(tab_SATLISTE[[#This Row],[SAT-ID]]))</f>
        <v>6</v>
      </c>
      <c r="H1841" s="364" t="str">
        <f xml:space="preserve"> IF(tab_SATLISTE[[#This Row],[SAT-ID]]="","",IF(MID(tab_SATLISTE[[#This Row],[SAT-ID]],2,1)="x","Freistaat Bayern",INDEX(bezirke,LEFT(tab_SATLISTE[[#This Row],[SAT-ID]],1))&amp; " - "&amp; IF(MID(tab_SATLISTE[[#This Row],[SAT-ID]],2,1)="k","kommunal","privat")))</f>
        <v>Unterfranken - kommunal</v>
      </c>
      <c r="I1841" s="365"/>
      <c r="J1841" s="365"/>
      <c r="K1841" s="365"/>
      <c r="L1841" s="366"/>
    </row>
    <row r="1842" spans="1:12" ht="15.95" customHeight="1" x14ac:dyDescent="0.25">
      <c r="A1842" s="133" t="s">
        <v>2478</v>
      </c>
      <c r="B1842" s="133" t="s">
        <v>4631</v>
      </c>
      <c r="C1842" s="133">
        <v>8</v>
      </c>
      <c r="D1842" s="136">
        <v>8000</v>
      </c>
      <c r="E1842" s="135">
        <v>2000</v>
      </c>
      <c r="F1842" s="133">
        <v>8</v>
      </c>
      <c r="G1842" s="46" t="str">
        <f>IF(MID(tab_SATLISTE[[#This Row],[SAT-ID]],2,1)="x","x",LEFT(tab_SATLISTE[[#This Row],[SAT-ID]]))</f>
        <v>6</v>
      </c>
      <c r="H1842" s="364" t="str">
        <f xml:space="preserve"> IF(tab_SATLISTE[[#This Row],[SAT-ID]]="","",IF(MID(tab_SATLISTE[[#This Row],[SAT-ID]],2,1)="x","Freistaat Bayern",INDEX(bezirke,LEFT(tab_SATLISTE[[#This Row],[SAT-ID]],1))&amp; " - "&amp; IF(MID(tab_SATLISTE[[#This Row],[SAT-ID]],2,1)="k","kommunal","privat")))</f>
        <v>Unterfranken - kommunal</v>
      </c>
      <c r="I1842" s="365"/>
      <c r="J1842" s="365"/>
      <c r="K1842" s="365"/>
      <c r="L1842" s="366"/>
    </row>
    <row r="1843" spans="1:12" ht="15.95" customHeight="1" x14ac:dyDescent="0.25">
      <c r="A1843" s="133" t="s">
        <v>2385</v>
      </c>
      <c r="B1843" s="133" t="s">
        <v>4632</v>
      </c>
      <c r="C1843" s="133">
        <v>16</v>
      </c>
      <c r="D1843" s="136">
        <v>16000</v>
      </c>
      <c r="E1843" s="135">
        <v>4000</v>
      </c>
      <c r="F1843" s="133">
        <v>16</v>
      </c>
      <c r="G1843" s="46" t="str">
        <f>IF(MID(tab_SATLISTE[[#This Row],[SAT-ID]],2,1)="x","x",LEFT(tab_SATLISTE[[#This Row],[SAT-ID]]))</f>
        <v>6</v>
      </c>
      <c r="H1843" s="364" t="str">
        <f xml:space="preserve"> IF(tab_SATLISTE[[#This Row],[SAT-ID]]="","",IF(MID(tab_SATLISTE[[#This Row],[SAT-ID]],2,1)="x","Freistaat Bayern",INDEX(bezirke,LEFT(tab_SATLISTE[[#This Row],[SAT-ID]],1))&amp; " - "&amp; IF(MID(tab_SATLISTE[[#This Row],[SAT-ID]],2,1)="k","kommunal","privat")))</f>
        <v>Unterfranken - kommunal</v>
      </c>
      <c r="I1843" s="365"/>
      <c r="J1843" s="365"/>
      <c r="K1843" s="365"/>
      <c r="L1843" s="366"/>
    </row>
    <row r="1844" spans="1:12" ht="15.95" customHeight="1" x14ac:dyDescent="0.25">
      <c r="A1844" s="133" t="s">
        <v>2492</v>
      </c>
      <c r="B1844" s="133" t="s">
        <v>4633</v>
      </c>
      <c r="C1844" s="133">
        <v>42</v>
      </c>
      <c r="D1844" s="136">
        <v>42000</v>
      </c>
      <c r="E1844" s="135">
        <v>10500</v>
      </c>
      <c r="F1844" s="133">
        <v>42</v>
      </c>
      <c r="G1844" s="46" t="str">
        <f>IF(MID(tab_SATLISTE[[#This Row],[SAT-ID]],2,1)="x","x",LEFT(tab_SATLISTE[[#This Row],[SAT-ID]]))</f>
        <v>6</v>
      </c>
      <c r="H1844" s="364" t="str">
        <f xml:space="preserve"> IF(tab_SATLISTE[[#This Row],[SAT-ID]]="","",IF(MID(tab_SATLISTE[[#This Row],[SAT-ID]],2,1)="x","Freistaat Bayern",INDEX(bezirke,LEFT(tab_SATLISTE[[#This Row],[SAT-ID]],1))&amp; " - "&amp; IF(MID(tab_SATLISTE[[#This Row],[SAT-ID]],2,1)="k","kommunal","privat")))</f>
        <v>Unterfranken - kommunal</v>
      </c>
      <c r="I1844" s="365"/>
      <c r="J1844" s="365"/>
      <c r="K1844" s="365"/>
      <c r="L1844" s="366"/>
    </row>
    <row r="1845" spans="1:12" ht="15.95" customHeight="1" x14ac:dyDescent="0.25">
      <c r="A1845" s="133" t="s">
        <v>2489</v>
      </c>
      <c r="B1845" s="133" t="s">
        <v>4634</v>
      </c>
      <c r="C1845" s="133">
        <v>7</v>
      </c>
      <c r="D1845" s="136">
        <v>7000</v>
      </c>
      <c r="E1845" s="135">
        <v>1750</v>
      </c>
      <c r="F1845" s="133">
        <v>7</v>
      </c>
      <c r="G1845" s="46" t="str">
        <f>IF(MID(tab_SATLISTE[[#This Row],[SAT-ID]],2,1)="x","x",LEFT(tab_SATLISTE[[#This Row],[SAT-ID]]))</f>
        <v>6</v>
      </c>
      <c r="H1845" s="364" t="str">
        <f xml:space="preserve"> IF(tab_SATLISTE[[#This Row],[SAT-ID]]="","",IF(MID(tab_SATLISTE[[#This Row],[SAT-ID]],2,1)="x","Freistaat Bayern",INDEX(bezirke,LEFT(tab_SATLISTE[[#This Row],[SAT-ID]],1))&amp; " - "&amp; IF(MID(tab_SATLISTE[[#This Row],[SAT-ID]],2,1)="k","kommunal","privat")))</f>
        <v>Unterfranken - kommunal</v>
      </c>
      <c r="I1845" s="365"/>
      <c r="J1845" s="365"/>
      <c r="K1845" s="365"/>
      <c r="L1845" s="366"/>
    </row>
    <row r="1846" spans="1:12" ht="15.95" customHeight="1" x14ac:dyDescent="0.25">
      <c r="A1846" s="133" t="s">
        <v>2278</v>
      </c>
      <c r="B1846" s="133" t="s">
        <v>4635</v>
      </c>
      <c r="C1846" s="133">
        <v>7</v>
      </c>
      <c r="D1846" s="136">
        <v>7000</v>
      </c>
      <c r="E1846" s="135">
        <v>1750</v>
      </c>
      <c r="F1846" s="133">
        <v>7</v>
      </c>
      <c r="G1846" s="46" t="str">
        <f>IF(MID(tab_SATLISTE[[#This Row],[SAT-ID]],2,1)="x","x",LEFT(tab_SATLISTE[[#This Row],[SAT-ID]]))</f>
        <v>6</v>
      </c>
      <c r="H1846" s="364" t="str">
        <f xml:space="preserve"> IF(tab_SATLISTE[[#This Row],[SAT-ID]]="","",IF(MID(tab_SATLISTE[[#This Row],[SAT-ID]],2,1)="x","Freistaat Bayern",INDEX(bezirke,LEFT(tab_SATLISTE[[#This Row],[SAT-ID]],1))&amp; " - "&amp; IF(MID(tab_SATLISTE[[#This Row],[SAT-ID]],2,1)="k","kommunal","privat")))</f>
        <v>Unterfranken - kommunal</v>
      </c>
      <c r="I1846" s="365"/>
      <c r="J1846" s="365"/>
      <c r="K1846" s="365"/>
      <c r="L1846" s="366"/>
    </row>
    <row r="1847" spans="1:12" ht="15.95" customHeight="1" x14ac:dyDescent="0.25">
      <c r="A1847" s="133" t="s">
        <v>2291</v>
      </c>
      <c r="B1847" s="133" t="s">
        <v>4636</v>
      </c>
      <c r="C1847" s="133">
        <v>26</v>
      </c>
      <c r="D1847" s="136">
        <v>26000</v>
      </c>
      <c r="E1847" s="135">
        <v>6500</v>
      </c>
      <c r="F1847" s="133">
        <v>26</v>
      </c>
      <c r="G1847" s="46" t="str">
        <f>IF(MID(tab_SATLISTE[[#This Row],[SAT-ID]],2,1)="x","x",LEFT(tab_SATLISTE[[#This Row],[SAT-ID]]))</f>
        <v>6</v>
      </c>
      <c r="H1847" s="364" t="str">
        <f xml:space="preserve"> IF(tab_SATLISTE[[#This Row],[SAT-ID]]="","",IF(MID(tab_SATLISTE[[#This Row],[SAT-ID]],2,1)="x","Freistaat Bayern",INDEX(bezirke,LEFT(tab_SATLISTE[[#This Row],[SAT-ID]],1))&amp; " - "&amp; IF(MID(tab_SATLISTE[[#This Row],[SAT-ID]],2,1)="k","kommunal","privat")))</f>
        <v>Unterfranken - kommunal</v>
      </c>
      <c r="I1847" s="365"/>
      <c r="J1847" s="365"/>
      <c r="K1847" s="365"/>
      <c r="L1847" s="366"/>
    </row>
    <row r="1848" spans="1:12" ht="15.95" customHeight="1" x14ac:dyDescent="0.25">
      <c r="A1848" s="133" t="s">
        <v>2340</v>
      </c>
      <c r="B1848" s="133" t="s">
        <v>4637</v>
      </c>
      <c r="C1848" s="133">
        <v>4</v>
      </c>
      <c r="D1848" s="136">
        <v>4000</v>
      </c>
      <c r="E1848" s="135">
        <v>1000</v>
      </c>
      <c r="F1848" s="133">
        <v>4</v>
      </c>
      <c r="G1848" s="46" t="str">
        <f>IF(MID(tab_SATLISTE[[#This Row],[SAT-ID]],2,1)="x","x",LEFT(tab_SATLISTE[[#This Row],[SAT-ID]]))</f>
        <v>6</v>
      </c>
      <c r="H1848" s="364" t="str">
        <f xml:space="preserve"> IF(tab_SATLISTE[[#This Row],[SAT-ID]]="","",IF(MID(tab_SATLISTE[[#This Row],[SAT-ID]],2,1)="x","Freistaat Bayern",INDEX(bezirke,LEFT(tab_SATLISTE[[#This Row],[SAT-ID]],1))&amp; " - "&amp; IF(MID(tab_SATLISTE[[#This Row],[SAT-ID]],2,1)="k","kommunal","privat")))</f>
        <v>Unterfranken - kommunal</v>
      </c>
      <c r="I1848" s="365"/>
      <c r="J1848" s="365"/>
      <c r="K1848" s="365"/>
      <c r="L1848" s="366"/>
    </row>
    <row r="1849" spans="1:12" ht="15.95" customHeight="1" x14ac:dyDescent="0.25">
      <c r="A1849" s="133" t="s">
        <v>2313</v>
      </c>
      <c r="B1849" s="133" t="s">
        <v>4638</v>
      </c>
      <c r="C1849" s="133">
        <v>18</v>
      </c>
      <c r="D1849" s="136">
        <v>18000</v>
      </c>
      <c r="E1849" s="135">
        <v>4500</v>
      </c>
      <c r="F1849" s="133">
        <v>18</v>
      </c>
      <c r="G1849" s="46" t="str">
        <f>IF(MID(tab_SATLISTE[[#This Row],[SAT-ID]],2,1)="x","x",LEFT(tab_SATLISTE[[#This Row],[SAT-ID]]))</f>
        <v>6</v>
      </c>
      <c r="H1849" s="364" t="str">
        <f xml:space="preserve"> IF(tab_SATLISTE[[#This Row],[SAT-ID]]="","",IF(MID(tab_SATLISTE[[#This Row],[SAT-ID]],2,1)="x","Freistaat Bayern",INDEX(bezirke,LEFT(tab_SATLISTE[[#This Row],[SAT-ID]],1))&amp; " - "&amp; IF(MID(tab_SATLISTE[[#This Row],[SAT-ID]],2,1)="k","kommunal","privat")))</f>
        <v>Unterfranken - kommunal</v>
      </c>
      <c r="I1849" s="365"/>
      <c r="J1849" s="365"/>
      <c r="K1849" s="365"/>
      <c r="L1849" s="366"/>
    </row>
    <row r="1850" spans="1:12" ht="15.95" customHeight="1" x14ac:dyDescent="0.25">
      <c r="A1850" s="133" t="s">
        <v>2315</v>
      </c>
      <c r="B1850" s="133" t="s">
        <v>4639</v>
      </c>
      <c r="C1850" s="133">
        <v>16</v>
      </c>
      <c r="D1850" s="136">
        <v>16000</v>
      </c>
      <c r="E1850" s="135">
        <v>4000</v>
      </c>
      <c r="F1850" s="133">
        <v>16</v>
      </c>
      <c r="G1850" s="46" t="str">
        <f>IF(MID(tab_SATLISTE[[#This Row],[SAT-ID]],2,1)="x","x",LEFT(tab_SATLISTE[[#This Row],[SAT-ID]]))</f>
        <v>6</v>
      </c>
      <c r="H1850" s="364" t="str">
        <f xml:space="preserve"> IF(tab_SATLISTE[[#This Row],[SAT-ID]]="","",IF(MID(tab_SATLISTE[[#This Row],[SAT-ID]],2,1)="x","Freistaat Bayern",INDEX(bezirke,LEFT(tab_SATLISTE[[#This Row],[SAT-ID]],1))&amp; " - "&amp; IF(MID(tab_SATLISTE[[#This Row],[SAT-ID]],2,1)="k","kommunal","privat")))</f>
        <v>Unterfranken - kommunal</v>
      </c>
      <c r="I1850" s="365"/>
      <c r="J1850" s="365"/>
      <c r="K1850" s="365"/>
      <c r="L1850" s="366"/>
    </row>
    <row r="1851" spans="1:12" ht="15.95" customHeight="1" x14ac:dyDescent="0.25">
      <c r="A1851" s="133" t="s">
        <v>2323</v>
      </c>
      <c r="B1851" s="133" t="s">
        <v>4640</v>
      </c>
      <c r="C1851" s="133">
        <v>15</v>
      </c>
      <c r="D1851" s="136">
        <v>15000</v>
      </c>
      <c r="E1851" s="135">
        <v>3750</v>
      </c>
      <c r="F1851" s="133">
        <v>15</v>
      </c>
      <c r="G1851" s="46" t="str">
        <f>IF(MID(tab_SATLISTE[[#This Row],[SAT-ID]],2,1)="x","x",LEFT(tab_SATLISTE[[#This Row],[SAT-ID]]))</f>
        <v>6</v>
      </c>
      <c r="H1851" s="364" t="str">
        <f xml:space="preserve"> IF(tab_SATLISTE[[#This Row],[SAT-ID]]="","",IF(MID(tab_SATLISTE[[#This Row],[SAT-ID]],2,1)="x","Freistaat Bayern",INDEX(bezirke,LEFT(tab_SATLISTE[[#This Row],[SAT-ID]],1))&amp; " - "&amp; IF(MID(tab_SATLISTE[[#This Row],[SAT-ID]],2,1)="k","kommunal","privat")))</f>
        <v>Unterfranken - kommunal</v>
      </c>
      <c r="I1851" s="365"/>
      <c r="J1851" s="365"/>
      <c r="K1851" s="365"/>
      <c r="L1851" s="366"/>
    </row>
    <row r="1852" spans="1:12" ht="15.95" customHeight="1" x14ac:dyDescent="0.25">
      <c r="A1852" s="133" t="s">
        <v>2339</v>
      </c>
      <c r="B1852" s="133" t="s">
        <v>4641</v>
      </c>
      <c r="C1852" s="133">
        <v>14</v>
      </c>
      <c r="D1852" s="136">
        <v>14000</v>
      </c>
      <c r="E1852" s="135">
        <v>3500</v>
      </c>
      <c r="F1852" s="133">
        <v>14</v>
      </c>
      <c r="G1852" s="46" t="str">
        <f>IF(MID(tab_SATLISTE[[#This Row],[SAT-ID]],2,1)="x","x",LEFT(tab_SATLISTE[[#This Row],[SAT-ID]]))</f>
        <v>6</v>
      </c>
      <c r="H1852" s="364" t="str">
        <f xml:space="preserve"> IF(tab_SATLISTE[[#This Row],[SAT-ID]]="","",IF(MID(tab_SATLISTE[[#This Row],[SAT-ID]],2,1)="x","Freistaat Bayern",INDEX(bezirke,LEFT(tab_SATLISTE[[#This Row],[SAT-ID]],1))&amp; " - "&amp; IF(MID(tab_SATLISTE[[#This Row],[SAT-ID]],2,1)="k","kommunal","privat")))</f>
        <v>Unterfranken - kommunal</v>
      </c>
      <c r="I1852" s="365"/>
      <c r="J1852" s="365"/>
      <c r="K1852" s="365"/>
      <c r="L1852" s="366"/>
    </row>
    <row r="1853" spans="1:12" ht="15.95" customHeight="1" x14ac:dyDescent="0.25">
      <c r="A1853" s="133" t="s">
        <v>2350</v>
      </c>
      <c r="B1853" s="133" t="s">
        <v>4642</v>
      </c>
      <c r="C1853" s="133">
        <v>13</v>
      </c>
      <c r="D1853" s="136">
        <v>13000</v>
      </c>
      <c r="E1853" s="135">
        <v>3250</v>
      </c>
      <c r="F1853" s="133">
        <v>13</v>
      </c>
      <c r="G1853" s="46" t="str">
        <f>IF(MID(tab_SATLISTE[[#This Row],[SAT-ID]],2,1)="x","x",LEFT(tab_SATLISTE[[#This Row],[SAT-ID]]))</f>
        <v>6</v>
      </c>
      <c r="H1853" s="364" t="str">
        <f xml:space="preserve"> IF(tab_SATLISTE[[#This Row],[SAT-ID]]="","",IF(MID(tab_SATLISTE[[#This Row],[SAT-ID]],2,1)="x","Freistaat Bayern",INDEX(bezirke,LEFT(tab_SATLISTE[[#This Row],[SAT-ID]],1))&amp; " - "&amp; IF(MID(tab_SATLISTE[[#This Row],[SAT-ID]],2,1)="k","kommunal","privat")))</f>
        <v>Unterfranken - kommunal</v>
      </c>
      <c r="I1853" s="365"/>
      <c r="J1853" s="365"/>
      <c r="K1853" s="365"/>
      <c r="L1853" s="366"/>
    </row>
    <row r="1854" spans="1:12" ht="15.95" customHeight="1" x14ac:dyDescent="0.25">
      <c r="A1854" s="133" t="s">
        <v>2358</v>
      </c>
      <c r="B1854" s="133" t="s">
        <v>4643</v>
      </c>
      <c r="C1854" s="133">
        <v>19</v>
      </c>
      <c r="D1854" s="136">
        <v>19000</v>
      </c>
      <c r="E1854" s="135">
        <v>4750</v>
      </c>
      <c r="F1854" s="133">
        <v>19</v>
      </c>
      <c r="G1854" s="46" t="str">
        <f>IF(MID(tab_SATLISTE[[#This Row],[SAT-ID]],2,1)="x","x",LEFT(tab_SATLISTE[[#This Row],[SAT-ID]]))</f>
        <v>6</v>
      </c>
      <c r="H1854" s="364" t="str">
        <f xml:space="preserve"> IF(tab_SATLISTE[[#This Row],[SAT-ID]]="","",IF(MID(tab_SATLISTE[[#This Row],[SAT-ID]],2,1)="x","Freistaat Bayern",INDEX(bezirke,LEFT(tab_SATLISTE[[#This Row],[SAT-ID]],1))&amp; " - "&amp; IF(MID(tab_SATLISTE[[#This Row],[SAT-ID]],2,1)="k","kommunal","privat")))</f>
        <v>Unterfranken - kommunal</v>
      </c>
      <c r="I1854" s="365"/>
      <c r="J1854" s="365"/>
      <c r="K1854" s="365"/>
      <c r="L1854" s="366"/>
    </row>
    <row r="1855" spans="1:12" ht="15.95" customHeight="1" x14ac:dyDescent="0.25">
      <c r="A1855" s="133" t="s">
        <v>2372</v>
      </c>
      <c r="B1855" s="133" t="s">
        <v>4644</v>
      </c>
      <c r="C1855" s="133">
        <v>10</v>
      </c>
      <c r="D1855" s="136">
        <v>10000</v>
      </c>
      <c r="E1855" s="135">
        <v>2500</v>
      </c>
      <c r="F1855" s="133">
        <v>10</v>
      </c>
      <c r="G1855" s="46" t="str">
        <f>IF(MID(tab_SATLISTE[[#This Row],[SAT-ID]],2,1)="x","x",LEFT(tab_SATLISTE[[#This Row],[SAT-ID]]))</f>
        <v>6</v>
      </c>
      <c r="H1855" s="364" t="str">
        <f xml:space="preserve"> IF(tab_SATLISTE[[#This Row],[SAT-ID]]="","",IF(MID(tab_SATLISTE[[#This Row],[SAT-ID]],2,1)="x","Freistaat Bayern",INDEX(bezirke,LEFT(tab_SATLISTE[[#This Row],[SAT-ID]],1))&amp; " - "&amp; IF(MID(tab_SATLISTE[[#This Row],[SAT-ID]],2,1)="k","kommunal","privat")))</f>
        <v>Unterfranken - kommunal</v>
      </c>
      <c r="I1855" s="365"/>
      <c r="J1855" s="365"/>
      <c r="K1855" s="365"/>
      <c r="L1855" s="366"/>
    </row>
    <row r="1856" spans="1:12" ht="15.95" customHeight="1" x14ac:dyDescent="0.25">
      <c r="A1856" s="133" t="s">
        <v>2375</v>
      </c>
      <c r="B1856" s="133" t="s">
        <v>4645</v>
      </c>
      <c r="C1856" s="133">
        <v>14</v>
      </c>
      <c r="D1856" s="136">
        <v>14000</v>
      </c>
      <c r="E1856" s="135">
        <v>3500</v>
      </c>
      <c r="F1856" s="133">
        <v>14</v>
      </c>
      <c r="G1856" s="46" t="str">
        <f>IF(MID(tab_SATLISTE[[#This Row],[SAT-ID]],2,1)="x","x",LEFT(tab_SATLISTE[[#This Row],[SAT-ID]]))</f>
        <v>6</v>
      </c>
      <c r="H1856" s="364" t="str">
        <f xml:space="preserve"> IF(tab_SATLISTE[[#This Row],[SAT-ID]]="","",IF(MID(tab_SATLISTE[[#This Row],[SAT-ID]],2,1)="x","Freistaat Bayern",INDEX(bezirke,LEFT(tab_SATLISTE[[#This Row],[SAT-ID]],1))&amp; " - "&amp; IF(MID(tab_SATLISTE[[#This Row],[SAT-ID]],2,1)="k","kommunal","privat")))</f>
        <v>Unterfranken - kommunal</v>
      </c>
      <c r="I1856" s="365"/>
      <c r="J1856" s="365"/>
      <c r="K1856" s="365"/>
      <c r="L1856" s="366"/>
    </row>
    <row r="1857" spans="1:12" ht="15.95" customHeight="1" x14ac:dyDescent="0.25">
      <c r="A1857" s="133" t="s">
        <v>2390</v>
      </c>
      <c r="B1857" s="133" t="s">
        <v>4646</v>
      </c>
      <c r="C1857" s="133">
        <v>14</v>
      </c>
      <c r="D1857" s="136">
        <v>14000</v>
      </c>
      <c r="E1857" s="135">
        <v>3500</v>
      </c>
      <c r="F1857" s="133">
        <v>14</v>
      </c>
      <c r="G1857" s="46" t="str">
        <f>IF(MID(tab_SATLISTE[[#This Row],[SAT-ID]],2,1)="x","x",LEFT(tab_SATLISTE[[#This Row],[SAT-ID]]))</f>
        <v>6</v>
      </c>
      <c r="H1857" s="364" t="str">
        <f xml:space="preserve"> IF(tab_SATLISTE[[#This Row],[SAT-ID]]="","",IF(MID(tab_SATLISTE[[#This Row],[SAT-ID]],2,1)="x","Freistaat Bayern",INDEX(bezirke,LEFT(tab_SATLISTE[[#This Row],[SAT-ID]],1))&amp; " - "&amp; IF(MID(tab_SATLISTE[[#This Row],[SAT-ID]],2,1)="k","kommunal","privat")))</f>
        <v>Unterfranken - kommunal</v>
      </c>
      <c r="I1857" s="365"/>
      <c r="J1857" s="365"/>
      <c r="K1857" s="365"/>
      <c r="L1857" s="366"/>
    </row>
    <row r="1858" spans="1:12" ht="15.95" customHeight="1" x14ac:dyDescent="0.25">
      <c r="A1858" s="133" t="s">
        <v>2431</v>
      </c>
      <c r="B1858" s="133" t="s">
        <v>4647</v>
      </c>
      <c r="C1858" s="133">
        <v>25</v>
      </c>
      <c r="D1858" s="136">
        <v>25000</v>
      </c>
      <c r="E1858" s="135">
        <v>6250</v>
      </c>
      <c r="F1858" s="133">
        <v>25</v>
      </c>
      <c r="G1858" s="46" t="str">
        <f>IF(MID(tab_SATLISTE[[#This Row],[SAT-ID]],2,1)="x","x",LEFT(tab_SATLISTE[[#This Row],[SAT-ID]]))</f>
        <v>6</v>
      </c>
      <c r="H1858" s="364" t="str">
        <f xml:space="preserve"> IF(tab_SATLISTE[[#This Row],[SAT-ID]]="","",IF(MID(tab_SATLISTE[[#This Row],[SAT-ID]],2,1)="x","Freistaat Bayern",INDEX(bezirke,LEFT(tab_SATLISTE[[#This Row],[SAT-ID]],1))&amp; " - "&amp; IF(MID(tab_SATLISTE[[#This Row],[SAT-ID]],2,1)="k","kommunal","privat")))</f>
        <v>Unterfranken - kommunal</v>
      </c>
      <c r="I1858" s="365"/>
      <c r="J1858" s="365"/>
      <c r="K1858" s="365"/>
      <c r="L1858" s="366"/>
    </row>
    <row r="1859" spans="1:12" ht="15.95" customHeight="1" x14ac:dyDescent="0.25">
      <c r="A1859" s="133" t="s">
        <v>2437</v>
      </c>
      <c r="B1859" s="133" t="s">
        <v>4648</v>
      </c>
      <c r="C1859" s="133">
        <v>10</v>
      </c>
      <c r="D1859" s="136">
        <v>10000</v>
      </c>
      <c r="E1859" s="135">
        <v>2500</v>
      </c>
      <c r="F1859" s="133">
        <v>10</v>
      </c>
      <c r="G1859" s="46" t="str">
        <f>IF(MID(tab_SATLISTE[[#This Row],[SAT-ID]],2,1)="x","x",LEFT(tab_SATLISTE[[#This Row],[SAT-ID]]))</f>
        <v>6</v>
      </c>
      <c r="H1859" s="364" t="str">
        <f xml:space="preserve"> IF(tab_SATLISTE[[#This Row],[SAT-ID]]="","",IF(MID(tab_SATLISTE[[#This Row],[SAT-ID]],2,1)="x","Freistaat Bayern",INDEX(bezirke,LEFT(tab_SATLISTE[[#This Row],[SAT-ID]],1))&amp; " - "&amp; IF(MID(tab_SATLISTE[[#This Row],[SAT-ID]],2,1)="k","kommunal","privat")))</f>
        <v>Unterfranken - kommunal</v>
      </c>
      <c r="I1859" s="365"/>
      <c r="J1859" s="365"/>
      <c r="K1859" s="365"/>
      <c r="L1859" s="366"/>
    </row>
    <row r="1860" spans="1:12" ht="15.95" customHeight="1" x14ac:dyDescent="0.25">
      <c r="A1860" s="133" t="s">
        <v>2439</v>
      </c>
      <c r="B1860" s="133" t="s">
        <v>281</v>
      </c>
      <c r="C1860" s="133">
        <v>11</v>
      </c>
      <c r="D1860" s="136">
        <v>11000</v>
      </c>
      <c r="E1860" s="135">
        <v>2750</v>
      </c>
      <c r="F1860" s="133">
        <v>11</v>
      </c>
      <c r="G1860" s="46" t="str">
        <f>IF(MID(tab_SATLISTE[[#This Row],[SAT-ID]],2,1)="x","x",LEFT(tab_SATLISTE[[#This Row],[SAT-ID]]))</f>
        <v>6</v>
      </c>
      <c r="H1860" s="364" t="str">
        <f xml:space="preserve"> IF(tab_SATLISTE[[#This Row],[SAT-ID]]="","",IF(MID(tab_SATLISTE[[#This Row],[SAT-ID]],2,1)="x","Freistaat Bayern",INDEX(bezirke,LEFT(tab_SATLISTE[[#This Row],[SAT-ID]],1))&amp; " - "&amp; IF(MID(tab_SATLISTE[[#This Row],[SAT-ID]],2,1)="k","kommunal","privat")))</f>
        <v>Unterfranken - kommunal</v>
      </c>
      <c r="I1860" s="365"/>
      <c r="J1860" s="365"/>
      <c r="K1860" s="365"/>
      <c r="L1860" s="366"/>
    </row>
    <row r="1861" spans="1:12" ht="15.95" customHeight="1" x14ac:dyDescent="0.25">
      <c r="A1861" s="133" t="s">
        <v>2444</v>
      </c>
      <c r="B1861" s="133" t="s">
        <v>4649</v>
      </c>
      <c r="C1861" s="133">
        <v>28</v>
      </c>
      <c r="D1861" s="136">
        <v>28000</v>
      </c>
      <c r="E1861" s="135">
        <v>7000</v>
      </c>
      <c r="F1861" s="133">
        <v>28</v>
      </c>
      <c r="G1861" s="46" t="str">
        <f>IF(MID(tab_SATLISTE[[#This Row],[SAT-ID]],2,1)="x","x",LEFT(tab_SATLISTE[[#This Row],[SAT-ID]]))</f>
        <v>6</v>
      </c>
      <c r="H1861" s="364" t="str">
        <f xml:space="preserve"> IF(tab_SATLISTE[[#This Row],[SAT-ID]]="","",IF(MID(tab_SATLISTE[[#This Row],[SAT-ID]],2,1)="x","Freistaat Bayern",INDEX(bezirke,LEFT(tab_SATLISTE[[#This Row],[SAT-ID]],1))&amp; " - "&amp; IF(MID(tab_SATLISTE[[#This Row],[SAT-ID]],2,1)="k","kommunal","privat")))</f>
        <v>Unterfranken - kommunal</v>
      </c>
      <c r="I1861" s="365"/>
      <c r="J1861" s="365"/>
      <c r="K1861" s="365"/>
      <c r="L1861" s="366"/>
    </row>
    <row r="1862" spans="1:12" ht="15.95" customHeight="1" x14ac:dyDescent="0.25">
      <c r="A1862" s="133" t="s">
        <v>2448</v>
      </c>
      <c r="B1862" s="133" t="s">
        <v>4650</v>
      </c>
      <c r="C1862" s="133">
        <v>14</v>
      </c>
      <c r="D1862" s="136">
        <v>14000</v>
      </c>
      <c r="E1862" s="135">
        <v>3500</v>
      </c>
      <c r="F1862" s="133">
        <v>14</v>
      </c>
      <c r="G1862" s="46" t="str">
        <f>IF(MID(tab_SATLISTE[[#This Row],[SAT-ID]],2,1)="x","x",LEFT(tab_SATLISTE[[#This Row],[SAT-ID]]))</f>
        <v>6</v>
      </c>
      <c r="H1862" s="364" t="str">
        <f xml:space="preserve"> IF(tab_SATLISTE[[#This Row],[SAT-ID]]="","",IF(MID(tab_SATLISTE[[#This Row],[SAT-ID]],2,1)="x","Freistaat Bayern",INDEX(bezirke,LEFT(tab_SATLISTE[[#This Row],[SAT-ID]],1))&amp; " - "&amp; IF(MID(tab_SATLISTE[[#This Row],[SAT-ID]],2,1)="k","kommunal","privat")))</f>
        <v>Unterfranken - kommunal</v>
      </c>
      <c r="I1862" s="365"/>
      <c r="J1862" s="365"/>
      <c r="K1862" s="365"/>
      <c r="L1862" s="366"/>
    </row>
    <row r="1863" spans="1:12" ht="15.95" customHeight="1" x14ac:dyDescent="0.25">
      <c r="A1863" s="133" t="s">
        <v>2447</v>
      </c>
      <c r="B1863" s="133" t="s">
        <v>4651</v>
      </c>
      <c r="C1863" s="133">
        <v>13</v>
      </c>
      <c r="D1863" s="136">
        <v>13000</v>
      </c>
      <c r="E1863" s="135">
        <v>3250</v>
      </c>
      <c r="F1863" s="133">
        <v>13</v>
      </c>
      <c r="G1863" s="46" t="str">
        <f>IF(MID(tab_SATLISTE[[#This Row],[SAT-ID]],2,1)="x","x",LEFT(tab_SATLISTE[[#This Row],[SAT-ID]]))</f>
        <v>6</v>
      </c>
      <c r="H1863" s="364" t="str">
        <f xml:space="preserve"> IF(tab_SATLISTE[[#This Row],[SAT-ID]]="","",IF(MID(tab_SATLISTE[[#This Row],[SAT-ID]],2,1)="x","Freistaat Bayern",INDEX(bezirke,LEFT(tab_SATLISTE[[#This Row],[SAT-ID]],1))&amp; " - "&amp; IF(MID(tab_SATLISTE[[#This Row],[SAT-ID]],2,1)="k","kommunal","privat")))</f>
        <v>Unterfranken - kommunal</v>
      </c>
      <c r="I1863" s="365"/>
      <c r="J1863" s="365"/>
      <c r="K1863" s="365"/>
      <c r="L1863" s="366"/>
    </row>
    <row r="1864" spans="1:12" ht="15.95" customHeight="1" x14ac:dyDescent="0.25">
      <c r="A1864" s="133" t="s">
        <v>2467</v>
      </c>
      <c r="B1864" s="133" t="s">
        <v>4652</v>
      </c>
      <c r="C1864" s="133">
        <v>10</v>
      </c>
      <c r="D1864" s="136">
        <v>10000</v>
      </c>
      <c r="E1864" s="135">
        <v>2500</v>
      </c>
      <c r="F1864" s="133">
        <v>10</v>
      </c>
      <c r="G1864" s="46" t="str">
        <f>IF(MID(tab_SATLISTE[[#This Row],[SAT-ID]],2,1)="x","x",LEFT(tab_SATLISTE[[#This Row],[SAT-ID]]))</f>
        <v>6</v>
      </c>
      <c r="H1864" s="364" t="str">
        <f xml:space="preserve"> IF(tab_SATLISTE[[#This Row],[SAT-ID]]="","",IF(MID(tab_SATLISTE[[#This Row],[SAT-ID]],2,1)="x","Freistaat Bayern",INDEX(bezirke,LEFT(tab_SATLISTE[[#This Row],[SAT-ID]],1))&amp; " - "&amp; IF(MID(tab_SATLISTE[[#This Row],[SAT-ID]],2,1)="k","kommunal","privat")))</f>
        <v>Unterfranken - kommunal</v>
      </c>
      <c r="I1864" s="365"/>
      <c r="J1864" s="365"/>
      <c r="K1864" s="365"/>
      <c r="L1864" s="366"/>
    </row>
    <row r="1865" spans="1:12" ht="15.95" customHeight="1" x14ac:dyDescent="0.25">
      <c r="A1865" s="133" t="s">
        <v>2473</v>
      </c>
      <c r="B1865" s="133" t="s">
        <v>4653</v>
      </c>
      <c r="C1865" s="133">
        <v>6</v>
      </c>
      <c r="D1865" s="136">
        <v>6000</v>
      </c>
      <c r="E1865" s="135">
        <v>1500</v>
      </c>
      <c r="F1865" s="133">
        <v>6</v>
      </c>
      <c r="G1865" s="46" t="str">
        <f>IF(MID(tab_SATLISTE[[#This Row],[SAT-ID]],2,1)="x","x",LEFT(tab_SATLISTE[[#This Row],[SAT-ID]]))</f>
        <v>6</v>
      </c>
      <c r="H1865" s="364" t="str">
        <f xml:space="preserve"> IF(tab_SATLISTE[[#This Row],[SAT-ID]]="","",IF(MID(tab_SATLISTE[[#This Row],[SAT-ID]],2,1)="x","Freistaat Bayern",INDEX(bezirke,LEFT(tab_SATLISTE[[#This Row],[SAT-ID]],1))&amp; " - "&amp; IF(MID(tab_SATLISTE[[#This Row],[SAT-ID]],2,1)="k","kommunal","privat")))</f>
        <v>Unterfranken - kommunal</v>
      </c>
      <c r="I1865" s="365"/>
      <c r="J1865" s="365"/>
      <c r="K1865" s="365"/>
      <c r="L1865" s="366"/>
    </row>
    <row r="1866" spans="1:12" ht="15.95" customHeight="1" x14ac:dyDescent="0.25">
      <c r="A1866" s="133" t="s">
        <v>2476</v>
      </c>
      <c r="B1866" s="133" t="s">
        <v>4654</v>
      </c>
      <c r="C1866" s="133">
        <v>11</v>
      </c>
      <c r="D1866" s="136">
        <v>11000</v>
      </c>
      <c r="E1866" s="135">
        <v>2750</v>
      </c>
      <c r="F1866" s="133">
        <v>11</v>
      </c>
      <c r="G1866" s="46" t="str">
        <f>IF(MID(tab_SATLISTE[[#This Row],[SAT-ID]],2,1)="x","x",LEFT(tab_SATLISTE[[#This Row],[SAT-ID]]))</f>
        <v>6</v>
      </c>
      <c r="H1866" s="364" t="str">
        <f xml:space="preserve"> IF(tab_SATLISTE[[#This Row],[SAT-ID]]="","",IF(MID(tab_SATLISTE[[#This Row],[SAT-ID]],2,1)="x","Freistaat Bayern",INDEX(bezirke,LEFT(tab_SATLISTE[[#This Row],[SAT-ID]],1))&amp; " - "&amp; IF(MID(tab_SATLISTE[[#This Row],[SAT-ID]],2,1)="k","kommunal","privat")))</f>
        <v>Unterfranken - kommunal</v>
      </c>
      <c r="I1866" s="365"/>
      <c r="J1866" s="365"/>
      <c r="K1866" s="365"/>
      <c r="L1866" s="366"/>
    </row>
    <row r="1867" spans="1:12" ht="15.95" customHeight="1" x14ac:dyDescent="0.25">
      <c r="A1867" s="133" t="s">
        <v>2394</v>
      </c>
      <c r="B1867" s="133" t="s">
        <v>4655</v>
      </c>
      <c r="C1867" s="133">
        <v>9</v>
      </c>
      <c r="D1867" s="136">
        <v>9000</v>
      </c>
      <c r="E1867" s="135">
        <v>2250</v>
      </c>
      <c r="F1867" s="133">
        <v>9</v>
      </c>
      <c r="G1867" s="46" t="str">
        <f>IF(MID(tab_SATLISTE[[#This Row],[SAT-ID]],2,1)="x","x",LEFT(tab_SATLISTE[[#This Row],[SAT-ID]]))</f>
        <v>6</v>
      </c>
      <c r="H1867" s="364" t="str">
        <f xml:space="preserve"> IF(tab_SATLISTE[[#This Row],[SAT-ID]]="","",IF(MID(tab_SATLISTE[[#This Row],[SAT-ID]],2,1)="x","Freistaat Bayern",INDEX(bezirke,LEFT(tab_SATLISTE[[#This Row],[SAT-ID]],1))&amp; " - "&amp; IF(MID(tab_SATLISTE[[#This Row],[SAT-ID]],2,1)="k","kommunal","privat")))</f>
        <v>Unterfranken - kommunal</v>
      </c>
      <c r="I1867" s="365"/>
      <c r="J1867" s="365"/>
      <c r="K1867" s="365"/>
      <c r="L1867" s="366"/>
    </row>
    <row r="1868" spans="1:12" ht="15.95" customHeight="1" x14ac:dyDescent="0.25">
      <c r="A1868" s="133" t="s">
        <v>2483</v>
      </c>
      <c r="B1868" s="133" t="s">
        <v>4656</v>
      </c>
      <c r="C1868" s="133">
        <v>46</v>
      </c>
      <c r="D1868" s="136">
        <v>46000</v>
      </c>
      <c r="E1868" s="135">
        <v>11500</v>
      </c>
      <c r="F1868" s="133">
        <v>46</v>
      </c>
      <c r="G1868" s="46" t="str">
        <f>IF(MID(tab_SATLISTE[[#This Row],[SAT-ID]],2,1)="x","x",LEFT(tab_SATLISTE[[#This Row],[SAT-ID]]))</f>
        <v>6</v>
      </c>
      <c r="H1868" s="364" t="str">
        <f xml:space="preserve"> IF(tab_SATLISTE[[#This Row],[SAT-ID]]="","",IF(MID(tab_SATLISTE[[#This Row],[SAT-ID]],2,1)="x","Freistaat Bayern",INDEX(bezirke,LEFT(tab_SATLISTE[[#This Row],[SAT-ID]],1))&amp; " - "&amp; IF(MID(tab_SATLISTE[[#This Row],[SAT-ID]],2,1)="k","kommunal","privat")))</f>
        <v>Unterfranken - kommunal</v>
      </c>
      <c r="I1868" s="365"/>
      <c r="J1868" s="365"/>
      <c r="K1868" s="365"/>
      <c r="L1868" s="366"/>
    </row>
    <row r="1869" spans="1:12" ht="15.95" customHeight="1" x14ac:dyDescent="0.25">
      <c r="A1869" s="133" t="s">
        <v>2502</v>
      </c>
      <c r="B1869" s="133" t="s">
        <v>4657</v>
      </c>
      <c r="C1869" s="133">
        <v>11</v>
      </c>
      <c r="D1869" s="136">
        <v>11000</v>
      </c>
      <c r="E1869" s="135">
        <v>2750</v>
      </c>
      <c r="F1869" s="133">
        <v>11</v>
      </c>
      <c r="G1869" s="46" t="str">
        <f>IF(MID(tab_SATLISTE[[#This Row],[SAT-ID]],2,1)="x","x",LEFT(tab_SATLISTE[[#This Row],[SAT-ID]]))</f>
        <v>6</v>
      </c>
      <c r="H1869" s="364" t="str">
        <f xml:space="preserve"> IF(tab_SATLISTE[[#This Row],[SAT-ID]]="","",IF(MID(tab_SATLISTE[[#This Row],[SAT-ID]],2,1)="x","Freistaat Bayern",INDEX(bezirke,LEFT(tab_SATLISTE[[#This Row],[SAT-ID]],1))&amp; " - "&amp; IF(MID(tab_SATLISTE[[#This Row],[SAT-ID]],2,1)="k","kommunal","privat")))</f>
        <v>Unterfranken - kommunal</v>
      </c>
      <c r="I1869" s="365"/>
      <c r="J1869" s="365"/>
      <c r="K1869" s="365"/>
      <c r="L1869" s="366"/>
    </row>
    <row r="1870" spans="1:12" ht="15.95" customHeight="1" x14ac:dyDescent="0.25">
      <c r="A1870" s="133" t="s">
        <v>2583</v>
      </c>
      <c r="B1870" s="133" t="s">
        <v>4658</v>
      </c>
      <c r="C1870" s="133">
        <v>10</v>
      </c>
      <c r="D1870" s="136">
        <v>10000</v>
      </c>
      <c r="E1870" s="135">
        <v>2500</v>
      </c>
      <c r="F1870" s="133">
        <v>10</v>
      </c>
      <c r="G1870" s="46" t="str">
        <f>IF(MID(tab_SATLISTE[[#This Row],[SAT-ID]],2,1)="x","x",LEFT(tab_SATLISTE[[#This Row],[SAT-ID]]))</f>
        <v>7</v>
      </c>
      <c r="H1870" s="364" t="str">
        <f xml:space="preserve"> IF(tab_SATLISTE[[#This Row],[SAT-ID]]="","",IF(MID(tab_SATLISTE[[#This Row],[SAT-ID]],2,1)="x","Freistaat Bayern",INDEX(bezirke,LEFT(tab_SATLISTE[[#This Row],[SAT-ID]],1))&amp; " - "&amp; IF(MID(tab_SATLISTE[[#This Row],[SAT-ID]],2,1)="k","kommunal","privat")))</f>
        <v>Schwaben - kommunal</v>
      </c>
      <c r="I1870" s="365"/>
      <c r="J1870" s="365"/>
      <c r="K1870" s="365"/>
      <c r="L1870" s="366"/>
    </row>
    <row r="1871" spans="1:12" ht="15.95" customHeight="1" x14ac:dyDescent="0.25">
      <c r="A1871" s="133" t="s">
        <v>2783</v>
      </c>
      <c r="B1871" s="133" t="s">
        <v>4659</v>
      </c>
      <c r="C1871" s="133">
        <v>28</v>
      </c>
      <c r="D1871" s="136">
        <v>28000</v>
      </c>
      <c r="E1871" s="135">
        <v>7000</v>
      </c>
      <c r="F1871" s="133">
        <v>28</v>
      </c>
      <c r="G1871" s="46" t="str">
        <f>IF(MID(tab_SATLISTE[[#This Row],[SAT-ID]],2,1)="x","x",LEFT(tab_SATLISTE[[#This Row],[SAT-ID]]))</f>
        <v>7</v>
      </c>
      <c r="H1871" s="364" t="str">
        <f xml:space="preserve"> IF(tab_SATLISTE[[#This Row],[SAT-ID]]="","",IF(MID(tab_SATLISTE[[#This Row],[SAT-ID]],2,1)="x","Freistaat Bayern",INDEX(bezirke,LEFT(tab_SATLISTE[[#This Row],[SAT-ID]],1))&amp; " - "&amp; IF(MID(tab_SATLISTE[[#This Row],[SAT-ID]],2,1)="k","kommunal","privat")))</f>
        <v>Schwaben - kommunal</v>
      </c>
      <c r="I1871" s="365"/>
      <c r="J1871" s="365"/>
      <c r="K1871" s="365"/>
      <c r="L1871" s="366"/>
    </row>
    <row r="1872" spans="1:12" ht="15.95" customHeight="1" x14ac:dyDescent="0.25">
      <c r="A1872" s="133" t="s">
        <v>2687</v>
      </c>
      <c r="B1872" s="133" t="s">
        <v>4660</v>
      </c>
      <c r="C1872" s="133">
        <v>20</v>
      </c>
      <c r="D1872" s="136">
        <v>20000</v>
      </c>
      <c r="E1872" s="135">
        <v>5000</v>
      </c>
      <c r="F1872" s="133">
        <v>20</v>
      </c>
      <c r="G1872" s="46" t="str">
        <f>IF(MID(tab_SATLISTE[[#This Row],[SAT-ID]],2,1)="x","x",LEFT(tab_SATLISTE[[#This Row],[SAT-ID]]))</f>
        <v>7</v>
      </c>
      <c r="H1872" s="364" t="str">
        <f xml:space="preserve"> IF(tab_SATLISTE[[#This Row],[SAT-ID]]="","",IF(MID(tab_SATLISTE[[#This Row],[SAT-ID]],2,1)="x","Freistaat Bayern",INDEX(bezirke,LEFT(tab_SATLISTE[[#This Row],[SAT-ID]],1))&amp; " - "&amp; IF(MID(tab_SATLISTE[[#This Row],[SAT-ID]],2,1)="k","kommunal","privat")))</f>
        <v>Schwaben - kommunal</v>
      </c>
      <c r="I1872" s="365"/>
      <c r="J1872" s="365"/>
      <c r="K1872" s="365"/>
      <c r="L1872" s="366"/>
    </row>
    <row r="1873" spans="1:12" ht="15.95" customHeight="1" x14ac:dyDescent="0.25">
      <c r="A1873" s="133" t="s">
        <v>2899</v>
      </c>
      <c r="B1873" s="133" t="s">
        <v>4661</v>
      </c>
      <c r="C1873" s="133">
        <v>9</v>
      </c>
      <c r="D1873" s="136">
        <v>9000</v>
      </c>
      <c r="E1873" s="135">
        <v>2250</v>
      </c>
      <c r="F1873" s="133">
        <v>9</v>
      </c>
      <c r="G1873" s="46" t="str">
        <f>IF(MID(tab_SATLISTE[[#This Row],[SAT-ID]],2,1)="x","x",LEFT(tab_SATLISTE[[#This Row],[SAT-ID]]))</f>
        <v>7</v>
      </c>
      <c r="H1873" s="364" t="str">
        <f xml:space="preserve"> IF(tab_SATLISTE[[#This Row],[SAT-ID]]="","",IF(MID(tab_SATLISTE[[#This Row],[SAT-ID]],2,1)="x","Freistaat Bayern",INDEX(bezirke,LEFT(tab_SATLISTE[[#This Row],[SAT-ID]],1))&amp; " - "&amp; IF(MID(tab_SATLISTE[[#This Row],[SAT-ID]],2,1)="k","kommunal","privat")))</f>
        <v>Schwaben - privat</v>
      </c>
      <c r="I1873" s="365"/>
      <c r="J1873" s="365"/>
      <c r="K1873" s="365"/>
      <c r="L1873" s="366"/>
    </row>
    <row r="1874" spans="1:12" ht="15.95" customHeight="1" x14ac:dyDescent="0.25">
      <c r="A1874" s="133" t="s">
        <v>2716</v>
      </c>
      <c r="B1874" s="133" t="s">
        <v>4662</v>
      </c>
      <c r="C1874" s="133">
        <v>26</v>
      </c>
      <c r="D1874" s="136">
        <v>26000</v>
      </c>
      <c r="E1874" s="135">
        <v>6500</v>
      </c>
      <c r="F1874" s="133">
        <v>26</v>
      </c>
      <c r="G1874" s="46" t="str">
        <f>IF(MID(tab_SATLISTE[[#This Row],[SAT-ID]],2,1)="x","x",LEFT(tab_SATLISTE[[#This Row],[SAT-ID]]))</f>
        <v>7</v>
      </c>
      <c r="H1874" s="364" t="str">
        <f xml:space="preserve"> IF(tab_SATLISTE[[#This Row],[SAT-ID]]="","",IF(MID(tab_SATLISTE[[#This Row],[SAT-ID]],2,1)="x","Freistaat Bayern",INDEX(bezirke,LEFT(tab_SATLISTE[[#This Row],[SAT-ID]],1))&amp; " - "&amp; IF(MID(tab_SATLISTE[[#This Row],[SAT-ID]],2,1)="k","kommunal","privat")))</f>
        <v>Schwaben - kommunal</v>
      </c>
      <c r="I1874" s="365"/>
      <c r="J1874" s="365"/>
      <c r="K1874" s="365"/>
      <c r="L1874" s="366"/>
    </row>
    <row r="1875" spans="1:12" ht="15.95" customHeight="1" x14ac:dyDescent="0.25">
      <c r="A1875" s="133" t="s">
        <v>2628</v>
      </c>
      <c r="B1875" s="133" t="s">
        <v>4663</v>
      </c>
      <c r="C1875" s="133">
        <v>24</v>
      </c>
      <c r="D1875" s="136">
        <v>24000</v>
      </c>
      <c r="E1875" s="135">
        <v>6000</v>
      </c>
      <c r="F1875" s="133">
        <v>24</v>
      </c>
      <c r="G1875" s="46" t="str">
        <f>IF(MID(tab_SATLISTE[[#This Row],[SAT-ID]],2,1)="x","x",LEFT(tab_SATLISTE[[#This Row],[SAT-ID]]))</f>
        <v>7</v>
      </c>
      <c r="H1875" s="364" t="str">
        <f xml:space="preserve"> IF(tab_SATLISTE[[#This Row],[SAT-ID]]="","",IF(MID(tab_SATLISTE[[#This Row],[SAT-ID]],2,1)="x","Freistaat Bayern",INDEX(bezirke,LEFT(tab_SATLISTE[[#This Row],[SAT-ID]],1))&amp; " - "&amp; IF(MID(tab_SATLISTE[[#This Row],[SAT-ID]],2,1)="k","kommunal","privat")))</f>
        <v>Schwaben - kommunal</v>
      </c>
      <c r="I1875" s="365"/>
      <c r="J1875" s="365"/>
      <c r="K1875" s="365"/>
      <c r="L1875" s="366"/>
    </row>
    <row r="1876" spans="1:12" ht="15.95" customHeight="1" x14ac:dyDescent="0.25">
      <c r="A1876" s="133" t="s">
        <v>2655</v>
      </c>
      <c r="B1876" s="133" t="s">
        <v>4664</v>
      </c>
      <c r="C1876" s="133">
        <v>126</v>
      </c>
      <c r="D1876" s="136">
        <v>126000</v>
      </c>
      <c r="E1876" s="135">
        <v>31500</v>
      </c>
      <c r="F1876" s="133">
        <v>126</v>
      </c>
      <c r="G1876" s="46" t="str">
        <f>IF(MID(tab_SATLISTE[[#This Row],[SAT-ID]],2,1)="x","x",LEFT(tab_SATLISTE[[#This Row],[SAT-ID]]))</f>
        <v>7</v>
      </c>
      <c r="H1876" s="364" t="str">
        <f xml:space="preserve"> IF(tab_SATLISTE[[#This Row],[SAT-ID]]="","",IF(MID(tab_SATLISTE[[#This Row],[SAT-ID]],2,1)="x","Freistaat Bayern",INDEX(bezirke,LEFT(tab_SATLISTE[[#This Row],[SAT-ID]],1))&amp; " - "&amp; IF(MID(tab_SATLISTE[[#This Row],[SAT-ID]],2,1)="k","kommunal","privat")))</f>
        <v>Schwaben - kommunal</v>
      </c>
      <c r="I1876" s="365"/>
      <c r="J1876" s="365"/>
      <c r="K1876" s="365"/>
      <c r="L1876" s="366"/>
    </row>
    <row r="1877" spans="1:12" ht="15.95" customHeight="1" x14ac:dyDescent="0.25">
      <c r="A1877" s="133" t="s">
        <v>2745</v>
      </c>
      <c r="B1877" s="133" t="s">
        <v>4665</v>
      </c>
      <c r="C1877" s="133">
        <v>28</v>
      </c>
      <c r="D1877" s="136">
        <v>28000</v>
      </c>
      <c r="E1877" s="135">
        <v>7000</v>
      </c>
      <c r="F1877" s="133">
        <v>28</v>
      </c>
      <c r="G1877" s="46" t="str">
        <f>IF(MID(tab_SATLISTE[[#This Row],[SAT-ID]],2,1)="x","x",LEFT(tab_SATLISTE[[#This Row],[SAT-ID]]))</f>
        <v>7</v>
      </c>
      <c r="H1877" s="364" t="str">
        <f xml:space="preserve"> IF(tab_SATLISTE[[#This Row],[SAT-ID]]="","",IF(MID(tab_SATLISTE[[#This Row],[SAT-ID]],2,1)="x","Freistaat Bayern",INDEX(bezirke,LEFT(tab_SATLISTE[[#This Row],[SAT-ID]],1))&amp; " - "&amp; IF(MID(tab_SATLISTE[[#This Row],[SAT-ID]],2,1)="k","kommunal","privat")))</f>
        <v>Schwaben - kommunal</v>
      </c>
      <c r="I1877" s="365"/>
      <c r="J1877" s="365"/>
      <c r="K1877" s="365"/>
      <c r="L1877" s="366"/>
    </row>
    <row r="1878" spans="1:12" ht="15.95" customHeight="1" x14ac:dyDescent="0.25">
      <c r="A1878" s="133" t="s">
        <v>2689</v>
      </c>
      <c r="B1878" s="133" t="s">
        <v>4666</v>
      </c>
      <c r="C1878" s="133">
        <v>23</v>
      </c>
      <c r="D1878" s="136">
        <v>23000</v>
      </c>
      <c r="E1878" s="135">
        <v>5750</v>
      </c>
      <c r="F1878" s="133">
        <v>23</v>
      </c>
      <c r="G1878" s="46" t="str">
        <f>IF(MID(tab_SATLISTE[[#This Row],[SAT-ID]],2,1)="x","x",LEFT(tab_SATLISTE[[#This Row],[SAT-ID]]))</f>
        <v>7</v>
      </c>
      <c r="H1878" s="364" t="str">
        <f xml:space="preserve"> IF(tab_SATLISTE[[#This Row],[SAT-ID]]="","",IF(MID(tab_SATLISTE[[#This Row],[SAT-ID]],2,1)="x","Freistaat Bayern",INDEX(bezirke,LEFT(tab_SATLISTE[[#This Row],[SAT-ID]],1))&amp; " - "&amp; IF(MID(tab_SATLISTE[[#This Row],[SAT-ID]],2,1)="k","kommunal","privat")))</f>
        <v>Schwaben - kommunal</v>
      </c>
      <c r="I1878" s="365"/>
      <c r="J1878" s="365"/>
      <c r="K1878" s="365"/>
      <c r="L1878" s="366"/>
    </row>
    <row r="1879" spans="1:12" ht="15.95" customHeight="1" x14ac:dyDescent="0.25">
      <c r="A1879" s="133" t="s">
        <v>2855</v>
      </c>
      <c r="B1879" s="133" t="s">
        <v>4667</v>
      </c>
      <c r="C1879" s="133">
        <v>13</v>
      </c>
      <c r="D1879" s="136">
        <v>13000</v>
      </c>
      <c r="E1879" s="135">
        <v>3250</v>
      </c>
      <c r="F1879" s="133">
        <v>13</v>
      </c>
      <c r="G1879" s="46" t="str">
        <f>IF(MID(tab_SATLISTE[[#This Row],[SAT-ID]],2,1)="x","x",LEFT(tab_SATLISTE[[#This Row],[SAT-ID]]))</f>
        <v>7</v>
      </c>
      <c r="H1879" s="364" t="str">
        <f xml:space="preserve"> IF(tab_SATLISTE[[#This Row],[SAT-ID]]="","",IF(MID(tab_SATLISTE[[#This Row],[SAT-ID]],2,1)="x","Freistaat Bayern",INDEX(bezirke,LEFT(tab_SATLISTE[[#This Row],[SAT-ID]],1))&amp; " - "&amp; IF(MID(tab_SATLISTE[[#This Row],[SAT-ID]],2,1)="k","kommunal","privat")))</f>
        <v>Schwaben - kommunal</v>
      </c>
      <c r="I1879" s="365"/>
      <c r="J1879" s="365"/>
      <c r="K1879" s="365"/>
      <c r="L1879" s="366"/>
    </row>
    <row r="1880" spans="1:12" ht="15.95" customHeight="1" x14ac:dyDescent="0.25">
      <c r="A1880" s="133" t="s">
        <v>2629</v>
      </c>
      <c r="B1880" s="133" t="s">
        <v>4668</v>
      </c>
      <c r="C1880" s="133">
        <v>22</v>
      </c>
      <c r="D1880" s="136">
        <v>22000</v>
      </c>
      <c r="E1880" s="135">
        <v>5500</v>
      </c>
      <c r="F1880" s="133">
        <v>22</v>
      </c>
      <c r="G1880" s="46" t="str">
        <f>IF(MID(tab_SATLISTE[[#This Row],[SAT-ID]],2,1)="x","x",LEFT(tab_SATLISTE[[#This Row],[SAT-ID]]))</f>
        <v>7</v>
      </c>
      <c r="H1880" s="364" t="str">
        <f xml:space="preserve"> IF(tab_SATLISTE[[#This Row],[SAT-ID]]="","",IF(MID(tab_SATLISTE[[#This Row],[SAT-ID]],2,1)="x","Freistaat Bayern",INDEX(bezirke,LEFT(tab_SATLISTE[[#This Row],[SAT-ID]],1))&amp; " - "&amp; IF(MID(tab_SATLISTE[[#This Row],[SAT-ID]],2,1)="k","kommunal","privat")))</f>
        <v>Schwaben - kommunal</v>
      </c>
      <c r="I1880" s="365"/>
      <c r="J1880" s="365"/>
      <c r="K1880" s="365"/>
      <c r="L1880" s="366"/>
    </row>
    <row r="1881" spans="1:12" ht="15.95" customHeight="1" x14ac:dyDescent="0.25">
      <c r="A1881" s="133" t="s">
        <v>2834</v>
      </c>
      <c r="B1881" s="133" t="s">
        <v>4669</v>
      </c>
      <c r="C1881" s="133">
        <v>21</v>
      </c>
      <c r="D1881" s="136">
        <v>21000</v>
      </c>
      <c r="E1881" s="135">
        <v>5250</v>
      </c>
      <c r="F1881" s="133">
        <v>21</v>
      </c>
      <c r="G1881" s="46" t="str">
        <f>IF(MID(tab_SATLISTE[[#This Row],[SAT-ID]],2,1)="x","x",LEFT(tab_SATLISTE[[#This Row],[SAT-ID]]))</f>
        <v>7</v>
      </c>
      <c r="H1881" s="364" t="str">
        <f xml:space="preserve"> IF(tab_SATLISTE[[#This Row],[SAT-ID]]="","",IF(MID(tab_SATLISTE[[#This Row],[SAT-ID]],2,1)="x","Freistaat Bayern",INDEX(bezirke,LEFT(tab_SATLISTE[[#This Row],[SAT-ID]],1))&amp; " - "&amp; IF(MID(tab_SATLISTE[[#This Row],[SAT-ID]],2,1)="k","kommunal","privat")))</f>
        <v>Schwaben - kommunal</v>
      </c>
      <c r="I1881" s="365"/>
      <c r="J1881" s="365"/>
      <c r="K1881" s="365"/>
      <c r="L1881" s="366"/>
    </row>
    <row r="1882" spans="1:12" ht="15.95" customHeight="1" x14ac:dyDescent="0.25">
      <c r="A1882" s="133" t="s">
        <v>2618</v>
      </c>
      <c r="B1882" s="133" t="s">
        <v>4670</v>
      </c>
      <c r="C1882" s="133">
        <v>24</v>
      </c>
      <c r="D1882" s="136">
        <v>24000</v>
      </c>
      <c r="E1882" s="135">
        <v>6000</v>
      </c>
      <c r="F1882" s="133">
        <v>24</v>
      </c>
      <c r="G1882" s="46" t="str">
        <f>IF(MID(tab_SATLISTE[[#This Row],[SAT-ID]],2,1)="x","x",LEFT(tab_SATLISTE[[#This Row],[SAT-ID]]))</f>
        <v>7</v>
      </c>
      <c r="H1882" s="364" t="str">
        <f xml:space="preserve"> IF(tab_SATLISTE[[#This Row],[SAT-ID]]="","",IF(MID(tab_SATLISTE[[#This Row],[SAT-ID]],2,1)="x","Freistaat Bayern",INDEX(bezirke,LEFT(tab_SATLISTE[[#This Row],[SAT-ID]],1))&amp; " - "&amp; IF(MID(tab_SATLISTE[[#This Row],[SAT-ID]],2,1)="k","kommunal","privat")))</f>
        <v>Schwaben - kommunal</v>
      </c>
      <c r="I1882" s="365"/>
      <c r="J1882" s="365"/>
      <c r="K1882" s="365"/>
      <c r="L1882" s="366"/>
    </row>
    <row r="1883" spans="1:12" ht="15.95" customHeight="1" x14ac:dyDescent="0.25">
      <c r="A1883" s="133" t="s">
        <v>2755</v>
      </c>
      <c r="B1883" s="133" t="s">
        <v>4671</v>
      </c>
      <c r="C1883" s="133">
        <v>40</v>
      </c>
      <c r="D1883" s="136">
        <v>40000</v>
      </c>
      <c r="E1883" s="135">
        <v>10000</v>
      </c>
      <c r="F1883" s="133">
        <v>40</v>
      </c>
      <c r="G1883" s="46" t="str">
        <f>IF(MID(tab_SATLISTE[[#This Row],[SAT-ID]],2,1)="x","x",LEFT(tab_SATLISTE[[#This Row],[SAT-ID]]))</f>
        <v>7</v>
      </c>
      <c r="H1883" s="364" t="str">
        <f xml:space="preserve"> IF(tab_SATLISTE[[#This Row],[SAT-ID]]="","",IF(MID(tab_SATLISTE[[#This Row],[SAT-ID]],2,1)="x","Freistaat Bayern",INDEX(bezirke,LEFT(tab_SATLISTE[[#This Row],[SAT-ID]],1))&amp; " - "&amp; IF(MID(tab_SATLISTE[[#This Row],[SAT-ID]],2,1)="k","kommunal","privat")))</f>
        <v>Schwaben - kommunal</v>
      </c>
      <c r="I1883" s="365"/>
      <c r="J1883" s="365"/>
      <c r="K1883" s="365"/>
      <c r="L1883" s="366"/>
    </row>
    <row r="1884" spans="1:12" ht="15.95" customHeight="1" x14ac:dyDescent="0.25">
      <c r="A1884" s="133" t="s">
        <v>2779</v>
      </c>
      <c r="B1884" s="133" t="s">
        <v>4672</v>
      </c>
      <c r="C1884" s="133">
        <v>28</v>
      </c>
      <c r="D1884" s="136">
        <v>28000</v>
      </c>
      <c r="E1884" s="135">
        <v>7000</v>
      </c>
      <c r="F1884" s="133">
        <v>28</v>
      </c>
      <c r="G1884" s="46" t="str">
        <f>IF(MID(tab_SATLISTE[[#This Row],[SAT-ID]],2,1)="x","x",LEFT(tab_SATLISTE[[#This Row],[SAT-ID]]))</f>
        <v>7</v>
      </c>
      <c r="H1884" s="364" t="str">
        <f xml:space="preserve"> IF(tab_SATLISTE[[#This Row],[SAT-ID]]="","",IF(MID(tab_SATLISTE[[#This Row],[SAT-ID]],2,1)="x","Freistaat Bayern",INDEX(bezirke,LEFT(tab_SATLISTE[[#This Row],[SAT-ID]],1))&amp; " - "&amp; IF(MID(tab_SATLISTE[[#This Row],[SAT-ID]],2,1)="k","kommunal","privat")))</f>
        <v>Schwaben - kommunal</v>
      </c>
      <c r="I1884" s="365"/>
      <c r="J1884" s="365"/>
      <c r="K1884" s="365"/>
      <c r="L1884" s="366"/>
    </row>
    <row r="1885" spans="1:12" ht="15.95" customHeight="1" x14ac:dyDescent="0.25">
      <c r="A1885" s="133" t="s">
        <v>2660</v>
      </c>
      <c r="B1885" s="133" t="s">
        <v>4673</v>
      </c>
      <c r="C1885" s="133">
        <v>12</v>
      </c>
      <c r="D1885" s="136">
        <v>12000</v>
      </c>
      <c r="E1885" s="135">
        <v>3000</v>
      </c>
      <c r="F1885" s="133">
        <v>12</v>
      </c>
      <c r="G1885" s="46" t="str">
        <f>IF(MID(tab_SATLISTE[[#This Row],[SAT-ID]],2,1)="x","x",LEFT(tab_SATLISTE[[#This Row],[SAT-ID]]))</f>
        <v>7</v>
      </c>
      <c r="H1885" s="364" t="str">
        <f xml:space="preserve"> IF(tab_SATLISTE[[#This Row],[SAT-ID]]="","",IF(MID(tab_SATLISTE[[#This Row],[SAT-ID]],2,1)="x","Freistaat Bayern",INDEX(bezirke,LEFT(tab_SATLISTE[[#This Row],[SAT-ID]],1))&amp; " - "&amp; IF(MID(tab_SATLISTE[[#This Row],[SAT-ID]],2,1)="k","kommunal","privat")))</f>
        <v>Schwaben - kommunal</v>
      </c>
      <c r="I1885" s="365"/>
      <c r="J1885" s="365"/>
      <c r="K1885" s="365"/>
      <c r="L1885" s="366"/>
    </row>
    <row r="1886" spans="1:12" ht="15.95" customHeight="1" x14ac:dyDescent="0.25">
      <c r="A1886" s="133" t="s">
        <v>2744</v>
      </c>
      <c r="B1886" s="133" t="s">
        <v>4674</v>
      </c>
      <c r="C1886" s="133">
        <v>42</v>
      </c>
      <c r="D1886" s="136">
        <v>42000</v>
      </c>
      <c r="E1886" s="135">
        <v>10500</v>
      </c>
      <c r="F1886" s="133">
        <v>42</v>
      </c>
      <c r="G1886" s="46" t="str">
        <f>IF(MID(tab_SATLISTE[[#This Row],[SAT-ID]],2,1)="x","x",LEFT(tab_SATLISTE[[#This Row],[SAT-ID]]))</f>
        <v>7</v>
      </c>
      <c r="H1886" s="364" t="str">
        <f xml:space="preserve"> IF(tab_SATLISTE[[#This Row],[SAT-ID]]="","",IF(MID(tab_SATLISTE[[#This Row],[SAT-ID]],2,1)="x","Freistaat Bayern",INDEX(bezirke,LEFT(tab_SATLISTE[[#This Row],[SAT-ID]],1))&amp; " - "&amp; IF(MID(tab_SATLISTE[[#This Row],[SAT-ID]],2,1)="k","kommunal","privat")))</f>
        <v>Schwaben - kommunal</v>
      </c>
      <c r="I1886" s="365"/>
      <c r="J1886" s="365"/>
      <c r="K1886" s="365"/>
      <c r="L1886" s="366"/>
    </row>
    <row r="1887" spans="1:12" ht="15.95" customHeight="1" x14ac:dyDescent="0.25">
      <c r="A1887" s="133" t="s">
        <v>2743</v>
      </c>
      <c r="B1887" s="133" t="s">
        <v>4675</v>
      </c>
      <c r="C1887" s="133">
        <v>34</v>
      </c>
      <c r="D1887" s="136">
        <v>34000</v>
      </c>
      <c r="E1887" s="135">
        <v>8500</v>
      </c>
      <c r="F1887" s="133">
        <v>34</v>
      </c>
      <c r="G1887" s="46" t="str">
        <f>IF(MID(tab_SATLISTE[[#This Row],[SAT-ID]],2,1)="x","x",LEFT(tab_SATLISTE[[#This Row],[SAT-ID]]))</f>
        <v>7</v>
      </c>
      <c r="H1887" s="364" t="str">
        <f xml:space="preserve"> IF(tab_SATLISTE[[#This Row],[SAT-ID]]="","",IF(MID(tab_SATLISTE[[#This Row],[SAT-ID]],2,1)="x","Freistaat Bayern",INDEX(bezirke,LEFT(tab_SATLISTE[[#This Row],[SAT-ID]],1))&amp; " - "&amp; IF(MID(tab_SATLISTE[[#This Row],[SAT-ID]],2,1)="k","kommunal","privat")))</f>
        <v>Schwaben - kommunal</v>
      </c>
      <c r="I1887" s="365"/>
      <c r="J1887" s="365"/>
      <c r="K1887" s="365"/>
      <c r="L1887" s="366"/>
    </row>
    <row r="1888" spans="1:12" ht="15.95" customHeight="1" x14ac:dyDescent="0.25">
      <c r="A1888" s="133" t="s">
        <v>2930</v>
      </c>
      <c r="B1888" s="133" t="s">
        <v>4676</v>
      </c>
      <c r="C1888" s="133">
        <v>6</v>
      </c>
      <c r="D1888" s="136">
        <v>6000</v>
      </c>
      <c r="E1888" s="135">
        <v>1500</v>
      </c>
      <c r="F1888" s="133">
        <v>6</v>
      </c>
      <c r="G1888" s="46" t="str">
        <f>IF(MID(tab_SATLISTE[[#This Row],[SAT-ID]],2,1)="x","x",LEFT(tab_SATLISTE[[#This Row],[SAT-ID]]))</f>
        <v>7</v>
      </c>
      <c r="H1888" s="364" t="str">
        <f xml:space="preserve"> IF(tab_SATLISTE[[#This Row],[SAT-ID]]="","",IF(MID(tab_SATLISTE[[#This Row],[SAT-ID]],2,1)="x","Freistaat Bayern",INDEX(bezirke,LEFT(tab_SATLISTE[[#This Row],[SAT-ID]],1))&amp; " - "&amp; IF(MID(tab_SATLISTE[[#This Row],[SAT-ID]],2,1)="k","kommunal","privat")))</f>
        <v>Schwaben - privat</v>
      </c>
      <c r="I1888" s="365"/>
      <c r="J1888" s="365"/>
      <c r="K1888" s="365"/>
      <c r="L1888" s="366"/>
    </row>
    <row r="1889" spans="1:12" ht="15.95" customHeight="1" x14ac:dyDescent="0.25">
      <c r="A1889" s="133" t="s">
        <v>2925</v>
      </c>
      <c r="B1889" s="133" t="s">
        <v>4677</v>
      </c>
      <c r="C1889" s="133">
        <v>5</v>
      </c>
      <c r="D1889" s="136">
        <v>5000</v>
      </c>
      <c r="E1889" s="135">
        <v>1250</v>
      </c>
      <c r="F1889" s="133">
        <v>5</v>
      </c>
      <c r="G1889" s="46" t="str">
        <f>IF(MID(tab_SATLISTE[[#This Row],[SAT-ID]],2,1)="x","x",LEFT(tab_SATLISTE[[#This Row],[SAT-ID]]))</f>
        <v>7</v>
      </c>
      <c r="H1889" s="364" t="str">
        <f xml:space="preserve"> IF(tab_SATLISTE[[#This Row],[SAT-ID]]="","",IF(MID(tab_SATLISTE[[#This Row],[SAT-ID]],2,1)="x","Freistaat Bayern",INDEX(bezirke,LEFT(tab_SATLISTE[[#This Row],[SAT-ID]],1))&amp; " - "&amp; IF(MID(tab_SATLISTE[[#This Row],[SAT-ID]],2,1)="k","kommunal","privat")))</f>
        <v>Schwaben - privat</v>
      </c>
      <c r="I1889" s="365"/>
      <c r="J1889" s="365"/>
      <c r="K1889" s="365"/>
      <c r="L1889" s="366"/>
    </row>
    <row r="1890" spans="1:12" ht="15.95" customHeight="1" x14ac:dyDescent="0.25">
      <c r="A1890" s="133" t="s">
        <v>2759</v>
      </c>
      <c r="B1890" s="133" t="s">
        <v>4678</v>
      </c>
      <c r="C1890" s="133">
        <v>248</v>
      </c>
      <c r="D1890" s="136">
        <v>248000</v>
      </c>
      <c r="E1890" s="135">
        <v>62000</v>
      </c>
      <c r="F1890" s="133">
        <v>248</v>
      </c>
      <c r="G1890" s="46" t="str">
        <f>IF(MID(tab_SATLISTE[[#This Row],[SAT-ID]],2,1)="x","x",LEFT(tab_SATLISTE[[#This Row],[SAT-ID]]))</f>
        <v>7</v>
      </c>
      <c r="H1890" s="364" t="str">
        <f xml:space="preserve"> IF(tab_SATLISTE[[#This Row],[SAT-ID]]="","",IF(MID(tab_SATLISTE[[#This Row],[SAT-ID]],2,1)="x","Freistaat Bayern",INDEX(bezirke,LEFT(tab_SATLISTE[[#This Row],[SAT-ID]],1))&amp; " - "&amp; IF(MID(tab_SATLISTE[[#This Row],[SAT-ID]],2,1)="k","kommunal","privat")))</f>
        <v>Schwaben - kommunal</v>
      </c>
      <c r="I1890" s="365"/>
      <c r="J1890" s="365"/>
      <c r="K1890" s="365"/>
      <c r="L1890" s="366"/>
    </row>
    <row r="1891" spans="1:12" ht="15.95" customHeight="1" x14ac:dyDescent="0.25">
      <c r="A1891" s="133" t="s">
        <v>2699</v>
      </c>
      <c r="B1891" s="133" t="s">
        <v>4679</v>
      </c>
      <c r="C1891" s="133">
        <v>6</v>
      </c>
      <c r="D1891" s="136">
        <v>6000</v>
      </c>
      <c r="E1891" s="135">
        <v>1500</v>
      </c>
      <c r="F1891" s="133">
        <v>6</v>
      </c>
      <c r="G1891" s="46" t="str">
        <f>IF(MID(tab_SATLISTE[[#This Row],[SAT-ID]],2,1)="x","x",LEFT(tab_SATLISTE[[#This Row],[SAT-ID]]))</f>
        <v>7</v>
      </c>
      <c r="H1891" s="364" t="str">
        <f xml:space="preserve"> IF(tab_SATLISTE[[#This Row],[SAT-ID]]="","",IF(MID(tab_SATLISTE[[#This Row],[SAT-ID]],2,1)="x","Freistaat Bayern",INDEX(bezirke,LEFT(tab_SATLISTE[[#This Row],[SAT-ID]],1))&amp; " - "&amp; IF(MID(tab_SATLISTE[[#This Row],[SAT-ID]],2,1)="k","kommunal","privat")))</f>
        <v>Schwaben - kommunal</v>
      </c>
      <c r="I1891" s="365"/>
      <c r="J1891" s="365"/>
      <c r="K1891" s="365"/>
      <c r="L1891" s="366"/>
    </row>
    <row r="1892" spans="1:12" ht="15.95" customHeight="1" x14ac:dyDescent="0.25">
      <c r="A1892" s="133" t="s">
        <v>2666</v>
      </c>
      <c r="B1892" s="133" t="s">
        <v>4680</v>
      </c>
      <c r="C1892" s="133">
        <v>12</v>
      </c>
      <c r="D1892" s="136">
        <v>12000</v>
      </c>
      <c r="E1892" s="135">
        <v>3000</v>
      </c>
      <c r="F1892" s="133">
        <v>12</v>
      </c>
      <c r="G1892" s="46" t="str">
        <f>IF(MID(tab_SATLISTE[[#This Row],[SAT-ID]],2,1)="x","x",LEFT(tab_SATLISTE[[#This Row],[SAT-ID]]))</f>
        <v>7</v>
      </c>
      <c r="H1892" s="364" t="str">
        <f xml:space="preserve"> IF(tab_SATLISTE[[#This Row],[SAT-ID]]="","",IF(MID(tab_SATLISTE[[#This Row],[SAT-ID]],2,1)="x","Freistaat Bayern",INDEX(bezirke,LEFT(tab_SATLISTE[[#This Row],[SAT-ID]],1))&amp; " - "&amp; IF(MID(tab_SATLISTE[[#This Row],[SAT-ID]],2,1)="k","kommunal","privat")))</f>
        <v>Schwaben - kommunal</v>
      </c>
      <c r="I1892" s="365"/>
      <c r="J1892" s="365"/>
      <c r="K1892" s="365"/>
      <c r="L1892" s="366"/>
    </row>
    <row r="1893" spans="1:12" ht="15.95" customHeight="1" x14ac:dyDescent="0.25">
      <c r="A1893" s="133" t="s">
        <v>2882</v>
      </c>
      <c r="B1893" s="133" t="s">
        <v>4681</v>
      </c>
      <c r="C1893" s="133">
        <v>10</v>
      </c>
      <c r="D1893" s="136">
        <v>10000</v>
      </c>
      <c r="E1893" s="135">
        <v>2500</v>
      </c>
      <c r="F1893" s="133">
        <v>10</v>
      </c>
      <c r="G1893" s="46" t="str">
        <f>IF(MID(tab_SATLISTE[[#This Row],[SAT-ID]],2,1)="x","x",LEFT(tab_SATLISTE[[#This Row],[SAT-ID]]))</f>
        <v>7</v>
      </c>
      <c r="H1893" s="364" t="str">
        <f xml:space="preserve"> IF(tab_SATLISTE[[#This Row],[SAT-ID]]="","",IF(MID(tab_SATLISTE[[#This Row],[SAT-ID]],2,1)="x","Freistaat Bayern",INDEX(bezirke,LEFT(tab_SATLISTE[[#This Row],[SAT-ID]],1))&amp; " - "&amp; IF(MID(tab_SATLISTE[[#This Row],[SAT-ID]],2,1)="k","kommunal","privat")))</f>
        <v>Schwaben - privat</v>
      </c>
      <c r="I1893" s="365"/>
      <c r="J1893" s="365"/>
      <c r="K1893" s="365"/>
      <c r="L1893" s="366"/>
    </row>
    <row r="1894" spans="1:12" ht="15.95" customHeight="1" x14ac:dyDescent="0.25">
      <c r="A1894" s="133" t="s">
        <v>2706</v>
      </c>
      <c r="B1894" s="133" t="s">
        <v>4682</v>
      </c>
      <c r="C1894" s="133">
        <v>680</v>
      </c>
      <c r="D1894" s="136">
        <v>680000</v>
      </c>
      <c r="E1894" s="135">
        <v>170000</v>
      </c>
      <c r="F1894" s="133">
        <v>680</v>
      </c>
      <c r="G1894" s="46" t="str">
        <f>IF(MID(tab_SATLISTE[[#This Row],[SAT-ID]],2,1)="x","x",LEFT(tab_SATLISTE[[#This Row],[SAT-ID]]))</f>
        <v>7</v>
      </c>
      <c r="H1894" s="364" t="str">
        <f xml:space="preserve"> IF(tab_SATLISTE[[#This Row],[SAT-ID]]="","",IF(MID(tab_SATLISTE[[#This Row],[SAT-ID]],2,1)="x","Freistaat Bayern",INDEX(bezirke,LEFT(tab_SATLISTE[[#This Row],[SAT-ID]],1))&amp; " - "&amp; IF(MID(tab_SATLISTE[[#This Row],[SAT-ID]],2,1)="k","kommunal","privat")))</f>
        <v>Schwaben - kommunal</v>
      </c>
      <c r="I1894" s="365"/>
      <c r="J1894" s="365"/>
      <c r="K1894" s="365"/>
      <c r="L1894" s="366"/>
    </row>
    <row r="1895" spans="1:12" ht="15.95" customHeight="1" x14ac:dyDescent="0.25">
      <c r="A1895" s="133" t="s">
        <v>2616</v>
      </c>
      <c r="B1895" s="133" t="s">
        <v>4683</v>
      </c>
      <c r="C1895" s="133">
        <v>7</v>
      </c>
      <c r="D1895" s="136">
        <v>7000</v>
      </c>
      <c r="E1895" s="135">
        <v>1750</v>
      </c>
      <c r="F1895" s="133">
        <v>7</v>
      </c>
      <c r="G1895" s="46" t="str">
        <f>IF(MID(tab_SATLISTE[[#This Row],[SAT-ID]],2,1)="x","x",LEFT(tab_SATLISTE[[#This Row],[SAT-ID]]))</f>
        <v>7</v>
      </c>
      <c r="H1895" s="364" t="str">
        <f xml:space="preserve"> IF(tab_SATLISTE[[#This Row],[SAT-ID]]="","",IF(MID(tab_SATLISTE[[#This Row],[SAT-ID]],2,1)="x","Freistaat Bayern",INDEX(bezirke,LEFT(tab_SATLISTE[[#This Row],[SAT-ID]],1))&amp; " - "&amp; IF(MID(tab_SATLISTE[[#This Row],[SAT-ID]],2,1)="k","kommunal","privat")))</f>
        <v>Schwaben - kommunal</v>
      </c>
      <c r="I1895" s="365"/>
      <c r="J1895" s="365"/>
      <c r="K1895" s="365"/>
      <c r="L1895" s="366"/>
    </row>
    <row r="1896" spans="1:12" ht="15.95" customHeight="1" x14ac:dyDescent="0.25">
      <c r="A1896" s="133" t="s">
        <v>2703</v>
      </c>
      <c r="B1896" s="133" t="s">
        <v>3039</v>
      </c>
      <c r="C1896" s="133">
        <v>8</v>
      </c>
      <c r="D1896" s="136">
        <v>8000</v>
      </c>
      <c r="E1896" s="135">
        <v>2000</v>
      </c>
      <c r="F1896" s="133">
        <v>8</v>
      </c>
      <c r="G1896" s="46" t="str">
        <f>IF(MID(tab_SATLISTE[[#This Row],[SAT-ID]],2,1)="x","x",LEFT(tab_SATLISTE[[#This Row],[SAT-ID]]))</f>
        <v>7</v>
      </c>
      <c r="H1896" s="364" t="str">
        <f xml:space="preserve"> IF(tab_SATLISTE[[#This Row],[SAT-ID]]="","",IF(MID(tab_SATLISTE[[#This Row],[SAT-ID]],2,1)="x","Freistaat Bayern",INDEX(bezirke,LEFT(tab_SATLISTE[[#This Row],[SAT-ID]],1))&amp; " - "&amp; IF(MID(tab_SATLISTE[[#This Row],[SAT-ID]],2,1)="k","kommunal","privat")))</f>
        <v>Schwaben - kommunal</v>
      </c>
      <c r="I1896" s="365"/>
      <c r="J1896" s="365"/>
      <c r="K1896" s="365"/>
      <c r="L1896" s="366"/>
    </row>
    <row r="1897" spans="1:12" ht="15.95" customHeight="1" x14ac:dyDescent="0.25">
      <c r="A1897" s="133" t="s">
        <v>2857</v>
      </c>
      <c r="B1897" s="133" t="s">
        <v>4684</v>
      </c>
      <c r="C1897" s="133">
        <v>7</v>
      </c>
      <c r="D1897" s="136">
        <v>7000</v>
      </c>
      <c r="E1897" s="135">
        <v>1750</v>
      </c>
      <c r="F1897" s="133">
        <v>7</v>
      </c>
      <c r="G1897" s="46" t="str">
        <f>IF(MID(tab_SATLISTE[[#This Row],[SAT-ID]],2,1)="x","x",LEFT(tab_SATLISTE[[#This Row],[SAT-ID]]))</f>
        <v>7</v>
      </c>
      <c r="H1897" s="364" t="str">
        <f xml:space="preserve"> IF(tab_SATLISTE[[#This Row],[SAT-ID]]="","",IF(MID(tab_SATLISTE[[#This Row],[SAT-ID]],2,1)="x","Freistaat Bayern",INDEX(bezirke,LEFT(tab_SATLISTE[[#This Row],[SAT-ID]],1))&amp; " - "&amp; IF(MID(tab_SATLISTE[[#This Row],[SAT-ID]],2,1)="k","kommunal","privat")))</f>
        <v>Schwaben - kommunal</v>
      </c>
      <c r="I1897" s="365"/>
      <c r="J1897" s="365"/>
      <c r="K1897" s="365"/>
      <c r="L1897" s="366"/>
    </row>
    <row r="1898" spans="1:12" ht="15.95" customHeight="1" x14ac:dyDescent="0.25">
      <c r="A1898" s="133" t="s">
        <v>2662</v>
      </c>
      <c r="B1898" s="133" t="s">
        <v>4685</v>
      </c>
      <c r="C1898" s="133">
        <v>114</v>
      </c>
      <c r="D1898" s="136">
        <v>114000</v>
      </c>
      <c r="E1898" s="135">
        <v>28500</v>
      </c>
      <c r="F1898" s="133">
        <v>114</v>
      </c>
      <c r="G1898" s="46" t="str">
        <f>IF(MID(tab_SATLISTE[[#This Row],[SAT-ID]],2,1)="x","x",LEFT(tab_SATLISTE[[#This Row],[SAT-ID]]))</f>
        <v>7</v>
      </c>
      <c r="H1898" s="364" t="str">
        <f xml:space="preserve"> IF(tab_SATLISTE[[#This Row],[SAT-ID]]="","",IF(MID(tab_SATLISTE[[#This Row],[SAT-ID]],2,1)="x","Freistaat Bayern",INDEX(bezirke,LEFT(tab_SATLISTE[[#This Row],[SAT-ID]],1))&amp; " - "&amp; IF(MID(tab_SATLISTE[[#This Row],[SAT-ID]],2,1)="k","kommunal","privat")))</f>
        <v>Schwaben - kommunal</v>
      </c>
      <c r="I1898" s="365"/>
      <c r="J1898" s="365"/>
      <c r="K1898" s="365"/>
      <c r="L1898" s="366"/>
    </row>
    <row r="1899" spans="1:12" ht="15.95" customHeight="1" x14ac:dyDescent="0.25">
      <c r="A1899" s="133" t="s">
        <v>2597</v>
      </c>
      <c r="B1899" s="133" t="s">
        <v>4686</v>
      </c>
      <c r="C1899" s="133">
        <v>4</v>
      </c>
      <c r="D1899" s="136">
        <v>4000</v>
      </c>
      <c r="E1899" s="135">
        <v>1000</v>
      </c>
      <c r="F1899" s="133">
        <v>4</v>
      </c>
      <c r="G1899" s="46" t="str">
        <f>IF(MID(tab_SATLISTE[[#This Row],[SAT-ID]],2,1)="x","x",LEFT(tab_SATLISTE[[#This Row],[SAT-ID]]))</f>
        <v>7</v>
      </c>
      <c r="H1899" s="364" t="str">
        <f xml:space="preserve"> IF(tab_SATLISTE[[#This Row],[SAT-ID]]="","",IF(MID(tab_SATLISTE[[#This Row],[SAT-ID]],2,1)="x","Freistaat Bayern",INDEX(bezirke,LEFT(tab_SATLISTE[[#This Row],[SAT-ID]],1))&amp; " - "&amp; IF(MID(tab_SATLISTE[[#This Row],[SAT-ID]],2,1)="k","kommunal","privat")))</f>
        <v>Schwaben - kommunal</v>
      </c>
      <c r="I1899" s="365"/>
      <c r="J1899" s="365"/>
      <c r="K1899" s="365"/>
      <c r="L1899" s="366"/>
    </row>
    <row r="1900" spans="1:12" ht="15.95" customHeight="1" x14ac:dyDescent="0.25">
      <c r="A1900" s="133" t="s">
        <v>2818</v>
      </c>
      <c r="B1900" s="133" t="s">
        <v>282</v>
      </c>
      <c r="C1900" s="133">
        <v>15</v>
      </c>
      <c r="D1900" s="136">
        <v>15000</v>
      </c>
      <c r="E1900" s="135">
        <v>3750</v>
      </c>
      <c r="F1900" s="133">
        <v>15</v>
      </c>
      <c r="G1900" s="46" t="str">
        <f>IF(MID(tab_SATLISTE[[#This Row],[SAT-ID]],2,1)="x","x",LEFT(tab_SATLISTE[[#This Row],[SAT-ID]]))</f>
        <v>7</v>
      </c>
      <c r="H1900" s="364" t="str">
        <f xml:space="preserve"> IF(tab_SATLISTE[[#This Row],[SAT-ID]]="","",IF(MID(tab_SATLISTE[[#This Row],[SAT-ID]],2,1)="x","Freistaat Bayern",INDEX(bezirke,LEFT(tab_SATLISTE[[#This Row],[SAT-ID]],1))&amp; " - "&amp; IF(MID(tab_SATLISTE[[#This Row],[SAT-ID]],2,1)="k","kommunal","privat")))</f>
        <v>Schwaben - kommunal</v>
      </c>
      <c r="I1900" s="365"/>
      <c r="J1900" s="365"/>
      <c r="K1900" s="365"/>
      <c r="L1900" s="366"/>
    </row>
    <row r="1901" spans="1:12" ht="15.95" customHeight="1" x14ac:dyDescent="0.25">
      <c r="A1901" s="133" t="s">
        <v>2580</v>
      </c>
      <c r="B1901" s="133" t="s">
        <v>4687</v>
      </c>
      <c r="C1901" s="133">
        <v>15</v>
      </c>
      <c r="D1901" s="136">
        <v>15000</v>
      </c>
      <c r="E1901" s="135">
        <v>3750</v>
      </c>
      <c r="F1901" s="133">
        <v>15</v>
      </c>
      <c r="G1901" s="46" t="str">
        <f>IF(MID(tab_SATLISTE[[#This Row],[SAT-ID]],2,1)="x","x",LEFT(tab_SATLISTE[[#This Row],[SAT-ID]]))</f>
        <v>7</v>
      </c>
      <c r="H1901" s="364" t="str">
        <f xml:space="preserve"> IF(tab_SATLISTE[[#This Row],[SAT-ID]]="","",IF(MID(tab_SATLISTE[[#This Row],[SAT-ID]],2,1)="x","Freistaat Bayern",INDEX(bezirke,LEFT(tab_SATLISTE[[#This Row],[SAT-ID]],1))&amp; " - "&amp; IF(MID(tab_SATLISTE[[#This Row],[SAT-ID]],2,1)="k","kommunal","privat")))</f>
        <v>Schwaben - kommunal</v>
      </c>
      <c r="I1901" s="365"/>
      <c r="J1901" s="365"/>
      <c r="K1901" s="365"/>
      <c r="L1901" s="366"/>
    </row>
    <row r="1902" spans="1:12" ht="15.95" customHeight="1" x14ac:dyDescent="0.25">
      <c r="A1902" s="133" t="s">
        <v>2581</v>
      </c>
      <c r="B1902" s="133" t="s">
        <v>4688</v>
      </c>
      <c r="C1902" s="133">
        <v>91</v>
      </c>
      <c r="D1902" s="136">
        <v>91000</v>
      </c>
      <c r="E1902" s="135">
        <v>22750</v>
      </c>
      <c r="F1902" s="133">
        <v>91</v>
      </c>
      <c r="G1902" s="46" t="str">
        <f>IF(MID(tab_SATLISTE[[#This Row],[SAT-ID]],2,1)="x","x",LEFT(tab_SATLISTE[[#This Row],[SAT-ID]]))</f>
        <v>7</v>
      </c>
      <c r="H1902" s="364" t="str">
        <f xml:space="preserve"> IF(tab_SATLISTE[[#This Row],[SAT-ID]]="","",IF(MID(tab_SATLISTE[[#This Row],[SAT-ID]],2,1)="x","Freistaat Bayern",INDEX(bezirke,LEFT(tab_SATLISTE[[#This Row],[SAT-ID]],1))&amp; " - "&amp; IF(MID(tab_SATLISTE[[#This Row],[SAT-ID]],2,1)="k","kommunal","privat")))</f>
        <v>Schwaben - kommunal</v>
      </c>
      <c r="I1902" s="365"/>
      <c r="J1902" s="365"/>
      <c r="K1902" s="365"/>
      <c r="L1902" s="366"/>
    </row>
    <row r="1903" spans="1:12" ht="15.95" customHeight="1" x14ac:dyDescent="0.25">
      <c r="A1903" s="133" t="s">
        <v>2651</v>
      </c>
      <c r="B1903" s="133" t="s">
        <v>4689</v>
      </c>
      <c r="C1903" s="133">
        <v>9</v>
      </c>
      <c r="D1903" s="136">
        <v>9000</v>
      </c>
      <c r="E1903" s="135">
        <v>2250</v>
      </c>
      <c r="F1903" s="133">
        <v>9</v>
      </c>
      <c r="G1903" s="46" t="str">
        <f>IF(MID(tab_SATLISTE[[#This Row],[SAT-ID]],2,1)="x","x",LEFT(tab_SATLISTE[[#This Row],[SAT-ID]]))</f>
        <v>7</v>
      </c>
      <c r="H1903" s="364" t="str">
        <f xml:space="preserve"> IF(tab_SATLISTE[[#This Row],[SAT-ID]]="","",IF(MID(tab_SATLISTE[[#This Row],[SAT-ID]],2,1)="x","Freistaat Bayern",INDEX(bezirke,LEFT(tab_SATLISTE[[#This Row],[SAT-ID]],1))&amp; " - "&amp; IF(MID(tab_SATLISTE[[#This Row],[SAT-ID]],2,1)="k","kommunal","privat")))</f>
        <v>Schwaben - kommunal</v>
      </c>
      <c r="I1903" s="365"/>
      <c r="J1903" s="365"/>
      <c r="K1903" s="365"/>
      <c r="L1903" s="366"/>
    </row>
    <row r="1904" spans="1:12" ht="15.95" customHeight="1" x14ac:dyDescent="0.25">
      <c r="A1904" s="133" t="s">
        <v>2667</v>
      </c>
      <c r="B1904" s="133" t="s">
        <v>4690</v>
      </c>
      <c r="C1904" s="133">
        <v>17</v>
      </c>
      <c r="D1904" s="136">
        <v>17000</v>
      </c>
      <c r="E1904" s="135">
        <v>4250</v>
      </c>
      <c r="F1904" s="133">
        <v>17</v>
      </c>
      <c r="G1904" s="46" t="str">
        <f>IF(MID(tab_SATLISTE[[#This Row],[SAT-ID]],2,1)="x","x",LEFT(tab_SATLISTE[[#This Row],[SAT-ID]]))</f>
        <v>7</v>
      </c>
      <c r="H1904" s="364" t="str">
        <f xml:space="preserve"> IF(tab_SATLISTE[[#This Row],[SAT-ID]]="","",IF(MID(tab_SATLISTE[[#This Row],[SAT-ID]],2,1)="x","Freistaat Bayern",INDEX(bezirke,LEFT(tab_SATLISTE[[#This Row],[SAT-ID]],1))&amp; " - "&amp; IF(MID(tab_SATLISTE[[#This Row],[SAT-ID]],2,1)="k","kommunal","privat")))</f>
        <v>Schwaben - kommunal</v>
      </c>
      <c r="I1904" s="365"/>
      <c r="J1904" s="365"/>
      <c r="K1904" s="365"/>
      <c r="L1904" s="366"/>
    </row>
    <row r="1905" spans="1:12" ht="15.95" customHeight="1" x14ac:dyDescent="0.25">
      <c r="A1905" s="133" t="s">
        <v>2697</v>
      </c>
      <c r="B1905" s="133" t="s">
        <v>4691</v>
      </c>
      <c r="C1905" s="133">
        <v>8</v>
      </c>
      <c r="D1905" s="136">
        <v>8000</v>
      </c>
      <c r="E1905" s="135">
        <v>2000</v>
      </c>
      <c r="F1905" s="133">
        <v>8</v>
      </c>
      <c r="G1905" s="46" t="str">
        <f>IF(MID(tab_SATLISTE[[#This Row],[SAT-ID]],2,1)="x","x",LEFT(tab_SATLISTE[[#This Row],[SAT-ID]]))</f>
        <v>7</v>
      </c>
      <c r="H1905" s="364" t="str">
        <f xml:space="preserve"> IF(tab_SATLISTE[[#This Row],[SAT-ID]]="","",IF(MID(tab_SATLISTE[[#This Row],[SAT-ID]],2,1)="x","Freistaat Bayern",INDEX(bezirke,LEFT(tab_SATLISTE[[#This Row],[SAT-ID]],1))&amp; " - "&amp; IF(MID(tab_SATLISTE[[#This Row],[SAT-ID]],2,1)="k","kommunal","privat")))</f>
        <v>Schwaben - kommunal</v>
      </c>
      <c r="I1905" s="365"/>
      <c r="J1905" s="365"/>
      <c r="K1905" s="365"/>
      <c r="L1905" s="366"/>
    </row>
    <row r="1906" spans="1:12" ht="15.95" customHeight="1" x14ac:dyDescent="0.25">
      <c r="A1906" s="133" t="s">
        <v>2709</v>
      </c>
      <c r="B1906" s="133" t="s">
        <v>4692</v>
      </c>
      <c r="C1906" s="133">
        <v>56</v>
      </c>
      <c r="D1906" s="136">
        <v>56000</v>
      </c>
      <c r="E1906" s="135">
        <v>14000</v>
      </c>
      <c r="F1906" s="133">
        <v>56</v>
      </c>
      <c r="G1906" s="46" t="str">
        <f>IF(MID(tab_SATLISTE[[#This Row],[SAT-ID]],2,1)="x","x",LEFT(tab_SATLISTE[[#This Row],[SAT-ID]]))</f>
        <v>7</v>
      </c>
      <c r="H1906" s="364" t="str">
        <f xml:space="preserve"> IF(tab_SATLISTE[[#This Row],[SAT-ID]]="","",IF(MID(tab_SATLISTE[[#This Row],[SAT-ID]],2,1)="x","Freistaat Bayern",INDEX(bezirke,LEFT(tab_SATLISTE[[#This Row],[SAT-ID]],1))&amp; " - "&amp; IF(MID(tab_SATLISTE[[#This Row],[SAT-ID]],2,1)="k","kommunal","privat")))</f>
        <v>Schwaben - kommunal</v>
      </c>
      <c r="I1906" s="365"/>
      <c r="J1906" s="365"/>
      <c r="K1906" s="365"/>
      <c r="L1906" s="366"/>
    </row>
    <row r="1907" spans="1:12" ht="15.95" customHeight="1" x14ac:dyDescent="0.25">
      <c r="A1907" s="133" t="s">
        <v>2746</v>
      </c>
      <c r="B1907" s="133" t="s">
        <v>4693</v>
      </c>
      <c r="C1907" s="133">
        <v>45</v>
      </c>
      <c r="D1907" s="136">
        <v>45000</v>
      </c>
      <c r="E1907" s="135">
        <v>11250</v>
      </c>
      <c r="F1907" s="133">
        <v>45</v>
      </c>
      <c r="G1907" s="46" t="str">
        <f>IF(MID(tab_SATLISTE[[#This Row],[SAT-ID]],2,1)="x","x",LEFT(tab_SATLISTE[[#This Row],[SAT-ID]]))</f>
        <v>7</v>
      </c>
      <c r="H1907" s="364" t="str">
        <f xml:space="preserve"> IF(tab_SATLISTE[[#This Row],[SAT-ID]]="","",IF(MID(tab_SATLISTE[[#This Row],[SAT-ID]],2,1)="x","Freistaat Bayern",INDEX(bezirke,LEFT(tab_SATLISTE[[#This Row],[SAT-ID]],1))&amp; " - "&amp; IF(MID(tab_SATLISTE[[#This Row],[SAT-ID]],2,1)="k","kommunal","privat")))</f>
        <v>Schwaben - kommunal</v>
      </c>
      <c r="I1907" s="365"/>
      <c r="J1907" s="365"/>
      <c r="K1907" s="365"/>
      <c r="L1907" s="366"/>
    </row>
    <row r="1908" spans="1:12" ht="15.95" customHeight="1" x14ac:dyDescent="0.25">
      <c r="A1908" s="133" t="s">
        <v>2631</v>
      </c>
      <c r="B1908" s="133" t="s">
        <v>4694</v>
      </c>
      <c r="C1908" s="133">
        <v>27</v>
      </c>
      <c r="D1908" s="136">
        <v>27000</v>
      </c>
      <c r="E1908" s="135">
        <v>6750</v>
      </c>
      <c r="F1908" s="133">
        <v>27</v>
      </c>
      <c r="G1908" s="46" t="str">
        <f>IF(MID(tab_SATLISTE[[#This Row],[SAT-ID]],2,1)="x","x",LEFT(tab_SATLISTE[[#This Row],[SAT-ID]]))</f>
        <v>7</v>
      </c>
      <c r="H1908" s="364" t="str">
        <f xml:space="preserve"> IF(tab_SATLISTE[[#This Row],[SAT-ID]]="","",IF(MID(tab_SATLISTE[[#This Row],[SAT-ID]],2,1)="x","Freistaat Bayern",INDEX(bezirke,LEFT(tab_SATLISTE[[#This Row],[SAT-ID]],1))&amp; " - "&amp; IF(MID(tab_SATLISTE[[#This Row],[SAT-ID]],2,1)="k","kommunal","privat")))</f>
        <v>Schwaben - kommunal</v>
      </c>
      <c r="I1908" s="365"/>
      <c r="J1908" s="365"/>
      <c r="K1908" s="365"/>
      <c r="L1908" s="366"/>
    </row>
    <row r="1909" spans="1:12" ht="15.95" customHeight="1" x14ac:dyDescent="0.25">
      <c r="A1909" s="133" t="s">
        <v>2787</v>
      </c>
      <c r="B1909" s="133" t="s">
        <v>4695</v>
      </c>
      <c r="C1909" s="133">
        <v>8</v>
      </c>
      <c r="D1909" s="136">
        <v>8000</v>
      </c>
      <c r="E1909" s="135">
        <v>2000</v>
      </c>
      <c r="F1909" s="133">
        <v>8</v>
      </c>
      <c r="G1909" s="46" t="str">
        <f>IF(MID(tab_SATLISTE[[#This Row],[SAT-ID]],2,1)="x","x",LEFT(tab_SATLISTE[[#This Row],[SAT-ID]]))</f>
        <v>7</v>
      </c>
      <c r="H1909" s="364" t="str">
        <f xml:space="preserve"> IF(tab_SATLISTE[[#This Row],[SAT-ID]]="","",IF(MID(tab_SATLISTE[[#This Row],[SAT-ID]],2,1)="x","Freistaat Bayern",INDEX(bezirke,LEFT(tab_SATLISTE[[#This Row],[SAT-ID]],1))&amp; " - "&amp; IF(MID(tab_SATLISTE[[#This Row],[SAT-ID]],2,1)="k","kommunal","privat")))</f>
        <v>Schwaben - kommunal</v>
      </c>
      <c r="I1909" s="365"/>
      <c r="J1909" s="365"/>
      <c r="K1909" s="365"/>
      <c r="L1909" s="366"/>
    </row>
    <row r="1910" spans="1:12" ht="15.95" customHeight="1" x14ac:dyDescent="0.25">
      <c r="A1910" s="133" t="s">
        <v>2790</v>
      </c>
      <c r="B1910" s="133" t="s">
        <v>4696</v>
      </c>
      <c r="C1910" s="133">
        <v>12</v>
      </c>
      <c r="D1910" s="136">
        <v>12000</v>
      </c>
      <c r="E1910" s="135">
        <v>3000</v>
      </c>
      <c r="F1910" s="133">
        <v>12</v>
      </c>
      <c r="G1910" s="46" t="str">
        <f>IF(MID(tab_SATLISTE[[#This Row],[SAT-ID]],2,1)="x","x",LEFT(tab_SATLISTE[[#This Row],[SAT-ID]]))</f>
        <v>7</v>
      </c>
      <c r="H1910" s="364" t="str">
        <f xml:space="preserve"> IF(tab_SATLISTE[[#This Row],[SAT-ID]]="","",IF(MID(tab_SATLISTE[[#This Row],[SAT-ID]],2,1)="x","Freistaat Bayern",INDEX(bezirke,LEFT(tab_SATLISTE[[#This Row],[SAT-ID]],1))&amp; " - "&amp; IF(MID(tab_SATLISTE[[#This Row],[SAT-ID]],2,1)="k","kommunal","privat")))</f>
        <v>Schwaben - kommunal</v>
      </c>
      <c r="I1910" s="365"/>
      <c r="J1910" s="365"/>
      <c r="K1910" s="365"/>
      <c r="L1910" s="366"/>
    </row>
    <row r="1911" spans="1:12" ht="15.95" customHeight="1" x14ac:dyDescent="0.25">
      <c r="A1911" s="133" t="s">
        <v>2798</v>
      </c>
      <c r="B1911" s="133" t="s">
        <v>4697</v>
      </c>
      <c r="C1911" s="133">
        <v>8</v>
      </c>
      <c r="D1911" s="136">
        <v>8000</v>
      </c>
      <c r="E1911" s="135">
        <v>2000</v>
      </c>
      <c r="F1911" s="133">
        <v>8</v>
      </c>
      <c r="G1911" s="46" t="str">
        <f>IF(MID(tab_SATLISTE[[#This Row],[SAT-ID]],2,1)="x","x",LEFT(tab_SATLISTE[[#This Row],[SAT-ID]]))</f>
        <v>7</v>
      </c>
      <c r="H1911" s="364" t="str">
        <f xml:space="preserve"> IF(tab_SATLISTE[[#This Row],[SAT-ID]]="","",IF(MID(tab_SATLISTE[[#This Row],[SAT-ID]],2,1)="x","Freistaat Bayern",INDEX(bezirke,LEFT(tab_SATLISTE[[#This Row],[SAT-ID]],1))&amp; " - "&amp; IF(MID(tab_SATLISTE[[#This Row],[SAT-ID]],2,1)="k","kommunal","privat")))</f>
        <v>Schwaben - kommunal</v>
      </c>
      <c r="I1911" s="365"/>
      <c r="J1911" s="365"/>
      <c r="K1911" s="365"/>
      <c r="L1911" s="366"/>
    </row>
    <row r="1912" spans="1:12" ht="15.95" customHeight="1" x14ac:dyDescent="0.25">
      <c r="A1912" s="133" t="s">
        <v>2579</v>
      </c>
      <c r="B1912" s="133" t="s">
        <v>4698</v>
      </c>
      <c r="C1912" s="133">
        <v>12</v>
      </c>
      <c r="D1912" s="136">
        <v>12000</v>
      </c>
      <c r="E1912" s="135">
        <v>3000</v>
      </c>
      <c r="F1912" s="133">
        <v>12</v>
      </c>
      <c r="G1912" s="46" t="str">
        <f>IF(MID(tab_SATLISTE[[#This Row],[SAT-ID]],2,1)="x","x",LEFT(tab_SATLISTE[[#This Row],[SAT-ID]]))</f>
        <v>7</v>
      </c>
      <c r="H1912" s="364" t="str">
        <f xml:space="preserve"> IF(tab_SATLISTE[[#This Row],[SAT-ID]]="","",IF(MID(tab_SATLISTE[[#This Row],[SAT-ID]],2,1)="x","Freistaat Bayern",INDEX(bezirke,LEFT(tab_SATLISTE[[#This Row],[SAT-ID]],1))&amp; " - "&amp; IF(MID(tab_SATLISTE[[#This Row],[SAT-ID]],2,1)="k","kommunal","privat")))</f>
        <v>Schwaben - kommunal</v>
      </c>
      <c r="I1912" s="365"/>
      <c r="J1912" s="365"/>
      <c r="K1912" s="365"/>
      <c r="L1912" s="366"/>
    </row>
    <row r="1913" spans="1:12" ht="15.95" customHeight="1" x14ac:dyDescent="0.25">
      <c r="A1913" s="133" t="s">
        <v>2853</v>
      </c>
      <c r="B1913" s="133" t="s">
        <v>4699</v>
      </c>
      <c r="C1913" s="133">
        <v>9</v>
      </c>
      <c r="D1913" s="136">
        <v>9000</v>
      </c>
      <c r="E1913" s="135">
        <v>2250</v>
      </c>
      <c r="F1913" s="133">
        <v>9</v>
      </c>
      <c r="G1913" s="46" t="str">
        <f>IF(MID(tab_SATLISTE[[#This Row],[SAT-ID]],2,1)="x","x",LEFT(tab_SATLISTE[[#This Row],[SAT-ID]]))</f>
        <v>7</v>
      </c>
      <c r="H1913" s="364" t="str">
        <f xml:space="preserve"> IF(tab_SATLISTE[[#This Row],[SAT-ID]]="","",IF(MID(tab_SATLISTE[[#This Row],[SAT-ID]],2,1)="x","Freistaat Bayern",INDEX(bezirke,LEFT(tab_SATLISTE[[#This Row],[SAT-ID]],1))&amp; " - "&amp; IF(MID(tab_SATLISTE[[#This Row],[SAT-ID]],2,1)="k","kommunal","privat")))</f>
        <v>Schwaben - kommunal</v>
      </c>
      <c r="I1913" s="365"/>
      <c r="J1913" s="365"/>
      <c r="K1913" s="365"/>
      <c r="L1913" s="366"/>
    </row>
    <row r="1914" spans="1:12" ht="15.95" customHeight="1" x14ac:dyDescent="0.25">
      <c r="A1914" s="133" t="s">
        <v>2578</v>
      </c>
      <c r="B1914" s="133" t="s">
        <v>4700</v>
      </c>
      <c r="C1914" s="133">
        <v>13</v>
      </c>
      <c r="D1914" s="136">
        <v>13000</v>
      </c>
      <c r="E1914" s="135">
        <v>3250</v>
      </c>
      <c r="F1914" s="133">
        <v>13</v>
      </c>
      <c r="G1914" s="46" t="str">
        <f>IF(MID(tab_SATLISTE[[#This Row],[SAT-ID]],2,1)="x","x",LEFT(tab_SATLISTE[[#This Row],[SAT-ID]]))</f>
        <v>7</v>
      </c>
      <c r="H1914" s="364" t="str">
        <f xml:space="preserve"> IF(tab_SATLISTE[[#This Row],[SAT-ID]]="","",IF(MID(tab_SATLISTE[[#This Row],[SAT-ID]],2,1)="x","Freistaat Bayern",INDEX(bezirke,LEFT(tab_SATLISTE[[#This Row],[SAT-ID]],1))&amp; " - "&amp; IF(MID(tab_SATLISTE[[#This Row],[SAT-ID]],2,1)="k","kommunal","privat")))</f>
        <v>Schwaben - kommunal</v>
      </c>
      <c r="I1914" s="365"/>
      <c r="J1914" s="365"/>
      <c r="K1914" s="365"/>
      <c r="L1914" s="366"/>
    </row>
    <row r="1915" spans="1:12" ht="15.95" customHeight="1" x14ac:dyDescent="0.25">
      <c r="A1915" s="133" t="s">
        <v>2587</v>
      </c>
      <c r="B1915" s="133" t="s">
        <v>4701</v>
      </c>
      <c r="C1915" s="133">
        <v>14</v>
      </c>
      <c r="D1915" s="136">
        <v>14000</v>
      </c>
      <c r="E1915" s="135">
        <v>3500</v>
      </c>
      <c r="F1915" s="133">
        <v>14</v>
      </c>
      <c r="G1915" s="46" t="str">
        <f>IF(MID(tab_SATLISTE[[#This Row],[SAT-ID]],2,1)="x","x",LEFT(tab_SATLISTE[[#This Row],[SAT-ID]]))</f>
        <v>7</v>
      </c>
      <c r="H1915" s="364" t="str">
        <f xml:space="preserve"> IF(tab_SATLISTE[[#This Row],[SAT-ID]]="","",IF(MID(tab_SATLISTE[[#This Row],[SAT-ID]],2,1)="x","Freistaat Bayern",INDEX(bezirke,LEFT(tab_SATLISTE[[#This Row],[SAT-ID]],1))&amp; " - "&amp; IF(MID(tab_SATLISTE[[#This Row],[SAT-ID]],2,1)="k","kommunal","privat")))</f>
        <v>Schwaben - kommunal</v>
      </c>
      <c r="I1915" s="365"/>
      <c r="J1915" s="365"/>
      <c r="K1915" s="365"/>
      <c r="L1915" s="366"/>
    </row>
    <row r="1916" spans="1:12" ht="15.95" customHeight="1" x14ac:dyDescent="0.25">
      <c r="A1916" s="133" t="s">
        <v>2594</v>
      </c>
      <c r="B1916" s="133" t="s">
        <v>4702</v>
      </c>
      <c r="C1916" s="133">
        <v>9</v>
      </c>
      <c r="D1916" s="136">
        <v>9000</v>
      </c>
      <c r="E1916" s="135">
        <v>2250</v>
      </c>
      <c r="F1916" s="133">
        <v>9</v>
      </c>
      <c r="G1916" s="46" t="str">
        <f>IF(MID(tab_SATLISTE[[#This Row],[SAT-ID]],2,1)="x","x",LEFT(tab_SATLISTE[[#This Row],[SAT-ID]]))</f>
        <v>7</v>
      </c>
      <c r="H1916" s="364" t="str">
        <f xml:space="preserve"> IF(tab_SATLISTE[[#This Row],[SAT-ID]]="","",IF(MID(tab_SATLISTE[[#This Row],[SAT-ID]],2,1)="x","Freistaat Bayern",INDEX(bezirke,LEFT(tab_SATLISTE[[#This Row],[SAT-ID]],1))&amp; " - "&amp; IF(MID(tab_SATLISTE[[#This Row],[SAT-ID]],2,1)="k","kommunal","privat")))</f>
        <v>Schwaben - kommunal</v>
      </c>
      <c r="I1916" s="365"/>
      <c r="J1916" s="365"/>
      <c r="K1916" s="365"/>
      <c r="L1916" s="366"/>
    </row>
    <row r="1917" spans="1:12" ht="15.95" customHeight="1" x14ac:dyDescent="0.25">
      <c r="A1917" s="133" t="s">
        <v>2607</v>
      </c>
      <c r="B1917" s="133" t="s">
        <v>4703</v>
      </c>
      <c r="C1917" s="133">
        <v>11</v>
      </c>
      <c r="D1917" s="136">
        <v>11000</v>
      </c>
      <c r="E1917" s="135">
        <v>2750</v>
      </c>
      <c r="F1917" s="133">
        <v>11</v>
      </c>
      <c r="G1917" s="46" t="str">
        <f>IF(MID(tab_SATLISTE[[#This Row],[SAT-ID]],2,1)="x","x",LEFT(tab_SATLISTE[[#This Row],[SAT-ID]]))</f>
        <v>7</v>
      </c>
      <c r="H1917" s="364" t="str">
        <f xml:space="preserve"> IF(tab_SATLISTE[[#This Row],[SAT-ID]]="","",IF(MID(tab_SATLISTE[[#This Row],[SAT-ID]],2,1)="x","Freistaat Bayern",INDEX(bezirke,LEFT(tab_SATLISTE[[#This Row],[SAT-ID]],1))&amp; " - "&amp; IF(MID(tab_SATLISTE[[#This Row],[SAT-ID]],2,1)="k","kommunal","privat")))</f>
        <v>Schwaben - kommunal</v>
      </c>
      <c r="I1917" s="365"/>
      <c r="J1917" s="365"/>
      <c r="K1917" s="365"/>
      <c r="L1917" s="366"/>
    </row>
    <row r="1918" spans="1:12" ht="15.95" customHeight="1" x14ac:dyDescent="0.25">
      <c r="A1918" s="133" t="s">
        <v>2648</v>
      </c>
      <c r="B1918" s="133" t="s">
        <v>4704</v>
      </c>
      <c r="C1918" s="133">
        <v>10</v>
      </c>
      <c r="D1918" s="136">
        <v>10000</v>
      </c>
      <c r="E1918" s="135">
        <v>2500</v>
      </c>
      <c r="F1918" s="133">
        <v>10</v>
      </c>
      <c r="G1918" s="46" t="str">
        <f>IF(MID(tab_SATLISTE[[#This Row],[SAT-ID]],2,1)="x","x",LEFT(tab_SATLISTE[[#This Row],[SAT-ID]]))</f>
        <v>7</v>
      </c>
      <c r="H1918" s="364" t="str">
        <f xml:space="preserve"> IF(tab_SATLISTE[[#This Row],[SAT-ID]]="","",IF(MID(tab_SATLISTE[[#This Row],[SAT-ID]],2,1)="x","Freistaat Bayern",INDEX(bezirke,LEFT(tab_SATLISTE[[#This Row],[SAT-ID]],1))&amp; " - "&amp; IF(MID(tab_SATLISTE[[#This Row],[SAT-ID]],2,1)="k","kommunal","privat")))</f>
        <v>Schwaben - kommunal</v>
      </c>
      <c r="I1918" s="365"/>
      <c r="J1918" s="365"/>
      <c r="K1918" s="365"/>
      <c r="L1918" s="366"/>
    </row>
    <row r="1919" spans="1:12" ht="15.95" customHeight="1" x14ac:dyDescent="0.25">
      <c r="A1919" s="133" t="s">
        <v>2659</v>
      </c>
      <c r="B1919" s="133" t="s">
        <v>4705</v>
      </c>
      <c r="C1919" s="133">
        <v>14</v>
      </c>
      <c r="D1919" s="136">
        <v>14000</v>
      </c>
      <c r="E1919" s="135">
        <v>3500</v>
      </c>
      <c r="F1919" s="133">
        <v>14</v>
      </c>
      <c r="G1919" s="46" t="str">
        <f>IF(MID(tab_SATLISTE[[#This Row],[SAT-ID]],2,1)="x","x",LEFT(tab_SATLISTE[[#This Row],[SAT-ID]]))</f>
        <v>7</v>
      </c>
      <c r="H1919" s="364" t="str">
        <f xml:space="preserve"> IF(tab_SATLISTE[[#This Row],[SAT-ID]]="","",IF(MID(tab_SATLISTE[[#This Row],[SAT-ID]],2,1)="x","Freistaat Bayern",INDEX(bezirke,LEFT(tab_SATLISTE[[#This Row],[SAT-ID]],1))&amp; " - "&amp; IF(MID(tab_SATLISTE[[#This Row],[SAT-ID]],2,1)="k","kommunal","privat")))</f>
        <v>Schwaben - kommunal</v>
      </c>
      <c r="I1919" s="365"/>
      <c r="J1919" s="365"/>
      <c r="K1919" s="365"/>
      <c r="L1919" s="366"/>
    </row>
    <row r="1920" spans="1:12" ht="15.95" customHeight="1" x14ac:dyDescent="0.25">
      <c r="A1920" s="133" t="s">
        <v>2663</v>
      </c>
      <c r="B1920" s="133" t="s">
        <v>4706</v>
      </c>
      <c r="C1920" s="133">
        <v>8</v>
      </c>
      <c r="D1920" s="136">
        <v>8000</v>
      </c>
      <c r="E1920" s="135">
        <v>2000</v>
      </c>
      <c r="F1920" s="133">
        <v>8</v>
      </c>
      <c r="G1920" s="46" t="str">
        <f>IF(MID(tab_SATLISTE[[#This Row],[SAT-ID]],2,1)="x","x",LEFT(tab_SATLISTE[[#This Row],[SAT-ID]]))</f>
        <v>7</v>
      </c>
      <c r="H1920" s="364" t="str">
        <f xml:space="preserve"> IF(tab_SATLISTE[[#This Row],[SAT-ID]]="","",IF(MID(tab_SATLISTE[[#This Row],[SAT-ID]],2,1)="x","Freistaat Bayern",INDEX(bezirke,LEFT(tab_SATLISTE[[#This Row],[SAT-ID]],1))&amp; " - "&amp; IF(MID(tab_SATLISTE[[#This Row],[SAT-ID]],2,1)="k","kommunal","privat")))</f>
        <v>Schwaben - kommunal</v>
      </c>
      <c r="I1920" s="365"/>
      <c r="J1920" s="365"/>
      <c r="K1920" s="365"/>
      <c r="L1920" s="366"/>
    </row>
    <row r="1921" spans="1:12" ht="15.95" customHeight="1" x14ac:dyDescent="0.25">
      <c r="A1921" s="133" t="s">
        <v>2685</v>
      </c>
      <c r="B1921" s="133" t="s">
        <v>4707</v>
      </c>
      <c r="C1921" s="133">
        <v>9</v>
      </c>
      <c r="D1921" s="136">
        <v>9000</v>
      </c>
      <c r="E1921" s="135">
        <v>2250</v>
      </c>
      <c r="F1921" s="133">
        <v>9</v>
      </c>
      <c r="G1921" s="46" t="str">
        <f>IF(MID(tab_SATLISTE[[#This Row],[SAT-ID]],2,1)="x","x",LEFT(tab_SATLISTE[[#This Row],[SAT-ID]]))</f>
        <v>7</v>
      </c>
      <c r="H1921" s="364" t="str">
        <f xml:space="preserve"> IF(tab_SATLISTE[[#This Row],[SAT-ID]]="","",IF(MID(tab_SATLISTE[[#This Row],[SAT-ID]],2,1)="x","Freistaat Bayern",INDEX(bezirke,LEFT(tab_SATLISTE[[#This Row],[SAT-ID]],1))&amp; " - "&amp; IF(MID(tab_SATLISTE[[#This Row],[SAT-ID]],2,1)="k","kommunal","privat")))</f>
        <v>Schwaben - kommunal</v>
      </c>
      <c r="I1921" s="365"/>
      <c r="J1921" s="365"/>
      <c r="K1921" s="365"/>
      <c r="L1921" s="366"/>
    </row>
    <row r="1922" spans="1:12" ht="15.95" customHeight="1" x14ac:dyDescent="0.25">
      <c r="A1922" s="133" t="s">
        <v>2691</v>
      </c>
      <c r="B1922" s="133" t="s">
        <v>4708</v>
      </c>
      <c r="C1922" s="133">
        <v>11</v>
      </c>
      <c r="D1922" s="136">
        <v>11000</v>
      </c>
      <c r="E1922" s="135">
        <v>2750</v>
      </c>
      <c r="F1922" s="133">
        <v>11</v>
      </c>
      <c r="G1922" s="46" t="str">
        <f>IF(MID(tab_SATLISTE[[#This Row],[SAT-ID]],2,1)="x","x",LEFT(tab_SATLISTE[[#This Row],[SAT-ID]]))</f>
        <v>7</v>
      </c>
      <c r="H1922" s="364" t="str">
        <f xml:space="preserve"> IF(tab_SATLISTE[[#This Row],[SAT-ID]]="","",IF(MID(tab_SATLISTE[[#This Row],[SAT-ID]],2,1)="x","Freistaat Bayern",INDEX(bezirke,LEFT(tab_SATLISTE[[#This Row],[SAT-ID]],1))&amp; " - "&amp; IF(MID(tab_SATLISTE[[#This Row],[SAT-ID]],2,1)="k","kommunal","privat")))</f>
        <v>Schwaben - kommunal</v>
      </c>
      <c r="I1922" s="365"/>
      <c r="J1922" s="365"/>
      <c r="K1922" s="365"/>
      <c r="L1922" s="366"/>
    </row>
    <row r="1923" spans="1:12" ht="15.95" customHeight="1" x14ac:dyDescent="0.25">
      <c r="A1923" s="133" t="s">
        <v>2711</v>
      </c>
      <c r="B1923" s="133" t="s">
        <v>4709</v>
      </c>
      <c r="C1923" s="133">
        <v>12</v>
      </c>
      <c r="D1923" s="136">
        <v>12000</v>
      </c>
      <c r="E1923" s="135">
        <v>3000</v>
      </c>
      <c r="F1923" s="133">
        <v>12</v>
      </c>
      <c r="G1923" s="46" t="str">
        <f>IF(MID(tab_SATLISTE[[#This Row],[SAT-ID]],2,1)="x","x",LEFT(tab_SATLISTE[[#This Row],[SAT-ID]]))</f>
        <v>7</v>
      </c>
      <c r="H1923" s="364" t="str">
        <f xml:space="preserve"> IF(tab_SATLISTE[[#This Row],[SAT-ID]]="","",IF(MID(tab_SATLISTE[[#This Row],[SAT-ID]],2,1)="x","Freistaat Bayern",INDEX(bezirke,LEFT(tab_SATLISTE[[#This Row],[SAT-ID]],1))&amp; " - "&amp; IF(MID(tab_SATLISTE[[#This Row],[SAT-ID]],2,1)="k","kommunal","privat")))</f>
        <v>Schwaben - kommunal</v>
      </c>
      <c r="I1923" s="365"/>
      <c r="J1923" s="365"/>
      <c r="K1923" s="365"/>
      <c r="L1923" s="366"/>
    </row>
    <row r="1924" spans="1:12" ht="15.95" customHeight="1" x14ac:dyDescent="0.25">
      <c r="A1924" s="133" t="s">
        <v>2713</v>
      </c>
      <c r="B1924" s="133" t="s">
        <v>4710</v>
      </c>
      <c r="C1924" s="133">
        <v>109</v>
      </c>
      <c r="D1924" s="136">
        <v>109000</v>
      </c>
      <c r="E1924" s="135">
        <v>27250</v>
      </c>
      <c r="F1924" s="133">
        <v>109</v>
      </c>
      <c r="G1924" s="46" t="str">
        <f>IF(MID(tab_SATLISTE[[#This Row],[SAT-ID]],2,1)="x","x",LEFT(tab_SATLISTE[[#This Row],[SAT-ID]]))</f>
        <v>7</v>
      </c>
      <c r="H1924" s="364" t="str">
        <f xml:space="preserve"> IF(tab_SATLISTE[[#This Row],[SAT-ID]]="","",IF(MID(tab_SATLISTE[[#This Row],[SAT-ID]],2,1)="x","Freistaat Bayern",INDEX(bezirke,LEFT(tab_SATLISTE[[#This Row],[SAT-ID]],1))&amp; " - "&amp; IF(MID(tab_SATLISTE[[#This Row],[SAT-ID]],2,1)="k","kommunal","privat")))</f>
        <v>Schwaben - kommunal</v>
      </c>
      <c r="I1924" s="365"/>
      <c r="J1924" s="365"/>
      <c r="K1924" s="365"/>
      <c r="L1924" s="366"/>
    </row>
    <row r="1925" spans="1:12" ht="15.95" customHeight="1" x14ac:dyDescent="0.25">
      <c r="A1925" s="133" t="s">
        <v>2717</v>
      </c>
      <c r="B1925" s="133" t="s">
        <v>4711</v>
      </c>
      <c r="C1925" s="133">
        <v>6</v>
      </c>
      <c r="D1925" s="136">
        <v>6000</v>
      </c>
      <c r="E1925" s="135">
        <v>1500</v>
      </c>
      <c r="F1925" s="133">
        <v>6</v>
      </c>
      <c r="G1925" s="46" t="str">
        <f>IF(MID(tab_SATLISTE[[#This Row],[SAT-ID]],2,1)="x","x",LEFT(tab_SATLISTE[[#This Row],[SAT-ID]]))</f>
        <v>7</v>
      </c>
      <c r="H1925" s="364" t="str">
        <f xml:space="preserve"> IF(tab_SATLISTE[[#This Row],[SAT-ID]]="","",IF(MID(tab_SATLISTE[[#This Row],[SAT-ID]],2,1)="x","Freistaat Bayern",INDEX(bezirke,LEFT(tab_SATLISTE[[#This Row],[SAT-ID]],1))&amp; " - "&amp; IF(MID(tab_SATLISTE[[#This Row],[SAT-ID]],2,1)="k","kommunal","privat")))</f>
        <v>Schwaben - kommunal</v>
      </c>
      <c r="I1925" s="365"/>
      <c r="J1925" s="365"/>
      <c r="K1925" s="365"/>
      <c r="L1925" s="366"/>
    </row>
    <row r="1926" spans="1:12" ht="15.95" customHeight="1" x14ac:dyDescent="0.25">
      <c r="A1926" s="133" t="s">
        <v>2718</v>
      </c>
      <c r="B1926" s="133" t="s">
        <v>4712</v>
      </c>
      <c r="C1926" s="133">
        <v>12</v>
      </c>
      <c r="D1926" s="136">
        <v>12000</v>
      </c>
      <c r="E1926" s="135">
        <v>3000</v>
      </c>
      <c r="F1926" s="133">
        <v>12</v>
      </c>
      <c r="G1926" s="46" t="str">
        <f>IF(MID(tab_SATLISTE[[#This Row],[SAT-ID]],2,1)="x","x",LEFT(tab_SATLISTE[[#This Row],[SAT-ID]]))</f>
        <v>7</v>
      </c>
      <c r="H1926" s="364" t="str">
        <f xml:space="preserve"> IF(tab_SATLISTE[[#This Row],[SAT-ID]]="","",IF(MID(tab_SATLISTE[[#This Row],[SAT-ID]],2,1)="x","Freistaat Bayern",INDEX(bezirke,LEFT(tab_SATLISTE[[#This Row],[SAT-ID]],1))&amp; " - "&amp; IF(MID(tab_SATLISTE[[#This Row],[SAT-ID]],2,1)="k","kommunal","privat")))</f>
        <v>Schwaben - kommunal</v>
      </c>
      <c r="I1926" s="365"/>
      <c r="J1926" s="365"/>
      <c r="K1926" s="365"/>
      <c r="L1926" s="366"/>
    </row>
    <row r="1927" spans="1:12" ht="15.95" customHeight="1" x14ac:dyDescent="0.25">
      <c r="A1927" s="133" t="s">
        <v>2808</v>
      </c>
      <c r="B1927" s="133" t="s">
        <v>4713</v>
      </c>
      <c r="C1927" s="133">
        <v>61</v>
      </c>
      <c r="D1927" s="136">
        <v>61000</v>
      </c>
      <c r="E1927" s="135">
        <v>15250</v>
      </c>
      <c r="F1927" s="133">
        <v>61</v>
      </c>
      <c r="G1927" s="46" t="str">
        <f>IF(MID(tab_SATLISTE[[#This Row],[SAT-ID]],2,1)="x","x",LEFT(tab_SATLISTE[[#This Row],[SAT-ID]]))</f>
        <v>7</v>
      </c>
      <c r="H1927" s="364" t="str">
        <f xml:space="preserve"> IF(tab_SATLISTE[[#This Row],[SAT-ID]]="","",IF(MID(tab_SATLISTE[[#This Row],[SAT-ID]],2,1)="x","Freistaat Bayern",INDEX(bezirke,LEFT(tab_SATLISTE[[#This Row],[SAT-ID]],1))&amp; " - "&amp; IF(MID(tab_SATLISTE[[#This Row],[SAT-ID]],2,1)="k","kommunal","privat")))</f>
        <v>Schwaben - kommunal</v>
      </c>
      <c r="I1927" s="365"/>
      <c r="J1927" s="365"/>
      <c r="K1927" s="365"/>
      <c r="L1927" s="366"/>
    </row>
    <row r="1928" spans="1:12" ht="15.95" customHeight="1" x14ac:dyDescent="0.25">
      <c r="A1928" s="133" t="s">
        <v>2740</v>
      </c>
      <c r="B1928" s="133" t="s">
        <v>4714</v>
      </c>
      <c r="C1928" s="133">
        <v>31</v>
      </c>
      <c r="D1928" s="136">
        <v>31000</v>
      </c>
      <c r="E1928" s="135">
        <v>7750</v>
      </c>
      <c r="F1928" s="133">
        <v>31</v>
      </c>
      <c r="G1928" s="46" t="str">
        <f>IF(MID(tab_SATLISTE[[#This Row],[SAT-ID]],2,1)="x","x",LEFT(tab_SATLISTE[[#This Row],[SAT-ID]]))</f>
        <v>7</v>
      </c>
      <c r="H1928" s="364" t="str">
        <f xml:space="preserve"> IF(tab_SATLISTE[[#This Row],[SAT-ID]]="","",IF(MID(tab_SATLISTE[[#This Row],[SAT-ID]],2,1)="x","Freistaat Bayern",INDEX(bezirke,LEFT(tab_SATLISTE[[#This Row],[SAT-ID]],1))&amp; " - "&amp; IF(MID(tab_SATLISTE[[#This Row],[SAT-ID]],2,1)="k","kommunal","privat")))</f>
        <v>Schwaben - kommunal</v>
      </c>
      <c r="I1928" s="365"/>
      <c r="J1928" s="365"/>
      <c r="K1928" s="365"/>
      <c r="L1928" s="366"/>
    </row>
    <row r="1929" spans="1:12" ht="15.95" customHeight="1" x14ac:dyDescent="0.25">
      <c r="A1929" s="133" t="s">
        <v>2758</v>
      </c>
      <c r="B1929" s="133" t="s">
        <v>4715</v>
      </c>
      <c r="C1929" s="133">
        <v>87</v>
      </c>
      <c r="D1929" s="136">
        <v>87000</v>
      </c>
      <c r="E1929" s="135">
        <v>21750</v>
      </c>
      <c r="F1929" s="133">
        <v>87</v>
      </c>
      <c r="G1929" s="46" t="str">
        <f>IF(MID(tab_SATLISTE[[#This Row],[SAT-ID]],2,1)="x","x",LEFT(tab_SATLISTE[[#This Row],[SAT-ID]]))</f>
        <v>7</v>
      </c>
      <c r="H1929" s="364" t="str">
        <f xml:space="preserve"> IF(tab_SATLISTE[[#This Row],[SAT-ID]]="","",IF(MID(tab_SATLISTE[[#This Row],[SAT-ID]],2,1)="x","Freistaat Bayern",INDEX(bezirke,LEFT(tab_SATLISTE[[#This Row],[SAT-ID]],1))&amp; " - "&amp; IF(MID(tab_SATLISTE[[#This Row],[SAT-ID]],2,1)="k","kommunal","privat")))</f>
        <v>Schwaben - kommunal</v>
      </c>
      <c r="I1929" s="365"/>
      <c r="J1929" s="365"/>
      <c r="K1929" s="365"/>
      <c r="L1929" s="366"/>
    </row>
    <row r="1930" spans="1:12" ht="15.95" customHeight="1" x14ac:dyDescent="0.25">
      <c r="A1930" s="133" t="s">
        <v>2762</v>
      </c>
      <c r="B1930" s="133" t="s">
        <v>4716</v>
      </c>
      <c r="C1930" s="133">
        <v>16</v>
      </c>
      <c r="D1930" s="136">
        <v>16000</v>
      </c>
      <c r="E1930" s="135">
        <v>4000</v>
      </c>
      <c r="F1930" s="133">
        <v>16</v>
      </c>
      <c r="G1930" s="46" t="str">
        <f>IF(MID(tab_SATLISTE[[#This Row],[SAT-ID]],2,1)="x","x",LEFT(tab_SATLISTE[[#This Row],[SAT-ID]]))</f>
        <v>7</v>
      </c>
      <c r="H1930" s="364" t="str">
        <f xml:space="preserve"> IF(tab_SATLISTE[[#This Row],[SAT-ID]]="","",IF(MID(tab_SATLISTE[[#This Row],[SAT-ID]],2,1)="x","Freistaat Bayern",INDEX(bezirke,LEFT(tab_SATLISTE[[#This Row],[SAT-ID]],1))&amp; " - "&amp; IF(MID(tab_SATLISTE[[#This Row],[SAT-ID]],2,1)="k","kommunal","privat")))</f>
        <v>Schwaben - kommunal</v>
      </c>
      <c r="I1930" s="365"/>
      <c r="J1930" s="365"/>
      <c r="K1930" s="365"/>
      <c r="L1930" s="366"/>
    </row>
    <row r="1931" spans="1:12" ht="15.95" customHeight="1" x14ac:dyDescent="0.25">
      <c r="A1931" s="133" t="s">
        <v>2800</v>
      </c>
      <c r="B1931" s="133" t="s">
        <v>4717</v>
      </c>
      <c r="C1931" s="133">
        <v>33</v>
      </c>
      <c r="D1931" s="136">
        <v>33000</v>
      </c>
      <c r="E1931" s="135">
        <v>8250</v>
      </c>
      <c r="F1931" s="133">
        <v>33</v>
      </c>
      <c r="G1931" s="46" t="str">
        <f>IF(MID(tab_SATLISTE[[#This Row],[SAT-ID]],2,1)="x","x",LEFT(tab_SATLISTE[[#This Row],[SAT-ID]]))</f>
        <v>7</v>
      </c>
      <c r="H1931" s="364" t="str">
        <f xml:space="preserve"> IF(tab_SATLISTE[[#This Row],[SAT-ID]]="","",IF(MID(tab_SATLISTE[[#This Row],[SAT-ID]],2,1)="x","Freistaat Bayern",INDEX(bezirke,LEFT(tab_SATLISTE[[#This Row],[SAT-ID]],1))&amp; " - "&amp; IF(MID(tab_SATLISTE[[#This Row],[SAT-ID]],2,1)="k","kommunal","privat")))</f>
        <v>Schwaben - kommunal</v>
      </c>
      <c r="I1931" s="365"/>
      <c r="J1931" s="365"/>
      <c r="K1931" s="365"/>
      <c r="L1931" s="366"/>
    </row>
    <row r="1932" spans="1:12" ht="15.95" customHeight="1" x14ac:dyDescent="0.25">
      <c r="A1932" s="133" t="s">
        <v>2823</v>
      </c>
      <c r="B1932" s="133" t="s">
        <v>4718</v>
      </c>
      <c r="C1932" s="133">
        <v>23</v>
      </c>
      <c r="D1932" s="136">
        <v>23000</v>
      </c>
      <c r="E1932" s="135">
        <v>5750</v>
      </c>
      <c r="F1932" s="133">
        <v>23</v>
      </c>
      <c r="G1932" s="46" t="str">
        <f>IF(MID(tab_SATLISTE[[#This Row],[SAT-ID]],2,1)="x","x",LEFT(tab_SATLISTE[[#This Row],[SAT-ID]]))</f>
        <v>7</v>
      </c>
      <c r="H1932" s="364" t="str">
        <f xml:space="preserve"> IF(tab_SATLISTE[[#This Row],[SAT-ID]]="","",IF(MID(tab_SATLISTE[[#This Row],[SAT-ID]],2,1)="x","Freistaat Bayern",INDEX(bezirke,LEFT(tab_SATLISTE[[#This Row],[SAT-ID]],1))&amp; " - "&amp; IF(MID(tab_SATLISTE[[#This Row],[SAT-ID]],2,1)="k","kommunal","privat")))</f>
        <v>Schwaben - kommunal</v>
      </c>
      <c r="I1932" s="365"/>
      <c r="J1932" s="365"/>
      <c r="K1932" s="365"/>
      <c r="L1932" s="366"/>
    </row>
    <row r="1933" spans="1:12" ht="15.95" customHeight="1" x14ac:dyDescent="0.25">
      <c r="A1933" s="133" t="s">
        <v>2827</v>
      </c>
      <c r="B1933" s="133" t="s">
        <v>4719</v>
      </c>
      <c r="C1933" s="133">
        <v>5</v>
      </c>
      <c r="D1933" s="136">
        <v>5000</v>
      </c>
      <c r="E1933" s="135">
        <v>1250</v>
      </c>
      <c r="F1933" s="133">
        <v>5</v>
      </c>
      <c r="G1933" s="46" t="str">
        <f>IF(MID(tab_SATLISTE[[#This Row],[SAT-ID]],2,1)="x","x",LEFT(tab_SATLISTE[[#This Row],[SAT-ID]]))</f>
        <v>7</v>
      </c>
      <c r="H1933" s="364" t="str">
        <f xml:space="preserve"> IF(tab_SATLISTE[[#This Row],[SAT-ID]]="","",IF(MID(tab_SATLISTE[[#This Row],[SAT-ID]],2,1)="x","Freistaat Bayern",INDEX(bezirke,LEFT(tab_SATLISTE[[#This Row],[SAT-ID]],1))&amp; " - "&amp; IF(MID(tab_SATLISTE[[#This Row],[SAT-ID]],2,1)="k","kommunal","privat")))</f>
        <v>Schwaben - kommunal</v>
      </c>
      <c r="I1933" s="365"/>
      <c r="J1933" s="365"/>
      <c r="K1933" s="365"/>
      <c r="L1933" s="366"/>
    </row>
    <row r="1934" spans="1:12" ht="15.95" customHeight="1" x14ac:dyDescent="0.25">
      <c r="A1934" s="133" t="s">
        <v>2833</v>
      </c>
      <c r="B1934" s="133" t="s">
        <v>4720</v>
      </c>
      <c r="C1934" s="133">
        <v>11</v>
      </c>
      <c r="D1934" s="136">
        <v>11000</v>
      </c>
      <c r="E1934" s="135">
        <v>2750</v>
      </c>
      <c r="F1934" s="133">
        <v>11</v>
      </c>
      <c r="G1934" s="46" t="str">
        <f>IF(MID(tab_SATLISTE[[#This Row],[SAT-ID]],2,1)="x","x",LEFT(tab_SATLISTE[[#This Row],[SAT-ID]]))</f>
        <v>7</v>
      </c>
      <c r="H1934" s="364" t="str">
        <f xml:space="preserve"> IF(tab_SATLISTE[[#This Row],[SAT-ID]]="","",IF(MID(tab_SATLISTE[[#This Row],[SAT-ID]],2,1)="x","Freistaat Bayern",INDEX(bezirke,LEFT(tab_SATLISTE[[#This Row],[SAT-ID]],1))&amp; " - "&amp; IF(MID(tab_SATLISTE[[#This Row],[SAT-ID]],2,1)="k","kommunal","privat")))</f>
        <v>Schwaben - kommunal</v>
      </c>
      <c r="I1934" s="365"/>
      <c r="J1934" s="365"/>
      <c r="K1934" s="365"/>
      <c r="L1934" s="366"/>
    </row>
    <row r="1935" spans="1:12" ht="15.95" customHeight="1" x14ac:dyDescent="0.25">
      <c r="A1935" s="133" t="s">
        <v>2838</v>
      </c>
      <c r="B1935" s="133" t="s">
        <v>4721</v>
      </c>
      <c r="C1935" s="133">
        <v>7</v>
      </c>
      <c r="D1935" s="136">
        <v>7000</v>
      </c>
      <c r="E1935" s="135">
        <v>1750</v>
      </c>
      <c r="F1935" s="133">
        <v>7</v>
      </c>
      <c r="G1935" s="46" t="str">
        <f>IF(MID(tab_SATLISTE[[#This Row],[SAT-ID]],2,1)="x","x",LEFT(tab_SATLISTE[[#This Row],[SAT-ID]]))</f>
        <v>7</v>
      </c>
      <c r="H1935" s="364" t="str">
        <f xml:space="preserve"> IF(tab_SATLISTE[[#This Row],[SAT-ID]]="","",IF(MID(tab_SATLISTE[[#This Row],[SAT-ID]],2,1)="x","Freistaat Bayern",INDEX(bezirke,LEFT(tab_SATLISTE[[#This Row],[SAT-ID]],1))&amp; " - "&amp; IF(MID(tab_SATLISTE[[#This Row],[SAT-ID]],2,1)="k","kommunal","privat")))</f>
        <v>Schwaben - kommunal</v>
      </c>
      <c r="I1935" s="365"/>
      <c r="J1935" s="365"/>
      <c r="K1935" s="365"/>
      <c r="L1935" s="366"/>
    </row>
    <row r="1936" spans="1:12" ht="15.95" customHeight="1" x14ac:dyDescent="0.25">
      <c r="A1936" s="133" t="s">
        <v>2848</v>
      </c>
      <c r="B1936" s="133" t="s">
        <v>4722</v>
      </c>
      <c r="C1936" s="133">
        <v>9</v>
      </c>
      <c r="D1936" s="136">
        <v>9000</v>
      </c>
      <c r="E1936" s="135">
        <v>2250</v>
      </c>
      <c r="F1936" s="133">
        <v>9</v>
      </c>
      <c r="G1936" s="46" t="str">
        <f>IF(MID(tab_SATLISTE[[#This Row],[SAT-ID]],2,1)="x","x",LEFT(tab_SATLISTE[[#This Row],[SAT-ID]]))</f>
        <v>7</v>
      </c>
      <c r="H1936" s="364" t="str">
        <f xml:space="preserve"> IF(tab_SATLISTE[[#This Row],[SAT-ID]]="","",IF(MID(tab_SATLISTE[[#This Row],[SAT-ID]],2,1)="x","Freistaat Bayern",INDEX(bezirke,LEFT(tab_SATLISTE[[#This Row],[SAT-ID]],1))&amp; " - "&amp; IF(MID(tab_SATLISTE[[#This Row],[SAT-ID]],2,1)="k","kommunal","privat")))</f>
        <v>Schwaben - kommunal</v>
      </c>
      <c r="I1936" s="365"/>
      <c r="J1936" s="365"/>
      <c r="K1936" s="365"/>
      <c r="L1936" s="366"/>
    </row>
    <row r="1937" spans="1:12" ht="15.95" customHeight="1" x14ac:dyDescent="0.25">
      <c r="A1937" s="133" t="s">
        <v>2728</v>
      </c>
      <c r="B1937" s="133" t="s">
        <v>4723</v>
      </c>
      <c r="C1937" s="133">
        <v>104</v>
      </c>
      <c r="D1937" s="136">
        <v>104000</v>
      </c>
      <c r="E1937" s="135">
        <v>26000</v>
      </c>
      <c r="F1937" s="133">
        <v>104</v>
      </c>
      <c r="G1937" s="46" t="str">
        <f>IF(MID(tab_SATLISTE[[#This Row],[SAT-ID]],2,1)="x","x",LEFT(tab_SATLISTE[[#This Row],[SAT-ID]]))</f>
        <v>7</v>
      </c>
      <c r="H1937" s="364" t="str">
        <f xml:space="preserve"> IF(tab_SATLISTE[[#This Row],[SAT-ID]]="","",IF(MID(tab_SATLISTE[[#This Row],[SAT-ID]],2,1)="x","Freistaat Bayern",INDEX(bezirke,LEFT(tab_SATLISTE[[#This Row],[SAT-ID]],1))&amp; " - "&amp; IF(MID(tab_SATLISTE[[#This Row],[SAT-ID]],2,1)="k","kommunal","privat")))</f>
        <v>Schwaben - kommunal</v>
      </c>
      <c r="I1937" s="365"/>
      <c r="J1937" s="365"/>
      <c r="K1937" s="365"/>
      <c r="L1937" s="366"/>
    </row>
    <row r="1938" spans="1:12" ht="15.95" customHeight="1" x14ac:dyDescent="0.25">
      <c r="A1938" s="133" t="s">
        <v>2652</v>
      </c>
      <c r="B1938" s="133" t="s">
        <v>283</v>
      </c>
      <c r="C1938" s="133">
        <v>53</v>
      </c>
      <c r="D1938" s="136">
        <v>53000</v>
      </c>
      <c r="E1938" s="135">
        <v>13250</v>
      </c>
      <c r="F1938" s="133">
        <v>53</v>
      </c>
      <c r="G1938" s="46" t="str">
        <f>IF(MID(tab_SATLISTE[[#This Row],[SAT-ID]],2,1)="x","x",LEFT(tab_SATLISTE[[#This Row],[SAT-ID]]))</f>
        <v>7</v>
      </c>
      <c r="H1938" s="364" t="str">
        <f xml:space="preserve"> IF(tab_SATLISTE[[#This Row],[SAT-ID]]="","",IF(MID(tab_SATLISTE[[#This Row],[SAT-ID]],2,1)="x","Freistaat Bayern",INDEX(bezirke,LEFT(tab_SATLISTE[[#This Row],[SAT-ID]],1))&amp; " - "&amp; IF(MID(tab_SATLISTE[[#This Row],[SAT-ID]],2,1)="k","kommunal","privat")))</f>
        <v>Schwaben - kommunal</v>
      </c>
      <c r="I1938" s="365"/>
      <c r="J1938" s="365"/>
      <c r="K1938" s="365"/>
      <c r="L1938" s="366"/>
    </row>
    <row r="1939" spans="1:12" ht="15.95" customHeight="1" x14ac:dyDescent="0.25">
      <c r="A1939" s="133" t="s">
        <v>2670</v>
      </c>
      <c r="B1939" s="133" t="s">
        <v>4724</v>
      </c>
      <c r="C1939" s="133">
        <v>22</v>
      </c>
      <c r="D1939" s="136">
        <v>22000</v>
      </c>
      <c r="E1939" s="135">
        <v>5500</v>
      </c>
      <c r="F1939" s="133">
        <v>22</v>
      </c>
      <c r="G1939" s="46" t="str">
        <f>IF(MID(tab_SATLISTE[[#This Row],[SAT-ID]],2,1)="x","x",LEFT(tab_SATLISTE[[#This Row],[SAT-ID]]))</f>
        <v>7</v>
      </c>
      <c r="H1939" s="364" t="str">
        <f xml:space="preserve"> IF(tab_SATLISTE[[#This Row],[SAT-ID]]="","",IF(MID(tab_SATLISTE[[#This Row],[SAT-ID]],2,1)="x","Freistaat Bayern",INDEX(bezirke,LEFT(tab_SATLISTE[[#This Row],[SAT-ID]],1))&amp; " - "&amp; IF(MID(tab_SATLISTE[[#This Row],[SAT-ID]],2,1)="k","kommunal","privat")))</f>
        <v>Schwaben - kommunal</v>
      </c>
      <c r="I1939" s="365"/>
      <c r="J1939" s="365"/>
      <c r="K1939" s="365"/>
      <c r="L1939" s="366"/>
    </row>
    <row r="1940" spans="1:12" ht="15.95" customHeight="1" x14ac:dyDescent="0.25">
      <c r="A1940" s="133" t="s">
        <v>2829</v>
      </c>
      <c r="B1940" s="133" t="s">
        <v>286</v>
      </c>
      <c r="C1940" s="133">
        <v>4</v>
      </c>
      <c r="D1940" s="136">
        <v>4000</v>
      </c>
      <c r="E1940" s="135">
        <v>1000</v>
      </c>
      <c r="F1940" s="133">
        <v>4</v>
      </c>
      <c r="G1940" s="46" t="str">
        <f>IF(MID(tab_SATLISTE[[#This Row],[SAT-ID]],2,1)="x","x",LEFT(tab_SATLISTE[[#This Row],[SAT-ID]]))</f>
        <v>7</v>
      </c>
      <c r="H1940" s="364" t="str">
        <f xml:space="preserve"> IF(tab_SATLISTE[[#This Row],[SAT-ID]]="","",IF(MID(tab_SATLISTE[[#This Row],[SAT-ID]],2,1)="x","Freistaat Bayern",INDEX(bezirke,LEFT(tab_SATLISTE[[#This Row],[SAT-ID]],1))&amp; " - "&amp; IF(MID(tab_SATLISTE[[#This Row],[SAT-ID]],2,1)="k","kommunal","privat")))</f>
        <v>Schwaben - kommunal</v>
      </c>
      <c r="I1940" s="365"/>
      <c r="J1940" s="365"/>
      <c r="K1940" s="365"/>
      <c r="L1940" s="366"/>
    </row>
    <row r="1941" spans="1:12" ht="15.95" customHeight="1" x14ac:dyDescent="0.25">
      <c r="A1941" s="133" t="s">
        <v>2722</v>
      </c>
      <c r="B1941" s="133" t="s">
        <v>4725</v>
      </c>
      <c r="C1941" s="133">
        <v>51</v>
      </c>
      <c r="D1941" s="136">
        <v>51000</v>
      </c>
      <c r="E1941" s="135">
        <v>12750</v>
      </c>
      <c r="F1941" s="133">
        <v>51</v>
      </c>
      <c r="G1941" s="46" t="str">
        <f>IF(MID(tab_SATLISTE[[#This Row],[SAT-ID]],2,1)="x","x",LEFT(tab_SATLISTE[[#This Row],[SAT-ID]]))</f>
        <v>7</v>
      </c>
      <c r="H1941" s="364" t="str">
        <f xml:space="preserve"> IF(tab_SATLISTE[[#This Row],[SAT-ID]]="","",IF(MID(tab_SATLISTE[[#This Row],[SAT-ID]],2,1)="x","Freistaat Bayern",INDEX(bezirke,LEFT(tab_SATLISTE[[#This Row],[SAT-ID]],1))&amp; " - "&amp; IF(MID(tab_SATLISTE[[#This Row],[SAT-ID]],2,1)="k","kommunal","privat")))</f>
        <v>Schwaben - kommunal</v>
      </c>
      <c r="I1941" s="365"/>
      <c r="J1941" s="365"/>
      <c r="K1941" s="365"/>
      <c r="L1941" s="366"/>
    </row>
    <row r="1942" spans="1:12" ht="15.95" customHeight="1" x14ac:dyDescent="0.25">
      <c r="A1942" s="133" t="s">
        <v>2626</v>
      </c>
      <c r="B1942" s="133" t="s">
        <v>4726</v>
      </c>
      <c r="C1942" s="133">
        <v>19</v>
      </c>
      <c r="D1942" s="136">
        <v>19000</v>
      </c>
      <c r="E1942" s="135">
        <v>4750</v>
      </c>
      <c r="F1942" s="133">
        <v>19</v>
      </c>
      <c r="G1942" s="46" t="str">
        <f>IF(MID(tab_SATLISTE[[#This Row],[SAT-ID]],2,1)="x","x",LEFT(tab_SATLISTE[[#This Row],[SAT-ID]]))</f>
        <v>7</v>
      </c>
      <c r="H1942" s="364" t="str">
        <f xml:space="preserve"> IF(tab_SATLISTE[[#This Row],[SAT-ID]]="","",IF(MID(tab_SATLISTE[[#This Row],[SAT-ID]],2,1)="x","Freistaat Bayern",INDEX(bezirke,LEFT(tab_SATLISTE[[#This Row],[SAT-ID]],1))&amp; " - "&amp; IF(MID(tab_SATLISTE[[#This Row],[SAT-ID]],2,1)="k","kommunal","privat")))</f>
        <v>Schwaben - kommunal</v>
      </c>
      <c r="I1942" s="365"/>
      <c r="J1942" s="365"/>
      <c r="K1942" s="365"/>
      <c r="L1942" s="366"/>
    </row>
    <row r="1943" spans="1:12" ht="15.95" customHeight="1" x14ac:dyDescent="0.25">
      <c r="A1943" s="133" t="s">
        <v>2830</v>
      </c>
      <c r="B1943" s="133" t="s">
        <v>287</v>
      </c>
      <c r="C1943" s="133">
        <v>7</v>
      </c>
      <c r="D1943" s="136">
        <v>7000</v>
      </c>
      <c r="E1943" s="135">
        <v>1750</v>
      </c>
      <c r="F1943" s="133">
        <v>7</v>
      </c>
      <c r="G1943" s="46" t="str">
        <f>IF(MID(tab_SATLISTE[[#This Row],[SAT-ID]],2,1)="x","x",LEFT(tab_SATLISTE[[#This Row],[SAT-ID]]))</f>
        <v>7</v>
      </c>
      <c r="H1943" s="364" t="str">
        <f xml:space="preserve"> IF(tab_SATLISTE[[#This Row],[SAT-ID]]="","",IF(MID(tab_SATLISTE[[#This Row],[SAT-ID]],2,1)="x","Freistaat Bayern",INDEX(bezirke,LEFT(tab_SATLISTE[[#This Row],[SAT-ID]],1))&amp; " - "&amp; IF(MID(tab_SATLISTE[[#This Row],[SAT-ID]],2,1)="k","kommunal","privat")))</f>
        <v>Schwaben - kommunal</v>
      </c>
      <c r="I1943" s="365"/>
      <c r="J1943" s="365"/>
      <c r="K1943" s="365"/>
      <c r="L1943" s="366"/>
    </row>
    <row r="1944" spans="1:12" ht="15.95" customHeight="1" x14ac:dyDescent="0.25">
      <c r="A1944" s="133" t="s">
        <v>2813</v>
      </c>
      <c r="B1944" s="133" t="s">
        <v>4727</v>
      </c>
      <c r="C1944" s="133">
        <v>16</v>
      </c>
      <c r="D1944" s="136">
        <v>16000</v>
      </c>
      <c r="E1944" s="135">
        <v>4000</v>
      </c>
      <c r="F1944" s="133">
        <v>16</v>
      </c>
      <c r="G1944" s="46" t="str">
        <f>IF(MID(tab_SATLISTE[[#This Row],[SAT-ID]],2,1)="x","x",LEFT(tab_SATLISTE[[#This Row],[SAT-ID]]))</f>
        <v>7</v>
      </c>
      <c r="H1944" s="364" t="str">
        <f xml:space="preserve"> IF(tab_SATLISTE[[#This Row],[SAT-ID]]="","",IF(MID(tab_SATLISTE[[#This Row],[SAT-ID]],2,1)="x","Freistaat Bayern",INDEX(bezirke,LEFT(tab_SATLISTE[[#This Row],[SAT-ID]],1))&amp; " - "&amp; IF(MID(tab_SATLISTE[[#This Row],[SAT-ID]],2,1)="k","kommunal","privat")))</f>
        <v>Schwaben - kommunal</v>
      </c>
      <c r="I1944" s="365"/>
      <c r="J1944" s="365"/>
      <c r="K1944" s="365"/>
      <c r="L1944" s="366"/>
    </row>
    <row r="1945" spans="1:12" ht="15.95" customHeight="1" x14ac:dyDescent="0.25">
      <c r="A1945" s="133" t="s">
        <v>2846</v>
      </c>
      <c r="B1945" s="133" t="s">
        <v>4728</v>
      </c>
      <c r="C1945" s="133">
        <v>33</v>
      </c>
      <c r="D1945" s="136">
        <v>33000</v>
      </c>
      <c r="E1945" s="135">
        <v>8250</v>
      </c>
      <c r="F1945" s="133">
        <v>33</v>
      </c>
      <c r="G1945" s="46" t="str">
        <f>IF(MID(tab_SATLISTE[[#This Row],[SAT-ID]],2,1)="x","x",LEFT(tab_SATLISTE[[#This Row],[SAT-ID]]))</f>
        <v>7</v>
      </c>
      <c r="H1945" s="364" t="str">
        <f xml:space="preserve"> IF(tab_SATLISTE[[#This Row],[SAT-ID]]="","",IF(MID(tab_SATLISTE[[#This Row],[SAT-ID]],2,1)="x","Freistaat Bayern",INDEX(bezirke,LEFT(tab_SATLISTE[[#This Row],[SAT-ID]],1))&amp; " - "&amp; IF(MID(tab_SATLISTE[[#This Row],[SAT-ID]],2,1)="k","kommunal","privat")))</f>
        <v>Schwaben - kommunal</v>
      </c>
      <c r="I1945" s="365"/>
      <c r="J1945" s="365"/>
      <c r="K1945" s="365"/>
      <c r="L1945" s="366"/>
    </row>
    <row r="1946" spans="1:12" ht="15.95" customHeight="1" x14ac:dyDescent="0.25">
      <c r="A1946" s="133" t="s">
        <v>2860</v>
      </c>
      <c r="B1946" s="133" t="s">
        <v>4729</v>
      </c>
      <c r="C1946" s="133">
        <v>9</v>
      </c>
      <c r="D1946" s="136">
        <v>9000</v>
      </c>
      <c r="E1946" s="135">
        <v>2250</v>
      </c>
      <c r="F1946" s="133">
        <v>9</v>
      </c>
      <c r="G1946" s="46" t="str">
        <f>IF(MID(tab_SATLISTE[[#This Row],[SAT-ID]],2,1)="x","x",LEFT(tab_SATLISTE[[#This Row],[SAT-ID]]))</f>
        <v>7</v>
      </c>
      <c r="H1946" s="364" t="str">
        <f xml:space="preserve"> IF(tab_SATLISTE[[#This Row],[SAT-ID]]="","",IF(MID(tab_SATLISTE[[#This Row],[SAT-ID]],2,1)="x","Freistaat Bayern",INDEX(bezirke,LEFT(tab_SATLISTE[[#This Row],[SAT-ID]],1))&amp; " - "&amp; IF(MID(tab_SATLISTE[[#This Row],[SAT-ID]],2,1)="k","kommunal","privat")))</f>
        <v>Schwaben - kommunal</v>
      </c>
      <c r="I1946" s="365"/>
      <c r="J1946" s="365"/>
      <c r="K1946" s="365"/>
      <c r="L1946" s="366"/>
    </row>
    <row r="1947" spans="1:12" ht="15.95" customHeight="1" x14ac:dyDescent="0.25">
      <c r="A1947" s="133" t="s">
        <v>2601</v>
      </c>
      <c r="B1947" s="133" t="s">
        <v>4730</v>
      </c>
      <c r="C1947" s="133">
        <v>8</v>
      </c>
      <c r="D1947" s="136">
        <v>8000</v>
      </c>
      <c r="E1947" s="135">
        <v>2000</v>
      </c>
      <c r="F1947" s="133">
        <v>8</v>
      </c>
      <c r="G1947" s="46" t="str">
        <f>IF(MID(tab_SATLISTE[[#This Row],[SAT-ID]],2,1)="x","x",LEFT(tab_SATLISTE[[#This Row],[SAT-ID]]))</f>
        <v>7</v>
      </c>
      <c r="H1947" s="364" t="str">
        <f xml:space="preserve"> IF(tab_SATLISTE[[#This Row],[SAT-ID]]="","",IF(MID(tab_SATLISTE[[#This Row],[SAT-ID]],2,1)="x","Freistaat Bayern",INDEX(bezirke,LEFT(tab_SATLISTE[[#This Row],[SAT-ID]],1))&amp; " - "&amp; IF(MID(tab_SATLISTE[[#This Row],[SAT-ID]],2,1)="k","kommunal","privat")))</f>
        <v>Schwaben - kommunal</v>
      </c>
      <c r="I1947" s="365"/>
      <c r="J1947" s="365"/>
      <c r="K1947" s="365"/>
      <c r="L1947" s="366"/>
    </row>
    <row r="1948" spans="1:12" ht="15.95" customHeight="1" x14ac:dyDescent="0.25">
      <c r="A1948" s="133" t="s">
        <v>2826</v>
      </c>
      <c r="B1948" s="133" t="s">
        <v>4731</v>
      </c>
      <c r="C1948" s="133">
        <v>6</v>
      </c>
      <c r="D1948" s="136">
        <v>6000</v>
      </c>
      <c r="E1948" s="135">
        <v>1500</v>
      </c>
      <c r="F1948" s="133">
        <v>6</v>
      </c>
      <c r="G1948" s="46" t="str">
        <f>IF(MID(tab_SATLISTE[[#This Row],[SAT-ID]],2,1)="x","x",LEFT(tab_SATLISTE[[#This Row],[SAT-ID]]))</f>
        <v>7</v>
      </c>
      <c r="H1948" s="364" t="str">
        <f xml:space="preserve"> IF(tab_SATLISTE[[#This Row],[SAT-ID]]="","",IF(MID(tab_SATLISTE[[#This Row],[SAT-ID]],2,1)="x","Freistaat Bayern",INDEX(bezirke,LEFT(tab_SATLISTE[[#This Row],[SAT-ID]],1))&amp; " - "&amp; IF(MID(tab_SATLISTE[[#This Row],[SAT-ID]],2,1)="k","kommunal","privat")))</f>
        <v>Schwaben - kommunal</v>
      </c>
      <c r="I1948" s="365"/>
      <c r="J1948" s="365"/>
      <c r="K1948" s="365"/>
      <c r="L1948" s="366"/>
    </row>
    <row r="1949" spans="1:12" ht="15.95" customHeight="1" x14ac:dyDescent="0.25">
      <c r="A1949" s="133" t="s">
        <v>2608</v>
      </c>
      <c r="B1949" s="133" t="s">
        <v>4732</v>
      </c>
      <c r="C1949" s="133">
        <v>15</v>
      </c>
      <c r="D1949" s="136">
        <v>15000</v>
      </c>
      <c r="E1949" s="135">
        <v>3750</v>
      </c>
      <c r="F1949" s="133">
        <v>15</v>
      </c>
      <c r="G1949" s="46" t="str">
        <f>IF(MID(tab_SATLISTE[[#This Row],[SAT-ID]],2,1)="x","x",LEFT(tab_SATLISTE[[#This Row],[SAT-ID]]))</f>
        <v>7</v>
      </c>
      <c r="H1949" s="364" t="str">
        <f xml:space="preserve"> IF(tab_SATLISTE[[#This Row],[SAT-ID]]="","",IF(MID(tab_SATLISTE[[#This Row],[SAT-ID]],2,1)="x","Freistaat Bayern",INDEX(bezirke,LEFT(tab_SATLISTE[[#This Row],[SAT-ID]],1))&amp; " - "&amp; IF(MID(tab_SATLISTE[[#This Row],[SAT-ID]],2,1)="k","kommunal","privat")))</f>
        <v>Schwaben - kommunal</v>
      </c>
      <c r="I1949" s="365"/>
      <c r="J1949" s="365"/>
      <c r="K1949" s="365"/>
      <c r="L1949" s="366"/>
    </row>
    <row r="1950" spans="1:12" ht="15.95" customHeight="1" x14ac:dyDescent="0.25">
      <c r="A1950" s="133" t="s">
        <v>2623</v>
      </c>
      <c r="B1950" s="133" t="s">
        <v>4733</v>
      </c>
      <c r="C1950" s="133">
        <v>29</v>
      </c>
      <c r="D1950" s="136">
        <v>29000</v>
      </c>
      <c r="E1950" s="135">
        <v>7250</v>
      </c>
      <c r="F1950" s="133">
        <v>29</v>
      </c>
      <c r="G1950" s="46" t="str">
        <f>IF(MID(tab_SATLISTE[[#This Row],[SAT-ID]],2,1)="x","x",LEFT(tab_SATLISTE[[#This Row],[SAT-ID]]))</f>
        <v>7</v>
      </c>
      <c r="H1950" s="364" t="str">
        <f xml:space="preserve"> IF(tab_SATLISTE[[#This Row],[SAT-ID]]="","",IF(MID(tab_SATLISTE[[#This Row],[SAT-ID]],2,1)="x","Freistaat Bayern",INDEX(bezirke,LEFT(tab_SATLISTE[[#This Row],[SAT-ID]],1))&amp; " - "&amp; IF(MID(tab_SATLISTE[[#This Row],[SAT-ID]],2,1)="k","kommunal","privat")))</f>
        <v>Schwaben - kommunal</v>
      </c>
      <c r="I1950" s="365"/>
      <c r="J1950" s="365"/>
      <c r="K1950" s="365"/>
      <c r="L1950" s="366"/>
    </row>
    <row r="1951" spans="1:12" ht="15.95" customHeight="1" x14ac:dyDescent="0.25">
      <c r="A1951" s="133" t="s">
        <v>2625</v>
      </c>
      <c r="B1951" s="133" t="s">
        <v>4734</v>
      </c>
      <c r="C1951" s="133">
        <v>10</v>
      </c>
      <c r="D1951" s="136">
        <v>10000</v>
      </c>
      <c r="E1951" s="135">
        <v>2500</v>
      </c>
      <c r="F1951" s="133">
        <v>10</v>
      </c>
      <c r="G1951" s="46" t="str">
        <f>IF(MID(tab_SATLISTE[[#This Row],[SAT-ID]],2,1)="x","x",LEFT(tab_SATLISTE[[#This Row],[SAT-ID]]))</f>
        <v>7</v>
      </c>
      <c r="H1951" s="364" t="str">
        <f xml:space="preserve"> IF(tab_SATLISTE[[#This Row],[SAT-ID]]="","",IF(MID(tab_SATLISTE[[#This Row],[SAT-ID]],2,1)="x","Freistaat Bayern",INDEX(bezirke,LEFT(tab_SATLISTE[[#This Row],[SAT-ID]],1))&amp; " - "&amp; IF(MID(tab_SATLISTE[[#This Row],[SAT-ID]],2,1)="k","kommunal","privat")))</f>
        <v>Schwaben - kommunal</v>
      </c>
      <c r="I1951" s="365"/>
      <c r="J1951" s="365"/>
      <c r="K1951" s="365"/>
      <c r="L1951" s="366"/>
    </row>
    <row r="1952" spans="1:12" ht="15.95" customHeight="1" x14ac:dyDescent="0.25">
      <c r="A1952" s="133" t="s">
        <v>2630</v>
      </c>
      <c r="B1952" s="133" t="s">
        <v>4735</v>
      </c>
      <c r="C1952" s="133">
        <v>12</v>
      </c>
      <c r="D1952" s="136">
        <v>12000</v>
      </c>
      <c r="E1952" s="135">
        <v>3000</v>
      </c>
      <c r="F1952" s="133">
        <v>12</v>
      </c>
      <c r="G1952" s="46" t="str">
        <f>IF(MID(tab_SATLISTE[[#This Row],[SAT-ID]],2,1)="x","x",LEFT(tab_SATLISTE[[#This Row],[SAT-ID]]))</f>
        <v>7</v>
      </c>
      <c r="H1952" s="364" t="str">
        <f xml:space="preserve"> IF(tab_SATLISTE[[#This Row],[SAT-ID]]="","",IF(MID(tab_SATLISTE[[#This Row],[SAT-ID]],2,1)="x","Freistaat Bayern",INDEX(bezirke,LEFT(tab_SATLISTE[[#This Row],[SAT-ID]],1))&amp; " - "&amp; IF(MID(tab_SATLISTE[[#This Row],[SAT-ID]],2,1)="k","kommunal","privat")))</f>
        <v>Schwaben - kommunal</v>
      </c>
      <c r="I1952" s="365"/>
      <c r="J1952" s="365"/>
      <c r="K1952" s="365"/>
      <c r="L1952" s="366"/>
    </row>
    <row r="1953" spans="1:12" ht="15.95" customHeight="1" x14ac:dyDescent="0.25">
      <c r="A1953" s="133" t="s">
        <v>2644</v>
      </c>
      <c r="B1953" s="133" t="s">
        <v>4736</v>
      </c>
      <c r="C1953" s="133">
        <v>6</v>
      </c>
      <c r="D1953" s="136">
        <v>6000</v>
      </c>
      <c r="E1953" s="135">
        <v>1500</v>
      </c>
      <c r="F1953" s="133">
        <v>6</v>
      </c>
      <c r="G1953" s="46" t="str">
        <f>IF(MID(tab_SATLISTE[[#This Row],[SAT-ID]],2,1)="x","x",LEFT(tab_SATLISTE[[#This Row],[SAT-ID]]))</f>
        <v>7</v>
      </c>
      <c r="H1953" s="364" t="str">
        <f xml:space="preserve"> IF(tab_SATLISTE[[#This Row],[SAT-ID]]="","",IF(MID(tab_SATLISTE[[#This Row],[SAT-ID]],2,1)="x","Freistaat Bayern",INDEX(bezirke,LEFT(tab_SATLISTE[[#This Row],[SAT-ID]],1))&amp; " - "&amp; IF(MID(tab_SATLISTE[[#This Row],[SAT-ID]],2,1)="k","kommunal","privat")))</f>
        <v>Schwaben - kommunal</v>
      </c>
      <c r="I1953" s="365"/>
      <c r="J1953" s="365"/>
      <c r="K1953" s="365"/>
      <c r="L1953" s="366"/>
    </row>
    <row r="1954" spans="1:12" ht="15.95" customHeight="1" x14ac:dyDescent="0.25">
      <c r="A1954" s="133" t="s">
        <v>2668</v>
      </c>
      <c r="B1954" s="133" t="s">
        <v>4737</v>
      </c>
      <c r="C1954" s="133">
        <v>31</v>
      </c>
      <c r="D1954" s="136">
        <v>31000</v>
      </c>
      <c r="E1954" s="135">
        <v>7750</v>
      </c>
      <c r="F1954" s="133">
        <v>31</v>
      </c>
      <c r="G1954" s="46" t="str">
        <f>IF(MID(tab_SATLISTE[[#This Row],[SAT-ID]],2,1)="x","x",LEFT(tab_SATLISTE[[#This Row],[SAT-ID]]))</f>
        <v>7</v>
      </c>
      <c r="H1954" s="364" t="str">
        <f xml:space="preserve"> IF(tab_SATLISTE[[#This Row],[SAT-ID]]="","",IF(MID(tab_SATLISTE[[#This Row],[SAT-ID]],2,1)="x","Freistaat Bayern",INDEX(bezirke,LEFT(tab_SATLISTE[[#This Row],[SAT-ID]],1))&amp; " - "&amp; IF(MID(tab_SATLISTE[[#This Row],[SAT-ID]],2,1)="k","kommunal","privat")))</f>
        <v>Schwaben - kommunal</v>
      </c>
      <c r="I1954" s="365"/>
      <c r="J1954" s="365"/>
      <c r="K1954" s="365"/>
      <c r="L1954" s="366"/>
    </row>
    <row r="1955" spans="1:12" ht="15.95" customHeight="1" x14ac:dyDescent="0.25">
      <c r="A1955" s="133" t="s">
        <v>2672</v>
      </c>
      <c r="B1955" s="133" t="s">
        <v>4738</v>
      </c>
      <c r="C1955" s="133">
        <v>85</v>
      </c>
      <c r="D1955" s="136">
        <v>85000</v>
      </c>
      <c r="E1955" s="135">
        <v>21250</v>
      </c>
      <c r="F1955" s="133">
        <v>85</v>
      </c>
      <c r="G1955" s="46" t="str">
        <f>IF(MID(tab_SATLISTE[[#This Row],[SAT-ID]],2,1)="x","x",LEFT(tab_SATLISTE[[#This Row],[SAT-ID]]))</f>
        <v>7</v>
      </c>
      <c r="H1955" s="364" t="str">
        <f xml:space="preserve"> IF(tab_SATLISTE[[#This Row],[SAT-ID]]="","",IF(MID(tab_SATLISTE[[#This Row],[SAT-ID]],2,1)="x","Freistaat Bayern",INDEX(bezirke,LEFT(tab_SATLISTE[[#This Row],[SAT-ID]],1))&amp; " - "&amp; IF(MID(tab_SATLISTE[[#This Row],[SAT-ID]],2,1)="k","kommunal","privat")))</f>
        <v>Schwaben - kommunal</v>
      </c>
      <c r="I1955" s="365"/>
      <c r="J1955" s="365"/>
      <c r="K1955" s="365"/>
      <c r="L1955" s="366"/>
    </row>
    <row r="1956" spans="1:12" ht="15.95" customHeight="1" x14ac:dyDescent="0.25">
      <c r="A1956" s="133" t="s">
        <v>2671</v>
      </c>
      <c r="B1956" s="133" t="s">
        <v>4739</v>
      </c>
      <c r="C1956" s="133">
        <v>7</v>
      </c>
      <c r="D1956" s="136">
        <v>7000</v>
      </c>
      <c r="E1956" s="135">
        <v>1750</v>
      </c>
      <c r="F1956" s="133">
        <v>7</v>
      </c>
      <c r="G1956" s="46" t="str">
        <f>IF(MID(tab_SATLISTE[[#This Row],[SAT-ID]],2,1)="x","x",LEFT(tab_SATLISTE[[#This Row],[SAT-ID]]))</f>
        <v>7</v>
      </c>
      <c r="H1956" s="364" t="str">
        <f xml:space="preserve"> IF(tab_SATLISTE[[#This Row],[SAT-ID]]="","",IF(MID(tab_SATLISTE[[#This Row],[SAT-ID]],2,1)="x","Freistaat Bayern",INDEX(bezirke,LEFT(tab_SATLISTE[[#This Row],[SAT-ID]],1))&amp; " - "&amp; IF(MID(tab_SATLISTE[[#This Row],[SAT-ID]],2,1)="k","kommunal","privat")))</f>
        <v>Schwaben - kommunal</v>
      </c>
      <c r="I1956" s="365"/>
      <c r="J1956" s="365"/>
      <c r="K1956" s="365"/>
      <c r="L1956" s="366"/>
    </row>
    <row r="1957" spans="1:12" ht="15.95" customHeight="1" x14ac:dyDescent="0.25">
      <c r="A1957" s="133" t="s">
        <v>2693</v>
      </c>
      <c r="B1957" s="133" t="s">
        <v>4740</v>
      </c>
      <c r="C1957" s="133">
        <v>21</v>
      </c>
      <c r="D1957" s="136">
        <v>21000</v>
      </c>
      <c r="E1957" s="135">
        <v>5250</v>
      </c>
      <c r="F1957" s="133">
        <v>21</v>
      </c>
      <c r="G1957" s="46" t="str">
        <f>IF(MID(tab_SATLISTE[[#This Row],[SAT-ID]],2,1)="x","x",LEFT(tab_SATLISTE[[#This Row],[SAT-ID]]))</f>
        <v>7</v>
      </c>
      <c r="H1957" s="364" t="str">
        <f xml:space="preserve"> IF(tab_SATLISTE[[#This Row],[SAT-ID]]="","",IF(MID(tab_SATLISTE[[#This Row],[SAT-ID]],2,1)="x","Freistaat Bayern",INDEX(bezirke,LEFT(tab_SATLISTE[[#This Row],[SAT-ID]],1))&amp; " - "&amp; IF(MID(tab_SATLISTE[[#This Row],[SAT-ID]],2,1)="k","kommunal","privat")))</f>
        <v>Schwaben - kommunal</v>
      </c>
      <c r="I1957" s="365"/>
      <c r="J1957" s="365"/>
      <c r="K1957" s="365"/>
      <c r="L1957" s="366"/>
    </row>
    <row r="1958" spans="1:12" ht="15.95" customHeight="1" x14ac:dyDescent="0.25">
      <c r="A1958" s="133" t="s">
        <v>2700</v>
      </c>
      <c r="B1958" s="133" t="s">
        <v>4741</v>
      </c>
      <c r="C1958" s="133">
        <v>30</v>
      </c>
      <c r="D1958" s="136">
        <v>30000</v>
      </c>
      <c r="E1958" s="135">
        <v>7500</v>
      </c>
      <c r="F1958" s="133">
        <v>30</v>
      </c>
      <c r="G1958" s="46" t="str">
        <f>IF(MID(tab_SATLISTE[[#This Row],[SAT-ID]],2,1)="x","x",LEFT(tab_SATLISTE[[#This Row],[SAT-ID]]))</f>
        <v>7</v>
      </c>
      <c r="H1958" s="364" t="str">
        <f xml:space="preserve"> IF(tab_SATLISTE[[#This Row],[SAT-ID]]="","",IF(MID(tab_SATLISTE[[#This Row],[SAT-ID]],2,1)="x","Freistaat Bayern",INDEX(bezirke,LEFT(tab_SATLISTE[[#This Row],[SAT-ID]],1))&amp; " - "&amp; IF(MID(tab_SATLISTE[[#This Row],[SAT-ID]],2,1)="k","kommunal","privat")))</f>
        <v>Schwaben - kommunal</v>
      </c>
      <c r="I1958" s="365"/>
      <c r="J1958" s="365"/>
      <c r="K1958" s="365"/>
      <c r="L1958" s="366"/>
    </row>
    <row r="1959" spans="1:12" ht="15.95" customHeight="1" x14ac:dyDescent="0.25">
      <c r="A1959" s="133" t="s">
        <v>2702</v>
      </c>
      <c r="B1959" s="133" t="s">
        <v>4742</v>
      </c>
      <c r="C1959" s="133">
        <v>11</v>
      </c>
      <c r="D1959" s="136">
        <v>11000</v>
      </c>
      <c r="E1959" s="135">
        <v>2750</v>
      </c>
      <c r="F1959" s="133">
        <v>11</v>
      </c>
      <c r="G1959" s="46" t="str">
        <f>IF(MID(tab_SATLISTE[[#This Row],[SAT-ID]],2,1)="x","x",LEFT(tab_SATLISTE[[#This Row],[SAT-ID]]))</f>
        <v>7</v>
      </c>
      <c r="H1959" s="364" t="str">
        <f xml:space="preserve"> IF(tab_SATLISTE[[#This Row],[SAT-ID]]="","",IF(MID(tab_SATLISTE[[#This Row],[SAT-ID]],2,1)="x","Freistaat Bayern",INDEX(bezirke,LEFT(tab_SATLISTE[[#This Row],[SAT-ID]],1))&amp; " - "&amp; IF(MID(tab_SATLISTE[[#This Row],[SAT-ID]],2,1)="k","kommunal","privat")))</f>
        <v>Schwaben - kommunal</v>
      </c>
      <c r="I1959" s="365"/>
      <c r="J1959" s="365"/>
      <c r="K1959" s="365"/>
      <c r="L1959" s="366"/>
    </row>
    <row r="1960" spans="1:12" ht="15.95" customHeight="1" x14ac:dyDescent="0.25">
      <c r="A1960" s="133" t="s">
        <v>2841</v>
      </c>
      <c r="B1960" s="133" t="s">
        <v>4743</v>
      </c>
      <c r="C1960" s="133">
        <v>80</v>
      </c>
      <c r="D1960" s="136">
        <v>80000</v>
      </c>
      <c r="E1960" s="135">
        <v>20000</v>
      </c>
      <c r="F1960" s="133">
        <v>80</v>
      </c>
      <c r="G1960" s="46" t="str">
        <f>IF(MID(tab_SATLISTE[[#This Row],[SAT-ID]],2,1)="x","x",LEFT(tab_SATLISTE[[#This Row],[SAT-ID]]))</f>
        <v>7</v>
      </c>
      <c r="H1960" s="364" t="str">
        <f xml:space="preserve"> IF(tab_SATLISTE[[#This Row],[SAT-ID]]="","",IF(MID(tab_SATLISTE[[#This Row],[SAT-ID]],2,1)="x","Freistaat Bayern",INDEX(bezirke,LEFT(tab_SATLISTE[[#This Row],[SAT-ID]],1))&amp; " - "&amp; IF(MID(tab_SATLISTE[[#This Row],[SAT-ID]],2,1)="k","kommunal","privat")))</f>
        <v>Schwaben - kommunal</v>
      </c>
      <c r="I1960" s="365"/>
      <c r="J1960" s="365"/>
      <c r="K1960" s="365"/>
      <c r="L1960" s="366"/>
    </row>
    <row r="1961" spans="1:12" ht="15.95" customHeight="1" x14ac:dyDescent="0.25">
      <c r="A1961" s="133" t="s">
        <v>2719</v>
      </c>
      <c r="B1961" s="133" t="s">
        <v>4744</v>
      </c>
      <c r="C1961" s="133">
        <v>38</v>
      </c>
      <c r="D1961" s="136">
        <v>38000</v>
      </c>
      <c r="E1961" s="135">
        <v>9500</v>
      </c>
      <c r="F1961" s="133">
        <v>38</v>
      </c>
      <c r="G1961" s="46" t="str">
        <f>IF(MID(tab_SATLISTE[[#This Row],[SAT-ID]],2,1)="x","x",LEFT(tab_SATLISTE[[#This Row],[SAT-ID]]))</f>
        <v>7</v>
      </c>
      <c r="H1961" s="364" t="str">
        <f xml:space="preserve"> IF(tab_SATLISTE[[#This Row],[SAT-ID]]="","",IF(MID(tab_SATLISTE[[#This Row],[SAT-ID]],2,1)="x","Freistaat Bayern",INDEX(bezirke,LEFT(tab_SATLISTE[[#This Row],[SAT-ID]],1))&amp; " - "&amp; IF(MID(tab_SATLISTE[[#This Row],[SAT-ID]],2,1)="k","kommunal","privat")))</f>
        <v>Schwaben - kommunal</v>
      </c>
      <c r="I1961" s="365"/>
      <c r="J1961" s="365"/>
      <c r="K1961" s="365"/>
      <c r="L1961" s="366"/>
    </row>
    <row r="1962" spans="1:12" ht="15.95" customHeight="1" x14ac:dyDescent="0.25">
      <c r="A1962" s="133" t="s">
        <v>2714</v>
      </c>
      <c r="B1962" s="133" t="s">
        <v>4745</v>
      </c>
      <c r="C1962" s="133">
        <v>7</v>
      </c>
      <c r="D1962" s="136">
        <v>7000</v>
      </c>
      <c r="E1962" s="135">
        <v>1750</v>
      </c>
      <c r="F1962" s="133">
        <v>7</v>
      </c>
      <c r="G1962" s="46" t="str">
        <f>IF(MID(tab_SATLISTE[[#This Row],[SAT-ID]],2,1)="x","x",LEFT(tab_SATLISTE[[#This Row],[SAT-ID]]))</f>
        <v>7</v>
      </c>
      <c r="H1962" s="364" t="str">
        <f xml:space="preserve"> IF(tab_SATLISTE[[#This Row],[SAT-ID]]="","",IF(MID(tab_SATLISTE[[#This Row],[SAT-ID]],2,1)="x","Freistaat Bayern",INDEX(bezirke,LEFT(tab_SATLISTE[[#This Row],[SAT-ID]],1))&amp; " - "&amp; IF(MID(tab_SATLISTE[[#This Row],[SAT-ID]],2,1)="k","kommunal","privat")))</f>
        <v>Schwaben - kommunal</v>
      </c>
      <c r="I1962" s="365"/>
      <c r="J1962" s="365"/>
      <c r="K1962" s="365"/>
      <c r="L1962" s="366"/>
    </row>
    <row r="1963" spans="1:12" ht="15.95" customHeight="1" x14ac:dyDescent="0.25">
      <c r="A1963" s="133" t="s">
        <v>2715</v>
      </c>
      <c r="B1963" s="133" t="s">
        <v>288</v>
      </c>
      <c r="C1963" s="133">
        <v>80</v>
      </c>
      <c r="D1963" s="136">
        <v>80000</v>
      </c>
      <c r="E1963" s="135">
        <v>20000</v>
      </c>
      <c r="F1963" s="133">
        <v>80</v>
      </c>
      <c r="G1963" s="46" t="str">
        <f>IF(MID(tab_SATLISTE[[#This Row],[SAT-ID]],2,1)="x","x",LEFT(tab_SATLISTE[[#This Row],[SAT-ID]]))</f>
        <v>7</v>
      </c>
      <c r="H1963" s="364" t="str">
        <f xml:space="preserve"> IF(tab_SATLISTE[[#This Row],[SAT-ID]]="","",IF(MID(tab_SATLISTE[[#This Row],[SAT-ID]],2,1)="x","Freistaat Bayern",INDEX(bezirke,LEFT(tab_SATLISTE[[#This Row],[SAT-ID]],1))&amp; " - "&amp; IF(MID(tab_SATLISTE[[#This Row],[SAT-ID]],2,1)="k","kommunal","privat")))</f>
        <v>Schwaben - kommunal</v>
      </c>
      <c r="I1963" s="365"/>
      <c r="J1963" s="365"/>
      <c r="K1963" s="365"/>
      <c r="L1963" s="366"/>
    </row>
    <row r="1964" spans="1:12" ht="15.95" customHeight="1" x14ac:dyDescent="0.25">
      <c r="A1964" s="133" t="s">
        <v>2754</v>
      </c>
      <c r="B1964" s="133" t="s">
        <v>4746</v>
      </c>
      <c r="C1964" s="133">
        <v>8</v>
      </c>
      <c r="D1964" s="136">
        <v>8000</v>
      </c>
      <c r="E1964" s="135">
        <v>2000</v>
      </c>
      <c r="F1964" s="133">
        <v>8</v>
      </c>
      <c r="G1964" s="46" t="str">
        <f>IF(MID(tab_SATLISTE[[#This Row],[SAT-ID]],2,1)="x","x",LEFT(tab_SATLISTE[[#This Row],[SAT-ID]]))</f>
        <v>7</v>
      </c>
      <c r="H1964" s="364" t="str">
        <f xml:space="preserve"> IF(tab_SATLISTE[[#This Row],[SAT-ID]]="","",IF(MID(tab_SATLISTE[[#This Row],[SAT-ID]],2,1)="x","Freistaat Bayern",INDEX(bezirke,LEFT(tab_SATLISTE[[#This Row],[SAT-ID]],1))&amp; " - "&amp; IF(MID(tab_SATLISTE[[#This Row],[SAT-ID]],2,1)="k","kommunal","privat")))</f>
        <v>Schwaben - kommunal</v>
      </c>
      <c r="I1964" s="365"/>
      <c r="J1964" s="365"/>
      <c r="K1964" s="365"/>
      <c r="L1964" s="366"/>
    </row>
    <row r="1965" spans="1:12" ht="15.95" customHeight="1" x14ac:dyDescent="0.25">
      <c r="A1965" s="133" t="s">
        <v>2757</v>
      </c>
      <c r="B1965" s="133" t="s">
        <v>4747</v>
      </c>
      <c r="C1965" s="133">
        <v>8</v>
      </c>
      <c r="D1965" s="136">
        <v>8000</v>
      </c>
      <c r="E1965" s="135">
        <v>2000</v>
      </c>
      <c r="F1965" s="133">
        <v>8</v>
      </c>
      <c r="G1965" s="46" t="str">
        <f>IF(MID(tab_SATLISTE[[#This Row],[SAT-ID]],2,1)="x","x",LEFT(tab_SATLISTE[[#This Row],[SAT-ID]]))</f>
        <v>7</v>
      </c>
      <c r="H1965" s="364" t="str">
        <f xml:space="preserve"> IF(tab_SATLISTE[[#This Row],[SAT-ID]]="","",IF(MID(tab_SATLISTE[[#This Row],[SAT-ID]],2,1)="x","Freistaat Bayern",INDEX(bezirke,LEFT(tab_SATLISTE[[#This Row],[SAT-ID]],1))&amp; " - "&amp; IF(MID(tab_SATLISTE[[#This Row],[SAT-ID]],2,1)="k","kommunal","privat")))</f>
        <v>Schwaben - kommunal</v>
      </c>
      <c r="I1965" s="365"/>
      <c r="J1965" s="365"/>
      <c r="K1965" s="365"/>
      <c r="L1965" s="366"/>
    </row>
    <row r="1966" spans="1:12" ht="15.95" customHeight="1" x14ac:dyDescent="0.25">
      <c r="A1966" s="133" t="s">
        <v>2621</v>
      </c>
      <c r="B1966" s="133" t="s">
        <v>4748</v>
      </c>
      <c r="C1966" s="133">
        <v>37</v>
      </c>
      <c r="D1966" s="136">
        <v>37000</v>
      </c>
      <c r="E1966" s="135">
        <v>9250</v>
      </c>
      <c r="F1966" s="133">
        <v>37</v>
      </c>
      <c r="G1966" s="46" t="str">
        <f>IF(MID(tab_SATLISTE[[#This Row],[SAT-ID]],2,1)="x","x",LEFT(tab_SATLISTE[[#This Row],[SAT-ID]]))</f>
        <v>7</v>
      </c>
      <c r="H1966" s="364" t="str">
        <f xml:space="preserve"> IF(tab_SATLISTE[[#This Row],[SAT-ID]]="","",IF(MID(tab_SATLISTE[[#This Row],[SAT-ID]],2,1)="x","Freistaat Bayern",INDEX(bezirke,LEFT(tab_SATLISTE[[#This Row],[SAT-ID]],1))&amp; " - "&amp; IF(MID(tab_SATLISTE[[#This Row],[SAT-ID]],2,1)="k","kommunal","privat")))</f>
        <v>Schwaben - kommunal</v>
      </c>
      <c r="I1966" s="365"/>
      <c r="J1966" s="365"/>
      <c r="K1966" s="365"/>
      <c r="L1966" s="366"/>
    </row>
    <row r="1967" spans="1:12" ht="15.95" customHeight="1" x14ac:dyDescent="0.25">
      <c r="A1967" s="133" t="s">
        <v>2791</v>
      </c>
      <c r="B1967" s="133" t="s">
        <v>4749</v>
      </c>
      <c r="C1967" s="133">
        <v>12</v>
      </c>
      <c r="D1967" s="136">
        <v>12000</v>
      </c>
      <c r="E1967" s="135">
        <v>3000</v>
      </c>
      <c r="F1967" s="133">
        <v>12</v>
      </c>
      <c r="G1967" s="46" t="str">
        <f>IF(MID(tab_SATLISTE[[#This Row],[SAT-ID]],2,1)="x","x",LEFT(tab_SATLISTE[[#This Row],[SAT-ID]]))</f>
        <v>7</v>
      </c>
      <c r="H1967" s="364" t="str">
        <f xml:space="preserve"> IF(tab_SATLISTE[[#This Row],[SAT-ID]]="","",IF(MID(tab_SATLISTE[[#This Row],[SAT-ID]],2,1)="x","Freistaat Bayern",INDEX(bezirke,LEFT(tab_SATLISTE[[#This Row],[SAT-ID]],1))&amp; " - "&amp; IF(MID(tab_SATLISTE[[#This Row],[SAT-ID]],2,1)="k","kommunal","privat")))</f>
        <v>Schwaben - kommunal</v>
      </c>
      <c r="I1967" s="365"/>
      <c r="J1967" s="365"/>
      <c r="K1967" s="365"/>
      <c r="L1967" s="366"/>
    </row>
    <row r="1968" spans="1:12" ht="15.95" customHeight="1" x14ac:dyDescent="0.25">
      <c r="A1968" s="133" t="s">
        <v>2817</v>
      </c>
      <c r="B1968" s="133" t="s">
        <v>4750</v>
      </c>
      <c r="C1968" s="133">
        <v>16</v>
      </c>
      <c r="D1968" s="136">
        <v>16000</v>
      </c>
      <c r="E1968" s="135">
        <v>4000</v>
      </c>
      <c r="F1968" s="133">
        <v>16</v>
      </c>
      <c r="G1968" s="46" t="str">
        <f>IF(MID(tab_SATLISTE[[#This Row],[SAT-ID]],2,1)="x","x",LEFT(tab_SATLISTE[[#This Row],[SAT-ID]]))</f>
        <v>7</v>
      </c>
      <c r="H1968" s="364" t="str">
        <f xml:space="preserve"> IF(tab_SATLISTE[[#This Row],[SAT-ID]]="","",IF(MID(tab_SATLISTE[[#This Row],[SAT-ID]],2,1)="x","Freistaat Bayern",INDEX(bezirke,LEFT(tab_SATLISTE[[#This Row],[SAT-ID]],1))&amp; " - "&amp; IF(MID(tab_SATLISTE[[#This Row],[SAT-ID]],2,1)="k","kommunal","privat")))</f>
        <v>Schwaben - kommunal</v>
      </c>
      <c r="I1968" s="365"/>
      <c r="J1968" s="365"/>
      <c r="K1968" s="365"/>
      <c r="L1968" s="366"/>
    </row>
    <row r="1969" spans="1:12" ht="15.95" customHeight="1" x14ac:dyDescent="0.25">
      <c r="A1969" s="133" t="s">
        <v>2832</v>
      </c>
      <c r="B1969" s="133" t="s">
        <v>4751</v>
      </c>
      <c r="C1969" s="133">
        <v>6</v>
      </c>
      <c r="D1969" s="136">
        <v>6000</v>
      </c>
      <c r="E1969" s="135">
        <v>1500</v>
      </c>
      <c r="F1969" s="133">
        <v>6</v>
      </c>
      <c r="G1969" s="46" t="str">
        <f>IF(MID(tab_SATLISTE[[#This Row],[SAT-ID]],2,1)="x","x",LEFT(tab_SATLISTE[[#This Row],[SAT-ID]]))</f>
        <v>7</v>
      </c>
      <c r="H1969" s="364" t="str">
        <f xml:space="preserve"> IF(tab_SATLISTE[[#This Row],[SAT-ID]]="","",IF(MID(tab_SATLISTE[[#This Row],[SAT-ID]],2,1)="x","Freistaat Bayern",INDEX(bezirke,LEFT(tab_SATLISTE[[#This Row],[SAT-ID]],1))&amp; " - "&amp; IF(MID(tab_SATLISTE[[#This Row],[SAT-ID]],2,1)="k","kommunal","privat")))</f>
        <v>Schwaben - kommunal</v>
      </c>
      <c r="I1969" s="365"/>
      <c r="J1969" s="365"/>
      <c r="K1969" s="365"/>
      <c r="L1969" s="366"/>
    </row>
    <row r="1970" spans="1:12" ht="15.95" customHeight="1" x14ac:dyDescent="0.25">
      <c r="A1970" s="133" t="s">
        <v>2859</v>
      </c>
      <c r="B1970" s="133" t="s">
        <v>4752</v>
      </c>
      <c r="C1970" s="133">
        <v>11</v>
      </c>
      <c r="D1970" s="136">
        <v>11000</v>
      </c>
      <c r="E1970" s="135">
        <v>2750</v>
      </c>
      <c r="F1970" s="133">
        <v>11</v>
      </c>
      <c r="G1970" s="46" t="str">
        <f>IF(MID(tab_SATLISTE[[#This Row],[SAT-ID]],2,1)="x","x",LEFT(tab_SATLISTE[[#This Row],[SAT-ID]]))</f>
        <v>7</v>
      </c>
      <c r="H1970" s="364" t="str">
        <f xml:space="preserve"> IF(tab_SATLISTE[[#This Row],[SAT-ID]]="","",IF(MID(tab_SATLISTE[[#This Row],[SAT-ID]],2,1)="x","Freistaat Bayern",INDEX(bezirke,LEFT(tab_SATLISTE[[#This Row],[SAT-ID]],1))&amp; " - "&amp; IF(MID(tab_SATLISTE[[#This Row],[SAT-ID]],2,1)="k","kommunal","privat")))</f>
        <v>Schwaben - kommunal</v>
      </c>
      <c r="I1970" s="365"/>
      <c r="J1970" s="365"/>
      <c r="K1970" s="365"/>
      <c r="L1970" s="366"/>
    </row>
    <row r="1971" spans="1:12" ht="15.95" customHeight="1" x14ac:dyDescent="0.25">
      <c r="A1971" s="133" t="s">
        <v>2588</v>
      </c>
      <c r="B1971" s="133" t="s">
        <v>4753</v>
      </c>
      <c r="C1971" s="133">
        <v>15</v>
      </c>
      <c r="D1971" s="136">
        <v>15000</v>
      </c>
      <c r="E1971" s="135">
        <v>3750</v>
      </c>
      <c r="F1971" s="133">
        <v>15</v>
      </c>
      <c r="G1971" s="46" t="str">
        <f>IF(MID(tab_SATLISTE[[#This Row],[SAT-ID]],2,1)="x","x",LEFT(tab_SATLISTE[[#This Row],[SAT-ID]]))</f>
        <v>7</v>
      </c>
      <c r="H1971" s="364" t="str">
        <f xml:space="preserve"> IF(tab_SATLISTE[[#This Row],[SAT-ID]]="","",IF(MID(tab_SATLISTE[[#This Row],[SAT-ID]],2,1)="x","Freistaat Bayern",INDEX(bezirke,LEFT(tab_SATLISTE[[#This Row],[SAT-ID]],1))&amp; " - "&amp; IF(MID(tab_SATLISTE[[#This Row],[SAT-ID]],2,1)="k","kommunal","privat")))</f>
        <v>Schwaben - kommunal</v>
      </c>
      <c r="I1971" s="365"/>
      <c r="J1971" s="365"/>
      <c r="K1971" s="365"/>
      <c r="L1971" s="366"/>
    </row>
    <row r="1972" spans="1:12" ht="15.95" customHeight="1" x14ac:dyDescent="0.25">
      <c r="A1972" s="133" t="s">
        <v>2695</v>
      </c>
      <c r="B1972" s="133" t="s">
        <v>4754</v>
      </c>
      <c r="C1972" s="133">
        <v>84</v>
      </c>
      <c r="D1972" s="136">
        <v>84000</v>
      </c>
      <c r="E1972" s="135">
        <v>21000</v>
      </c>
      <c r="F1972" s="133">
        <v>84</v>
      </c>
      <c r="G1972" s="46" t="str">
        <f>IF(MID(tab_SATLISTE[[#This Row],[SAT-ID]],2,1)="x","x",LEFT(tab_SATLISTE[[#This Row],[SAT-ID]]))</f>
        <v>7</v>
      </c>
      <c r="H1972" s="364" t="str">
        <f xml:space="preserve"> IF(tab_SATLISTE[[#This Row],[SAT-ID]]="","",IF(MID(tab_SATLISTE[[#This Row],[SAT-ID]],2,1)="x","Freistaat Bayern",INDEX(bezirke,LEFT(tab_SATLISTE[[#This Row],[SAT-ID]],1))&amp; " - "&amp; IF(MID(tab_SATLISTE[[#This Row],[SAT-ID]],2,1)="k","kommunal","privat")))</f>
        <v>Schwaben - kommunal</v>
      </c>
      <c r="I1972" s="365"/>
      <c r="J1972" s="365"/>
      <c r="K1972" s="365"/>
      <c r="L1972" s="366"/>
    </row>
    <row r="1973" spans="1:12" ht="15.95" customHeight="1" x14ac:dyDescent="0.25">
      <c r="A1973" s="133" t="s">
        <v>2602</v>
      </c>
      <c r="B1973" s="133" t="s">
        <v>4755</v>
      </c>
      <c r="C1973" s="133">
        <v>13</v>
      </c>
      <c r="D1973" s="136">
        <v>13000</v>
      </c>
      <c r="E1973" s="135">
        <v>3250</v>
      </c>
      <c r="F1973" s="133">
        <v>13</v>
      </c>
      <c r="G1973" s="46" t="str">
        <f>IF(MID(tab_SATLISTE[[#This Row],[SAT-ID]],2,1)="x","x",LEFT(tab_SATLISTE[[#This Row],[SAT-ID]]))</f>
        <v>7</v>
      </c>
      <c r="H1973" s="364" t="str">
        <f xml:space="preserve"> IF(tab_SATLISTE[[#This Row],[SAT-ID]]="","",IF(MID(tab_SATLISTE[[#This Row],[SAT-ID]],2,1)="x","Freistaat Bayern",INDEX(bezirke,LEFT(tab_SATLISTE[[#This Row],[SAT-ID]],1))&amp; " - "&amp; IF(MID(tab_SATLISTE[[#This Row],[SAT-ID]],2,1)="k","kommunal","privat")))</f>
        <v>Schwaben - kommunal</v>
      </c>
      <c r="I1973" s="365"/>
      <c r="J1973" s="365"/>
      <c r="K1973" s="365"/>
      <c r="L1973" s="366"/>
    </row>
    <row r="1974" spans="1:12" ht="15.95" customHeight="1" x14ac:dyDescent="0.25">
      <c r="A1974" s="133" t="s">
        <v>2690</v>
      </c>
      <c r="B1974" s="133" t="s">
        <v>4756</v>
      </c>
      <c r="C1974" s="133">
        <v>5</v>
      </c>
      <c r="D1974" s="136">
        <v>5000</v>
      </c>
      <c r="E1974" s="135">
        <v>1250</v>
      </c>
      <c r="F1974" s="133">
        <v>5</v>
      </c>
      <c r="G1974" s="46" t="str">
        <f>IF(MID(tab_SATLISTE[[#This Row],[SAT-ID]],2,1)="x","x",LEFT(tab_SATLISTE[[#This Row],[SAT-ID]]))</f>
        <v>7</v>
      </c>
      <c r="H1974" s="364" t="str">
        <f xml:space="preserve"> IF(tab_SATLISTE[[#This Row],[SAT-ID]]="","",IF(MID(tab_SATLISTE[[#This Row],[SAT-ID]],2,1)="x","Freistaat Bayern",INDEX(bezirke,LEFT(tab_SATLISTE[[#This Row],[SAT-ID]],1))&amp; " - "&amp; IF(MID(tab_SATLISTE[[#This Row],[SAT-ID]],2,1)="k","kommunal","privat")))</f>
        <v>Schwaben - kommunal</v>
      </c>
      <c r="I1974" s="365"/>
      <c r="J1974" s="365"/>
      <c r="K1974" s="365"/>
      <c r="L1974" s="366"/>
    </row>
    <row r="1975" spans="1:12" ht="15.95" customHeight="1" x14ac:dyDescent="0.25">
      <c r="A1975" s="133" t="s">
        <v>2828</v>
      </c>
      <c r="B1975" s="133" t="s">
        <v>4757</v>
      </c>
      <c r="C1975" s="133">
        <v>65</v>
      </c>
      <c r="D1975" s="136">
        <v>65000</v>
      </c>
      <c r="E1975" s="135">
        <v>16250</v>
      </c>
      <c r="F1975" s="133">
        <v>65</v>
      </c>
      <c r="G1975" s="46" t="str">
        <f>IF(MID(tab_SATLISTE[[#This Row],[SAT-ID]],2,1)="x","x",LEFT(tab_SATLISTE[[#This Row],[SAT-ID]]))</f>
        <v>7</v>
      </c>
      <c r="H1975" s="364" t="str">
        <f xml:space="preserve"> IF(tab_SATLISTE[[#This Row],[SAT-ID]]="","",IF(MID(tab_SATLISTE[[#This Row],[SAT-ID]],2,1)="x","Freistaat Bayern",INDEX(bezirke,LEFT(tab_SATLISTE[[#This Row],[SAT-ID]],1))&amp; " - "&amp; IF(MID(tab_SATLISTE[[#This Row],[SAT-ID]],2,1)="k","kommunal","privat")))</f>
        <v>Schwaben - kommunal</v>
      </c>
      <c r="I1975" s="365"/>
      <c r="J1975" s="365"/>
      <c r="K1975" s="365"/>
      <c r="L1975" s="366"/>
    </row>
    <row r="1976" spans="1:12" ht="15.95" customHeight="1" x14ac:dyDescent="0.25">
      <c r="A1976" s="133" t="s">
        <v>2705</v>
      </c>
      <c r="B1976" s="133" t="s">
        <v>4758</v>
      </c>
      <c r="C1976" s="133">
        <v>2</v>
      </c>
      <c r="D1976" s="136">
        <v>2000</v>
      </c>
      <c r="E1976" s="135">
        <v>500</v>
      </c>
      <c r="F1976" s="133">
        <v>2</v>
      </c>
      <c r="G1976" s="46" t="str">
        <f>IF(MID(tab_SATLISTE[[#This Row],[SAT-ID]],2,1)="x","x",LEFT(tab_SATLISTE[[#This Row],[SAT-ID]]))</f>
        <v>7</v>
      </c>
      <c r="H1976" s="364" t="str">
        <f xml:space="preserve"> IF(tab_SATLISTE[[#This Row],[SAT-ID]]="","",IF(MID(tab_SATLISTE[[#This Row],[SAT-ID]],2,1)="x","Freistaat Bayern",INDEX(bezirke,LEFT(tab_SATLISTE[[#This Row],[SAT-ID]],1))&amp; " - "&amp; IF(MID(tab_SATLISTE[[#This Row],[SAT-ID]],2,1)="k","kommunal","privat")))</f>
        <v>Schwaben - kommunal</v>
      </c>
      <c r="I1976" s="365"/>
      <c r="J1976" s="365"/>
      <c r="K1976" s="365"/>
      <c r="L1976" s="366"/>
    </row>
    <row r="1977" spans="1:12" ht="15.95" customHeight="1" x14ac:dyDescent="0.25">
      <c r="A1977" s="133" t="s">
        <v>2647</v>
      </c>
      <c r="B1977" s="133" t="s">
        <v>4759</v>
      </c>
      <c r="C1977" s="133">
        <v>32</v>
      </c>
      <c r="D1977" s="136">
        <v>32000</v>
      </c>
      <c r="E1977" s="135">
        <v>8000</v>
      </c>
      <c r="F1977" s="133">
        <v>32</v>
      </c>
      <c r="G1977" s="46" t="str">
        <f>IF(MID(tab_SATLISTE[[#This Row],[SAT-ID]],2,1)="x","x",LEFT(tab_SATLISTE[[#This Row],[SAT-ID]]))</f>
        <v>7</v>
      </c>
      <c r="H1977" s="364" t="str">
        <f xml:space="preserve"> IF(tab_SATLISTE[[#This Row],[SAT-ID]]="","",IF(MID(tab_SATLISTE[[#This Row],[SAT-ID]],2,1)="x","Freistaat Bayern",INDEX(bezirke,LEFT(tab_SATLISTE[[#This Row],[SAT-ID]],1))&amp; " - "&amp; IF(MID(tab_SATLISTE[[#This Row],[SAT-ID]],2,1)="k","kommunal","privat")))</f>
        <v>Schwaben - kommunal</v>
      </c>
      <c r="I1977" s="365"/>
      <c r="J1977" s="365"/>
      <c r="K1977" s="365"/>
      <c r="L1977" s="366"/>
    </row>
    <row r="1978" spans="1:12" ht="15.95" customHeight="1" x14ac:dyDescent="0.25">
      <c r="A1978" s="133" t="s">
        <v>2792</v>
      </c>
      <c r="B1978" s="133" t="s">
        <v>4760</v>
      </c>
      <c r="C1978" s="133">
        <v>9</v>
      </c>
      <c r="D1978" s="136">
        <v>9000</v>
      </c>
      <c r="E1978" s="135">
        <v>2250</v>
      </c>
      <c r="F1978" s="133">
        <v>9</v>
      </c>
      <c r="G1978" s="46" t="str">
        <f>IF(MID(tab_SATLISTE[[#This Row],[SAT-ID]],2,1)="x","x",LEFT(tab_SATLISTE[[#This Row],[SAT-ID]]))</f>
        <v>7</v>
      </c>
      <c r="H1978" s="364" t="str">
        <f xml:space="preserve"> IF(tab_SATLISTE[[#This Row],[SAT-ID]]="","",IF(MID(tab_SATLISTE[[#This Row],[SAT-ID]],2,1)="x","Freistaat Bayern",INDEX(bezirke,LEFT(tab_SATLISTE[[#This Row],[SAT-ID]],1))&amp; " - "&amp; IF(MID(tab_SATLISTE[[#This Row],[SAT-ID]],2,1)="k","kommunal","privat")))</f>
        <v>Schwaben - kommunal</v>
      </c>
      <c r="I1978" s="365"/>
      <c r="J1978" s="365"/>
      <c r="K1978" s="365"/>
      <c r="L1978" s="366"/>
    </row>
    <row r="1979" spans="1:12" ht="15.95" customHeight="1" x14ac:dyDescent="0.25">
      <c r="A1979" s="133" t="s">
        <v>2637</v>
      </c>
      <c r="B1979" s="133" t="s">
        <v>4761</v>
      </c>
      <c r="C1979" s="133">
        <v>14</v>
      </c>
      <c r="D1979" s="136">
        <v>14000</v>
      </c>
      <c r="E1979" s="135">
        <v>3500</v>
      </c>
      <c r="F1979" s="133">
        <v>14</v>
      </c>
      <c r="G1979" s="46" t="str">
        <f>IF(MID(tab_SATLISTE[[#This Row],[SAT-ID]],2,1)="x","x",LEFT(tab_SATLISTE[[#This Row],[SAT-ID]]))</f>
        <v>7</v>
      </c>
      <c r="H1979" s="364" t="str">
        <f xml:space="preserve"> IF(tab_SATLISTE[[#This Row],[SAT-ID]]="","",IF(MID(tab_SATLISTE[[#This Row],[SAT-ID]],2,1)="x","Freistaat Bayern",INDEX(bezirke,LEFT(tab_SATLISTE[[#This Row],[SAT-ID]],1))&amp; " - "&amp; IF(MID(tab_SATLISTE[[#This Row],[SAT-ID]],2,1)="k","kommunal","privat")))</f>
        <v>Schwaben - kommunal</v>
      </c>
      <c r="I1979" s="365"/>
      <c r="J1979" s="365"/>
      <c r="K1979" s="365"/>
      <c r="L1979" s="366"/>
    </row>
    <row r="1980" spans="1:12" ht="15.95" customHeight="1" x14ac:dyDescent="0.25">
      <c r="A1980" s="133" t="s">
        <v>2721</v>
      </c>
      <c r="B1980" s="133" t="s">
        <v>4762</v>
      </c>
      <c r="C1980" s="133">
        <v>13</v>
      </c>
      <c r="D1980" s="136">
        <v>13000</v>
      </c>
      <c r="E1980" s="135">
        <v>3250</v>
      </c>
      <c r="F1980" s="133">
        <v>13</v>
      </c>
      <c r="G1980" s="46" t="str">
        <f>IF(MID(tab_SATLISTE[[#This Row],[SAT-ID]],2,1)="x","x",LEFT(tab_SATLISTE[[#This Row],[SAT-ID]]))</f>
        <v>7</v>
      </c>
      <c r="H1980" s="364" t="str">
        <f xml:space="preserve"> IF(tab_SATLISTE[[#This Row],[SAT-ID]]="","",IF(MID(tab_SATLISTE[[#This Row],[SAT-ID]],2,1)="x","Freistaat Bayern",INDEX(bezirke,LEFT(tab_SATLISTE[[#This Row],[SAT-ID]],1))&amp; " - "&amp; IF(MID(tab_SATLISTE[[#This Row],[SAT-ID]],2,1)="k","kommunal","privat")))</f>
        <v>Schwaben - kommunal</v>
      </c>
      <c r="I1980" s="365"/>
      <c r="J1980" s="365"/>
      <c r="K1980" s="365"/>
      <c r="L1980" s="366"/>
    </row>
    <row r="1981" spans="1:12" ht="15.95" customHeight="1" x14ac:dyDescent="0.25">
      <c r="A1981" s="133" t="s">
        <v>2681</v>
      </c>
      <c r="B1981" s="133" t="s">
        <v>4763</v>
      </c>
      <c r="C1981" s="133">
        <v>11</v>
      </c>
      <c r="D1981" s="136">
        <v>11000</v>
      </c>
      <c r="E1981" s="135">
        <v>2750</v>
      </c>
      <c r="F1981" s="133">
        <v>11</v>
      </c>
      <c r="G1981" s="46" t="str">
        <f>IF(MID(tab_SATLISTE[[#This Row],[SAT-ID]],2,1)="x","x",LEFT(tab_SATLISTE[[#This Row],[SAT-ID]]))</f>
        <v>7</v>
      </c>
      <c r="H1981" s="364" t="str">
        <f xml:space="preserve"> IF(tab_SATLISTE[[#This Row],[SAT-ID]]="","",IF(MID(tab_SATLISTE[[#This Row],[SAT-ID]],2,1)="x","Freistaat Bayern",INDEX(bezirke,LEFT(tab_SATLISTE[[#This Row],[SAT-ID]],1))&amp; " - "&amp; IF(MID(tab_SATLISTE[[#This Row],[SAT-ID]],2,1)="k","kommunal","privat")))</f>
        <v>Schwaben - kommunal</v>
      </c>
      <c r="I1981" s="365"/>
      <c r="J1981" s="365"/>
      <c r="K1981" s="365"/>
      <c r="L1981" s="366"/>
    </row>
    <row r="1982" spans="1:12" ht="15.95" customHeight="1" x14ac:dyDescent="0.25">
      <c r="A1982" s="133" t="s">
        <v>2684</v>
      </c>
      <c r="B1982" s="133" t="s">
        <v>4764</v>
      </c>
      <c r="C1982" s="133">
        <v>6</v>
      </c>
      <c r="D1982" s="136">
        <v>6000</v>
      </c>
      <c r="E1982" s="135">
        <v>1500</v>
      </c>
      <c r="F1982" s="133">
        <v>6</v>
      </c>
      <c r="G1982" s="46" t="str">
        <f>IF(MID(tab_SATLISTE[[#This Row],[SAT-ID]],2,1)="x","x",LEFT(tab_SATLISTE[[#This Row],[SAT-ID]]))</f>
        <v>7</v>
      </c>
      <c r="H1982" s="364" t="str">
        <f xml:space="preserve"> IF(tab_SATLISTE[[#This Row],[SAT-ID]]="","",IF(MID(tab_SATLISTE[[#This Row],[SAT-ID]],2,1)="x","Freistaat Bayern",INDEX(bezirke,LEFT(tab_SATLISTE[[#This Row],[SAT-ID]],1))&amp; " - "&amp; IF(MID(tab_SATLISTE[[#This Row],[SAT-ID]],2,1)="k","kommunal","privat")))</f>
        <v>Schwaben - kommunal</v>
      </c>
      <c r="I1982" s="365"/>
      <c r="J1982" s="365"/>
      <c r="K1982" s="365"/>
      <c r="L1982" s="366"/>
    </row>
    <row r="1983" spans="1:12" ht="15.95" customHeight="1" x14ac:dyDescent="0.25">
      <c r="A1983" s="133" t="s">
        <v>2612</v>
      </c>
      <c r="B1983" s="133" t="s">
        <v>4765</v>
      </c>
      <c r="C1983" s="133">
        <v>15</v>
      </c>
      <c r="D1983" s="136">
        <v>15000</v>
      </c>
      <c r="E1983" s="135">
        <v>3750</v>
      </c>
      <c r="F1983" s="133">
        <v>15</v>
      </c>
      <c r="G1983" s="46" t="str">
        <f>IF(MID(tab_SATLISTE[[#This Row],[SAT-ID]],2,1)="x","x",LEFT(tab_SATLISTE[[#This Row],[SAT-ID]]))</f>
        <v>7</v>
      </c>
      <c r="H1983" s="364" t="str">
        <f xml:space="preserve"> IF(tab_SATLISTE[[#This Row],[SAT-ID]]="","",IF(MID(tab_SATLISTE[[#This Row],[SAT-ID]],2,1)="x","Freistaat Bayern",INDEX(bezirke,LEFT(tab_SATLISTE[[#This Row],[SAT-ID]],1))&amp; " - "&amp; IF(MID(tab_SATLISTE[[#This Row],[SAT-ID]],2,1)="k","kommunal","privat")))</f>
        <v>Schwaben - kommunal</v>
      </c>
      <c r="I1983" s="365"/>
      <c r="J1983" s="365"/>
      <c r="K1983" s="365"/>
      <c r="L1983" s="366"/>
    </row>
    <row r="1984" spans="1:12" ht="15.95" customHeight="1" x14ac:dyDescent="0.25">
      <c r="A1984" s="133" t="s">
        <v>2843</v>
      </c>
      <c r="B1984" s="133" t="s">
        <v>4766</v>
      </c>
      <c r="C1984" s="133">
        <v>22</v>
      </c>
      <c r="D1984" s="136">
        <v>22000</v>
      </c>
      <c r="E1984" s="135">
        <v>5500</v>
      </c>
      <c r="F1984" s="133">
        <v>22</v>
      </c>
      <c r="G1984" s="46" t="str">
        <f>IF(MID(tab_SATLISTE[[#This Row],[SAT-ID]],2,1)="x","x",LEFT(tab_SATLISTE[[#This Row],[SAT-ID]]))</f>
        <v>7</v>
      </c>
      <c r="H1984" s="364" t="str">
        <f xml:space="preserve"> IF(tab_SATLISTE[[#This Row],[SAT-ID]]="","",IF(MID(tab_SATLISTE[[#This Row],[SAT-ID]],2,1)="x","Freistaat Bayern",INDEX(bezirke,LEFT(tab_SATLISTE[[#This Row],[SAT-ID]],1))&amp; " - "&amp; IF(MID(tab_SATLISTE[[#This Row],[SAT-ID]],2,1)="k","kommunal","privat")))</f>
        <v>Schwaben - kommunal</v>
      </c>
      <c r="I1984" s="365"/>
      <c r="J1984" s="365"/>
      <c r="K1984" s="365"/>
      <c r="L1984" s="366"/>
    </row>
    <row r="1985" spans="1:12" ht="15.95" customHeight="1" x14ac:dyDescent="0.25">
      <c r="A1985" s="133" t="s">
        <v>2730</v>
      </c>
      <c r="B1985" s="133" t="s">
        <v>4767</v>
      </c>
      <c r="C1985" s="133">
        <v>30</v>
      </c>
      <c r="D1985" s="136">
        <v>30000</v>
      </c>
      <c r="E1985" s="135">
        <v>7500</v>
      </c>
      <c r="F1985" s="133">
        <v>30</v>
      </c>
      <c r="G1985" s="46" t="str">
        <f>IF(MID(tab_SATLISTE[[#This Row],[SAT-ID]],2,1)="x","x",LEFT(tab_SATLISTE[[#This Row],[SAT-ID]]))</f>
        <v>7</v>
      </c>
      <c r="H1985" s="364" t="str">
        <f xml:space="preserve"> IF(tab_SATLISTE[[#This Row],[SAT-ID]]="","",IF(MID(tab_SATLISTE[[#This Row],[SAT-ID]],2,1)="x","Freistaat Bayern",INDEX(bezirke,LEFT(tab_SATLISTE[[#This Row],[SAT-ID]],1))&amp; " - "&amp; IF(MID(tab_SATLISTE[[#This Row],[SAT-ID]],2,1)="k","kommunal","privat")))</f>
        <v>Schwaben - kommunal</v>
      </c>
      <c r="I1985" s="365"/>
      <c r="J1985" s="365"/>
      <c r="K1985" s="365"/>
      <c r="L1985" s="366"/>
    </row>
    <row r="1986" spans="1:12" ht="15.95" customHeight="1" x14ac:dyDescent="0.25">
      <c r="A1986" s="133" t="s">
        <v>2861</v>
      </c>
      <c r="B1986" s="133" t="s">
        <v>4768</v>
      </c>
      <c r="C1986" s="133">
        <v>39</v>
      </c>
      <c r="D1986" s="136">
        <v>39000</v>
      </c>
      <c r="E1986" s="135">
        <v>9750</v>
      </c>
      <c r="F1986" s="133">
        <v>39</v>
      </c>
      <c r="G1986" s="46" t="str">
        <f>IF(MID(tab_SATLISTE[[#This Row],[SAT-ID]],2,1)="x","x",LEFT(tab_SATLISTE[[#This Row],[SAT-ID]]))</f>
        <v>7</v>
      </c>
      <c r="H1986" s="364" t="str">
        <f xml:space="preserve"> IF(tab_SATLISTE[[#This Row],[SAT-ID]]="","",IF(MID(tab_SATLISTE[[#This Row],[SAT-ID]],2,1)="x","Freistaat Bayern",INDEX(bezirke,LEFT(tab_SATLISTE[[#This Row],[SAT-ID]],1))&amp; " - "&amp; IF(MID(tab_SATLISTE[[#This Row],[SAT-ID]],2,1)="k","kommunal","privat")))</f>
        <v>Schwaben - kommunal</v>
      </c>
      <c r="I1986" s="365"/>
      <c r="J1986" s="365"/>
      <c r="K1986" s="365"/>
      <c r="L1986" s="366"/>
    </row>
    <row r="1987" spans="1:12" ht="15.95" customHeight="1" x14ac:dyDescent="0.25">
      <c r="A1987" s="133" t="s">
        <v>2761</v>
      </c>
      <c r="B1987" s="133" t="s">
        <v>4769</v>
      </c>
      <c r="C1987" s="133">
        <v>5</v>
      </c>
      <c r="D1987" s="136">
        <v>5000</v>
      </c>
      <c r="E1987" s="135">
        <v>1250</v>
      </c>
      <c r="F1987" s="133">
        <v>5</v>
      </c>
      <c r="G1987" s="46" t="str">
        <f>IF(MID(tab_SATLISTE[[#This Row],[SAT-ID]],2,1)="x","x",LEFT(tab_SATLISTE[[#This Row],[SAT-ID]]))</f>
        <v>7</v>
      </c>
      <c r="H1987" s="364" t="str">
        <f xml:space="preserve"> IF(tab_SATLISTE[[#This Row],[SAT-ID]]="","",IF(MID(tab_SATLISTE[[#This Row],[SAT-ID]],2,1)="x","Freistaat Bayern",INDEX(bezirke,LEFT(tab_SATLISTE[[#This Row],[SAT-ID]],1))&amp; " - "&amp; IF(MID(tab_SATLISTE[[#This Row],[SAT-ID]],2,1)="k","kommunal","privat")))</f>
        <v>Schwaben - kommunal</v>
      </c>
      <c r="I1987" s="365"/>
      <c r="J1987" s="365"/>
      <c r="K1987" s="365"/>
      <c r="L1987" s="366"/>
    </row>
    <row r="1988" spans="1:12" ht="15.95" customHeight="1" x14ac:dyDescent="0.25">
      <c r="A1988" s="133" t="s">
        <v>2767</v>
      </c>
      <c r="B1988" s="133" t="s">
        <v>4770</v>
      </c>
      <c r="C1988" s="133">
        <v>3</v>
      </c>
      <c r="D1988" s="136">
        <v>3000</v>
      </c>
      <c r="E1988" s="135">
        <v>750</v>
      </c>
      <c r="F1988" s="133">
        <v>3</v>
      </c>
      <c r="G1988" s="46" t="str">
        <f>IF(MID(tab_SATLISTE[[#This Row],[SAT-ID]],2,1)="x","x",LEFT(tab_SATLISTE[[#This Row],[SAT-ID]]))</f>
        <v>7</v>
      </c>
      <c r="H1988" s="364" t="str">
        <f xml:space="preserve"> IF(tab_SATLISTE[[#This Row],[SAT-ID]]="","",IF(MID(tab_SATLISTE[[#This Row],[SAT-ID]],2,1)="x","Freistaat Bayern",INDEX(bezirke,LEFT(tab_SATLISTE[[#This Row],[SAT-ID]],1))&amp; " - "&amp; IF(MID(tab_SATLISTE[[#This Row],[SAT-ID]],2,1)="k","kommunal","privat")))</f>
        <v>Schwaben - kommunal</v>
      </c>
      <c r="I1988" s="365"/>
      <c r="J1988" s="365"/>
      <c r="K1988" s="365"/>
      <c r="L1988" s="366"/>
    </row>
    <row r="1989" spans="1:12" ht="15.95" customHeight="1" x14ac:dyDescent="0.25">
      <c r="A1989" s="133" t="s">
        <v>2773</v>
      </c>
      <c r="B1989" s="133" t="s">
        <v>4771</v>
      </c>
      <c r="C1989" s="133">
        <v>5</v>
      </c>
      <c r="D1989" s="136">
        <v>5000</v>
      </c>
      <c r="E1989" s="135">
        <v>1250</v>
      </c>
      <c r="F1989" s="133">
        <v>5</v>
      </c>
      <c r="G1989" s="46" t="str">
        <f>IF(MID(tab_SATLISTE[[#This Row],[SAT-ID]],2,1)="x","x",LEFT(tab_SATLISTE[[#This Row],[SAT-ID]]))</f>
        <v>7</v>
      </c>
      <c r="H1989" s="364" t="str">
        <f xml:space="preserve"> IF(tab_SATLISTE[[#This Row],[SAT-ID]]="","",IF(MID(tab_SATLISTE[[#This Row],[SAT-ID]],2,1)="x","Freistaat Bayern",INDEX(bezirke,LEFT(tab_SATLISTE[[#This Row],[SAT-ID]],1))&amp; " - "&amp; IF(MID(tab_SATLISTE[[#This Row],[SAT-ID]],2,1)="k","kommunal","privat")))</f>
        <v>Schwaben - kommunal</v>
      </c>
      <c r="I1989" s="365"/>
      <c r="J1989" s="365"/>
      <c r="K1989" s="365"/>
      <c r="L1989" s="366"/>
    </row>
    <row r="1990" spans="1:12" ht="15.95" customHeight="1" x14ac:dyDescent="0.25">
      <c r="A1990" s="133" t="s">
        <v>2796</v>
      </c>
      <c r="B1990" s="133" t="s">
        <v>4772</v>
      </c>
      <c r="C1990" s="133">
        <v>4</v>
      </c>
      <c r="D1990" s="136">
        <v>4000</v>
      </c>
      <c r="E1990" s="135">
        <v>1000</v>
      </c>
      <c r="F1990" s="133">
        <v>4</v>
      </c>
      <c r="G1990" s="46" t="str">
        <f>IF(MID(tab_SATLISTE[[#This Row],[SAT-ID]],2,1)="x","x",LEFT(tab_SATLISTE[[#This Row],[SAT-ID]]))</f>
        <v>7</v>
      </c>
      <c r="H1990" s="364" t="str">
        <f xml:space="preserve"> IF(tab_SATLISTE[[#This Row],[SAT-ID]]="","",IF(MID(tab_SATLISTE[[#This Row],[SAT-ID]],2,1)="x","Freistaat Bayern",INDEX(bezirke,LEFT(tab_SATLISTE[[#This Row],[SAT-ID]],1))&amp; " - "&amp; IF(MID(tab_SATLISTE[[#This Row],[SAT-ID]],2,1)="k","kommunal","privat")))</f>
        <v>Schwaben - kommunal</v>
      </c>
      <c r="I1990" s="365"/>
      <c r="J1990" s="365"/>
      <c r="K1990" s="365"/>
      <c r="L1990" s="366"/>
    </row>
    <row r="1991" spans="1:12" ht="15.95" customHeight="1" x14ac:dyDescent="0.25">
      <c r="A1991" s="133" t="s">
        <v>2797</v>
      </c>
      <c r="B1991" s="133" t="s">
        <v>4773</v>
      </c>
      <c r="C1991" s="133">
        <v>12</v>
      </c>
      <c r="D1991" s="136">
        <v>12000</v>
      </c>
      <c r="E1991" s="135">
        <v>3000</v>
      </c>
      <c r="F1991" s="133">
        <v>12</v>
      </c>
      <c r="G1991" s="46" t="str">
        <f>IF(MID(tab_SATLISTE[[#This Row],[SAT-ID]],2,1)="x","x",LEFT(tab_SATLISTE[[#This Row],[SAT-ID]]))</f>
        <v>7</v>
      </c>
      <c r="H1991" s="364" t="str">
        <f xml:space="preserve"> IF(tab_SATLISTE[[#This Row],[SAT-ID]]="","",IF(MID(tab_SATLISTE[[#This Row],[SAT-ID]],2,1)="x","Freistaat Bayern",INDEX(bezirke,LEFT(tab_SATLISTE[[#This Row],[SAT-ID]],1))&amp; " - "&amp; IF(MID(tab_SATLISTE[[#This Row],[SAT-ID]],2,1)="k","kommunal","privat")))</f>
        <v>Schwaben - kommunal</v>
      </c>
      <c r="I1991" s="365"/>
      <c r="J1991" s="365"/>
      <c r="K1991" s="365"/>
      <c r="L1991" s="366"/>
    </row>
    <row r="1992" spans="1:12" ht="15.95" customHeight="1" x14ac:dyDescent="0.25">
      <c r="A1992" s="133" t="s">
        <v>2809</v>
      </c>
      <c r="B1992" s="133" t="s">
        <v>4774</v>
      </c>
      <c r="C1992" s="133">
        <v>5</v>
      </c>
      <c r="D1992" s="136">
        <v>5000</v>
      </c>
      <c r="E1992" s="135">
        <v>1250</v>
      </c>
      <c r="F1992" s="133">
        <v>5</v>
      </c>
      <c r="G1992" s="46" t="str">
        <f>IF(MID(tab_SATLISTE[[#This Row],[SAT-ID]],2,1)="x","x",LEFT(tab_SATLISTE[[#This Row],[SAT-ID]]))</f>
        <v>7</v>
      </c>
      <c r="H1992" s="364" t="str">
        <f xml:space="preserve"> IF(tab_SATLISTE[[#This Row],[SAT-ID]]="","",IF(MID(tab_SATLISTE[[#This Row],[SAT-ID]],2,1)="x","Freistaat Bayern",INDEX(bezirke,LEFT(tab_SATLISTE[[#This Row],[SAT-ID]],1))&amp; " - "&amp; IF(MID(tab_SATLISTE[[#This Row],[SAT-ID]],2,1)="k","kommunal","privat")))</f>
        <v>Schwaben - kommunal</v>
      </c>
      <c r="I1992" s="365"/>
      <c r="J1992" s="365"/>
      <c r="K1992" s="365"/>
      <c r="L1992" s="366"/>
    </row>
    <row r="1993" spans="1:12" ht="15.95" customHeight="1" x14ac:dyDescent="0.25">
      <c r="A1993" s="133" t="s">
        <v>2836</v>
      </c>
      <c r="B1993" s="133" t="s">
        <v>4775</v>
      </c>
      <c r="C1993" s="133">
        <v>11</v>
      </c>
      <c r="D1993" s="136">
        <v>11000</v>
      </c>
      <c r="E1993" s="135">
        <v>2750</v>
      </c>
      <c r="F1993" s="133">
        <v>11</v>
      </c>
      <c r="G1993" s="46" t="str">
        <f>IF(MID(tab_SATLISTE[[#This Row],[SAT-ID]],2,1)="x","x",LEFT(tab_SATLISTE[[#This Row],[SAT-ID]]))</f>
        <v>7</v>
      </c>
      <c r="H1993" s="364" t="str">
        <f xml:space="preserve"> IF(tab_SATLISTE[[#This Row],[SAT-ID]]="","",IF(MID(tab_SATLISTE[[#This Row],[SAT-ID]],2,1)="x","Freistaat Bayern",INDEX(bezirke,LEFT(tab_SATLISTE[[#This Row],[SAT-ID]],1))&amp; " - "&amp; IF(MID(tab_SATLISTE[[#This Row],[SAT-ID]],2,1)="k","kommunal","privat")))</f>
        <v>Schwaben - kommunal</v>
      </c>
      <c r="I1993" s="365"/>
      <c r="J1993" s="365"/>
      <c r="K1993" s="365"/>
      <c r="L1993" s="366"/>
    </row>
    <row r="1994" spans="1:12" ht="15.95" customHeight="1" x14ac:dyDescent="0.25">
      <c r="A1994" s="133" t="s">
        <v>2839</v>
      </c>
      <c r="B1994" s="133" t="s">
        <v>4776</v>
      </c>
      <c r="C1994" s="133">
        <v>25</v>
      </c>
      <c r="D1994" s="136">
        <v>25000</v>
      </c>
      <c r="E1994" s="135">
        <v>6250</v>
      </c>
      <c r="F1994" s="133">
        <v>25</v>
      </c>
      <c r="G1994" s="46" t="str">
        <f>IF(MID(tab_SATLISTE[[#This Row],[SAT-ID]],2,1)="x","x",LEFT(tab_SATLISTE[[#This Row],[SAT-ID]]))</f>
        <v>7</v>
      </c>
      <c r="H1994" s="364" t="str">
        <f xml:space="preserve"> IF(tab_SATLISTE[[#This Row],[SAT-ID]]="","",IF(MID(tab_SATLISTE[[#This Row],[SAT-ID]],2,1)="x","Freistaat Bayern",INDEX(bezirke,LEFT(tab_SATLISTE[[#This Row],[SAT-ID]],1))&amp; " - "&amp; IF(MID(tab_SATLISTE[[#This Row],[SAT-ID]],2,1)="k","kommunal","privat")))</f>
        <v>Schwaben - kommunal</v>
      </c>
      <c r="I1994" s="365"/>
      <c r="J1994" s="365"/>
      <c r="K1994" s="365"/>
      <c r="L1994" s="366"/>
    </row>
    <row r="1995" spans="1:12" ht="15.95" customHeight="1" x14ac:dyDescent="0.25">
      <c r="A1995" s="133" t="s">
        <v>2804</v>
      </c>
      <c r="B1995" s="133" t="s">
        <v>4777</v>
      </c>
      <c r="C1995" s="133">
        <v>15</v>
      </c>
      <c r="D1995" s="136">
        <v>15000</v>
      </c>
      <c r="E1995" s="135">
        <v>3750</v>
      </c>
      <c r="F1995" s="133">
        <v>15</v>
      </c>
      <c r="G1995" s="46" t="str">
        <f>IF(MID(tab_SATLISTE[[#This Row],[SAT-ID]],2,1)="x","x",LEFT(tab_SATLISTE[[#This Row],[SAT-ID]]))</f>
        <v>7</v>
      </c>
      <c r="H1995" s="364" t="str">
        <f xml:space="preserve"> IF(tab_SATLISTE[[#This Row],[SAT-ID]]="","",IF(MID(tab_SATLISTE[[#This Row],[SAT-ID]],2,1)="x","Freistaat Bayern",INDEX(bezirke,LEFT(tab_SATLISTE[[#This Row],[SAT-ID]],1))&amp; " - "&amp; IF(MID(tab_SATLISTE[[#This Row],[SAT-ID]],2,1)="k","kommunal","privat")))</f>
        <v>Schwaben - kommunal</v>
      </c>
      <c r="I1995" s="365"/>
      <c r="J1995" s="365"/>
      <c r="K1995" s="365"/>
      <c r="L1995" s="366"/>
    </row>
    <row r="1996" spans="1:12" ht="15.95" customHeight="1" x14ac:dyDescent="0.25">
      <c r="A1996" s="133" t="s">
        <v>2683</v>
      </c>
      <c r="B1996" s="133" t="s">
        <v>4778</v>
      </c>
      <c r="C1996" s="133">
        <v>5</v>
      </c>
      <c r="D1996" s="136">
        <v>5000</v>
      </c>
      <c r="E1996" s="135">
        <v>1250</v>
      </c>
      <c r="F1996" s="133">
        <v>5</v>
      </c>
      <c r="G1996" s="46" t="str">
        <f>IF(MID(tab_SATLISTE[[#This Row],[SAT-ID]],2,1)="x","x",LEFT(tab_SATLISTE[[#This Row],[SAT-ID]]))</f>
        <v>7</v>
      </c>
      <c r="H1996" s="364" t="str">
        <f xml:space="preserve"> IF(tab_SATLISTE[[#This Row],[SAT-ID]]="","",IF(MID(tab_SATLISTE[[#This Row],[SAT-ID]],2,1)="x","Freistaat Bayern",INDEX(bezirke,LEFT(tab_SATLISTE[[#This Row],[SAT-ID]],1))&amp; " - "&amp; IF(MID(tab_SATLISTE[[#This Row],[SAT-ID]],2,1)="k","kommunal","privat")))</f>
        <v>Schwaben - kommunal</v>
      </c>
      <c r="I1996" s="365"/>
      <c r="J1996" s="365"/>
      <c r="K1996" s="365"/>
      <c r="L1996" s="366"/>
    </row>
    <row r="1997" spans="1:12" ht="15.95" customHeight="1" x14ac:dyDescent="0.25">
      <c r="A1997" s="133" t="s">
        <v>2585</v>
      </c>
      <c r="B1997" s="133" t="s">
        <v>289</v>
      </c>
      <c r="C1997" s="133">
        <v>10</v>
      </c>
      <c r="D1997" s="136">
        <v>10000</v>
      </c>
      <c r="E1997" s="135">
        <v>2500</v>
      </c>
      <c r="F1997" s="133">
        <v>10</v>
      </c>
      <c r="G1997" s="46" t="str">
        <f>IF(MID(tab_SATLISTE[[#This Row],[SAT-ID]],2,1)="x","x",LEFT(tab_SATLISTE[[#This Row],[SAT-ID]]))</f>
        <v>7</v>
      </c>
      <c r="H1997" s="364" t="str">
        <f xml:space="preserve"> IF(tab_SATLISTE[[#This Row],[SAT-ID]]="","",IF(MID(tab_SATLISTE[[#This Row],[SAT-ID]],2,1)="x","Freistaat Bayern",INDEX(bezirke,LEFT(tab_SATLISTE[[#This Row],[SAT-ID]],1))&amp; " - "&amp; IF(MID(tab_SATLISTE[[#This Row],[SAT-ID]],2,1)="k","kommunal","privat")))</f>
        <v>Schwaben - kommunal</v>
      </c>
      <c r="I1997" s="365"/>
      <c r="J1997" s="365"/>
      <c r="K1997" s="365"/>
      <c r="L1997" s="366"/>
    </row>
    <row r="1998" spans="1:12" ht="15.95" customHeight="1" x14ac:dyDescent="0.25">
      <c r="A1998" s="133" t="s">
        <v>2611</v>
      </c>
      <c r="B1998" s="133" t="s">
        <v>4779</v>
      </c>
      <c r="C1998" s="133">
        <v>11</v>
      </c>
      <c r="D1998" s="136">
        <v>11000</v>
      </c>
      <c r="E1998" s="135">
        <v>2750</v>
      </c>
      <c r="F1998" s="133">
        <v>11</v>
      </c>
      <c r="G1998" s="46" t="str">
        <f>IF(MID(tab_SATLISTE[[#This Row],[SAT-ID]],2,1)="x","x",LEFT(tab_SATLISTE[[#This Row],[SAT-ID]]))</f>
        <v>7</v>
      </c>
      <c r="H1998" s="364" t="str">
        <f xml:space="preserve"> IF(tab_SATLISTE[[#This Row],[SAT-ID]]="","",IF(MID(tab_SATLISTE[[#This Row],[SAT-ID]],2,1)="x","Freistaat Bayern",INDEX(bezirke,LEFT(tab_SATLISTE[[#This Row],[SAT-ID]],1))&amp; " - "&amp; IF(MID(tab_SATLISTE[[#This Row],[SAT-ID]],2,1)="k","kommunal","privat")))</f>
        <v>Schwaben - kommunal</v>
      </c>
      <c r="I1998" s="365"/>
      <c r="J1998" s="365"/>
      <c r="K1998" s="365"/>
      <c r="L1998" s="366"/>
    </row>
    <row r="1999" spans="1:12" ht="15.95" customHeight="1" x14ac:dyDescent="0.25">
      <c r="A1999" s="133" t="s">
        <v>2686</v>
      </c>
      <c r="B1999" s="133" t="s">
        <v>4780</v>
      </c>
      <c r="C1999" s="133">
        <v>48</v>
      </c>
      <c r="D1999" s="136">
        <v>48000</v>
      </c>
      <c r="E1999" s="135">
        <v>12000</v>
      </c>
      <c r="F1999" s="133">
        <v>48</v>
      </c>
      <c r="G1999" s="46" t="str">
        <f>IF(MID(tab_SATLISTE[[#This Row],[SAT-ID]],2,1)="x","x",LEFT(tab_SATLISTE[[#This Row],[SAT-ID]]))</f>
        <v>7</v>
      </c>
      <c r="H1999" s="364" t="str">
        <f xml:space="preserve"> IF(tab_SATLISTE[[#This Row],[SAT-ID]]="","",IF(MID(tab_SATLISTE[[#This Row],[SAT-ID]],2,1)="x","Freistaat Bayern",INDEX(bezirke,LEFT(tab_SATLISTE[[#This Row],[SAT-ID]],1))&amp; " - "&amp; IF(MID(tab_SATLISTE[[#This Row],[SAT-ID]],2,1)="k","kommunal","privat")))</f>
        <v>Schwaben - kommunal</v>
      </c>
      <c r="I1999" s="365"/>
      <c r="J1999" s="365"/>
      <c r="K1999" s="365"/>
      <c r="L1999" s="366"/>
    </row>
    <row r="2000" spans="1:12" ht="15.95" customHeight="1" x14ac:dyDescent="0.25">
      <c r="A2000" s="133" t="s">
        <v>2609</v>
      </c>
      <c r="B2000" s="133" t="s">
        <v>4781</v>
      </c>
      <c r="C2000" s="133">
        <v>7</v>
      </c>
      <c r="D2000" s="136">
        <v>7000</v>
      </c>
      <c r="E2000" s="135">
        <v>1750</v>
      </c>
      <c r="F2000" s="133">
        <v>7</v>
      </c>
      <c r="G2000" s="46" t="str">
        <f>IF(MID(tab_SATLISTE[[#This Row],[SAT-ID]],2,1)="x","x",LEFT(tab_SATLISTE[[#This Row],[SAT-ID]]))</f>
        <v>7</v>
      </c>
      <c r="H2000" s="364" t="str">
        <f xml:space="preserve"> IF(tab_SATLISTE[[#This Row],[SAT-ID]]="","",IF(MID(tab_SATLISTE[[#This Row],[SAT-ID]],2,1)="x","Freistaat Bayern",INDEX(bezirke,LEFT(tab_SATLISTE[[#This Row],[SAT-ID]],1))&amp; " - "&amp; IF(MID(tab_SATLISTE[[#This Row],[SAT-ID]],2,1)="k","kommunal","privat")))</f>
        <v>Schwaben - kommunal</v>
      </c>
      <c r="I2000" s="365"/>
      <c r="J2000" s="365"/>
      <c r="K2000" s="365"/>
      <c r="L2000" s="366"/>
    </row>
    <row r="2001" spans="1:12" ht="15.95" customHeight="1" x14ac:dyDescent="0.25">
      <c r="A2001" s="133" t="s">
        <v>2646</v>
      </c>
      <c r="B2001" s="133" t="s">
        <v>4782</v>
      </c>
      <c r="C2001" s="133">
        <v>6</v>
      </c>
      <c r="D2001" s="136">
        <v>6000</v>
      </c>
      <c r="E2001" s="135">
        <v>1500</v>
      </c>
      <c r="F2001" s="133">
        <v>6</v>
      </c>
      <c r="G2001" s="46" t="str">
        <f>IF(MID(tab_SATLISTE[[#This Row],[SAT-ID]],2,1)="x","x",LEFT(tab_SATLISTE[[#This Row],[SAT-ID]]))</f>
        <v>7</v>
      </c>
      <c r="H2001" s="364" t="str">
        <f xml:space="preserve"> IF(tab_SATLISTE[[#This Row],[SAT-ID]]="","",IF(MID(tab_SATLISTE[[#This Row],[SAT-ID]],2,1)="x","Freistaat Bayern",INDEX(bezirke,LEFT(tab_SATLISTE[[#This Row],[SAT-ID]],1))&amp; " - "&amp; IF(MID(tab_SATLISTE[[#This Row],[SAT-ID]],2,1)="k","kommunal","privat")))</f>
        <v>Schwaben - kommunal</v>
      </c>
      <c r="I2001" s="365"/>
      <c r="J2001" s="365"/>
      <c r="K2001" s="365"/>
      <c r="L2001" s="366"/>
    </row>
    <row r="2002" spans="1:12" ht="15.95" customHeight="1" x14ac:dyDescent="0.25">
      <c r="A2002" s="133" t="s">
        <v>2591</v>
      </c>
      <c r="B2002" s="133" t="s">
        <v>4783</v>
      </c>
      <c r="C2002" s="133">
        <v>27</v>
      </c>
      <c r="D2002" s="136">
        <v>27000</v>
      </c>
      <c r="E2002" s="135">
        <v>6750</v>
      </c>
      <c r="F2002" s="133">
        <v>27</v>
      </c>
      <c r="G2002" s="46" t="str">
        <f>IF(MID(tab_SATLISTE[[#This Row],[SAT-ID]],2,1)="x","x",LEFT(tab_SATLISTE[[#This Row],[SAT-ID]]))</f>
        <v>7</v>
      </c>
      <c r="H2002" s="364" t="str">
        <f xml:space="preserve"> IF(tab_SATLISTE[[#This Row],[SAT-ID]]="","",IF(MID(tab_SATLISTE[[#This Row],[SAT-ID]],2,1)="x","Freistaat Bayern",INDEX(bezirke,LEFT(tab_SATLISTE[[#This Row],[SAT-ID]],1))&amp; " - "&amp; IF(MID(tab_SATLISTE[[#This Row],[SAT-ID]],2,1)="k","kommunal","privat")))</f>
        <v>Schwaben - kommunal</v>
      </c>
      <c r="I2002" s="365"/>
      <c r="J2002" s="365"/>
      <c r="K2002" s="365"/>
      <c r="L2002" s="366"/>
    </row>
    <row r="2003" spans="1:12" ht="15.95" customHeight="1" x14ac:dyDescent="0.25">
      <c r="A2003" s="133" t="s">
        <v>2658</v>
      </c>
      <c r="B2003" s="133" t="s">
        <v>4784</v>
      </c>
      <c r="C2003" s="133">
        <v>69</v>
      </c>
      <c r="D2003" s="136">
        <v>69000</v>
      </c>
      <c r="E2003" s="135">
        <v>17250</v>
      </c>
      <c r="F2003" s="133">
        <v>69</v>
      </c>
      <c r="G2003" s="46" t="str">
        <f>IF(MID(tab_SATLISTE[[#This Row],[SAT-ID]],2,1)="x","x",LEFT(tab_SATLISTE[[#This Row],[SAT-ID]]))</f>
        <v>7</v>
      </c>
      <c r="H2003" s="364" t="str">
        <f xml:space="preserve"> IF(tab_SATLISTE[[#This Row],[SAT-ID]]="","",IF(MID(tab_SATLISTE[[#This Row],[SAT-ID]],2,1)="x","Freistaat Bayern",INDEX(bezirke,LEFT(tab_SATLISTE[[#This Row],[SAT-ID]],1))&amp; " - "&amp; IF(MID(tab_SATLISTE[[#This Row],[SAT-ID]],2,1)="k","kommunal","privat")))</f>
        <v>Schwaben - kommunal</v>
      </c>
      <c r="I2003" s="365"/>
      <c r="J2003" s="365"/>
      <c r="K2003" s="365"/>
      <c r="L2003" s="366"/>
    </row>
    <row r="2004" spans="1:12" ht="15.95" customHeight="1" x14ac:dyDescent="0.25">
      <c r="A2004" s="133" t="s">
        <v>2698</v>
      </c>
      <c r="B2004" s="133" t="s">
        <v>4785</v>
      </c>
      <c r="C2004" s="133">
        <v>5</v>
      </c>
      <c r="D2004" s="136">
        <v>5000</v>
      </c>
      <c r="E2004" s="135">
        <v>1250</v>
      </c>
      <c r="F2004" s="133">
        <v>5</v>
      </c>
      <c r="G2004" s="46" t="str">
        <f>IF(MID(tab_SATLISTE[[#This Row],[SAT-ID]],2,1)="x","x",LEFT(tab_SATLISTE[[#This Row],[SAT-ID]]))</f>
        <v>7</v>
      </c>
      <c r="H2004" s="364" t="str">
        <f xml:space="preserve"> IF(tab_SATLISTE[[#This Row],[SAT-ID]]="","",IF(MID(tab_SATLISTE[[#This Row],[SAT-ID]],2,1)="x","Freistaat Bayern",INDEX(bezirke,LEFT(tab_SATLISTE[[#This Row],[SAT-ID]],1))&amp; " - "&amp; IF(MID(tab_SATLISTE[[#This Row],[SAT-ID]],2,1)="k","kommunal","privat")))</f>
        <v>Schwaben - kommunal</v>
      </c>
      <c r="I2004" s="365"/>
      <c r="J2004" s="365"/>
      <c r="K2004" s="365"/>
      <c r="L2004" s="366"/>
    </row>
    <row r="2005" spans="1:12" ht="15.95" customHeight="1" x14ac:dyDescent="0.25">
      <c r="A2005" s="133" t="s">
        <v>2723</v>
      </c>
      <c r="B2005" s="133" t="s">
        <v>4786</v>
      </c>
      <c r="C2005" s="133">
        <v>8</v>
      </c>
      <c r="D2005" s="136">
        <v>8000</v>
      </c>
      <c r="E2005" s="135">
        <v>2000</v>
      </c>
      <c r="F2005" s="133">
        <v>8</v>
      </c>
      <c r="G2005" s="46" t="str">
        <f>IF(MID(tab_SATLISTE[[#This Row],[SAT-ID]],2,1)="x","x",LEFT(tab_SATLISTE[[#This Row],[SAT-ID]]))</f>
        <v>7</v>
      </c>
      <c r="H2005" s="364" t="str">
        <f xml:space="preserve"> IF(tab_SATLISTE[[#This Row],[SAT-ID]]="","",IF(MID(tab_SATLISTE[[#This Row],[SAT-ID]],2,1)="x","Freistaat Bayern",INDEX(bezirke,LEFT(tab_SATLISTE[[#This Row],[SAT-ID]],1))&amp; " - "&amp; IF(MID(tab_SATLISTE[[#This Row],[SAT-ID]],2,1)="k","kommunal","privat")))</f>
        <v>Schwaben - kommunal</v>
      </c>
      <c r="I2005" s="365"/>
      <c r="J2005" s="365"/>
      <c r="K2005" s="365"/>
      <c r="L2005" s="366"/>
    </row>
    <row r="2006" spans="1:12" ht="15.95" customHeight="1" x14ac:dyDescent="0.25">
      <c r="A2006" s="133" t="s">
        <v>2726</v>
      </c>
      <c r="B2006" s="133" t="s">
        <v>4787</v>
      </c>
      <c r="C2006" s="133">
        <v>4</v>
      </c>
      <c r="D2006" s="136">
        <v>4000</v>
      </c>
      <c r="E2006" s="135">
        <v>1000</v>
      </c>
      <c r="F2006" s="133">
        <v>4</v>
      </c>
      <c r="G2006" s="46" t="str">
        <f>IF(MID(tab_SATLISTE[[#This Row],[SAT-ID]],2,1)="x","x",LEFT(tab_SATLISTE[[#This Row],[SAT-ID]]))</f>
        <v>7</v>
      </c>
      <c r="H2006" s="364" t="str">
        <f xml:space="preserve"> IF(tab_SATLISTE[[#This Row],[SAT-ID]]="","",IF(MID(tab_SATLISTE[[#This Row],[SAT-ID]],2,1)="x","Freistaat Bayern",INDEX(bezirke,LEFT(tab_SATLISTE[[#This Row],[SAT-ID]],1))&amp; " - "&amp; IF(MID(tab_SATLISTE[[#This Row],[SAT-ID]],2,1)="k","kommunal","privat")))</f>
        <v>Schwaben - kommunal</v>
      </c>
      <c r="I2006" s="365"/>
      <c r="J2006" s="365"/>
      <c r="K2006" s="365"/>
      <c r="L2006" s="366"/>
    </row>
    <row r="2007" spans="1:12" ht="15.95" customHeight="1" x14ac:dyDescent="0.25">
      <c r="A2007" s="133" t="s">
        <v>2727</v>
      </c>
      <c r="B2007" s="133" t="s">
        <v>4788</v>
      </c>
      <c r="C2007" s="133">
        <v>6</v>
      </c>
      <c r="D2007" s="136">
        <v>6000</v>
      </c>
      <c r="E2007" s="135">
        <v>1500</v>
      </c>
      <c r="F2007" s="133">
        <v>6</v>
      </c>
      <c r="G2007" s="46" t="str">
        <f>IF(MID(tab_SATLISTE[[#This Row],[SAT-ID]],2,1)="x","x",LEFT(tab_SATLISTE[[#This Row],[SAT-ID]]))</f>
        <v>7</v>
      </c>
      <c r="H2007" s="364" t="str">
        <f xml:space="preserve"> IF(tab_SATLISTE[[#This Row],[SAT-ID]]="","",IF(MID(tab_SATLISTE[[#This Row],[SAT-ID]],2,1)="x","Freistaat Bayern",INDEX(bezirke,LEFT(tab_SATLISTE[[#This Row],[SAT-ID]],1))&amp; " - "&amp; IF(MID(tab_SATLISTE[[#This Row],[SAT-ID]],2,1)="k","kommunal","privat")))</f>
        <v>Schwaben - kommunal</v>
      </c>
      <c r="I2007" s="365"/>
      <c r="J2007" s="365"/>
      <c r="K2007" s="365"/>
      <c r="L2007" s="366"/>
    </row>
    <row r="2008" spans="1:12" ht="15.95" customHeight="1" x14ac:dyDescent="0.25">
      <c r="A2008" s="133" t="s">
        <v>2735</v>
      </c>
      <c r="B2008" s="133" t="s">
        <v>4789</v>
      </c>
      <c r="C2008" s="133">
        <v>43</v>
      </c>
      <c r="D2008" s="136">
        <v>43000</v>
      </c>
      <c r="E2008" s="135">
        <v>10750</v>
      </c>
      <c r="F2008" s="133">
        <v>43</v>
      </c>
      <c r="G2008" s="46" t="str">
        <f>IF(MID(tab_SATLISTE[[#This Row],[SAT-ID]],2,1)="x","x",LEFT(tab_SATLISTE[[#This Row],[SAT-ID]]))</f>
        <v>7</v>
      </c>
      <c r="H2008" s="364" t="str">
        <f xml:space="preserve"> IF(tab_SATLISTE[[#This Row],[SAT-ID]]="","",IF(MID(tab_SATLISTE[[#This Row],[SAT-ID]],2,1)="x","Freistaat Bayern",INDEX(bezirke,LEFT(tab_SATLISTE[[#This Row],[SAT-ID]],1))&amp; " - "&amp; IF(MID(tab_SATLISTE[[#This Row],[SAT-ID]],2,1)="k","kommunal","privat")))</f>
        <v>Schwaben - kommunal</v>
      </c>
      <c r="I2008" s="365"/>
      <c r="J2008" s="365"/>
      <c r="K2008" s="365"/>
      <c r="L2008" s="366"/>
    </row>
    <row r="2009" spans="1:12" ht="15.95" customHeight="1" x14ac:dyDescent="0.25">
      <c r="A2009" s="133" t="s">
        <v>2738</v>
      </c>
      <c r="B2009" s="133" t="s">
        <v>4790</v>
      </c>
      <c r="C2009" s="133">
        <v>10</v>
      </c>
      <c r="D2009" s="136">
        <v>10000</v>
      </c>
      <c r="E2009" s="135">
        <v>2500</v>
      </c>
      <c r="F2009" s="133">
        <v>10</v>
      </c>
      <c r="G2009" s="46" t="str">
        <f>IF(MID(tab_SATLISTE[[#This Row],[SAT-ID]],2,1)="x","x",LEFT(tab_SATLISTE[[#This Row],[SAT-ID]]))</f>
        <v>7</v>
      </c>
      <c r="H2009" s="364" t="str">
        <f xml:space="preserve"> IF(tab_SATLISTE[[#This Row],[SAT-ID]]="","",IF(MID(tab_SATLISTE[[#This Row],[SAT-ID]],2,1)="x","Freistaat Bayern",INDEX(bezirke,LEFT(tab_SATLISTE[[#This Row],[SAT-ID]],1))&amp; " - "&amp; IF(MID(tab_SATLISTE[[#This Row],[SAT-ID]],2,1)="k","kommunal","privat")))</f>
        <v>Schwaben - kommunal</v>
      </c>
      <c r="I2009" s="365"/>
      <c r="J2009" s="365"/>
      <c r="K2009" s="365"/>
      <c r="L2009" s="366"/>
    </row>
    <row r="2010" spans="1:12" ht="15.95" customHeight="1" x14ac:dyDescent="0.25">
      <c r="A2010" s="133" t="s">
        <v>2756</v>
      </c>
      <c r="B2010" s="133" t="s">
        <v>4791</v>
      </c>
      <c r="C2010" s="133">
        <v>11</v>
      </c>
      <c r="D2010" s="136">
        <v>11000</v>
      </c>
      <c r="E2010" s="135">
        <v>2750</v>
      </c>
      <c r="F2010" s="133">
        <v>11</v>
      </c>
      <c r="G2010" s="46" t="str">
        <f>IF(MID(tab_SATLISTE[[#This Row],[SAT-ID]],2,1)="x","x",LEFT(tab_SATLISTE[[#This Row],[SAT-ID]]))</f>
        <v>7</v>
      </c>
      <c r="H2010" s="364" t="str">
        <f xml:space="preserve"> IF(tab_SATLISTE[[#This Row],[SAT-ID]]="","",IF(MID(tab_SATLISTE[[#This Row],[SAT-ID]],2,1)="x","Freistaat Bayern",INDEX(bezirke,LEFT(tab_SATLISTE[[#This Row],[SAT-ID]],1))&amp; " - "&amp; IF(MID(tab_SATLISTE[[#This Row],[SAT-ID]],2,1)="k","kommunal","privat")))</f>
        <v>Schwaben - kommunal</v>
      </c>
      <c r="I2010" s="365"/>
      <c r="J2010" s="365"/>
      <c r="K2010" s="365"/>
      <c r="L2010" s="366"/>
    </row>
    <row r="2011" spans="1:12" ht="15.95" customHeight="1" x14ac:dyDescent="0.25">
      <c r="A2011" s="133" t="s">
        <v>2780</v>
      </c>
      <c r="B2011" s="133" t="s">
        <v>4792</v>
      </c>
      <c r="C2011" s="133">
        <v>11</v>
      </c>
      <c r="D2011" s="136">
        <v>11000</v>
      </c>
      <c r="E2011" s="135">
        <v>2750</v>
      </c>
      <c r="F2011" s="133">
        <v>11</v>
      </c>
      <c r="G2011" s="46" t="str">
        <f>IF(MID(tab_SATLISTE[[#This Row],[SAT-ID]],2,1)="x","x",LEFT(tab_SATLISTE[[#This Row],[SAT-ID]]))</f>
        <v>7</v>
      </c>
      <c r="H2011" s="364" t="str">
        <f xml:space="preserve"> IF(tab_SATLISTE[[#This Row],[SAT-ID]]="","",IF(MID(tab_SATLISTE[[#This Row],[SAT-ID]],2,1)="x","Freistaat Bayern",INDEX(bezirke,LEFT(tab_SATLISTE[[#This Row],[SAT-ID]],1))&amp; " - "&amp; IF(MID(tab_SATLISTE[[#This Row],[SAT-ID]],2,1)="k","kommunal","privat")))</f>
        <v>Schwaben - kommunal</v>
      </c>
      <c r="I2011" s="365"/>
      <c r="J2011" s="365"/>
      <c r="K2011" s="365"/>
      <c r="L2011" s="366"/>
    </row>
    <row r="2012" spans="1:12" ht="15.95" customHeight="1" x14ac:dyDescent="0.25">
      <c r="A2012" s="133" t="s">
        <v>2782</v>
      </c>
      <c r="B2012" s="133" t="s">
        <v>4793</v>
      </c>
      <c r="C2012" s="133">
        <v>19</v>
      </c>
      <c r="D2012" s="136">
        <v>19000</v>
      </c>
      <c r="E2012" s="135">
        <v>4750</v>
      </c>
      <c r="F2012" s="133">
        <v>19</v>
      </c>
      <c r="G2012" s="46" t="str">
        <f>IF(MID(tab_SATLISTE[[#This Row],[SAT-ID]],2,1)="x","x",LEFT(tab_SATLISTE[[#This Row],[SAT-ID]]))</f>
        <v>7</v>
      </c>
      <c r="H2012" s="364" t="str">
        <f xml:space="preserve"> IF(tab_SATLISTE[[#This Row],[SAT-ID]]="","",IF(MID(tab_SATLISTE[[#This Row],[SAT-ID]],2,1)="x","Freistaat Bayern",INDEX(bezirke,LEFT(tab_SATLISTE[[#This Row],[SAT-ID]],1))&amp; " - "&amp; IF(MID(tab_SATLISTE[[#This Row],[SAT-ID]],2,1)="k","kommunal","privat")))</f>
        <v>Schwaben - kommunal</v>
      </c>
      <c r="I2012" s="365"/>
      <c r="J2012" s="365"/>
      <c r="K2012" s="365"/>
      <c r="L2012" s="366"/>
    </row>
    <row r="2013" spans="1:12" ht="15.95" customHeight="1" x14ac:dyDescent="0.25">
      <c r="A2013" s="133" t="s">
        <v>2793</v>
      </c>
      <c r="B2013" s="133" t="s">
        <v>4794</v>
      </c>
      <c r="C2013" s="133">
        <v>5</v>
      </c>
      <c r="D2013" s="136">
        <v>5000</v>
      </c>
      <c r="E2013" s="135">
        <v>1250</v>
      </c>
      <c r="F2013" s="133">
        <v>5</v>
      </c>
      <c r="G2013" s="46" t="str">
        <f>IF(MID(tab_SATLISTE[[#This Row],[SAT-ID]],2,1)="x","x",LEFT(tab_SATLISTE[[#This Row],[SAT-ID]]))</f>
        <v>7</v>
      </c>
      <c r="H2013" s="364" t="str">
        <f xml:space="preserve"> IF(tab_SATLISTE[[#This Row],[SAT-ID]]="","",IF(MID(tab_SATLISTE[[#This Row],[SAT-ID]],2,1)="x","Freistaat Bayern",INDEX(bezirke,LEFT(tab_SATLISTE[[#This Row],[SAT-ID]],1))&amp; " - "&amp; IF(MID(tab_SATLISTE[[#This Row],[SAT-ID]],2,1)="k","kommunal","privat")))</f>
        <v>Schwaben - kommunal</v>
      </c>
      <c r="I2013" s="365"/>
      <c r="J2013" s="365"/>
      <c r="K2013" s="365"/>
      <c r="L2013" s="366"/>
    </row>
    <row r="2014" spans="1:12" ht="15.95" customHeight="1" x14ac:dyDescent="0.25">
      <c r="A2014" s="133" t="s">
        <v>2794</v>
      </c>
      <c r="B2014" s="133" t="s">
        <v>4795</v>
      </c>
      <c r="C2014" s="133">
        <v>8</v>
      </c>
      <c r="D2014" s="136">
        <v>8000</v>
      </c>
      <c r="E2014" s="135">
        <v>2000</v>
      </c>
      <c r="F2014" s="133">
        <v>8</v>
      </c>
      <c r="G2014" s="46" t="str">
        <f>IF(MID(tab_SATLISTE[[#This Row],[SAT-ID]],2,1)="x","x",LEFT(tab_SATLISTE[[#This Row],[SAT-ID]]))</f>
        <v>7</v>
      </c>
      <c r="H2014" s="364" t="str">
        <f xml:space="preserve"> IF(tab_SATLISTE[[#This Row],[SAT-ID]]="","",IF(MID(tab_SATLISTE[[#This Row],[SAT-ID]],2,1)="x","Freistaat Bayern",INDEX(bezirke,LEFT(tab_SATLISTE[[#This Row],[SAT-ID]],1))&amp; " - "&amp; IF(MID(tab_SATLISTE[[#This Row],[SAT-ID]],2,1)="k","kommunal","privat")))</f>
        <v>Schwaben - kommunal</v>
      </c>
      <c r="I2014" s="365"/>
      <c r="J2014" s="365"/>
      <c r="K2014" s="365"/>
      <c r="L2014" s="366"/>
    </row>
    <row r="2015" spans="1:12" ht="15.95" customHeight="1" x14ac:dyDescent="0.25">
      <c r="A2015" s="133" t="s">
        <v>2680</v>
      </c>
      <c r="B2015" s="133" t="s">
        <v>4796</v>
      </c>
      <c r="C2015" s="133">
        <v>17</v>
      </c>
      <c r="D2015" s="136">
        <v>17000</v>
      </c>
      <c r="E2015" s="135">
        <v>4250</v>
      </c>
      <c r="F2015" s="133">
        <v>17</v>
      </c>
      <c r="G2015" s="46" t="str">
        <f>IF(MID(tab_SATLISTE[[#This Row],[SAT-ID]],2,1)="x","x",LEFT(tab_SATLISTE[[#This Row],[SAT-ID]]))</f>
        <v>7</v>
      </c>
      <c r="H2015" s="364" t="str">
        <f xml:space="preserve"> IF(tab_SATLISTE[[#This Row],[SAT-ID]]="","",IF(MID(tab_SATLISTE[[#This Row],[SAT-ID]],2,1)="x","Freistaat Bayern",INDEX(bezirke,LEFT(tab_SATLISTE[[#This Row],[SAT-ID]],1))&amp; " - "&amp; IF(MID(tab_SATLISTE[[#This Row],[SAT-ID]],2,1)="k","kommunal","privat")))</f>
        <v>Schwaben - kommunal</v>
      </c>
      <c r="I2015" s="365"/>
      <c r="J2015" s="365"/>
      <c r="K2015" s="365"/>
      <c r="L2015" s="366"/>
    </row>
    <row r="2016" spans="1:12" ht="15.95" customHeight="1" x14ac:dyDescent="0.25">
      <c r="A2016" s="133" t="s">
        <v>2801</v>
      </c>
      <c r="B2016" s="133" t="s">
        <v>4797</v>
      </c>
      <c r="C2016" s="133">
        <v>10</v>
      </c>
      <c r="D2016" s="136">
        <v>10000</v>
      </c>
      <c r="E2016" s="135">
        <v>2500</v>
      </c>
      <c r="F2016" s="133">
        <v>10</v>
      </c>
      <c r="G2016" s="46" t="str">
        <f>IF(MID(tab_SATLISTE[[#This Row],[SAT-ID]],2,1)="x","x",LEFT(tab_SATLISTE[[#This Row],[SAT-ID]]))</f>
        <v>7</v>
      </c>
      <c r="H2016" s="364" t="str">
        <f xml:space="preserve"> IF(tab_SATLISTE[[#This Row],[SAT-ID]]="","",IF(MID(tab_SATLISTE[[#This Row],[SAT-ID]],2,1)="x","Freistaat Bayern",INDEX(bezirke,LEFT(tab_SATLISTE[[#This Row],[SAT-ID]],1))&amp; " - "&amp; IF(MID(tab_SATLISTE[[#This Row],[SAT-ID]],2,1)="k","kommunal","privat")))</f>
        <v>Schwaben - kommunal</v>
      </c>
      <c r="I2016" s="365"/>
      <c r="J2016" s="365"/>
      <c r="K2016" s="365"/>
      <c r="L2016" s="366"/>
    </row>
    <row r="2017" spans="1:12" ht="15.95" customHeight="1" x14ac:dyDescent="0.25">
      <c r="A2017" s="133" t="s">
        <v>2810</v>
      </c>
      <c r="B2017" s="133" t="s">
        <v>4798</v>
      </c>
      <c r="C2017" s="133">
        <v>6</v>
      </c>
      <c r="D2017" s="136">
        <v>6000</v>
      </c>
      <c r="E2017" s="135">
        <v>1500</v>
      </c>
      <c r="F2017" s="133">
        <v>6</v>
      </c>
      <c r="G2017" s="46" t="str">
        <f>IF(MID(tab_SATLISTE[[#This Row],[SAT-ID]],2,1)="x","x",LEFT(tab_SATLISTE[[#This Row],[SAT-ID]]))</f>
        <v>7</v>
      </c>
      <c r="H2017" s="364" t="str">
        <f xml:space="preserve"> IF(tab_SATLISTE[[#This Row],[SAT-ID]]="","",IF(MID(tab_SATLISTE[[#This Row],[SAT-ID]],2,1)="x","Freistaat Bayern",INDEX(bezirke,LEFT(tab_SATLISTE[[#This Row],[SAT-ID]],1))&amp; " - "&amp; IF(MID(tab_SATLISTE[[#This Row],[SAT-ID]],2,1)="k","kommunal","privat")))</f>
        <v>Schwaben - kommunal</v>
      </c>
      <c r="I2017" s="365"/>
      <c r="J2017" s="365"/>
      <c r="K2017" s="365"/>
      <c r="L2017" s="366"/>
    </row>
    <row r="2018" spans="1:12" ht="15.95" customHeight="1" x14ac:dyDescent="0.25">
      <c r="A2018" s="133" t="s">
        <v>2753</v>
      </c>
      <c r="B2018" s="133" t="s">
        <v>4799</v>
      </c>
      <c r="C2018" s="133">
        <v>37</v>
      </c>
      <c r="D2018" s="136">
        <v>37000</v>
      </c>
      <c r="E2018" s="135">
        <v>9250</v>
      </c>
      <c r="F2018" s="133">
        <v>37</v>
      </c>
      <c r="G2018" s="46" t="str">
        <f>IF(MID(tab_SATLISTE[[#This Row],[SAT-ID]],2,1)="x","x",LEFT(tab_SATLISTE[[#This Row],[SAT-ID]]))</f>
        <v>7</v>
      </c>
      <c r="H2018" s="364" t="str">
        <f xml:space="preserve"> IF(tab_SATLISTE[[#This Row],[SAT-ID]]="","",IF(MID(tab_SATLISTE[[#This Row],[SAT-ID]],2,1)="x","Freistaat Bayern",INDEX(bezirke,LEFT(tab_SATLISTE[[#This Row],[SAT-ID]],1))&amp; " - "&amp; IF(MID(tab_SATLISTE[[#This Row],[SAT-ID]],2,1)="k","kommunal","privat")))</f>
        <v>Schwaben - kommunal</v>
      </c>
      <c r="I2018" s="365"/>
      <c r="J2018" s="365"/>
      <c r="K2018" s="365"/>
      <c r="L2018" s="366"/>
    </row>
    <row r="2019" spans="1:12" ht="15.95" customHeight="1" x14ac:dyDescent="0.25">
      <c r="A2019" s="133" t="s">
        <v>2677</v>
      </c>
      <c r="B2019" s="133" t="s">
        <v>4800</v>
      </c>
      <c r="C2019" s="133">
        <v>9</v>
      </c>
      <c r="D2019" s="136">
        <v>9000</v>
      </c>
      <c r="E2019" s="135">
        <v>2250</v>
      </c>
      <c r="F2019" s="133">
        <v>9</v>
      </c>
      <c r="G2019" s="46" t="str">
        <f>IF(MID(tab_SATLISTE[[#This Row],[SAT-ID]],2,1)="x","x",LEFT(tab_SATLISTE[[#This Row],[SAT-ID]]))</f>
        <v>7</v>
      </c>
      <c r="H2019" s="364" t="str">
        <f xml:space="preserve"> IF(tab_SATLISTE[[#This Row],[SAT-ID]]="","",IF(MID(tab_SATLISTE[[#This Row],[SAT-ID]],2,1)="x","Freistaat Bayern",INDEX(bezirke,LEFT(tab_SATLISTE[[#This Row],[SAT-ID]],1))&amp; " - "&amp; IF(MID(tab_SATLISTE[[#This Row],[SAT-ID]],2,1)="k","kommunal","privat")))</f>
        <v>Schwaben - kommunal</v>
      </c>
      <c r="I2019" s="365"/>
      <c r="J2019" s="365"/>
      <c r="K2019" s="365"/>
      <c r="L2019" s="366"/>
    </row>
    <row r="2020" spans="1:12" ht="15.95" customHeight="1" x14ac:dyDescent="0.25">
      <c r="A2020" s="133" t="s">
        <v>2844</v>
      </c>
      <c r="B2020" s="133" t="s">
        <v>4801</v>
      </c>
      <c r="C2020" s="133">
        <v>32</v>
      </c>
      <c r="D2020" s="136">
        <v>32000</v>
      </c>
      <c r="E2020" s="135">
        <v>8000</v>
      </c>
      <c r="F2020" s="133">
        <v>32</v>
      </c>
      <c r="G2020" s="46" t="str">
        <f>IF(MID(tab_SATLISTE[[#This Row],[SAT-ID]],2,1)="x","x",LEFT(tab_SATLISTE[[#This Row],[SAT-ID]]))</f>
        <v>7</v>
      </c>
      <c r="H2020" s="364" t="str">
        <f xml:space="preserve"> IF(tab_SATLISTE[[#This Row],[SAT-ID]]="","",IF(MID(tab_SATLISTE[[#This Row],[SAT-ID]],2,1)="x","Freistaat Bayern",INDEX(bezirke,LEFT(tab_SATLISTE[[#This Row],[SAT-ID]],1))&amp; " - "&amp; IF(MID(tab_SATLISTE[[#This Row],[SAT-ID]],2,1)="k","kommunal","privat")))</f>
        <v>Schwaben - kommunal</v>
      </c>
      <c r="I2020" s="365"/>
      <c r="J2020" s="365"/>
      <c r="K2020" s="365"/>
      <c r="L2020" s="366"/>
    </row>
    <row r="2021" spans="1:12" ht="15.95" customHeight="1" x14ac:dyDescent="0.25">
      <c r="A2021" s="133" t="s">
        <v>2831</v>
      </c>
      <c r="B2021" s="133" t="s">
        <v>4802</v>
      </c>
      <c r="C2021" s="133">
        <v>7</v>
      </c>
      <c r="D2021" s="136">
        <v>7000</v>
      </c>
      <c r="E2021" s="135">
        <v>1750</v>
      </c>
      <c r="F2021" s="133">
        <v>7</v>
      </c>
      <c r="G2021" s="46" t="str">
        <f>IF(MID(tab_SATLISTE[[#This Row],[SAT-ID]],2,1)="x","x",LEFT(tab_SATLISTE[[#This Row],[SAT-ID]]))</f>
        <v>7</v>
      </c>
      <c r="H2021" s="364" t="str">
        <f xml:space="preserve"> IF(tab_SATLISTE[[#This Row],[SAT-ID]]="","",IF(MID(tab_SATLISTE[[#This Row],[SAT-ID]],2,1)="x","Freistaat Bayern",INDEX(bezirke,LEFT(tab_SATLISTE[[#This Row],[SAT-ID]],1))&amp; " - "&amp; IF(MID(tab_SATLISTE[[#This Row],[SAT-ID]],2,1)="k","kommunal","privat")))</f>
        <v>Schwaben - kommunal</v>
      </c>
      <c r="I2021" s="365"/>
      <c r="J2021" s="365"/>
      <c r="K2021" s="365"/>
      <c r="L2021" s="366"/>
    </row>
    <row r="2022" spans="1:12" ht="15.95" customHeight="1" x14ac:dyDescent="0.25">
      <c r="A2022" s="133" t="s">
        <v>2811</v>
      </c>
      <c r="B2022" s="133" t="s">
        <v>4803</v>
      </c>
      <c r="C2022" s="133">
        <v>20</v>
      </c>
      <c r="D2022" s="136">
        <v>20000</v>
      </c>
      <c r="E2022" s="135">
        <v>5000</v>
      </c>
      <c r="F2022" s="133">
        <v>20</v>
      </c>
      <c r="G2022" s="46" t="str">
        <f>IF(MID(tab_SATLISTE[[#This Row],[SAT-ID]],2,1)="x","x",LEFT(tab_SATLISTE[[#This Row],[SAT-ID]]))</f>
        <v>7</v>
      </c>
      <c r="H2022" s="364" t="str">
        <f xml:space="preserve"> IF(tab_SATLISTE[[#This Row],[SAT-ID]]="","",IF(MID(tab_SATLISTE[[#This Row],[SAT-ID]],2,1)="x","Freistaat Bayern",INDEX(bezirke,LEFT(tab_SATLISTE[[#This Row],[SAT-ID]],1))&amp; " - "&amp; IF(MID(tab_SATLISTE[[#This Row],[SAT-ID]],2,1)="k","kommunal","privat")))</f>
        <v>Schwaben - kommunal</v>
      </c>
      <c r="I2022" s="365"/>
      <c r="J2022" s="365"/>
      <c r="K2022" s="365"/>
      <c r="L2022" s="366"/>
    </row>
    <row r="2023" spans="1:12" ht="15.95" customHeight="1" x14ac:dyDescent="0.25">
      <c r="A2023" s="133" t="s">
        <v>2771</v>
      </c>
      <c r="B2023" s="133" t="s">
        <v>4804</v>
      </c>
      <c r="C2023" s="133">
        <v>43</v>
      </c>
      <c r="D2023" s="136">
        <v>43000</v>
      </c>
      <c r="E2023" s="135">
        <v>10750</v>
      </c>
      <c r="F2023" s="133">
        <v>43</v>
      </c>
      <c r="G2023" s="46" t="str">
        <f>IF(MID(tab_SATLISTE[[#This Row],[SAT-ID]],2,1)="x","x",LEFT(tab_SATLISTE[[#This Row],[SAT-ID]]))</f>
        <v>7</v>
      </c>
      <c r="H2023" s="364" t="str">
        <f xml:space="preserve"> IF(tab_SATLISTE[[#This Row],[SAT-ID]]="","",IF(MID(tab_SATLISTE[[#This Row],[SAT-ID]],2,1)="x","Freistaat Bayern",INDEX(bezirke,LEFT(tab_SATLISTE[[#This Row],[SAT-ID]],1))&amp; " - "&amp; IF(MID(tab_SATLISTE[[#This Row],[SAT-ID]],2,1)="k","kommunal","privat")))</f>
        <v>Schwaben - kommunal</v>
      </c>
      <c r="I2023" s="365"/>
      <c r="J2023" s="365"/>
      <c r="K2023" s="365"/>
      <c r="L2023" s="366"/>
    </row>
    <row r="2024" spans="1:12" ht="15.95" customHeight="1" x14ac:dyDescent="0.25">
      <c r="A2024" s="133" t="s">
        <v>2772</v>
      </c>
      <c r="B2024" s="133" t="s">
        <v>4805</v>
      </c>
      <c r="C2024" s="133">
        <v>22</v>
      </c>
      <c r="D2024" s="136">
        <v>22000</v>
      </c>
      <c r="E2024" s="135">
        <v>5500</v>
      </c>
      <c r="F2024" s="133">
        <v>22</v>
      </c>
      <c r="G2024" s="46" t="str">
        <f>IF(MID(tab_SATLISTE[[#This Row],[SAT-ID]],2,1)="x","x",LEFT(tab_SATLISTE[[#This Row],[SAT-ID]]))</f>
        <v>7</v>
      </c>
      <c r="H2024" s="364" t="str">
        <f xml:space="preserve"> IF(tab_SATLISTE[[#This Row],[SAT-ID]]="","",IF(MID(tab_SATLISTE[[#This Row],[SAT-ID]],2,1)="x","Freistaat Bayern",INDEX(bezirke,LEFT(tab_SATLISTE[[#This Row],[SAT-ID]],1))&amp; " - "&amp; IF(MID(tab_SATLISTE[[#This Row],[SAT-ID]],2,1)="k","kommunal","privat")))</f>
        <v>Schwaben - kommunal</v>
      </c>
      <c r="I2024" s="365"/>
      <c r="J2024" s="365"/>
      <c r="K2024" s="365"/>
      <c r="L2024" s="366"/>
    </row>
    <row r="2025" spans="1:12" ht="15.95" customHeight="1" x14ac:dyDescent="0.25">
      <c r="A2025" s="133" t="s">
        <v>2595</v>
      </c>
      <c r="B2025" s="133" t="s">
        <v>4806</v>
      </c>
      <c r="C2025" s="133">
        <v>22</v>
      </c>
      <c r="D2025" s="136">
        <v>22000</v>
      </c>
      <c r="E2025" s="135">
        <v>5500</v>
      </c>
      <c r="F2025" s="133">
        <v>22</v>
      </c>
      <c r="G2025" s="46" t="str">
        <f>IF(MID(tab_SATLISTE[[#This Row],[SAT-ID]],2,1)="x","x",LEFT(tab_SATLISTE[[#This Row],[SAT-ID]]))</f>
        <v>7</v>
      </c>
      <c r="H2025" s="364" t="str">
        <f xml:space="preserve"> IF(tab_SATLISTE[[#This Row],[SAT-ID]]="","",IF(MID(tab_SATLISTE[[#This Row],[SAT-ID]],2,1)="x","Freistaat Bayern",INDEX(bezirke,LEFT(tab_SATLISTE[[#This Row],[SAT-ID]],1))&amp; " - "&amp; IF(MID(tab_SATLISTE[[#This Row],[SAT-ID]],2,1)="k","kommunal","privat")))</f>
        <v>Schwaben - kommunal</v>
      </c>
      <c r="I2025" s="365"/>
      <c r="J2025" s="365"/>
      <c r="K2025" s="365"/>
      <c r="L2025" s="366"/>
    </row>
    <row r="2026" spans="1:12" ht="15.95" customHeight="1" x14ac:dyDescent="0.25">
      <c r="A2026" s="133" t="s">
        <v>2603</v>
      </c>
      <c r="B2026" s="133" t="s">
        <v>4807</v>
      </c>
      <c r="C2026" s="133">
        <v>7</v>
      </c>
      <c r="D2026" s="136">
        <v>7000</v>
      </c>
      <c r="E2026" s="135">
        <v>1750</v>
      </c>
      <c r="F2026" s="133">
        <v>7</v>
      </c>
      <c r="G2026" s="46" t="str">
        <f>IF(MID(tab_SATLISTE[[#This Row],[SAT-ID]],2,1)="x","x",LEFT(tab_SATLISTE[[#This Row],[SAT-ID]]))</f>
        <v>7</v>
      </c>
      <c r="H2026" s="364" t="str">
        <f xml:space="preserve"> IF(tab_SATLISTE[[#This Row],[SAT-ID]]="","",IF(MID(tab_SATLISTE[[#This Row],[SAT-ID]],2,1)="x","Freistaat Bayern",INDEX(bezirke,LEFT(tab_SATLISTE[[#This Row],[SAT-ID]],1))&amp; " - "&amp; IF(MID(tab_SATLISTE[[#This Row],[SAT-ID]],2,1)="k","kommunal","privat")))</f>
        <v>Schwaben - kommunal</v>
      </c>
      <c r="I2026" s="365"/>
      <c r="J2026" s="365"/>
      <c r="K2026" s="365"/>
      <c r="L2026" s="366"/>
    </row>
    <row r="2027" spans="1:12" ht="15.95" customHeight="1" x14ac:dyDescent="0.25">
      <c r="A2027" s="133" t="s">
        <v>2617</v>
      </c>
      <c r="B2027" s="133" t="s">
        <v>4808</v>
      </c>
      <c r="C2027" s="133">
        <v>9</v>
      </c>
      <c r="D2027" s="136">
        <v>9000</v>
      </c>
      <c r="E2027" s="135">
        <v>2250</v>
      </c>
      <c r="F2027" s="133">
        <v>9</v>
      </c>
      <c r="G2027" s="46" t="str">
        <f>IF(MID(tab_SATLISTE[[#This Row],[SAT-ID]],2,1)="x","x",LEFT(tab_SATLISTE[[#This Row],[SAT-ID]]))</f>
        <v>7</v>
      </c>
      <c r="H2027" s="364" t="str">
        <f xml:space="preserve"> IF(tab_SATLISTE[[#This Row],[SAT-ID]]="","",IF(MID(tab_SATLISTE[[#This Row],[SAT-ID]],2,1)="x","Freistaat Bayern",INDEX(bezirke,LEFT(tab_SATLISTE[[#This Row],[SAT-ID]],1))&amp; " - "&amp; IF(MID(tab_SATLISTE[[#This Row],[SAT-ID]],2,1)="k","kommunal","privat")))</f>
        <v>Schwaben - kommunal</v>
      </c>
      <c r="I2027" s="365"/>
      <c r="J2027" s="365"/>
      <c r="K2027" s="365"/>
      <c r="L2027" s="366"/>
    </row>
    <row r="2028" spans="1:12" ht="15.95" customHeight="1" x14ac:dyDescent="0.25">
      <c r="A2028" s="133" t="s">
        <v>2627</v>
      </c>
      <c r="B2028" s="133" t="s">
        <v>4809</v>
      </c>
      <c r="C2028" s="133">
        <v>9</v>
      </c>
      <c r="D2028" s="136">
        <v>9000</v>
      </c>
      <c r="E2028" s="135">
        <v>2250</v>
      </c>
      <c r="F2028" s="133">
        <v>9</v>
      </c>
      <c r="G2028" s="46" t="str">
        <f>IF(MID(tab_SATLISTE[[#This Row],[SAT-ID]],2,1)="x","x",LEFT(tab_SATLISTE[[#This Row],[SAT-ID]]))</f>
        <v>7</v>
      </c>
      <c r="H2028" s="364" t="str">
        <f xml:space="preserve"> IF(tab_SATLISTE[[#This Row],[SAT-ID]]="","",IF(MID(tab_SATLISTE[[#This Row],[SAT-ID]],2,1)="x","Freistaat Bayern",INDEX(bezirke,LEFT(tab_SATLISTE[[#This Row],[SAT-ID]],1))&amp; " - "&amp; IF(MID(tab_SATLISTE[[#This Row],[SAT-ID]],2,1)="k","kommunal","privat")))</f>
        <v>Schwaben - kommunal</v>
      </c>
      <c r="I2028" s="365"/>
      <c r="J2028" s="365"/>
      <c r="K2028" s="365"/>
      <c r="L2028" s="366"/>
    </row>
    <row r="2029" spans="1:12" ht="15.95" customHeight="1" x14ac:dyDescent="0.25">
      <c r="A2029" s="133" t="s">
        <v>2639</v>
      </c>
      <c r="B2029" s="133" t="s">
        <v>4810</v>
      </c>
      <c r="C2029" s="133">
        <v>11</v>
      </c>
      <c r="D2029" s="136">
        <v>11000</v>
      </c>
      <c r="E2029" s="135">
        <v>2750</v>
      </c>
      <c r="F2029" s="133">
        <v>11</v>
      </c>
      <c r="G2029" s="46" t="str">
        <f>IF(MID(tab_SATLISTE[[#This Row],[SAT-ID]],2,1)="x","x",LEFT(tab_SATLISTE[[#This Row],[SAT-ID]]))</f>
        <v>7</v>
      </c>
      <c r="H2029" s="364" t="str">
        <f xml:space="preserve"> IF(tab_SATLISTE[[#This Row],[SAT-ID]]="","",IF(MID(tab_SATLISTE[[#This Row],[SAT-ID]],2,1)="x","Freistaat Bayern",INDEX(bezirke,LEFT(tab_SATLISTE[[#This Row],[SAT-ID]],1))&amp; " - "&amp; IF(MID(tab_SATLISTE[[#This Row],[SAT-ID]],2,1)="k","kommunal","privat")))</f>
        <v>Schwaben - kommunal</v>
      </c>
      <c r="I2029" s="365"/>
      <c r="J2029" s="365"/>
      <c r="K2029" s="365"/>
      <c r="L2029" s="366"/>
    </row>
    <row r="2030" spans="1:12" ht="15.95" customHeight="1" x14ac:dyDescent="0.25">
      <c r="A2030" s="133" t="s">
        <v>2645</v>
      </c>
      <c r="B2030" s="133" t="s">
        <v>4811</v>
      </c>
      <c r="C2030" s="133">
        <v>9</v>
      </c>
      <c r="D2030" s="136">
        <v>9000</v>
      </c>
      <c r="E2030" s="135">
        <v>2250</v>
      </c>
      <c r="F2030" s="133">
        <v>9</v>
      </c>
      <c r="G2030" s="46" t="str">
        <f>IF(MID(tab_SATLISTE[[#This Row],[SAT-ID]],2,1)="x","x",LEFT(tab_SATLISTE[[#This Row],[SAT-ID]]))</f>
        <v>7</v>
      </c>
      <c r="H2030" s="364" t="str">
        <f xml:space="preserve"> IF(tab_SATLISTE[[#This Row],[SAT-ID]]="","",IF(MID(tab_SATLISTE[[#This Row],[SAT-ID]],2,1)="x","Freistaat Bayern",INDEX(bezirke,LEFT(tab_SATLISTE[[#This Row],[SAT-ID]],1))&amp; " - "&amp; IF(MID(tab_SATLISTE[[#This Row],[SAT-ID]],2,1)="k","kommunal","privat")))</f>
        <v>Schwaben - kommunal</v>
      </c>
      <c r="I2030" s="365"/>
      <c r="J2030" s="365"/>
      <c r="K2030" s="365"/>
      <c r="L2030" s="366"/>
    </row>
    <row r="2031" spans="1:12" ht="15.95" customHeight="1" x14ac:dyDescent="0.25">
      <c r="A2031" s="133" t="s">
        <v>2682</v>
      </c>
      <c r="B2031" s="133" t="s">
        <v>4812</v>
      </c>
      <c r="C2031" s="133">
        <v>10</v>
      </c>
      <c r="D2031" s="136">
        <v>10000</v>
      </c>
      <c r="E2031" s="135">
        <v>2500</v>
      </c>
      <c r="F2031" s="133">
        <v>10</v>
      </c>
      <c r="G2031" s="46" t="str">
        <f>IF(MID(tab_SATLISTE[[#This Row],[SAT-ID]],2,1)="x","x",LEFT(tab_SATLISTE[[#This Row],[SAT-ID]]))</f>
        <v>7</v>
      </c>
      <c r="H2031" s="364" t="str">
        <f xml:space="preserve"> IF(tab_SATLISTE[[#This Row],[SAT-ID]]="","",IF(MID(tab_SATLISTE[[#This Row],[SAT-ID]],2,1)="x","Freistaat Bayern",INDEX(bezirke,LEFT(tab_SATLISTE[[#This Row],[SAT-ID]],1))&amp; " - "&amp; IF(MID(tab_SATLISTE[[#This Row],[SAT-ID]],2,1)="k","kommunal","privat")))</f>
        <v>Schwaben - kommunal</v>
      </c>
      <c r="I2031" s="365"/>
      <c r="J2031" s="365"/>
      <c r="K2031" s="365"/>
      <c r="L2031" s="366"/>
    </row>
    <row r="2032" spans="1:12" ht="15.95" customHeight="1" x14ac:dyDescent="0.25">
      <c r="A2032" s="133" t="s">
        <v>2656</v>
      </c>
      <c r="B2032" s="133" t="s">
        <v>4813</v>
      </c>
      <c r="C2032" s="133">
        <v>18</v>
      </c>
      <c r="D2032" s="136">
        <v>18000</v>
      </c>
      <c r="E2032" s="135">
        <v>4500</v>
      </c>
      <c r="F2032" s="133">
        <v>18</v>
      </c>
      <c r="G2032" s="46" t="str">
        <f>IF(MID(tab_SATLISTE[[#This Row],[SAT-ID]],2,1)="x","x",LEFT(tab_SATLISTE[[#This Row],[SAT-ID]]))</f>
        <v>7</v>
      </c>
      <c r="H2032" s="364" t="str">
        <f xml:space="preserve"> IF(tab_SATLISTE[[#This Row],[SAT-ID]]="","",IF(MID(tab_SATLISTE[[#This Row],[SAT-ID]],2,1)="x","Freistaat Bayern",INDEX(bezirke,LEFT(tab_SATLISTE[[#This Row],[SAT-ID]],1))&amp; " - "&amp; IF(MID(tab_SATLISTE[[#This Row],[SAT-ID]],2,1)="k","kommunal","privat")))</f>
        <v>Schwaben - kommunal</v>
      </c>
      <c r="I2032" s="365"/>
      <c r="J2032" s="365"/>
      <c r="K2032" s="365"/>
      <c r="L2032" s="366"/>
    </row>
    <row r="2033" spans="1:12" ht="15.95" customHeight="1" x14ac:dyDescent="0.25">
      <c r="A2033" s="133" t="s">
        <v>2694</v>
      </c>
      <c r="B2033" s="133" t="s">
        <v>4814</v>
      </c>
      <c r="C2033" s="133">
        <v>6</v>
      </c>
      <c r="D2033" s="136">
        <v>6000</v>
      </c>
      <c r="E2033" s="135">
        <v>1500</v>
      </c>
      <c r="F2033" s="133">
        <v>6</v>
      </c>
      <c r="G2033" s="46" t="str">
        <f>IF(MID(tab_SATLISTE[[#This Row],[SAT-ID]],2,1)="x","x",LEFT(tab_SATLISTE[[#This Row],[SAT-ID]]))</f>
        <v>7</v>
      </c>
      <c r="H2033" s="364" t="str">
        <f xml:space="preserve"> IF(tab_SATLISTE[[#This Row],[SAT-ID]]="","",IF(MID(tab_SATLISTE[[#This Row],[SAT-ID]],2,1)="x","Freistaat Bayern",INDEX(bezirke,LEFT(tab_SATLISTE[[#This Row],[SAT-ID]],1))&amp; " - "&amp; IF(MID(tab_SATLISTE[[#This Row],[SAT-ID]],2,1)="k","kommunal","privat")))</f>
        <v>Schwaben - kommunal</v>
      </c>
      <c r="I2033" s="365"/>
      <c r="J2033" s="365"/>
      <c r="K2033" s="365"/>
      <c r="L2033" s="366"/>
    </row>
    <row r="2034" spans="1:12" ht="15.95" customHeight="1" x14ac:dyDescent="0.25">
      <c r="A2034" s="133" t="s">
        <v>2733</v>
      </c>
      <c r="B2034" s="133" t="s">
        <v>4815</v>
      </c>
      <c r="C2034" s="133">
        <v>10</v>
      </c>
      <c r="D2034" s="136">
        <v>10000</v>
      </c>
      <c r="E2034" s="135">
        <v>2500</v>
      </c>
      <c r="F2034" s="133">
        <v>10</v>
      </c>
      <c r="G2034" s="46" t="str">
        <f>IF(MID(tab_SATLISTE[[#This Row],[SAT-ID]],2,1)="x","x",LEFT(tab_SATLISTE[[#This Row],[SAT-ID]]))</f>
        <v>7</v>
      </c>
      <c r="H2034" s="364" t="str">
        <f xml:space="preserve"> IF(tab_SATLISTE[[#This Row],[SAT-ID]]="","",IF(MID(tab_SATLISTE[[#This Row],[SAT-ID]],2,1)="x","Freistaat Bayern",INDEX(bezirke,LEFT(tab_SATLISTE[[#This Row],[SAT-ID]],1))&amp; " - "&amp; IF(MID(tab_SATLISTE[[#This Row],[SAT-ID]],2,1)="k","kommunal","privat")))</f>
        <v>Schwaben - kommunal</v>
      </c>
      <c r="I2034" s="365"/>
      <c r="J2034" s="365"/>
      <c r="K2034" s="365"/>
      <c r="L2034" s="366"/>
    </row>
    <row r="2035" spans="1:12" ht="15.95" customHeight="1" x14ac:dyDescent="0.25">
      <c r="A2035" s="133" t="s">
        <v>2749</v>
      </c>
      <c r="B2035" s="133" t="s">
        <v>2970</v>
      </c>
      <c r="C2035" s="133">
        <v>48</v>
      </c>
      <c r="D2035" s="136">
        <v>48000</v>
      </c>
      <c r="E2035" s="135">
        <v>12000</v>
      </c>
      <c r="F2035" s="133">
        <v>48</v>
      </c>
      <c r="G2035" s="46" t="str">
        <f>IF(MID(tab_SATLISTE[[#This Row],[SAT-ID]],2,1)="x","x",LEFT(tab_SATLISTE[[#This Row],[SAT-ID]]))</f>
        <v>7</v>
      </c>
      <c r="H2035" s="364" t="str">
        <f xml:space="preserve"> IF(tab_SATLISTE[[#This Row],[SAT-ID]]="","",IF(MID(tab_SATLISTE[[#This Row],[SAT-ID]],2,1)="x","Freistaat Bayern",INDEX(bezirke,LEFT(tab_SATLISTE[[#This Row],[SAT-ID]],1))&amp; " - "&amp; IF(MID(tab_SATLISTE[[#This Row],[SAT-ID]],2,1)="k","kommunal","privat")))</f>
        <v>Schwaben - kommunal</v>
      </c>
      <c r="I2035" s="365"/>
      <c r="J2035" s="365"/>
      <c r="K2035" s="365"/>
      <c r="L2035" s="366"/>
    </row>
    <row r="2036" spans="1:12" ht="15.95" customHeight="1" x14ac:dyDescent="0.25">
      <c r="A2036" s="133" t="s">
        <v>2776</v>
      </c>
      <c r="B2036" s="133" t="s">
        <v>4816</v>
      </c>
      <c r="C2036" s="133">
        <v>48</v>
      </c>
      <c r="D2036" s="136">
        <v>48000</v>
      </c>
      <c r="E2036" s="135">
        <v>12000</v>
      </c>
      <c r="F2036" s="133">
        <v>48</v>
      </c>
      <c r="G2036" s="46" t="str">
        <f>IF(MID(tab_SATLISTE[[#This Row],[SAT-ID]],2,1)="x","x",LEFT(tab_SATLISTE[[#This Row],[SAT-ID]]))</f>
        <v>7</v>
      </c>
      <c r="H2036" s="364" t="str">
        <f xml:space="preserve"> IF(tab_SATLISTE[[#This Row],[SAT-ID]]="","",IF(MID(tab_SATLISTE[[#This Row],[SAT-ID]],2,1)="x","Freistaat Bayern",INDEX(bezirke,LEFT(tab_SATLISTE[[#This Row],[SAT-ID]],1))&amp; " - "&amp; IF(MID(tab_SATLISTE[[#This Row],[SAT-ID]],2,1)="k","kommunal","privat")))</f>
        <v>Schwaben - kommunal</v>
      </c>
      <c r="I2036" s="365"/>
      <c r="J2036" s="365"/>
      <c r="K2036" s="365"/>
      <c r="L2036" s="366"/>
    </row>
    <row r="2037" spans="1:12" ht="15.95" customHeight="1" x14ac:dyDescent="0.25">
      <c r="A2037" s="133" t="s">
        <v>2806</v>
      </c>
      <c r="B2037" s="133" t="s">
        <v>4817</v>
      </c>
      <c r="C2037" s="133">
        <v>9</v>
      </c>
      <c r="D2037" s="136">
        <v>9000</v>
      </c>
      <c r="E2037" s="135">
        <v>2250</v>
      </c>
      <c r="F2037" s="133">
        <v>9</v>
      </c>
      <c r="G2037" s="46" t="str">
        <f>IF(MID(tab_SATLISTE[[#This Row],[SAT-ID]],2,1)="x","x",LEFT(tab_SATLISTE[[#This Row],[SAT-ID]]))</f>
        <v>7</v>
      </c>
      <c r="H2037" s="364" t="str">
        <f xml:space="preserve"> IF(tab_SATLISTE[[#This Row],[SAT-ID]]="","",IF(MID(tab_SATLISTE[[#This Row],[SAT-ID]],2,1)="x","Freistaat Bayern",INDEX(bezirke,LEFT(tab_SATLISTE[[#This Row],[SAT-ID]],1))&amp; " - "&amp; IF(MID(tab_SATLISTE[[#This Row],[SAT-ID]],2,1)="k","kommunal","privat")))</f>
        <v>Schwaben - kommunal</v>
      </c>
      <c r="I2037" s="365"/>
      <c r="J2037" s="365"/>
      <c r="K2037" s="365"/>
      <c r="L2037" s="366"/>
    </row>
    <row r="2038" spans="1:12" ht="15.95" customHeight="1" x14ac:dyDescent="0.25">
      <c r="A2038" s="133" t="s">
        <v>2819</v>
      </c>
      <c r="B2038" s="133" t="s">
        <v>4818</v>
      </c>
      <c r="C2038" s="133">
        <v>28</v>
      </c>
      <c r="D2038" s="136">
        <v>28000</v>
      </c>
      <c r="E2038" s="135">
        <v>7000</v>
      </c>
      <c r="F2038" s="133">
        <v>28</v>
      </c>
      <c r="G2038" s="46" t="str">
        <f>IF(MID(tab_SATLISTE[[#This Row],[SAT-ID]],2,1)="x","x",LEFT(tab_SATLISTE[[#This Row],[SAT-ID]]))</f>
        <v>7</v>
      </c>
      <c r="H2038" s="364" t="str">
        <f xml:space="preserve"> IF(tab_SATLISTE[[#This Row],[SAT-ID]]="","",IF(MID(tab_SATLISTE[[#This Row],[SAT-ID]],2,1)="x","Freistaat Bayern",INDEX(bezirke,LEFT(tab_SATLISTE[[#This Row],[SAT-ID]],1))&amp; " - "&amp; IF(MID(tab_SATLISTE[[#This Row],[SAT-ID]],2,1)="k","kommunal","privat")))</f>
        <v>Schwaben - kommunal</v>
      </c>
      <c r="I2038" s="365"/>
      <c r="J2038" s="365"/>
      <c r="K2038" s="365"/>
      <c r="L2038" s="366"/>
    </row>
    <row r="2039" spans="1:12" ht="15.95" customHeight="1" x14ac:dyDescent="0.25">
      <c r="A2039" s="133" t="s">
        <v>2821</v>
      </c>
      <c r="B2039" s="133" t="s">
        <v>4819</v>
      </c>
      <c r="C2039" s="133">
        <v>9</v>
      </c>
      <c r="D2039" s="136">
        <v>9000</v>
      </c>
      <c r="E2039" s="135">
        <v>2250</v>
      </c>
      <c r="F2039" s="133">
        <v>9</v>
      </c>
      <c r="G2039" s="46" t="str">
        <f>IF(MID(tab_SATLISTE[[#This Row],[SAT-ID]],2,1)="x","x",LEFT(tab_SATLISTE[[#This Row],[SAT-ID]]))</f>
        <v>7</v>
      </c>
      <c r="H2039" s="364" t="str">
        <f xml:space="preserve"> IF(tab_SATLISTE[[#This Row],[SAT-ID]]="","",IF(MID(tab_SATLISTE[[#This Row],[SAT-ID]],2,1)="x","Freistaat Bayern",INDEX(bezirke,LEFT(tab_SATLISTE[[#This Row],[SAT-ID]],1))&amp; " - "&amp; IF(MID(tab_SATLISTE[[#This Row],[SAT-ID]],2,1)="k","kommunal","privat")))</f>
        <v>Schwaben - kommunal</v>
      </c>
      <c r="I2039" s="365"/>
      <c r="J2039" s="365"/>
      <c r="K2039" s="365"/>
      <c r="L2039" s="366"/>
    </row>
    <row r="2040" spans="1:12" ht="15.95" customHeight="1" x14ac:dyDescent="0.25">
      <c r="A2040" s="133" t="s">
        <v>2849</v>
      </c>
      <c r="B2040" s="133" t="s">
        <v>4820</v>
      </c>
      <c r="C2040" s="133">
        <v>8</v>
      </c>
      <c r="D2040" s="136">
        <v>8000</v>
      </c>
      <c r="E2040" s="135">
        <v>2000</v>
      </c>
      <c r="F2040" s="133">
        <v>8</v>
      </c>
      <c r="G2040" s="46" t="str">
        <f>IF(MID(tab_SATLISTE[[#This Row],[SAT-ID]],2,1)="x","x",LEFT(tab_SATLISTE[[#This Row],[SAT-ID]]))</f>
        <v>7</v>
      </c>
      <c r="H2040" s="364" t="str">
        <f xml:space="preserve"> IF(tab_SATLISTE[[#This Row],[SAT-ID]]="","",IF(MID(tab_SATLISTE[[#This Row],[SAT-ID]],2,1)="x","Freistaat Bayern",INDEX(bezirke,LEFT(tab_SATLISTE[[#This Row],[SAT-ID]],1))&amp; " - "&amp; IF(MID(tab_SATLISTE[[#This Row],[SAT-ID]],2,1)="k","kommunal","privat")))</f>
        <v>Schwaben - kommunal</v>
      </c>
      <c r="I2040" s="365"/>
      <c r="J2040" s="365"/>
      <c r="K2040" s="365"/>
      <c r="L2040" s="366"/>
    </row>
    <row r="2041" spans="1:12" ht="15.95" customHeight="1" x14ac:dyDescent="0.25">
      <c r="A2041" s="133" t="s">
        <v>2850</v>
      </c>
      <c r="B2041" s="133" t="s">
        <v>4821</v>
      </c>
      <c r="C2041" s="133">
        <v>8</v>
      </c>
      <c r="D2041" s="136">
        <v>8000</v>
      </c>
      <c r="E2041" s="135">
        <v>2000</v>
      </c>
      <c r="F2041" s="133">
        <v>8</v>
      </c>
      <c r="G2041" s="46" t="str">
        <f>IF(MID(tab_SATLISTE[[#This Row],[SAT-ID]],2,1)="x","x",LEFT(tab_SATLISTE[[#This Row],[SAT-ID]]))</f>
        <v>7</v>
      </c>
      <c r="H2041" s="364" t="str">
        <f xml:space="preserve"> IF(tab_SATLISTE[[#This Row],[SAT-ID]]="","",IF(MID(tab_SATLISTE[[#This Row],[SAT-ID]],2,1)="x","Freistaat Bayern",INDEX(bezirke,LEFT(tab_SATLISTE[[#This Row],[SAT-ID]],1))&amp; " - "&amp; IF(MID(tab_SATLISTE[[#This Row],[SAT-ID]],2,1)="k","kommunal","privat")))</f>
        <v>Schwaben - kommunal</v>
      </c>
      <c r="I2041" s="365"/>
      <c r="J2041" s="365"/>
      <c r="K2041" s="365"/>
      <c r="L2041" s="366"/>
    </row>
    <row r="2042" spans="1:12" ht="15.95" customHeight="1" x14ac:dyDescent="0.25">
      <c r="A2042" s="133" t="s">
        <v>2858</v>
      </c>
      <c r="B2042" s="133" t="s">
        <v>4822</v>
      </c>
      <c r="C2042" s="133">
        <v>7</v>
      </c>
      <c r="D2042" s="136">
        <v>7000</v>
      </c>
      <c r="E2042" s="135">
        <v>1750</v>
      </c>
      <c r="F2042" s="133">
        <v>7</v>
      </c>
      <c r="G2042" s="46" t="str">
        <f>IF(MID(tab_SATLISTE[[#This Row],[SAT-ID]],2,1)="x","x",LEFT(tab_SATLISTE[[#This Row],[SAT-ID]]))</f>
        <v>7</v>
      </c>
      <c r="H2042" s="364" t="str">
        <f xml:space="preserve"> IF(tab_SATLISTE[[#This Row],[SAT-ID]]="","",IF(MID(tab_SATLISTE[[#This Row],[SAT-ID]],2,1)="x","Freistaat Bayern",INDEX(bezirke,LEFT(tab_SATLISTE[[#This Row],[SAT-ID]],1))&amp; " - "&amp; IF(MID(tab_SATLISTE[[#This Row],[SAT-ID]],2,1)="k","kommunal","privat")))</f>
        <v>Schwaben - kommunal</v>
      </c>
      <c r="I2042" s="365"/>
      <c r="J2042" s="365"/>
      <c r="K2042" s="365"/>
      <c r="L2042" s="366"/>
    </row>
    <row r="2043" spans="1:12" ht="15.95" customHeight="1" x14ac:dyDescent="0.25">
      <c r="A2043" s="133" t="s">
        <v>2707</v>
      </c>
      <c r="B2043" s="133" t="s">
        <v>4823</v>
      </c>
      <c r="C2043" s="133">
        <v>4</v>
      </c>
      <c r="D2043" s="136">
        <v>4000</v>
      </c>
      <c r="E2043" s="135">
        <v>1000</v>
      </c>
      <c r="F2043" s="133">
        <v>4</v>
      </c>
      <c r="G2043" s="46" t="str">
        <f>IF(MID(tab_SATLISTE[[#This Row],[SAT-ID]],2,1)="x","x",LEFT(tab_SATLISTE[[#This Row],[SAT-ID]]))</f>
        <v>7</v>
      </c>
      <c r="H2043" s="364" t="str">
        <f xml:space="preserve"> IF(tab_SATLISTE[[#This Row],[SAT-ID]]="","",IF(MID(tab_SATLISTE[[#This Row],[SAT-ID]],2,1)="x","Freistaat Bayern",INDEX(bezirke,LEFT(tab_SATLISTE[[#This Row],[SAT-ID]],1))&amp; " - "&amp; IF(MID(tab_SATLISTE[[#This Row],[SAT-ID]],2,1)="k","kommunal","privat")))</f>
        <v>Schwaben - kommunal</v>
      </c>
      <c r="I2043" s="365"/>
      <c r="J2043" s="365"/>
      <c r="K2043" s="365"/>
      <c r="L2043" s="366"/>
    </row>
    <row r="2044" spans="1:12" ht="15.95" customHeight="1" x14ac:dyDescent="0.25">
      <c r="A2044" s="133" t="s">
        <v>2725</v>
      </c>
      <c r="B2044" s="133" t="s">
        <v>4824</v>
      </c>
      <c r="C2044" s="133">
        <v>40</v>
      </c>
      <c r="D2044" s="136">
        <v>40000</v>
      </c>
      <c r="E2044" s="135">
        <v>10000</v>
      </c>
      <c r="F2044" s="133">
        <v>40</v>
      </c>
      <c r="G2044" s="46" t="str">
        <f>IF(MID(tab_SATLISTE[[#This Row],[SAT-ID]],2,1)="x","x",LEFT(tab_SATLISTE[[#This Row],[SAT-ID]]))</f>
        <v>7</v>
      </c>
      <c r="H2044" s="364" t="str">
        <f xml:space="preserve"> IF(tab_SATLISTE[[#This Row],[SAT-ID]]="","",IF(MID(tab_SATLISTE[[#This Row],[SAT-ID]],2,1)="x","Freistaat Bayern",INDEX(bezirke,LEFT(tab_SATLISTE[[#This Row],[SAT-ID]],1))&amp; " - "&amp; IF(MID(tab_SATLISTE[[#This Row],[SAT-ID]],2,1)="k","kommunal","privat")))</f>
        <v>Schwaben - kommunal</v>
      </c>
      <c r="I2044" s="365"/>
      <c r="J2044" s="365"/>
      <c r="K2044" s="365"/>
      <c r="L2044" s="366"/>
    </row>
    <row r="2045" spans="1:12" ht="15.95" customHeight="1" x14ac:dyDescent="0.25">
      <c r="A2045" s="133" t="s">
        <v>2586</v>
      </c>
      <c r="B2045" s="133" t="s">
        <v>4825</v>
      </c>
      <c r="C2045" s="133">
        <v>5</v>
      </c>
      <c r="D2045" s="136">
        <v>5000</v>
      </c>
      <c r="E2045" s="135">
        <v>1250</v>
      </c>
      <c r="F2045" s="133">
        <v>5</v>
      </c>
      <c r="G2045" s="46" t="str">
        <f>IF(MID(tab_SATLISTE[[#This Row],[SAT-ID]],2,1)="x","x",LEFT(tab_SATLISTE[[#This Row],[SAT-ID]]))</f>
        <v>7</v>
      </c>
      <c r="H2045" s="364" t="str">
        <f xml:space="preserve"> IF(tab_SATLISTE[[#This Row],[SAT-ID]]="","",IF(MID(tab_SATLISTE[[#This Row],[SAT-ID]],2,1)="x","Freistaat Bayern",INDEX(bezirke,LEFT(tab_SATLISTE[[#This Row],[SAT-ID]],1))&amp; " - "&amp; IF(MID(tab_SATLISTE[[#This Row],[SAT-ID]],2,1)="k","kommunal","privat")))</f>
        <v>Schwaben - kommunal</v>
      </c>
      <c r="I2045" s="365"/>
      <c r="J2045" s="365"/>
      <c r="K2045" s="365"/>
      <c r="L2045" s="366"/>
    </row>
    <row r="2046" spans="1:12" ht="15.95" customHeight="1" x14ac:dyDescent="0.25">
      <c r="A2046" s="133" t="s">
        <v>2590</v>
      </c>
      <c r="B2046" s="133" t="s">
        <v>4826</v>
      </c>
      <c r="C2046" s="133">
        <v>2</v>
      </c>
      <c r="D2046" s="136">
        <v>2000</v>
      </c>
      <c r="E2046" s="135">
        <v>500</v>
      </c>
      <c r="F2046" s="133">
        <v>2</v>
      </c>
      <c r="G2046" s="46" t="str">
        <f>IF(MID(tab_SATLISTE[[#This Row],[SAT-ID]],2,1)="x","x",LEFT(tab_SATLISTE[[#This Row],[SAT-ID]]))</f>
        <v>7</v>
      </c>
      <c r="H2046" s="364" t="str">
        <f xml:space="preserve"> IF(tab_SATLISTE[[#This Row],[SAT-ID]]="","",IF(MID(tab_SATLISTE[[#This Row],[SAT-ID]],2,1)="x","Freistaat Bayern",INDEX(bezirke,LEFT(tab_SATLISTE[[#This Row],[SAT-ID]],1))&amp; " - "&amp; IF(MID(tab_SATLISTE[[#This Row],[SAT-ID]],2,1)="k","kommunal","privat")))</f>
        <v>Schwaben - kommunal</v>
      </c>
      <c r="I2046" s="365"/>
      <c r="J2046" s="365"/>
      <c r="K2046" s="365"/>
      <c r="L2046" s="366"/>
    </row>
    <row r="2047" spans="1:12" ht="15.95" customHeight="1" x14ac:dyDescent="0.25">
      <c r="A2047" s="133" t="s">
        <v>2837</v>
      </c>
      <c r="B2047" s="133" t="s">
        <v>4827</v>
      </c>
      <c r="C2047" s="133">
        <v>24</v>
      </c>
      <c r="D2047" s="136">
        <v>24000</v>
      </c>
      <c r="E2047" s="135">
        <v>6000</v>
      </c>
      <c r="F2047" s="133">
        <v>24</v>
      </c>
      <c r="G2047" s="46" t="str">
        <f>IF(MID(tab_SATLISTE[[#This Row],[SAT-ID]],2,1)="x","x",LEFT(tab_SATLISTE[[#This Row],[SAT-ID]]))</f>
        <v>7</v>
      </c>
      <c r="H2047" s="364" t="str">
        <f xml:space="preserve"> IF(tab_SATLISTE[[#This Row],[SAT-ID]]="","",IF(MID(tab_SATLISTE[[#This Row],[SAT-ID]],2,1)="x","Freistaat Bayern",INDEX(bezirke,LEFT(tab_SATLISTE[[#This Row],[SAT-ID]],1))&amp; " - "&amp; IF(MID(tab_SATLISTE[[#This Row],[SAT-ID]],2,1)="k","kommunal","privat")))</f>
        <v>Schwaben - kommunal</v>
      </c>
      <c r="I2047" s="365"/>
      <c r="J2047" s="365"/>
      <c r="K2047" s="365"/>
      <c r="L2047" s="366"/>
    </row>
    <row r="2048" spans="1:12" ht="15.95" customHeight="1" x14ac:dyDescent="0.25">
      <c r="A2048" s="133" t="s">
        <v>2642</v>
      </c>
      <c r="B2048" s="133" t="s">
        <v>4828</v>
      </c>
      <c r="C2048" s="133">
        <v>43</v>
      </c>
      <c r="D2048" s="136">
        <v>43000</v>
      </c>
      <c r="E2048" s="135">
        <v>10750</v>
      </c>
      <c r="F2048" s="133">
        <v>43</v>
      </c>
      <c r="G2048" s="46" t="str">
        <f>IF(MID(tab_SATLISTE[[#This Row],[SAT-ID]],2,1)="x","x",LEFT(tab_SATLISTE[[#This Row],[SAT-ID]]))</f>
        <v>7</v>
      </c>
      <c r="H2048" s="364" t="str">
        <f xml:space="preserve"> IF(tab_SATLISTE[[#This Row],[SAT-ID]]="","",IF(MID(tab_SATLISTE[[#This Row],[SAT-ID]],2,1)="x","Freistaat Bayern",INDEX(bezirke,LEFT(tab_SATLISTE[[#This Row],[SAT-ID]],1))&amp; " - "&amp; IF(MID(tab_SATLISTE[[#This Row],[SAT-ID]],2,1)="k","kommunal","privat")))</f>
        <v>Schwaben - kommunal</v>
      </c>
      <c r="I2048" s="365"/>
      <c r="J2048" s="365"/>
      <c r="K2048" s="365"/>
      <c r="L2048" s="366"/>
    </row>
    <row r="2049" spans="1:12" ht="15.95" customHeight="1" x14ac:dyDescent="0.25">
      <c r="A2049" s="133" t="s">
        <v>2654</v>
      </c>
      <c r="B2049" s="133" t="s">
        <v>4829</v>
      </c>
      <c r="C2049" s="133">
        <v>9</v>
      </c>
      <c r="D2049" s="136">
        <v>9000</v>
      </c>
      <c r="E2049" s="135">
        <v>2250</v>
      </c>
      <c r="F2049" s="133">
        <v>9</v>
      </c>
      <c r="G2049" s="46" t="str">
        <f>IF(MID(tab_SATLISTE[[#This Row],[SAT-ID]],2,1)="x","x",LEFT(tab_SATLISTE[[#This Row],[SAT-ID]]))</f>
        <v>7</v>
      </c>
      <c r="H2049" s="364" t="str">
        <f xml:space="preserve"> IF(tab_SATLISTE[[#This Row],[SAT-ID]]="","",IF(MID(tab_SATLISTE[[#This Row],[SAT-ID]],2,1)="x","Freistaat Bayern",INDEX(bezirke,LEFT(tab_SATLISTE[[#This Row],[SAT-ID]],1))&amp; " - "&amp; IF(MID(tab_SATLISTE[[#This Row],[SAT-ID]],2,1)="k","kommunal","privat")))</f>
        <v>Schwaben - kommunal</v>
      </c>
      <c r="I2049" s="365"/>
      <c r="J2049" s="365"/>
      <c r="K2049" s="365"/>
      <c r="L2049" s="366"/>
    </row>
    <row r="2050" spans="1:12" ht="15.95" customHeight="1" x14ac:dyDescent="0.25">
      <c r="A2050" s="133" t="s">
        <v>2657</v>
      </c>
      <c r="B2050" s="133" t="s">
        <v>4830</v>
      </c>
      <c r="C2050" s="133">
        <v>10</v>
      </c>
      <c r="D2050" s="136">
        <v>10000</v>
      </c>
      <c r="E2050" s="135">
        <v>2500</v>
      </c>
      <c r="F2050" s="133">
        <v>10</v>
      </c>
      <c r="G2050" s="46" t="str">
        <f>IF(MID(tab_SATLISTE[[#This Row],[SAT-ID]],2,1)="x","x",LEFT(tab_SATLISTE[[#This Row],[SAT-ID]]))</f>
        <v>7</v>
      </c>
      <c r="H2050" s="364" t="str">
        <f xml:space="preserve"> IF(tab_SATLISTE[[#This Row],[SAT-ID]]="","",IF(MID(tab_SATLISTE[[#This Row],[SAT-ID]],2,1)="x","Freistaat Bayern",INDEX(bezirke,LEFT(tab_SATLISTE[[#This Row],[SAT-ID]],1))&amp; " - "&amp; IF(MID(tab_SATLISTE[[#This Row],[SAT-ID]],2,1)="k","kommunal","privat")))</f>
        <v>Schwaben - kommunal</v>
      </c>
      <c r="I2050" s="365"/>
      <c r="J2050" s="365"/>
      <c r="K2050" s="365"/>
      <c r="L2050" s="366"/>
    </row>
    <row r="2051" spans="1:12" ht="15.95" customHeight="1" x14ac:dyDescent="0.25">
      <c r="A2051" s="133" t="s">
        <v>2765</v>
      </c>
      <c r="B2051" s="133" t="s">
        <v>4831</v>
      </c>
      <c r="C2051" s="133">
        <v>44</v>
      </c>
      <c r="D2051" s="136">
        <v>44000</v>
      </c>
      <c r="E2051" s="135">
        <v>11000</v>
      </c>
      <c r="F2051" s="133">
        <v>44</v>
      </c>
      <c r="G2051" s="46" t="str">
        <f>IF(MID(tab_SATLISTE[[#This Row],[SAT-ID]],2,1)="x","x",LEFT(tab_SATLISTE[[#This Row],[SAT-ID]]))</f>
        <v>7</v>
      </c>
      <c r="H2051" s="364" t="str">
        <f xml:space="preserve"> IF(tab_SATLISTE[[#This Row],[SAT-ID]]="","",IF(MID(tab_SATLISTE[[#This Row],[SAT-ID]],2,1)="x","Freistaat Bayern",INDEX(bezirke,LEFT(tab_SATLISTE[[#This Row],[SAT-ID]],1))&amp; " - "&amp; IF(MID(tab_SATLISTE[[#This Row],[SAT-ID]],2,1)="k","kommunal","privat")))</f>
        <v>Schwaben - kommunal</v>
      </c>
      <c r="I2051" s="365"/>
      <c r="J2051" s="365"/>
      <c r="K2051" s="365"/>
      <c r="L2051" s="366"/>
    </row>
    <row r="2052" spans="1:12" ht="15.95" customHeight="1" x14ac:dyDescent="0.25">
      <c r="A2052" s="133" t="s">
        <v>2825</v>
      </c>
      <c r="B2052" s="133" t="s">
        <v>4832</v>
      </c>
      <c r="C2052" s="133">
        <v>23</v>
      </c>
      <c r="D2052" s="136">
        <v>23000</v>
      </c>
      <c r="E2052" s="135">
        <v>5750</v>
      </c>
      <c r="F2052" s="133">
        <v>23</v>
      </c>
      <c r="G2052" s="46" t="str">
        <f>IF(MID(tab_SATLISTE[[#This Row],[SAT-ID]],2,1)="x","x",LEFT(tab_SATLISTE[[#This Row],[SAT-ID]]))</f>
        <v>7</v>
      </c>
      <c r="H2052" s="364" t="str">
        <f xml:space="preserve"> IF(tab_SATLISTE[[#This Row],[SAT-ID]]="","",IF(MID(tab_SATLISTE[[#This Row],[SAT-ID]],2,1)="x","Freistaat Bayern",INDEX(bezirke,LEFT(tab_SATLISTE[[#This Row],[SAT-ID]],1))&amp; " - "&amp; IF(MID(tab_SATLISTE[[#This Row],[SAT-ID]],2,1)="k","kommunal","privat")))</f>
        <v>Schwaben - kommunal</v>
      </c>
      <c r="I2052" s="365"/>
      <c r="J2052" s="365"/>
      <c r="K2052" s="365"/>
      <c r="L2052" s="366"/>
    </row>
    <row r="2053" spans="1:12" ht="15.95" customHeight="1" x14ac:dyDescent="0.25">
      <c r="A2053" s="133" t="s">
        <v>2676</v>
      </c>
      <c r="B2053" s="133" t="s">
        <v>4833</v>
      </c>
      <c r="C2053" s="133">
        <v>6</v>
      </c>
      <c r="D2053" s="136">
        <v>6000</v>
      </c>
      <c r="E2053" s="135">
        <v>1500</v>
      </c>
      <c r="F2053" s="133">
        <v>6</v>
      </c>
      <c r="G2053" s="46" t="str">
        <f>IF(MID(tab_SATLISTE[[#This Row],[SAT-ID]],2,1)="x","x",LEFT(tab_SATLISTE[[#This Row],[SAT-ID]]))</f>
        <v>7</v>
      </c>
      <c r="H2053" s="364" t="str">
        <f xml:space="preserve"> IF(tab_SATLISTE[[#This Row],[SAT-ID]]="","",IF(MID(tab_SATLISTE[[#This Row],[SAT-ID]],2,1)="x","Freistaat Bayern",INDEX(bezirke,LEFT(tab_SATLISTE[[#This Row],[SAT-ID]],1))&amp; " - "&amp; IF(MID(tab_SATLISTE[[#This Row],[SAT-ID]],2,1)="k","kommunal","privat")))</f>
        <v>Schwaben - kommunal</v>
      </c>
      <c r="I2053" s="365"/>
      <c r="J2053" s="365"/>
      <c r="K2053" s="365"/>
      <c r="L2053" s="366"/>
    </row>
    <row r="2054" spans="1:12" ht="15.95" customHeight="1" x14ac:dyDescent="0.25">
      <c r="A2054" s="133" t="s">
        <v>2688</v>
      </c>
      <c r="B2054" s="133" t="s">
        <v>4834</v>
      </c>
      <c r="C2054" s="133">
        <v>6</v>
      </c>
      <c r="D2054" s="136">
        <v>6000</v>
      </c>
      <c r="E2054" s="135">
        <v>1500</v>
      </c>
      <c r="F2054" s="133">
        <v>6</v>
      </c>
      <c r="G2054" s="46" t="str">
        <f>IF(MID(tab_SATLISTE[[#This Row],[SAT-ID]],2,1)="x","x",LEFT(tab_SATLISTE[[#This Row],[SAT-ID]]))</f>
        <v>7</v>
      </c>
      <c r="H2054" s="364" t="str">
        <f xml:space="preserve"> IF(tab_SATLISTE[[#This Row],[SAT-ID]]="","",IF(MID(tab_SATLISTE[[#This Row],[SAT-ID]],2,1)="x","Freistaat Bayern",INDEX(bezirke,LEFT(tab_SATLISTE[[#This Row],[SAT-ID]],1))&amp; " - "&amp; IF(MID(tab_SATLISTE[[#This Row],[SAT-ID]],2,1)="k","kommunal","privat")))</f>
        <v>Schwaben - kommunal</v>
      </c>
      <c r="I2054" s="365"/>
      <c r="J2054" s="365"/>
      <c r="K2054" s="365"/>
      <c r="L2054" s="366"/>
    </row>
    <row r="2055" spans="1:12" ht="15.95" customHeight="1" x14ac:dyDescent="0.25">
      <c r="A2055" s="133" t="s">
        <v>2701</v>
      </c>
      <c r="B2055" s="133" t="s">
        <v>4835</v>
      </c>
      <c r="C2055" s="133">
        <v>9</v>
      </c>
      <c r="D2055" s="136">
        <v>9000</v>
      </c>
      <c r="E2055" s="135">
        <v>2250</v>
      </c>
      <c r="F2055" s="133">
        <v>9</v>
      </c>
      <c r="G2055" s="46" t="str">
        <f>IF(MID(tab_SATLISTE[[#This Row],[SAT-ID]],2,1)="x","x",LEFT(tab_SATLISTE[[#This Row],[SAT-ID]]))</f>
        <v>7</v>
      </c>
      <c r="H2055" s="364" t="str">
        <f xml:space="preserve"> IF(tab_SATLISTE[[#This Row],[SAT-ID]]="","",IF(MID(tab_SATLISTE[[#This Row],[SAT-ID]],2,1)="x","Freistaat Bayern",INDEX(bezirke,LEFT(tab_SATLISTE[[#This Row],[SAT-ID]],1))&amp; " - "&amp; IF(MID(tab_SATLISTE[[#This Row],[SAT-ID]],2,1)="k","kommunal","privat")))</f>
        <v>Schwaben - kommunal</v>
      </c>
      <c r="I2055" s="365"/>
      <c r="J2055" s="365"/>
      <c r="K2055" s="365"/>
      <c r="L2055" s="366"/>
    </row>
    <row r="2056" spans="1:12" ht="15.95" customHeight="1" x14ac:dyDescent="0.25">
      <c r="A2056" s="133" t="s">
        <v>2763</v>
      </c>
      <c r="B2056" s="133" t="s">
        <v>4836</v>
      </c>
      <c r="C2056" s="133">
        <v>85</v>
      </c>
      <c r="D2056" s="136">
        <v>85000</v>
      </c>
      <c r="E2056" s="135">
        <v>21250</v>
      </c>
      <c r="F2056" s="133">
        <v>85</v>
      </c>
      <c r="G2056" s="46" t="str">
        <f>IF(MID(tab_SATLISTE[[#This Row],[SAT-ID]],2,1)="x","x",LEFT(tab_SATLISTE[[#This Row],[SAT-ID]]))</f>
        <v>7</v>
      </c>
      <c r="H2056" s="364" t="str">
        <f xml:space="preserve"> IF(tab_SATLISTE[[#This Row],[SAT-ID]]="","",IF(MID(tab_SATLISTE[[#This Row],[SAT-ID]],2,1)="x","Freistaat Bayern",INDEX(bezirke,LEFT(tab_SATLISTE[[#This Row],[SAT-ID]],1))&amp; " - "&amp; IF(MID(tab_SATLISTE[[#This Row],[SAT-ID]],2,1)="k","kommunal","privat")))</f>
        <v>Schwaben - kommunal</v>
      </c>
      <c r="I2056" s="365"/>
      <c r="J2056" s="365"/>
      <c r="K2056" s="365"/>
      <c r="L2056" s="366"/>
    </row>
    <row r="2057" spans="1:12" ht="15.95" customHeight="1" x14ac:dyDescent="0.25">
      <c r="A2057" s="133" t="s">
        <v>2736</v>
      </c>
      <c r="B2057" s="133" t="s">
        <v>4837</v>
      </c>
      <c r="C2057" s="133">
        <v>8</v>
      </c>
      <c r="D2057" s="136">
        <v>8000</v>
      </c>
      <c r="E2057" s="135">
        <v>2000</v>
      </c>
      <c r="F2057" s="133">
        <v>8</v>
      </c>
      <c r="G2057" s="46" t="str">
        <f>IF(MID(tab_SATLISTE[[#This Row],[SAT-ID]],2,1)="x","x",LEFT(tab_SATLISTE[[#This Row],[SAT-ID]]))</f>
        <v>7</v>
      </c>
      <c r="H2057" s="364" t="str">
        <f xml:space="preserve"> IF(tab_SATLISTE[[#This Row],[SAT-ID]]="","",IF(MID(tab_SATLISTE[[#This Row],[SAT-ID]],2,1)="x","Freistaat Bayern",INDEX(bezirke,LEFT(tab_SATLISTE[[#This Row],[SAT-ID]],1))&amp; " - "&amp; IF(MID(tab_SATLISTE[[#This Row],[SAT-ID]],2,1)="k","kommunal","privat")))</f>
        <v>Schwaben - kommunal</v>
      </c>
      <c r="I2057" s="365"/>
      <c r="J2057" s="365"/>
      <c r="K2057" s="365"/>
      <c r="L2057" s="366"/>
    </row>
    <row r="2058" spans="1:12" ht="15.95" customHeight="1" x14ac:dyDescent="0.25">
      <c r="A2058" s="133" t="s">
        <v>2737</v>
      </c>
      <c r="B2058" s="133" t="s">
        <v>4838</v>
      </c>
      <c r="C2058" s="133">
        <v>5</v>
      </c>
      <c r="D2058" s="136">
        <v>5000</v>
      </c>
      <c r="E2058" s="135">
        <v>1250</v>
      </c>
      <c r="F2058" s="133">
        <v>5</v>
      </c>
      <c r="G2058" s="46" t="str">
        <f>IF(MID(tab_SATLISTE[[#This Row],[SAT-ID]],2,1)="x","x",LEFT(tab_SATLISTE[[#This Row],[SAT-ID]]))</f>
        <v>7</v>
      </c>
      <c r="H2058" s="364" t="str">
        <f xml:space="preserve"> IF(tab_SATLISTE[[#This Row],[SAT-ID]]="","",IF(MID(tab_SATLISTE[[#This Row],[SAT-ID]],2,1)="x","Freistaat Bayern",INDEX(bezirke,LEFT(tab_SATLISTE[[#This Row],[SAT-ID]],1))&amp; " - "&amp; IF(MID(tab_SATLISTE[[#This Row],[SAT-ID]],2,1)="k","kommunal","privat")))</f>
        <v>Schwaben - kommunal</v>
      </c>
      <c r="I2058" s="365"/>
      <c r="J2058" s="365"/>
      <c r="K2058" s="365"/>
      <c r="L2058" s="366"/>
    </row>
    <row r="2059" spans="1:12" ht="15.95" customHeight="1" x14ac:dyDescent="0.25">
      <c r="A2059" s="133" t="s">
        <v>2739</v>
      </c>
      <c r="B2059" s="133" t="s">
        <v>4839</v>
      </c>
      <c r="C2059" s="133">
        <v>9</v>
      </c>
      <c r="D2059" s="136">
        <v>9000</v>
      </c>
      <c r="E2059" s="135">
        <v>2250</v>
      </c>
      <c r="F2059" s="133">
        <v>9</v>
      </c>
      <c r="G2059" s="46" t="str">
        <f>IF(MID(tab_SATLISTE[[#This Row],[SAT-ID]],2,1)="x","x",LEFT(tab_SATLISTE[[#This Row],[SAT-ID]]))</f>
        <v>7</v>
      </c>
      <c r="H2059" s="364" t="str">
        <f xml:space="preserve"> IF(tab_SATLISTE[[#This Row],[SAT-ID]]="","",IF(MID(tab_SATLISTE[[#This Row],[SAT-ID]],2,1)="x","Freistaat Bayern",INDEX(bezirke,LEFT(tab_SATLISTE[[#This Row],[SAT-ID]],1))&amp; " - "&amp; IF(MID(tab_SATLISTE[[#This Row],[SAT-ID]],2,1)="k","kommunal","privat")))</f>
        <v>Schwaben - kommunal</v>
      </c>
      <c r="I2059" s="365"/>
      <c r="J2059" s="365"/>
      <c r="K2059" s="365"/>
      <c r="L2059" s="366"/>
    </row>
    <row r="2060" spans="1:12" ht="15.95" customHeight="1" x14ac:dyDescent="0.25">
      <c r="A2060" s="133" t="s">
        <v>2777</v>
      </c>
      <c r="B2060" s="133" t="s">
        <v>4840</v>
      </c>
      <c r="C2060" s="133">
        <v>32</v>
      </c>
      <c r="D2060" s="136">
        <v>32000</v>
      </c>
      <c r="E2060" s="135">
        <v>8000</v>
      </c>
      <c r="F2060" s="133">
        <v>32</v>
      </c>
      <c r="G2060" s="46" t="str">
        <f>IF(MID(tab_SATLISTE[[#This Row],[SAT-ID]],2,1)="x","x",LEFT(tab_SATLISTE[[#This Row],[SAT-ID]]))</f>
        <v>7</v>
      </c>
      <c r="H2060" s="364" t="str">
        <f xml:space="preserve"> IF(tab_SATLISTE[[#This Row],[SAT-ID]]="","",IF(MID(tab_SATLISTE[[#This Row],[SAT-ID]],2,1)="x","Freistaat Bayern",INDEX(bezirke,LEFT(tab_SATLISTE[[#This Row],[SAT-ID]],1))&amp; " - "&amp; IF(MID(tab_SATLISTE[[#This Row],[SAT-ID]],2,1)="k","kommunal","privat")))</f>
        <v>Schwaben - kommunal</v>
      </c>
      <c r="I2060" s="365"/>
      <c r="J2060" s="365"/>
      <c r="K2060" s="365"/>
      <c r="L2060" s="366"/>
    </row>
    <row r="2061" spans="1:12" ht="15.95" customHeight="1" x14ac:dyDescent="0.25">
      <c r="A2061" s="133" t="s">
        <v>2747</v>
      </c>
      <c r="B2061" s="133" t="s">
        <v>4841</v>
      </c>
      <c r="C2061" s="133">
        <v>15</v>
      </c>
      <c r="D2061" s="136">
        <v>15000</v>
      </c>
      <c r="E2061" s="135">
        <v>3750</v>
      </c>
      <c r="F2061" s="133">
        <v>15</v>
      </c>
      <c r="G2061" s="46" t="str">
        <f>IF(MID(tab_SATLISTE[[#This Row],[SAT-ID]],2,1)="x","x",LEFT(tab_SATLISTE[[#This Row],[SAT-ID]]))</f>
        <v>7</v>
      </c>
      <c r="H2061" s="364" t="str">
        <f xml:space="preserve"> IF(tab_SATLISTE[[#This Row],[SAT-ID]]="","",IF(MID(tab_SATLISTE[[#This Row],[SAT-ID]],2,1)="x","Freistaat Bayern",INDEX(bezirke,LEFT(tab_SATLISTE[[#This Row],[SAT-ID]],1))&amp; " - "&amp; IF(MID(tab_SATLISTE[[#This Row],[SAT-ID]],2,1)="k","kommunal","privat")))</f>
        <v>Schwaben - kommunal</v>
      </c>
      <c r="I2061" s="365"/>
      <c r="J2061" s="365"/>
      <c r="K2061" s="365"/>
      <c r="L2061" s="366"/>
    </row>
    <row r="2062" spans="1:12" ht="15.95" customHeight="1" x14ac:dyDescent="0.25">
      <c r="A2062" s="133" t="s">
        <v>2752</v>
      </c>
      <c r="B2062" s="133" t="s">
        <v>4842</v>
      </c>
      <c r="C2062" s="133">
        <v>10</v>
      </c>
      <c r="D2062" s="136">
        <v>10000</v>
      </c>
      <c r="E2062" s="135">
        <v>2500</v>
      </c>
      <c r="F2062" s="133">
        <v>10</v>
      </c>
      <c r="G2062" s="46" t="str">
        <f>IF(MID(tab_SATLISTE[[#This Row],[SAT-ID]],2,1)="x","x",LEFT(tab_SATLISTE[[#This Row],[SAT-ID]]))</f>
        <v>7</v>
      </c>
      <c r="H2062" s="364" t="str">
        <f xml:space="preserve"> IF(tab_SATLISTE[[#This Row],[SAT-ID]]="","",IF(MID(tab_SATLISTE[[#This Row],[SAT-ID]],2,1)="x","Freistaat Bayern",INDEX(bezirke,LEFT(tab_SATLISTE[[#This Row],[SAT-ID]],1))&amp; " - "&amp; IF(MID(tab_SATLISTE[[#This Row],[SAT-ID]],2,1)="k","kommunal","privat")))</f>
        <v>Schwaben - kommunal</v>
      </c>
      <c r="I2062" s="365"/>
      <c r="J2062" s="365"/>
      <c r="K2062" s="365"/>
      <c r="L2062" s="366"/>
    </row>
    <row r="2063" spans="1:12" ht="15.95" customHeight="1" x14ac:dyDescent="0.25">
      <c r="A2063" s="133" t="s">
        <v>2710</v>
      </c>
      <c r="B2063" s="133" t="s">
        <v>291</v>
      </c>
      <c r="C2063" s="133">
        <v>6</v>
      </c>
      <c r="D2063" s="136">
        <v>6000</v>
      </c>
      <c r="E2063" s="135">
        <v>1500</v>
      </c>
      <c r="F2063" s="133">
        <v>6</v>
      </c>
      <c r="G2063" s="46" t="str">
        <f>IF(MID(tab_SATLISTE[[#This Row],[SAT-ID]],2,1)="x","x",LEFT(tab_SATLISTE[[#This Row],[SAT-ID]]))</f>
        <v>7</v>
      </c>
      <c r="H2063" s="364" t="str">
        <f xml:space="preserve"> IF(tab_SATLISTE[[#This Row],[SAT-ID]]="","",IF(MID(tab_SATLISTE[[#This Row],[SAT-ID]],2,1)="x","Freistaat Bayern",INDEX(bezirke,LEFT(tab_SATLISTE[[#This Row],[SAT-ID]],1))&amp; " - "&amp; IF(MID(tab_SATLISTE[[#This Row],[SAT-ID]],2,1)="k","kommunal","privat")))</f>
        <v>Schwaben - kommunal</v>
      </c>
      <c r="I2063" s="365"/>
      <c r="J2063" s="365"/>
      <c r="K2063" s="365"/>
      <c r="L2063" s="366"/>
    </row>
    <row r="2064" spans="1:12" ht="15.95" customHeight="1" x14ac:dyDescent="0.25">
      <c r="A2064" s="133" t="s">
        <v>2766</v>
      </c>
      <c r="B2064" s="133" t="s">
        <v>4843</v>
      </c>
      <c r="C2064" s="133">
        <v>11</v>
      </c>
      <c r="D2064" s="136">
        <v>11000</v>
      </c>
      <c r="E2064" s="135">
        <v>2750</v>
      </c>
      <c r="F2064" s="133">
        <v>11</v>
      </c>
      <c r="G2064" s="46" t="str">
        <f>IF(MID(tab_SATLISTE[[#This Row],[SAT-ID]],2,1)="x","x",LEFT(tab_SATLISTE[[#This Row],[SAT-ID]]))</f>
        <v>7</v>
      </c>
      <c r="H2064" s="364" t="str">
        <f xml:space="preserve"> IF(tab_SATLISTE[[#This Row],[SAT-ID]]="","",IF(MID(tab_SATLISTE[[#This Row],[SAT-ID]],2,1)="x","Freistaat Bayern",INDEX(bezirke,LEFT(tab_SATLISTE[[#This Row],[SAT-ID]],1))&amp; " - "&amp; IF(MID(tab_SATLISTE[[#This Row],[SAT-ID]],2,1)="k","kommunal","privat")))</f>
        <v>Schwaben - kommunal</v>
      </c>
      <c r="I2064" s="365"/>
      <c r="J2064" s="365"/>
      <c r="K2064" s="365"/>
      <c r="L2064" s="366"/>
    </row>
    <row r="2065" spans="1:12" ht="15.95" customHeight="1" x14ac:dyDescent="0.25">
      <c r="A2065" s="133" t="s">
        <v>2784</v>
      </c>
      <c r="B2065" s="133" t="s">
        <v>4844</v>
      </c>
      <c r="C2065" s="133">
        <v>34</v>
      </c>
      <c r="D2065" s="136">
        <v>34000</v>
      </c>
      <c r="E2065" s="135">
        <v>8500</v>
      </c>
      <c r="F2065" s="133">
        <v>34</v>
      </c>
      <c r="G2065" s="46" t="str">
        <f>IF(MID(tab_SATLISTE[[#This Row],[SAT-ID]],2,1)="x","x",LEFT(tab_SATLISTE[[#This Row],[SAT-ID]]))</f>
        <v>7</v>
      </c>
      <c r="H2065" s="364" t="str">
        <f xml:space="preserve"> IF(tab_SATLISTE[[#This Row],[SAT-ID]]="","",IF(MID(tab_SATLISTE[[#This Row],[SAT-ID]],2,1)="x","Freistaat Bayern",INDEX(bezirke,LEFT(tab_SATLISTE[[#This Row],[SAT-ID]],1))&amp; " - "&amp; IF(MID(tab_SATLISTE[[#This Row],[SAT-ID]],2,1)="k","kommunal","privat")))</f>
        <v>Schwaben - kommunal</v>
      </c>
      <c r="I2065" s="365"/>
      <c r="J2065" s="365"/>
      <c r="K2065" s="365"/>
      <c r="L2065" s="366"/>
    </row>
    <row r="2066" spans="1:12" ht="15.95" customHeight="1" x14ac:dyDescent="0.25">
      <c r="A2066" s="133" t="s">
        <v>2788</v>
      </c>
      <c r="B2066" s="133" t="s">
        <v>4845</v>
      </c>
      <c r="C2066" s="133">
        <v>7</v>
      </c>
      <c r="D2066" s="136">
        <v>7000</v>
      </c>
      <c r="E2066" s="135">
        <v>1750</v>
      </c>
      <c r="F2066" s="133">
        <v>7</v>
      </c>
      <c r="G2066" s="46" t="str">
        <f>IF(MID(tab_SATLISTE[[#This Row],[SAT-ID]],2,1)="x","x",LEFT(tab_SATLISTE[[#This Row],[SAT-ID]]))</f>
        <v>7</v>
      </c>
      <c r="H2066" s="364" t="str">
        <f xml:space="preserve"> IF(tab_SATLISTE[[#This Row],[SAT-ID]]="","",IF(MID(tab_SATLISTE[[#This Row],[SAT-ID]],2,1)="x","Freistaat Bayern",INDEX(bezirke,LEFT(tab_SATLISTE[[#This Row],[SAT-ID]],1))&amp; " - "&amp; IF(MID(tab_SATLISTE[[#This Row],[SAT-ID]],2,1)="k","kommunal","privat")))</f>
        <v>Schwaben - kommunal</v>
      </c>
      <c r="I2066" s="365"/>
      <c r="J2066" s="365"/>
      <c r="K2066" s="365"/>
      <c r="L2066" s="366"/>
    </row>
    <row r="2067" spans="1:12" ht="15.95" customHeight="1" x14ac:dyDescent="0.25">
      <c r="A2067" s="133" t="s">
        <v>2814</v>
      </c>
      <c r="B2067" s="133" t="s">
        <v>4846</v>
      </c>
      <c r="C2067" s="133">
        <v>5</v>
      </c>
      <c r="D2067" s="136">
        <v>5000</v>
      </c>
      <c r="E2067" s="135">
        <v>1250</v>
      </c>
      <c r="F2067" s="133">
        <v>5</v>
      </c>
      <c r="G2067" s="46" t="str">
        <f>IF(MID(tab_SATLISTE[[#This Row],[SAT-ID]],2,1)="x","x",LEFT(tab_SATLISTE[[#This Row],[SAT-ID]]))</f>
        <v>7</v>
      </c>
      <c r="H2067" s="364" t="str">
        <f xml:space="preserve"> IF(tab_SATLISTE[[#This Row],[SAT-ID]]="","",IF(MID(tab_SATLISTE[[#This Row],[SAT-ID]],2,1)="x","Freistaat Bayern",INDEX(bezirke,LEFT(tab_SATLISTE[[#This Row],[SAT-ID]],1))&amp; " - "&amp; IF(MID(tab_SATLISTE[[#This Row],[SAT-ID]],2,1)="k","kommunal","privat")))</f>
        <v>Schwaben - kommunal</v>
      </c>
      <c r="I2067" s="365"/>
      <c r="J2067" s="365"/>
      <c r="K2067" s="365"/>
      <c r="L2067" s="366"/>
    </row>
    <row r="2068" spans="1:12" ht="15.95" customHeight="1" x14ac:dyDescent="0.25">
      <c r="A2068" s="133" t="s">
        <v>2815</v>
      </c>
      <c r="B2068" s="133" t="s">
        <v>4847</v>
      </c>
      <c r="C2068" s="133">
        <v>11</v>
      </c>
      <c r="D2068" s="136">
        <v>11000</v>
      </c>
      <c r="E2068" s="135">
        <v>2750</v>
      </c>
      <c r="F2068" s="133">
        <v>11</v>
      </c>
      <c r="G2068" s="46" t="str">
        <f>IF(MID(tab_SATLISTE[[#This Row],[SAT-ID]],2,1)="x","x",LEFT(tab_SATLISTE[[#This Row],[SAT-ID]]))</f>
        <v>7</v>
      </c>
      <c r="H2068" s="364" t="str">
        <f xml:space="preserve"> IF(tab_SATLISTE[[#This Row],[SAT-ID]]="","",IF(MID(tab_SATLISTE[[#This Row],[SAT-ID]],2,1)="x","Freistaat Bayern",INDEX(bezirke,LEFT(tab_SATLISTE[[#This Row],[SAT-ID]],1))&amp; " - "&amp; IF(MID(tab_SATLISTE[[#This Row],[SAT-ID]],2,1)="k","kommunal","privat")))</f>
        <v>Schwaben - kommunal</v>
      </c>
      <c r="I2068" s="365"/>
      <c r="J2068" s="365"/>
      <c r="K2068" s="365"/>
      <c r="L2068" s="366"/>
    </row>
    <row r="2069" spans="1:12" ht="15.95" customHeight="1" x14ac:dyDescent="0.25">
      <c r="A2069" s="133" t="s">
        <v>2856</v>
      </c>
      <c r="B2069" s="133" t="s">
        <v>4848</v>
      </c>
      <c r="C2069" s="133">
        <v>6</v>
      </c>
      <c r="D2069" s="136">
        <v>6000</v>
      </c>
      <c r="E2069" s="135">
        <v>1500</v>
      </c>
      <c r="F2069" s="133">
        <v>6</v>
      </c>
      <c r="G2069" s="46" t="str">
        <f>IF(MID(tab_SATLISTE[[#This Row],[SAT-ID]],2,1)="x","x",LEFT(tab_SATLISTE[[#This Row],[SAT-ID]]))</f>
        <v>7</v>
      </c>
      <c r="H2069" s="364" t="str">
        <f xml:space="preserve"> IF(tab_SATLISTE[[#This Row],[SAT-ID]]="","",IF(MID(tab_SATLISTE[[#This Row],[SAT-ID]],2,1)="x","Freistaat Bayern",INDEX(bezirke,LEFT(tab_SATLISTE[[#This Row],[SAT-ID]],1))&amp; " - "&amp; IF(MID(tab_SATLISTE[[#This Row],[SAT-ID]],2,1)="k","kommunal","privat")))</f>
        <v>Schwaben - kommunal</v>
      </c>
      <c r="I2069" s="365"/>
      <c r="J2069" s="365"/>
      <c r="K2069" s="365"/>
      <c r="L2069" s="366"/>
    </row>
    <row r="2070" spans="1:12" ht="15.95" customHeight="1" x14ac:dyDescent="0.25">
      <c r="A2070" s="133" t="s">
        <v>2643</v>
      </c>
      <c r="B2070" s="133" t="s">
        <v>4849</v>
      </c>
      <c r="C2070" s="133">
        <v>44</v>
      </c>
      <c r="D2070" s="136">
        <v>44000</v>
      </c>
      <c r="E2070" s="135">
        <v>11000</v>
      </c>
      <c r="F2070" s="133">
        <v>44</v>
      </c>
      <c r="G2070" s="46" t="str">
        <f>IF(MID(tab_SATLISTE[[#This Row],[SAT-ID]],2,1)="x","x",LEFT(tab_SATLISTE[[#This Row],[SAT-ID]]))</f>
        <v>7</v>
      </c>
      <c r="H2070" s="364" t="str">
        <f xml:space="preserve"> IF(tab_SATLISTE[[#This Row],[SAT-ID]]="","",IF(MID(tab_SATLISTE[[#This Row],[SAT-ID]],2,1)="x","Freistaat Bayern",INDEX(bezirke,LEFT(tab_SATLISTE[[#This Row],[SAT-ID]],1))&amp; " - "&amp; IF(MID(tab_SATLISTE[[#This Row],[SAT-ID]],2,1)="k","kommunal","privat")))</f>
        <v>Schwaben - kommunal</v>
      </c>
      <c r="I2070" s="365"/>
      <c r="J2070" s="365"/>
      <c r="K2070" s="365"/>
      <c r="L2070" s="366"/>
    </row>
    <row r="2071" spans="1:12" ht="15.95" customHeight="1" x14ac:dyDescent="0.25">
      <c r="A2071" s="133" t="s">
        <v>2599</v>
      </c>
      <c r="B2071" s="133" t="s">
        <v>4850</v>
      </c>
      <c r="C2071" s="133">
        <v>19</v>
      </c>
      <c r="D2071" s="136">
        <v>19000</v>
      </c>
      <c r="E2071" s="135">
        <v>4750</v>
      </c>
      <c r="F2071" s="133">
        <v>19</v>
      </c>
      <c r="G2071" s="46" t="str">
        <f>IF(MID(tab_SATLISTE[[#This Row],[SAT-ID]],2,1)="x","x",LEFT(tab_SATLISTE[[#This Row],[SAT-ID]]))</f>
        <v>7</v>
      </c>
      <c r="H2071" s="364" t="str">
        <f xml:space="preserve"> IF(tab_SATLISTE[[#This Row],[SAT-ID]]="","",IF(MID(tab_SATLISTE[[#This Row],[SAT-ID]],2,1)="x","Freistaat Bayern",INDEX(bezirke,LEFT(tab_SATLISTE[[#This Row],[SAT-ID]],1))&amp; " - "&amp; IF(MID(tab_SATLISTE[[#This Row],[SAT-ID]],2,1)="k","kommunal","privat")))</f>
        <v>Schwaben - kommunal</v>
      </c>
      <c r="I2071" s="365"/>
      <c r="J2071" s="365"/>
      <c r="K2071" s="365"/>
      <c r="L2071" s="366"/>
    </row>
    <row r="2072" spans="1:12" ht="15.95" customHeight="1" x14ac:dyDescent="0.25">
      <c r="A2072" s="133" t="s">
        <v>2589</v>
      </c>
      <c r="B2072" s="133" t="s">
        <v>4851</v>
      </c>
      <c r="C2072" s="133">
        <v>48</v>
      </c>
      <c r="D2072" s="136">
        <v>48000</v>
      </c>
      <c r="E2072" s="135">
        <v>12000</v>
      </c>
      <c r="F2072" s="133">
        <v>48</v>
      </c>
      <c r="G2072" s="46" t="str">
        <f>IF(MID(tab_SATLISTE[[#This Row],[SAT-ID]],2,1)="x","x",LEFT(tab_SATLISTE[[#This Row],[SAT-ID]]))</f>
        <v>7</v>
      </c>
      <c r="H2072" s="364" t="str">
        <f xml:space="preserve"> IF(tab_SATLISTE[[#This Row],[SAT-ID]]="","",IF(MID(tab_SATLISTE[[#This Row],[SAT-ID]],2,1)="x","Freistaat Bayern",INDEX(bezirke,LEFT(tab_SATLISTE[[#This Row],[SAT-ID]],1))&amp; " - "&amp; IF(MID(tab_SATLISTE[[#This Row],[SAT-ID]],2,1)="k","kommunal","privat")))</f>
        <v>Schwaben - kommunal</v>
      </c>
      <c r="I2072" s="365"/>
      <c r="J2072" s="365"/>
      <c r="K2072" s="365"/>
      <c r="L2072" s="366"/>
    </row>
    <row r="2073" spans="1:12" ht="15.95" customHeight="1" x14ac:dyDescent="0.25">
      <c r="A2073" s="133" t="s">
        <v>2606</v>
      </c>
      <c r="B2073" s="133" t="s">
        <v>4852</v>
      </c>
      <c r="C2073" s="133">
        <v>12</v>
      </c>
      <c r="D2073" s="136">
        <v>12000</v>
      </c>
      <c r="E2073" s="135">
        <v>3000</v>
      </c>
      <c r="F2073" s="133">
        <v>12</v>
      </c>
      <c r="G2073" s="46" t="str">
        <f>IF(MID(tab_SATLISTE[[#This Row],[SAT-ID]],2,1)="x","x",LEFT(tab_SATLISTE[[#This Row],[SAT-ID]]))</f>
        <v>7</v>
      </c>
      <c r="H2073" s="364" t="str">
        <f xml:space="preserve"> IF(tab_SATLISTE[[#This Row],[SAT-ID]]="","",IF(MID(tab_SATLISTE[[#This Row],[SAT-ID]],2,1)="x","Freistaat Bayern",INDEX(bezirke,LEFT(tab_SATLISTE[[#This Row],[SAT-ID]],1))&amp; " - "&amp; IF(MID(tab_SATLISTE[[#This Row],[SAT-ID]],2,1)="k","kommunal","privat")))</f>
        <v>Schwaben - kommunal</v>
      </c>
      <c r="I2073" s="365"/>
      <c r="J2073" s="365"/>
      <c r="K2073" s="365"/>
      <c r="L2073" s="366"/>
    </row>
    <row r="2074" spans="1:12" ht="15.95" customHeight="1" x14ac:dyDescent="0.25">
      <c r="A2074" s="133" t="s">
        <v>2624</v>
      </c>
      <c r="B2074" s="133" t="s">
        <v>4853</v>
      </c>
      <c r="C2074" s="133">
        <v>9</v>
      </c>
      <c r="D2074" s="136">
        <v>9000</v>
      </c>
      <c r="E2074" s="135">
        <v>2250</v>
      </c>
      <c r="F2074" s="133">
        <v>9</v>
      </c>
      <c r="G2074" s="46" t="str">
        <f>IF(MID(tab_SATLISTE[[#This Row],[SAT-ID]],2,1)="x","x",LEFT(tab_SATLISTE[[#This Row],[SAT-ID]]))</f>
        <v>7</v>
      </c>
      <c r="H2074" s="364" t="str">
        <f xml:space="preserve"> IF(tab_SATLISTE[[#This Row],[SAT-ID]]="","",IF(MID(tab_SATLISTE[[#This Row],[SAT-ID]],2,1)="x","Freistaat Bayern",INDEX(bezirke,LEFT(tab_SATLISTE[[#This Row],[SAT-ID]],1))&amp; " - "&amp; IF(MID(tab_SATLISTE[[#This Row],[SAT-ID]],2,1)="k","kommunal","privat")))</f>
        <v>Schwaben - kommunal</v>
      </c>
      <c r="I2074" s="365"/>
      <c r="J2074" s="365"/>
      <c r="K2074" s="365"/>
      <c r="L2074" s="366"/>
    </row>
    <row r="2075" spans="1:12" ht="15.95" customHeight="1" x14ac:dyDescent="0.25">
      <c r="A2075" s="133" t="s">
        <v>2653</v>
      </c>
      <c r="B2075" s="133" t="s">
        <v>4854</v>
      </c>
      <c r="C2075" s="133">
        <v>25</v>
      </c>
      <c r="D2075" s="136">
        <v>25000</v>
      </c>
      <c r="E2075" s="135">
        <v>6250</v>
      </c>
      <c r="F2075" s="133">
        <v>25</v>
      </c>
      <c r="G2075" s="46" t="str">
        <f>IF(MID(tab_SATLISTE[[#This Row],[SAT-ID]],2,1)="x","x",LEFT(tab_SATLISTE[[#This Row],[SAT-ID]]))</f>
        <v>7</v>
      </c>
      <c r="H2075" s="364" t="str">
        <f xml:space="preserve"> IF(tab_SATLISTE[[#This Row],[SAT-ID]]="","",IF(MID(tab_SATLISTE[[#This Row],[SAT-ID]],2,1)="x","Freistaat Bayern",INDEX(bezirke,LEFT(tab_SATLISTE[[#This Row],[SAT-ID]],1))&amp; " - "&amp; IF(MID(tab_SATLISTE[[#This Row],[SAT-ID]],2,1)="k","kommunal","privat")))</f>
        <v>Schwaben - kommunal</v>
      </c>
      <c r="I2075" s="365"/>
      <c r="J2075" s="365"/>
      <c r="K2075" s="365"/>
      <c r="L2075" s="366"/>
    </row>
    <row r="2076" spans="1:12" ht="15.95" customHeight="1" x14ac:dyDescent="0.25">
      <c r="A2076" s="133" t="s">
        <v>2678</v>
      </c>
      <c r="B2076" s="133" t="s">
        <v>4855</v>
      </c>
      <c r="C2076" s="133">
        <v>18</v>
      </c>
      <c r="D2076" s="136">
        <v>18000</v>
      </c>
      <c r="E2076" s="135">
        <v>4500</v>
      </c>
      <c r="F2076" s="133">
        <v>18</v>
      </c>
      <c r="G2076" s="46" t="str">
        <f>IF(MID(tab_SATLISTE[[#This Row],[SAT-ID]],2,1)="x","x",LEFT(tab_SATLISTE[[#This Row],[SAT-ID]]))</f>
        <v>7</v>
      </c>
      <c r="H2076" s="364" t="str">
        <f xml:space="preserve"> IF(tab_SATLISTE[[#This Row],[SAT-ID]]="","",IF(MID(tab_SATLISTE[[#This Row],[SAT-ID]],2,1)="x","Freistaat Bayern",INDEX(bezirke,LEFT(tab_SATLISTE[[#This Row],[SAT-ID]],1))&amp; " - "&amp; IF(MID(tab_SATLISTE[[#This Row],[SAT-ID]],2,1)="k","kommunal","privat")))</f>
        <v>Schwaben - kommunal</v>
      </c>
      <c r="I2076" s="365"/>
      <c r="J2076" s="365"/>
      <c r="K2076" s="365"/>
      <c r="L2076" s="366"/>
    </row>
    <row r="2077" spans="1:12" ht="15.95" customHeight="1" x14ac:dyDescent="0.25">
      <c r="A2077" s="133" t="s">
        <v>2696</v>
      </c>
      <c r="B2077" s="133" t="s">
        <v>4856</v>
      </c>
      <c r="C2077" s="133">
        <v>152</v>
      </c>
      <c r="D2077" s="136">
        <v>152000</v>
      </c>
      <c r="E2077" s="135">
        <v>38000</v>
      </c>
      <c r="F2077" s="133">
        <v>152</v>
      </c>
      <c r="G2077" s="46" t="str">
        <f>IF(MID(tab_SATLISTE[[#This Row],[SAT-ID]],2,1)="x","x",LEFT(tab_SATLISTE[[#This Row],[SAT-ID]]))</f>
        <v>7</v>
      </c>
      <c r="H2077" s="364" t="str">
        <f xml:space="preserve"> IF(tab_SATLISTE[[#This Row],[SAT-ID]]="","",IF(MID(tab_SATLISTE[[#This Row],[SAT-ID]],2,1)="x","Freistaat Bayern",INDEX(bezirke,LEFT(tab_SATLISTE[[#This Row],[SAT-ID]],1))&amp; " - "&amp; IF(MID(tab_SATLISTE[[#This Row],[SAT-ID]],2,1)="k","kommunal","privat")))</f>
        <v>Schwaben - kommunal</v>
      </c>
      <c r="I2077" s="365"/>
      <c r="J2077" s="365"/>
      <c r="K2077" s="365"/>
      <c r="L2077" s="366"/>
    </row>
    <row r="2078" spans="1:12" ht="15.95" customHeight="1" x14ac:dyDescent="0.25">
      <c r="A2078" s="133" t="s">
        <v>2720</v>
      </c>
      <c r="B2078" s="133" t="s">
        <v>4857</v>
      </c>
      <c r="C2078" s="133">
        <v>10</v>
      </c>
      <c r="D2078" s="136">
        <v>10000</v>
      </c>
      <c r="E2078" s="135">
        <v>2500</v>
      </c>
      <c r="F2078" s="133">
        <v>10</v>
      </c>
      <c r="G2078" s="46" t="str">
        <f>IF(MID(tab_SATLISTE[[#This Row],[SAT-ID]],2,1)="x","x",LEFT(tab_SATLISTE[[#This Row],[SAT-ID]]))</f>
        <v>7</v>
      </c>
      <c r="H2078" s="364" t="str">
        <f xml:space="preserve"> IF(tab_SATLISTE[[#This Row],[SAT-ID]]="","",IF(MID(tab_SATLISTE[[#This Row],[SAT-ID]],2,1)="x","Freistaat Bayern",INDEX(bezirke,LEFT(tab_SATLISTE[[#This Row],[SAT-ID]],1))&amp; " - "&amp; IF(MID(tab_SATLISTE[[#This Row],[SAT-ID]],2,1)="k","kommunal","privat")))</f>
        <v>Schwaben - kommunal</v>
      </c>
      <c r="I2078" s="365"/>
      <c r="J2078" s="365"/>
      <c r="K2078" s="365"/>
      <c r="L2078" s="366"/>
    </row>
    <row r="2079" spans="1:12" ht="15.95" customHeight="1" x14ac:dyDescent="0.25">
      <c r="A2079" s="133" t="s">
        <v>2835</v>
      </c>
      <c r="B2079" s="133" t="s">
        <v>4858</v>
      </c>
      <c r="C2079" s="133">
        <v>33</v>
      </c>
      <c r="D2079" s="136">
        <v>33000</v>
      </c>
      <c r="E2079" s="135">
        <v>8250</v>
      </c>
      <c r="F2079" s="133">
        <v>33</v>
      </c>
      <c r="G2079" s="120" t="str">
        <f>IF(MID(tab_SATLISTE[[#This Row],[SAT-ID]],2,1)="x","x",LEFT(tab_SATLISTE[[#This Row],[SAT-ID]]))</f>
        <v>7</v>
      </c>
      <c r="H2079" s="364" t="str">
        <f xml:space="preserve"> IF(tab_SATLISTE[[#This Row],[SAT-ID]]="","",IF(MID(tab_SATLISTE[[#This Row],[SAT-ID]],2,1)="x","Freistaat Bayern",INDEX(bezirke,LEFT(tab_SATLISTE[[#This Row],[SAT-ID]],1))&amp; " - "&amp; IF(MID(tab_SATLISTE[[#This Row],[SAT-ID]],2,1)="k","kommunal","privat")))</f>
        <v>Schwaben - kommunal</v>
      </c>
      <c r="I2079" s="365"/>
      <c r="J2079" s="365"/>
      <c r="K2079" s="365"/>
      <c r="L2079" s="366"/>
    </row>
    <row r="2080" spans="1:12" ht="15.95" customHeight="1" x14ac:dyDescent="0.25">
      <c r="A2080" s="133" t="s">
        <v>2751</v>
      </c>
      <c r="B2080" s="133" t="s">
        <v>4859</v>
      </c>
      <c r="C2080" s="133">
        <v>6</v>
      </c>
      <c r="D2080" s="136">
        <v>6000</v>
      </c>
      <c r="E2080" s="135">
        <v>1500</v>
      </c>
      <c r="F2080" s="133">
        <v>6</v>
      </c>
      <c r="G2080" s="46" t="str">
        <f>IF(MID(tab_SATLISTE[[#This Row],[SAT-ID]],2,1)="x","x",LEFT(tab_SATLISTE[[#This Row],[SAT-ID]]))</f>
        <v>7</v>
      </c>
      <c r="H2080" s="364" t="str">
        <f xml:space="preserve"> IF(tab_SATLISTE[[#This Row],[SAT-ID]]="","",IF(MID(tab_SATLISTE[[#This Row],[SAT-ID]],2,1)="x","Freistaat Bayern",INDEX(bezirke,LEFT(tab_SATLISTE[[#This Row],[SAT-ID]],1))&amp; " - "&amp; IF(MID(tab_SATLISTE[[#This Row],[SAT-ID]],2,1)="k","kommunal","privat")))</f>
        <v>Schwaben - kommunal</v>
      </c>
      <c r="I2080" s="365"/>
      <c r="J2080" s="365"/>
      <c r="K2080" s="365"/>
      <c r="L2080" s="366"/>
    </row>
    <row r="2081" spans="1:12" ht="15.95" customHeight="1" x14ac:dyDescent="0.25">
      <c r="A2081" s="133" t="s">
        <v>2724</v>
      </c>
      <c r="B2081" s="133" t="s">
        <v>4860</v>
      </c>
      <c r="C2081" s="133">
        <v>16</v>
      </c>
      <c r="D2081" s="136">
        <v>16000</v>
      </c>
      <c r="E2081" s="135">
        <v>4000</v>
      </c>
      <c r="F2081" s="133">
        <v>16</v>
      </c>
      <c r="G2081" s="46" t="str">
        <f>IF(MID(tab_SATLISTE[[#This Row],[SAT-ID]],2,1)="x","x",LEFT(tab_SATLISTE[[#This Row],[SAT-ID]]))</f>
        <v>7</v>
      </c>
      <c r="H2081" s="364" t="str">
        <f xml:space="preserve"> IF(tab_SATLISTE[[#This Row],[SAT-ID]]="","",IF(MID(tab_SATLISTE[[#This Row],[SAT-ID]],2,1)="x","Freistaat Bayern",INDEX(bezirke,LEFT(tab_SATLISTE[[#This Row],[SAT-ID]],1))&amp; " - "&amp; IF(MID(tab_SATLISTE[[#This Row],[SAT-ID]],2,1)="k","kommunal","privat")))</f>
        <v>Schwaben - kommunal</v>
      </c>
      <c r="I2081" s="365"/>
      <c r="J2081" s="365"/>
      <c r="K2081" s="365"/>
      <c r="L2081" s="366"/>
    </row>
    <row r="2082" spans="1:12" ht="15.95" customHeight="1" x14ac:dyDescent="0.25">
      <c r="A2082" s="133" t="s">
        <v>2769</v>
      </c>
      <c r="B2082" s="133" t="s">
        <v>4861</v>
      </c>
      <c r="C2082" s="133">
        <v>65</v>
      </c>
      <c r="D2082" s="136">
        <v>65000</v>
      </c>
      <c r="E2082" s="135">
        <v>16250</v>
      </c>
      <c r="F2082" s="133">
        <v>65</v>
      </c>
      <c r="G2082" s="46" t="str">
        <f>IF(MID(tab_SATLISTE[[#This Row],[SAT-ID]],2,1)="x","x",LEFT(tab_SATLISTE[[#This Row],[SAT-ID]]))</f>
        <v>7</v>
      </c>
      <c r="H2082" s="364" t="str">
        <f xml:space="preserve"> IF(tab_SATLISTE[[#This Row],[SAT-ID]]="","",IF(MID(tab_SATLISTE[[#This Row],[SAT-ID]],2,1)="x","Freistaat Bayern",INDEX(bezirke,LEFT(tab_SATLISTE[[#This Row],[SAT-ID]],1))&amp; " - "&amp; IF(MID(tab_SATLISTE[[#This Row],[SAT-ID]],2,1)="k","kommunal","privat")))</f>
        <v>Schwaben - kommunal</v>
      </c>
      <c r="I2082" s="365"/>
      <c r="J2082" s="365"/>
      <c r="K2082" s="365"/>
      <c r="L2082" s="366"/>
    </row>
    <row r="2083" spans="1:12" ht="15.95" customHeight="1" x14ac:dyDescent="0.25">
      <c r="A2083" s="133" t="s">
        <v>2633</v>
      </c>
      <c r="B2083" s="133" t="s">
        <v>4862</v>
      </c>
      <c r="C2083" s="133">
        <v>18</v>
      </c>
      <c r="D2083" s="136">
        <v>18000</v>
      </c>
      <c r="E2083" s="135">
        <v>4500</v>
      </c>
      <c r="F2083" s="133">
        <v>18</v>
      </c>
      <c r="G2083" s="46" t="str">
        <f>IF(MID(tab_SATLISTE[[#This Row],[SAT-ID]],2,1)="x","x",LEFT(tab_SATLISTE[[#This Row],[SAT-ID]]))</f>
        <v>7</v>
      </c>
      <c r="H2083" s="364" t="str">
        <f xml:space="preserve"> IF(tab_SATLISTE[[#This Row],[SAT-ID]]="","",IF(MID(tab_SATLISTE[[#This Row],[SAT-ID]],2,1)="x","Freistaat Bayern",INDEX(bezirke,LEFT(tab_SATLISTE[[#This Row],[SAT-ID]],1))&amp; " - "&amp; IF(MID(tab_SATLISTE[[#This Row],[SAT-ID]],2,1)="k","kommunal","privat")))</f>
        <v>Schwaben - kommunal</v>
      </c>
      <c r="I2083" s="365"/>
      <c r="J2083" s="365"/>
      <c r="K2083" s="365"/>
      <c r="L2083" s="366"/>
    </row>
    <row r="2084" spans="1:12" ht="15.95" customHeight="1" x14ac:dyDescent="0.25">
      <c r="A2084" s="133" t="s">
        <v>2613</v>
      </c>
      <c r="B2084" s="133" t="s">
        <v>4863</v>
      </c>
      <c r="C2084" s="133">
        <v>11</v>
      </c>
      <c r="D2084" s="136">
        <v>11000</v>
      </c>
      <c r="E2084" s="135">
        <v>2750</v>
      </c>
      <c r="F2084" s="133">
        <v>11</v>
      </c>
      <c r="G2084" s="46" t="str">
        <f>IF(MID(tab_SATLISTE[[#This Row],[SAT-ID]],2,1)="x","x",LEFT(tab_SATLISTE[[#This Row],[SAT-ID]]))</f>
        <v>7</v>
      </c>
      <c r="H2084" s="364" t="str">
        <f xml:space="preserve"> IF(tab_SATLISTE[[#This Row],[SAT-ID]]="","",IF(MID(tab_SATLISTE[[#This Row],[SAT-ID]],2,1)="x","Freistaat Bayern",INDEX(bezirke,LEFT(tab_SATLISTE[[#This Row],[SAT-ID]],1))&amp; " - "&amp; IF(MID(tab_SATLISTE[[#This Row],[SAT-ID]],2,1)="k","kommunal","privat")))</f>
        <v>Schwaben - kommunal</v>
      </c>
      <c r="I2084" s="365"/>
      <c r="J2084" s="365"/>
      <c r="K2084" s="365"/>
      <c r="L2084" s="366"/>
    </row>
    <row r="2085" spans="1:12" ht="15.95" customHeight="1" x14ac:dyDescent="0.25">
      <c r="A2085" s="133" t="s">
        <v>2789</v>
      </c>
      <c r="B2085" s="133" t="s">
        <v>4864</v>
      </c>
      <c r="C2085" s="133">
        <v>14</v>
      </c>
      <c r="D2085" s="136">
        <v>14000</v>
      </c>
      <c r="E2085" s="135">
        <v>3500</v>
      </c>
      <c r="F2085" s="133">
        <v>14</v>
      </c>
      <c r="G2085" s="46" t="str">
        <f>IF(MID(tab_SATLISTE[[#This Row],[SAT-ID]],2,1)="x","x",LEFT(tab_SATLISTE[[#This Row],[SAT-ID]]))</f>
        <v>7</v>
      </c>
      <c r="H2085" s="364" t="str">
        <f xml:space="preserve"> IF(tab_SATLISTE[[#This Row],[SAT-ID]]="","",IF(MID(tab_SATLISTE[[#This Row],[SAT-ID]],2,1)="x","Freistaat Bayern",INDEX(bezirke,LEFT(tab_SATLISTE[[#This Row],[SAT-ID]],1))&amp; " - "&amp; IF(MID(tab_SATLISTE[[#This Row],[SAT-ID]],2,1)="k","kommunal","privat")))</f>
        <v>Schwaben - kommunal</v>
      </c>
      <c r="I2085" s="365"/>
      <c r="J2085" s="365"/>
      <c r="K2085" s="365"/>
      <c r="L2085" s="366"/>
    </row>
    <row r="2086" spans="1:12" ht="15.95" customHeight="1" x14ac:dyDescent="0.25">
      <c r="A2086" s="133" t="s">
        <v>2812</v>
      </c>
      <c r="B2086" s="133" t="s">
        <v>4865</v>
      </c>
      <c r="C2086" s="133">
        <v>10</v>
      </c>
      <c r="D2086" s="136">
        <v>10000</v>
      </c>
      <c r="E2086" s="135">
        <v>2500</v>
      </c>
      <c r="F2086" s="133">
        <v>10</v>
      </c>
      <c r="G2086" s="46" t="str">
        <f>IF(MID(tab_SATLISTE[[#This Row],[SAT-ID]],2,1)="x","x",LEFT(tab_SATLISTE[[#This Row],[SAT-ID]]))</f>
        <v>7</v>
      </c>
      <c r="H2086" s="364" t="str">
        <f xml:space="preserve"> IF(tab_SATLISTE[[#This Row],[SAT-ID]]="","",IF(MID(tab_SATLISTE[[#This Row],[SAT-ID]],2,1)="x","Freistaat Bayern",INDEX(bezirke,LEFT(tab_SATLISTE[[#This Row],[SAT-ID]],1))&amp; " - "&amp; IF(MID(tab_SATLISTE[[#This Row],[SAT-ID]],2,1)="k","kommunal","privat")))</f>
        <v>Schwaben - kommunal</v>
      </c>
      <c r="I2086" s="365"/>
      <c r="J2086" s="365"/>
      <c r="K2086" s="365"/>
      <c r="L2086" s="366"/>
    </row>
    <row r="2087" spans="1:12" ht="15.95" customHeight="1" x14ac:dyDescent="0.25">
      <c r="A2087" s="133" t="s">
        <v>2768</v>
      </c>
      <c r="B2087" s="133" t="s">
        <v>4866</v>
      </c>
      <c r="C2087" s="133">
        <v>26</v>
      </c>
      <c r="D2087" s="136">
        <v>26000</v>
      </c>
      <c r="E2087" s="135">
        <v>6500</v>
      </c>
      <c r="F2087" s="133">
        <v>26</v>
      </c>
      <c r="G2087" s="46" t="str">
        <f>IF(MID(tab_SATLISTE[[#This Row],[SAT-ID]],2,1)="x","x",LEFT(tab_SATLISTE[[#This Row],[SAT-ID]]))</f>
        <v>7</v>
      </c>
      <c r="H2087" s="364" t="str">
        <f xml:space="preserve"> IF(tab_SATLISTE[[#This Row],[SAT-ID]]="","",IF(MID(tab_SATLISTE[[#This Row],[SAT-ID]],2,1)="x","Freistaat Bayern",INDEX(bezirke,LEFT(tab_SATLISTE[[#This Row],[SAT-ID]],1))&amp; " - "&amp; IF(MID(tab_SATLISTE[[#This Row],[SAT-ID]],2,1)="k","kommunal","privat")))</f>
        <v>Schwaben - kommunal</v>
      </c>
      <c r="I2087" s="365"/>
      <c r="J2087" s="365"/>
      <c r="K2087" s="365"/>
      <c r="L2087" s="366"/>
    </row>
    <row r="2088" spans="1:12" ht="15.95" customHeight="1" x14ac:dyDescent="0.25">
      <c r="A2088" s="133" t="s">
        <v>2845</v>
      </c>
      <c r="B2088" s="133" t="s">
        <v>4867</v>
      </c>
      <c r="C2088" s="133">
        <v>10</v>
      </c>
      <c r="D2088" s="136">
        <v>10000</v>
      </c>
      <c r="E2088" s="135">
        <v>2500</v>
      </c>
      <c r="F2088" s="133">
        <v>10</v>
      </c>
      <c r="G2088" s="46" t="str">
        <f>IF(MID(tab_SATLISTE[[#This Row],[SAT-ID]],2,1)="x","x",LEFT(tab_SATLISTE[[#This Row],[SAT-ID]]))</f>
        <v>7</v>
      </c>
      <c r="H2088" s="364" t="str">
        <f xml:space="preserve"> IF(tab_SATLISTE[[#This Row],[SAT-ID]]="","",IF(MID(tab_SATLISTE[[#This Row],[SAT-ID]],2,1)="x","Freistaat Bayern",INDEX(bezirke,LEFT(tab_SATLISTE[[#This Row],[SAT-ID]],1))&amp; " - "&amp; IF(MID(tab_SATLISTE[[#This Row],[SAT-ID]],2,1)="k","kommunal","privat")))</f>
        <v>Schwaben - kommunal</v>
      </c>
      <c r="I2088" s="365"/>
      <c r="J2088" s="365"/>
      <c r="K2088" s="365"/>
      <c r="L2088" s="366"/>
    </row>
    <row r="2089" spans="1:12" ht="15.95" customHeight="1" x14ac:dyDescent="0.25">
      <c r="A2089" s="133" t="s">
        <v>2851</v>
      </c>
      <c r="B2089" s="133" t="s">
        <v>4868</v>
      </c>
      <c r="C2089" s="133">
        <v>14</v>
      </c>
      <c r="D2089" s="136">
        <v>14000</v>
      </c>
      <c r="E2089" s="135">
        <v>3500</v>
      </c>
      <c r="F2089" s="133">
        <v>14</v>
      </c>
      <c r="G2089" s="46" t="str">
        <f>IF(MID(tab_SATLISTE[[#This Row],[SAT-ID]],2,1)="x","x",LEFT(tab_SATLISTE[[#This Row],[SAT-ID]]))</f>
        <v>7</v>
      </c>
      <c r="H2089" s="364" t="str">
        <f xml:space="preserve"> IF(tab_SATLISTE[[#This Row],[SAT-ID]]="","",IF(MID(tab_SATLISTE[[#This Row],[SAT-ID]],2,1)="x","Freistaat Bayern",INDEX(bezirke,LEFT(tab_SATLISTE[[#This Row],[SAT-ID]],1))&amp; " - "&amp; IF(MID(tab_SATLISTE[[#This Row],[SAT-ID]],2,1)="k","kommunal","privat")))</f>
        <v>Schwaben - kommunal</v>
      </c>
      <c r="I2089" s="365"/>
      <c r="J2089" s="365"/>
      <c r="K2089" s="365"/>
      <c r="L2089" s="366"/>
    </row>
    <row r="2090" spans="1:12" ht="15.95" customHeight="1" x14ac:dyDescent="0.25">
      <c r="A2090" s="133" t="s">
        <v>2852</v>
      </c>
      <c r="B2090" s="133" t="s">
        <v>4869</v>
      </c>
      <c r="C2090" s="133">
        <v>6</v>
      </c>
      <c r="D2090" s="136">
        <v>6000</v>
      </c>
      <c r="E2090" s="135">
        <v>1500</v>
      </c>
      <c r="F2090" s="133">
        <v>6</v>
      </c>
      <c r="G2090" s="46" t="str">
        <f>IF(MID(tab_SATLISTE[[#This Row],[SAT-ID]],2,1)="x","x",LEFT(tab_SATLISTE[[#This Row],[SAT-ID]]))</f>
        <v>7</v>
      </c>
      <c r="H2090" s="364" t="str">
        <f xml:space="preserve"> IF(tab_SATLISTE[[#This Row],[SAT-ID]]="","",IF(MID(tab_SATLISTE[[#This Row],[SAT-ID]],2,1)="x","Freistaat Bayern",INDEX(bezirke,LEFT(tab_SATLISTE[[#This Row],[SAT-ID]],1))&amp; " - "&amp; IF(MID(tab_SATLISTE[[#This Row],[SAT-ID]],2,1)="k","kommunal","privat")))</f>
        <v>Schwaben - kommunal</v>
      </c>
      <c r="I2090" s="365"/>
      <c r="J2090" s="365"/>
      <c r="K2090" s="365"/>
      <c r="L2090" s="366"/>
    </row>
    <row r="2091" spans="1:12" ht="15.95" customHeight="1" x14ac:dyDescent="0.25">
      <c r="A2091" s="133" t="s">
        <v>2778</v>
      </c>
      <c r="B2091" s="133" t="s">
        <v>4870</v>
      </c>
      <c r="C2091" s="133">
        <v>30</v>
      </c>
      <c r="D2091" s="136">
        <v>30000</v>
      </c>
      <c r="E2091" s="135">
        <v>7500</v>
      </c>
      <c r="F2091" s="133">
        <v>30</v>
      </c>
      <c r="G2091" s="46" t="str">
        <f>IF(MID(tab_SATLISTE[[#This Row],[SAT-ID]],2,1)="x","x",LEFT(tab_SATLISTE[[#This Row],[SAT-ID]]))</f>
        <v>7</v>
      </c>
      <c r="H2091" s="364" t="str">
        <f xml:space="preserve"> IF(tab_SATLISTE[[#This Row],[SAT-ID]]="","",IF(MID(tab_SATLISTE[[#This Row],[SAT-ID]],2,1)="x","Freistaat Bayern",INDEX(bezirke,LEFT(tab_SATLISTE[[#This Row],[SAT-ID]],1))&amp; " - "&amp; IF(MID(tab_SATLISTE[[#This Row],[SAT-ID]],2,1)="k","kommunal","privat")))</f>
        <v>Schwaben - kommunal</v>
      </c>
      <c r="I2091" s="365"/>
      <c r="J2091" s="365"/>
      <c r="K2091" s="365"/>
      <c r="L2091" s="366"/>
    </row>
    <row r="2092" spans="1:12" ht="15.95" customHeight="1" x14ac:dyDescent="0.25">
      <c r="A2092" s="133" t="s">
        <v>2649</v>
      </c>
      <c r="B2092" s="133" t="s">
        <v>4871</v>
      </c>
      <c r="C2092" s="133">
        <v>21</v>
      </c>
      <c r="D2092" s="136">
        <v>21000</v>
      </c>
      <c r="E2092" s="135">
        <v>5250</v>
      </c>
      <c r="F2092" s="133">
        <v>21</v>
      </c>
      <c r="G2092" s="46" t="str">
        <f>IF(MID(tab_SATLISTE[[#This Row],[SAT-ID]],2,1)="x","x",LEFT(tab_SATLISTE[[#This Row],[SAT-ID]]))</f>
        <v>7</v>
      </c>
      <c r="H2092" s="364" t="str">
        <f xml:space="preserve"> IF(tab_SATLISTE[[#This Row],[SAT-ID]]="","",IF(MID(tab_SATLISTE[[#This Row],[SAT-ID]],2,1)="x","Freistaat Bayern",INDEX(bezirke,LEFT(tab_SATLISTE[[#This Row],[SAT-ID]],1))&amp; " - "&amp; IF(MID(tab_SATLISTE[[#This Row],[SAT-ID]],2,1)="k","kommunal","privat")))</f>
        <v>Schwaben - kommunal</v>
      </c>
      <c r="I2092" s="365"/>
      <c r="J2092" s="365"/>
      <c r="K2092" s="365"/>
      <c r="L2092" s="366"/>
    </row>
    <row r="2093" spans="1:12" ht="15.95" customHeight="1" x14ac:dyDescent="0.25">
      <c r="A2093" s="133" t="s">
        <v>2619</v>
      </c>
      <c r="B2093" s="133" t="s">
        <v>4872</v>
      </c>
      <c r="C2093" s="133">
        <v>28</v>
      </c>
      <c r="D2093" s="136">
        <v>28000</v>
      </c>
      <c r="E2093" s="135">
        <v>7000</v>
      </c>
      <c r="F2093" s="133">
        <v>28</v>
      </c>
      <c r="G2093" s="46" t="str">
        <f>IF(MID(tab_SATLISTE[[#This Row],[SAT-ID]],2,1)="x","x",LEFT(tab_SATLISTE[[#This Row],[SAT-ID]]))</f>
        <v>7</v>
      </c>
      <c r="H2093" s="364" t="str">
        <f xml:space="preserve"> IF(tab_SATLISTE[[#This Row],[SAT-ID]]="","",IF(MID(tab_SATLISTE[[#This Row],[SAT-ID]],2,1)="x","Freistaat Bayern",INDEX(bezirke,LEFT(tab_SATLISTE[[#This Row],[SAT-ID]],1))&amp; " - "&amp; IF(MID(tab_SATLISTE[[#This Row],[SAT-ID]],2,1)="k","kommunal","privat")))</f>
        <v>Schwaben - kommunal</v>
      </c>
      <c r="I2093" s="365"/>
      <c r="J2093" s="365"/>
      <c r="K2093" s="365"/>
      <c r="L2093" s="366"/>
    </row>
    <row r="2094" spans="1:12" ht="15.95" customHeight="1" x14ac:dyDescent="0.25">
      <c r="A2094" s="133" t="s">
        <v>2842</v>
      </c>
      <c r="B2094" s="133" t="s">
        <v>4873</v>
      </c>
      <c r="C2094" s="133">
        <v>18</v>
      </c>
      <c r="D2094" s="136">
        <v>18000</v>
      </c>
      <c r="E2094" s="135">
        <v>4500</v>
      </c>
      <c r="F2094" s="133">
        <v>18</v>
      </c>
      <c r="G2094" s="46" t="str">
        <f>IF(MID(tab_SATLISTE[[#This Row],[SAT-ID]],2,1)="x","x",LEFT(tab_SATLISTE[[#This Row],[SAT-ID]]))</f>
        <v>7</v>
      </c>
      <c r="H2094" s="364" t="str">
        <f xml:space="preserve"> IF(tab_SATLISTE[[#This Row],[SAT-ID]]="","",IF(MID(tab_SATLISTE[[#This Row],[SAT-ID]],2,1)="x","Freistaat Bayern",INDEX(bezirke,LEFT(tab_SATLISTE[[#This Row],[SAT-ID]],1))&amp; " - "&amp; IF(MID(tab_SATLISTE[[#This Row],[SAT-ID]],2,1)="k","kommunal","privat")))</f>
        <v>Schwaben - kommunal</v>
      </c>
      <c r="I2094" s="365"/>
      <c r="J2094" s="365"/>
      <c r="K2094" s="365"/>
      <c r="L2094" s="366"/>
    </row>
    <row r="2095" spans="1:12" ht="15.95" customHeight="1" x14ac:dyDescent="0.25">
      <c r="A2095" s="133" t="s">
        <v>2600</v>
      </c>
      <c r="B2095" s="133" t="s">
        <v>4874</v>
      </c>
      <c r="C2095" s="133">
        <v>48</v>
      </c>
      <c r="D2095" s="136">
        <v>48000</v>
      </c>
      <c r="E2095" s="135">
        <v>12000</v>
      </c>
      <c r="F2095" s="133">
        <v>48</v>
      </c>
      <c r="G2095" s="46" t="str">
        <f>IF(MID(tab_SATLISTE[[#This Row],[SAT-ID]],2,1)="x","x",LEFT(tab_SATLISTE[[#This Row],[SAT-ID]]))</f>
        <v>7</v>
      </c>
      <c r="H2095" s="364" t="str">
        <f xml:space="preserve"> IF(tab_SATLISTE[[#This Row],[SAT-ID]]="","",IF(MID(tab_SATLISTE[[#This Row],[SAT-ID]],2,1)="x","Freistaat Bayern",INDEX(bezirke,LEFT(tab_SATLISTE[[#This Row],[SAT-ID]],1))&amp; " - "&amp; IF(MID(tab_SATLISTE[[#This Row],[SAT-ID]],2,1)="k","kommunal","privat")))</f>
        <v>Schwaben - kommunal</v>
      </c>
      <c r="I2095" s="365"/>
      <c r="J2095" s="365"/>
      <c r="K2095" s="365"/>
      <c r="L2095" s="366"/>
    </row>
    <row r="2096" spans="1:12" ht="15.95" customHeight="1" x14ac:dyDescent="0.25">
      <c r="A2096" s="133" t="s">
        <v>2650</v>
      </c>
      <c r="B2096" s="133" t="s">
        <v>4875</v>
      </c>
      <c r="C2096" s="133">
        <v>20</v>
      </c>
      <c r="D2096" s="136">
        <v>20000</v>
      </c>
      <c r="E2096" s="135">
        <v>5000</v>
      </c>
      <c r="F2096" s="133">
        <v>20</v>
      </c>
      <c r="G2096" s="46" t="str">
        <f>IF(MID(tab_SATLISTE[[#This Row],[SAT-ID]],2,1)="x","x",LEFT(tab_SATLISTE[[#This Row],[SAT-ID]]))</f>
        <v>7</v>
      </c>
      <c r="H2096" s="364" t="str">
        <f xml:space="preserve"> IF(tab_SATLISTE[[#This Row],[SAT-ID]]="","",IF(MID(tab_SATLISTE[[#This Row],[SAT-ID]],2,1)="x","Freistaat Bayern",INDEX(bezirke,LEFT(tab_SATLISTE[[#This Row],[SAT-ID]],1))&amp; " - "&amp; IF(MID(tab_SATLISTE[[#This Row],[SAT-ID]],2,1)="k","kommunal","privat")))</f>
        <v>Schwaben - kommunal</v>
      </c>
      <c r="I2096" s="365"/>
      <c r="J2096" s="365"/>
      <c r="K2096" s="365"/>
      <c r="L2096" s="366"/>
    </row>
    <row r="2097" spans="1:12" ht="15.95" customHeight="1" x14ac:dyDescent="0.25">
      <c r="A2097" s="133" t="s">
        <v>2708</v>
      </c>
      <c r="B2097" s="133" t="s">
        <v>4876</v>
      </c>
      <c r="C2097" s="133">
        <v>11</v>
      </c>
      <c r="D2097" s="136">
        <v>11000</v>
      </c>
      <c r="E2097" s="135">
        <v>2750</v>
      </c>
      <c r="F2097" s="133">
        <v>11</v>
      </c>
      <c r="G2097" s="46" t="str">
        <f>IF(MID(tab_SATLISTE[[#This Row],[SAT-ID]],2,1)="x","x",LEFT(tab_SATLISTE[[#This Row],[SAT-ID]]))</f>
        <v>7</v>
      </c>
      <c r="H2097" s="364" t="str">
        <f xml:space="preserve"> IF(tab_SATLISTE[[#This Row],[SAT-ID]]="","",IF(MID(tab_SATLISTE[[#This Row],[SAT-ID]],2,1)="x","Freistaat Bayern",INDEX(bezirke,LEFT(tab_SATLISTE[[#This Row],[SAT-ID]],1))&amp; " - "&amp; IF(MID(tab_SATLISTE[[#This Row],[SAT-ID]],2,1)="k","kommunal","privat")))</f>
        <v>Schwaben - kommunal</v>
      </c>
      <c r="I2097" s="365"/>
      <c r="J2097" s="365"/>
      <c r="K2097" s="365"/>
      <c r="L2097" s="366"/>
    </row>
    <row r="2098" spans="1:12" ht="15.95" customHeight="1" x14ac:dyDescent="0.25">
      <c r="A2098" s="133" t="s">
        <v>2635</v>
      </c>
      <c r="B2098" s="133" t="s">
        <v>4877</v>
      </c>
      <c r="C2098" s="133">
        <v>87</v>
      </c>
      <c r="D2098" s="136">
        <v>87000</v>
      </c>
      <c r="E2098" s="135">
        <v>21750</v>
      </c>
      <c r="F2098" s="133">
        <v>87</v>
      </c>
      <c r="G2098" s="46" t="str">
        <f>IF(MID(tab_SATLISTE[[#This Row],[SAT-ID]],2,1)="x","x",LEFT(tab_SATLISTE[[#This Row],[SAT-ID]]))</f>
        <v>7</v>
      </c>
      <c r="H2098" s="364" t="str">
        <f xml:space="preserve"> IF(tab_SATLISTE[[#This Row],[SAT-ID]]="","",IF(MID(tab_SATLISTE[[#This Row],[SAT-ID]],2,1)="x","Freistaat Bayern",INDEX(bezirke,LEFT(tab_SATLISTE[[#This Row],[SAT-ID]],1))&amp; " - "&amp; IF(MID(tab_SATLISTE[[#This Row],[SAT-ID]],2,1)="k","kommunal","privat")))</f>
        <v>Schwaben - kommunal</v>
      </c>
      <c r="I2098" s="365"/>
      <c r="J2098" s="365"/>
      <c r="K2098" s="365"/>
      <c r="L2098" s="366"/>
    </row>
    <row r="2099" spans="1:12" ht="15.95" customHeight="1" x14ac:dyDescent="0.25">
      <c r="A2099" s="133" t="s">
        <v>2732</v>
      </c>
      <c r="B2099" s="133" t="s">
        <v>4878</v>
      </c>
      <c r="C2099" s="133">
        <v>19</v>
      </c>
      <c r="D2099" s="136">
        <v>19000</v>
      </c>
      <c r="E2099" s="135">
        <v>4750</v>
      </c>
      <c r="F2099" s="133">
        <v>19</v>
      </c>
      <c r="G2099" s="46" t="str">
        <f>IF(MID(tab_SATLISTE[[#This Row],[SAT-ID]],2,1)="x","x",LEFT(tab_SATLISTE[[#This Row],[SAT-ID]]))</f>
        <v>7</v>
      </c>
      <c r="H2099" s="364" t="str">
        <f xml:space="preserve"> IF(tab_SATLISTE[[#This Row],[SAT-ID]]="","",IF(MID(tab_SATLISTE[[#This Row],[SAT-ID]],2,1)="x","Freistaat Bayern",INDEX(bezirke,LEFT(tab_SATLISTE[[#This Row],[SAT-ID]],1))&amp; " - "&amp; IF(MID(tab_SATLISTE[[#This Row],[SAT-ID]],2,1)="k","kommunal","privat")))</f>
        <v>Schwaben - kommunal</v>
      </c>
      <c r="I2099" s="365"/>
      <c r="J2099" s="365"/>
      <c r="K2099" s="365"/>
      <c r="L2099" s="366"/>
    </row>
    <row r="2100" spans="1:12" ht="15.95" customHeight="1" x14ac:dyDescent="0.25">
      <c r="A2100" s="133" t="s">
        <v>2598</v>
      </c>
      <c r="B2100" s="133" t="s">
        <v>4879</v>
      </c>
      <c r="C2100" s="133">
        <v>23</v>
      </c>
      <c r="D2100" s="136">
        <v>23000</v>
      </c>
      <c r="E2100" s="135">
        <v>5750</v>
      </c>
      <c r="F2100" s="133">
        <v>23</v>
      </c>
      <c r="G2100" s="46" t="str">
        <f>IF(MID(tab_SATLISTE[[#This Row],[SAT-ID]],2,1)="x","x",LEFT(tab_SATLISTE[[#This Row],[SAT-ID]]))</f>
        <v>7</v>
      </c>
      <c r="H2100" s="364" t="str">
        <f xml:space="preserve"> IF(tab_SATLISTE[[#This Row],[SAT-ID]]="","",IF(MID(tab_SATLISTE[[#This Row],[SAT-ID]],2,1)="x","Freistaat Bayern",INDEX(bezirke,LEFT(tab_SATLISTE[[#This Row],[SAT-ID]],1))&amp; " - "&amp; IF(MID(tab_SATLISTE[[#This Row],[SAT-ID]],2,1)="k","kommunal","privat")))</f>
        <v>Schwaben - kommunal</v>
      </c>
      <c r="I2100" s="365"/>
      <c r="J2100" s="365"/>
      <c r="K2100" s="365"/>
      <c r="L2100" s="366"/>
    </row>
    <row r="2101" spans="1:12" ht="15.95" customHeight="1" x14ac:dyDescent="0.25">
      <c r="A2101" s="133" t="s">
        <v>626</v>
      </c>
      <c r="B2101" s="133" t="s">
        <v>218</v>
      </c>
      <c r="C2101" s="133">
        <v>16</v>
      </c>
      <c r="D2101" s="136">
        <v>16000</v>
      </c>
      <c r="E2101" s="135">
        <v>4000</v>
      </c>
      <c r="F2101" s="133">
        <v>16</v>
      </c>
      <c r="G2101" s="46" t="str">
        <f>IF(MID(tab_SATLISTE[[#This Row],[SAT-ID]],2,1)="x","x",LEFT(tab_SATLISTE[[#This Row],[SAT-ID]]))</f>
        <v>1</v>
      </c>
      <c r="H2101" s="364" t="str">
        <f xml:space="preserve"> IF(tab_SATLISTE[[#This Row],[SAT-ID]]="","",IF(MID(tab_SATLISTE[[#This Row],[SAT-ID]],2,1)="x","Freistaat Bayern",INDEX(bezirke,LEFT(tab_SATLISTE[[#This Row],[SAT-ID]],1))&amp; " - "&amp; IF(MID(tab_SATLISTE[[#This Row],[SAT-ID]],2,1)="k","kommunal","privat")))</f>
        <v>Oberbayern - kommunal</v>
      </c>
      <c r="I2101" s="365"/>
      <c r="J2101" s="365"/>
      <c r="K2101" s="365"/>
      <c r="L2101" s="366"/>
    </row>
    <row r="2102" spans="1:12" ht="15.95" customHeight="1" x14ac:dyDescent="0.25">
      <c r="A2102" s="133" t="s">
        <v>549</v>
      </c>
      <c r="B2102" s="133" t="s">
        <v>4880</v>
      </c>
      <c r="C2102" s="133">
        <v>13</v>
      </c>
      <c r="D2102" s="136">
        <v>13000</v>
      </c>
      <c r="E2102" s="135">
        <v>3250</v>
      </c>
      <c r="F2102" s="133">
        <v>13</v>
      </c>
      <c r="G2102" s="46" t="str">
        <f>IF(MID(tab_SATLISTE[[#This Row],[SAT-ID]],2,1)="x","x",LEFT(tab_SATLISTE[[#This Row],[SAT-ID]]))</f>
        <v>1</v>
      </c>
      <c r="H2102" s="364" t="str">
        <f xml:space="preserve"> IF(tab_SATLISTE[[#This Row],[SAT-ID]]="","",IF(MID(tab_SATLISTE[[#This Row],[SAT-ID]],2,1)="x","Freistaat Bayern",INDEX(bezirke,LEFT(tab_SATLISTE[[#This Row],[SAT-ID]],1))&amp; " - "&amp; IF(MID(tab_SATLISTE[[#This Row],[SAT-ID]],2,1)="k","kommunal","privat")))</f>
        <v>Oberbayern - kommunal</v>
      </c>
      <c r="I2102" s="365"/>
      <c r="J2102" s="365"/>
      <c r="K2102" s="365"/>
      <c r="L2102" s="366"/>
    </row>
    <row r="2103" spans="1:12" ht="15.95" customHeight="1" x14ac:dyDescent="0.25">
      <c r="A2103" s="133" t="s">
        <v>760</v>
      </c>
      <c r="B2103" s="133" t="s">
        <v>4881</v>
      </c>
      <c r="C2103" s="133">
        <v>10</v>
      </c>
      <c r="D2103" s="136">
        <v>10000</v>
      </c>
      <c r="E2103" s="135">
        <v>2500</v>
      </c>
      <c r="F2103" s="133">
        <v>10</v>
      </c>
      <c r="G2103" s="46" t="str">
        <f>IF(MID(tab_SATLISTE[[#This Row],[SAT-ID]],2,1)="x","x",LEFT(tab_SATLISTE[[#This Row],[SAT-ID]]))</f>
        <v>1</v>
      </c>
      <c r="H2103" s="364" t="str">
        <f xml:space="preserve"> IF(tab_SATLISTE[[#This Row],[SAT-ID]]="","",IF(MID(tab_SATLISTE[[#This Row],[SAT-ID]],2,1)="x","Freistaat Bayern",INDEX(bezirke,LEFT(tab_SATLISTE[[#This Row],[SAT-ID]],1))&amp; " - "&amp; IF(MID(tab_SATLISTE[[#This Row],[SAT-ID]],2,1)="k","kommunal","privat")))</f>
        <v>Oberbayern - kommunal</v>
      </c>
      <c r="I2103" s="365"/>
      <c r="J2103" s="365"/>
      <c r="K2103" s="365"/>
      <c r="L2103" s="366"/>
    </row>
    <row r="2104" spans="1:12" ht="15.95" customHeight="1" x14ac:dyDescent="0.25">
      <c r="A2104" s="133" t="s">
        <v>430</v>
      </c>
      <c r="B2104" s="133" t="s">
        <v>4882</v>
      </c>
      <c r="C2104" s="133">
        <v>28</v>
      </c>
      <c r="D2104" s="136">
        <v>28000</v>
      </c>
      <c r="E2104" s="135">
        <v>7000</v>
      </c>
      <c r="F2104" s="133">
        <v>28</v>
      </c>
      <c r="G2104" s="46" t="str">
        <f>IF(MID(tab_SATLISTE[[#This Row],[SAT-ID]],2,1)="x","x",LEFT(tab_SATLISTE[[#This Row],[SAT-ID]]))</f>
        <v>1</v>
      </c>
      <c r="H2104" s="364" t="str">
        <f xml:space="preserve"> IF(tab_SATLISTE[[#This Row],[SAT-ID]]="","",IF(MID(tab_SATLISTE[[#This Row],[SAT-ID]],2,1)="x","Freistaat Bayern",INDEX(bezirke,LEFT(tab_SATLISTE[[#This Row],[SAT-ID]],1))&amp; " - "&amp; IF(MID(tab_SATLISTE[[#This Row],[SAT-ID]],2,1)="k","kommunal","privat")))</f>
        <v>Oberbayern - kommunal</v>
      </c>
      <c r="I2104" s="365"/>
      <c r="J2104" s="365"/>
      <c r="K2104" s="365"/>
      <c r="L2104" s="366"/>
    </row>
    <row r="2105" spans="1:12" ht="15.95" customHeight="1" x14ac:dyDescent="0.25">
      <c r="A2105" s="133" t="s">
        <v>682</v>
      </c>
      <c r="B2105" s="133" t="s">
        <v>4883</v>
      </c>
      <c r="C2105" s="133">
        <v>14</v>
      </c>
      <c r="D2105" s="136">
        <v>14000</v>
      </c>
      <c r="E2105" s="135">
        <v>3500</v>
      </c>
      <c r="F2105" s="133">
        <v>14</v>
      </c>
      <c r="G2105" s="46" t="str">
        <f>IF(MID(tab_SATLISTE[[#This Row],[SAT-ID]],2,1)="x","x",LEFT(tab_SATLISTE[[#This Row],[SAT-ID]]))</f>
        <v>1</v>
      </c>
      <c r="H2105" s="364" t="str">
        <f xml:space="preserve"> IF(tab_SATLISTE[[#This Row],[SAT-ID]]="","",IF(MID(tab_SATLISTE[[#This Row],[SAT-ID]],2,1)="x","Freistaat Bayern",INDEX(bezirke,LEFT(tab_SATLISTE[[#This Row],[SAT-ID]],1))&amp; " - "&amp; IF(MID(tab_SATLISTE[[#This Row],[SAT-ID]],2,1)="k","kommunal","privat")))</f>
        <v>Oberbayern - kommunal</v>
      </c>
      <c r="I2105" s="365"/>
      <c r="J2105" s="365"/>
      <c r="K2105" s="365"/>
      <c r="L2105" s="366"/>
    </row>
    <row r="2106" spans="1:12" ht="15.95" customHeight="1" x14ac:dyDescent="0.25">
      <c r="A2106" s="133" t="s">
        <v>780</v>
      </c>
      <c r="B2106" s="133" t="s">
        <v>4884</v>
      </c>
      <c r="C2106" s="133">
        <v>9</v>
      </c>
      <c r="D2106" s="136">
        <v>9000</v>
      </c>
      <c r="E2106" s="135">
        <v>2250</v>
      </c>
      <c r="F2106" s="133">
        <v>9</v>
      </c>
      <c r="G2106" s="46" t="str">
        <f>IF(MID(tab_SATLISTE[[#This Row],[SAT-ID]],2,1)="x","x",LEFT(tab_SATLISTE[[#This Row],[SAT-ID]]))</f>
        <v>1</v>
      </c>
      <c r="H2106" s="364" t="str">
        <f xml:space="preserve"> IF(tab_SATLISTE[[#This Row],[SAT-ID]]="","",IF(MID(tab_SATLISTE[[#This Row],[SAT-ID]],2,1)="x","Freistaat Bayern",INDEX(bezirke,LEFT(tab_SATLISTE[[#This Row],[SAT-ID]],1))&amp; " - "&amp; IF(MID(tab_SATLISTE[[#This Row],[SAT-ID]],2,1)="k","kommunal","privat")))</f>
        <v>Oberbayern - kommunal</v>
      </c>
      <c r="I2106" s="365"/>
      <c r="J2106" s="365"/>
      <c r="K2106" s="365"/>
      <c r="L2106" s="366"/>
    </row>
    <row r="2107" spans="1:12" ht="15.95" customHeight="1" x14ac:dyDescent="0.25">
      <c r="A2107" s="133" t="s">
        <v>953</v>
      </c>
      <c r="B2107" s="133" t="s">
        <v>4885</v>
      </c>
      <c r="C2107" s="133">
        <v>75</v>
      </c>
      <c r="D2107" s="136">
        <v>75000</v>
      </c>
      <c r="E2107" s="135">
        <v>18750</v>
      </c>
      <c r="F2107" s="133">
        <v>75</v>
      </c>
      <c r="G2107" s="46" t="str">
        <f>IF(MID(tab_SATLISTE[[#This Row],[SAT-ID]],2,1)="x","x",LEFT(tab_SATLISTE[[#This Row],[SAT-ID]]))</f>
        <v>1</v>
      </c>
      <c r="H2107" s="364" t="str">
        <f xml:space="preserve"> IF(tab_SATLISTE[[#This Row],[SAT-ID]]="","",IF(MID(tab_SATLISTE[[#This Row],[SAT-ID]],2,1)="x","Freistaat Bayern",INDEX(bezirke,LEFT(tab_SATLISTE[[#This Row],[SAT-ID]],1))&amp; " - "&amp; IF(MID(tab_SATLISTE[[#This Row],[SAT-ID]],2,1)="k","kommunal","privat")))</f>
        <v>Oberbayern - privat</v>
      </c>
      <c r="I2107" s="365"/>
      <c r="J2107" s="365"/>
      <c r="K2107" s="365"/>
      <c r="L2107" s="366"/>
    </row>
    <row r="2108" spans="1:12" ht="15.95" customHeight="1" x14ac:dyDescent="0.25">
      <c r="A2108" s="133" t="s">
        <v>543</v>
      </c>
      <c r="B2108" s="133" t="s">
        <v>221</v>
      </c>
      <c r="C2108" s="133">
        <v>28</v>
      </c>
      <c r="D2108" s="136">
        <v>28000</v>
      </c>
      <c r="E2108" s="135">
        <v>7000</v>
      </c>
      <c r="F2108" s="133">
        <v>28</v>
      </c>
      <c r="G2108" s="46" t="str">
        <f>IF(MID(tab_SATLISTE[[#This Row],[SAT-ID]],2,1)="x","x",LEFT(tab_SATLISTE[[#This Row],[SAT-ID]]))</f>
        <v>1</v>
      </c>
      <c r="H2108" s="364" t="str">
        <f xml:space="preserve"> IF(tab_SATLISTE[[#This Row],[SAT-ID]]="","",IF(MID(tab_SATLISTE[[#This Row],[SAT-ID]],2,1)="x","Freistaat Bayern",INDEX(bezirke,LEFT(tab_SATLISTE[[#This Row],[SAT-ID]],1))&amp; " - "&amp; IF(MID(tab_SATLISTE[[#This Row],[SAT-ID]],2,1)="k","kommunal","privat")))</f>
        <v>Oberbayern - kommunal</v>
      </c>
      <c r="I2108" s="365"/>
      <c r="J2108" s="365"/>
      <c r="K2108" s="365"/>
      <c r="L2108" s="366"/>
    </row>
    <row r="2109" spans="1:12" ht="15.95" customHeight="1" x14ac:dyDescent="0.25">
      <c r="A2109" s="133" t="s">
        <v>889</v>
      </c>
      <c r="B2109" s="133" t="s">
        <v>4886</v>
      </c>
      <c r="C2109" s="133">
        <v>7</v>
      </c>
      <c r="D2109" s="136">
        <v>7000</v>
      </c>
      <c r="E2109" s="135">
        <v>1750</v>
      </c>
      <c r="F2109" s="133">
        <v>7</v>
      </c>
      <c r="G2109" s="46" t="str">
        <f>IF(MID(tab_SATLISTE[[#This Row],[SAT-ID]],2,1)="x","x",LEFT(tab_SATLISTE[[#This Row],[SAT-ID]]))</f>
        <v>1</v>
      </c>
      <c r="H2109" s="364" t="str">
        <f xml:space="preserve"> IF(tab_SATLISTE[[#This Row],[SAT-ID]]="","",IF(MID(tab_SATLISTE[[#This Row],[SAT-ID]],2,1)="x","Freistaat Bayern",INDEX(bezirke,LEFT(tab_SATLISTE[[#This Row],[SAT-ID]],1))&amp; " - "&amp; IF(MID(tab_SATLISTE[[#This Row],[SAT-ID]],2,1)="k","kommunal","privat")))</f>
        <v>Oberbayern - kommunal</v>
      </c>
      <c r="I2109" s="365"/>
      <c r="J2109" s="365"/>
      <c r="K2109" s="365"/>
      <c r="L2109" s="366"/>
    </row>
    <row r="2110" spans="1:12" ht="15.95" customHeight="1" x14ac:dyDescent="0.25">
      <c r="A2110" s="133" t="s">
        <v>448</v>
      </c>
      <c r="B2110" s="133" t="s">
        <v>4887</v>
      </c>
      <c r="C2110" s="133">
        <v>18</v>
      </c>
      <c r="D2110" s="136">
        <v>18000</v>
      </c>
      <c r="E2110" s="135">
        <v>4500</v>
      </c>
      <c r="F2110" s="133">
        <v>18</v>
      </c>
      <c r="G2110" s="46" t="str">
        <f>IF(MID(tab_SATLISTE[[#This Row],[SAT-ID]],2,1)="x","x",LEFT(tab_SATLISTE[[#This Row],[SAT-ID]]))</f>
        <v>1</v>
      </c>
      <c r="H2110" s="364" t="str">
        <f xml:space="preserve"> IF(tab_SATLISTE[[#This Row],[SAT-ID]]="","",IF(MID(tab_SATLISTE[[#This Row],[SAT-ID]],2,1)="x","Freistaat Bayern",INDEX(bezirke,LEFT(tab_SATLISTE[[#This Row],[SAT-ID]],1))&amp; " - "&amp; IF(MID(tab_SATLISTE[[#This Row],[SAT-ID]],2,1)="k","kommunal","privat")))</f>
        <v>Oberbayern - kommunal</v>
      </c>
      <c r="I2110" s="365"/>
      <c r="J2110" s="365"/>
      <c r="K2110" s="365"/>
      <c r="L2110" s="366"/>
    </row>
    <row r="2111" spans="1:12" ht="15.95" customHeight="1" x14ac:dyDescent="0.25">
      <c r="A2111" s="133" t="s">
        <v>483</v>
      </c>
      <c r="B2111" s="133" t="s">
        <v>4888</v>
      </c>
      <c r="C2111" s="133">
        <v>13</v>
      </c>
      <c r="D2111" s="136">
        <v>13000</v>
      </c>
      <c r="E2111" s="135">
        <v>3250</v>
      </c>
      <c r="F2111" s="133">
        <v>13</v>
      </c>
      <c r="G2111" s="46" t="str">
        <f>IF(MID(tab_SATLISTE[[#This Row],[SAT-ID]],2,1)="x","x",LEFT(tab_SATLISTE[[#This Row],[SAT-ID]]))</f>
        <v>1</v>
      </c>
      <c r="H2111" s="364" t="str">
        <f xml:space="preserve"> IF(tab_SATLISTE[[#This Row],[SAT-ID]]="","",IF(MID(tab_SATLISTE[[#This Row],[SAT-ID]],2,1)="x","Freistaat Bayern",INDEX(bezirke,LEFT(tab_SATLISTE[[#This Row],[SAT-ID]],1))&amp; " - "&amp; IF(MID(tab_SATLISTE[[#This Row],[SAT-ID]],2,1)="k","kommunal","privat")))</f>
        <v>Oberbayern - kommunal</v>
      </c>
      <c r="I2111" s="365"/>
      <c r="J2111" s="365"/>
      <c r="K2111" s="365"/>
      <c r="L2111" s="366"/>
    </row>
    <row r="2112" spans="1:12" ht="15.95" customHeight="1" x14ac:dyDescent="0.25">
      <c r="A2112" s="133" t="s">
        <v>870</v>
      </c>
      <c r="B2112" s="133" t="s">
        <v>223</v>
      </c>
      <c r="C2112" s="133">
        <v>27</v>
      </c>
      <c r="D2112" s="136">
        <v>27000</v>
      </c>
      <c r="E2112" s="135">
        <v>6750</v>
      </c>
      <c r="F2112" s="133">
        <v>27</v>
      </c>
      <c r="G2112" s="46" t="str">
        <f>IF(MID(tab_SATLISTE[[#This Row],[SAT-ID]],2,1)="x","x",LEFT(tab_SATLISTE[[#This Row],[SAT-ID]]))</f>
        <v>1</v>
      </c>
      <c r="H2112" s="364" t="str">
        <f xml:space="preserve"> IF(tab_SATLISTE[[#This Row],[SAT-ID]]="","",IF(MID(tab_SATLISTE[[#This Row],[SAT-ID]],2,1)="x","Freistaat Bayern",INDEX(bezirke,LEFT(tab_SATLISTE[[#This Row],[SAT-ID]],1))&amp; " - "&amp; IF(MID(tab_SATLISTE[[#This Row],[SAT-ID]],2,1)="k","kommunal","privat")))</f>
        <v>Oberbayern - kommunal</v>
      </c>
      <c r="I2112" s="365"/>
      <c r="J2112" s="365"/>
      <c r="K2112" s="365"/>
      <c r="L2112" s="366"/>
    </row>
    <row r="2113" spans="1:12" ht="15.95" customHeight="1" x14ac:dyDescent="0.25">
      <c r="A2113" s="133" t="s">
        <v>654</v>
      </c>
      <c r="B2113" s="133" t="s">
        <v>4889</v>
      </c>
      <c r="C2113" s="133">
        <v>26</v>
      </c>
      <c r="D2113" s="136">
        <v>26000</v>
      </c>
      <c r="E2113" s="135">
        <v>6500</v>
      </c>
      <c r="F2113" s="133">
        <v>26</v>
      </c>
      <c r="G2113" s="46" t="str">
        <f>IF(MID(tab_SATLISTE[[#This Row],[SAT-ID]],2,1)="x","x",LEFT(tab_SATLISTE[[#This Row],[SAT-ID]]))</f>
        <v>1</v>
      </c>
      <c r="H2113" s="364" t="str">
        <f xml:space="preserve"> IF(tab_SATLISTE[[#This Row],[SAT-ID]]="","",IF(MID(tab_SATLISTE[[#This Row],[SAT-ID]],2,1)="x","Freistaat Bayern",INDEX(bezirke,LEFT(tab_SATLISTE[[#This Row],[SAT-ID]],1))&amp; " - "&amp; IF(MID(tab_SATLISTE[[#This Row],[SAT-ID]],2,1)="k","kommunal","privat")))</f>
        <v>Oberbayern - kommunal</v>
      </c>
      <c r="I2113" s="365"/>
      <c r="J2113" s="365"/>
      <c r="K2113" s="365"/>
      <c r="L2113" s="366"/>
    </row>
    <row r="2114" spans="1:12" ht="15.95" customHeight="1" x14ac:dyDescent="0.25">
      <c r="A2114" s="133" t="s">
        <v>539</v>
      </c>
      <c r="B2114" s="133" t="s">
        <v>4890</v>
      </c>
      <c r="C2114" s="133">
        <v>35</v>
      </c>
      <c r="D2114" s="136">
        <v>35000</v>
      </c>
      <c r="E2114" s="135">
        <v>8750</v>
      </c>
      <c r="F2114" s="133">
        <v>35</v>
      </c>
      <c r="G2114" s="46" t="str">
        <f>IF(MID(tab_SATLISTE[[#This Row],[SAT-ID]],2,1)="x","x",LEFT(tab_SATLISTE[[#This Row],[SAT-ID]]))</f>
        <v>1</v>
      </c>
      <c r="H2114" s="364" t="str">
        <f xml:space="preserve"> IF(tab_SATLISTE[[#This Row],[SAT-ID]]="","",IF(MID(tab_SATLISTE[[#This Row],[SAT-ID]],2,1)="x","Freistaat Bayern",INDEX(bezirke,LEFT(tab_SATLISTE[[#This Row],[SAT-ID]],1))&amp; " - "&amp; IF(MID(tab_SATLISTE[[#This Row],[SAT-ID]],2,1)="k","kommunal","privat")))</f>
        <v>Oberbayern - kommunal</v>
      </c>
      <c r="I2114" s="365"/>
      <c r="J2114" s="365"/>
      <c r="K2114" s="365"/>
      <c r="L2114" s="366"/>
    </row>
    <row r="2115" spans="1:12" ht="15.95" customHeight="1" x14ac:dyDescent="0.25">
      <c r="A2115" s="133" t="s">
        <v>791</v>
      </c>
      <c r="B2115" s="133" t="s">
        <v>4891</v>
      </c>
      <c r="C2115" s="133">
        <v>112</v>
      </c>
      <c r="D2115" s="136">
        <v>112000</v>
      </c>
      <c r="E2115" s="135">
        <v>28000</v>
      </c>
      <c r="F2115" s="133">
        <v>112</v>
      </c>
      <c r="G2115" s="46" t="str">
        <f>IF(MID(tab_SATLISTE[[#This Row],[SAT-ID]],2,1)="x","x",LEFT(tab_SATLISTE[[#This Row],[SAT-ID]]))</f>
        <v>1</v>
      </c>
      <c r="H2115" s="364" t="str">
        <f xml:space="preserve"> IF(tab_SATLISTE[[#This Row],[SAT-ID]]="","",IF(MID(tab_SATLISTE[[#This Row],[SAT-ID]],2,1)="x","Freistaat Bayern",INDEX(bezirke,LEFT(tab_SATLISTE[[#This Row],[SAT-ID]],1))&amp; " - "&amp; IF(MID(tab_SATLISTE[[#This Row],[SAT-ID]],2,1)="k","kommunal","privat")))</f>
        <v>Oberbayern - kommunal</v>
      </c>
      <c r="I2115" s="365"/>
      <c r="J2115" s="365"/>
      <c r="K2115" s="365"/>
      <c r="L2115" s="366"/>
    </row>
    <row r="2116" spans="1:12" ht="15.95" customHeight="1" x14ac:dyDescent="0.25">
      <c r="A2116" s="133" t="s">
        <v>523</v>
      </c>
      <c r="B2116" s="133" t="s">
        <v>4892</v>
      </c>
      <c r="C2116" s="133">
        <v>11</v>
      </c>
      <c r="D2116" s="136">
        <v>11000</v>
      </c>
      <c r="E2116" s="135">
        <v>2750</v>
      </c>
      <c r="F2116" s="133">
        <v>11</v>
      </c>
      <c r="G2116" s="46" t="str">
        <f>IF(MID(tab_SATLISTE[[#This Row],[SAT-ID]],2,1)="x","x",LEFT(tab_SATLISTE[[#This Row],[SAT-ID]]))</f>
        <v>1</v>
      </c>
      <c r="H2116" s="364" t="str">
        <f xml:space="preserve"> IF(tab_SATLISTE[[#This Row],[SAT-ID]]="","",IF(MID(tab_SATLISTE[[#This Row],[SAT-ID]],2,1)="x","Freistaat Bayern",INDEX(bezirke,LEFT(tab_SATLISTE[[#This Row],[SAT-ID]],1))&amp; " - "&amp; IF(MID(tab_SATLISTE[[#This Row],[SAT-ID]],2,1)="k","kommunal","privat")))</f>
        <v>Oberbayern - kommunal</v>
      </c>
      <c r="I2116" s="365"/>
      <c r="J2116" s="365"/>
      <c r="K2116" s="365"/>
      <c r="L2116" s="366"/>
    </row>
    <row r="2117" spans="1:12" ht="15.95" customHeight="1" x14ac:dyDescent="0.25">
      <c r="A2117" s="133" t="s">
        <v>608</v>
      </c>
      <c r="B2117" s="133" t="s">
        <v>4893</v>
      </c>
      <c r="C2117" s="133">
        <v>19</v>
      </c>
      <c r="D2117" s="136">
        <v>19000</v>
      </c>
      <c r="E2117" s="135">
        <v>4750</v>
      </c>
      <c r="F2117" s="133">
        <v>19</v>
      </c>
      <c r="G2117" s="46" t="str">
        <f>IF(MID(tab_SATLISTE[[#This Row],[SAT-ID]],2,1)="x","x",LEFT(tab_SATLISTE[[#This Row],[SAT-ID]]))</f>
        <v>1</v>
      </c>
      <c r="H2117" s="364" t="str">
        <f xml:space="preserve"> IF(tab_SATLISTE[[#This Row],[SAT-ID]]="","",IF(MID(tab_SATLISTE[[#This Row],[SAT-ID]],2,1)="x","Freistaat Bayern",INDEX(bezirke,LEFT(tab_SATLISTE[[#This Row],[SAT-ID]],1))&amp; " - "&amp; IF(MID(tab_SATLISTE[[#This Row],[SAT-ID]],2,1)="k","kommunal","privat")))</f>
        <v>Oberbayern - kommunal</v>
      </c>
      <c r="I2117" s="365"/>
      <c r="J2117" s="365"/>
      <c r="K2117" s="365"/>
      <c r="L2117" s="366"/>
    </row>
    <row r="2118" spans="1:12" ht="15.95" customHeight="1" x14ac:dyDescent="0.25">
      <c r="A2118" s="133" t="s">
        <v>827</v>
      </c>
      <c r="B2118" s="133" t="s">
        <v>4894</v>
      </c>
      <c r="C2118" s="133">
        <v>34</v>
      </c>
      <c r="D2118" s="136">
        <v>34000</v>
      </c>
      <c r="E2118" s="135">
        <v>8500</v>
      </c>
      <c r="F2118" s="133">
        <v>34</v>
      </c>
      <c r="G2118" s="46" t="str">
        <f>IF(MID(tab_SATLISTE[[#This Row],[SAT-ID]],2,1)="x","x",LEFT(tab_SATLISTE[[#This Row],[SAT-ID]]))</f>
        <v>1</v>
      </c>
      <c r="H2118" s="364" t="str">
        <f xml:space="preserve"> IF(tab_SATLISTE[[#This Row],[SAT-ID]]="","",IF(MID(tab_SATLISTE[[#This Row],[SAT-ID]],2,1)="x","Freistaat Bayern",INDEX(bezirke,LEFT(tab_SATLISTE[[#This Row],[SAT-ID]],1))&amp; " - "&amp; IF(MID(tab_SATLISTE[[#This Row],[SAT-ID]],2,1)="k","kommunal","privat")))</f>
        <v>Oberbayern - kommunal</v>
      </c>
      <c r="I2118" s="365"/>
      <c r="J2118" s="365"/>
      <c r="K2118" s="365"/>
      <c r="L2118" s="366"/>
    </row>
    <row r="2119" spans="1:12" ht="15.95" customHeight="1" x14ac:dyDescent="0.25">
      <c r="A2119" s="133" t="s">
        <v>575</v>
      </c>
      <c r="B2119" s="133" t="s">
        <v>4895</v>
      </c>
      <c r="C2119" s="133">
        <v>12</v>
      </c>
      <c r="D2119" s="136">
        <v>12000</v>
      </c>
      <c r="E2119" s="135">
        <v>3000</v>
      </c>
      <c r="F2119" s="133">
        <v>12</v>
      </c>
      <c r="G2119" s="46" t="str">
        <f>IF(MID(tab_SATLISTE[[#This Row],[SAT-ID]],2,1)="x","x",LEFT(tab_SATLISTE[[#This Row],[SAT-ID]]))</f>
        <v>1</v>
      </c>
      <c r="H2119" s="364" t="str">
        <f xml:space="preserve"> IF(tab_SATLISTE[[#This Row],[SAT-ID]]="","",IF(MID(tab_SATLISTE[[#This Row],[SAT-ID]],2,1)="x","Freistaat Bayern",INDEX(bezirke,LEFT(tab_SATLISTE[[#This Row],[SAT-ID]],1))&amp; " - "&amp; IF(MID(tab_SATLISTE[[#This Row],[SAT-ID]],2,1)="k","kommunal","privat")))</f>
        <v>Oberbayern - kommunal</v>
      </c>
      <c r="I2119" s="365"/>
      <c r="J2119" s="365"/>
      <c r="K2119" s="365"/>
      <c r="L2119" s="366"/>
    </row>
    <row r="2120" spans="1:12" ht="15.95" customHeight="1" x14ac:dyDescent="0.25">
      <c r="A2120" s="133" t="s">
        <v>651</v>
      </c>
      <c r="B2120" s="133" t="s">
        <v>4896</v>
      </c>
      <c r="C2120" s="133">
        <v>22</v>
      </c>
      <c r="D2120" s="136">
        <v>22000</v>
      </c>
      <c r="E2120" s="135">
        <v>5500</v>
      </c>
      <c r="F2120" s="133">
        <v>22</v>
      </c>
      <c r="G2120" s="46" t="str">
        <f>IF(MID(tab_SATLISTE[[#This Row],[SAT-ID]],2,1)="x","x",LEFT(tab_SATLISTE[[#This Row],[SAT-ID]]))</f>
        <v>1</v>
      </c>
      <c r="H2120" s="364" t="str">
        <f xml:space="preserve"> IF(tab_SATLISTE[[#This Row],[SAT-ID]]="","",IF(MID(tab_SATLISTE[[#This Row],[SAT-ID]],2,1)="x","Freistaat Bayern",INDEX(bezirke,LEFT(tab_SATLISTE[[#This Row],[SAT-ID]],1))&amp; " - "&amp; IF(MID(tab_SATLISTE[[#This Row],[SAT-ID]],2,1)="k","kommunal","privat")))</f>
        <v>Oberbayern - kommunal</v>
      </c>
      <c r="I2120" s="365"/>
      <c r="J2120" s="365"/>
      <c r="K2120" s="365"/>
      <c r="L2120" s="366"/>
    </row>
    <row r="2121" spans="1:12" ht="15.95" customHeight="1" x14ac:dyDescent="0.25">
      <c r="A2121" s="133" t="s">
        <v>649</v>
      </c>
      <c r="B2121" s="133" t="s">
        <v>4897</v>
      </c>
      <c r="C2121" s="133">
        <v>30</v>
      </c>
      <c r="D2121" s="136">
        <v>30000</v>
      </c>
      <c r="E2121" s="135">
        <v>7500</v>
      </c>
      <c r="F2121" s="133">
        <v>30</v>
      </c>
      <c r="G2121" s="46" t="str">
        <f>IF(MID(tab_SATLISTE[[#This Row],[SAT-ID]],2,1)="x","x",LEFT(tab_SATLISTE[[#This Row],[SAT-ID]]))</f>
        <v>1</v>
      </c>
      <c r="H2121" s="364" t="str">
        <f xml:space="preserve"> IF(tab_SATLISTE[[#This Row],[SAT-ID]]="","",IF(MID(tab_SATLISTE[[#This Row],[SAT-ID]],2,1)="x","Freistaat Bayern",INDEX(bezirke,LEFT(tab_SATLISTE[[#This Row],[SAT-ID]],1))&amp; " - "&amp; IF(MID(tab_SATLISTE[[#This Row],[SAT-ID]],2,1)="k","kommunal","privat")))</f>
        <v>Oberbayern - kommunal</v>
      </c>
      <c r="I2121" s="365"/>
      <c r="J2121" s="365"/>
      <c r="K2121" s="365"/>
      <c r="L2121" s="366"/>
    </row>
    <row r="2122" spans="1:12" ht="15.95" customHeight="1" x14ac:dyDescent="0.25">
      <c r="A2122" s="133" t="s">
        <v>474</v>
      </c>
      <c r="B2122" s="133" t="s">
        <v>4898</v>
      </c>
      <c r="C2122" s="133">
        <v>30</v>
      </c>
      <c r="D2122" s="136">
        <v>30000</v>
      </c>
      <c r="E2122" s="135">
        <v>7500</v>
      </c>
      <c r="F2122" s="133">
        <v>30</v>
      </c>
      <c r="G2122" s="46" t="str">
        <f>IF(MID(tab_SATLISTE[[#This Row],[SAT-ID]],2,1)="x","x",LEFT(tab_SATLISTE[[#This Row],[SAT-ID]]))</f>
        <v>1</v>
      </c>
      <c r="H2122" s="364" t="str">
        <f xml:space="preserve"> IF(tab_SATLISTE[[#This Row],[SAT-ID]]="","",IF(MID(tab_SATLISTE[[#This Row],[SAT-ID]],2,1)="x","Freistaat Bayern",INDEX(bezirke,LEFT(tab_SATLISTE[[#This Row],[SAT-ID]],1))&amp; " - "&amp; IF(MID(tab_SATLISTE[[#This Row],[SAT-ID]],2,1)="k","kommunal","privat")))</f>
        <v>Oberbayern - kommunal</v>
      </c>
      <c r="I2122" s="365"/>
      <c r="J2122" s="365"/>
      <c r="K2122" s="365"/>
      <c r="L2122" s="366"/>
    </row>
    <row r="2123" spans="1:12" ht="15.95" customHeight="1" x14ac:dyDescent="0.25">
      <c r="A2123" s="133" t="s">
        <v>663</v>
      </c>
      <c r="B2123" s="133" t="s">
        <v>4899</v>
      </c>
      <c r="C2123" s="133">
        <v>25</v>
      </c>
      <c r="D2123" s="136">
        <v>25000</v>
      </c>
      <c r="E2123" s="135">
        <v>6250</v>
      </c>
      <c r="F2123" s="133">
        <v>25</v>
      </c>
      <c r="G2123" s="46" t="str">
        <f>IF(MID(tab_SATLISTE[[#This Row],[SAT-ID]],2,1)="x","x",LEFT(tab_SATLISTE[[#This Row],[SAT-ID]]))</f>
        <v>1</v>
      </c>
      <c r="H2123" s="364" t="str">
        <f xml:space="preserve"> IF(tab_SATLISTE[[#This Row],[SAT-ID]]="","",IF(MID(tab_SATLISTE[[#This Row],[SAT-ID]],2,1)="x","Freistaat Bayern",INDEX(bezirke,LEFT(tab_SATLISTE[[#This Row],[SAT-ID]],1))&amp; " - "&amp; IF(MID(tab_SATLISTE[[#This Row],[SAT-ID]],2,1)="k","kommunal","privat")))</f>
        <v>Oberbayern - kommunal</v>
      </c>
      <c r="I2123" s="365"/>
      <c r="J2123" s="365"/>
      <c r="K2123" s="365"/>
      <c r="L2123" s="366"/>
    </row>
    <row r="2124" spans="1:12" ht="15.95" customHeight="1" x14ac:dyDescent="0.25">
      <c r="A2124" s="133" t="s">
        <v>595</v>
      </c>
      <c r="B2124" s="133" t="s">
        <v>4900</v>
      </c>
      <c r="C2124" s="133">
        <v>27</v>
      </c>
      <c r="D2124" s="136">
        <v>27000</v>
      </c>
      <c r="E2124" s="135">
        <v>6750</v>
      </c>
      <c r="F2124" s="133">
        <v>27</v>
      </c>
      <c r="G2124" s="46" t="str">
        <f>IF(MID(tab_SATLISTE[[#This Row],[SAT-ID]],2,1)="x","x",LEFT(tab_SATLISTE[[#This Row],[SAT-ID]]))</f>
        <v>1</v>
      </c>
      <c r="H2124" s="364" t="str">
        <f xml:space="preserve"> IF(tab_SATLISTE[[#This Row],[SAT-ID]]="","",IF(MID(tab_SATLISTE[[#This Row],[SAT-ID]],2,1)="x","Freistaat Bayern",INDEX(bezirke,LEFT(tab_SATLISTE[[#This Row],[SAT-ID]],1))&amp; " - "&amp; IF(MID(tab_SATLISTE[[#This Row],[SAT-ID]],2,1)="k","kommunal","privat")))</f>
        <v>Oberbayern - kommunal</v>
      </c>
      <c r="I2124" s="365"/>
      <c r="J2124" s="365"/>
      <c r="K2124" s="365"/>
      <c r="L2124" s="366"/>
    </row>
    <row r="2125" spans="1:12" ht="15.95" customHeight="1" x14ac:dyDescent="0.25">
      <c r="A2125" s="133" t="s">
        <v>413</v>
      </c>
      <c r="B2125" s="133" t="s">
        <v>4901</v>
      </c>
      <c r="C2125" s="133">
        <v>27</v>
      </c>
      <c r="D2125" s="136">
        <v>27000</v>
      </c>
      <c r="E2125" s="135">
        <v>6750</v>
      </c>
      <c r="F2125" s="133">
        <v>27</v>
      </c>
      <c r="G2125" s="46" t="str">
        <f>IF(MID(tab_SATLISTE[[#This Row],[SAT-ID]],2,1)="x","x",LEFT(tab_SATLISTE[[#This Row],[SAT-ID]]))</f>
        <v>1</v>
      </c>
      <c r="H2125" s="364" t="str">
        <f xml:space="preserve"> IF(tab_SATLISTE[[#This Row],[SAT-ID]]="","",IF(MID(tab_SATLISTE[[#This Row],[SAT-ID]],2,1)="x","Freistaat Bayern",INDEX(bezirke,LEFT(tab_SATLISTE[[#This Row],[SAT-ID]],1))&amp; " - "&amp; IF(MID(tab_SATLISTE[[#This Row],[SAT-ID]],2,1)="k","kommunal","privat")))</f>
        <v>Oberbayern - kommunal</v>
      </c>
      <c r="I2125" s="365"/>
      <c r="J2125" s="365"/>
      <c r="K2125" s="365"/>
      <c r="L2125" s="366"/>
    </row>
    <row r="2126" spans="1:12" ht="15.95" customHeight="1" x14ac:dyDescent="0.25">
      <c r="A2126" s="133" t="s">
        <v>467</v>
      </c>
      <c r="B2126" s="133" t="s">
        <v>4902</v>
      </c>
      <c r="C2126" s="133">
        <v>11</v>
      </c>
      <c r="D2126" s="136">
        <v>11000</v>
      </c>
      <c r="E2126" s="135">
        <v>2750</v>
      </c>
      <c r="F2126" s="133">
        <v>11</v>
      </c>
      <c r="G2126" s="46" t="str">
        <f>IF(MID(tab_SATLISTE[[#This Row],[SAT-ID]],2,1)="x","x",LEFT(tab_SATLISTE[[#This Row],[SAT-ID]]))</f>
        <v>1</v>
      </c>
      <c r="H2126" s="364" t="str">
        <f xml:space="preserve"> IF(tab_SATLISTE[[#This Row],[SAT-ID]]="","",IF(MID(tab_SATLISTE[[#This Row],[SAT-ID]],2,1)="x","Freistaat Bayern",INDEX(bezirke,LEFT(tab_SATLISTE[[#This Row],[SAT-ID]],1))&amp; " - "&amp; IF(MID(tab_SATLISTE[[#This Row],[SAT-ID]],2,1)="k","kommunal","privat")))</f>
        <v>Oberbayern - kommunal</v>
      </c>
      <c r="I2126" s="365"/>
      <c r="J2126" s="365"/>
      <c r="K2126" s="365"/>
      <c r="L2126" s="366"/>
    </row>
    <row r="2127" spans="1:12" ht="15.95" customHeight="1" x14ac:dyDescent="0.25">
      <c r="A2127" s="133" t="s">
        <v>689</v>
      </c>
      <c r="B2127" s="133" t="s">
        <v>4903</v>
      </c>
      <c r="C2127" s="133">
        <v>20</v>
      </c>
      <c r="D2127" s="136">
        <v>20000</v>
      </c>
      <c r="E2127" s="135">
        <v>5000</v>
      </c>
      <c r="F2127" s="133">
        <v>20</v>
      </c>
      <c r="G2127" s="46" t="str">
        <f>IF(MID(tab_SATLISTE[[#This Row],[SAT-ID]],2,1)="x","x",LEFT(tab_SATLISTE[[#This Row],[SAT-ID]]))</f>
        <v>1</v>
      </c>
      <c r="H2127" s="364" t="str">
        <f xml:space="preserve"> IF(tab_SATLISTE[[#This Row],[SAT-ID]]="","",IF(MID(tab_SATLISTE[[#This Row],[SAT-ID]],2,1)="x","Freistaat Bayern",INDEX(bezirke,LEFT(tab_SATLISTE[[#This Row],[SAT-ID]],1))&amp; " - "&amp; IF(MID(tab_SATLISTE[[#This Row],[SAT-ID]],2,1)="k","kommunal","privat")))</f>
        <v>Oberbayern - kommunal</v>
      </c>
      <c r="I2127" s="365"/>
      <c r="J2127" s="365"/>
      <c r="K2127" s="365"/>
      <c r="L2127" s="366"/>
    </row>
    <row r="2128" spans="1:12" ht="15.95" customHeight="1" x14ac:dyDescent="0.25">
      <c r="A2128" s="133" t="s">
        <v>475</v>
      </c>
      <c r="B2128" s="133" t="s">
        <v>230</v>
      </c>
      <c r="C2128" s="133">
        <v>37</v>
      </c>
      <c r="D2128" s="136">
        <v>37000</v>
      </c>
      <c r="E2128" s="135">
        <v>9250</v>
      </c>
      <c r="F2128" s="133">
        <v>37</v>
      </c>
      <c r="G2128" s="46" t="str">
        <f>IF(MID(tab_SATLISTE[[#This Row],[SAT-ID]],2,1)="x","x",LEFT(tab_SATLISTE[[#This Row],[SAT-ID]]))</f>
        <v>1</v>
      </c>
      <c r="H2128" s="364" t="str">
        <f xml:space="preserve"> IF(tab_SATLISTE[[#This Row],[SAT-ID]]="","",IF(MID(tab_SATLISTE[[#This Row],[SAT-ID]],2,1)="x","Freistaat Bayern",INDEX(bezirke,LEFT(tab_SATLISTE[[#This Row],[SAT-ID]],1))&amp; " - "&amp; IF(MID(tab_SATLISTE[[#This Row],[SAT-ID]],2,1)="k","kommunal","privat")))</f>
        <v>Oberbayern - kommunal</v>
      </c>
      <c r="I2128" s="365"/>
      <c r="J2128" s="365"/>
      <c r="K2128" s="365"/>
      <c r="L2128" s="366"/>
    </row>
    <row r="2129" spans="1:12" ht="15.95" customHeight="1" x14ac:dyDescent="0.25">
      <c r="A2129" s="133" t="s">
        <v>614</v>
      </c>
      <c r="B2129" s="133" t="s">
        <v>4904</v>
      </c>
      <c r="C2129" s="133">
        <v>21</v>
      </c>
      <c r="D2129" s="136">
        <v>21000</v>
      </c>
      <c r="E2129" s="135">
        <v>5250</v>
      </c>
      <c r="F2129" s="133">
        <v>21</v>
      </c>
      <c r="G2129" s="46" t="str">
        <f>IF(MID(tab_SATLISTE[[#This Row],[SAT-ID]],2,1)="x","x",LEFT(tab_SATLISTE[[#This Row],[SAT-ID]]))</f>
        <v>1</v>
      </c>
      <c r="H2129" s="364" t="str">
        <f xml:space="preserve"> IF(tab_SATLISTE[[#This Row],[SAT-ID]]="","",IF(MID(tab_SATLISTE[[#This Row],[SAT-ID]],2,1)="x","Freistaat Bayern",INDEX(bezirke,LEFT(tab_SATLISTE[[#This Row],[SAT-ID]],1))&amp; " - "&amp; IF(MID(tab_SATLISTE[[#This Row],[SAT-ID]],2,1)="k","kommunal","privat")))</f>
        <v>Oberbayern - kommunal</v>
      </c>
      <c r="I2129" s="365"/>
      <c r="J2129" s="365"/>
      <c r="K2129" s="365"/>
      <c r="L2129" s="366"/>
    </row>
    <row r="2130" spans="1:12" ht="15.95" customHeight="1" x14ac:dyDescent="0.25">
      <c r="A2130" s="133" t="s">
        <v>788</v>
      </c>
      <c r="B2130" s="133" t="s">
        <v>4905</v>
      </c>
      <c r="C2130" s="133">
        <v>27</v>
      </c>
      <c r="D2130" s="136">
        <v>27000</v>
      </c>
      <c r="E2130" s="135">
        <v>6750</v>
      </c>
      <c r="F2130" s="133">
        <v>27</v>
      </c>
      <c r="G2130" s="46" t="str">
        <f>IF(MID(tab_SATLISTE[[#This Row],[SAT-ID]],2,1)="x","x",LEFT(tab_SATLISTE[[#This Row],[SAT-ID]]))</f>
        <v>1</v>
      </c>
      <c r="H2130" s="364" t="str">
        <f xml:space="preserve"> IF(tab_SATLISTE[[#This Row],[SAT-ID]]="","",IF(MID(tab_SATLISTE[[#This Row],[SAT-ID]],2,1)="x","Freistaat Bayern",INDEX(bezirke,LEFT(tab_SATLISTE[[#This Row],[SAT-ID]],1))&amp; " - "&amp; IF(MID(tab_SATLISTE[[#This Row],[SAT-ID]],2,1)="k","kommunal","privat")))</f>
        <v>Oberbayern - kommunal</v>
      </c>
      <c r="I2130" s="365"/>
      <c r="J2130" s="365"/>
      <c r="K2130" s="365"/>
      <c r="L2130" s="366"/>
    </row>
    <row r="2131" spans="1:12" ht="15.95" customHeight="1" x14ac:dyDescent="0.25">
      <c r="A2131" s="133" t="s">
        <v>517</v>
      </c>
      <c r="B2131" s="133" t="s">
        <v>235</v>
      </c>
      <c r="C2131" s="133">
        <v>16</v>
      </c>
      <c r="D2131" s="136">
        <v>16000</v>
      </c>
      <c r="E2131" s="135">
        <v>4000</v>
      </c>
      <c r="F2131" s="133">
        <v>16</v>
      </c>
      <c r="G2131" s="46" t="str">
        <f>IF(MID(tab_SATLISTE[[#This Row],[SAT-ID]],2,1)="x","x",LEFT(tab_SATLISTE[[#This Row],[SAT-ID]]))</f>
        <v>1</v>
      </c>
      <c r="H2131" s="364" t="str">
        <f xml:space="preserve"> IF(tab_SATLISTE[[#This Row],[SAT-ID]]="","",IF(MID(tab_SATLISTE[[#This Row],[SAT-ID]],2,1)="x","Freistaat Bayern",INDEX(bezirke,LEFT(tab_SATLISTE[[#This Row],[SAT-ID]],1))&amp; " - "&amp; IF(MID(tab_SATLISTE[[#This Row],[SAT-ID]],2,1)="k","kommunal","privat")))</f>
        <v>Oberbayern - kommunal</v>
      </c>
      <c r="I2131" s="365"/>
      <c r="J2131" s="365"/>
      <c r="K2131" s="365"/>
      <c r="L2131" s="366"/>
    </row>
    <row r="2132" spans="1:12" ht="15.95" customHeight="1" x14ac:dyDescent="0.25">
      <c r="A2132" s="133" t="s">
        <v>898</v>
      </c>
      <c r="B2132" s="133" t="s">
        <v>2936</v>
      </c>
      <c r="C2132" s="133">
        <v>19</v>
      </c>
      <c r="D2132" s="136">
        <v>19000</v>
      </c>
      <c r="E2132" s="135">
        <v>4750</v>
      </c>
      <c r="F2132" s="133">
        <v>19</v>
      </c>
      <c r="G2132" s="46" t="str">
        <f>IF(MID(tab_SATLISTE[[#This Row],[SAT-ID]],2,1)="x","x",LEFT(tab_SATLISTE[[#This Row],[SAT-ID]]))</f>
        <v>1</v>
      </c>
      <c r="H2132" s="364" t="str">
        <f xml:space="preserve"> IF(tab_SATLISTE[[#This Row],[SAT-ID]]="","",IF(MID(tab_SATLISTE[[#This Row],[SAT-ID]],2,1)="x","Freistaat Bayern",INDEX(bezirke,LEFT(tab_SATLISTE[[#This Row],[SAT-ID]],1))&amp; " - "&amp; IF(MID(tab_SATLISTE[[#This Row],[SAT-ID]],2,1)="k","kommunal","privat")))</f>
        <v>Oberbayern - kommunal</v>
      </c>
      <c r="I2132" s="365"/>
      <c r="J2132" s="365"/>
      <c r="K2132" s="365"/>
      <c r="L2132" s="366"/>
    </row>
    <row r="2133" spans="1:12" ht="15.95" customHeight="1" x14ac:dyDescent="0.25">
      <c r="A2133" s="133" t="s">
        <v>786</v>
      </c>
      <c r="B2133" s="133" t="s">
        <v>4906</v>
      </c>
      <c r="C2133" s="133">
        <v>39</v>
      </c>
      <c r="D2133" s="136">
        <v>39000</v>
      </c>
      <c r="E2133" s="135">
        <v>9750</v>
      </c>
      <c r="F2133" s="133">
        <v>39</v>
      </c>
      <c r="G2133" s="46" t="str">
        <f>IF(MID(tab_SATLISTE[[#This Row],[SAT-ID]],2,1)="x","x",LEFT(tab_SATLISTE[[#This Row],[SAT-ID]]))</f>
        <v>1</v>
      </c>
      <c r="H2133" s="364" t="str">
        <f xml:space="preserve"> IF(tab_SATLISTE[[#This Row],[SAT-ID]]="","",IF(MID(tab_SATLISTE[[#This Row],[SAT-ID]],2,1)="x","Freistaat Bayern",INDEX(bezirke,LEFT(tab_SATLISTE[[#This Row],[SAT-ID]],1))&amp; " - "&amp; IF(MID(tab_SATLISTE[[#This Row],[SAT-ID]],2,1)="k","kommunal","privat")))</f>
        <v>Oberbayern - kommunal</v>
      </c>
      <c r="I2133" s="365"/>
      <c r="J2133" s="365"/>
      <c r="K2133" s="365"/>
      <c r="L2133" s="366"/>
    </row>
    <row r="2134" spans="1:12" ht="15.95" customHeight="1" x14ac:dyDescent="0.25">
      <c r="A2134" s="133" t="s">
        <v>876</v>
      </c>
      <c r="B2134" s="133" t="s">
        <v>4907</v>
      </c>
      <c r="C2134" s="133">
        <v>53</v>
      </c>
      <c r="D2134" s="136">
        <v>53000</v>
      </c>
      <c r="E2134" s="135">
        <v>13250</v>
      </c>
      <c r="F2134" s="133">
        <v>53</v>
      </c>
      <c r="G2134" s="46" t="str">
        <f>IF(MID(tab_SATLISTE[[#This Row],[SAT-ID]],2,1)="x","x",LEFT(tab_SATLISTE[[#This Row],[SAT-ID]]))</f>
        <v>1</v>
      </c>
      <c r="H2134" s="364" t="str">
        <f xml:space="preserve"> IF(tab_SATLISTE[[#This Row],[SAT-ID]]="","",IF(MID(tab_SATLISTE[[#This Row],[SAT-ID]],2,1)="x","Freistaat Bayern",INDEX(bezirke,LEFT(tab_SATLISTE[[#This Row],[SAT-ID]],1))&amp; " - "&amp; IF(MID(tab_SATLISTE[[#This Row],[SAT-ID]],2,1)="k","kommunal","privat")))</f>
        <v>Oberbayern - kommunal</v>
      </c>
      <c r="I2134" s="365"/>
      <c r="J2134" s="365"/>
      <c r="K2134" s="365"/>
      <c r="L2134" s="366"/>
    </row>
    <row r="2135" spans="1:12" ht="15.95" customHeight="1" x14ac:dyDescent="0.25">
      <c r="A2135" s="133" t="s">
        <v>739</v>
      </c>
      <c r="B2135" s="133" t="s">
        <v>4908</v>
      </c>
      <c r="C2135" s="133">
        <v>39</v>
      </c>
      <c r="D2135" s="136">
        <v>39000</v>
      </c>
      <c r="E2135" s="135">
        <v>9750</v>
      </c>
      <c r="F2135" s="133">
        <v>39</v>
      </c>
      <c r="G2135" s="46" t="str">
        <f>IF(MID(tab_SATLISTE[[#This Row],[SAT-ID]],2,1)="x","x",LEFT(tab_SATLISTE[[#This Row],[SAT-ID]]))</f>
        <v>1</v>
      </c>
      <c r="H2135" s="364" t="str">
        <f xml:space="preserve"> IF(tab_SATLISTE[[#This Row],[SAT-ID]]="","",IF(MID(tab_SATLISTE[[#This Row],[SAT-ID]],2,1)="x","Freistaat Bayern",INDEX(bezirke,LEFT(tab_SATLISTE[[#This Row],[SAT-ID]],1))&amp; " - "&amp; IF(MID(tab_SATLISTE[[#This Row],[SAT-ID]],2,1)="k","kommunal","privat")))</f>
        <v>Oberbayern - kommunal</v>
      </c>
      <c r="I2135" s="365"/>
      <c r="J2135" s="365"/>
      <c r="K2135" s="365"/>
      <c r="L2135" s="366"/>
    </row>
    <row r="2136" spans="1:12" ht="15.95" customHeight="1" x14ac:dyDescent="0.25">
      <c r="A2136" s="133" t="s">
        <v>956</v>
      </c>
      <c r="B2136" s="133" t="s">
        <v>4909</v>
      </c>
      <c r="C2136" s="133">
        <v>9</v>
      </c>
      <c r="D2136" s="136">
        <v>9000</v>
      </c>
      <c r="E2136" s="135">
        <v>2250</v>
      </c>
      <c r="F2136" s="133">
        <v>9</v>
      </c>
      <c r="G2136" s="46" t="str">
        <f>IF(MID(tab_SATLISTE[[#This Row],[SAT-ID]],2,1)="x","x",LEFT(tab_SATLISTE[[#This Row],[SAT-ID]]))</f>
        <v>1</v>
      </c>
      <c r="H2136" s="364" t="str">
        <f xml:space="preserve"> IF(tab_SATLISTE[[#This Row],[SAT-ID]]="","",IF(MID(tab_SATLISTE[[#This Row],[SAT-ID]],2,1)="x","Freistaat Bayern",INDEX(bezirke,LEFT(tab_SATLISTE[[#This Row],[SAT-ID]],1))&amp; " - "&amp; IF(MID(tab_SATLISTE[[#This Row],[SAT-ID]],2,1)="k","kommunal","privat")))</f>
        <v>Oberbayern - privat</v>
      </c>
      <c r="I2136" s="365"/>
      <c r="J2136" s="365"/>
      <c r="K2136" s="365"/>
      <c r="L2136" s="366"/>
    </row>
    <row r="2137" spans="1:12" ht="15.95" customHeight="1" x14ac:dyDescent="0.25">
      <c r="A2137" s="133" t="s">
        <v>2945</v>
      </c>
      <c r="B2137" s="133" t="s">
        <v>4910</v>
      </c>
      <c r="C2137" s="133">
        <v>20</v>
      </c>
      <c r="D2137" s="136">
        <v>20000</v>
      </c>
      <c r="E2137" s="135">
        <v>5000</v>
      </c>
      <c r="F2137" s="133">
        <v>20</v>
      </c>
      <c r="G2137" s="46" t="str">
        <f>IF(MID(tab_SATLISTE[[#This Row],[SAT-ID]],2,1)="x","x",LEFT(tab_SATLISTE[[#This Row],[SAT-ID]]))</f>
        <v>1</v>
      </c>
      <c r="H2137" s="364" t="str">
        <f xml:space="preserve"> IF(tab_SATLISTE[[#This Row],[SAT-ID]]="","",IF(MID(tab_SATLISTE[[#This Row],[SAT-ID]],2,1)="x","Freistaat Bayern",INDEX(bezirke,LEFT(tab_SATLISTE[[#This Row],[SAT-ID]],1))&amp; " - "&amp; IF(MID(tab_SATLISTE[[#This Row],[SAT-ID]],2,1)="k","kommunal","privat")))</f>
        <v>Oberbayern - privat</v>
      </c>
      <c r="I2137" s="365"/>
      <c r="J2137" s="365"/>
      <c r="K2137" s="365"/>
      <c r="L2137" s="366"/>
    </row>
    <row r="2138" spans="1:12" ht="15.95" customHeight="1" x14ac:dyDescent="0.25">
      <c r="A2138" s="133" t="s">
        <v>1221</v>
      </c>
      <c r="B2138" s="133" t="s">
        <v>4911</v>
      </c>
      <c r="C2138" s="133">
        <v>29</v>
      </c>
      <c r="D2138" s="136">
        <v>29000</v>
      </c>
      <c r="E2138" s="135">
        <v>7250</v>
      </c>
      <c r="F2138" s="133">
        <v>29</v>
      </c>
      <c r="G2138" s="46" t="str">
        <f>IF(MID(tab_SATLISTE[[#This Row],[SAT-ID]],2,1)="x","x",LEFT(tab_SATLISTE[[#This Row],[SAT-ID]]))</f>
        <v>2</v>
      </c>
      <c r="H2138" s="364" t="str">
        <f xml:space="preserve"> IF(tab_SATLISTE[[#This Row],[SAT-ID]]="","",IF(MID(tab_SATLISTE[[#This Row],[SAT-ID]],2,1)="x","Freistaat Bayern",INDEX(bezirke,LEFT(tab_SATLISTE[[#This Row],[SAT-ID]],1))&amp; " - "&amp; IF(MID(tab_SATLISTE[[#This Row],[SAT-ID]],2,1)="k","kommunal","privat")))</f>
        <v>Niederbayern - kommunal</v>
      </c>
      <c r="I2138" s="365"/>
      <c r="J2138" s="365"/>
      <c r="K2138" s="365"/>
      <c r="L2138" s="366"/>
    </row>
    <row r="2139" spans="1:12" ht="15.95" customHeight="1" x14ac:dyDescent="0.25">
      <c r="A2139" s="133" t="s">
        <v>1309</v>
      </c>
      <c r="B2139" s="133" t="s">
        <v>4912</v>
      </c>
      <c r="C2139" s="133">
        <v>31</v>
      </c>
      <c r="D2139" s="136">
        <v>31000</v>
      </c>
      <c r="E2139" s="135">
        <v>7750</v>
      </c>
      <c r="F2139" s="133">
        <v>31</v>
      </c>
      <c r="G2139" s="46" t="str">
        <f>IF(MID(tab_SATLISTE[[#This Row],[SAT-ID]],2,1)="x","x",LEFT(tab_SATLISTE[[#This Row],[SAT-ID]]))</f>
        <v>2</v>
      </c>
      <c r="H2139" s="364" t="str">
        <f xml:space="preserve"> IF(tab_SATLISTE[[#This Row],[SAT-ID]]="","",IF(MID(tab_SATLISTE[[#This Row],[SAT-ID]],2,1)="x","Freistaat Bayern",INDEX(bezirke,LEFT(tab_SATLISTE[[#This Row],[SAT-ID]],1))&amp; " - "&amp; IF(MID(tab_SATLISTE[[#This Row],[SAT-ID]],2,1)="k","kommunal","privat")))</f>
        <v>Niederbayern - kommunal</v>
      </c>
      <c r="I2139" s="365"/>
      <c r="J2139" s="365"/>
      <c r="K2139" s="365"/>
      <c r="L2139" s="366"/>
    </row>
    <row r="2140" spans="1:12" ht="15.95" customHeight="1" x14ac:dyDescent="0.25">
      <c r="A2140" s="133" t="s">
        <v>1346</v>
      </c>
      <c r="B2140" s="133" t="s">
        <v>4913</v>
      </c>
      <c r="C2140" s="133">
        <v>10</v>
      </c>
      <c r="D2140" s="136">
        <v>10000</v>
      </c>
      <c r="E2140" s="135">
        <v>2500</v>
      </c>
      <c r="F2140" s="133">
        <v>10</v>
      </c>
      <c r="G2140" s="46" t="str">
        <f>IF(MID(tab_SATLISTE[[#This Row],[SAT-ID]],2,1)="x","x",LEFT(tab_SATLISTE[[#This Row],[SAT-ID]]))</f>
        <v>2</v>
      </c>
      <c r="H2140" s="364" t="str">
        <f xml:space="preserve"> IF(tab_SATLISTE[[#This Row],[SAT-ID]]="","",IF(MID(tab_SATLISTE[[#This Row],[SAT-ID]],2,1)="x","Freistaat Bayern",INDEX(bezirke,LEFT(tab_SATLISTE[[#This Row],[SAT-ID]],1))&amp; " - "&amp; IF(MID(tab_SATLISTE[[#This Row],[SAT-ID]],2,1)="k","kommunal","privat")))</f>
        <v>Niederbayern - kommunal</v>
      </c>
      <c r="I2140" s="365"/>
      <c r="J2140" s="365"/>
      <c r="K2140" s="365"/>
      <c r="L2140" s="366"/>
    </row>
    <row r="2141" spans="1:12" ht="15.95" customHeight="1" x14ac:dyDescent="0.25">
      <c r="A2141" s="133" t="s">
        <v>1386</v>
      </c>
      <c r="B2141" s="133" t="s">
        <v>4914</v>
      </c>
      <c r="C2141" s="133">
        <v>9</v>
      </c>
      <c r="D2141" s="136">
        <v>9000</v>
      </c>
      <c r="E2141" s="135">
        <v>2250</v>
      </c>
      <c r="F2141" s="133">
        <v>9</v>
      </c>
      <c r="G2141" s="46" t="str">
        <f>IF(MID(tab_SATLISTE[[#This Row],[SAT-ID]],2,1)="x","x",LEFT(tab_SATLISTE[[#This Row],[SAT-ID]]))</f>
        <v>2</v>
      </c>
      <c r="H2141" s="364" t="str">
        <f xml:space="preserve"> IF(tab_SATLISTE[[#This Row],[SAT-ID]]="","",IF(MID(tab_SATLISTE[[#This Row],[SAT-ID]],2,1)="x","Freistaat Bayern",INDEX(bezirke,LEFT(tab_SATLISTE[[#This Row],[SAT-ID]],1))&amp; " - "&amp; IF(MID(tab_SATLISTE[[#This Row],[SAT-ID]],2,1)="k","kommunal","privat")))</f>
        <v>Niederbayern - kommunal</v>
      </c>
      <c r="I2141" s="365"/>
      <c r="J2141" s="365"/>
      <c r="K2141" s="365"/>
      <c r="L2141" s="366"/>
    </row>
    <row r="2142" spans="1:12" ht="15.95" customHeight="1" x14ac:dyDescent="0.25">
      <c r="A2142" s="133" t="s">
        <v>1394</v>
      </c>
      <c r="B2142" s="133" t="s">
        <v>4915</v>
      </c>
      <c r="C2142" s="133">
        <v>11</v>
      </c>
      <c r="D2142" s="136">
        <v>11000</v>
      </c>
      <c r="E2142" s="135">
        <v>2750</v>
      </c>
      <c r="F2142" s="133">
        <v>11</v>
      </c>
      <c r="G2142" s="46" t="str">
        <f>IF(MID(tab_SATLISTE[[#This Row],[SAT-ID]],2,1)="x","x",LEFT(tab_SATLISTE[[#This Row],[SAT-ID]]))</f>
        <v>2</v>
      </c>
      <c r="H2142" s="364" t="str">
        <f xml:space="preserve"> IF(tab_SATLISTE[[#This Row],[SAT-ID]]="","",IF(MID(tab_SATLISTE[[#This Row],[SAT-ID]],2,1)="x","Freistaat Bayern",INDEX(bezirke,LEFT(tab_SATLISTE[[#This Row],[SAT-ID]],1))&amp; " - "&amp; IF(MID(tab_SATLISTE[[#This Row],[SAT-ID]],2,1)="k","kommunal","privat")))</f>
        <v>Niederbayern - kommunal</v>
      </c>
      <c r="I2142" s="365"/>
      <c r="J2142" s="365"/>
      <c r="K2142" s="365"/>
      <c r="L2142" s="366"/>
    </row>
    <row r="2143" spans="1:12" ht="15.95" customHeight="1" x14ac:dyDescent="0.25">
      <c r="A2143" s="133" t="s">
        <v>1270</v>
      </c>
      <c r="B2143" s="133" t="s">
        <v>4916</v>
      </c>
      <c r="C2143" s="133">
        <v>17</v>
      </c>
      <c r="D2143" s="136">
        <v>17000</v>
      </c>
      <c r="E2143" s="135">
        <v>4250</v>
      </c>
      <c r="F2143" s="133">
        <v>17</v>
      </c>
      <c r="G2143" s="46" t="str">
        <f>IF(MID(tab_SATLISTE[[#This Row],[SAT-ID]],2,1)="x","x",LEFT(tab_SATLISTE[[#This Row],[SAT-ID]]))</f>
        <v>2</v>
      </c>
      <c r="H2143" s="364" t="str">
        <f xml:space="preserve"> IF(tab_SATLISTE[[#This Row],[SAT-ID]]="","",IF(MID(tab_SATLISTE[[#This Row],[SAT-ID]],2,1)="x","Freistaat Bayern",INDEX(bezirke,LEFT(tab_SATLISTE[[#This Row],[SAT-ID]],1))&amp; " - "&amp; IF(MID(tab_SATLISTE[[#This Row],[SAT-ID]],2,1)="k","kommunal","privat")))</f>
        <v>Niederbayern - kommunal</v>
      </c>
      <c r="I2143" s="365"/>
      <c r="J2143" s="365"/>
      <c r="K2143" s="365"/>
      <c r="L2143" s="366"/>
    </row>
    <row r="2144" spans="1:12" ht="15.95" customHeight="1" x14ac:dyDescent="0.25">
      <c r="A2144" s="133" t="s">
        <v>1293</v>
      </c>
      <c r="B2144" s="133" t="s">
        <v>4917</v>
      </c>
      <c r="C2144" s="133">
        <v>24</v>
      </c>
      <c r="D2144" s="136">
        <v>24000</v>
      </c>
      <c r="E2144" s="135">
        <v>6000</v>
      </c>
      <c r="F2144" s="133">
        <v>24</v>
      </c>
      <c r="G2144" s="46" t="str">
        <f>IF(MID(tab_SATLISTE[[#This Row],[SAT-ID]],2,1)="x","x",LEFT(tab_SATLISTE[[#This Row],[SAT-ID]]))</f>
        <v>2</v>
      </c>
      <c r="H2144" s="364" t="str">
        <f xml:space="preserve"> IF(tab_SATLISTE[[#This Row],[SAT-ID]]="","",IF(MID(tab_SATLISTE[[#This Row],[SAT-ID]],2,1)="x","Freistaat Bayern",INDEX(bezirke,LEFT(tab_SATLISTE[[#This Row],[SAT-ID]],1))&amp; " - "&amp; IF(MID(tab_SATLISTE[[#This Row],[SAT-ID]],2,1)="k","kommunal","privat")))</f>
        <v>Niederbayern - kommunal</v>
      </c>
      <c r="I2144" s="365"/>
      <c r="J2144" s="365"/>
      <c r="K2144" s="365"/>
      <c r="L2144" s="366"/>
    </row>
    <row r="2145" spans="1:12" ht="15.95" customHeight="1" x14ac:dyDescent="0.25">
      <c r="A2145" s="133" t="s">
        <v>1196</v>
      </c>
      <c r="B2145" s="133" t="s">
        <v>4918</v>
      </c>
      <c r="C2145" s="133">
        <v>30</v>
      </c>
      <c r="D2145" s="136">
        <v>30000</v>
      </c>
      <c r="E2145" s="135">
        <v>7500</v>
      </c>
      <c r="F2145" s="133">
        <v>30</v>
      </c>
      <c r="G2145" s="46" t="str">
        <f>IF(MID(tab_SATLISTE[[#This Row],[SAT-ID]],2,1)="x","x",LEFT(tab_SATLISTE[[#This Row],[SAT-ID]]))</f>
        <v>2</v>
      </c>
      <c r="H2145" s="364" t="str">
        <f xml:space="preserve"> IF(tab_SATLISTE[[#This Row],[SAT-ID]]="","",IF(MID(tab_SATLISTE[[#This Row],[SAT-ID]],2,1)="x","Freistaat Bayern",INDEX(bezirke,LEFT(tab_SATLISTE[[#This Row],[SAT-ID]],1))&amp; " - "&amp; IF(MID(tab_SATLISTE[[#This Row],[SAT-ID]],2,1)="k","kommunal","privat")))</f>
        <v>Niederbayern - kommunal</v>
      </c>
      <c r="I2145" s="365"/>
      <c r="J2145" s="365"/>
      <c r="K2145" s="365"/>
      <c r="L2145" s="366"/>
    </row>
    <row r="2146" spans="1:12" ht="15.95" customHeight="1" x14ac:dyDescent="0.25">
      <c r="A2146" s="133" t="s">
        <v>1354</v>
      </c>
      <c r="B2146" s="133" t="s">
        <v>4919</v>
      </c>
      <c r="C2146" s="133">
        <v>11</v>
      </c>
      <c r="D2146" s="136">
        <v>11000</v>
      </c>
      <c r="E2146" s="135">
        <v>2750</v>
      </c>
      <c r="F2146" s="133">
        <v>11</v>
      </c>
      <c r="G2146" s="46" t="str">
        <f>IF(MID(tab_SATLISTE[[#This Row],[SAT-ID]],2,1)="x","x",LEFT(tab_SATLISTE[[#This Row],[SAT-ID]]))</f>
        <v>2</v>
      </c>
      <c r="H2146" s="364" t="str">
        <f xml:space="preserve"> IF(tab_SATLISTE[[#This Row],[SAT-ID]]="","",IF(MID(tab_SATLISTE[[#This Row],[SAT-ID]],2,1)="x","Freistaat Bayern",INDEX(bezirke,LEFT(tab_SATLISTE[[#This Row],[SAT-ID]],1))&amp; " - "&amp; IF(MID(tab_SATLISTE[[#This Row],[SAT-ID]],2,1)="k","kommunal","privat")))</f>
        <v>Niederbayern - kommunal</v>
      </c>
      <c r="I2146" s="365"/>
      <c r="J2146" s="365"/>
      <c r="K2146" s="365"/>
      <c r="L2146" s="366"/>
    </row>
    <row r="2147" spans="1:12" ht="15.95" customHeight="1" x14ac:dyDescent="0.25">
      <c r="A2147" s="133" t="s">
        <v>1259</v>
      </c>
      <c r="B2147" s="133" t="s">
        <v>241</v>
      </c>
      <c r="C2147" s="133">
        <v>47</v>
      </c>
      <c r="D2147" s="136">
        <v>47000</v>
      </c>
      <c r="E2147" s="135">
        <v>11750</v>
      </c>
      <c r="F2147" s="133">
        <v>47</v>
      </c>
      <c r="G2147" s="46" t="str">
        <f>IF(MID(tab_SATLISTE[[#This Row],[SAT-ID]],2,1)="x","x",LEFT(tab_SATLISTE[[#This Row],[SAT-ID]]))</f>
        <v>2</v>
      </c>
      <c r="H2147" s="364" t="str">
        <f xml:space="preserve"> IF(tab_SATLISTE[[#This Row],[SAT-ID]]="","",IF(MID(tab_SATLISTE[[#This Row],[SAT-ID]],2,1)="x","Freistaat Bayern",INDEX(bezirke,LEFT(tab_SATLISTE[[#This Row],[SAT-ID]],1))&amp; " - "&amp; IF(MID(tab_SATLISTE[[#This Row],[SAT-ID]],2,1)="k","kommunal","privat")))</f>
        <v>Niederbayern - kommunal</v>
      </c>
      <c r="I2147" s="365"/>
      <c r="J2147" s="365"/>
      <c r="K2147" s="365"/>
      <c r="L2147" s="366"/>
    </row>
    <row r="2148" spans="1:12" ht="15.95" customHeight="1" x14ac:dyDescent="0.25">
      <c r="A2148" s="133" t="s">
        <v>1462</v>
      </c>
      <c r="B2148" s="133" t="s">
        <v>4048</v>
      </c>
      <c r="C2148" s="133">
        <v>195</v>
      </c>
      <c r="D2148" s="136">
        <v>195000</v>
      </c>
      <c r="E2148" s="135">
        <v>48750</v>
      </c>
      <c r="F2148" s="133">
        <v>195</v>
      </c>
      <c r="G2148" s="46" t="str">
        <f>IF(MID(tab_SATLISTE[[#This Row],[SAT-ID]],2,1)="x","x",LEFT(tab_SATLISTE[[#This Row],[SAT-ID]]))</f>
        <v>2</v>
      </c>
      <c r="H2148" s="364" t="str">
        <f xml:space="preserve"> IF(tab_SATLISTE[[#This Row],[SAT-ID]]="","",IF(MID(tab_SATLISTE[[#This Row],[SAT-ID]],2,1)="x","Freistaat Bayern",INDEX(bezirke,LEFT(tab_SATLISTE[[#This Row],[SAT-ID]],1))&amp; " - "&amp; IF(MID(tab_SATLISTE[[#This Row],[SAT-ID]],2,1)="k","kommunal","privat")))</f>
        <v>Niederbayern - privat</v>
      </c>
      <c r="I2148" s="365"/>
      <c r="J2148" s="365"/>
      <c r="K2148" s="365"/>
      <c r="L2148" s="366"/>
    </row>
    <row r="2149" spans="1:12" ht="15.95" customHeight="1" x14ac:dyDescent="0.25">
      <c r="A2149" s="133" t="s">
        <v>1174</v>
      </c>
      <c r="B2149" s="133" t="s">
        <v>4920</v>
      </c>
      <c r="C2149" s="133">
        <v>8</v>
      </c>
      <c r="D2149" s="136">
        <v>8000</v>
      </c>
      <c r="E2149" s="135">
        <v>2000</v>
      </c>
      <c r="F2149" s="133">
        <v>8</v>
      </c>
      <c r="G2149" s="46" t="str">
        <f>IF(MID(tab_SATLISTE[[#This Row],[SAT-ID]],2,1)="x","x",LEFT(tab_SATLISTE[[#This Row],[SAT-ID]]))</f>
        <v>2</v>
      </c>
      <c r="H2149" s="364" t="str">
        <f xml:space="preserve"> IF(tab_SATLISTE[[#This Row],[SAT-ID]]="","",IF(MID(tab_SATLISTE[[#This Row],[SAT-ID]],2,1)="x","Freistaat Bayern",INDEX(bezirke,LEFT(tab_SATLISTE[[#This Row],[SAT-ID]],1))&amp; " - "&amp; IF(MID(tab_SATLISTE[[#This Row],[SAT-ID]],2,1)="k","kommunal","privat")))</f>
        <v>Niederbayern - kommunal</v>
      </c>
      <c r="I2149" s="365"/>
      <c r="J2149" s="365"/>
      <c r="K2149" s="365"/>
      <c r="L2149" s="366"/>
    </row>
    <row r="2150" spans="1:12" ht="15.95" customHeight="1" x14ac:dyDescent="0.25">
      <c r="A2150" s="133" t="s">
        <v>1146</v>
      </c>
      <c r="B2150" s="133" t="s">
        <v>4921</v>
      </c>
      <c r="C2150" s="133">
        <v>20</v>
      </c>
      <c r="D2150" s="136">
        <v>20000</v>
      </c>
      <c r="E2150" s="135">
        <v>5000</v>
      </c>
      <c r="F2150" s="133">
        <v>20</v>
      </c>
      <c r="G2150" s="46" t="str">
        <f>IF(MID(tab_SATLISTE[[#This Row],[SAT-ID]],2,1)="x","x",LEFT(tab_SATLISTE[[#This Row],[SAT-ID]]))</f>
        <v>2</v>
      </c>
      <c r="H2150" s="364" t="str">
        <f xml:space="preserve"> IF(tab_SATLISTE[[#This Row],[SAT-ID]]="","",IF(MID(tab_SATLISTE[[#This Row],[SAT-ID]],2,1)="x","Freistaat Bayern",INDEX(bezirke,LEFT(tab_SATLISTE[[#This Row],[SAT-ID]],1))&amp; " - "&amp; IF(MID(tab_SATLISTE[[#This Row],[SAT-ID]],2,1)="k","kommunal","privat")))</f>
        <v>Niederbayern - kommunal</v>
      </c>
      <c r="I2150" s="365"/>
      <c r="J2150" s="365"/>
      <c r="K2150" s="365"/>
      <c r="L2150" s="366"/>
    </row>
    <row r="2151" spans="1:12" ht="15.95" customHeight="1" x14ac:dyDescent="0.25">
      <c r="A2151" s="133" t="s">
        <v>1217</v>
      </c>
      <c r="B2151" s="133" t="s">
        <v>4922</v>
      </c>
      <c r="C2151" s="133">
        <v>46</v>
      </c>
      <c r="D2151" s="136">
        <v>46000</v>
      </c>
      <c r="E2151" s="135">
        <v>11500</v>
      </c>
      <c r="F2151" s="133">
        <v>46</v>
      </c>
      <c r="G2151" s="46" t="str">
        <f>IF(MID(tab_SATLISTE[[#This Row],[SAT-ID]],2,1)="x","x",LEFT(tab_SATLISTE[[#This Row],[SAT-ID]]))</f>
        <v>2</v>
      </c>
      <c r="H2151" s="364" t="str">
        <f xml:space="preserve"> IF(tab_SATLISTE[[#This Row],[SAT-ID]]="","",IF(MID(tab_SATLISTE[[#This Row],[SAT-ID]],2,1)="x","Freistaat Bayern",INDEX(bezirke,LEFT(tab_SATLISTE[[#This Row],[SAT-ID]],1))&amp; " - "&amp; IF(MID(tab_SATLISTE[[#This Row],[SAT-ID]],2,1)="k","kommunal","privat")))</f>
        <v>Niederbayern - kommunal</v>
      </c>
      <c r="I2151" s="365"/>
      <c r="J2151" s="365"/>
      <c r="K2151" s="365"/>
      <c r="L2151" s="366"/>
    </row>
    <row r="2152" spans="1:12" ht="15.95" customHeight="1" x14ac:dyDescent="0.25">
      <c r="A2152" s="133" t="s">
        <v>1311</v>
      </c>
      <c r="B2152" s="133" t="s">
        <v>4923</v>
      </c>
      <c r="C2152" s="133">
        <v>37</v>
      </c>
      <c r="D2152" s="136">
        <v>37000</v>
      </c>
      <c r="E2152" s="135">
        <v>9250</v>
      </c>
      <c r="F2152" s="133">
        <v>37</v>
      </c>
      <c r="G2152" s="46" t="str">
        <f>IF(MID(tab_SATLISTE[[#This Row],[SAT-ID]],2,1)="x","x",LEFT(tab_SATLISTE[[#This Row],[SAT-ID]]))</f>
        <v>2</v>
      </c>
      <c r="H2152" s="364" t="str">
        <f xml:space="preserve"> IF(tab_SATLISTE[[#This Row],[SAT-ID]]="","",IF(MID(tab_SATLISTE[[#This Row],[SAT-ID]],2,1)="x","Freistaat Bayern",INDEX(bezirke,LEFT(tab_SATLISTE[[#This Row],[SAT-ID]],1))&amp; " - "&amp; IF(MID(tab_SATLISTE[[#This Row],[SAT-ID]],2,1)="k","kommunal","privat")))</f>
        <v>Niederbayern - kommunal</v>
      </c>
      <c r="I2152" s="365"/>
      <c r="J2152" s="365"/>
      <c r="K2152" s="365"/>
      <c r="L2152" s="366"/>
    </row>
    <row r="2153" spans="1:12" ht="15.95" customHeight="1" x14ac:dyDescent="0.25">
      <c r="A2153" s="133" t="s">
        <v>1335</v>
      </c>
      <c r="B2153" s="133" t="s">
        <v>4924</v>
      </c>
      <c r="C2153" s="133">
        <v>14</v>
      </c>
      <c r="D2153" s="136">
        <v>14000</v>
      </c>
      <c r="E2153" s="135">
        <v>3500</v>
      </c>
      <c r="F2153" s="133">
        <v>14</v>
      </c>
      <c r="G2153" s="46" t="str">
        <f>IF(MID(tab_SATLISTE[[#This Row],[SAT-ID]],2,1)="x","x",LEFT(tab_SATLISTE[[#This Row],[SAT-ID]]))</f>
        <v>2</v>
      </c>
      <c r="H2153" s="364" t="str">
        <f xml:space="preserve"> IF(tab_SATLISTE[[#This Row],[SAT-ID]]="","",IF(MID(tab_SATLISTE[[#This Row],[SAT-ID]],2,1)="x","Freistaat Bayern",INDEX(bezirke,LEFT(tab_SATLISTE[[#This Row],[SAT-ID]],1))&amp; " - "&amp; IF(MID(tab_SATLISTE[[#This Row],[SAT-ID]],2,1)="k","kommunal","privat")))</f>
        <v>Niederbayern - kommunal</v>
      </c>
      <c r="I2153" s="365"/>
      <c r="J2153" s="365"/>
      <c r="K2153" s="365"/>
      <c r="L2153" s="366"/>
    </row>
    <row r="2154" spans="1:12" ht="15.95" customHeight="1" x14ac:dyDescent="0.25">
      <c r="A2154" s="133" t="s">
        <v>1340</v>
      </c>
      <c r="B2154" s="133" t="s">
        <v>4925</v>
      </c>
      <c r="C2154" s="133">
        <v>11</v>
      </c>
      <c r="D2154" s="136">
        <v>11000</v>
      </c>
      <c r="E2154" s="135">
        <v>2750</v>
      </c>
      <c r="F2154" s="133">
        <v>11</v>
      </c>
      <c r="G2154" s="46" t="str">
        <f>IF(MID(tab_SATLISTE[[#This Row],[SAT-ID]],2,1)="x","x",LEFT(tab_SATLISTE[[#This Row],[SAT-ID]]))</f>
        <v>2</v>
      </c>
      <c r="H2154" s="364" t="str">
        <f xml:space="preserve"> IF(tab_SATLISTE[[#This Row],[SAT-ID]]="","",IF(MID(tab_SATLISTE[[#This Row],[SAT-ID]],2,1)="x","Freistaat Bayern",INDEX(bezirke,LEFT(tab_SATLISTE[[#This Row],[SAT-ID]],1))&amp; " - "&amp; IF(MID(tab_SATLISTE[[#This Row],[SAT-ID]],2,1)="k","kommunal","privat")))</f>
        <v>Niederbayern - kommunal</v>
      </c>
      <c r="I2154" s="365"/>
      <c r="J2154" s="365"/>
      <c r="K2154" s="365"/>
      <c r="L2154" s="366"/>
    </row>
    <row r="2155" spans="1:12" ht="15.95" customHeight="1" x14ac:dyDescent="0.25">
      <c r="A2155" s="133" t="s">
        <v>1371</v>
      </c>
      <c r="B2155" s="133" t="s">
        <v>4926</v>
      </c>
      <c r="C2155" s="133">
        <v>22</v>
      </c>
      <c r="D2155" s="136">
        <v>22000</v>
      </c>
      <c r="E2155" s="135">
        <v>5500</v>
      </c>
      <c r="F2155" s="133">
        <v>22</v>
      </c>
      <c r="G2155" s="46" t="str">
        <f>IF(MID(tab_SATLISTE[[#This Row],[SAT-ID]],2,1)="x","x",LEFT(tab_SATLISTE[[#This Row],[SAT-ID]]))</f>
        <v>2</v>
      </c>
      <c r="H2155" s="364" t="str">
        <f xml:space="preserve"> IF(tab_SATLISTE[[#This Row],[SAT-ID]]="","",IF(MID(tab_SATLISTE[[#This Row],[SAT-ID]],2,1)="x","Freistaat Bayern",INDEX(bezirke,LEFT(tab_SATLISTE[[#This Row],[SAT-ID]],1))&amp; " - "&amp; IF(MID(tab_SATLISTE[[#This Row],[SAT-ID]],2,1)="k","kommunal","privat")))</f>
        <v>Niederbayern - kommunal</v>
      </c>
      <c r="I2155" s="365"/>
      <c r="J2155" s="365"/>
      <c r="K2155" s="365"/>
      <c r="L2155" s="366"/>
    </row>
    <row r="2156" spans="1:12" ht="15.95" customHeight="1" x14ac:dyDescent="0.25">
      <c r="A2156" s="133" t="s">
        <v>1383</v>
      </c>
      <c r="B2156" s="133" t="s">
        <v>4927</v>
      </c>
      <c r="C2156" s="133">
        <v>40</v>
      </c>
      <c r="D2156" s="136">
        <v>40000</v>
      </c>
      <c r="E2156" s="135">
        <v>10000</v>
      </c>
      <c r="F2156" s="133">
        <v>40</v>
      </c>
      <c r="G2156" s="46" t="str">
        <f>IF(MID(tab_SATLISTE[[#This Row],[SAT-ID]],2,1)="x","x",LEFT(tab_SATLISTE[[#This Row],[SAT-ID]]))</f>
        <v>2</v>
      </c>
      <c r="H2156" s="364" t="str">
        <f xml:space="preserve"> IF(tab_SATLISTE[[#This Row],[SAT-ID]]="","",IF(MID(tab_SATLISTE[[#This Row],[SAT-ID]],2,1)="x","Freistaat Bayern",INDEX(bezirke,LEFT(tab_SATLISTE[[#This Row],[SAT-ID]],1))&amp; " - "&amp; IF(MID(tab_SATLISTE[[#This Row],[SAT-ID]],2,1)="k","kommunal","privat")))</f>
        <v>Niederbayern - kommunal</v>
      </c>
      <c r="I2156" s="365"/>
      <c r="J2156" s="365"/>
      <c r="K2156" s="365"/>
      <c r="L2156" s="366"/>
    </row>
    <row r="2157" spans="1:12" ht="15.95" customHeight="1" x14ac:dyDescent="0.25">
      <c r="A2157" s="133" t="s">
        <v>1202</v>
      </c>
      <c r="B2157" s="133" t="s">
        <v>4928</v>
      </c>
      <c r="C2157" s="133">
        <v>21</v>
      </c>
      <c r="D2157" s="136">
        <v>21000</v>
      </c>
      <c r="E2157" s="135">
        <v>5250</v>
      </c>
      <c r="F2157" s="133">
        <v>21</v>
      </c>
      <c r="G2157" s="46" t="str">
        <f>IF(MID(tab_SATLISTE[[#This Row],[SAT-ID]],2,1)="x","x",LEFT(tab_SATLISTE[[#This Row],[SAT-ID]]))</f>
        <v>2</v>
      </c>
      <c r="H2157" s="364" t="str">
        <f xml:space="preserve"> IF(tab_SATLISTE[[#This Row],[SAT-ID]]="","",IF(MID(tab_SATLISTE[[#This Row],[SAT-ID]],2,1)="x","Freistaat Bayern",INDEX(bezirke,LEFT(tab_SATLISTE[[#This Row],[SAT-ID]],1))&amp; " - "&amp; IF(MID(tab_SATLISTE[[#This Row],[SAT-ID]],2,1)="k","kommunal","privat")))</f>
        <v>Niederbayern - kommunal</v>
      </c>
      <c r="I2157" s="365"/>
      <c r="J2157" s="365"/>
      <c r="K2157" s="365"/>
      <c r="L2157" s="366"/>
    </row>
    <row r="2158" spans="1:12" ht="15.95" customHeight="1" x14ac:dyDescent="0.25">
      <c r="A2158" s="133" t="s">
        <v>1320</v>
      </c>
      <c r="B2158" s="133" t="s">
        <v>243</v>
      </c>
      <c r="C2158" s="133">
        <v>25</v>
      </c>
      <c r="D2158" s="136">
        <v>25000</v>
      </c>
      <c r="E2158" s="135">
        <v>6250</v>
      </c>
      <c r="F2158" s="133">
        <v>25</v>
      </c>
      <c r="G2158" s="46" t="str">
        <f>IF(MID(tab_SATLISTE[[#This Row],[SAT-ID]],2,1)="x","x",LEFT(tab_SATLISTE[[#This Row],[SAT-ID]]))</f>
        <v>2</v>
      </c>
      <c r="H2158" s="364" t="str">
        <f xml:space="preserve"> IF(tab_SATLISTE[[#This Row],[SAT-ID]]="","",IF(MID(tab_SATLISTE[[#This Row],[SAT-ID]],2,1)="x","Freistaat Bayern",INDEX(bezirke,LEFT(tab_SATLISTE[[#This Row],[SAT-ID]],1))&amp; " - "&amp; IF(MID(tab_SATLISTE[[#This Row],[SAT-ID]],2,1)="k","kommunal","privat")))</f>
        <v>Niederbayern - kommunal</v>
      </c>
      <c r="I2158" s="365"/>
      <c r="J2158" s="365"/>
      <c r="K2158" s="365"/>
      <c r="L2158" s="366"/>
    </row>
    <row r="2159" spans="1:12" ht="15.95" customHeight="1" x14ac:dyDescent="0.25">
      <c r="A2159" s="133" t="s">
        <v>1326</v>
      </c>
      <c r="B2159" s="133" t="s">
        <v>4929</v>
      </c>
      <c r="C2159" s="133">
        <v>4</v>
      </c>
      <c r="D2159" s="136">
        <v>4000</v>
      </c>
      <c r="E2159" s="135">
        <v>1000</v>
      </c>
      <c r="F2159" s="133">
        <v>4</v>
      </c>
      <c r="G2159" s="46" t="str">
        <f>IF(MID(tab_SATLISTE[[#This Row],[SAT-ID]],2,1)="x","x",LEFT(tab_SATLISTE[[#This Row],[SAT-ID]]))</f>
        <v>2</v>
      </c>
      <c r="H2159" s="364" t="str">
        <f xml:space="preserve"> IF(tab_SATLISTE[[#This Row],[SAT-ID]]="","",IF(MID(tab_SATLISTE[[#This Row],[SAT-ID]],2,1)="x","Freistaat Bayern",INDEX(bezirke,LEFT(tab_SATLISTE[[#This Row],[SAT-ID]],1))&amp; " - "&amp; IF(MID(tab_SATLISTE[[#This Row],[SAT-ID]],2,1)="k","kommunal","privat")))</f>
        <v>Niederbayern - kommunal</v>
      </c>
      <c r="I2159" s="365"/>
      <c r="J2159" s="365"/>
      <c r="K2159" s="365"/>
      <c r="L2159" s="366"/>
    </row>
    <row r="2160" spans="1:12" ht="15.95" customHeight="1" x14ac:dyDescent="0.25">
      <c r="A2160" s="133" t="s">
        <v>1400</v>
      </c>
      <c r="B2160" s="133" t="s">
        <v>4930</v>
      </c>
      <c r="C2160" s="133">
        <v>23</v>
      </c>
      <c r="D2160" s="136">
        <v>23000</v>
      </c>
      <c r="E2160" s="135">
        <v>5750</v>
      </c>
      <c r="F2160" s="133">
        <v>23</v>
      </c>
      <c r="G2160" s="46" t="str">
        <f>IF(MID(tab_SATLISTE[[#This Row],[SAT-ID]],2,1)="x","x",LEFT(tab_SATLISTE[[#This Row],[SAT-ID]]))</f>
        <v>2</v>
      </c>
      <c r="H2160" s="364" t="str">
        <f xml:space="preserve"> IF(tab_SATLISTE[[#This Row],[SAT-ID]]="","",IF(MID(tab_SATLISTE[[#This Row],[SAT-ID]],2,1)="x","Freistaat Bayern",INDEX(bezirke,LEFT(tab_SATLISTE[[#This Row],[SAT-ID]],1))&amp; " - "&amp; IF(MID(tab_SATLISTE[[#This Row],[SAT-ID]],2,1)="k","kommunal","privat")))</f>
        <v>Niederbayern - kommunal</v>
      </c>
      <c r="I2160" s="365"/>
      <c r="J2160" s="365"/>
      <c r="K2160" s="365"/>
      <c r="L2160" s="366"/>
    </row>
    <row r="2161" spans="1:12" ht="15.95" customHeight="1" x14ac:dyDescent="0.25">
      <c r="A2161" s="133" t="s">
        <v>1338</v>
      </c>
      <c r="B2161" s="133" t="s">
        <v>4931</v>
      </c>
      <c r="C2161" s="133">
        <v>21</v>
      </c>
      <c r="D2161" s="136">
        <v>21000</v>
      </c>
      <c r="E2161" s="135">
        <v>5250</v>
      </c>
      <c r="F2161" s="133">
        <v>21</v>
      </c>
      <c r="G2161" s="46" t="str">
        <f>IF(MID(tab_SATLISTE[[#This Row],[SAT-ID]],2,1)="x","x",LEFT(tab_SATLISTE[[#This Row],[SAT-ID]]))</f>
        <v>2</v>
      </c>
      <c r="H2161" s="364" t="str">
        <f xml:space="preserve"> IF(tab_SATLISTE[[#This Row],[SAT-ID]]="","",IF(MID(tab_SATLISTE[[#This Row],[SAT-ID]],2,1)="x","Freistaat Bayern",INDEX(bezirke,LEFT(tab_SATLISTE[[#This Row],[SAT-ID]],1))&amp; " - "&amp; IF(MID(tab_SATLISTE[[#This Row],[SAT-ID]],2,1)="k","kommunal","privat")))</f>
        <v>Niederbayern - kommunal</v>
      </c>
      <c r="I2161" s="365"/>
      <c r="J2161" s="365"/>
      <c r="K2161" s="365"/>
      <c r="L2161" s="366"/>
    </row>
    <row r="2162" spans="1:12" ht="15.95" customHeight="1" x14ac:dyDescent="0.25">
      <c r="A2162" s="133" t="s">
        <v>1379</v>
      </c>
      <c r="B2162" s="133" t="s">
        <v>4932</v>
      </c>
      <c r="C2162" s="133">
        <v>27</v>
      </c>
      <c r="D2162" s="136">
        <v>27000</v>
      </c>
      <c r="E2162" s="135">
        <v>6750</v>
      </c>
      <c r="F2162" s="133">
        <v>27</v>
      </c>
      <c r="G2162" s="46" t="str">
        <f>IF(MID(tab_SATLISTE[[#This Row],[SAT-ID]],2,1)="x","x",LEFT(tab_SATLISTE[[#This Row],[SAT-ID]]))</f>
        <v>2</v>
      </c>
      <c r="H2162" s="364" t="str">
        <f xml:space="preserve"> IF(tab_SATLISTE[[#This Row],[SAT-ID]]="","",IF(MID(tab_SATLISTE[[#This Row],[SAT-ID]],2,1)="x","Freistaat Bayern",INDEX(bezirke,LEFT(tab_SATLISTE[[#This Row],[SAT-ID]],1))&amp; " - "&amp; IF(MID(tab_SATLISTE[[#This Row],[SAT-ID]],2,1)="k","kommunal","privat")))</f>
        <v>Niederbayern - kommunal</v>
      </c>
      <c r="I2162" s="365"/>
      <c r="J2162" s="365"/>
      <c r="K2162" s="365"/>
      <c r="L2162" s="366"/>
    </row>
    <row r="2163" spans="1:12" ht="15.95" customHeight="1" x14ac:dyDescent="0.25">
      <c r="A2163" s="133" t="s">
        <v>1233</v>
      </c>
      <c r="B2163" s="133" t="s">
        <v>4933</v>
      </c>
      <c r="C2163" s="133">
        <v>2</v>
      </c>
      <c r="D2163" s="136">
        <v>2000</v>
      </c>
      <c r="E2163" s="135">
        <v>500</v>
      </c>
      <c r="F2163" s="133">
        <v>2</v>
      </c>
      <c r="G2163" s="46" t="str">
        <f>IF(MID(tab_SATLISTE[[#This Row],[SAT-ID]],2,1)="x","x",LEFT(tab_SATLISTE[[#This Row],[SAT-ID]]))</f>
        <v>2</v>
      </c>
      <c r="H2163" s="364" t="str">
        <f xml:space="preserve"> IF(tab_SATLISTE[[#This Row],[SAT-ID]]="","",IF(MID(tab_SATLISTE[[#This Row],[SAT-ID]],2,1)="x","Freistaat Bayern",INDEX(bezirke,LEFT(tab_SATLISTE[[#This Row],[SAT-ID]],1))&amp; " - "&amp; IF(MID(tab_SATLISTE[[#This Row],[SAT-ID]],2,1)="k","kommunal","privat")))</f>
        <v>Niederbayern - kommunal</v>
      </c>
      <c r="I2163" s="365"/>
      <c r="J2163" s="365"/>
      <c r="K2163" s="365"/>
      <c r="L2163" s="366"/>
    </row>
    <row r="2164" spans="1:12" ht="15.95" customHeight="1" x14ac:dyDescent="0.25">
      <c r="A2164" s="133" t="s">
        <v>1305</v>
      </c>
      <c r="B2164" s="133" t="s">
        <v>4934</v>
      </c>
      <c r="C2164" s="133">
        <v>35</v>
      </c>
      <c r="D2164" s="136">
        <v>35000</v>
      </c>
      <c r="E2164" s="135">
        <v>8750</v>
      </c>
      <c r="F2164" s="133">
        <v>35</v>
      </c>
      <c r="G2164" s="46" t="str">
        <f>IF(MID(tab_SATLISTE[[#This Row],[SAT-ID]],2,1)="x","x",LEFT(tab_SATLISTE[[#This Row],[SAT-ID]]))</f>
        <v>2</v>
      </c>
      <c r="H2164" s="364" t="str">
        <f xml:space="preserve"> IF(tab_SATLISTE[[#This Row],[SAT-ID]]="","",IF(MID(tab_SATLISTE[[#This Row],[SAT-ID]],2,1)="x","Freistaat Bayern",INDEX(bezirke,LEFT(tab_SATLISTE[[#This Row],[SAT-ID]],1))&amp; " - "&amp; IF(MID(tab_SATLISTE[[#This Row],[SAT-ID]],2,1)="k","kommunal","privat")))</f>
        <v>Niederbayern - kommunal</v>
      </c>
      <c r="I2164" s="365"/>
      <c r="J2164" s="365"/>
      <c r="K2164" s="365"/>
      <c r="L2164" s="366"/>
    </row>
    <row r="2165" spans="1:12" ht="15.95" customHeight="1" x14ac:dyDescent="0.25">
      <c r="A2165" s="133" t="s">
        <v>1398</v>
      </c>
      <c r="B2165" s="133" t="s">
        <v>244</v>
      </c>
      <c r="C2165" s="133">
        <v>8</v>
      </c>
      <c r="D2165" s="136">
        <v>8000</v>
      </c>
      <c r="E2165" s="135">
        <v>2000</v>
      </c>
      <c r="F2165" s="133">
        <v>8</v>
      </c>
      <c r="G2165" s="46" t="str">
        <f>IF(MID(tab_SATLISTE[[#This Row],[SAT-ID]],2,1)="x","x",LEFT(tab_SATLISTE[[#This Row],[SAT-ID]]))</f>
        <v>2</v>
      </c>
      <c r="H2165" s="364" t="str">
        <f xml:space="preserve"> IF(tab_SATLISTE[[#This Row],[SAT-ID]]="","",IF(MID(tab_SATLISTE[[#This Row],[SAT-ID]],2,1)="x","Freistaat Bayern",INDEX(bezirke,LEFT(tab_SATLISTE[[#This Row],[SAT-ID]],1))&amp; " - "&amp; IF(MID(tab_SATLISTE[[#This Row],[SAT-ID]],2,1)="k","kommunal","privat")))</f>
        <v>Niederbayern - kommunal</v>
      </c>
      <c r="I2165" s="365"/>
      <c r="J2165" s="365"/>
      <c r="K2165" s="365"/>
      <c r="L2165" s="366"/>
    </row>
    <row r="2166" spans="1:12" ht="15.95" customHeight="1" x14ac:dyDescent="0.25">
      <c r="A2166" s="133" t="s">
        <v>1199</v>
      </c>
      <c r="B2166" s="133" t="s">
        <v>4935</v>
      </c>
      <c r="C2166" s="133">
        <v>15</v>
      </c>
      <c r="D2166" s="136">
        <v>15000</v>
      </c>
      <c r="E2166" s="135">
        <v>3750</v>
      </c>
      <c r="F2166" s="133">
        <v>15</v>
      </c>
      <c r="G2166" s="46" t="str">
        <f>IF(MID(tab_SATLISTE[[#This Row],[SAT-ID]],2,1)="x","x",LEFT(tab_SATLISTE[[#This Row],[SAT-ID]]))</f>
        <v>2</v>
      </c>
      <c r="H2166" s="364" t="str">
        <f xml:space="preserve"> IF(tab_SATLISTE[[#This Row],[SAT-ID]]="","",IF(MID(tab_SATLISTE[[#This Row],[SAT-ID]],2,1)="x","Freistaat Bayern",INDEX(bezirke,LEFT(tab_SATLISTE[[#This Row],[SAT-ID]],1))&amp; " - "&amp; IF(MID(tab_SATLISTE[[#This Row],[SAT-ID]],2,1)="k","kommunal","privat")))</f>
        <v>Niederbayern - kommunal</v>
      </c>
      <c r="I2166" s="365"/>
      <c r="J2166" s="365"/>
      <c r="K2166" s="365"/>
      <c r="L2166" s="366"/>
    </row>
    <row r="2167" spans="1:12" ht="15.95" customHeight="1" x14ac:dyDescent="0.25">
      <c r="A2167" s="133" t="s">
        <v>1285</v>
      </c>
      <c r="B2167" s="133" t="s">
        <v>4936</v>
      </c>
      <c r="C2167" s="133">
        <v>8</v>
      </c>
      <c r="D2167" s="136">
        <v>8000</v>
      </c>
      <c r="E2167" s="135">
        <v>2000</v>
      </c>
      <c r="F2167" s="133">
        <v>8</v>
      </c>
      <c r="G2167" s="46" t="str">
        <f>IF(MID(tab_SATLISTE[[#This Row],[SAT-ID]],2,1)="x","x",LEFT(tab_SATLISTE[[#This Row],[SAT-ID]]))</f>
        <v>2</v>
      </c>
      <c r="H2167" s="364" t="str">
        <f xml:space="preserve"> IF(tab_SATLISTE[[#This Row],[SAT-ID]]="","",IF(MID(tab_SATLISTE[[#This Row],[SAT-ID]],2,1)="x","Freistaat Bayern",INDEX(bezirke,LEFT(tab_SATLISTE[[#This Row],[SAT-ID]],1))&amp; " - "&amp; IF(MID(tab_SATLISTE[[#This Row],[SAT-ID]],2,1)="k","kommunal","privat")))</f>
        <v>Niederbayern - kommunal</v>
      </c>
      <c r="I2167" s="365"/>
      <c r="J2167" s="365"/>
      <c r="K2167" s="365"/>
      <c r="L2167" s="366"/>
    </row>
    <row r="2168" spans="1:12" ht="15.95" customHeight="1" x14ac:dyDescent="0.25">
      <c r="A2168" s="133" t="s">
        <v>1515</v>
      </c>
      <c r="B2168" s="133" t="s">
        <v>4937</v>
      </c>
      <c r="C2168" s="133">
        <v>12</v>
      </c>
      <c r="D2168" s="136">
        <v>12000</v>
      </c>
      <c r="E2168" s="135">
        <v>3000</v>
      </c>
      <c r="F2168" s="133">
        <v>12</v>
      </c>
      <c r="G2168" s="46" t="str">
        <f>IF(MID(tab_SATLISTE[[#This Row],[SAT-ID]],2,1)="x","x",LEFT(tab_SATLISTE[[#This Row],[SAT-ID]]))</f>
        <v>3</v>
      </c>
      <c r="H2168" s="364" t="str">
        <f xml:space="preserve"> IF(tab_SATLISTE[[#This Row],[SAT-ID]]="","",IF(MID(tab_SATLISTE[[#This Row],[SAT-ID]],2,1)="x","Freistaat Bayern",INDEX(bezirke,LEFT(tab_SATLISTE[[#This Row],[SAT-ID]],1))&amp; " - "&amp; IF(MID(tab_SATLISTE[[#This Row],[SAT-ID]],2,1)="k","kommunal","privat")))</f>
        <v>Oberpfalz - kommunal</v>
      </c>
      <c r="I2168" s="365"/>
      <c r="J2168" s="365"/>
      <c r="K2168" s="365"/>
      <c r="L2168" s="366"/>
    </row>
    <row r="2169" spans="1:12" ht="15.95" customHeight="1" x14ac:dyDescent="0.25">
      <c r="A2169" s="133" t="s">
        <v>1523</v>
      </c>
      <c r="B2169" s="133" t="s">
        <v>4938</v>
      </c>
      <c r="C2169" s="133">
        <v>3</v>
      </c>
      <c r="D2169" s="136">
        <v>3000</v>
      </c>
      <c r="E2169" s="135">
        <v>750</v>
      </c>
      <c r="F2169" s="133">
        <v>3</v>
      </c>
      <c r="G2169" s="46" t="str">
        <f>IF(MID(tab_SATLISTE[[#This Row],[SAT-ID]],2,1)="x","x",LEFT(tab_SATLISTE[[#This Row],[SAT-ID]]))</f>
        <v>3</v>
      </c>
      <c r="H2169" s="364" t="str">
        <f xml:space="preserve"> IF(tab_SATLISTE[[#This Row],[SAT-ID]]="","",IF(MID(tab_SATLISTE[[#This Row],[SAT-ID]],2,1)="x","Freistaat Bayern",INDEX(bezirke,LEFT(tab_SATLISTE[[#This Row],[SAT-ID]],1))&amp; " - "&amp; IF(MID(tab_SATLISTE[[#This Row],[SAT-ID]],2,1)="k","kommunal","privat")))</f>
        <v>Oberpfalz - kommunal</v>
      </c>
      <c r="I2169" s="365"/>
      <c r="J2169" s="365"/>
      <c r="K2169" s="365"/>
      <c r="L2169" s="366"/>
    </row>
    <row r="2170" spans="1:12" ht="15.95" customHeight="1" x14ac:dyDescent="0.25">
      <c r="A2170" s="133" t="s">
        <v>1533</v>
      </c>
      <c r="B2170" s="133" t="s">
        <v>4939</v>
      </c>
      <c r="C2170" s="133">
        <v>23</v>
      </c>
      <c r="D2170" s="136">
        <v>23000</v>
      </c>
      <c r="E2170" s="135">
        <v>5750</v>
      </c>
      <c r="F2170" s="133">
        <v>23</v>
      </c>
      <c r="G2170" s="46" t="str">
        <f>IF(MID(tab_SATLISTE[[#This Row],[SAT-ID]],2,1)="x","x",LEFT(tab_SATLISTE[[#This Row],[SAT-ID]]))</f>
        <v>3</v>
      </c>
      <c r="H2170" s="364" t="str">
        <f xml:space="preserve"> IF(tab_SATLISTE[[#This Row],[SAT-ID]]="","",IF(MID(tab_SATLISTE[[#This Row],[SAT-ID]],2,1)="x","Freistaat Bayern",INDEX(bezirke,LEFT(tab_SATLISTE[[#This Row],[SAT-ID]],1))&amp; " - "&amp; IF(MID(tab_SATLISTE[[#This Row],[SAT-ID]],2,1)="k","kommunal","privat")))</f>
        <v>Oberpfalz - kommunal</v>
      </c>
      <c r="I2170" s="365"/>
      <c r="J2170" s="365"/>
      <c r="K2170" s="365"/>
      <c r="L2170" s="366"/>
    </row>
    <row r="2171" spans="1:12" ht="15.95" customHeight="1" x14ac:dyDescent="0.25">
      <c r="A2171" s="133" t="s">
        <v>1486</v>
      </c>
      <c r="B2171" s="133" t="s">
        <v>4940</v>
      </c>
      <c r="C2171" s="133">
        <v>28</v>
      </c>
      <c r="D2171" s="136">
        <v>28000</v>
      </c>
      <c r="E2171" s="135">
        <v>7000</v>
      </c>
      <c r="F2171" s="133">
        <v>28</v>
      </c>
      <c r="G2171" s="46" t="str">
        <f>IF(MID(tab_SATLISTE[[#This Row],[SAT-ID]],2,1)="x","x",LEFT(tab_SATLISTE[[#This Row],[SAT-ID]]))</f>
        <v>3</v>
      </c>
      <c r="H2171" s="364" t="str">
        <f xml:space="preserve"> IF(tab_SATLISTE[[#This Row],[SAT-ID]]="","",IF(MID(tab_SATLISTE[[#This Row],[SAT-ID]],2,1)="x","Freistaat Bayern",INDEX(bezirke,LEFT(tab_SATLISTE[[#This Row],[SAT-ID]],1))&amp; " - "&amp; IF(MID(tab_SATLISTE[[#This Row],[SAT-ID]],2,1)="k","kommunal","privat")))</f>
        <v>Oberpfalz - kommunal</v>
      </c>
      <c r="I2171" s="365"/>
      <c r="J2171" s="365"/>
      <c r="K2171" s="365"/>
      <c r="L2171" s="366"/>
    </row>
    <row r="2172" spans="1:12" ht="15.95" customHeight="1" x14ac:dyDescent="0.25">
      <c r="A2172" s="133" t="s">
        <v>1504</v>
      </c>
      <c r="B2172" s="133" t="s">
        <v>4941</v>
      </c>
      <c r="C2172" s="133">
        <v>41</v>
      </c>
      <c r="D2172" s="136">
        <v>41000</v>
      </c>
      <c r="E2172" s="135">
        <v>10250</v>
      </c>
      <c r="F2172" s="133">
        <v>41</v>
      </c>
      <c r="G2172" s="46" t="str">
        <f>IF(MID(tab_SATLISTE[[#This Row],[SAT-ID]],2,1)="x","x",LEFT(tab_SATLISTE[[#This Row],[SAT-ID]]))</f>
        <v>3</v>
      </c>
      <c r="H2172" s="364" t="str">
        <f xml:space="preserve"> IF(tab_SATLISTE[[#This Row],[SAT-ID]]="","",IF(MID(tab_SATLISTE[[#This Row],[SAT-ID]],2,1)="x","Freistaat Bayern",INDEX(bezirke,LEFT(tab_SATLISTE[[#This Row],[SAT-ID]],1))&amp; " - "&amp; IF(MID(tab_SATLISTE[[#This Row],[SAT-ID]],2,1)="k","kommunal","privat")))</f>
        <v>Oberpfalz - kommunal</v>
      </c>
      <c r="I2172" s="365"/>
      <c r="J2172" s="365"/>
      <c r="K2172" s="365"/>
      <c r="L2172" s="366"/>
    </row>
    <row r="2173" spans="1:12" ht="15.95" customHeight="1" x14ac:dyDescent="0.25">
      <c r="A2173" s="133" t="s">
        <v>1599</v>
      </c>
      <c r="B2173" s="133" t="s">
        <v>4942</v>
      </c>
      <c r="C2173" s="133">
        <v>33</v>
      </c>
      <c r="D2173" s="136">
        <v>33000</v>
      </c>
      <c r="E2173" s="135">
        <v>8250</v>
      </c>
      <c r="F2173" s="133">
        <v>33</v>
      </c>
      <c r="G2173" s="46" t="str">
        <f>IF(MID(tab_SATLISTE[[#This Row],[SAT-ID]],2,1)="x","x",LEFT(tab_SATLISTE[[#This Row],[SAT-ID]]))</f>
        <v>3</v>
      </c>
      <c r="H2173" s="364" t="str">
        <f xml:space="preserve"> IF(tab_SATLISTE[[#This Row],[SAT-ID]]="","",IF(MID(tab_SATLISTE[[#This Row],[SAT-ID]],2,1)="x","Freistaat Bayern",INDEX(bezirke,LEFT(tab_SATLISTE[[#This Row],[SAT-ID]],1))&amp; " - "&amp; IF(MID(tab_SATLISTE[[#This Row],[SAT-ID]],2,1)="k","kommunal","privat")))</f>
        <v>Oberpfalz - kommunal</v>
      </c>
      <c r="I2173" s="365"/>
      <c r="J2173" s="365"/>
      <c r="K2173" s="365"/>
      <c r="L2173" s="366"/>
    </row>
    <row r="2174" spans="1:12" ht="15.95" customHeight="1" x14ac:dyDescent="0.25">
      <c r="A2174" s="133" t="s">
        <v>1613</v>
      </c>
      <c r="B2174" s="133" t="s">
        <v>4943</v>
      </c>
      <c r="C2174" s="133">
        <v>27</v>
      </c>
      <c r="D2174" s="136">
        <v>27000</v>
      </c>
      <c r="E2174" s="135">
        <v>6750</v>
      </c>
      <c r="F2174" s="133">
        <v>27</v>
      </c>
      <c r="G2174" s="46" t="str">
        <f>IF(MID(tab_SATLISTE[[#This Row],[SAT-ID]],2,1)="x","x",LEFT(tab_SATLISTE[[#This Row],[SAT-ID]]))</f>
        <v>3</v>
      </c>
      <c r="H2174" s="364" t="str">
        <f xml:space="preserve"> IF(tab_SATLISTE[[#This Row],[SAT-ID]]="","",IF(MID(tab_SATLISTE[[#This Row],[SAT-ID]],2,1)="x","Freistaat Bayern",INDEX(bezirke,LEFT(tab_SATLISTE[[#This Row],[SAT-ID]],1))&amp; " - "&amp; IF(MID(tab_SATLISTE[[#This Row],[SAT-ID]],2,1)="k","kommunal","privat")))</f>
        <v>Oberpfalz - kommunal</v>
      </c>
      <c r="I2174" s="365"/>
      <c r="J2174" s="365"/>
      <c r="K2174" s="365"/>
      <c r="L2174" s="366"/>
    </row>
    <row r="2175" spans="1:12" ht="15.95" customHeight="1" x14ac:dyDescent="0.25">
      <c r="A2175" s="133" t="s">
        <v>1475</v>
      </c>
      <c r="B2175" s="133" t="s">
        <v>249</v>
      </c>
      <c r="C2175" s="133">
        <v>11</v>
      </c>
      <c r="D2175" s="136">
        <v>11000</v>
      </c>
      <c r="E2175" s="135">
        <v>2750</v>
      </c>
      <c r="F2175" s="133">
        <v>11</v>
      </c>
      <c r="G2175" s="46" t="str">
        <f>IF(MID(tab_SATLISTE[[#This Row],[SAT-ID]],2,1)="x","x",LEFT(tab_SATLISTE[[#This Row],[SAT-ID]]))</f>
        <v>3</v>
      </c>
      <c r="H2175" s="364" t="str">
        <f xml:space="preserve"> IF(tab_SATLISTE[[#This Row],[SAT-ID]]="","",IF(MID(tab_SATLISTE[[#This Row],[SAT-ID]],2,1)="x","Freistaat Bayern",INDEX(bezirke,LEFT(tab_SATLISTE[[#This Row],[SAT-ID]],1))&amp; " - "&amp; IF(MID(tab_SATLISTE[[#This Row],[SAT-ID]],2,1)="k","kommunal","privat")))</f>
        <v>Oberpfalz - kommunal</v>
      </c>
      <c r="I2175" s="365"/>
      <c r="J2175" s="365"/>
      <c r="K2175" s="365"/>
      <c r="L2175" s="366"/>
    </row>
    <row r="2176" spans="1:12" ht="15.95" customHeight="1" x14ac:dyDescent="0.25">
      <c r="A2176" s="133" t="s">
        <v>1587</v>
      </c>
      <c r="B2176" s="133" t="s">
        <v>4944</v>
      </c>
      <c r="C2176" s="133">
        <v>23</v>
      </c>
      <c r="D2176" s="136">
        <v>23000</v>
      </c>
      <c r="E2176" s="135">
        <v>5750</v>
      </c>
      <c r="F2176" s="133">
        <v>23</v>
      </c>
      <c r="G2176" s="46" t="str">
        <f>IF(MID(tab_SATLISTE[[#This Row],[SAT-ID]],2,1)="x","x",LEFT(tab_SATLISTE[[#This Row],[SAT-ID]]))</f>
        <v>3</v>
      </c>
      <c r="H2176" s="364" t="str">
        <f xml:space="preserve"> IF(tab_SATLISTE[[#This Row],[SAT-ID]]="","",IF(MID(tab_SATLISTE[[#This Row],[SAT-ID]],2,1)="x","Freistaat Bayern",INDEX(bezirke,LEFT(tab_SATLISTE[[#This Row],[SAT-ID]],1))&amp; " - "&amp; IF(MID(tab_SATLISTE[[#This Row],[SAT-ID]],2,1)="k","kommunal","privat")))</f>
        <v>Oberpfalz - kommunal</v>
      </c>
      <c r="I2176" s="365"/>
      <c r="J2176" s="365"/>
      <c r="K2176" s="365"/>
      <c r="L2176" s="366"/>
    </row>
    <row r="2177" spans="1:12" ht="15.95" customHeight="1" x14ac:dyDescent="0.25">
      <c r="A2177" s="133" t="s">
        <v>1590</v>
      </c>
      <c r="B2177" s="133" t="s">
        <v>4945</v>
      </c>
      <c r="C2177" s="133">
        <v>54</v>
      </c>
      <c r="D2177" s="136">
        <v>54000</v>
      </c>
      <c r="E2177" s="135">
        <v>13500</v>
      </c>
      <c r="F2177" s="133">
        <v>54</v>
      </c>
      <c r="G2177" s="46" t="str">
        <f>IF(MID(tab_SATLISTE[[#This Row],[SAT-ID]],2,1)="x","x",LEFT(tab_SATLISTE[[#This Row],[SAT-ID]]))</f>
        <v>3</v>
      </c>
      <c r="H2177" s="364" t="str">
        <f xml:space="preserve"> IF(tab_SATLISTE[[#This Row],[SAT-ID]]="","",IF(MID(tab_SATLISTE[[#This Row],[SAT-ID]],2,1)="x","Freistaat Bayern",INDEX(bezirke,LEFT(tab_SATLISTE[[#This Row],[SAT-ID]],1))&amp; " - "&amp; IF(MID(tab_SATLISTE[[#This Row],[SAT-ID]],2,1)="k","kommunal","privat")))</f>
        <v>Oberpfalz - kommunal</v>
      </c>
      <c r="I2177" s="365"/>
      <c r="J2177" s="365"/>
      <c r="K2177" s="365"/>
      <c r="L2177" s="366"/>
    </row>
    <row r="2178" spans="1:12" ht="15.95" customHeight="1" x14ac:dyDescent="0.25">
      <c r="A2178" s="133" t="s">
        <v>1683</v>
      </c>
      <c r="B2178" s="133" t="s">
        <v>4946</v>
      </c>
      <c r="C2178" s="133">
        <v>27</v>
      </c>
      <c r="D2178" s="136">
        <v>27000</v>
      </c>
      <c r="E2178" s="135">
        <v>6750</v>
      </c>
      <c r="F2178" s="133">
        <v>27</v>
      </c>
      <c r="G2178" s="46" t="str">
        <f>IF(MID(tab_SATLISTE[[#This Row],[SAT-ID]],2,1)="x","x",LEFT(tab_SATLISTE[[#This Row],[SAT-ID]]))</f>
        <v>3</v>
      </c>
      <c r="H2178" s="364" t="str">
        <f xml:space="preserve"> IF(tab_SATLISTE[[#This Row],[SAT-ID]]="","",IF(MID(tab_SATLISTE[[#This Row],[SAT-ID]],2,1)="x","Freistaat Bayern",INDEX(bezirke,LEFT(tab_SATLISTE[[#This Row],[SAT-ID]],1))&amp; " - "&amp; IF(MID(tab_SATLISTE[[#This Row],[SAT-ID]],2,1)="k","kommunal","privat")))</f>
        <v>Oberpfalz - kommunal</v>
      </c>
      <c r="I2178" s="365"/>
      <c r="J2178" s="365"/>
      <c r="K2178" s="365"/>
      <c r="L2178" s="366"/>
    </row>
    <row r="2179" spans="1:12" ht="15.95" customHeight="1" x14ac:dyDescent="0.25">
      <c r="A2179" s="133" t="s">
        <v>1502</v>
      </c>
      <c r="B2179" s="133" t="s">
        <v>4947</v>
      </c>
      <c r="C2179" s="133">
        <v>15</v>
      </c>
      <c r="D2179" s="136">
        <v>15000</v>
      </c>
      <c r="E2179" s="135">
        <v>3750</v>
      </c>
      <c r="F2179" s="133">
        <v>15</v>
      </c>
      <c r="G2179" s="46" t="str">
        <f>IF(MID(tab_SATLISTE[[#This Row],[SAT-ID]],2,1)="x","x",LEFT(tab_SATLISTE[[#This Row],[SAT-ID]]))</f>
        <v>3</v>
      </c>
      <c r="H2179" s="364" t="str">
        <f xml:space="preserve"> IF(tab_SATLISTE[[#This Row],[SAT-ID]]="","",IF(MID(tab_SATLISTE[[#This Row],[SAT-ID]],2,1)="x","Freistaat Bayern",INDEX(bezirke,LEFT(tab_SATLISTE[[#This Row],[SAT-ID]],1))&amp; " - "&amp; IF(MID(tab_SATLISTE[[#This Row],[SAT-ID]],2,1)="k","kommunal","privat")))</f>
        <v>Oberpfalz - kommunal</v>
      </c>
      <c r="I2179" s="365"/>
      <c r="J2179" s="365"/>
      <c r="K2179" s="365"/>
      <c r="L2179" s="366"/>
    </row>
    <row r="2180" spans="1:12" ht="15.95" customHeight="1" x14ac:dyDescent="0.25">
      <c r="A2180" s="133" t="s">
        <v>1577</v>
      </c>
      <c r="B2180" s="133" t="s">
        <v>4948</v>
      </c>
      <c r="C2180" s="133">
        <v>16</v>
      </c>
      <c r="D2180" s="136">
        <v>16000</v>
      </c>
      <c r="E2180" s="135">
        <v>4000</v>
      </c>
      <c r="F2180" s="133">
        <v>16</v>
      </c>
      <c r="G2180" s="46" t="str">
        <f>IF(MID(tab_SATLISTE[[#This Row],[SAT-ID]],2,1)="x","x",LEFT(tab_SATLISTE[[#This Row],[SAT-ID]]))</f>
        <v>3</v>
      </c>
      <c r="H2180" s="364" t="str">
        <f xml:space="preserve"> IF(tab_SATLISTE[[#This Row],[SAT-ID]]="","",IF(MID(tab_SATLISTE[[#This Row],[SAT-ID]],2,1)="x","Freistaat Bayern",INDEX(bezirke,LEFT(tab_SATLISTE[[#This Row],[SAT-ID]],1))&amp; " - "&amp; IF(MID(tab_SATLISTE[[#This Row],[SAT-ID]],2,1)="k","kommunal","privat")))</f>
        <v>Oberpfalz - kommunal</v>
      </c>
      <c r="I2180" s="365"/>
      <c r="J2180" s="365"/>
      <c r="K2180" s="365"/>
      <c r="L2180" s="366"/>
    </row>
    <row r="2181" spans="1:12" ht="15.95" customHeight="1" x14ac:dyDescent="0.25">
      <c r="A2181" s="133" t="s">
        <v>1585</v>
      </c>
      <c r="B2181" s="133" t="s">
        <v>4949</v>
      </c>
      <c r="C2181" s="133">
        <v>31</v>
      </c>
      <c r="D2181" s="136">
        <v>31000</v>
      </c>
      <c r="E2181" s="135">
        <v>7750</v>
      </c>
      <c r="F2181" s="133">
        <v>31</v>
      </c>
      <c r="G2181" s="46" t="str">
        <f>IF(MID(tab_SATLISTE[[#This Row],[SAT-ID]],2,1)="x","x",LEFT(tab_SATLISTE[[#This Row],[SAT-ID]]))</f>
        <v>3</v>
      </c>
      <c r="H2181" s="364" t="str">
        <f xml:space="preserve"> IF(tab_SATLISTE[[#This Row],[SAT-ID]]="","",IF(MID(tab_SATLISTE[[#This Row],[SAT-ID]],2,1)="x","Freistaat Bayern",INDEX(bezirke,LEFT(tab_SATLISTE[[#This Row],[SAT-ID]],1))&amp; " - "&amp; IF(MID(tab_SATLISTE[[#This Row],[SAT-ID]],2,1)="k","kommunal","privat")))</f>
        <v>Oberpfalz - kommunal</v>
      </c>
      <c r="I2181" s="365"/>
      <c r="J2181" s="365"/>
      <c r="K2181" s="365"/>
      <c r="L2181" s="366"/>
    </row>
    <row r="2182" spans="1:12" ht="15.95" customHeight="1" x14ac:dyDescent="0.25">
      <c r="A2182" s="133" t="s">
        <v>1596</v>
      </c>
      <c r="B2182" s="133" t="s">
        <v>4950</v>
      </c>
      <c r="C2182" s="133">
        <v>36</v>
      </c>
      <c r="D2182" s="136">
        <v>36000</v>
      </c>
      <c r="E2182" s="135">
        <v>9000</v>
      </c>
      <c r="F2182" s="133">
        <v>36</v>
      </c>
      <c r="G2182" s="46" t="str">
        <f>IF(MID(tab_SATLISTE[[#This Row],[SAT-ID]],2,1)="x","x",LEFT(tab_SATLISTE[[#This Row],[SAT-ID]]))</f>
        <v>3</v>
      </c>
      <c r="H2182" s="364" t="str">
        <f xml:space="preserve"> IF(tab_SATLISTE[[#This Row],[SAT-ID]]="","",IF(MID(tab_SATLISTE[[#This Row],[SAT-ID]],2,1)="x","Freistaat Bayern",INDEX(bezirke,LEFT(tab_SATLISTE[[#This Row],[SAT-ID]],1))&amp; " - "&amp; IF(MID(tab_SATLISTE[[#This Row],[SAT-ID]],2,1)="k","kommunal","privat")))</f>
        <v>Oberpfalz - kommunal</v>
      </c>
      <c r="I2182" s="365"/>
      <c r="J2182" s="365"/>
      <c r="K2182" s="365"/>
      <c r="L2182" s="366"/>
    </row>
    <row r="2183" spans="1:12" ht="15.95" customHeight="1" x14ac:dyDescent="0.25">
      <c r="A2183" s="133" t="s">
        <v>1631</v>
      </c>
      <c r="B2183" s="133" t="s">
        <v>4951</v>
      </c>
      <c r="C2183" s="133">
        <v>9</v>
      </c>
      <c r="D2183" s="136">
        <v>9000</v>
      </c>
      <c r="E2183" s="135">
        <v>2250</v>
      </c>
      <c r="F2183" s="133">
        <v>9</v>
      </c>
      <c r="G2183" s="46" t="str">
        <f>IF(MID(tab_SATLISTE[[#This Row],[SAT-ID]],2,1)="x","x",LEFT(tab_SATLISTE[[#This Row],[SAT-ID]]))</f>
        <v>3</v>
      </c>
      <c r="H2183" s="364" t="str">
        <f xml:space="preserve"> IF(tab_SATLISTE[[#This Row],[SAT-ID]]="","",IF(MID(tab_SATLISTE[[#This Row],[SAT-ID]],2,1)="x","Freistaat Bayern",INDEX(bezirke,LEFT(tab_SATLISTE[[#This Row],[SAT-ID]],1))&amp; " - "&amp; IF(MID(tab_SATLISTE[[#This Row],[SAT-ID]],2,1)="k","kommunal","privat")))</f>
        <v>Oberpfalz - kommunal</v>
      </c>
      <c r="I2183" s="365"/>
      <c r="J2183" s="365"/>
      <c r="K2183" s="365"/>
      <c r="L2183" s="366"/>
    </row>
    <row r="2184" spans="1:12" ht="15.95" customHeight="1" x14ac:dyDescent="0.25">
      <c r="A2184" s="133" t="s">
        <v>1526</v>
      </c>
      <c r="B2184" s="133" t="s">
        <v>253</v>
      </c>
      <c r="C2184" s="133">
        <v>8</v>
      </c>
      <c r="D2184" s="136">
        <v>8000</v>
      </c>
      <c r="E2184" s="135">
        <v>2000</v>
      </c>
      <c r="F2184" s="133">
        <v>8</v>
      </c>
      <c r="G2184" s="46" t="str">
        <f>IF(MID(tab_SATLISTE[[#This Row],[SAT-ID]],2,1)="x","x",LEFT(tab_SATLISTE[[#This Row],[SAT-ID]]))</f>
        <v>3</v>
      </c>
      <c r="H2184" s="364" t="str">
        <f xml:space="preserve"> IF(tab_SATLISTE[[#This Row],[SAT-ID]]="","",IF(MID(tab_SATLISTE[[#This Row],[SAT-ID]],2,1)="x","Freistaat Bayern",INDEX(bezirke,LEFT(tab_SATLISTE[[#This Row],[SAT-ID]],1))&amp; " - "&amp; IF(MID(tab_SATLISTE[[#This Row],[SAT-ID]],2,1)="k","kommunal","privat")))</f>
        <v>Oberpfalz - kommunal</v>
      </c>
      <c r="I2184" s="365"/>
      <c r="J2184" s="365"/>
      <c r="K2184" s="365"/>
      <c r="L2184" s="366"/>
    </row>
    <row r="2185" spans="1:12" ht="15.95" customHeight="1" x14ac:dyDescent="0.25">
      <c r="A2185" s="133" t="s">
        <v>1549</v>
      </c>
      <c r="B2185" s="133" t="s">
        <v>4952</v>
      </c>
      <c r="C2185" s="133">
        <v>15</v>
      </c>
      <c r="D2185" s="136">
        <v>15000</v>
      </c>
      <c r="E2185" s="135">
        <v>3750</v>
      </c>
      <c r="F2185" s="133">
        <v>15</v>
      </c>
      <c r="G2185" s="46" t="str">
        <f>IF(MID(tab_SATLISTE[[#This Row],[SAT-ID]],2,1)="x","x",LEFT(tab_SATLISTE[[#This Row],[SAT-ID]]))</f>
        <v>3</v>
      </c>
      <c r="H2185" s="364" t="str">
        <f xml:space="preserve"> IF(tab_SATLISTE[[#This Row],[SAT-ID]]="","",IF(MID(tab_SATLISTE[[#This Row],[SAT-ID]],2,1)="x","Freistaat Bayern",INDEX(bezirke,LEFT(tab_SATLISTE[[#This Row],[SAT-ID]],1))&amp; " - "&amp; IF(MID(tab_SATLISTE[[#This Row],[SAT-ID]],2,1)="k","kommunal","privat")))</f>
        <v>Oberpfalz - kommunal</v>
      </c>
      <c r="I2185" s="365"/>
      <c r="J2185" s="365"/>
      <c r="K2185" s="365"/>
      <c r="L2185" s="366"/>
    </row>
    <row r="2186" spans="1:12" ht="15.95" customHeight="1" x14ac:dyDescent="0.25">
      <c r="A2186" s="133" t="s">
        <v>1574</v>
      </c>
      <c r="B2186" s="133" t="s">
        <v>4953</v>
      </c>
      <c r="C2186" s="133">
        <v>12</v>
      </c>
      <c r="D2186" s="136">
        <v>12000</v>
      </c>
      <c r="E2186" s="135">
        <v>3000</v>
      </c>
      <c r="F2186" s="133">
        <v>12</v>
      </c>
      <c r="G2186" s="46" t="str">
        <f>IF(MID(tab_SATLISTE[[#This Row],[SAT-ID]],2,1)="x","x",LEFT(tab_SATLISTE[[#This Row],[SAT-ID]]))</f>
        <v>3</v>
      </c>
      <c r="H2186" s="364" t="str">
        <f xml:space="preserve"> IF(tab_SATLISTE[[#This Row],[SAT-ID]]="","",IF(MID(tab_SATLISTE[[#This Row],[SAT-ID]],2,1)="x","Freistaat Bayern",INDEX(bezirke,LEFT(tab_SATLISTE[[#This Row],[SAT-ID]],1))&amp; " - "&amp; IF(MID(tab_SATLISTE[[#This Row],[SAT-ID]],2,1)="k","kommunal","privat")))</f>
        <v>Oberpfalz - kommunal</v>
      </c>
      <c r="I2186" s="365"/>
      <c r="J2186" s="365"/>
      <c r="K2186" s="365"/>
      <c r="L2186" s="366"/>
    </row>
    <row r="2187" spans="1:12" ht="15.95" customHeight="1" x14ac:dyDescent="0.25">
      <c r="A2187" s="133" t="s">
        <v>1669</v>
      </c>
      <c r="B2187" s="133" t="s">
        <v>4954</v>
      </c>
      <c r="C2187" s="133">
        <v>18</v>
      </c>
      <c r="D2187" s="136">
        <v>18000</v>
      </c>
      <c r="E2187" s="135">
        <v>4500</v>
      </c>
      <c r="F2187" s="133">
        <v>18</v>
      </c>
      <c r="G2187" s="46" t="str">
        <f>IF(MID(tab_SATLISTE[[#This Row],[SAT-ID]],2,1)="x","x",LEFT(tab_SATLISTE[[#This Row],[SAT-ID]]))</f>
        <v>3</v>
      </c>
      <c r="H2187" s="364" t="str">
        <f xml:space="preserve"> IF(tab_SATLISTE[[#This Row],[SAT-ID]]="","",IF(MID(tab_SATLISTE[[#This Row],[SAT-ID]],2,1)="x","Freistaat Bayern",INDEX(bezirke,LEFT(tab_SATLISTE[[#This Row],[SAT-ID]],1))&amp; " - "&amp; IF(MID(tab_SATLISTE[[#This Row],[SAT-ID]],2,1)="k","kommunal","privat")))</f>
        <v>Oberpfalz - kommunal</v>
      </c>
      <c r="I2187" s="365"/>
      <c r="J2187" s="365"/>
      <c r="K2187" s="365"/>
      <c r="L2187" s="366"/>
    </row>
    <row r="2188" spans="1:12" ht="15.95" customHeight="1" x14ac:dyDescent="0.25">
      <c r="A2188" s="133" t="s">
        <v>1678</v>
      </c>
      <c r="B2188" s="133" t="s">
        <v>4955</v>
      </c>
      <c r="C2188" s="133">
        <v>11</v>
      </c>
      <c r="D2188" s="136">
        <v>11000</v>
      </c>
      <c r="E2188" s="135">
        <v>2750</v>
      </c>
      <c r="F2188" s="133">
        <v>11</v>
      </c>
      <c r="G2188" s="46" t="str">
        <f>IF(MID(tab_SATLISTE[[#This Row],[SAT-ID]],2,1)="x","x",LEFT(tab_SATLISTE[[#This Row],[SAT-ID]]))</f>
        <v>3</v>
      </c>
      <c r="H2188" s="364" t="str">
        <f xml:space="preserve"> IF(tab_SATLISTE[[#This Row],[SAT-ID]]="","",IF(MID(tab_SATLISTE[[#This Row],[SAT-ID]],2,1)="x","Freistaat Bayern",INDEX(bezirke,LEFT(tab_SATLISTE[[#This Row],[SAT-ID]],1))&amp; " - "&amp; IF(MID(tab_SATLISTE[[#This Row],[SAT-ID]],2,1)="k","kommunal","privat")))</f>
        <v>Oberpfalz - kommunal</v>
      </c>
      <c r="I2188" s="365"/>
      <c r="J2188" s="365"/>
      <c r="K2188" s="365"/>
      <c r="L2188" s="366"/>
    </row>
    <row r="2189" spans="1:12" ht="15.95" customHeight="1" x14ac:dyDescent="0.25">
      <c r="A2189" s="133" t="s">
        <v>1763</v>
      </c>
      <c r="B2189" s="133" t="s">
        <v>4956</v>
      </c>
      <c r="C2189" s="133">
        <v>31</v>
      </c>
      <c r="D2189" s="136">
        <v>31000</v>
      </c>
      <c r="E2189" s="135">
        <v>7750</v>
      </c>
      <c r="F2189" s="133">
        <v>31</v>
      </c>
      <c r="G2189" s="46" t="str">
        <f>IF(MID(tab_SATLISTE[[#This Row],[SAT-ID]],2,1)="x","x",LEFT(tab_SATLISTE[[#This Row],[SAT-ID]]))</f>
        <v>4</v>
      </c>
      <c r="H2189" s="364" t="str">
        <f xml:space="preserve"> IF(tab_SATLISTE[[#This Row],[SAT-ID]]="","",IF(MID(tab_SATLISTE[[#This Row],[SAT-ID]],2,1)="x","Freistaat Bayern",INDEX(bezirke,LEFT(tab_SATLISTE[[#This Row],[SAT-ID]],1))&amp; " - "&amp; IF(MID(tab_SATLISTE[[#This Row],[SAT-ID]],2,1)="k","kommunal","privat")))</f>
        <v>Oberfranken - kommunal</v>
      </c>
      <c r="I2189" s="365"/>
      <c r="J2189" s="365"/>
      <c r="K2189" s="365"/>
      <c r="L2189" s="366"/>
    </row>
    <row r="2190" spans="1:12" ht="15.95" customHeight="1" x14ac:dyDescent="0.25">
      <c r="A2190" s="133" t="s">
        <v>1759</v>
      </c>
      <c r="B2190" s="133" t="s">
        <v>4957</v>
      </c>
      <c r="C2190" s="133">
        <v>15</v>
      </c>
      <c r="D2190" s="136">
        <v>15000</v>
      </c>
      <c r="E2190" s="135">
        <v>3750</v>
      </c>
      <c r="F2190" s="133">
        <v>15</v>
      </c>
      <c r="G2190" s="46" t="str">
        <f>IF(MID(tab_SATLISTE[[#This Row],[SAT-ID]],2,1)="x","x",LEFT(tab_SATLISTE[[#This Row],[SAT-ID]]))</f>
        <v>4</v>
      </c>
      <c r="H2190" s="364" t="str">
        <f xml:space="preserve"> IF(tab_SATLISTE[[#This Row],[SAT-ID]]="","",IF(MID(tab_SATLISTE[[#This Row],[SAT-ID]],2,1)="x","Freistaat Bayern",INDEX(bezirke,LEFT(tab_SATLISTE[[#This Row],[SAT-ID]],1))&amp; " - "&amp; IF(MID(tab_SATLISTE[[#This Row],[SAT-ID]],2,1)="k","kommunal","privat")))</f>
        <v>Oberfranken - kommunal</v>
      </c>
      <c r="I2190" s="365"/>
      <c r="J2190" s="365"/>
      <c r="K2190" s="365"/>
      <c r="L2190" s="366"/>
    </row>
    <row r="2191" spans="1:12" ht="15.95" customHeight="1" x14ac:dyDescent="0.25">
      <c r="A2191" s="133" t="s">
        <v>1878</v>
      </c>
      <c r="B2191" s="133" t="s">
        <v>4958</v>
      </c>
      <c r="C2191" s="133">
        <v>23</v>
      </c>
      <c r="D2191" s="136">
        <v>23000</v>
      </c>
      <c r="E2191" s="135">
        <v>5750</v>
      </c>
      <c r="F2191" s="133">
        <v>23</v>
      </c>
      <c r="G2191" s="46" t="str">
        <f>IF(MID(tab_SATLISTE[[#This Row],[SAT-ID]],2,1)="x","x",LEFT(tab_SATLISTE[[#This Row],[SAT-ID]]))</f>
        <v>4</v>
      </c>
      <c r="H2191" s="364" t="str">
        <f xml:space="preserve"> IF(tab_SATLISTE[[#This Row],[SAT-ID]]="","",IF(MID(tab_SATLISTE[[#This Row],[SAT-ID]],2,1)="x","Freistaat Bayern",INDEX(bezirke,LEFT(tab_SATLISTE[[#This Row],[SAT-ID]],1))&amp; " - "&amp; IF(MID(tab_SATLISTE[[#This Row],[SAT-ID]],2,1)="k","kommunal","privat")))</f>
        <v>Oberfranken - kommunal</v>
      </c>
      <c r="I2191" s="365"/>
      <c r="J2191" s="365"/>
      <c r="K2191" s="365"/>
      <c r="L2191" s="366"/>
    </row>
    <row r="2192" spans="1:12" ht="15.95" customHeight="1" x14ac:dyDescent="0.25">
      <c r="A2192" s="133" t="s">
        <v>1743</v>
      </c>
      <c r="B2192" s="133" t="s">
        <v>4959</v>
      </c>
      <c r="C2192" s="133">
        <v>21</v>
      </c>
      <c r="D2192" s="136">
        <v>21000</v>
      </c>
      <c r="E2192" s="135">
        <v>5250</v>
      </c>
      <c r="F2192" s="133">
        <v>21</v>
      </c>
      <c r="G2192" s="46" t="str">
        <f>IF(MID(tab_SATLISTE[[#This Row],[SAT-ID]],2,1)="x","x",LEFT(tab_SATLISTE[[#This Row],[SAT-ID]]))</f>
        <v>4</v>
      </c>
      <c r="H2192" s="364" t="str">
        <f xml:space="preserve"> IF(tab_SATLISTE[[#This Row],[SAT-ID]]="","",IF(MID(tab_SATLISTE[[#This Row],[SAT-ID]],2,1)="x","Freistaat Bayern",INDEX(bezirke,LEFT(tab_SATLISTE[[#This Row],[SAT-ID]],1))&amp; " - "&amp; IF(MID(tab_SATLISTE[[#This Row],[SAT-ID]],2,1)="k","kommunal","privat")))</f>
        <v>Oberfranken - kommunal</v>
      </c>
      <c r="I2192" s="365"/>
      <c r="J2192" s="365"/>
      <c r="K2192" s="365"/>
      <c r="L2192" s="366"/>
    </row>
    <row r="2193" spans="1:12" ht="15.95" customHeight="1" x14ac:dyDescent="0.25">
      <c r="A2193" s="133" t="s">
        <v>1859</v>
      </c>
      <c r="B2193" s="133" t="s">
        <v>4960</v>
      </c>
      <c r="C2193" s="133">
        <v>38</v>
      </c>
      <c r="D2193" s="136">
        <v>38000</v>
      </c>
      <c r="E2193" s="135">
        <v>9500</v>
      </c>
      <c r="F2193" s="133">
        <v>38</v>
      </c>
      <c r="G2193" s="46" t="str">
        <f>IF(MID(tab_SATLISTE[[#This Row],[SAT-ID]],2,1)="x","x",LEFT(tab_SATLISTE[[#This Row],[SAT-ID]]))</f>
        <v>4</v>
      </c>
      <c r="H2193" s="364" t="str">
        <f xml:space="preserve"> IF(tab_SATLISTE[[#This Row],[SAT-ID]]="","",IF(MID(tab_SATLISTE[[#This Row],[SAT-ID]],2,1)="x","Freistaat Bayern",INDEX(bezirke,LEFT(tab_SATLISTE[[#This Row],[SAT-ID]],1))&amp; " - "&amp; IF(MID(tab_SATLISTE[[#This Row],[SAT-ID]],2,1)="k","kommunal","privat")))</f>
        <v>Oberfranken - kommunal</v>
      </c>
      <c r="I2193" s="365"/>
      <c r="J2193" s="365"/>
      <c r="K2193" s="365"/>
      <c r="L2193" s="366"/>
    </row>
    <row r="2194" spans="1:12" ht="15.95" customHeight="1" x14ac:dyDescent="0.25">
      <c r="A2194" s="133" t="s">
        <v>1831</v>
      </c>
      <c r="B2194" s="133" t="s">
        <v>4961</v>
      </c>
      <c r="C2194" s="133">
        <v>11</v>
      </c>
      <c r="D2194" s="136">
        <v>11000</v>
      </c>
      <c r="E2194" s="135">
        <v>2750</v>
      </c>
      <c r="F2194" s="133">
        <v>11</v>
      </c>
      <c r="G2194" s="46" t="str">
        <f>IF(MID(tab_SATLISTE[[#This Row],[SAT-ID]],2,1)="x","x",LEFT(tab_SATLISTE[[#This Row],[SAT-ID]]))</f>
        <v>4</v>
      </c>
      <c r="H2194" s="364" t="str">
        <f xml:space="preserve"> IF(tab_SATLISTE[[#This Row],[SAT-ID]]="","",IF(MID(tab_SATLISTE[[#This Row],[SAT-ID]],2,1)="x","Freistaat Bayern",INDEX(bezirke,LEFT(tab_SATLISTE[[#This Row],[SAT-ID]],1))&amp; " - "&amp; IF(MID(tab_SATLISTE[[#This Row],[SAT-ID]],2,1)="k","kommunal","privat")))</f>
        <v>Oberfranken - kommunal</v>
      </c>
      <c r="I2194" s="365"/>
      <c r="J2194" s="365"/>
      <c r="K2194" s="365"/>
      <c r="L2194" s="366"/>
    </row>
    <row r="2195" spans="1:12" ht="15.95" customHeight="1" x14ac:dyDescent="0.25">
      <c r="A2195" s="133" t="s">
        <v>1889</v>
      </c>
      <c r="B2195" s="133" t="s">
        <v>258</v>
      </c>
      <c r="C2195" s="133">
        <v>11</v>
      </c>
      <c r="D2195" s="136">
        <v>11000</v>
      </c>
      <c r="E2195" s="135">
        <v>2750</v>
      </c>
      <c r="F2195" s="133">
        <v>11</v>
      </c>
      <c r="G2195" s="46" t="str">
        <f>IF(MID(tab_SATLISTE[[#This Row],[SAT-ID]],2,1)="x","x",LEFT(tab_SATLISTE[[#This Row],[SAT-ID]]))</f>
        <v>4</v>
      </c>
      <c r="H2195" s="364" t="str">
        <f xml:space="preserve"> IF(tab_SATLISTE[[#This Row],[SAT-ID]]="","",IF(MID(tab_SATLISTE[[#This Row],[SAT-ID]],2,1)="x","Freistaat Bayern",INDEX(bezirke,LEFT(tab_SATLISTE[[#This Row],[SAT-ID]],1))&amp; " - "&amp; IF(MID(tab_SATLISTE[[#This Row],[SAT-ID]],2,1)="k","kommunal","privat")))</f>
        <v>Oberfranken - kommunal</v>
      </c>
      <c r="I2195" s="365"/>
      <c r="J2195" s="365"/>
      <c r="K2195" s="365"/>
      <c r="L2195" s="366"/>
    </row>
    <row r="2196" spans="1:12" ht="15.95" customHeight="1" x14ac:dyDescent="0.25">
      <c r="A2196" s="133" t="s">
        <v>1993</v>
      </c>
      <c r="B2196" s="133" t="s">
        <v>177</v>
      </c>
      <c r="C2196" s="133">
        <v>18</v>
      </c>
      <c r="D2196" s="136">
        <v>18000</v>
      </c>
      <c r="E2196" s="135">
        <v>4500</v>
      </c>
      <c r="F2196" s="133">
        <v>18</v>
      </c>
      <c r="G2196" s="46" t="str">
        <f>IF(MID(tab_SATLISTE[[#This Row],[SAT-ID]],2,1)="x","x",LEFT(tab_SATLISTE[[#This Row],[SAT-ID]]))</f>
        <v>4</v>
      </c>
      <c r="H2196" s="364" t="str">
        <f xml:space="preserve"> IF(tab_SATLISTE[[#This Row],[SAT-ID]]="","",IF(MID(tab_SATLISTE[[#This Row],[SAT-ID]],2,1)="x","Freistaat Bayern",INDEX(bezirke,LEFT(tab_SATLISTE[[#This Row],[SAT-ID]],1))&amp; " - "&amp; IF(MID(tab_SATLISTE[[#This Row],[SAT-ID]],2,1)="k","kommunal","privat")))</f>
        <v>Oberfranken - privat</v>
      </c>
      <c r="I2196" s="365"/>
      <c r="J2196" s="365"/>
      <c r="K2196" s="365"/>
      <c r="L2196" s="366"/>
    </row>
    <row r="2197" spans="1:12" ht="15.95" customHeight="1" x14ac:dyDescent="0.25">
      <c r="A2197" s="133" t="s">
        <v>1817</v>
      </c>
      <c r="B2197" s="133" t="s">
        <v>4962</v>
      </c>
      <c r="C2197" s="133">
        <v>9</v>
      </c>
      <c r="D2197" s="136">
        <v>9000</v>
      </c>
      <c r="E2197" s="135">
        <v>2250</v>
      </c>
      <c r="F2197" s="133">
        <v>9</v>
      </c>
      <c r="G2197" s="46" t="str">
        <f>IF(MID(tab_SATLISTE[[#This Row],[SAT-ID]],2,1)="x","x",LEFT(tab_SATLISTE[[#This Row],[SAT-ID]]))</f>
        <v>4</v>
      </c>
      <c r="H2197" s="364" t="str">
        <f xml:space="preserve"> IF(tab_SATLISTE[[#This Row],[SAT-ID]]="","",IF(MID(tab_SATLISTE[[#This Row],[SAT-ID]],2,1)="x","Freistaat Bayern",INDEX(bezirke,LEFT(tab_SATLISTE[[#This Row],[SAT-ID]],1))&amp; " - "&amp; IF(MID(tab_SATLISTE[[#This Row],[SAT-ID]],2,1)="k","kommunal","privat")))</f>
        <v>Oberfranken - kommunal</v>
      </c>
      <c r="I2197" s="365"/>
      <c r="J2197" s="365"/>
      <c r="K2197" s="365"/>
      <c r="L2197" s="366"/>
    </row>
    <row r="2198" spans="1:12" ht="15.95" customHeight="1" x14ac:dyDescent="0.25">
      <c r="A2198" s="133" t="s">
        <v>1791</v>
      </c>
      <c r="B2198" s="133" t="s">
        <v>4963</v>
      </c>
      <c r="C2198" s="133">
        <v>26</v>
      </c>
      <c r="D2198" s="136">
        <v>26000</v>
      </c>
      <c r="E2198" s="135">
        <v>6500</v>
      </c>
      <c r="F2198" s="133">
        <v>26</v>
      </c>
      <c r="G2198" s="46" t="str">
        <f>IF(MID(tab_SATLISTE[[#This Row],[SAT-ID]],2,1)="x","x",LEFT(tab_SATLISTE[[#This Row],[SAT-ID]]))</f>
        <v>4</v>
      </c>
      <c r="H2198" s="364" t="str">
        <f xml:space="preserve"> IF(tab_SATLISTE[[#This Row],[SAT-ID]]="","",IF(MID(tab_SATLISTE[[#This Row],[SAT-ID]],2,1)="x","Freistaat Bayern",INDEX(bezirke,LEFT(tab_SATLISTE[[#This Row],[SAT-ID]],1))&amp; " - "&amp; IF(MID(tab_SATLISTE[[#This Row],[SAT-ID]],2,1)="k","kommunal","privat")))</f>
        <v>Oberfranken - kommunal</v>
      </c>
      <c r="I2198" s="365"/>
      <c r="J2198" s="365"/>
      <c r="K2198" s="365"/>
      <c r="L2198" s="366"/>
    </row>
    <row r="2199" spans="1:12" ht="15.95" customHeight="1" x14ac:dyDescent="0.25">
      <c r="A2199" s="133" t="s">
        <v>1853</v>
      </c>
      <c r="B2199" s="133" t="s">
        <v>4964</v>
      </c>
      <c r="C2199" s="133">
        <v>15</v>
      </c>
      <c r="D2199" s="136">
        <v>15000</v>
      </c>
      <c r="E2199" s="135">
        <v>3750</v>
      </c>
      <c r="F2199" s="133">
        <v>15</v>
      </c>
      <c r="G2199" s="46" t="str">
        <f>IF(MID(tab_SATLISTE[[#This Row],[SAT-ID]],2,1)="x","x",LEFT(tab_SATLISTE[[#This Row],[SAT-ID]]))</f>
        <v>4</v>
      </c>
      <c r="H2199" s="364" t="str">
        <f xml:space="preserve"> IF(tab_SATLISTE[[#This Row],[SAT-ID]]="","",IF(MID(tab_SATLISTE[[#This Row],[SAT-ID]],2,1)="x","Freistaat Bayern",INDEX(bezirke,LEFT(tab_SATLISTE[[#This Row],[SAT-ID]],1))&amp; " - "&amp; IF(MID(tab_SATLISTE[[#This Row],[SAT-ID]],2,1)="k","kommunal","privat")))</f>
        <v>Oberfranken - kommunal</v>
      </c>
      <c r="I2199" s="365"/>
      <c r="J2199" s="365"/>
      <c r="K2199" s="365"/>
      <c r="L2199" s="366"/>
    </row>
    <row r="2200" spans="1:12" ht="15.95" customHeight="1" x14ac:dyDescent="0.25">
      <c r="A2200" s="133" t="s">
        <v>1824</v>
      </c>
      <c r="B2200" s="133" t="s">
        <v>4965</v>
      </c>
      <c r="C2200" s="133">
        <v>42</v>
      </c>
      <c r="D2200" s="136">
        <v>42000</v>
      </c>
      <c r="E2200" s="135">
        <v>10500</v>
      </c>
      <c r="F2200" s="133">
        <v>42</v>
      </c>
      <c r="G2200" s="46" t="str">
        <f>IF(MID(tab_SATLISTE[[#This Row],[SAT-ID]],2,1)="x","x",LEFT(tab_SATLISTE[[#This Row],[SAT-ID]]))</f>
        <v>4</v>
      </c>
      <c r="H2200" s="364" t="str">
        <f xml:space="preserve"> IF(tab_SATLISTE[[#This Row],[SAT-ID]]="","",IF(MID(tab_SATLISTE[[#This Row],[SAT-ID]],2,1)="x","Freistaat Bayern",INDEX(bezirke,LEFT(tab_SATLISTE[[#This Row],[SAT-ID]],1))&amp; " - "&amp; IF(MID(tab_SATLISTE[[#This Row],[SAT-ID]],2,1)="k","kommunal","privat")))</f>
        <v>Oberfranken - kommunal</v>
      </c>
      <c r="I2200" s="365"/>
      <c r="J2200" s="365"/>
      <c r="K2200" s="365"/>
      <c r="L2200" s="366"/>
    </row>
    <row r="2201" spans="1:12" ht="15.95" customHeight="1" x14ac:dyDescent="0.25">
      <c r="A2201" s="133" t="s">
        <v>1867</v>
      </c>
      <c r="B2201" s="133" t="s">
        <v>4966</v>
      </c>
      <c r="C2201" s="133">
        <v>20</v>
      </c>
      <c r="D2201" s="136">
        <v>20000</v>
      </c>
      <c r="E2201" s="135">
        <v>5000</v>
      </c>
      <c r="F2201" s="133">
        <v>20</v>
      </c>
      <c r="G2201" s="46" t="str">
        <f>IF(MID(tab_SATLISTE[[#This Row],[SAT-ID]],2,1)="x","x",LEFT(tab_SATLISTE[[#This Row],[SAT-ID]]))</f>
        <v>4</v>
      </c>
      <c r="H2201" s="364" t="str">
        <f xml:space="preserve"> IF(tab_SATLISTE[[#This Row],[SAT-ID]]="","",IF(MID(tab_SATLISTE[[#This Row],[SAT-ID]],2,1)="x","Freistaat Bayern",INDEX(bezirke,LEFT(tab_SATLISTE[[#This Row],[SAT-ID]],1))&amp; " - "&amp; IF(MID(tab_SATLISTE[[#This Row],[SAT-ID]],2,1)="k","kommunal","privat")))</f>
        <v>Oberfranken - kommunal</v>
      </c>
      <c r="I2201" s="365"/>
      <c r="J2201" s="365"/>
      <c r="K2201" s="365"/>
      <c r="L2201" s="366"/>
    </row>
    <row r="2202" spans="1:12" ht="15.95" customHeight="1" x14ac:dyDescent="0.25">
      <c r="A2202" s="133" t="s">
        <v>1895</v>
      </c>
      <c r="B2202" s="133" t="s">
        <v>4967</v>
      </c>
      <c r="C2202" s="133">
        <v>11</v>
      </c>
      <c r="D2202" s="136">
        <v>11000</v>
      </c>
      <c r="E2202" s="135">
        <v>2750</v>
      </c>
      <c r="F2202" s="133">
        <v>11</v>
      </c>
      <c r="G2202" s="46" t="str">
        <f>IF(MID(tab_SATLISTE[[#This Row],[SAT-ID]],2,1)="x","x",LEFT(tab_SATLISTE[[#This Row],[SAT-ID]]))</f>
        <v>4</v>
      </c>
      <c r="H2202" s="364" t="str">
        <f xml:space="preserve"> IF(tab_SATLISTE[[#This Row],[SAT-ID]]="","",IF(MID(tab_SATLISTE[[#This Row],[SAT-ID]],2,1)="x","Freistaat Bayern",INDEX(bezirke,LEFT(tab_SATLISTE[[#This Row],[SAT-ID]],1))&amp; " - "&amp; IF(MID(tab_SATLISTE[[#This Row],[SAT-ID]],2,1)="k","kommunal","privat")))</f>
        <v>Oberfranken - kommunal</v>
      </c>
      <c r="I2202" s="365"/>
      <c r="J2202" s="365"/>
      <c r="K2202" s="365"/>
      <c r="L2202" s="366"/>
    </row>
    <row r="2203" spans="1:12" ht="15.95" customHeight="1" x14ac:dyDescent="0.25">
      <c r="A2203" s="133" t="s">
        <v>1740</v>
      </c>
      <c r="B2203" s="133" t="s">
        <v>4968</v>
      </c>
      <c r="C2203" s="133">
        <v>24</v>
      </c>
      <c r="D2203" s="136">
        <v>24000</v>
      </c>
      <c r="E2203" s="135">
        <v>6000</v>
      </c>
      <c r="F2203" s="133">
        <v>24</v>
      </c>
      <c r="G2203" s="46" t="str">
        <f>IF(MID(tab_SATLISTE[[#This Row],[SAT-ID]],2,1)="x","x",LEFT(tab_SATLISTE[[#This Row],[SAT-ID]]))</f>
        <v>4</v>
      </c>
      <c r="H2203" s="364" t="str">
        <f xml:space="preserve"> IF(tab_SATLISTE[[#This Row],[SAT-ID]]="","",IF(MID(tab_SATLISTE[[#This Row],[SAT-ID]],2,1)="x","Freistaat Bayern",INDEX(bezirke,LEFT(tab_SATLISTE[[#This Row],[SAT-ID]],1))&amp; " - "&amp; IF(MID(tab_SATLISTE[[#This Row],[SAT-ID]],2,1)="k","kommunal","privat")))</f>
        <v>Oberfranken - kommunal</v>
      </c>
      <c r="I2203" s="365"/>
      <c r="J2203" s="365"/>
      <c r="K2203" s="365"/>
      <c r="L2203" s="366"/>
    </row>
    <row r="2204" spans="1:12" ht="15.95" customHeight="1" x14ac:dyDescent="0.25">
      <c r="A2204" s="133" t="s">
        <v>1928</v>
      </c>
      <c r="B2204" s="133" t="s">
        <v>4969</v>
      </c>
      <c r="C2204" s="133">
        <v>22</v>
      </c>
      <c r="D2204" s="136">
        <v>22000</v>
      </c>
      <c r="E2204" s="135">
        <v>5500</v>
      </c>
      <c r="F2204" s="133">
        <v>22</v>
      </c>
      <c r="G2204" s="46" t="str">
        <f>IF(MID(tab_SATLISTE[[#This Row],[SAT-ID]],2,1)="x","x",LEFT(tab_SATLISTE[[#This Row],[SAT-ID]]))</f>
        <v>4</v>
      </c>
      <c r="H2204" s="364" t="str">
        <f xml:space="preserve"> IF(tab_SATLISTE[[#This Row],[SAT-ID]]="","",IF(MID(tab_SATLISTE[[#This Row],[SAT-ID]],2,1)="x","Freistaat Bayern",INDEX(bezirke,LEFT(tab_SATLISTE[[#This Row],[SAT-ID]],1))&amp; " - "&amp; IF(MID(tab_SATLISTE[[#This Row],[SAT-ID]],2,1)="k","kommunal","privat")))</f>
        <v>Oberfranken - kommunal</v>
      </c>
      <c r="I2204" s="365"/>
      <c r="J2204" s="365"/>
      <c r="K2204" s="365"/>
      <c r="L2204" s="366"/>
    </row>
    <row r="2205" spans="1:12" ht="15.95" customHeight="1" x14ac:dyDescent="0.25">
      <c r="A2205" s="133" t="s">
        <v>2203</v>
      </c>
      <c r="B2205" s="133" t="s">
        <v>4885</v>
      </c>
      <c r="C2205" s="133">
        <v>29</v>
      </c>
      <c r="D2205" s="136">
        <v>29000</v>
      </c>
      <c r="E2205" s="135">
        <v>7250</v>
      </c>
      <c r="F2205" s="133">
        <v>29</v>
      </c>
      <c r="G2205" s="46" t="str">
        <f>IF(MID(tab_SATLISTE[[#This Row],[SAT-ID]],2,1)="x","x",LEFT(tab_SATLISTE[[#This Row],[SAT-ID]]))</f>
        <v>5</v>
      </c>
      <c r="H2205" s="364" t="str">
        <f xml:space="preserve"> IF(tab_SATLISTE[[#This Row],[SAT-ID]]="","",IF(MID(tab_SATLISTE[[#This Row],[SAT-ID]],2,1)="x","Freistaat Bayern",INDEX(bezirke,LEFT(tab_SATLISTE[[#This Row],[SAT-ID]],1))&amp; " - "&amp; IF(MID(tab_SATLISTE[[#This Row],[SAT-ID]],2,1)="k","kommunal","privat")))</f>
        <v>Mittelfranken - privat</v>
      </c>
      <c r="I2205" s="365"/>
      <c r="J2205" s="365"/>
      <c r="K2205" s="365"/>
      <c r="L2205" s="366"/>
    </row>
    <row r="2206" spans="1:12" ht="15.95" customHeight="1" x14ac:dyDescent="0.25">
      <c r="A2206" s="133" t="s">
        <v>2069</v>
      </c>
      <c r="B2206" s="133" t="s">
        <v>4970</v>
      </c>
      <c r="C2206" s="133">
        <v>31</v>
      </c>
      <c r="D2206" s="136">
        <v>31000</v>
      </c>
      <c r="E2206" s="135">
        <v>7750</v>
      </c>
      <c r="F2206" s="133">
        <v>31</v>
      </c>
      <c r="G2206" s="46" t="str">
        <f>IF(MID(tab_SATLISTE[[#This Row],[SAT-ID]],2,1)="x","x",LEFT(tab_SATLISTE[[#This Row],[SAT-ID]]))</f>
        <v>5</v>
      </c>
      <c r="H2206" s="364" t="str">
        <f xml:space="preserve"> IF(tab_SATLISTE[[#This Row],[SAT-ID]]="","",IF(MID(tab_SATLISTE[[#This Row],[SAT-ID]],2,1)="x","Freistaat Bayern",INDEX(bezirke,LEFT(tab_SATLISTE[[#This Row],[SAT-ID]],1))&amp; " - "&amp; IF(MID(tab_SATLISTE[[#This Row],[SAT-ID]],2,1)="k","kommunal","privat")))</f>
        <v>Mittelfranken - kommunal</v>
      </c>
      <c r="I2206" s="365"/>
      <c r="J2206" s="365"/>
      <c r="K2206" s="365"/>
      <c r="L2206" s="366"/>
    </row>
    <row r="2207" spans="1:12" ht="15.95" customHeight="1" x14ac:dyDescent="0.25">
      <c r="A2207" s="133" t="s">
        <v>2135</v>
      </c>
      <c r="B2207" s="133" t="s">
        <v>267</v>
      </c>
      <c r="C2207" s="133">
        <v>40</v>
      </c>
      <c r="D2207" s="136">
        <v>40000</v>
      </c>
      <c r="E2207" s="135">
        <v>10000</v>
      </c>
      <c r="F2207" s="133">
        <v>40</v>
      </c>
      <c r="G2207" s="46" t="str">
        <f>IF(MID(tab_SATLISTE[[#This Row],[SAT-ID]],2,1)="x","x",LEFT(tab_SATLISTE[[#This Row],[SAT-ID]]))</f>
        <v>5</v>
      </c>
      <c r="H2207" s="364" t="str">
        <f xml:space="preserve"> IF(tab_SATLISTE[[#This Row],[SAT-ID]]="","",IF(MID(tab_SATLISTE[[#This Row],[SAT-ID]],2,1)="x","Freistaat Bayern",INDEX(bezirke,LEFT(tab_SATLISTE[[#This Row],[SAT-ID]],1))&amp; " - "&amp; IF(MID(tab_SATLISTE[[#This Row],[SAT-ID]],2,1)="k","kommunal","privat")))</f>
        <v>Mittelfranken - kommunal</v>
      </c>
      <c r="I2207" s="365"/>
      <c r="J2207" s="365"/>
      <c r="K2207" s="365"/>
      <c r="L2207" s="366"/>
    </row>
    <row r="2208" spans="1:12" ht="15.95" customHeight="1" x14ac:dyDescent="0.25">
      <c r="A2208" s="133" t="s">
        <v>2019</v>
      </c>
      <c r="B2208" s="133" t="s">
        <v>4971</v>
      </c>
      <c r="C2208" s="133">
        <v>21</v>
      </c>
      <c r="D2208" s="136">
        <v>21000</v>
      </c>
      <c r="E2208" s="135">
        <v>5250</v>
      </c>
      <c r="F2208" s="133">
        <v>21</v>
      </c>
      <c r="G2208" s="46" t="str">
        <f>IF(MID(tab_SATLISTE[[#This Row],[SAT-ID]],2,1)="x","x",LEFT(tab_SATLISTE[[#This Row],[SAT-ID]]))</f>
        <v>5</v>
      </c>
      <c r="H2208" s="364" t="str">
        <f xml:space="preserve"> IF(tab_SATLISTE[[#This Row],[SAT-ID]]="","",IF(MID(tab_SATLISTE[[#This Row],[SAT-ID]],2,1)="x","Freistaat Bayern",INDEX(bezirke,LEFT(tab_SATLISTE[[#This Row],[SAT-ID]],1))&amp; " - "&amp; IF(MID(tab_SATLISTE[[#This Row],[SAT-ID]],2,1)="k","kommunal","privat")))</f>
        <v>Mittelfranken - kommunal</v>
      </c>
      <c r="I2208" s="365"/>
      <c r="J2208" s="365"/>
      <c r="K2208" s="365"/>
      <c r="L2208" s="366"/>
    </row>
    <row r="2209" spans="1:12" ht="15.95" customHeight="1" x14ac:dyDescent="0.25">
      <c r="A2209" s="133" t="s">
        <v>2166</v>
      </c>
      <c r="B2209" s="133" t="s">
        <v>269</v>
      </c>
      <c r="C2209" s="133">
        <v>26</v>
      </c>
      <c r="D2209" s="136">
        <v>26000</v>
      </c>
      <c r="E2209" s="135">
        <v>6500</v>
      </c>
      <c r="F2209" s="133">
        <v>26</v>
      </c>
      <c r="G2209" s="46" t="str">
        <f>IF(MID(tab_SATLISTE[[#This Row],[SAT-ID]],2,1)="x","x",LEFT(tab_SATLISTE[[#This Row],[SAT-ID]]))</f>
        <v>5</v>
      </c>
      <c r="H2209" s="364" t="str">
        <f xml:space="preserve"> IF(tab_SATLISTE[[#This Row],[SAT-ID]]="","",IF(MID(tab_SATLISTE[[#This Row],[SAT-ID]],2,1)="x","Freistaat Bayern",INDEX(bezirke,LEFT(tab_SATLISTE[[#This Row],[SAT-ID]],1))&amp; " - "&amp; IF(MID(tab_SATLISTE[[#This Row],[SAT-ID]],2,1)="k","kommunal","privat")))</f>
        <v>Mittelfranken - kommunal</v>
      </c>
      <c r="I2209" s="365"/>
      <c r="J2209" s="365"/>
      <c r="K2209" s="365"/>
      <c r="L2209" s="366"/>
    </row>
    <row r="2210" spans="1:12" ht="15.95" customHeight="1" x14ac:dyDescent="0.25">
      <c r="A2210" s="133" t="s">
        <v>2071</v>
      </c>
      <c r="B2210" s="133" t="s">
        <v>4972</v>
      </c>
      <c r="C2210" s="133">
        <v>45</v>
      </c>
      <c r="D2210" s="136">
        <v>45000</v>
      </c>
      <c r="E2210" s="135">
        <v>11250</v>
      </c>
      <c r="F2210" s="133">
        <v>45</v>
      </c>
      <c r="G2210" s="46" t="str">
        <f>IF(MID(tab_SATLISTE[[#This Row],[SAT-ID]],2,1)="x","x",LEFT(tab_SATLISTE[[#This Row],[SAT-ID]]))</f>
        <v>5</v>
      </c>
      <c r="H2210" s="364" t="str">
        <f xml:space="preserve"> IF(tab_SATLISTE[[#This Row],[SAT-ID]]="","",IF(MID(tab_SATLISTE[[#This Row],[SAT-ID]],2,1)="x","Freistaat Bayern",INDEX(bezirke,LEFT(tab_SATLISTE[[#This Row],[SAT-ID]],1))&amp; " - "&amp; IF(MID(tab_SATLISTE[[#This Row],[SAT-ID]],2,1)="k","kommunal","privat")))</f>
        <v>Mittelfranken - kommunal</v>
      </c>
      <c r="I2210" s="365"/>
      <c r="J2210" s="365"/>
      <c r="K2210" s="365"/>
      <c r="L2210" s="366"/>
    </row>
    <row r="2211" spans="1:12" ht="15.95" customHeight="1" x14ac:dyDescent="0.25">
      <c r="A2211" s="133" t="s">
        <v>2144</v>
      </c>
      <c r="B2211" s="133" t="s">
        <v>4973</v>
      </c>
      <c r="C2211" s="133">
        <v>27</v>
      </c>
      <c r="D2211" s="136">
        <v>27000</v>
      </c>
      <c r="E2211" s="135">
        <v>6750</v>
      </c>
      <c r="F2211" s="133">
        <v>27</v>
      </c>
      <c r="G2211" s="46" t="str">
        <f>IF(MID(tab_SATLISTE[[#This Row],[SAT-ID]],2,1)="x","x",LEFT(tab_SATLISTE[[#This Row],[SAT-ID]]))</f>
        <v>5</v>
      </c>
      <c r="H2211" s="364" t="str">
        <f xml:space="preserve"> IF(tab_SATLISTE[[#This Row],[SAT-ID]]="","",IF(MID(tab_SATLISTE[[#This Row],[SAT-ID]],2,1)="x","Freistaat Bayern",INDEX(bezirke,LEFT(tab_SATLISTE[[#This Row],[SAT-ID]],1))&amp; " - "&amp; IF(MID(tab_SATLISTE[[#This Row],[SAT-ID]],2,1)="k","kommunal","privat")))</f>
        <v>Mittelfranken - kommunal</v>
      </c>
      <c r="I2211" s="365"/>
      <c r="J2211" s="365"/>
      <c r="K2211" s="365"/>
      <c r="L2211" s="366"/>
    </row>
    <row r="2212" spans="1:12" ht="15.95" customHeight="1" x14ac:dyDescent="0.25">
      <c r="A2212" s="133" t="s">
        <v>2009</v>
      </c>
      <c r="B2212" s="133" t="s">
        <v>4974</v>
      </c>
      <c r="C2212" s="133">
        <v>31</v>
      </c>
      <c r="D2212" s="136">
        <v>31000</v>
      </c>
      <c r="E2212" s="135">
        <v>7750</v>
      </c>
      <c r="F2212" s="133">
        <v>31</v>
      </c>
      <c r="G2212" s="46" t="str">
        <f>IF(MID(tab_SATLISTE[[#This Row],[SAT-ID]],2,1)="x","x",LEFT(tab_SATLISTE[[#This Row],[SAT-ID]]))</f>
        <v>5</v>
      </c>
      <c r="H2212" s="364" t="str">
        <f xml:space="preserve"> IF(tab_SATLISTE[[#This Row],[SAT-ID]]="","",IF(MID(tab_SATLISTE[[#This Row],[SAT-ID]],2,1)="x","Freistaat Bayern",INDEX(bezirke,LEFT(tab_SATLISTE[[#This Row],[SAT-ID]],1))&amp; " - "&amp; IF(MID(tab_SATLISTE[[#This Row],[SAT-ID]],2,1)="k","kommunal","privat")))</f>
        <v>Mittelfranken - kommunal</v>
      </c>
      <c r="I2212" s="365"/>
      <c r="J2212" s="365"/>
      <c r="K2212" s="365"/>
      <c r="L2212" s="366"/>
    </row>
    <row r="2213" spans="1:12" ht="15.95" customHeight="1" x14ac:dyDescent="0.25">
      <c r="A2213" s="133" t="s">
        <v>2134</v>
      </c>
      <c r="B2213" s="133" t="s">
        <v>271</v>
      </c>
      <c r="C2213" s="133">
        <v>52</v>
      </c>
      <c r="D2213" s="136">
        <v>52000</v>
      </c>
      <c r="E2213" s="135">
        <v>13000</v>
      </c>
      <c r="F2213" s="133">
        <v>52</v>
      </c>
      <c r="G2213" s="46" t="str">
        <f>IF(MID(tab_SATLISTE[[#This Row],[SAT-ID]],2,1)="x","x",LEFT(tab_SATLISTE[[#This Row],[SAT-ID]]))</f>
        <v>5</v>
      </c>
      <c r="H2213" s="364" t="str">
        <f xml:space="preserve"> IF(tab_SATLISTE[[#This Row],[SAT-ID]]="","",IF(MID(tab_SATLISTE[[#This Row],[SAT-ID]],2,1)="x","Freistaat Bayern",INDEX(bezirke,LEFT(tab_SATLISTE[[#This Row],[SAT-ID]],1))&amp; " - "&amp; IF(MID(tab_SATLISTE[[#This Row],[SAT-ID]],2,1)="k","kommunal","privat")))</f>
        <v>Mittelfranken - kommunal</v>
      </c>
      <c r="I2213" s="365"/>
      <c r="J2213" s="365"/>
      <c r="K2213" s="365"/>
      <c r="L2213" s="366"/>
    </row>
    <row r="2214" spans="1:12" ht="15.95" customHeight="1" x14ac:dyDescent="0.25">
      <c r="A2214" s="133" t="s">
        <v>2017</v>
      </c>
      <c r="B2214" s="133" t="s">
        <v>4975</v>
      </c>
      <c r="C2214" s="133">
        <v>26</v>
      </c>
      <c r="D2214" s="136">
        <v>26000</v>
      </c>
      <c r="E2214" s="135">
        <v>6500</v>
      </c>
      <c r="F2214" s="133">
        <v>26</v>
      </c>
      <c r="G2214" s="46" t="str">
        <f>IF(MID(tab_SATLISTE[[#This Row],[SAT-ID]],2,1)="x","x",LEFT(tab_SATLISTE[[#This Row],[SAT-ID]]))</f>
        <v>5</v>
      </c>
      <c r="H2214" s="364" t="str">
        <f xml:space="preserve"> IF(tab_SATLISTE[[#This Row],[SAT-ID]]="","",IF(MID(tab_SATLISTE[[#This Row],[SAT-ID]],2,1)="x","Freistaat Bayern",INDEX(bezirke,LEFT(tab_SATLISTE[[#This Row],[SAT-ID]],1))&amp; " - "&amp; IF(MID(tab_SATLISTE[[#This Row],[SAT-ID]],2,1)="k","kommunal","privat")))</f>
        <v>Mittelfranken - kommunal</v>
      </c>
      <c r="I2214" s="365"/>
      <c r="J2214" s="365"/>
      <c r="K2214" s="365"/>
      <c r="L2214" s="366"/>
    </row>
    <row r="2215" spans="1:12" ht="15.95" customHeight="1" x14ac:dyDescent="0.25">
      <c r="A2215" s="133" t="s">
        <v>2046</v>
      </c>
      <c r="B2215" s="133" t="s">
        <v>4976</v>
      </c>
      <c r="C2215" s="133">
        <v>9</v>
      </c>
      <c r="D2215" s="136">
        <v>9000</v>
      </c>
      <c r="E2215" s="135">
        <v>2250</v>
      </c>
      <c r="F2215" s="133">
        <v>9</v>
      </c>
      <c r="G2215" s="46" t="str">
        <f>IF(MID(tab_SATLISTE[[#This Row],[SAT-ID]],2,1)="x","x",LEFT(tab_SATLISTE[[#This Row],[SAT-ID]]))</f>
        <v>5</v>
      </c>
      <c r="H2215" s="364" t="str">
        <f xml:space="preserve"> IF(tab_SATLISTE[[#This Row],[SAT-ID]]="","",IF(MID(tab_SATLISTE[[#This Row],[SAT-ID]],2,1)="x","Freistaat Bayern",INDEX(bezirke,LEFT(tab_SATLISTE[[#This Row],[SAT-ID]],1))&amp; " - "&amp; IF(MID(tab_SATLISTE[[#This Row],[SAT-ID]],2,1)="k","kommunal","privat")))</f>
        <v>Mittelfranken - kommunal</v>
      </c>
      <c r="I2215" s="365"/>
      <c r="J2215" s="365"/>
      <c r="K2215" s="365"/>
      <c r="L2215" s="366"/>
    </row>
    <row r="2216" spans="1:12" ht="15.95" customHeight="1" x14ac:dyDescent="0.25">
      <c r="A2216" s="133" t="s">
        <v>2142</v>
      </c>
      <c r="B2216" s="133" t="s">
        <v>4977</v>
      </c>
      <c r="C2216" s="133">
        <v>13</v>
      </c>
      <c r="D2216" s="136">
        <v>13000</v>
      </c>
      <c r="E2216" s="135">
        <v>3250</v>
      </c>
      <c r="F2216" s="133">
        <v>13</v>
      </c>
      <c r="G2216" s="46" t="str">
        <f>IF(MID(tab_SATLISTE[[#This Row],[SAT-ID]],2,1)="x","x",LEFT(tab_SATLISTE[[#This Row],[SAT-ID]]))</f>
        <v>5</v>
      </c>
      <c r="H2216" s="364" t="str">
        <f xml:space="preserve"> IF(tab_SATLISTE[[#This Row],[SAT-ID]]="","",IF(MID(tab_SATLISTE[[#This Row],[SAT-ID]],2,1)="x","Freistaat Bayern",INDEX(bezirke,LEFT(tab_SATLISTE[[#This Row],[SAT-ID]],1))&amp; " - "&amp; IF(MID(tab_SATLISTE[[#This Row],[SAT-ID]],2,1)="k","kommunal","privat")))</f>
        <v>Mittelfranken - kommunal</v>
      </c>
      <c r="I2216" s="365"/>
      <c r="J2216" s="365"/>
      <c r="K2216" s="365"/>
      <c r="L2216" s="366"/>
    </row>
    <row r="2217" spans="1:12" ht="15.95" customHeight="1" x14ac:dyDescent="0.25">
      <c r="A2217" s="133" t="s">
        <v>2158</v>
      </c>
      <c r="B2217" s="133" t="s">
        <v>4978</v>
      </c>
      <c r="C2217" s="133">
        <v>32</v>
      </c>
      <c r="D2217" s="136">
        <v>32000</v>
      </c>
      <c r="E2217" s="135">
        <v>8000</v>
      </c>
      <c r="F2217" s="133">
        <v>32</v>
      </c>
      <c r="G2217" s="46" t="str">
        <f>IF(MID(tab_SATLISTE[[#This Row],[SAT-ID]],2,1)="x","x",LEFT(tab_SATLISTE[[#This Row],[SAT-ID]]))</f>
        <v>5</v>
      </c>
      <c r="H2217" s="364" t="str">
        <f xml:space="preserve"> IF(tab_SATLISTE[[#This Row],[SAT-ID]]="","",IF(MID(tab_SATLISTE[[#This Row],[SAT-ID]],2,1)="x","Freistaat Bayern",INDEX(bezirke,LEFT(tab_SATLISTE[[#This Row],[SAT-ID]],1))&amp; " - "&amp; IF(MID(tab_SATLISTE[[#This Row],[SAT-ID]],2,1)="k","kommunal","privat")))</f>
        <v>Mittelfranken - kommunal</v>
      </c>
      <c r="I2217" s="365"/>
      <c r="J2217" s="365"/>
      <c r="K2217" s="365"/>
      <c r="L2217" s="366"/>
    </row>
    <row r="2218" spans="1:12" ht="15.95" customHeight="1" x14ac:dyDescent="0.25">
      <c r="A2218" s="133" t="s">
        <v>2152</v>
      </c>
      <c r="B2218" s="133" t="s">
        <v>4979</v>
      </c>
      <c r="C2218" s="133">
        <v>106</v>
      </c>
      <c r="D2218" s="136">
        <v>106000</v>
      </c>
      <c r="E2218" s="135">
        <v>26500</v>
      </c>
      <c r="F2218" s="133">
        <v>106</v>
      </c>
      <c r="G2218" s="46" t="str">
        <f>IF(MID(tab_SATLISTE[[#This Row],[SAT-ID]],2,1)="x","x",LEFT(tab_SATLISTE[[#This Row],[SAT-ID]]))</f>
        <v>5</v>
      </c>
      <c r="H2218" s="364" t="str">
        <f xml:space="preserve"> IF(tab_SATLISTE[[#This Row],[SAT-ID]]="","",IF(MID(tab_SATLISTE[[#This Row],[SAT-ID]],2,1)="x","Freistaat Bayern",INDEX(bezirke,LEFT(tab_SATLISTE[[#This Row],[SAT-ID]],1))&amp; " - "&amp; IF(MID(tab_SATLISTE[[#This Row],[SAT-ID]],2,1)="k","kommunal","privat")))</f>
        <v>Mittelfranken - kommunal</v>
      </c>
      <c r="I2218" s="365"/>
      <c r="J2218" s="365"/>
      <c r="K2218" s="365"/>
      <c r="L2218" s="366"/>
    </row>
    <row r="2219" spans="1:12" ht="15.95" customHeight="1" x14ac:dyDescent="0.25">
      <c r="A2219" s="133" t="s">
        <v>2173</v>
      </c>
      <c r="B2219" s="133" t="s">
        <v>4980</v>
      </c>
      <c r="C2219" s="133">
        <v>61</v>
      </c>
      <c r="D2219" s="136">
        <v>61000</v>
      </c>
      <c r="E2219" s="135">
        <v>15250</v>
      </c>
      <c r="F2219" s="133">
        <v>61</v>
      </c>
      <c r="G2219" s="46" t="str">
        <f>IF(MID(tab_SATLISTE[[#This Row],[SAT-ID]],2,1)="x","x",LEFT(tab_SATLISTE[[#This Row],[SAT-ID]]))</f>
        <v>5</v>
      </c>
      <c r="H2219" s="364" t="str">
        <f xml:space="preserve"> IF(tab_SATLISTE[[#This Row],[SAT-ID]]="","",IF(MID(tab_SATLISTE[[#This Row],[SAT-ID]],2,1)="x","Freistaat Bayern",INDEX(bezirke,LEFT(tab_SATLISTE[[#This Row],[SAT-ID]],1))&amp; " - "&amp; IF(MID(tab_SATLISTE[[#This Row],[SAT-ID]],2,1)="k","kommunal","privat")))</f>
        <v>Mittelfranken - kommunal</v>
      </c>
      <c r="I2219" s="365"/>
      <c r="J2219" s="365"/>
      <c r="K2219" s="365"/>
      <c r="L2219" s="366"/>
    </row>
    <row r="2220" spans="1:12" ht="15.95" customHeight="1" x14ac:dyDescent="0.25">
      <c r="A2220" s="133" t="s">
        <v>2392</v>
      </c>
      <c r="B2220" s="133" t="s">
        <v>4981</v>
      </c>
      <c r="C2220" s="133">
        <v>7</v>
      </c>
      <c r="D2220" s="136">
        <v>7000</v>
      </c>
      <c r="E2220" s="135">
        <v>1750</v>
      </c>
      <c r="F2220" s="133">
        <v>7</v>
      </c>
      <c r="G2220" s="46" t="str">
        <f>IF(MID(tab_SATLISTE[[#This Row],[SAT-ID]],2,1)="x","x",LEFT(tab_SATLISTE[[#This Row],[SAT-ID]]))</f>
        <v>6</v>
      </c>
      <c r="H2220" s="364" t="str">
        <f xml:space="preserve"> IF(tab_SATLISTE[[#This Row],[SAT-ID]]="","",IF(MID(tab_SATLISTE[[#This Row],[SAT-ID]],2,1)="x","Freistaat Bayern",INDEX(bezirke,LEFT(tab_SATLISTE[[#This Row],[SAT-ID]],1))&amp; " - "&amp; IF(MID(tab_SATLISTE[[#This Row],[SAT-ID]],2,1)="k","kommunal","privat")))</f>
        <v>Unterfranken - kommunal</v>
      </c>
      <c r="I2220" s="365"/>
      <c r="J2220" s="365"/>
      <c r="K2220" s="365"/>
      <c r="L2220" s="366"/>
    </row>
    <row r="2221" spans="1:12" ht="15.95" customHeight="1" x14ac:dyDescent="0.25">
      <c r="A2221" s="133" t="s">
        <v>2454</v>
      </c>
      <c r="B2221" s="133" t="s">
        <v>4982</v>
      </c>
      <c r="C2221" s="133">
        <v>30</v>
      </c>
      <c r="D2221" s="136">
        <v>30000</v>
      </c>
      <c r="E2221" s="135">
        <v>7500</v>
      </c>
      <c r="F2221" s="133">
        <v>30</v>
      </c>
      <c r="G2221" s="46" t="str">
        <f>IF(MID(tab_SATLISTE[[#This Row],[SAT-ID]],2,1)="x","x",LEFT(tab_SATLISTE[[#This Row],[SAT-ID]]))</f>
        <v>6</v>
      </c>
      <c r="H2221" s="364" t="str">
        <f xml:space="preserve"> IF(tab_SATLISTE[[#This Row],[SAT-ID]]="","",IF(MID(tab_SATLISTE[[#This Row],[SAT-ID]],2,1)="x","Freistaat Bayern",INDEX(bezirke,LEFT(tab_SATLISTE[[#This Row],[SAT-ID]],1))&amp; " - "&amp; IF(MID(tab_SATLISTE[[#This Row],[SAT-ID]],2,1)="k","kommunal","privat")))</f>
        <v>Unterfranken - kommunal</v>
      </c>
      <c r="I2221" s="365"/>
      <c r="J2221" s="365"/>
      <c r="K2221" s="365"/>
      <c r="L2221" s="366"/>
    </row>
    <row r="2222" spans="1:12" ht="15.95" customHeight="1" x14ac:dyDescent="0.25">
      <c r="A2222" s="133" t="s">
        <v>2420</v>
      </c>
      <c r="B2222" s="133" t="s">
        <v>277</v>
      </c>
      <c r="C2222" s="133">
        <v>18</v>
      </c>
      <c r="D2222" s="136">
        <v>18000</v>
      </c>
      <c r="E2222" s="135">
        <v>4500</v>
      </c>
      <c r="F2222" s="133">
        <v>18</v>
      </c>
      <c r="G2222" s="46" t="str">
        <f>IF(MID(tab_SATLISTE[[#This Row],[SAT-ID]],2,1)="x","x",LEFT(tab_SATLISTE[[#This Row],[SAT-ID]]))</f>
        <v>6</v>
      </c>
      <c r="H2222" s="364" t="str">
        <f xml:space="preserve"> IF(tab_SATLISTE[[#This Row],[SAT-ID]]="","",IF(MID(tab_SATLISTE[[#This Row],[SAT-ID]],2,1)="x","Freistaat Bayern",INDEX(bezirke,LEFT(tab_SATLISTE[[#This Row],[SAT-ID]],1))&amp; " - "&amp; IF(MID(tab_SATLISTE[[#This Row],[SAT-ID]],2,1)="k","kommunal","privat")))</f>
        <v>Unterfranken - kommunal</v>
      </c>
      <c r="I2222" s="365"/>
      <c r="J2222" s="365"/>
      <c r="K2222" s="365"/>
      <c r="L2222" s="366"/>
    </row>
    <row r="2223" spans="1:12" ht="15.95" customHeight="1" x14ac:dyDescent="0.25">
      <c r="A2223" s="133" t="s">
        <v>2285</v>
      </c>
      <c r="B2223" s="133" t="s">
        <v>4983</v>
      </c>
      <c r="C2223" s="133">
        <v>23</v>
      </c>
      <c r="D2223" s="136">
        <v>23000</v>
      </c>
      <c r="E2223" s="135">
        <v>5750</v>
      </c>
      <c r="F2223" s="133">
        <v>23</v>
      </c>
      <c r="G2223" s="46" t="str">
        <f>IF(MID(tab_SATLISTE[[#This Row],[SAT-ID]],2,1)="x","x",LEFT(tab_SATLISTE[[#This Row],[SAT-ID]]))</f>
        <v>6</v>
      </c>
      <c r="H2223" s="364" t="str">
        <f xml:space="preserve"> IF(tab_SATLISTE[[#This Row],[SAT-ID]]="","",IF(MID(tab_SATLISTE[[#This Row],[SAT-ID]],2,1)="x","Freistaat Bayern",INDEX(bezirke,LEFT(tab_SATLISTE[[#This Row],[SAT-ID]],1))&amp; " - "&amp; IF(MID(tab_SATLISTE[[#This Row],[SAT-ID]],2,1)="k","kommunal","privat")))</f>
        <v>Unterfranken - kommunal</v>
      </c>
      <c r="I2223" s="365"/>
      <c r="J2223" s="365"/>
      <c r="K2223" s="365"/>
      <c r="L2223" s="366"/>
    </row>
    <row r="2224" spans="1:12" ht="15.95" customHeight="1" x14ac:dyDescent="0.25">
      <c r="A2224" s="133" t="s">
        <v>2409</v>
      </c>
      <c r="B2224" s="133" t="s">
        <v>4984</v>
      </c>
      <c r="C2224" s="133">
        <v>27</v>
      </c>
      <c r="D2224" s="136">
        <v>27000</v>
      </c>
      <c r="E2224" s="135">
        <v>6750</v>
      </c>
      <c r="F2224" s="133">
        <v>27</v>
      </c>
      <c r="G2224" s="46" t="str">
        <f>IF(MID(tab_SATLISTE[[#This Row],[SAT-ID]],2,1)="x","x",LEFT(tab_SATLISTE[[#This Row],[SAT-ID]]))</f>
        <v>6</v>
      </c>
      <c r="H2224" s="364" t="str">
        <f xml:space="preserve"> IF(tab_SATLISTE[[#This Row],[SAT-ID]]="","",IF(MID(tab_SATLISTE[[#This Row],[SAT-ID]],2,1)="x","Freistaat Bayern",INDEX(bezirke,LEFT(tab_SATLISTE[[#This Row],[SAT-ID]],1))&amp; " - "&amp; IF(MID(tab_SATLISTE[[#This Row],[SAT-ID]],2,1)="k","kommunal","privat")))</f>
        <v>Unterfranken - kommunal</v>
      </c>
      <c r="I2224" s="365"/>
      <c r="J2224" s="365"/>
      <c r="K2224" s="365"/>
      <c r="L2224" s="366"/>
    </row>
    <row r="2225" spans="1:12" ht="15.95" customHeight="1" x14ac:dyDescent="0.25">
      <c r="A2225" s="133" t="s">
        <v>2312</v>
      </c>
      <c r="B2225" s="133" t="s">
        <v>4985</v>
      </c>
      <c r="C2225" s="133">
        <v>27</v>
      </c>
      <c r="D2225" s="136">
        <v>27000</v>
      </c>
      <c r="E2225" s="135">
        <v>6750</v>
      </c>
      <c r="F2225" s="133">
        <v>27</v>
      </c>
      <c r="G2225" s="46" t="str">
        <f>IF(MID(tab_SATLISTE[[#This Row],[SAT-ID]],2,1)="x","x",LEFT(tab_SATLISTE[[#This Row],[SAT-ID]]))</f>
        <v>6</v>
      </c>
      <c r="H2225" s="364" t="str">
        <f xml:space="preserve"> IF(tab_SATLISTE[[#This Row],[SAT-ID]]="","",IF(MID(tab_SATLISTE[[#This Row],[SAT-ID]],2,1)="x","Freistaat Bayern",INDEX(bezirke,LEFT(tab_SATLISTE[[#This Row],[SAT-ID]],1))&amp; " - "&amp; IF(MID(tab_SATLISTE[[#This Row],[SAT-ID]],2,1)="k","kommunal","privat")))</f>
        <v>Unterfranken - kommunal</v>
      </c>
      <c r="I2225" s="365"/>
      <c r="J2225" s="365"/>
      <c r="K2225" s="365"/>
      <c r="L2225" s="366"/>
    </row>
    <row r="2226" spans="1:12" ht="15.95" customHeight="1" x14ac:dyDescent="0.25">
      <c r="A2226" s="133" t="s">
        <v>2458</v>
      </c>
      <c r="B2226" s="133" t="s">
        <v>4986</v>
      </c>
      <c r="C2226" s="133">
        <v>173</v>
      </c>
      <c r="D2226" s="136">
        <v>173000</v>
      </c>
      <c r="E2226" s="135">
        <v>43250</v>
      </c>
      <c r="F2226" s="133">
        <v>173</v>
      </c>
      <c r="G2226" s="46" t="str">
        <f>IF(MID(tab_SATLISTE[[#This Row],[SAT-ID]],2,1)="x","x",LEFT(tab_SATLISTE[[#This Row],[SAT-ID]]))</f>
        <v>6</v>
      </c>
      <c r="H2226" s="364" t="str">
        <f xml:space="preserve"> IF(tab_SATLISTE[[#This Row],[SAT-ID]]="","",IF(MID(tab_SATLISTE[[#This Row],[SAT-ID]],2,1)="x","Freistaat Bayern",INDEX(bezirke,LEFT(tab_SATLISTE[[#This Row],[SAT-ID]],1))&amp; " - "&amp; IF(MID(tab_SATLISTE[[#This Row],[SAT-ID]],2,1)="k","kommunal","privat")))</f>
        <v>Unterfranken - kommunal</v>
      </c>
      <c r="I2226" s="365"/>
      <c r="J2226" s="365"/>
      <c r="K2226" s="365"/>
      <c r="L2226" s="366"/>
    </row>
    <row r="2227" spans="1:12" ht="15.95" customHeight="1" x14ac:dyDescent="0.25">
      <c r="A2227" s="133" t="s">
        <v>2401</v>
      </c>
      <c r="B2227" s="133" t="s">
        <v>4987</v>
      </c>
      <c r="C2227" s="133">
        <v>8</v>
      </c>
      <c r="D2227" s="136">
        <v>8000</v>
      </c>
      <c r="E2227" s="135">
        <v>2000</v>
      </c>
      <c r="F2227" s="133">
        <v>8</v>
      </c>
      <c r="G2227" s="46" t="str">
        <f>IF(MID(tab_SATLISTE[[#This Row],[SAT-ID]],2,1)="x","x",LEFT(tab_SATLISTE[[#This Row],[SAT-ID]]))</f>
        <v>6</v>
      </c>
      <c r="H2227" s="364" t="str">
        <f xml:space="preserve"> IF(tab_SATLISTE[[#This Row],[SAT-ID]]="","",IF(MID(tab_SATLISTE[[#This Row],[SAT-ID]],2,1)="x","Freistaat Bayern",INDEX(bezirke,LEFT(tab_SATLISTE[[#This Row],[SAT-ID]],1))&amp; " - "&amp; IF(MID(tab_SATLISTE[[#This Row],[SAT-ID]],2,1)="k","kommunal","privat")))</f>
        <v>Unterfranken - kommunal</v>
      </c>
      <c r="I2227" s="365"/>
      <c r="J2227" s="365"/>
      <c r="K2227" s="365"/>
      <c r="L2227" s="366"/>
    </row>
    <row r="2228" spans="1:12" ht="15.95" customHeight="1" x14ac:dyDescent="0.25">
      <c r="A2228" s="133" t="s">
        <v>2272</v>
      </c>
      <c r="B2228" s="133" t="s">
        <v>4988</v>
      </c>
      <c r="C2228" s="133">
        <v>19</v>
      </c>
      <c r="D2228" s="136">
        <v>19000</v>
      </c>
      <c r="E2228" s="135">
        <v>4750</v>
      </c>
      <c r="F2228" s="133">
        <v>19</v>
      </c>
      <c r="G2228" s="46" t="str">
        <f>IF(MID(tab_SATLISTE[[#This Row],[SAT-ID]],2,1)="x","x",LEFT(tab_SATLISTE[[#This Row],[SAT-ID]]))</f>
        <v>6</v>
      </c>
      <c r="H2228" s="364" t="str">
        <f xml:space="preserve"> IF(tab_SATLISTE[[#This Row],[SAT-ID]]="","",IF(MID(tab_SATLISTE[[#This Row],[SAT-ID]],2,1)="x","Freistaat Bayern",INDEX(bezirke,LEFT(tab_SATLISTE[[#This Row],[SAT-ID]],1))&amp; " - "&amp; IF(MID(tab_SATLISTE[[#This Row],[SAT-ID]],2,1)="k","kommunal","privat")))</f>
        <v>Unterfranken - kommunal</v>
      </c>
      <c r="I2228" s="365"/>
      <c r="J2228" s="365"/>
      <c r="K2228" s="365"/>
      <c r="L2228" s="366"/>
    </row>
    <row r="2229" spans="1:12" ht="15.95" customHeight="1" x14ac:dyDescent="0.25">
      <c r="A2229" s="133" t="s">
        <v>2369</v>
      </c>
      <c r="B2229" s="133" t="s">
        <v>279</v>
      </c>
      <c r="C2229" s="133">
        <v>15</v>
      </c>
      <c r="D2229" s="136">
        <v>15000</v>
      </c>
      <c r="E2229" s="135">
        <v>3750</v>
      </c>
      <c r="F2229" s="133">
        <v>15</v>
      </c>
      <c r="G2229" s="46" t="str">
        <f>IF(MID(tab_SATLISTE[[#This Row],[SAT-ID]],2,1)="x","x",LEFT(tab_SATLISTE[[#This Row],[SAT-ID]]))</f>
        <v>6</v>
      </c>
      <c r="H2229" s="364" t="str">
        <f xml:space="preserve"> IF(tab_SATLISTE[[#This Row],[SAT-ID]]="","",IF(MID(tab_SATLISTE[[#This Row],[SAT-ID]],2,1)="x","Freistaat Bayern",INDEX(bezirke,LEFT(tab_SATLISTE[[#This Row],[SAT-ID]],1))&amp; " - "&amp; IF(MID(tab_SATLISTE[[#This Row],[SAT-ID]],2,1)="k","kommunal","privat")))</f>
        <v>Unterfranken - kommunal</v>
      </c>
      <c r="I2229" s="365"/>
      <c r="J2229" s="365"/>
      <c r="K2229" s="365"/>
      <c r="L2229" s="366"/>
    </row>
    <row r="2230" spans="1:12" ht="15.95" customHeight="1" x14ac:dyDescent="0.25">
      <c r="A2230" s="133" t="s">
        <v>2331</v>
      </c>
      <c r="B2230" s="133" t="s">
        <v>4989</v>
      </c>
      <c r="C2230" s="133">
        <v>11</v>
      </c>
      <c r="D2230" s="136">
        <v>11000</v>
      </c>
      <c r="E2230" s="135">
        <v>2750</v>
      </c>
      <c r="F2230" s="133">
        <v>11</v>
      </c>
      <c r="G2230" s="46" t="str">
        <f>IF(MID(tab_SATLISTE[[#This Row],[SAT-ID]],2,1)="x","x",LEFT(tab_SATLISTE[[#This Row],[SAT-ID]]))</f>
        <v>6</v>
      </c>
      <c r="H2230" s="364" t="str">
        <f xml:space="preserve"> IF(tab_SATLISTE[[#This Row],[SAT-ID]]="","",IF(MID(tab_SATLISTE[[#This Row],[SAT-ID]],2,1)="x","Freistaat Bayern",INDEX(bezirke,LEFT(tab_SATLISTE[[#This Row],[SAT-ID]],1))&amp; " - "&amp; IF(MID(tab_SATLISTE[[#This Row],[SAT-ID]],2,1)="k","kommunal","privat")))</f>
        <v>Unterfranken - kommunal</v>
      </c>
      <c r="I2230" s="365"/>
      <c r="J2230" s="365"/>
      <c r="K2230" s="365"/>
      <c r="L2230" s="366"/>
    </row>
    <row r="2231" spans="1:12" ht="15.95" customHeight="1" x14ac:dyDescent="0.25">
      <c r="A2231" s="133" t="s">
        <v>2503</v>
      </c>
      <c r="B2231" s="133" t="s">
        <v>4990</v>
      </c>
      <c r="C2231" s="133">
        <v>12</v>
      </c>
      <c r="D2231" s="136">
        <v>12000</v>
      </c>
      <c r="E2231" s="135">
        <v>3000</v>
      </c>
      <c r="F2231" s="133">
        <v>12</v>
      </c>
      <c r="G2231" s="46" t="str">
        <f>IF(MID(tab_SATLISTE[[#This Row],[SAT-ID]],2,1)="x","x",LEFT(tab_SATLISTE[[#This Row],[SAT-ID]]))</f>
        <v>6</v>
      </c>
      <c r="H2231" s="364" t="str">
        <f xml:space="preserve"> IF(tab_SATLISTE[[#This Row],[SAT-ID]]="","",IF(MID(tab_SATLISTE[[#This Row],[SAT-ID]],2,1)="x","Freistaat Bayern",INDEX(bezirke,LEFT(tab_SATLISTE[[#This Row],[SAT-ID]],1))&amp; " - "&amp; IF(MID(tab_SATLISTE[[#This Row],[SAT-ID]],2,1)="k","kommunal","privat")))</f>
        <v>Unterfranken - kommunal</v>
      </c>
      <c r="I2231" s="365"/>
      <c r="J2231" s="365"/>
      <c r="K2231" s="365"/>
      <c r="L2231" s="366"/>
    </row>
    <row r="2232" spans="1:12" ht="15.95" customHeight="1" x14ac:dyDescent="0.25">
      <c r="A2232" s="133" t="s">
        <v>2402</v>
      </c>
      <c r="B2232" s="133" t="s">
        <v>4991</v>
      </c>
      <c r="C2232" s="133">
        <v>44</v>
      </c>
      <c r="D2232" s="136">
        <v>44000</v>
      </c>
      <c r="E2232" s="135">
        <v>11000</v>
      </c>
      <c r="F2232" s="133">
        <v>44</v>
      </c>
      <c r="G2232" s="46" t="str">
        <f>IF(MID(tab_SATLISTE[[#This Row],[SAT-ID]],2,1)="x","x",LEFT(tab_SATLISTE[[#This Row],[SAT-ID]]))</f>
        <v>6</v>
      </c>
      <c r="H2232" s="364" t="str">
        <f xml:space="preserve"> IF(tab_SATLISTE[[#This Row],[SAT-ID]]="","",IF(MID(tab_SATLISTE[[#This Row],[SAT-ID]],2,1)="x","Freistaat Bayern",INDEX(bezirke,LEFT(tab_SATLISTE[[#This Row],[SAT-ID]],1))&amp; " - "&amp; IF(MID(tab_SATLISTE[[#This Row],[SAT-ID]],2,1)="k","kommunal","privat")))</f>
        <v>Unterfranken - kommunal</v>
      </c>
      <c r="I2232" s="365"/>
      <c r="J2232" s="365"/>
      <c r="K2232" s="365"/>
      <c r="L2232" s="366"/>
    </row>
    <row r="2233" spans="1:12" ht="15.95" customHeight="1" x14ac:dyDescent="0.25">
      <c r="A2233" s="133" t="s">
        <v>2457</v>
      </c>
      <c r="B2233" s="133" t="s">
        <v>4992</v>
      </c>
      <c r="C2233" s="133">
        <v>81</v>
      </c>
      <c r="D2233" s="136">
        <v>81000</v>
      </c>
      <c r="E2233" s="135">
        <v>20250</v>
      </c>
      <c r="F2233" s="133">
        <v>81</v>
      </c>
      <c r="G2233" s="46" t="str">
        <f>IF(MID(tab_SATLISTE[[#This Row],[SAT-ID]],2,1)="x","x",LEFT(tab_SATLISTE[[#This Row],[SAT-ID]]))</f>
        <v>6</v>
      </c>
      <c r="H2233" s="364" t="str">
        <f xml:space="preserve"> IF(tab_SATLISTE[[#This Row],[SAT-ID]]="","",IF(MID(tab_SATLISTE[[#This Row],[SAT-ID]],2,1)="x","Freistaat Bayern",INDEX(bezirke,LEFT(tab_SATLISTE[[#This Row],[SAT-ID]],1))&amp; " - "&amp; IF(MID(tab_SATLISTE[[#This Row],[SAT-ID]],2,1)="k","kommunal","privat")))</f>
        <v>Unterfranken - kommunal</v>
      </c>
      <c r="I2233" s="365"/>
      <c r="J2233" s="365"/>
      <c r="K2233" s="365"/>
      <c r="L2233" s="366"/>
    </row>
    <row r="2234" spans="1:12" ht="15.95" customHeight="1" x14ac:dyDescent="0.25">
      <c r="A2234" s="133" t="s">
        <v>2338</v>
      </c>
      <c r="B2234" s="133" t="s">
        <v>4993</v>
      </c>
      <c r="C2234" s="133">
        <v>28</v>
      </c>
      <c r="D2234" s="136">
        <v>28000</v>
      </c>
      <c r="E2234" s="135">
        <v>7000</v>
      </c>
      <c r="F2234" s="133">
        <v>28</v>
      </c>
      <c r="G2234" s="46" t="str">
        <f>IF(MID(tab_SATLISTE[[#This Row],[SAT-ID]],2,1)="x","x",LEFT(tab_SATLISTE[[#This Row],[SAT-ID]]))</f>
        <v>6</v>
      </c>
      <c r="H2234" s="364" t="str">
        <f xml:space="preserve"> IF(tab_SATLISTE[[#This Row],[SAT-ID]]="","",IF(MID(tab_SATLISTE[[#This Row],[SAT-ID]],2,1)="x","Freistaat Bayern",INDEX(bezirke,LEFT(tab_SATLISTE[[#This Row],[SAT-ID]],1))&amp; " - "&amp; IF(MID(tab_SATLISTE[[#This Row],[SAT-ID]],2,1)="k","kommunal","privat")))</f>
        <v>Unterfranken - kommunal</v>
      </c>
      <c r="I2234" s="365"/>
      <c r="J2234" s="365"/>
      <c r="K2234" s="365"/>
      <c r="L2234" s="366"/>
    </row>
    <row r="2235" spans="1:12" ht="15.95" customHeight="1" x14ac:dyDescent="0.25">
      <c r="A2235" s="133" t="s">
        <v>2332</v>
      </c>
      <c r="B2235" s="133" t="s">
        <v>4994</v>
      </c>
      <c r="C2235" s="133">
        <v>10</v>
      </c>
      <c r="D2235" s="136">
        <v>10000</v>
      </c>
      <c r="E2235" s="135">
        <v>2500</v>
      </c>
      <c r="F2235" s="133">
        <v>10</v>
      </c>
      <c r="G2235" s="46" t="str">
        <f>IF(MID(tab_SATLISTE[[#This Row],[SAT-ID]],2,1)="x","x",LEFT(tab_SATLISTE[[#This Row],[SAT-ID]]))</f>
        <v>6</v>
      </c>
      <c r="H2235" s="364" t="str">
        <f xml:space="preserve"> IF(tab_SATLISTE[[#This Row],[SAT-ID]]="","",IF(MID(tab_SATLISTE[[#This Row],[SAT-ID]],2,1)="x","Freistaat Bayern",INDEX(bezirke,LEFT(tab_SATLISTE[[#This Row],[SAT-ID]],1))&amp; " - "&amp; IF(MID(tab_SATLISTE[[#This Row],[SAT-ID]],2,1)="k","kommunal","privat")))</f>
        <v>Unterfranken - kommunal</v>
      </c>
      <c r="I2235" s="365"/>
      <c r="J2235" s="365"/>
      <c r="K2235" s="365"/>
      <c r="L2235" s="366"/>
    </row>
    <row r="2236" spans="1:12" ht="15.95" customHeight="1" x14ac:dyDescent="0.25">
      <c r="A2236" s="133" t="s">
        <v>2430</v>
      </c>
      <c r="B2236" s="133" t="s">
        <v>4995</v>
      </c>
      <c r="C2236" s="133">
        <v>24</v>
      </c>
      <c r="D2236" s="136">
        <v>24000</v>
      </c>
      <c r="E2236" s="135">
        <v>6000</v>
      </c>
      <c r="F2236" s="133">
        <v>24</v>
      </c>
      <c r="G2236" s="46" t="str">
        <f>IF(MID(tab_SATLISTE[[#This Row],[SAT-ID]],2,1)="x","x",LEFT(tab_SATLISTE[[#This Row],[SAT-ID]]))</f>
        <v>6</v>
      </c>
      <c r="H2236" s="364" t="str">
        <f xml:space="preserve"> IF(tab_SATLISTE[[#This Row],[SAT-ID]]="","",IF(MID(tab_SATLISTE[[#This Row],[SAT-ID]],2,1)="x","Freistaat Bayern",INDEX(bezirke,LEFT(tab_SATLISTE[[#This Row],[SAT-ID]],1))&amp; " - "&amp; IF(MID(tab_SATLISTE[[#This Row],[SAT-ID]],2,1)="k","kommunal","privat")))</f>
        <v>Unterfranken - kommunal</v>
      </c>
      <c r="I2236" s="365"/>
      <c r="J2236" s="365"/>
      <c r="K2236" s="365"/>
      <c r="L2236" s="366"/>
    </row>
    <row r="2237" spans="1:12" ht="15.95" customHeight="1" x14ac:dyDescent="0.25">
      <c r="A2237" s="133" t="s">
        <v>2481</v>
      </c>
      <c r="B2237" s="133" t="s">
        <v>4996</v>
      </c>
      <c r="C2237" s="133">
        <v>24</v>
      </c>
      <c r="D2237" s="136">
        <v>24000</v>
      </c>
      <c r="E2237" s="135">
        <v>6000</v>
      </c>
      <c r="F2237" s="133">
        <v>24</v>
      </c>
      <c r="G2237" s="46" t="str">
        <f>IF(MID(tab_SATLISTE[[#This Row],[SAT-ID]],2,1)="x","x",LEFT(tab_SATLISTE[[#This Row],[SAT-ID]]))</f>
        <v>6</v>
      </c>
      <c r="H2237" s="364" t="str">
        <f xml:space="preserve"> IF(tab_SATLISTE[[#This Row],[SAT-ID]]="","",IF(MID(tab_SATLISTE[[#This Row],[SAT-ID]],2,1)="x","Freistaat Bayern",INDEX(bezirke,LEFT(tab_SATLISTE[[#This Row],[SAT-ID]],1))&amp; " - "&amp; IF(MID(tab_SATLISTE[[#This Row],[SAT-ID]],2,1)="k","kommunal","privat")))</f>
        <v>Unterfranken - kommunal</v>
      </c>
      <c r="I2237" s="365"/>
      <c r="J2237" s="365"/>
      <c r="K2237" s="365"/>
      <c r="L2237" s="366"/>
    </row>
    <row r="2238" spans="1:12" ht="15.95" customHeight="1" x14ac:dyDescent="0.25">
      <c r="A2238" s="133" t="s">
        <v>2584</v>
      </c>
      <c r="B2238" s="133" t="s">
        <v>4997</v>
      </c>
      <c r="C2238" s="133">
        <v>24</v>
      </c>
      <c r="D2238" s="136">
        <v>24000</v>
      </c>
      <c r="E2238" s="135">
        <v>6000</v>
      </c>
      <c r="F2238" s="133">
        <v>24</v>
      </c>
      <c r="G2238" s="46" t="str">
        <f>IF(MID(tab_SATLISTE[[#This Row],[SAT-ID]],2,1)="x","x",LEFT(tab_SATLISTE[[#This Row],[SAT-ID]]))</f>
        <v>7</v>
      </c>
      <c r="H2238" s="364" t="str">
        <f xml:space="preserve"> IF(tab_SATLISTE[[#This Row],[SAT-ID]]="","",IF(MID(tab_SATLISTE[[#This Row],[SAT-ID]],2,1)="x","Freistaat Bayern",INDEX(bezirke,LEFT(tab_SATLISTE[[#This Row],[SAT-ID]],1))&amp; " - "&amp; IF(MID(tab_SATLISTE[[#This Row],[SAT-ID]],2,1)="k","kommunal","privat")))</f>
        <v>Schwaben - kommunal</v>
      </c>
      <c r="I2238" s="365"/>
      <c r="J2238" s="365"/>
      <c r="K2238" s="365"/>
      <c r="L2238" s="366"/>
    </row>
    <row r="2239" spans="1:12" ht="15.95" customHeight="1" x14ac:dyDescent="0.25">
      <c r="A2239" s="133" t="s">
        <v>2803</v>
      </c>
      <c r="B2239" s="133" t="s">
        <v>4998</v>
      </c>
      <c r="C2239" s="133">
        <v>9</v>
      </c>
      <c r="D2239" s="136">
        <v>9000</v>
      </c>
      <c r="E2239" s="135">
        <v>2250</v>
      </c>
      <c r="F2239" s="133">
        <v>9</v>
      </c>
      <c r="G2239" s="46" t="str">
        <f>IF(MID(tab_SATLISTE[[#This Row],[SAT-ID]],2,1)="x","x",LEFT(tab_SATLISTE[[#This Row],[SAT-ID]]))</f>
        <v>7</v>
      </c>
      <c r="H2239" s="364" t="str">
        <f xml:space="preserve"> IF(tab_SATLISTE[[#This Row],[SAT-ID]]="","",IF(MID(tab_SATLISTE[[#This Row],[SAT-ID]],2,1)="x","Freistaat Bayern",INDEX(bezirke,LEFT(tab_SATLISTE[[#This Row],[SAT-ID]],1))&amp; " - "&amp; IF(MID(tab_SATLISTE[[#This Row],[SAT-ID]],2,1)="k","kommunal","privat")))</f>
        <v>Schwaben - kommunal</v>
      </c>
      <c r="I2239" s="365"/>
      <c r="J2239" s="365"/>
      <c r="K2239" s="365"/>
      <c r="L2239" s="366"/>
    </row>
    <row r="2240" spans="1:12" ht="15.95" customHeight="1" x14ac:dyDescent="0.25">
      <c r="A2240" s="133" t="s">
        <v>2824</v>
      </c>
      <c r="B2240" s="133" t="s">
        <v>4999</v>
      </c>
      <c r="C2240" s="133">
        <v>21</v>
      </c>
      <c r="D2240" s="136">
        <v>21000</v>
      </c>
      <c r="E2240" s="135">
        <v>5250</v>
      </c>
      <c r="F2240" s="133">
        <v>21</v>
      </c>
      <c r="G2240" s="46" t="str">
        <f>IF(MID(tab_SATLISTE[[#This Row],[SAT-ID]],2,1)="x","x",LEFT(tab_SATLISTE[[#This Row],[SAT-ID]]))</f>
        <v>7</v>
      </c>
      <c r="H2240" s="364" t="str">
        <f xml:space="preserve"> IF(tab_SATLISTE[[#This Row],[SAT-ID]]="","",IF(MID(tab_SATLISTE[[#This Row],[SAT-ID]],2,1)="x","Freistaat Bayern",INDEX(bezirke,LEFT(tab_SATLISTE[[#This Row],[SAT-ID]],1))&amp; " - "&amp; IF(MID(tab_SATLISTE[[#This Row],[SAT-ID]],2,1)="k","kommunal","privat")))</f>
        <v>Schwaben - kommunal</v>
      </c>
      <c r="I2240" s="365"/>
      <c r="J2240" s="365"/>
      <c r="K2240" s="365"/>
      <c r="L2240" s="366"/>
    </row>
    <row r="2241" spans="1:12" ht="15.95" customHeight="1" x14ac:dyDescent="0.25">
      <c r="A2241" s="133" t="s">
        <v>2632</v>
      </c>
      <c r="B2241" s="133" t="s">
        <v>5000</v>
      </c>
      <c r="C2241" s="133">
        <v>19</v>
      </c>
      <c r="D2241" s="136">
        <v>19000</v>
      </c>
      <c r="E2241" s="135">
        <v>4750</v>
      </c>
      <c r="F2241" s="133">
        <v>19</v>
      </c>
      <c r="G2241" s="46" t="str">
        <f>IF(MID(tab_SATLISTE[[#This Row],[SAT-ID]],2,1)="x","x",LEFT(tab_SATLISTE[[#This Row],[SAT-ID]]))</f>
        <v>7</v>
      </c>
      <c r="H2241" s="364" t="str">
        <f xml:space="preserve"> IF(tab_SATLISTE[[#This Row],[SAT-ID]]="","",IF(MID(tab_SATLISTE[[#This Row],[SAT-ID]],2,1)="x","Freistaat Bayern",INDEX(bezirke,LEFT(tab_SATLISTE[[#This Row],[SAT-ID]],1))&amp; " - "&amp; IF(MID(tab_SATLISTE[[#This Row],[SAT-ID]],2,1)="k","kommunal","privat")))</f>
        <v>Schwaben - kommunal</v>
      </c>
      <c r="I2241" s="365"/>
      <c r="J2241" s="365"/>
      <c r="K2241" s="365"/>
      <c r="L2241" s="366"/>
    </row>
    <row r="2242" spans="1:12" ht="15.95" customHeight="1" x14ac:dyDescent="0.25">
      <c r="A2242" s="133" t="s">
        <v>2638</v>
      </c>
      <c r="B2242" s="133" t="s">
        <v>5001</v>
      </c>
      <c r="C2242" s="133">
        <v>7</v>
      </c>
      <c r="D2242" s="136">
        <v>7000</v>
      </c>
      <c r="E2242" s="135">
        <v>1750</v>
      </c>
      <c r="F2242" s="133">
        <v>7</v>
      </c>
      <c r="G2242" s="46" t="str">
        <f>IF(MID(tab_SATLISTE[[#This Row],[SAT-ID]],2,1)="x","x",LEFT(tab_SATLISTE[[#This Row],[SAT-ID]]))</f>
        <v>7</v>
      </c>
      <c r="H2242" s="364" t="str">
        <f xml:space="preserve"> IF(tab_SATLISTE[[#This Row],[SAT-ID]]="","",IF(MID(tab_SATLISTE[[#This Row],[SAT-ID]],2,1)="x","Freistaat Bayern",INDEX(bezirke,LEFT(tab_SATLISTE[[#This Row],[SAT-ID]],1))&amp; " - "&amp; IF(MID(tab_SATLISTE[[#This Row],[SAT-ID]],2,1)="k","kommunal","privat")))</f>
        <v>Schwaben - kommunal</v>
      </c>
      <c r="I2242" s="365"/>
      <c r="J2242" s="365"/>
      <c r="K2242" s="365"/>
      <c r="L2242" s="366"/>
    </row>
    <row r="2243" spans="1:12" ht="15.95" customHeight="1" x14ac:dyDescent="0.25">
      <c r="A2243" s="133" t="s">
        <v>2741</v>
      </c>
      <c r="B2243" s="133" t="s">
        <v>5002</v>
      </c>
      <c r="C2243" s="133">
        <v>43</v>
      </c>
      <c r="D2243" s="136">
        <v>43000</v>
      </c>
      <c r="E2243" s="135">
        <v>10750</v>
      </c>
      <c r="F2243" s="133">
        <v>43</v>
      </c>
      <c r="G2243" s="46" t="str">
        <f>IF(MID(tab_SATLISTE[[#This Row],[SAT-ID]],2,1)="x","x",LEFT(tab_SATLISTE[[#This Row],[SAT-ID]]))</f>
        <v>7</v>
      </c>
      <c r="H2243" s="364" t="str">
        <f xml:space="preserve"> IF(tab_SATLISTE[[#This Row],[SAT-ID]]="","",IF(MID(tab_SATLISTE[[#This Row],[SAT-ID]],2,1)="x","Freistaat Bayern",INDEX(bezirke,LEFT(tab_SATLISTE[[#This Row],[SAT-ID]],1))&amp; " - "&amp; IF(MID(tab_SATLISTE[[#This Row],[SAT-ID]],2,1)="k","kommunal","privat")))</f>
        <v>Schwaben - kommunal</v>
      </c>
      <c r="I2243" s="365"/>
      <c r="J2243" s="365"/>
      <c r="K2243" s="365"/>
      <c r="L2243" s="366"/>
    </row>
    <row r="2244" spans="1:12" ht="15.95" customHeight="1" x14ac:dyDescent="0.25">
      <c r="A2244" s="133" t="s">
        <v>2799</v>
      </c>
      <c r="B2244" s="133" t="s">
        <v>284</v>
      </c>
      <c r="C2244" s="133">
        <v>44</v>
      </c>
      <c r="D2244" s="136">
        <v>44000</v>
      </c>
      <c r="E2244" s="135">
        <v>11000</v>
      </c>
      <c r="F2244" s="133">
        <v>44</v>
      </c>
      <c r="G2244" s="46" t="str">
        <f>IF(MID(tab_SATLISTE[[#This Row],[SAT-ID]],2,1)="x","x",LEFT(tab_SATLISTE[[#This Row],[SAT-ID]]))</f>
        <v>7</v>
      </c>
      <c r="H2244" s="364" t="str">
        <f xml:space="preserve"> IF(tab_SATLISTE[[#This Row],[SAT-ID]]="","",IF(MID(tab_SATLISTE[[#This Row],[SAT-ID]],2,1)="x","Freistaat Bayern",INDEX(bezirke,LEFT(tab_SATLISTE[[#This Row],[SAT-ID]],1))&amp; " - "&amp; IF(MID(tab_SATLISTE[[#This Row],[SAT-ID]],2,1)="k","kommunal","privat")))</f>
        <v>Schwaben - kommunal</v>
      </c>
      <c r="I2244" s="365"/>
      <c r="J2244" s="365"/>
      <c r="K2244" s="365"/>
      <c r="L2244" s="366"/>
    </row>
    <row r="2245" spans="1:12" ht="15.95" customHeight="1" x14ac:dyDescent="0.25">
      <c r="A2245" s="133" t="s">
        <v>2669</v>
      </c>
      <c r="B2245" s="133" t="s">
        <v>285</v>
      </c>
      <c r="C2245" s="133">
        <v>21</v>
      </c>
      <c r="D2245" s="136">
        <v>21000</v>
      </c>
      <c r="E2245" s="135">
        <v>5250</v>
      </c>
      <c r="F2245" s="133">
        <v>21</v>
      </c>
      <c r="G2245" s="46" t="str">
        <f>IF(MID(tab_SATLISTE[[#This Row],[SAT-ID]],2,1)="x","x",LEFT(tab_SATLISTE[[#This Row],[SAT-ID]]))</f>
        <v>7</v>
      </c>
      <c r="H2245" s="364" t="str">
        <f xml:space="preserve"> IF(tab_SATLISTE[[#This Row],[SAT-ID]]="","",IF(MID(tab_SATLISTE[[#This Row],[SAT-ID]],2,1)="x","Freistaat Bayern",INDEX(bezirke,LEFT(tab_SATLISTE[[#This Row],[SAT-ID]],1))&amp; " - "&amp; IF(MID(tab_SATLISTE[[#This Row],[SAT-ID]],2,1)="k","kommunal","privat")))</f>
        <v>Schwaben - kommunal</v>
      </c>
      <c r="I2245" s="365"/>
      <c r="J2245" s="365"/>
      <c r="K2245" s="365"/>
      <c r="L2245" s="366"/>
    </row>
    <row r="2246" spans="1:12" ht="15.95" customHeight="1" x14ac:dyDescent="0.25">
      <c r="A2246" s="133" t="s">
        <v>2854</v>
      </c>
      <c r="B2246" s="133" t="s">
        <v>5003</v>
      </c>
      <c r="C2246" s="133">
        <v>5</v>
      </c>
      <c r="D2246" s="136">
        <v>5000</v>
      </c>
      <c r="E2246" s="135">
        <v>1250</v>
      </c>
      <c r="F2246" s="133">
        <v>5</v>
      </c>
      <c r="G2246" s="46" t="str">
        <f>IF(MID(tab_SATLISTE[[#This Row],[SAT-ID]],2,1)="x","x",LEFT(tab_SATLISTE[[#This Row],[SAT-ID]]))</f>
        <v>7</v>
      </c>
      <c r="H2246" s="364" t="str">
        <f xml:space="preserve"> IF(tab_SATLISTE[[#This Row],[SAT-ID]]="","",IF(MID(tab_SATLISTE[[#This Row],[SAT-ID]],2,1)="x","Freistaat Bayern",INDEX(bezirke,LEFT(tab_SATLISTE[[#This Row],[SAT-ID]],1))&amp; " - "&amp; IF(MID(tab_SATLISTE[[#This Row],[SAT-ID]],2,1)="k","kommunal","privat")))</f>
        <v>Schwaben - kommunal</v>
      </c>
      <c r="I2246" s="365"/>
      <c r="J2246" s="365"/>
      <c r="K2246" s="365"/>
      <c r="L2246" s="366"/>
    </row>
    <row r="2247" spans="1:12" ht="15.95" customHeight="1" x14ac:dyDescent="0.25">
      <c r="A2247" s="133" t="s">
        <v>2847</v>
      </c>
      <c r="B2247" s="133" t="s">
        <v>5004</v>
      </c>
      <c r="C2247" s="133">
        <v>35</v>
      </c>
      <c r="D2247" s="136">
        <v>35000</v>
      </c>
      <c r="E2247" s="135">
        <v>8750</v>
      </c>
      <c r="F2247" s="133">
        <v>35</v>
      </c>
      <c r="G2247" s="46" t="str">
        <f>IF(MID(tab_SATLISTE[[#This Row],[SAT-ID]],2,1)="x","x",LEFT(tab_SATLISTE[[#This Row],[SAT-ID]]))</f>
        <v>7</v>
      </c>
      <c r="H2247" s="364" t="str">
        <f xml:space="preserve"> IF(tab_SATLISTE[[#This Row],[SAT-ID]]="","",IF(MID(tab_SATLISTE[[#This Row],[SAT-ID]],2,1)="x","Freistaat Bayern",INDEX(bezirke,LEFT(tab_SATLISTE[[#This Row],[SAT-ID]],1))&amp; " - "&amp; IF(MID(tab_SATLISTE[[#This Row],[SAT-ID]],2,1)="k","kommunal","privat")))</f>
        <v>Schwaben - kommunal</v>
      </c>
      <c r="I2247" s="365"/>
      <c r="J2247" s="365"/>
      <c r="K2247" s="365"/>
      <c r="L2247" s="366"/>
    </row>
    <row r="2248" spans="1:12" ht="15.95" customHeight="1" x14ac:dyDescent="0.25">
      <c r="A2248" s="133" t="s">
        <v>2622</v>
      </c>
      <c r="B2248" s="133" t="s">
        <v>5005</v>
      </c>
      <c r="C2248" s="133">
        <v>31</v>
      </c>
      <c r="D2248" s="136">
        <v>31000</v>
      </c>
      <c r="E2248" s="135">
        <v>7750</v>
      </c>
      <c r="F2248" s="133">
        <v>31</v>
      </c>
      <c r="G2248" s="46" t="str">
        <f>IF(MID(tab_SATLISTE[[#This Row],[SAT-ID]],2,1)="x","x",LEFT(tab_SATLISTE[[#This Row],[SAT-ID]]))</f>
        <v>7</v>
      </c>
      <c r="H2248" s="364" t="str">
        <f xml:space="preserve"> IF(tab_SATLISTE[[#This Row],[SAT-ID]]="","",IF(MID(tab_SATLISTE[[#This Row],[SAT-ID]],2,1)="x","Freistaat Bayern",INDEX(bezirke,LEFT(tab_SATLISTE[[#This Row],[SAT-ID]],1))&amp; " - "&amp; IF(MID(tab_SATLISTE[[#This Row],[SAT-ID]],2,1)="k","kommunal","privat")))</f>
        <v>Schwaben - kommunal</v>
      </c>
      <c r="I2248" s="365"/>
      <c r="J2248" s="365"/>
      <c r="K2248" s="365"/>
      <c r="L2248" s="366"/>
    </row>
    <row r="2249" spans="1:12" ht="15.95" customHeight="1" x14ac:dyDescent="0.25">
      <c r="A2249" s="133" t="s">
        <v>2692</v>
      </c>
      <c r="B2249" s="133" t="s">
        <v>5006</v>
      </c>
      <c r="C2249" s="133">
        <v>32</v>
      </c>
      <c r="D2249" s="136">
        <v>32000</v>
      </c>
      <c r="E2249" s="135">
        <v>8000</v>
      </c>
      <c r="F2249" s="133">
        <v>32</v>
      </c>
      <c r="G2249" s="46" t="str">
        <f>IF(MID(tab_SATLISTE[[#This Row],[SAT-ID]],2,1)="x","x",LEFT(tab_SATLISTE[[#This Row],[SAT-ID]]))</f>
        <v>7</v>
      </c>
      <c r="H2249" s="364" t="str">
        <f xml:space="preserve"> IF(tab_SATLISTE[[#This Row],[SAT-ID]]="","",IF(MID(tab_SATLISTE[[#This Row],[SAT-ID]],2,1)="x","Freistaat Bayern",INDEX(bezirke,LEFT(tab_SATLISTE[[#This Row],[SAT-ID]],1))&amp; " - "&amp; IF(MID(tab_SATLISTE[[#This Row],[SAT-ID]],2,1)="k","kommunal","privat")))</f>
        <v>Schwaben - kommunal</v>
      </c>
      <c r="I2249" s="365"/>
      <c r="J2249" s="365"/>
      <c r="K2249" s="365"/>
      <c r="L2249" s="366"/>
    </row>
    <row r="2250" spans="1:12" ht="15.95" customHeight="1" x14ac:dyDescent="0.25">
      <c r="A2250" s="133" t="s">
        <v>2816</v>
      </c>
      <c r="B2250" s="133" t="s">
        <v>5007</v>
      </c>
      <c r="C2250" s="133">
        <v>29</v>
      </c>
      <c r="D2250" s="136">
        <v>29000</v>
      </c>
      <c r="E2250" s="135">
        <v>7250</v>
      </c>
      <c r="F2250" s="133">
        <v>29</v>
      </c>
      <c r="G2250" s="46" t="str">
        <f>IF(MID(tab_SATLISTE[[#This Row],[SAT-ID]],2,1)="x","x",LEFT(tab_SATLISTE[[#This Row],[SAT-ID]]))</f>
        <v>7</v>
      </c>
      <c r="H2250" s="364" t="str">
        <f xml:space="preserve"> IF(tab_SATLISTE[[#This Row],[SAT-ID]]="","",IF(MID(tab_SATLISTE[[#This Row],[SAT-ID]],2,1)="x","Freistaat Bayern",INDEX(bezirke,LEFT(tab_SATLISTE[[#This Row],[SAT-ID]],1))&amp; " - "&amp; IF(MID(tab_SATLISTE[[#This Row],[SAT-ID]],2,1)="k","kommunal","privat")))</f>
        <v>Schwaben - kommunal</v>
      </c>
      <c r="I2250" s="365"/>
      <c r="J2250" s="365"/>
      <c r="K2250" s="365"/>
      <c r="L2250" s="366"/>
    </row>
    <row r="2251" spans="1:12" ht="15.95" customHeight="1" x14ac:dyDescent="0.25">
      <c r="A2251" s="133" t="s">
        <v>2840</v>
      </c>
      <c r="B2251" s="133" t="s">
        <v>5008</v>
      </c>
      <c r="C2251" s="133">
        <v>25</v>
      </c>
      <c r="D2251" s="136">
        <v>25000</v>
      </c>
      <c r="E2251" s="135">
        <v>6250</v>
      </c>
      <c r="F2251" s="133">
        <v>25</v>
      </c>
      <c r="G2251" s="46" t="str">
        <f>IF(MID(tab_SATLISTE[[#This Row],[SAT-ID]],2,1)="x","x",LEFT(tab_SATLISTE[[#This Row],[SAT-ID]]))</f>
        <v>7</v>
      </c>
      <c r="H2251" s="364" t="str">
        <f xml:space="preserve"> IF(tab_SATLISTE[[#This Row],[SAT-ID]]="","",IF(MID(tab_SATLISTE[[#This Row],[SAT-ID]],2,1)="x","Freistaat Bayern",INDEX(bezirke,LEFT(tab_SATLISTE[[#This Row],[SAT-ID]],1))&amp; " - "&amp; IF(MID(tab_SATLISTE[[#This Row],[SAT-ID]],2,1)="k","kommunal","privat")))</f>
        <v>Schwaben - kommunal</v>
      </c>
      <c r="I2251" s="365"/>
      <c r="J2251" s="365"/>
      <c r="K2251" s="365"/>
      <c r="L2251" s="366"/>
    </row>
    <row r="2252" spans="1:12" ht="15.95" customHeight="1" x14ac:dyDescent="0.25">
      <c r="A2252" s="133" t="s">
        <v>2731</v>
      </c>
      <c r="B2252" s="133" t="s">
        <v>5009</v>
      </c>
      <c r="C2252" s="133">
        <v>27</v>
      </c>
      <c r="D2252" s="136">
        <v>27000</v>
      </c>
      <c r="E2252" s="135">
        <v>6750</v>
      </c>
      <c r="F2252" s="133">
        <v>27</v>
      </c>
      <c r="G2252" s="46" t="str">
        <f>IF(MID(tab_SATLISTE[[#This Row],[SAT-ID]],2,1)="x","x",LEFT(tab_SATLISTE[[#This Row],[SAT-ID]]))</f>
        <v>7</v>
      </c>
      <c r="H2252" s="364" t="str">
        <f xml:space="preserve"> IF(tab_SATLISTE[[#This Row],[SAT-ID]]="","",IF(MID(tab_SATLISTE[[#This Row],[SAT-ID]],2,1)="x","Freistaat Bayern",INDEX(bezirke,LEFT(tab_SATLISTE[[#This Row],[SAT-ID]],1))&amp; " - "&amp; IF(MID(tab_SATLISTE[[#This Row],[SAT-ID]],2,1)="k","kommunal","privat")))</f>
        <v>Schwaben - kommunal</v>
      </c>
      <c r="I2252" s="365"/>
      <c r="J2252" s="365"/>
      <c r="K2252" s="365"/>
      <c r="L2252" s="366"/>
    </row>
    <row r="2253" spans="1:12" ht="15.95" customHeight="1" x14ac:dyDescent="0.25">
      <c r="A2253" s="133" t="s">
        <v>2610</v>
      </c>
      <c r="B2253" s="133" t="s">
        <v>5010</v>
      </c>
      <c r="C2253" s="133">
        <v>11</v>
      </c>
      <c r="D2253" s="136">
        <v>11000</v>
      </c>
      <c r="E2253" s="135">
        <v>2750</v>
      </c>
      <c r="F2253" s="133">
        <v>11</v>
      </c>
      <c r="G2253" s="46" t="str">
        <f>IF(MID(tab_SATLISTE[[#This Row],[SAT-ID]],2,1)="x","x",LEFT(tab_SATLISTE[[#This Row],[SAT-ID]]))</f>
        <v>7</v>
      </c>
      <c r="H2253" s="364" t="str">
        <f xml:space="preserve"> IF(tab_SATLISTE[[#This Row],[SAT-ID]]="","",IF(MID(tab_SATLISTE[[#This Row],[SAT-ID]],2,1)="x","Freistaat Bayern",INDEX(bezirke,LEFT(tab_SATLISTE[[#This Row],[SAT-ID]],1))&amp; " - "&amp; IF(MID(tab_SATLISTE[[#This Row],[SAT-ID]],2,1)="k","kommunal","privat")))</f>
        <v>Schwaben - kommunal</v>
      </c>
      <c r="I2253" s="365"/>
      <c r="J2253" s="365"/>
      <c r="K2253" s="365"/>
      <c r="L2253" s="366"/>
    </row>
    <row r="2254" spans="1:12" ht="15.95" customHeight="1" x14ac:dyDescent="0.25">
      <c r="A2254" s="133" t="s">
        <v>2620</v>
      </c>
      <c r="B2254" s="133" t="s">
        <v>5011</v>
      </c>
      <c r="C2254" s="133">
        <v>31</v>
      </c>
      <c r="D2254" s="136">
        <v>31000</v>
      </c>
      <c r="E2254" s="135">
        <v>7750</v>
      </c>
      <c r="F2254" s="133">
        <v>31</v>
      </c>
      <c r="G2254" s="46" t="str">
        <f>IF(MID(tab_SATLISTE[[#This Row],[SAT-ID]],2,1)="x","x",LEFT(tab_SATLISTE[[#This Row],[SAT-ID]]))</f>
        <v>7</v>
      </c>
      <c r="H2254" s="364" t="str">
        <f xml:space="preserve"> IF(tab_SATLISTE[[#This Row],[SAT-ID]]="","",IF(MID(tab_SATLISTE[[#This Row],[SAT-ID]],2,1)="x","Freistaat Bayern",INDEX(bezirke,LEFT(tab_SATLISTE[[#This Row],[SAT-ID]],1))&amp; " - "&amp; IF(MID(tab_SATLISTE[[#This Row],[SAT-ID]],2,1)="k","kommunal","privat")))</f>
        <v>Schwaben - kommunal</v>
      </c>
      <c r="I2254" s="365"/>
      <c r="J2254" s="365"/>
      <c r="K2254" s="365"/>
      <c r="L2254" s="366"/>
    </row>
    <row r="2255" spans="1:12" ht="15.95" customHeight="1" x14ac:dyDescent="0.25">
      <c r="A2255" s="133" t="s">
        <v>2661</v>
      </c>
      <c r="B2255" s="133" t="s">
        <v>5012</v>
      </c>
      <c r="C2255" s="133">
        <v>28</v>
      </c>
      <c r="D2255" s="136">
        <v>28000</v>
      </c>
      <c r="E2255" s="135">
        <v>7000</v>
      </c>
      <c r="F2255" s="133">
        <v>28</v>
      </c>
      <c r="G2255" s="46" t="str">
        <f>IF(MID(tab_SATLISTE[[#This Row],[SAT-ID]],2,1)="x","x",LEFT(tab_SATLISTE[[#This Row],[SAT-ID]]))</f>
        <v>7</v>
      </c>
      <c r="H2255" s="364" t="str">
        <f xml:space="preserve"> IF(tab_SATLISTE[[#This Row],[SAT-ID]]="","",IF(MID(tab_SATLISTE[[#This Row],[SAT-ID]],2,1)="x","Freistaat Bayern",INDEX(bezirke,LEFT(tab_SATLISTE[[#This Row],[SAT-ID]],1))&amp; " - "&amp; IF(MID(tab_SATLISTE[[#This Row],[SAT-ID]],2,1)="k","kommunal","privat")))</f>
        <v>Schwaben - kommunal</v>
      </c>
      <c r="I2255" s="365"/>
      <c r="J2255" s="365"/>
      <c r="K2255" s="365"/>
      <c r="L2255" s="366"/>
    </row>
    <row r="2256" spans="1:12" ht="15.95" customHeight="1" x14ac:dyDescent="0.25">
      <c r="A2256" s="133" t="s">
        <v>2734</v>
      </c>
      <c r="B2256" s="133" t="s">
        <v>5013</v>
      </c>
      <c r="C2256" s="133">
        <v>53</v>
      </c>
      <c r="D2256" s="136">
        <v>53000</v>
      </c>
      <c r="E2256" s="135">
        <v>13250</v>
      </c>
      <c r="F2256" s="133">
        <v>53</v>
      </c>
      <c r="G2256" s="46" t="str">
        <f>IF(MID(tab_SATLISTE[[#This Row],[SAT-ID]],2,1)="x","x",LEFT(tab_SATLISTE[[#This Row],[SAT-ID]]))</f>
        <v>7</v>
      </c>
      <c r="H2256" s="364" t="str">
        <f xml:space="preserve"> IF(tab_SATLISTE[[#This Row],[SAT-ID]]="","",IF(MID(tab_SATLISTE[[#This Row],[SAT-ID]],2,1)="x","Freistaat Bayern",INDEX(bezirke,LEFT(tab_SATLISTE[[#This Row],[SAT-ID]],1))&amp; " - "&amp; IF(MID(tab_SATLISTE[[#This Row],[SAT-ID]],2,1)="k","kommunal","privat")))</f>
        <v>Schwaben - kommunal</v>
      </c>
      <c r="I2256" s="365"/>
      <c r="J2256" s="365"/>
      <c r="K2256" s="365"/>
      <c r="L2256" s="366"/>
    </row>
    <row r="2257" spans="1:12" ht="15.95" customHeight="1" x14ac:dyDescent="0.25">
      <c r="A2257" s="133" t="s">
        <v>2795</v>
      </c>
      <c r="B2257" s="133" t="s">
        <v>5014</v>
      </c>
      <c r="C2257" s="133">
        <v>19</v>
      </c>
      <c r="D2257" s="136">
        <v>19000</v>
      </c>
      <c r="E2257" s="135">
        <v>4750</v>
      </c>
      <c r="F2257" s="133">
        <v>19</v>
      </c>
      <c r="G2257" s="46" t="str">
        <f>IF(MID(tab_SATLISTE[[#This Row],[SAT-ID]],2,1)="x","x",LEFT(tab_SATLISTE[[#This Row],[SAT-ID]]))</f>
        <v>7</v>
      </c>
      <c r="H2257" s="364" t="str">
        <f xml:space="preserve"> IF(tab_SATLISTE[[#This Row],[SAT-ID]]="","",IF(MID(tab_SATLISTE[[#This Row],[SAT-ID]],2,1)="x","Freistaat Bayern",INDEX(bezirke,LEFT(tab_SATLISTE[[#This Row],[SAT-ID]],1))&amp; " - "&amp; IF(MID(tab_SATLISTE[[#This Row],[SAT-ID]],2,1)="k","kommunal","privat")))</f>
        <v>Schwaben - kommunal</v>
      </c>
      <c r="I2257" s="365"/>
      <c r="J2257" s="365"/>
      <c r="K2257" s="365"/>
      <c r="L2257" s="366"/>
    </row>
    <row r="2258" spans="1:12" ht="15.95" customHeight="1" x14ac:dyDescent="0.25">
      <c r="A2258" s="133" t="s">
        <v>2781</v>
      </c>
      <c r="B2258" s="133" t="s">
        <v>5015</v>
      </c>
      <c r="C2258" s="133">
        <v>21</v>
      </c>
      <c r="D2258" s="136">
        <v>21000</v>
      </c>
      <c r="E2258" s="135">
        <v>5250</v>
      </c>
      <c r="F2258" s="133">
        <v>21</v>
      </c>
      <c r="G2258" s="46" t="str">
        <f>IF(MID(tab_SATLISTE[[#This Row],[SAT-ID]],2,1)="x","x",LEFT(tab_SATLISTE[[#This Row],[SAT-ID]]))</f>
        <v>7</v>
      </c>
      <c r="H2258" s="364" t="str">
        <f xml:space="preserve"> IF(tab_SATLISTE[[#This Row],[SAT-ID]]="","",IF(MID(tab_SATLISTE[[#This Row],[SAT-ID]],2,1)="x","Freistaat Bayern",INDEX(bezirke,LEFT(tab_SATLISTE[[#This Row],[SAT-ID]],1))&amp; " - "&amp; IF(MID(tab_SATLISTE[[#This Row],[SAT-ID]],2,1)="k","kommunal","privat")))</f>
        <v>Schwaben - kommunal</v>
      </c>
      <c r="I2258" s="365"/>
      <c r="J2258" s="365"/>
      <c r="K2258" s="365"/>
      <c r="L2258" s="366"/>
    </row>
    <row r="2259" spans="1:12" ht="15.95" customHeight="1" x14ac:dyDescent="0.25">
      <c r="A2259" s="133" t="s">
        <v>2596</v>
      </c>
      <c r="B2259" s="133" t="s">
        <v>5016</v>
      </c>
      <c r="C2259" s="133">
        <v>37</v>
      </c>
      <c r="D2259" s="136">
        <v>37000</v>
      </c>
      <c r="E2259" s="135">
        <v>9250</v>
      </c>
      <c r="F2259" s="133">
        <v>37</v>
      </c>
      <c r="G2259" s="46" t="str">
        <f>IF(MID(tab_SATLISTE[[#This Row],[SAT-ID]],2,1)="x","x",LEFT(tab_SATLISTE[[#This Row],[SAT-ID]]))</f>
        <v>7</v>
      </c>
      <c r="H2259" s="364" t="str">
        <f xml:space="preserve"> IF(tab_SATLISTE[[#This Row],[SAT-ID]]="","",IF(MID(tab_SATLISTE[[#This Row],[SAT-ID]],2,1)="x","Freistaat Bayern",INDEX(bezirke,LEFT(tab_SATLISTE[[#This Row],[SAT-ID]],1))&amp; " - "&amp; IF(MID(tab_SATLISTE[[#This Row],[SAT-ID]],2,1)="k","kommunal","privat")))</f>
        <v>Schwaben - kommunal</v>
      </c>
      <c r="I2259" s="365"/>
      <c r="J2259" s="365"/>
      <c r="K2259" s="365"/>
      <c r="L2259" s="366"/>
    </row>
    <row r="2260" spans="1:12" ht="15.95" customHeight="1" x14ac:dyDescent="0.25">
      <c r="A2260" s="133" t="s">
        <v>2750</v>
      </c>
      <c r="B2260" s="133" t="s">
        <v>5017</v>
      </c>
      <c r="C2260" s="133">
        <v>32</v>
      </c>
      <c r="D2260" s="136">
        <v>32000</v>
      </c>
      <c r="E2260" s="135">
        <v>8000</v>
      </c>
      <c r="F2260" s="133">
        <v>32</v>
      </c>
      <c r="G2260" s="46" t="str">
        <f>IF(MID(tab_SATLISTE[[#This Row],[SAT-ID]],2,1)="x","x",LEFT(tab_SATLISTE[[#This Row],[SAT-ID]]))</f>
        <v>7</v>
      </c>
      <c r="H2260" s="364" t="str">
        <f xml:space="preserve"> IF(tab_SATLISTE[[#This Row],[SAT-ID]]="","",IF(MID(tab_SATLISTE[[#This Row],[SAT-ID]],2,1)="x","Freistaat Bayern",INDEX(bezirke,LEFT(tab_SATLISTE[[#This Row],[SAT-ID]],1))&amp; " - "&amp; IF(MID(tab_SATLISTE[[#This Row],[SAT-ID]],2,1)="k","kommunal","privat")))</f>
        <v>Schwaben - kommunal</v>
      </c>
      <c r="I2260" s="365"/>
      <c r="J2260" s="365"/>
      <c r="K2260" s="365"/>
      <c r="L2260" s="366"/>
    </row>
    <row r="2261" spans="1:12" ht="15.95" customHeight="1" x14ac:dyDescent="0.25">
      <c r="A2261" s="133" t="s">
        <v>2820</v>
      </c>
      <c r="B2261" s="133" t="s">
        <v>5018</v>
      </c>
      <c r="C2261" s="133">
        <v>23</v>
      </c>
      <c r="D2261" s="136">
        <v>23000</v>
      </c>
      <c r="E2261" s="135">
        <v>5750</v>
      </c>
      <c r="F2261" s="133">
        <v>23</v>
      </c>
      <c r="G2261" s="46" t="str">
        <f>IF(MID(tab_SATLISTE[[#This Row],[SAT-ID]],2,1)="x","x",LEFT(tab_SATLISTE[[#This Row],[SAT-ID]]))</f>
        <v>7</v>
      </c>
      <c r="H2261" s="364" t="str">
        <f xml:space="preserve"> IF(tab_SATLISTE[[#This Row],[SAT-ID]]="","",IF(MID(tab_SATLISTE[[#This Row],[SAT-ID]],2,1)="x","Freistaat Bayern",INDEX(bezirke,LEFT(tab_SATLISTE[[#This Row],[SAT-ID]],1))&amp; " - "&amp; IF(MID(tab_SATLISTE[[#This Row],[SAT-ID]],2,1)="k","kommunal","privat")))</f>
        <v>Schwaben - kommunal</v>
      </c>
      <c r="I2261" s="365"/>
      <c r="J2261" s="365"/>
      <c r="K2261" s="365"/>
      <c r="L2261" s="366"/>
    </row>
    <row r="2262" spans="1:12" ht="15.95" customHeight="1" x14ac:dyDescent="0.25">
      <c r="A2262" s="133" t="s">
        <v>2641</v>
      </c>
      <c r="B2262" s="133" t="s">
        <v>290</v>
      </c>
      <c r="C2262" s="133">
        <v>45</v>
      </c>
      <c r="D2262" s="136">
        <v>45000</v>
      </c>
      <c r="E2262" s="135">
        <v>11250</v>
      </c>
      <c r="F2262" s="133">
        <v>45</v>
      </c>
      <c r="G2262" s="46" t="str">
        <f>IF(MID(tab_SATLISTE[[#This Row],[SAT-ID]],2,1)="x","x",LEFT(tab_SATLISTE[[#This Row],[SAT-ID]]))</f>
        <v>7</v>
      </c>
      <c r="H2262" s="364" t="str">
        <f xml:space="preserve"> IF(tab_SATLISTE[[#This Row],[SAT-ID]]="","",IF(MID(tab_SATLISTE[[#This Row],[SAT-ID]],2,1)="x","Freistaat Bayern",INDEX(bezirke,LEFT(tab_SATLISTE[[#This Row],[SAT-ID]],1))&amp; " - "&amp; IF(MID(tab_SATLISTE[[#This Row],[SAT-ID]],2,1)="k","kommunal","privat")))</f>
        <v>Schwaben - kommunal</v>
      </c>
      <c r="I2262" s="365"/>
      <c r="J2262" s="365"/>
      <c r="K2262" s="365"/>
      <c r="L2262" s="366"/>
    </row>
    <row r="2263" spans="1:12" ht="15.95" customHeight="1" x14ac:dyDescent="0.25">
      <c r="A2263" s="133" t="s">
        <v>2679</v>
      </c>
      <c r="B2263" s="133" t="s">
        <v>5019</v>
      </c>
      <c r="C2263" s="133">
        <v>12</v>
      </c>
      <c r="D2263" s="136">
        <v>12000</v>
      </c>
      <c r="E2263" s="135">
        <v>3000</v>
      </c>
      <c r="F2263" s="133">
        <v>12</v>
      </c>
      <c r="G2263" s="46" t="str">
        <f>IF(MID(tab_SATLISTE[[#This Row],[SAT-ID]],2,1)="x","x",LEFT(tab_SATLISTE[[#This Row],[SAT-ID]]))</f>
        <v>7</v>
      </c>
      <c r="H2263" s="364" t="str">
        <f xml:space="preserve"> IF(tab_SATLISTE[[#This Row],[SAT-ID]]="","",IF(MID(tab_SATLISTE[[#This Row],[SAT-ID]],2,1)="x","Freistaat Bayern",INDEX(bezirke,LEFT(tab_SATLISTE[[#This Row],[SAT-ID]],1))&amp; " - "&amp; IF(MID(tab_SATLISTE[[#This Row],[SAT-ID]],2,1)="k","kommunal","privat")))</f>
        <v>Schwaben - kommunal</v>
      </c>
      <c r="I2263" s="365"/>
      <c r="J2263" s="365"/>
      <c r="K2263" s="365"/>
      <c r="L2263" s="366"/>
    </row>
    <row r="2264" spans="1:12" ht="15.95" customHeight="1" x14ac:dyDescent="0.25">
      <c r="A2264" s="133" t="s">
        <v>2785</v>
      </c>
      <c r="B2264" s="133" t="s">
        <v>5020</v>
      </c>
      <c r="C2264" s="133">
        <v>33</v>
      </c>
      <c r="D2264" s="136">
        <v>33000</v>
      </c>
      <c r="E2264" s="135">
        <v>8250</v>
      </c>
      <c r="F2264" s="133">
        <v>33</v>
      </c>
      <c r="G2264" s="46" t="str">
        <f>IF(MID(tab_SATLISTE[[#This Row],[SAT-ID]],2,1)="x","x",LEFT(tab_SATLISTE[[#This Row],[SAT-ID]]))</f>
        <v>7</v>
      </c>
      <c r="H2264" s="364" t="str">
        <f xml:space="preserve"> IF(tab_SATLISTE[[#This Row],[SAT-ID]]="","",IF(MID(tab_SATLISTE[[#This Row],[SAT-ID]],2,1)="x","Freistaat Bayern",INDEX(bezirke,LEFT(tab_SATLISTE[[#This Row],[SAT-ID]],1))&amp; " - "&amp; IF(MID(tab_SATLISTE[[#This Row],[SAT-ID]],2,1)="k","kommunal","privat")))</f>
        <v>Schwaben - kommunal</v>
      </c>
      <c r="I2264" s="365"/>
      <c r="J2264" s="365"/>
      <c r="K2264" s="365"/>
      <c r="L2264" s="366"/>
    </row>
    <row r="2265" spans="1:12" ht="15.95" customHeight="1" x14ac:dyDescent="0.25">
      <c r="A2265" s="133" t="s">
        <v>2614</v>
      </c>
      <c r="B2265" s="133" t="s">
        <v>5021</v>
      </c>
      <c r="C2265" s="133">
        <v>15</v>
      </c>
      <c r="D2265" s="136">
        <v>15000</v>
      </c>
      <c r="E2265" s="135">
        <v>3750</v>
      </c>
      <c r="F2265" s="133">
        <v>15</v>
      </c>
      <c r="G2265" s="46" t="str">
        <f>IF(MID(tab_SATLISTE[[#This Row],[SAT-ID]],2,1)="x","x",LEFT(tab_SATLISTE[[#This Row],[SAT-ID]]))</f>
        <v>7</v>
      </c>
      <c r="H2265" s="364" t="str">
        <f xml:space="preserve"> IF(tab_SATLISTE[[#This Row],[SAT-ID]]="","",IF(MID(tab_SATLISTE[[#This Row],[SAT-ID]],2,1)="x","Freistaat Bayern",INDEX(bezirke,LEFT(tab_SATLISTE[[#This Row],[SAT-ID]],1))&amp; " - "&amp; IF(MID(tab_SATLISTE[[#This Row],[SAT-ID]],2,1)="k","kommunal","privat")))</f>
        <v>Schwaben - kommunal</v>
      </c>
      <c r="I2265" s="365"/>
      <c r="J2265" s="365"/>
      <c r="K2265" s="365"/>
      <c r="L2265" s="366"/>
    </row>
    <row r="2266" spans="1:12" ht="15.95" customHeight="1" x14ac:dyDescent="0.25">
      <c r="A2266" s="133" t="s">
        <v>2634</v>
      </c>
      <c r="B2266" s="133" t="s">
        <v>5022</v>
      </c>
      <c r="C2266" s="133">
        <v>25</v>
      </c>
      <c r="D2266" s="136">
        <v>25000</v>
      </c>
      <c r="E2266" s="135">
        <v>6250</v>
      </c>
      <c r="F2266" s="133">
        <v>25</v>
      </c>
      <c r="G2266" s="46" t="str">
        <f>IF(MID(tab_SATLISTE[[#This Row],[SAT-ID]],2,1)="x","x",LEFT(tab_SATLISTE[[#This Row],[SAT-ID]]))</f>
        <v>7</v>
      </c>
      <c r="H2266" s="364" t="str">
        <f xml:space="preserve"> IF(tab_SATLISTE[[#This Row],[SAT-ID]]="","",IF(MID(tab_SATLISTE[[#This Row],[SAT-ID]],2,1)="x","Freistaat Bayern",INDEX(bezirke,LEFT(tab_SATLISTE[[#This Row],[SAT-ID]],1))&amp; " - "&amp; IF(MID(tab_SATLISTE[[#This Row],[SAT-ID]],2,1)="k","kommunal","privat")))</f>
        <v>Schwaben - kommunal</v>
      </c>
      <c r="I2266" s="365"/>
      <c r="J2266" s="365"/>
      <c r="K2266" s="365"/>
      <c r="L2266" s="366"/>
    </row>
    <row r="2267" spans="1:12" ht="15.95" customHeight="1" x14ac:dyDescent="0.25">
      <c r="A2267" s="133" t="s">
        <v>2770</v>
      </c>
      <c r="B2267" s="133" t="s">
        <v>5023</v>
      </c>
      <c r="C2267" s="133">
        <v>20</v>
      </c>
      <c r="D2267" s="136">
        <v>20000</v>
      </c>
      <c r="E2267" s="135">
        <v>5000</v>
      </c>
      <c r="F2267" s="133">
        <v>20</v>
      </c>
      <c r="G2267" s="46" t="str">
        <f>IF(MID(tab_SATLISTE[[#This Row],[SAT-ID]],2,1)="x","x",LEFT(tab_SATLISTE[[#This Row],[SAT-ID]]))</f>
        <v>7</v>
      </c>
      <c r="H2267" s="364" t="str">
        <f xml:space="preserve"> IF(tab_SATLISTE[[#This Row],[SAT-ID]]="","",IF(MID(tab_SATLISTE[[#This Row],[SAT-ID]],2,1)="x","Freistaat Bayern",INDEX(bezirke,LEFT(tab_SATLISTE[[#This Row],[SAT-ID]],1))&amp; " - "&amp; IF(MID(tab_SATLISTE[[#This Row],[SAT-ID]],2,1)="k","kommunal","privat")))</f>
        <v>Schwaben - kommunal</v>
      </c>
      <c r="I2267" s="365"/>
      <c r="J2267" s="365"/>
      <c r="K2267" s="365"/>
      <c r="L2267" s="366"/>
    </row>
    <row r="2268" spans="1:12" ht="15.95" customHeight="1" x14ac:dyDescent="0.25">
      <c r="A2268" s="133" t="s">
        <v>1060</v>
      </c>
      <c r="B2268" s="133" t="s">
        <v>5024</v>
      </c>
      <c r="C2268" s="133">
        <v>9</v>
      </c>
      <c r="D2268" s="136">
        <v>9000</v>
      </c>
      <c r="E2268" s="135">
        <v>2250</v>
      </c>
      <c r="F2268" s="133">
        <v>9</v>
      </c>
      <c r="G2268" s="46" t="str">
        <f>IF(MID(tab_SATLISTE[[#This Row],[SAT-ID]],2,1)="x","x",LEFT(tab_SATLISTE[[#This Row],[SAT-ID]]))</f>
        <v>1</v>
      </c>
      <c r="H2268" s="364" t="str">
        <f xml:space="preserve"> IF(tab_SATLISTE[[#This Row],[SAT-ID]]="","",IF(MID(tab_SATLISTE[[#This Row],[SAT-ID]],2,1)="x","Freistaat Bayern",INDEX(bezirke,LEFT(tab_SATLISTE[[#This Row],[SAT-ID]],1))&amp; " - "&amp; IF(MID(tab_SATLISTE[[#This Row],[SAT-ID]],2,1)="k","kommunal","privat")))</f>
        <v>Oberbayern - privat</v>
      </c>
      <c r="I2268" s="365"/>
      <c r="J2268" s="365"/>
      <c r="K2268" s="365"/>
      <c r="L2268" s="366"/>
    </row>
    <row r="2269" spans="1:12" ht="15.95" customHeight="1" x14ac:dyDescent="0.25">
      <c r="A2269" s="133" t="s">
        <v>968</v>
      </c>
      <c r="B2269" s="133" t="s">
        <v>5025</v>
      </c>
      <c r="C2269" s="133">
        <v>29</v>
      </c>
      <c r="D2269" s="136">
        <v>29000</v>
      </c>
      <c r="E2269" s="135">
        <v>7250</v>
      </c>
      <c r="F2269" s="133">
        <v>29</v>
      </c>
      <c r="G2269" s="46" t="str">
        <f>IF(MID(tab_SATLISTE[[#This Row],[SAT-ID]],2,1)="x","x",LEFT(tab_SATLISTE[[#This Row],[SAT-ID]]))</f>
        <v>1</v>
      </c>
      <c r="H2269" s="364" t="str">
        <f xml:space="preserve"> IF(tab_SATLISTE[[#This Row],[SAT-ID]]="","",IF(MID(tab_SATLISTE[[#This Row],[SAT-ID]],2,1)="x","Freistaat Bayern",INDEX(bezirke,LEFT(tab_SATLISTE[[#This Row],[SAT-ID]],1))&amp; " - "&amp; IF(MID(tab_SATLISTE[[#This Row],[SAT-ID]],2,1)="k","kommunal","privat")))</f>
        <v>Oberbayern - privat</v>
      </c>
      <c r="I2269" s="365"/>
      <c r="J2269" s="365"/>
      <c r="K2269" s="365"/>
      <c r="L2269" s="366"/>
    </row>
    <row r="2270" spans="1:12" ht="15.95" customHeight="1" x14ac:dyDescent="0.25">
      <c r="A2270" s="133" t="s">
        <v>967</v>
      </c>
      <c r="B2270" s="133" t="s">
        <v>5026</v>
      </c>
      <c r="C2270" s="133">
        <v>23</v>
      </c>
      <c r="D2270" s="136">
        <v>23000</v>
      </c>
      <c r="E2270" s="135">
        <v>5750</v>
      </c>
      <c r="F2270" s="133">
        <v>23</v>
      </c>
      <c r="G2270" s="46" t="str">
        <f>IF(MID(tab_SATLISTE[[#This Row],[SAT-ID]],2,1)="x","x",LEFT(tab_SATLISTE[[#This Row],[SAT-ID]]))</f>
        <v>1</v>
      </c>
      <c r="H2270" s="364" t="str">
        <f xml:space="preserve"> IF(tab_SATLISTE[[#This Row],[SAT-ID]]="","",IF(MID(tab_SATLISTE[[#This Row],[SAT-ID]],2,1)="x","Freistaat Bayern",INDEX(bezirke,LEFT(tab_SATLISTE[[#This Row],[SAT-ID]],1))&amp; " - "&amp; IF(MID(tab_SATLISTE[[#This Row],[SAT-ID]],2,1)="k","kommunal","privat")))</f>
        <v>Oberbayern - privat</v>
      </c>
      <c r="I2270" s="365"/>
      <c r="J2270" s="365"/>
      <c r="K2270" s="365"/>
      <c r="L2270" s="366"/>
    </row>
    <row r="2271" spans="1:12" ht="15.95" customHeight="1" x14ac:dyDescent="0.25">
      <c r="A2271" s="133" t="s">
        <v>1073</v>
      </c>
      <c r="B2271" s="133" t="s">
        <v>5027</v>
      </c>
      <c r="C2271" s="133">
        <v>21</v>
      </c>
      <c r="D2271" s="136">
        <v>21000</v>
      </c>
      <c r="E2271" s="135">
        <v>5250</v>
      </c>
      <c r="F2271" s="133">
        <v>21</v>
      </c>
      <c r="G2271" s="46" t="str">
        <f>IF(MID(tab_SATLISTE[[#This Row],[SAT-ID]],2,1)="x","x",LEFT(tab_SATLISTE[[#This Row],[SAT-ID]]))</f>
        <v>1</v>
      </c>
      <c r="H2271" s="364" t="str">
        <f xml:space="preserve"> IF(tab_SATLISTE[[#This Row],[SAT-ID]]="","",IF(MID(tab_SATLISTE[[#This Row],[SAT-ID]],2,1)="x","Freistaat Bayern",INDEX(bezirke,LEFT(tab_SATLISTE[[#This Row],[SAT-ID]],1))&amp; " - "&amp; IF(MID(tab_SATLISTE[[#This Row],[SAT-ID]],2,1)="k","kommunal","privat")))</f>
        <v>Oberbayern - privat</v>
      </c>
      <c r="I2271" s="365"/>
      <c r="J2271" s="365"/>
      <c r="K2271" s="365"/>
      <c r="L2271" s="366"/>
    </row>
    <row r="2272" spans="1:12" ht="15.95" customHeight="1" x14ac:dyDescent="0.25">
      <c r="A2272" s="133" t="s">
        <v>1133</v>
      </c>
      <c r="B2272" s="133" t="s">
        <v>5028</v>
      </c>
      <c r="C2272" s="133">
        <v>13</v>
      </c>
      <c r="D2272" s="136">
        <v>13000</v>
      </c>
      <c r="E2272" s="135">
        <v>3250</v>
      </c>
      <c r="F2272" s="133">
        <v>13</v>
      </c>
      <c r="G2272" s="46" t="str">
        <f>IF(MID(tab_SATLISTE[[#This Row],[SAT-ID]],2,1)="x","x",LEFT(tab_SATLISTE[[#This Row],[SAT-ID]]))</f>
        <v>1</v>
      </c>
      <c r="H2272" s="364" t="str">
        <f xml:space="preserve"> IF(tab_SATLISTE[[#This Row],[SAT-ID]]="","",IF(MID(tab_SATLISTE[[#This Row],[SAT-ID]],2,1)="x","Freistaat Bayern",INDEX(bezirke,LEFT(tab_SATLISTE[[#This Row],[SAT-ID]],1))&amp; " - "&amp; IF(MID(tab_SATLISTE[[#This Row],[SAT-ID]],2,1)="k","kommunal","privat")))</f>
        <v>Oberbayern - privat</v>
      </c>
      <c r="I2272" s="365"/>
      <c r="J2272" s="365"/>
      <c r="K2272" s="365"/>
      <c r="L2272" s="366"/>
    </row>
    <row r="2273" spans="1:12" ht="15.95" customHeight="1" x14ac:dyDescent="0.25">
      <c r="A2273" s="133" t="s">
        <v>949</v>
      </c>
      <c r="B2273" s="133" t="s">
        <v>5029</v>
      </c>
      <c r="C2273" s="133">
        <v>33</v>
      </c>
      <c r="D2273" s="136">
        <v>33000</v>
      </c>
      <c r="E2273" s="135">
        <v>8250</v>
      </c>
      <c r="F2273" s="133">
        <v>33</v>
      </c>
      <c r="G2273" s="46" t="str">
        <f>IF(MID(tab_SATLISTE[[#This Row],[SAT-ID]],2,1)="x","x",LEFT(tab_SATLISTE[[#This Row],[SAT-ID]]))</f>
        <v>1</v>
      </c>
      <c r="H2273" s="364" t="str">
        <f xml:space="preserve"> IF(tab_SATLISTE[[#This Row],[SAT-ID]]="","",IF(MID(tab_SATLISTE[[#This Row],[SAT-ID]],2,1)="x","Freistaat Bayern",INDEX(bezirke,LEFT(tab_SATLISTE[[#This Row],[SAT-ID]],1))&amp; " - "&amp; IF(MID(tab_SATLISTE[[#This Row],[SAT-ID]],2,1)="k","kommunal","privat")))</f>
        <v>Oberbayern - privat</v>
      </c>
      <c r="I2273" s="365"/>
      <c r="J2273" s="365"/>
      <c r="K2273" s="365"/>
      <c r="L2273" s="366"/>
    </row>
    <row r="2274" spans="1:12" ht="15.95" customHeight="1" x14ac:dyDescent="0.25">
      <c r="A2274" s="133" t="s">
        <v>1014</v>
      </c>
      <c r="B2274" s="133" t="s">
        <v>5030</v>
      </c>
      <c r="C2274" s="133">
        <v>26</v>
      </c>
      <c r="D2274" s="136">
        <v>26000</v>
      </c>
      <c r="E2274" s="135">
        <v>6500</v>
      </c>
      <c r="F2274" s="133">
        <v>26</v>
      </c>
      <c r="G2274" s="46" t="str">
        <f>IF(MID(tab_SATLISTE[[#This Row],[SAT-ID]],2,1)="x","x",LEFT(tab_SATLISTE[[#This Row],[SAT-ID]]))</f>
        <v>1</v>
      </c>
      <c r="H2274" s="364" t="str">
        <f xml:space="preserve"> IF(tab_SATLISTE[[#This Row],[SAT-ID]]="","",IF(MID(tab_SATLISTE[[#This Row],[SAT-ID]],2,1)="x","Freistaat Bayern",INDEX(bezirke,LEFT(tab_SATLISTE[[#This Row],[SAT-ID]],1))&amp; " - "&amp; IF(MID(tab_SATLISTE[[#This Row],[SAT-ID]],2,1)="k","kommunal","privat")))</f>
        <v>Oberbayern - privat</v>
      </c>
      <c r="I2274" s="365"/>
      <c r="J2274" s="365"/>
      <c r="K2274" s="365"/>
      <c r="L2274" s="366"/>
    </row>
    <row r="2275" spans="1:12" ht="15.95" customHeight="1" x14ac:dyDescent="0.25">
      <c r="A2275" s="133" t="s">
        <v>959</v>
      </c>
      <c r="B2275" s="133" t="s">
        <v>194</v>
      </c>
      <c r="C2275" s="133">
        <v>24</v>
      </c>
      <c r="D2275" s="136">
        <v>24000</v>
      </c>
      <c r="E2275" s="135">
        <v>6000</v>
      </c>
      <c r="F2275" s="133">
        <v>24</v>
      </c>
      <c r="G2275" s="46" t="str">
        <f>IF(MID(tab_SATLISTE[[#This Row],[SAT-ID]],2,1)="x","x",LEFT(tab_SATLISTE[[#This Row],[SAT-ID]]))</f>
        <v>1</v>
      </c>
      <c r="H2275" s="364" t="str">
        <f xml:space="preserve"> IF(tab_SATLISTE[[#This Row],[SAT-ID]]="","",IF(MID(tab_SATLISTE[[#This Row],[SAT-ID]],2,1)="x","Freistaat Bayern",INDEX(bezirke,LEFT(tab_SATLISTE[[#This Row],[SAT-ID]],1))&amp; " - "&amp; IF(MID(tab_SATLISTE[[#This Row],[SAT-ID]],2,1)="k","kommunal","privat")))</f>
        <v>Oberbayern - privat</v>
      </c>
      <c r="I2275" s="365"/>
      <c r="J2275" s="365"/>
      <c r="K2275" s="365"/>
      <c r="L2275" s="366"/>
    </row>
    <row r="2276" spans="1:12" ht="15.95" customHeight="1" x14ac:dyDescent="0.25">
      <c r="A2276" s="133" t="s">
        <v>1057</v>
      </c>
      <c r="B2276" s="133" t="s">
        <v>5031</v>
      </c>
      <c r="C2276" s="133">
        <v>27</v>
      </c>
      <c r="D2276" s="136">
        <v>27000</v>
      </c>
      <c r="E2276" s="135">
        <v>6750</v>
      </c>
      <c r="F2276" s="133">
        <v>27</v>
      </c>
      <c r="G2276" s="46" t="str">
        <f>IF(MID(tab_SATLISTE[[#This Row],[SAT-ID]],2,1)="x","x",LEFT(tab_SATLISTE[[#This Row],[SAT-ID]]))</f>
        <v>1</v>
      </c>
      <c r="H2276" s="364" t="str">
        <f xml:space="preserve"> IF(tab_SATLISTE[[#This Row],[SAT-ID]]="","",IF(MID(tab_SATLISTE[[#This Row],[SAT-ID]],2,1)="x","Freistaat Bayern",INDEX(bezirke,LEFT(tab_SATLISTE[[#This Row],[SAT-ID]],1))&amp; " - "&amp; IF(MID(tab_SATLISTE[[#This Row],[SAT-ID]],2,1)="k","kommunal","privat")))</f>
        <v>Oberbayern - privat</v>
      </c>
      <c r="I2276" s="365"/>
      <c r="J2276" s="365"/>
      <c r="K2276" s="365"/>
      <c r="L2276" s="366"/>
    </row>
    <row r="2277" spans="1:12" ht="15.95" customHeight="1" x14ac:dyDescent="0.25">
      <c r="A2277" s="133" t="s">
        <v>1081</v>
      </c>
      <c r="B2277" s="133" t="s">
        <v>195</v>
      </c>
      <c r="C2277" s="133">
        <v>45</v>
      </c>
      <c r="D2277" s="136">
        <v>45000</v>
      </c>
      <c r="E2277" s="135">
        <v>11250</v>
      </c>
      <c r="F2277" s="133">
        <v>45</v>
      </c>
      <c r="G2277" s="46" t="str">
        <f>IF(MID(tab_SATLISTE[[#This Row],[SAT-ID]],2,1)="x","x",LEFT(tab_SATLISTE[[#This Row],[SAT-ID]]))</f>
        <v>1</v>
      </c>
      <c r="H2277" s="364" t="str">
        <f xml:space="preserve"> IF(tab_SATLISTE[[#This Row],[SAT-ID]]="","",IF(MID(tab_SATLISTE[[#This Row],[SAT-ID]],2,1)="x","Freistaat Bayern",INDEX(bezirke,LEFT(tab_SATLISTE[[#This Row],[SAT-ID]],1))&amp; " - "&amp; IF(MID(tab_SATLISTE[[#This Row],[SAT-ID]],2,1)="k","kommunal","privat")))</f>
        <v>Oberbayern - privat</v>
      </c>
      <c r="I2277" s="365"/>
      <c r="J2277" s="365"/>
      <c r="K2277" s="365"/>
      <c r="L2277" s="366"/>
    </row>
    <row r="2278" spans="1:12" ht="15.95" customHeight="1" x14ac:dyDescent="0.25">
      <c r="A2278" s="133" t="s">
        <v>1061</v>
      </c>
      <c r="B2278" s="133" t="s">
        <v>5032</v>
      </c>
      <c r="C2278" s="133">
        <v>14</v>
      </c>
      <c r="D2278" s="136">
        <v>14000</v>
      </c>
      <c r="E2278" s="135">
        <v>3500</v>
      </c>
      <c r="F2278" s="133">
        <v>14</v>
      </c>
      <c r="G2278" s="46" t="str">
        <f>IF(MID(tab_SATLISTE[[#This Row],[SAT-ID]],2,1)="x","x",LEFT(tab_SATLISTE[[#This Row],[SAT-ID]]))</f>
        <v>1</v>
      </c>
      <c r="H2278" s="364" t="str">
        <f xml:space="preserve"> IF(tab_SATLISTE[[#This Row],[SAT-ID]]="","",IF(MID(tab_SATLISTE[[#This Row],[SAT-ID]],2,1)="x","Freistaat Bayern",INDEX(bezirke,LEFT(tab_SATLISTE[[#This Row],[SAT-ID]],1))&amp; " - "&amp; IF(MID(tab_SATLISTE[[#This Row],[SAT-ID]],2,1)="k","kommunal","privat")))</f>
        <v>Oberbayern - privat</v>
      </c>
      <c r="I2278" s="365"/>
      <c r="J2278" s="365"/>
      <c r="K2278" s="365"/>
      <c r="L2278" s="366"/>
    </row>
    <row r="2279" spans="1:12" ht="15.95" customHeight="1" x14ac:dyDescent="0.25">
      <c r="A2279" s="133" t="s">
        <v>1056</v>
      </c>
      <c r="B2279" s="133" t="s">
        <v>5033</v>
      </c>
      <c r="C2279" s="133">
        <v>62</v>
      </c>
      <c r="D2279" s="136">
        <v>62000</v>
      </c>
      <c r="E2279" s="135">
        <v>15500</v>
      </c>
      <c r="F2279" s="133">
        <v>62</v>
      </c>
      <c r="G2279" s="46" t="str">
        <f>IF(MID(tab_SATLISTE[[#This Row],[SAT-ID]],2,1)="x","x",LEFT(tab_SATLISTE[[#This Row],[SAT-ID]]))</f>
        <v>1</v>
      </c>
      <c r="H2279" s="364" t="str">
        <f xml:space="preserve"> IF(tab_SATLISTE[[#This Row],[SAT-ID]]="","",IF(MID(tab_SATLISTE[[#This Row],[SAT-ID]],2,1)="x","Freistaat Bayern",INDEX(bezirke,LEFT(tab_SATLISTE[[#This Row],[SAT-ID]],1))&amp; " - "&amp; IF(MID(tab_SATLISTE[[#This Row],[SAT-ID]],2,1)="k","kommunal","privat")))</f>
        <v>Oberbayern - privat</v>
      </c>
      <c r="I2279" s="365"/>
      <c r="J2279" s="365"/>
      <c r="K2279" s="365"/>
      <c r="L2279" s="366"/>
    </row>
    <row r="2280" spans="1:12" ht="15.95" customHeight="1" x14ac:dyDescent="0.25">
      <c r="A2280" s="133" t="s">
        <v>969</v>
      </c>
      <c r="B2280" s="133" t="s">
        <v>5034</v>
      </c>
      <c r="C2280" s="133">
        <v>20</v>
      </c>
      <c r="D2280" s="136">
        <v>20000</v>
      </c>
      <c r="E2280" s="135">
        <v>5000</v>
      </c>
      <c r="F2280" s="133">
        <v>20</v>
      </c>
      <c r="G2280" s="46" t="str">
        <f>IF(MID(tab_SATLISTE[[#This Row],[SAT-ID]],2,1)="x","x",LEFT(tab_SATLISTE[[#This Row],[SAT-ID]]))</f>
        <v>1</v>
      </c>
      <c r="H2280" s="364" t="str">
        <f xml:space="preserve"> IF(tab_SATLISTE[[#This Row],[SAT-ID]]="","",IF(MID(tab_SATLISTE[[#This Row],[SAT-ID]],2,1)="x","Freistaat Bayern",INDEX(bezirke,LEFT(tab_SATLISTE[[#This Row],[SAT-ID]],1))&amp; " - "&amp; IF(MID(tab_SATLISTE[[#This Row],[SAT-ID]],2,1)="k","kommunal","privat")))</f>
        <v>Oberbayern - privat</v>
      </c>
      <c r="I2280" s="365"/>
      <c r="J2280" s="365"/>
      <c r="K2280" s="365"/>
      <c r="L2280" s="366"/>
    </row>
    <row r="2281" spans="1:12" ht="15.95" customHeight="1" x14ac:dyDescent="0.25">
      <c r="A2281" s="133" t="s">
        <v>1059</v>
      </c>
      <c r="B2281" s="133" t="s">
        <v>5035</v>
      </c>
      <c r="C2281" s="133">
        <v>34</v>
      </c>
      <c r="D2281" s="136">
        <v>34000</v>
      </c>
      <c r="E2281" s="135">
        <v>8500</v>
      </c>
      <c r="F2281" s="133">
        <v>34</v>
      </c>
      <c r="G2281" s="46" t="str">
        <f>IF(MID(tab_SATLISTE[[#This Row],[SAT-ID]],2,1)="x","x",LEFT(tab_SATLISTE[[#This Row],[SAT-ID]]))</f>
        <v>1</v>
      </c>
      <c r="H2281" s="364" t="str">
        <f xml:space="preserve"> IF(tab_SATLISTE[[#This Row],[SAT-ID]]="","",IF(MID(tab_SATLISTE[[#This Row],[SAT-ID]],2,1)="x","Freistaat Bayern",INDEX(bezirke,LEFT(tab_SATLISTE[[#This Row],[SAT-ID]],1))&amp; " - "&amp; IF(MID(tab_SATLISTE[[#This Row],[SAT-ID]],2,1)="k","kommunal","privat")))</f>
        <v>Oberbayern - privat</v>
      </c>
      <c r="I2281" s="365"/>
      <c r="J2281" s="365"/>
      <c r="K2281" s="365"/>
      <c r="L2281" s="366"/>
    </row>
    <row r="2282" spans="1:12" ht="15.95" customHeight="1" x14ac:dyDescent="0.25">
      <c r="A2282" s="133" t="s">
        <v>1064</v>
      </c>
      <c r="B2282" s="133" t="s">
        <v>5036</v>
      </c>
      <c r="C2282" s="133">
        <v>24</v>
      </c>
      <c r="D2282" s="136">
        <v>24000</v>
      </c>
      <c r="E2282" s="135">
        <v>6000</v>
      </c>
      <c r="F2282" s="133">
        <v>24</v>
      </c>
      <c r="G2282" s="46" t="str">
        <f>IF(MID(tab_SATLISTE[[#This Row],[SAT-ID]],2,1)="x","x",LEFT(tab_SATLISTE[[#This Row],[SAT-ID]]))</f>
        <v>1</v>
      </c>
      <c r="H2282" s="364" t="str">
        <f xml:space="preserve"> IF(tab_SATLISTE[[#This Row],[SAT-ID]]="","",IF(MID(tab_SATLISTE[[#This Row],[SAT-ID]],2,1)="x","Freistaat Bayern",INDEX(bezirke,LEFT(tab_SATLISTE[[#This Row],[SAT-ID]],1))&amp; " - "&amp; IF(MID(tab_SATLISTE[[#This Row],[SAT-ID]],2,1)="k","kommunal","privat")))</f>
        <v>Oberbayern - privat</v>
      </c>
      <c r="I2282" s="365"/>
      <c r="J2282" s="365"/>
      <c r="K2282" s="365"/>
      <c r="L2282" s="366"/>
    </row>
    <row r="2283" spans="1:12" ht="15.95" customHeight="1" x14ac:dyDescent="0.25">
      <c r="A2283" s="133" t="s">
        <v>909</v>
      </c>
      <c r="B2283" s="133" t="s">
        <v>196</v>
      </c>
      <c r="C2283" s="133">
        <v>45</v>
      </c>
      <c r="D2283" s="136">
        <v>45000</v>
      </c>
      <c r="E2283" s="135">
        <v>11250</v>
      </c>
      <c r="F2283" s="133">
        <v>45</v>
      </c>
      <c r="G2283" s="46" t="str">
        <f>IF(MID(tab_SATLISTE[[#This Row],[SAT-ID]],2,1)="x","x",LEFT(tab_SATLISTE[[#This Row],[SAT-ID]]))</f>
        <v>1</v>
      </c>
      <c r="H2283" s="364" t="str">
        <f xml:space="preserve"> IF(tab_SATLISTE[[#This Row],[SAT-ID]]="","",IF(MID(tab_SATLISTE[[#This Row],[SAT-ID]],2,1)="x","Freistaat Bayern",INDEX(bezirke,LEFT(tab_SATLISTE[[#This Row],[SAT-ID]],1))&amp; " - "&amp; IF(MID(tab_SATLISTE[[#This Row],[SAT-ID]],2,1)="k","kommunal","privat")))</f>
        <v>Oberbayern - privat</v>
      </c>
      <c r="I2283" s="365"/>
      <c r="J2283" s="365"/>
      <c r="K2283" s="365"/>
      <c r="L2283" s="366"/>
    </row>
    <row r="2284" spans="1:12" ht="15.95" customHeight="1" x14ac:dyDescent="0.25">
      <c r="A2284" s="133" t="s">
        <v>963</v>
      </c>
      <c r="B2284" s="133" t="s">
        <v>197</v>
      </c>
      <c r="C2284" s="133">
        <v>9</v>
      </c>
      <c r="D2284" s="136">
        <v>9000</v>
      </c>
      <c r="E2284" s="135">
        <v>2250</v>
      </c>
      <c r="F2284" s="133">
        <v>9</v>
      </c>
      <c r="G2284" s="46" t="str">
        <f>IF(MID(tab_SATLISTE[[#This Row],[SAT-ID]],2,1)="x","x",LEFT(tab_SATLISTE[[#This Row],[SAT-ID]]))</f>
        <v>1</v>
      </c>
      <c r="H2284" s="364" t="str">
        <f xml:space="preserve"> IF(tab_SATLISTE[[#This Row],[SAT-ID]]="","",IF(MID(tab_SATLISTE[[#This Row],[SAT-ID]],2,1)="x","Freistaat Bayern",INDEX(bezirke,LEFT(tab_SATLISTE[[#This Row],[SAT-ID]],1))&amp; " - "&amp; IF(MID(tab_SATLISTE[[#This Row],[SAT-ID]],2,1)="k","kommunal","privat")))</f>
        <v>Oberbayern - privat</v>
      </c>
      <c r="I2284" s="365"/>
      <c r="J2284" s="365"/>
      <c r="K2284" s="365"/>
      <c r="L2284" s="366"/>
    </row>
    <row r="2285" spans="1:12" ht="15.95" customHeight="1" x14ac:dyDescent="0.25">
      <c r="A2285" s="133" t="s">
        <v>1054</v>
      </c>
      <c r="B2285" s="133" t="s">
        <v>5037</v>
      </c>
      <c r="C2285" s="133">
        <v>25</v>
      </c>
      <c r="D2285" s="136">
        <v>25000</v>
      </c>
      <c r="E2285" s="135">
        <v>6250</v>
      </c>
      <c r="F2285" s="133">
        <v>25</v>
      </c>
      <c r="G2285" s="46" t="str">
        <f>IF(MID(tab_SATLISTE[[#This Row],[SAT-ID]],2,1)="x","x",LEFT(tab_SATLISTE[[#This Row],[SAT-ID]]))</f>
        <v>1</v>
      </c>
      <c r="H2285" s="364" t="str">
        <f xml:space="preserve"> IF(tab_SATLISTE[[#This Row],[SAT-ID]]="","",IF(MID(tab_SATLISTE[[#This Row],[SAT-ID]],2,1)="x","Freistaat Bayern",INDEX(bezirke,LEFT(tab_SATLISTE[[#This Row],[SAT-ID]],1))&amp; " - "&amp; IF(MID(tab_SATLISTE[[#This Row],[SAT-ID]],2,1)="k","kommunal","privat")))</f>
        <v>Oberbayern - privat</v>
      </c>
      <c r="I2285" s="365"/>
      <c r="J2285" s="365"/>
      <c r="K2285" s="365"/>
      <c r="L2285" s="366"/>
    </row>
    <row r="2286" spans="1:12" ht="15.95" customHeight="1" x14ac:dyDescent="0.25">
      <c r="A2286" s="133" t="s">
        <v>1113</v>
      </c>
      <c r="B2286" s="133" t="s">
        <v>3951</v>
      </c>
      <c r="C2286" s="133">
        <v>48</v>
      </c>
      <c r="D2286" s="136">
        <v>48000</v>
      </c>
      <c r="E2286" s="135">
        <v>12000</v>
      </c>
      <c r="F2286" s="133">
        <v>48</v>
      </c>
      <c r="G2286" s="46" t="str">
        <f>IF(MID(tab_SATLISTE[[#This Row],[SAT-ID]],2,1)="x","x",LEFT(tab_SATLISTE[[#This Row],[SAT-ID]]))</f>
        <v>1</v>
      </c>
      <c r="H2286" s="364" t="str">
        <f xml:space="preserve"> IF(tab_SATLISTE[[#This Row],[SAT-ID]]="","",IF(MID(tab_SATLISTE[[#This Row],[SAT-ID]],2,1)="x","Freistaat Bayern",INDEX(bezirke,LEFT(tab_SATLISTE[[#This Row],[SAT-ID]],1))&amp; " - "&amp; IF(MID(tab_SATLISTE[[#This Row],[SAT-ID]],2,1)="k","kommunal","privat")))</f>
        <v>Oberbayern - privat</v>
      </c>
      <c r="I2286" s="365"/>
      <c r="J2286" s="365"/>
      <c r="K2286" s="365"/>
      <c r="L2286" s="366"/>
    </row>
    <row r="2287" spans="1:12" ht="15.95" customHeight="1" x14ac:dyDescent="0.25">
      <c r="A2287" s="133" t="s">
        <v>911</v>
      </c>
      <c r="B2287" s="133" t="s">
        <v>5038</v>
      </c>
      <c r="C2287" s="133">
        <v>12</v>
      </c>
      <c r="D2287" s="136">
        <v>12000</v>
      </c>
      <c r="E2287" s="135">
        <v>3000</v>
      </c>
      <c r="F2287" s="133">
        <v>12</v>
      </c>
      <c r="G2287" s="46" t="str">
        <f>IF(MID(tab_SATLISTE[[#This Row],[SAT-ID]],2,1)="x","x",LEFT(tab_SATLISTE[[#This Row],[SAT-ID]]))</f>
        <v>1</v>
      </c>
      <c r="H2287" s="364" t="str">
        <f xml:space="preserve"> IF(tab_SATLISTE[[#This Row],[SAT-ID]]="","",IF(MID(tab_SATLISTE[[#This Row],[SAT-ID]],2,1)="x","Freistaat Bayern",INDEX(bezirke,LEFT(tab_SATLISTE[[#This Row],[SAT-ID]],1))&amp; " - "&amp; IF(MID(tab_SATLISTE[[#This Row],[SAT-ID]],2,1)="k","kommunal","privat")))</f>
        <v>Oberbayern - privat</v>
      </c>
      <c r="I2287" s="365"/>
      <c r="J2287" s="365"/>
      <c r="K2287" s="365"/>
      <c r="L2287" s="366"/>
    </row>
    <row r="2288" spans="1:12" ht="15.95" customHeight="1" x14ac:dyDescent="0.25">
      <c r="A2288" s="133" t="s">
        <v>960</v>
      </c>
      <c r="B2288" s="133" t="s">
        <v>5039</v>
      </c>
      <c r="C2288" s="133">
        <v>41</v>
      </c>
      <c r="D2288" s="136">
        <v>41000</v>
      </c>
      <c r="E2288" s="135">
        <v>10250</v>
      </c>
      <c r="F2288" s="133">
        <v>41</v>
      </c>
      <c r="G2288" s="46" t="str">
        <f>IF(MID(tab_SATLISTE[[#This Row],[SAT-ID]],2,1)="x","x",LEFT(tab_SATLISTE[[#This Row],[SAT-ID]]))</f>
        <v>1</v>
      </c>
      <c r="H2288" s="364" t="str">
        <f xml:space="preserve"> IF(tab_SATLISTE[[#This Row],[SAT-ID]]="","",IF(MID(tab_SATLISTE[[#This Row],[SAT-ID]],2,1)="x","Freistaat Bayern",INDEX(bezirke,LEFT(tab_SATLISTE[[#This Row],[SAT-ID]],1))&amp; " - "&amp; IF(MID(tab_SATLISTE[[#This Row],[SAT-ID]],2,1)="k","kommunal","privat")))</f>
        <v>Oberbayern - privat</v>
      </c>
      <c r="I2288" s="365"/>
      <c r="J2288" s="365"/>
      <c r="K2288" s="365"/>
      <c r="L2288" s="366"/>
    </row>
    <row r="2289" spans="1:12" ht="15.95" customHeight="1" x14ac:dyDescent="0.25">
      <c r="A2289" s="133" t="s">
        <v>1068</v>
      </c>
      <c r="B2289" s="133" t="s">
        <v>5040</v>
      </c>
      <c r="C2289" s="133">
        <v>20</v>
      </c>
      <c r="D2289" s="136">
        <v>20000</v>
      </c>
      <c r="E2289" s="135">
        <v>5000</v>
      </c>
      <c r="F2289" s="133">
        <v>20</v>
      </c>
      <c r="G2289" s="46" t="str">
        <f>IF(MID(tab_SATLISTE[[#This Row],[SAT-ID]],2,1)="x","x",LEFT(tab_SATLISTE[[#This Row],[SAT-ID]]))</f>
        <v>1</v>
      </c>
      <c r="H2289" s="364" t="str">
        <f xml:space="preserve"> IF(tab_SATLISTE[[#This Row],[SAT-ID]]="","",IF(MID(tab_SATLISTE[[#This Row],[SAT-ID]],2,1)="x","Freistaat Bayern",INDEX(bezirke,LEFT(tab_SATLISTE[[#This Row],[SAT-ID]],1))&amp; " - "&amp; IF(MID(tab_SATLISTE[[#This Row],[SAT-ID]],2,1)="k","kommunal","privat")))</f>
        <v>Oberbayern - privat</v>
      </c>
      <c r="I2289" s="365"/>
      <c r="J2289" s="365"/>
      <c r="K2289" s="365"/>
      <c r="L2289" s="366"/>
    </row>
    <row r="2290" spans="1:12" ht="15.95" customHeight="1" x14ac:dyDescent="0.25">
      <c r="A2290" s="133" t="s">
        <v>1118</v>
      </c>
      <c r="B2290" s="133" t="s">
        <v>5041</v>
      </c>
      <c r="C2290" s="133">
        <v>11</v>
      </c>
      <c r="D2290" s="136">
        <v>11000</v>
      </c>
      <c r="E2290" s="135">
        <v>2750</v>
      </c>
      <c r="F2290" s="133">
        <v>11</v>
      </c>
      <c r="G2290" s="46" t="str">
        <f>IF(MID(tab_SATLISTE[[#This Row],[SAT-ID]],2,1)="x","x",LEFT(tab_SATLISTE[[#This Row],[SAT-ID]]))</f>
        <v>1</v>
      </c>
      <c r="H2290" s="364" t="str">
        <f xml:space="preserve"> IF(tab_SATLISTE[[#This Row],[SAT-ID]]="","",IF(MID(tab_SATLISTE[[#This Row],[SAT-ID]],2,1)="x","Freistaat Bayern",INDEX(bezirke,LEFT(tab_SATLISTE[[#This Row],[SAT-ID]],1))&amp; " - "&amp; IF(MID(tab_SATLISTE[[#This Row],[SAT-ID]],2,1)="k","kommunal","privat")))</f>
        <v>Oberbayern - privat</v>
      </c>
      <c r="I2290" s="365"/>
      <c r="J2290" s="365"/>
      <c r="K2290" s="365"/>
      <c r="L2290" s="366"/>
    </row>
    <row r="2291" spans="1:12" ht="15.95" customHeight="1" x14ac:dyDescent="0.25">
      <c r="A2291" s="133" t="s">
        <v>1072</v>
      </c>
      <c r="B2291" s="133" t="s">
        <v>5042</v>
      </c>
      <c r="C2291" s="133">
        <v>13</v>
      </c>
      <c r="D2291" s="136">
        <v>13000</v>
      </c>
      <c r="E2291" s="135">
        <v>3250</v>
      </c>
      <c r="F2291" s="133">
        <v>13</v>
      </c>
      <c r="G2291" s="46" t="str">
        <f>IF(MID(tab_SATLISTE[[#This Row],[SAT-ID]],2,1)="x","x",LEFT(tab_SATLISTE[[#This Row],[SAT-ID]]))</f>
        <v>1</v>
      </c>
      <c r="H2291" s="364" t="str">
        <f xml:space="preserve"> IF(tab_SATLISTE[[#This Row],[SAT-ID]]="","",IF(MID(tab_SATLISTE[[#This Row],[SAT-ID]],2,1)="x","Freistaat Bayern",INDEX(bezirke,LEFT(tab_SATLISTE[[#This Row],[SAT-ID]],1))&amp; " - "&amp; IF(MID(tab_SATLISTE[[#This Row],[SAT-ID]],2,1)="k","kommunal","privat")))</f>
        <v>Oberbayern - privat</v>
      </c>
      <c r="I2291" s="365"/>
      <c r="J2291" s="365"/>
      <c r="K2291" s="365"/>
      <c r="L2291" s="366"/>
    </row>
    <row r="2292" spans="1:12" ht="15.95" customHeight="1" x14ac:dyDescent="0.25">
      <c r="A2292" s="133" t="s">
        <v>1077</v>
      </c>
      <c r="B2292" s="133" t="s">
        <v>5043</v>
      </c>
      <c r="C2292" s="133">
        <v>147</v>
      </c>
      <c r="D2292" s="136">
        <v>147000</v>
      </c>
      <c r="E2292" s="135">
        <v>36750</v>
      </c>
      <c r="F2292" s="133">
        <v>147</v>
      </c>
      <c r="G2292" s="46" t="str">
        <f>IF(MID(tab_SATLISTE[[#This Row],[SAT-ID]],2,1)="x","x",LEFT(tab_SATLISTE[[#This Row],[SAT-ID]]))</f>
        <v>1</v>
      </c>
      <c r="H2292" s="364" t="str">
        <f xml:space="preserve"> IF(tab_SATLISTE[[#This Row],[SAT-ID]]="","",IF(MID(tab_SATLISTE[[#This Row],[SAT-ID]],2,1)="x","Freistaat Bayern",INDEX(bezirke,LEFT(tab_SATLISTE[[#This Row],[SAT-ID]],1))&amp; " - "&amp; IF(MID(tab_SATLISTE[[#This Row],[SAT-ID]],2,1)="k","kommunal","privat")))</f>
        <v>Oberbayern - privat</v>
      </c>
      <c r="I2292" s="365"/>
      <c r="J2292" s="365"/>
      <c r="K2292" s="365"/>
      <c r="L2292" s="366"/>
    </row>
    <row r="2293" spans="1:12" ht="15.95" customHeight="1" x14ac:dyDescent="0.25">
      <c r="A2293" s="133" t="s">
        <v>1020</v>
      </c>
      <c r="B2293" s="133" t="s">
        <v>145</v>
      </c>
      <c r="C2293" s="133">
        <v>105</v>
      </c>
      <c r="D2293" s="136">
        <v>105000</v>
      </c>
      <c r="E2293" s="135">
        <v>26250</v>
      </c>
      <c r="F2293" s="133">
        <v>105</v>
      </c>
      <c r="G2293" s="46" t="str">
        <f>IF(MID(tab_SATLISTE[[#This Row],[SAT-ID]],2,1)="x","x",LEFT(tab_SATLISTE[[#This Row],[SAT-ID]]))</f>
        <v>1</v>
      </c>
      <c r="H2293" s="364" t="str">
        <f xml:space="preserve"> IF(tab_SATLISTE[[#This Row],[SAT-ID]]="","",IF(MID(tab_SATLISTE[[#This Row],[SAT-ID]],2,1)="x","Freistaat Bayern",INDEX(bezirke,LEFT(tab_SATLISTE[[#This Row],[SAT-ID]],1))&amp; " - "&amp; IF(MID(tab_SATLISTE[[#This Row],[SAT-ID]],2,1)="k","kommunal","privat")))</f>
        <v>Oberbayern - privat</v>
      </c>
      <c r="I2293" s="365"/>
      <c r="J2293" s="365"/>
      <c r="K2293" s="365"/>
      <c r="L2293" s="366"/>
    </row>
    <row r="2294" spans="1:12" ht="15.95" customHeight="1" x14ac:dyDescent="0.25">
      <c r="A2294" s="133" t="s">
        <v>1066</v>
      </c>
      <c r="B2294" s="133" t="s">
        <v>5044</v>
      </c>
      <c r="C2294" s="133">
        <v>20</v>
      </c>
      <c r="D2294" s="136">
        <v>20000</v>
      </c>
      <c r="E2294" s="135">
        <v>5000</v>
      </c>
      <c r="F2294" s="133">
        <v>20</v>
      </c>
      <c r="G2294" s="46" t="str">
        <f>IF(MID(tab_SATLISTE[[#This Row],[SAT-ID]],2,1)="x","x",LEFT(tab_SATLISTE[[#This Row],[SAT-ID]]))</f>
        <v>1</v>
      </c>
      <c r="H2294" s="364" t="str">
        <f xml:space="preserve"> IF(tab_SATLISTE[[#This Row],[SAT-ID]]="","",IF(MID(tab_SATLISTE[[#This Row],[SAT-ID]],2,1)="x","Freistaat Bayern",INDEX(bezirke,LEFT(tab_SATLISTE[[#This Row],[SAT-ID]],1))&amp; " - "&amp; IF(MID(tab_SATLISTE[[#This Row],[SAT-ID]],2,1)="k","kommunal","privat")))</f>
        <v>Oberbayern - privat</v>
      </c>
      <c r="I2294" s="365"/>
      <c r="J2294" s="365"/>
      <c r="K2294" s="365"/>
      <c r="L2294" s="366"/>
    </row>
    <row r="2295" spans="1:12" ht="15.95" customHeight="1" x14ac:dyDescent="0.25">
      <c r="A2295" s="133" t="s">
        <v>912</v>
      </c>
      <c r="B2295" s="133" t="s">
        <v>198</v>
      </c>
      <c r="C2295" s="133">
        <v>127</v>
      </c>
      <c r="D2295" s="136">
        <v>127000</v>
      </c>
      <c r="E2295" s="135">
        <v>31750</v>
      </c>
      <c r="F2295" s="133">
        <v>127</v>
      </c>
      <c r="G2295" s="46" t="str">
        <f>IF(MID(tab_SATLISTE[[#This Row],[SAT-ID]],2,1)="x","x",LEFT(tab_SATLISTE[[#This Row],[SAT-ID]]))</f>
        <v>1</v>
      </c>
      <c r="H2295" s="364" t="str">
        <f xml:space="preserve"> IF(tab_SATLISTE[[#This Row],[SAT-ID]]="","",IF(MID(tab_SATLISTE[[#This Row],[SAT-ID]],2,1)="x","Freistaat Bayern",INDEX(bezirke,LEFT(tab_SATLISTE[[#This Row],[SAT-ID]],1))&amp; " - "&amp; IF(MID(tab_SATLISTE[[#This Row],[SAT-ID]],2,1)="k","kommunal","privat")))</f>
        <v>Oberbayern - privat</v>
      </c>
      <c r="I2295" s="365"/>
      <c r="J2295" s="365"/>
      <c r="K2295" s="365"/>
      <c r="L2295" s="366"/>
    </row>
    <row r="2296" spans="1:12" ht="15.95" customHeight="1" x14ac:dyDescent="0.25">
      <c r="A2296" s="133" t="s">
        <v>1447</v>
      </c>
      <c r="B2296" s="133" t="s">
        <v>5045</v>
      </c>
      <c r="C2296" s="133">
        <v>11</v>
      </c>
      <c r="D2296" s="136">
        <v>11000</v>
      </c>
      <c r="E2296" s="135">
        <v>2750</v>
      </c>
      <c r="F2296" s="133">
        <v>11</v>
      </c>
      <c r="G2296" s="46" t="str">
        <f>IF(MID(tab_SATLISTE[[#This Row],[SAT-ID]],2,1)="x","x",LEFT(tab_SATLISTE[[#This Row],[SAT-ID]]))</f>
        <v>2</v>
      </c>
      <c r="H2296" s="364" t="str">
        <f xml:space="preserve"> IF(tab_SATLISTE[[#This Row],[SAT-ID]]="","",IF(MID(tab_SATLISTE[[#This Row],[SAT-ID]],2,1)="x","Freistaat Bayern",INDEX(bezirke,LEFT(tab_SATLISTE[[#This Row],[SAT-ID]],1))&amp; " - "&amp; IF(MID(tab_SATLISTE[[#This Row],[SAT-ID]],2,1)="k","kommunal","privat")))</f>
        <v>Niederbayern - privat</v>
      </c>
      <c r="I2296" s="365"/>
      <c r="J2296" s="365"/>
      <c r="K2296" s="365"/>
      <c r="L2296" s="366"/>
    </row>
    <row r="2297" spans="1:12" ht="15.95" customHeight="1" x14ac:dyDescent="0.25">
      <c r="A2297" s="133" t="s">
        <v>1423</v>
      </c>
      <c r="B2297" s="133" t="s">
        <v>5046</v>
      </c>
      <c r="C2297" s="133">
        <v>23</v>
      </c>
      <c r="D2297" s="136">
        <v>23000</v>
      </c>
      <c r="E2297" s="135">
        <v>5750</v>
      </c>
      <c r="F2297" s="133">
        <v>23</v>
      </c>
      <c r="G2297" s="46" t="str">
        <f>IF(MID(tab_SATLISTE[[#This Row],[SAT-ID]],2,1)="x","x",LEFT(tab_SATLISTE[[#This Row],[SAT-ID]]))</f>
        <v>2</v>
      </c>
      <c r="H2297" s="364" t="str">
        <f xml:space="preserve"> IF(tab_SATLISTE[[#This Row],[SAT-ID]]="","",IF(MID(tab_SATLISTE[[#This Row],[SAT-ID]],2,1)="x","Freistaat Bayern",INDEX(bezirke,LEFT(tab_SATLISTE[[#This Row],[SAT-ID]],1))&amp; " - "&amp; IF(MID(tab_SATLISTE[[#This Row],[SAT-ID]],2,1)="k","kommunal","privat")))</f>
        <v>Niederbayern - privat</v>
      </c>
      <c r="I2297" s="365"/>
      <c r="J2297" s="365"/>
      <c r="K2297" s="365"/>
      <c r="L2297" s="366"/>
    </row>
    <row r="2298" spans="1:12" ht="15.95" customHeight="1" x14ac:dyDescent="0.25">
      <c r="A2298" s="133" t="s">
        <v>1450</v>
      </c>
      <c r="B2298" s="133" t="s">
        <v>199</v>
      </c>
      <c r="C2298" s="133">
        <v>21</v>
      </c>
      <c r="D2298" s="136">
        <v>21000</v>
      </c>
      <c r="E2298" s="135">
        <v>5250</v>
      </c>
      <c r="F2298" s="133">
        <v>21</v>
      </c>
      <c r="G2298" s="46" t="str">
        <f>IF(MID(tab_SATLISTE[[#This Row],[SAT-ID]],2,1)="x","x",LEFT(tab_SATLISTE[[#This Row],[SAT-ID]]))</f>
        <v>2</v>
      </c>
      <c r="H2298" s="364" t="str">
        <f xml:space="preserve"> IF(tab_SATLISTE[[#This Row],[SAT-ID]]="","",IF(MID(tab_SATLISTE[[#This Row],[SAT-ID]],2,1)="x","Freistaat Bayern",INDEX(bezirke,LEFT(tab_SATLISTE[[#This Row],[SAT-ID]],1))&amp; " - "&amp; IF(MID(tab_SATLISTE[[#This Row],[SAT-ID]],2,1)="k","kommunal","privat")))</f>
        <v>Niederbayern - privat</v>
      </c>
      <c r="I2298" s="365"/>
      <c r="J2298" s="365"/>
      <c r="K2298" s="365"/>
      <c r="L2298" s="366"/>
    </row>
    <row r="2299" spans="1:12" ht="15.95" customHeight="1" x14ac:dyDescent="0.25">
      <c r="A2299" s="133" t="s">
        <v>1446</v>
      </c>
      <c r="B2299" s="133" t="s">
        <v>200</v>
      </c>
      <c r="C2299" s="133">
        <v>12</v>
      </c>
      <c r="D2299" s="136">
        <v>12000</v>
      </c>
      <c r="E2299" s="135">
        <v>3000</v>
      </c>
      <c r="F2299" s="133">
        <v>12</v>
      </c>
      <c r="G2299" s="46" t="str">
        <f>IF(MID(tab_SATLISTE[[#This Row],[SAT-ID]],2,1)="x","x",LEFT(tab_SATLISTE[[#This Row],[SAT-ID]]))</f>
        <v>2</v>
      </c>
      <c r="H2299" s="364" t="str">
        <f xml:space="preserve"> IF(tab_SATLISTE[[#This Row],[SAT-ID]]="","",IF(MID(tab_SATLISTE[[#This Row],[SAT-ID]],2,1)="x","Freistaat Bayern",INDEX(bezirke,LEFT(tab_SATLISTE[[#This Row],[SAT-ID]],1))&amp; " - "&amp; IF(MID(tab_SATLISTE[[#This Row],[SAT-ID]],2,1)="k","kommunal","privat")))</f>
        <v>Niederbayern - privat</v>
      </c>
      <c r="I2299" s="365"/>
      <c r="J2299" s="365"/>
      <c r="K2299" s="365"/>
      <c r="L2299" s="366"/>
    </row>
    <row r="2300" spans="1:12" ht="15.95" customHeight="1" x14ac:dyDescent="0.25">
      <c r="A2300" s="133" t="s">
        <v>1452</v>
      </c>
      <c r="B2300" s="133" t="s">
        <v>201</v>
      </c>
      <c r="C2300" s="133">
        <v>16</v>
      </c>
      <c r="D2300" s="136">
        <v>16000</v>
      </c>
      <c r="E2300" s="135">
        <v>4000</v>
      </c>
      <c r="F2300" s="133">
        <v>16</v>
      </c>
      <c r="G2300" s="46" t="str">
        <f>IF(MID(tab_SATLISTE[[#This Row],[SAT-ID]],2,1)="x","x",LEFT(tab_SATLISTE[[#This Row],[SAT-ID]]))</f>
        <v>2</v>
      </c>
      <c r="H2300" s="364" t="str">
        <f xml:space="preserve"> IF(tab_SATLISTE[[#This Row],[SAT-ID]]="","",IF(MID(tab_SATLISTE[[#This Row],[SAT-ID]],2,1)="x","Freistaat Bayern",INDEX(bezirke,LEFT(tab_SATLISTE[[#This Row],[SAT-ID]],1))&amp; " - "&amp; IF(MID(tab_SATLISTE[[#This Row],[SAT-ID]],2,1)="k","kommunal","privat")))</f>
        <v>Niederbayern - privat</v>
      </c>
      <c r="I2300" s="365"/>
      <c r="J2300" s="365"/>
      <c r="K2300" s="365"/>
      <c r="L2300" s="366"/>
    </row>
    <row r="2301" spans="1:12" ht="15.95" customHeight="1" x14ac:dyDescent="0.25">
      <c r="A2301" s="133" t="s">
        <v>1427</v>
      </c>
      <c r="B2301" s="133" t="s">
        <v>5047</v>
      </c>
      <c r="C2301" s="133">
        <v>5</v>
      </c>
      <c r="D2301" s="136">
        <v>5000</v>
      </c>
      <c r="E2301" s="135">
        <v>1250</v>
      </c>
      <c r="F2301" s="133">
        <v>5</v>
      </c>
      <c r="G2301" s="46" t="str">
        <f>IF(MID(tab_SATLISTE[[#This Row],[SAT-ID]],2,1)="x","x",LEFT(tab_SATLISTE[[#This Row],[SAT-ID]]))</f>
        <v>2</v>
      </c>
      <c r="H2301" s="364" t="str">
        <f xml:space="preserve"> IF(tab_SATLISTE[[#This Row],[SAT-ID]]="","",IF(MID(tab_SATLISTE[[#This Row],[SAT-ID]],2,1)="x","Freistaat Bayern",INDEX(bezirke,LEFT(tab_SATLISTE[[#This Row],[SAT-ID]],1))&amp; " - "&amp; IF(MID(tab_SATLISTE[[#This Row],[SAT-ID]],2,1)="k","kommunal","privat")))</f>
        <v>Niederbayern - privat</v>
      </c>
      <c r="I2301" s="365"/>
      <c r="J2301" s="365"/>
      <c r="K2301" s="365"/>
      <c r="L2301" s="366"/>
    </row>
    <row r="2302" spans="1:12" ht="15.95" customHeight="1" x14ac:dyDescent="0.25">
      <c r="A2302" s="133" t="s">
        <v>1721</v>
      </c>
      <c r="B2302" s="133" t="s">
        <v>5048</v>
      </c>
      <c r="C2302" s="133">
        <v>11</v>
      </c>
      <c r="D2302" s="136">
        <v>11000</v>
      </c>
      <c r="E2302" s="135">
        <v>2750</v>
      </c>
      <c r="F2302" s="133">
        <v>11</v>
      </c>
      <c r="G2302" s="46" t="str">
        <f>IF(MID(tab_SATLISTE[[#This Row],[SAT-ID]],2,1)="x","x",LEFT(tab_SATLISTE[[#This Row],[SAT-ID]]))</f>
        <v>3</v>
      </c>
      <c r="H2302" s="364" t="str">
        <f xml:space="preserve"> IF(tab_SATLISTE[[#This Row],[SAT-ID]]="","",IF(MID(tab_SATLISTE[[#This Row],[SAT-ID]],2,1)="x","Freistaat Bayern",INDEX(bezirke,LEFT(tab_SATLISTE[[#This Row],[SAT-ID]],1))&amp; " - "&amp; IF(MID(tab_SATLISTE[[#This Row],[SAT-ID]],2,1)="k","kommunal","privat")))</f>
        <v>Oberpfalz - privat</v>
      </c>
      <c r="I2302" s="365"/>
      <c r="J2302" s="365"/>
      <c r="K2302" s="365"/>
      <c r="L2302" s="366"/>
    </row>
    <row r="2303" spans="1:12" ht="15.95" customHeight="1" x14ac:dyDescent="0.25">
      <c r="A2303" s="133" t="s">
        <v>1717</v>
      </c>
      <c r="B2303" s="133" t="s">
        <v>205</v>
      </c>
      <c r="C2303" s="133">
        <v>12</v>
      </c>
      <c r="D2303" s="136">
        <v>12000</v>
      </c>
      <c r="E2303" s="135">
        <v>3000</v>
      </c>
      <c r="F2303" s="133">
        <v>12</v>
      </c>
      <c r="G2303" s="46" t="str">
        <f>IF(MID(tab_SATLISTE[[#This Row],[SAT-ID]],2,1)="x","x",LEFT(tab_SATLISTE[[#This Row],[SAT-ID]]))</f>
        <v>3</v>
      </c>
      <c r="H2303" s="364" t="str">
        <f xml:space="preserve"> IF(tab_SATLISTE[[#This Row],[SAT-ID]]="","",IF(MID(tab_SATLISTE[[#This Row],[SAT-ID]],2,1)="x","Freistaat Bayern",INDEX(bezirke,LEFT(tab_SATLISTE[[#This Row],[SAT-ID]],1))&amp; " - "&amp; IF(MID(tab_SATLISTE[[#This Row],[SAT-ID]],2,1)="k","kommunal","privat")))</f>
        <v>Oberpfalz - privat</v>
      </c>
      <c r="I2303" s="365"/>
      <c r="J2303" s="365"/>
      <c r="K2303" s="365"/>
      <c r="L2303" s="366"/>
    </row>
    <row r="2304" spans="1:12" ht="15.95" customHeight="1" x14ac:dyDescent="0.25">
      <c r="A2304" s="133" t="s">
        <v>1982</v>
      </c>
      <c r="B2304" s="133" t="s">
        <v>206</v>
      </c>
      <c r="C2304" s="133">
        <v>19</v>
      </c>
      <c r="D2304" s="136">
        <v>19000</v>
      </c>
      <c r="E2304" s="135">
        <v>4750</v>
      </c>
      <c r="F2304" s="133">
        <v>19</v>
      </c>
      <c r="G2304" s="46" t="str">
        <f>IF(MID(tab_SATLISTE[[#This Row],[SAT-ID]],2,1)="x","x",LEFT(tab_SATLISTE[[#This Row],[SAT-ID]]))</f>
        <v>4</v>
      </c>
      <c r="H2304" s="364" t="str">
        <f xml:space="preserve"> IF(tab_SATLISTE[[#This Row],[SAT-ID]]="","",IF(MID(tab_SATLISTE[[#This Row],[SAT-ID]],2,1)="x","Freistaat Bayern",INDEX(bezirke,LEFT(tab_SATLISTE[[#This Row],[SAT-ID]],1))&amp; " - "&amp; IF(MID(tab_SATLISTE[[#This Row],[SAT-ID]],2,1)="k","kommunal","privat")))</f>
        <v>Oberfranken - privat</v>
      </c>
      <c r="I2304" s="365"/>
      <c r="J2304" s="365"/>
      <c r="K2304" s="365"/>
      <c r="L2304" s="366"/>
    </row>
    <row r="2305" spans="1:12" ht="15.95" customHeight="1" x14ac:dyDescent="0.25">
      <c r="A2305" s="133" t="s">
        <v>1983</v>
      </c>
      <c r="B2305" s="133" t="s">
        <v>5049</v>
      </c>
      <c r="C2305" s="133">
        <v>5</v>
      </c>
      <c r="D2305" s="136">
        <v>5000</v>
      </c>
      <c r="E2305" s="135">
        <v>1250</v>
      </c>
      <c r="F2305" s="133">
        <v>5</v>
      </c>
      <c r="G2305" s="46" t="str">
        <f>IF(MID(tab_SATLISTE[[#This Row],[SAT-ID]],2,1)="x","x",LEFT(tab_SATLISTE[[#This Row],[SAT-ID]]))</f>
        <v>4</v>
      </c>
      <c r="H2305" s="364" t="str">
        <f xml:space="preserve"> IF(tab_SATLISTE[[#This Row],[SAT-ID]]="","",IF(MID(tab_SATLISTE[[#This Row],[SAT-ID]],2,1)="x","Freistaat Bayern",INDEX(bezirke,LEFT(tab_SATLISTE[[#This Row],[SAT-ID]],1))&amp; " - "&amp; IF(MID(tab_SATLISTE[[#This Row],[SAT-ID]],2,1)="k","kommunal","privat")))</f>
        <v>Oberfranken - privat</v>
      </c>
      <c r="I2305" s="365"/>
      <c r="J2305" s="365"/>
      <c r="K2305" s="365"/>
      <c r="L2305" s="366"/>
    </row>
    <row r="2306" spans="1:12" ht="15.95" customHeight="1" x14ac:dyDescent="0.25">
      <c r="A2306" s="133" t="s">
        <v>1984</v>
      </c>
      <c r="B2306" s="133" t="s">
        <v>5050</v>
      </c>
      <c r="C2306" s="133">
        <v>26</v>
      </c>
      <c r="D2306" s="136">
        <v>26000</v>
      </c>
      <c r="E2306" s="135">
        <v>6500</v>
      </c>
      <c r="F2306" s="133">
        <v>26</v>
      </c>
      <c r="G2306" s="46" t="str">
        <f>IF(MID(tab_SATLISTE[[#This Row],[SAT-ID]],2,1)="x","x",LEFT(tab_SATLISTE[[#This Row],[SAT-ID]]))</f>
        <v>4</v>
      </c>
      <c r="H2306" s="364" t="str">
        <f xml:space="preserve"> IF(tab_SATLISTE[[#This Row],[SAT-ID]]="","",IF(MID(tab_SATLISTE[[#This Row],[SAT-ID]],2,1)="x","Freistaat Bayern",INDEX(bezirke,LEFT(tab_SATLISTE[[#This Row],[SAT-ID]],1))&amp; " - "&amp; IF(MID(tab_SATLISTE[[#This Row],[SAT-ID]],2,1)="k","kommunal","privat")))</f>
        <v>Oberfranken - privat</v>
      </c>
      <c r="I2306" s="365"/>
      <c r="J2306" s="365"/>
      <c r="K2306" s="365"/>
      <c r="L2306" s="366"/>
    </row>
    <row r="2307" spans="1:12" ht="15.95" customHeight="1" x14ac:dyDescent="0.25">
      <c r="A2307" s="133" t="s">
        <v>1985</v>
      </c>
      <c r="B2307" s="133" t="s">
        <v>5051</v>
      </c>
      <c r="C2307" s="133">
        <v>13</v>
      </c>
      <c r="D2307" s="136">
        <v>13000</v>
      </c>
      <c r="E2307" s="135">
        <v>3250</v>
      </c>
      <c r="F2307" s="133">
        <v>13</v>
      </c>
      <c r="G2307" s="46" t="str">
        <f>IF(MID(tab_SATLISTE[[#This Row],[SAT-ID]],2,1)="x","x",LEFT(tab_SATLISTE[[#This Row],[SAT-ID]]))</f>
        <v>4</v>
      </c>
      <c r="H2307" s="364" t="str">
        <f xml:space="preserve"> IF(tab_SATLISTE[[#This Row],[SAT-ID]]="","",IF(MID(tab_SATLISTE[[#This Row],[SAT-ID]],2,1)="x","Freistaat Bayern",INDEX(bezirke,LEFT(tab_SATLISTE[[#This Row],[SAT-ID]],1))&amp; " - "&amp; IF(MID(tab_SATLISTE[[#This Row],[SAT-ID]],2,1)="k","kommunal","privat")))</f>
        <v>Oberfranken - privat</v>
      </c>
      <c r="I2307" s="365"/>
      <c r="J2307" s="365"/>
      <c r="K2307" s="365"/>
      <c r="L2307" s="366"/>
    </row>
    <row r="2308" spans="1:12" ht="15.95" customHeight="1" x14ac:dyDescent="0.25">
      <c r="A2308" s="133" t="s">
        <v>2238</v>
      </c>
      <c r="B2308" s="133" t="s">
        <v>5052</v>
      </c>
      <c r="C2308" s="133">
        <v>22</v>
      </c>
      <c r="D2308" s="136">
        <v>22000</v>
      </c>
      <c r="E2308" s="135">
        <v>5500</v>
      </c>
      <c r="F2308" s="133">
        <v>22</v>
      </c>
      <c r="G2308" s="46" t="str">
        <f>IF(MID(tab_SATLISTE[[#This Row],[SAT-ID]],2,1)="x","x",LEFT(tab_SATLISTE[[#This Row],[SAT-ID]]))</f>
        <v>5</v>
      </c>
      <c r="H2308" s="364" t="str">
        <f xml:space="preserve"> IF(tab_SATLISTE[[#This Row],[SAT-ID]]="","",IF(MID(tab_SATLISTE[[#This Row],[SAT-ID]],2,1)="x","Freistaat Bayern",INDEX(bezirke,LEFT(tab_SATLISTE[[#This Row],[SAT-ID]],1))&amp; " - "&amp; IF(MID(tab_SATLISTE[[#This Row],[SAT-ID]],2,1)="k","kommunal","privat")))</f>
        <v>Mittelfranken - privat</v>
      </c>
      <c r="I2308" s="365"/>
      <c r="J2308" s="365"/>
      <c r="K2308" s="365"/>
      <c r="L2308" s="366"/>
    </row>
    <row r="2309" spans="1:12" ht="15.95" customHeight="1" x14ac:dyDescent="0.25">
      <c r="A2309" s="133" t="s">
        <v>2240</v>
      </c>
      <c r="B2309" s="133" t="s">
        <v>208</v>
      </c>
      <c r="C2309" s="133">
        <v>19</v>
      </c>
      <c r="D2309" s="136">
        <v>19000</v>
      </c>
      <c r="E2309" s="135">
        <v>4750</v>
      </c>
      <c r="F2309" s="133">
        <v>19</v>
      </c>
      <c r="G2309" s="46" t="str">
        <f>IF(MID(tab_SATLISTE[[#This Row],[SAT-ID]],2,1)="x","x",LEFT(tab_SATLISTE[[#This Row],[SAT-ID]]))</f>
        <v>5</v>
      </c>
      <c r="H2309" s="364" t="str">
        <f xml:space="preserve"> IF(tab_SATLISTE[[#This Row],[SAT-ID]]="","",IF(MID(tab_SATLISTE[[#This Row],[SAT-ID]],2,1)="x","Freistaat Bayern",INDEX(bezirke,LEFT(tab_SATLISTE[[#This Row],[SAT-ID]],1))&amp; " - "&amp; IF(MID(tab_SATLISTE[[#This Row],[SAT-ID]],2,1)="k","kommunal","privat")))</f>
        <v>Mittelfranken - privat</v>
      </c>
      <c r="I2309" s="365"/>
      <c r="J2309" s="365"/>
      <c r="K2309" s="365"/>
      <c r="L2309" s="366"/>
    </row>
    <row r="2310" spans="1:12" ht="15.95" customHeight="1" x14ac:dyDescent="0.25">
      <c r="A2310" s="133" t="s">
        <v>2242</v>
      </c>
      <c r="B2310" s="133" t="s">
        <v>5053</v>
      </c>
      <c r="C2310" s="133">
        <v>15</v>
      </c>
      <c r="D2310" s="136">
        <v>15000</v>
      </c>
      <c r="E2310" s="135">
        <v>3750</v>
      </c>
      <c r="F2310" s="133">
        <v>15</v>
      </c>
      <c r="G2310" s="46" t="str">
        <f>IF(MID(tab_SATLISTE[[#This Row],[SAT-ID]],2,1)="x","x",LEFT(tab_SATLISTE[[#This Row],[SAT-ID]]))</f>
        <v>5</v>
      </c>
      <c r="H2310" s="364" t="str">
        <f xml:space="preserve"> IF(tab_SATLISTE[[#This Row],[SAT-ID]]="","",IF(MID(tab_SATLISTE[[#This Row],[SAT-ID]],2,1)="x","Freistaat Bayern",INDEX(bezirke,LEFT(tab_SATLISTE[[#This Row],[SAT-ID]],1))&amp; " - "&amp; IF(MID(tab_SATLISTE[[#This Row],[SAT-ID]],2,1)="k","kommunal","privat")))</f>
        <v>Mittelfranken - privat</v>
      </c>
      <c r="I2310" s="365"/>
      <c r="J2310" s="365"/>
      <c r="K2310" s="365"/>
      <c r="L2310" s="366"/>
    </row>
    <row r="2311" spans="1:12" ht="15.95" customHeight="1" x14ac:dyDescent="0.25">
      <c r="A2311" s="133" t="s">
        <v>2210</v>
      </c>
      <c r="B2311" s="133" t="s">
        <v>5054</v>
      </c>
      <c r="C2311" s="133">
        <v>40</v>
      </c>
      <c r="D2311" s="136">
        <v>40000</v>
      </c>
      <c r="E2311" s="135">
        <v>10000</v>
      </c>
      <c r="F2311" s="133">
        <v>40</v>
      </c>
      <c r="G2311" s="46" t="str">
        <f>IF(MID(tab_SATLISTE[[#This Row],[SAT-ID]],2,1)="x","x",LEFT(tab_SATLISTE[[#This Row],[SAT-ID]]))</f>
        <v>5</v>
      </c>
      <c r="H2311" s="364" t="str">
        <f xml:space="preserve"> IF(tab_SATLISTE[[#This Row],[SAT-ID]]="","",IF(MID(tab_SATLISTE[[#This Row],[SAT-ID]],2,1)="x","Freistaat Bayern",INDEX(bezirke,LEFT(tab_SATLISTE[[#This Row],[SAT-ID]],1))&amp; " - "&amp; IF(MID(tab_SATLISTE[[#This Row],[SAT-ID]],2,1)="k","kommunal","privat")))</f>
        <v>Mittelfranken - privat</v>
      </c>
      <c r="I2311" s="365"/>
      <c r="J2311" s="365"/>
      <c r="K2311" s="365"/>
      <c r="L2311" s="366"/>
    </row>
    <row r="2312" spans="1:12" ht="15.95" customHeight="1" x14ac:dyDescent="0.25">
      <c r="A2312" s="133" t="s">
        <v>2539</v>
      </c>
      <c r="B2312" s="133" t="s">
        <v>5055</v>
      </c>
      <c r="C2312" s="133">
        <v>10</v>
      </c>
      <c r="D2312" s="136">
        <v>10000</v>
      </c>
      <c r="E2312" s="135">
        <v>2500</v>
      </c>
      <c r="F2312" s="133">
        <v>10</v>
      </c>
      <c r="G2312" s="46" t="str">
        <f>IF(MID(tab_SATLISTE[[#This Row],[SAT-ID]],2,1)="x","x",LEFT(tab_SATLISTE[[#This Row],[SAT-ID]]))</f>
        <v>6</v>
      </c>
      <c r="H2312" s="364" t="str">
        <f xml:space="preserve"> IF(tab_SATLISTE[[#This Row],[SAT-ID]]="","",IF(MID(tab_SATLISTE[[#This Row],[SAT-ID]],2,1)="x","Freistaat Bayern",INDEX(bezirke,LEFT(tab_SATLISTE[[#This Row],[SAT-ID]],1))&amp; " - "&amp; IF(MID(tab_SATLISTE[[#This Row],[SAT-ID]],2,1)="k","kommunal","privat")))</f>
        <v>Unterfranken - privat</v>
      </c>
      <c r="I2312" s="365"/>
      <c r="J2312" s="365"/>
      <c r="K2312" s="365"/>
      <c r="L2312" s="366"/>
    </row>
    <row r="2313" spans="1:12" ht="15.95" customHeight="1" x14ac:dyDescent="0.25">
      <c r="A2313" s="133" t="s">
        <v>2558</v>
      </c>
      <c r="B2313" s="133" t="s">
        <v>209</v>
      </c>
      <c r="C2313" s="133">
        <v>15</v>
      </c>
      <c r="D2313" s="136">
        <v>15000</v>
      </c>
      <c r="E2313" s="135">
        <v>3750</v>
      </c>
      <c r="F2313" s="133">
        <v>15</v>
      </c>
      <c r="G2313" s="46" t="str">
        <f>IF(MID(tab_SATLISTE[[#This Row],[SAT-ID]],2,1)="x","x",LEFT(tab_SATLISTE[[#This Row],[SAT-ID]]))</f>
        <v>6</v>
      </c>
      <c r="H2313" s="364" t="str">
        <f xml:space="preserve"> IF(tab_SATLISTE[[#This Row],[SAT-ID]]="","",IF(MID(tab_SATLISTE[[#This Row],[SAT-ID]],2,1)="x","Freistaat Bayern",INDEX(bezirke,LEFT(tab_SATLISTE[[#This Row],[SAT-ID]],1))&amp; " - "&amp; IF(MID(tab_SATLISTE[[#This Row],[SAT-ID]],2,1)="k","kommunal","privat")))</f>
        <v>Unterfranken - privat</v>
      </c>
      <c r="I2313" s="365"/>
      <c r="J2313" s="365"/>
      <c r="K2313" s="365"/>
      <c r="L2313" s="366"/>
    </row>
    <row r="2314" spans="1:12" ht="15.95" customHeight="1" x14ac:dyDescent="0.25">
      <c r="A2314" s="133" t="s">
        <v>2537</v>
      </c>
      <c r="B2314" s="133" t="s">
        <v>210</v>
      </c>
      <c r="C2314" s="133">
        <v>4</v>
      </c>
      <c r="D2314" s="136">
        <v>4000</v>
      </c>
      <c r="E2314" s="135">
        <v>1000</v>
      </c>
      <c r="F2314" s="133">
        <v>4</v>
      </c>
      <c r="G2314" s="46" t="str">
        <f>IF(MID(tab_SATLISTE[[#This Row],[SAT-ID]],2,1)="x","x",LEFT(tab_SATLISTE[[#This Row],[SAT-ID]]))</f>
        <v>6</v>
      </c>
      <c r="H2314" s="364" t="str">
        <f xml:space="preserve"> IF(tab_SATLISTE[[#This Row],[SAT-ID]]="","",IF(MID(tab_SATLISTE[[#This Row],[SAT-ID]],2,1)="x","Freistaat Bayern",INDEX(bezirke,LEFT(tab_SATLISTE[[#This Row],[SAT-ID]],1))&amp; " - "&amp; IF(MID(tab_SATLISTE[[#This Row],[SAT-ID]],2,1)="k","kommunal","privat")))</f>
        <v>Unterfranken - privat</v>
      </c>
      <c r="I2314" s="365"/>
      <c r="J2314" s="365"/>
      <c r="K2314" s="365"/>
      <c r="L2314" s="366"/>
    </row>
    <row r="2315" spans="1:12" ht="15.95" customHeight="1" x14ac:dyDescent="0.25">
      <c r="A2315" s="133" t="s">
        <v>2560</v>
      </c>
      <c r="B2315" s="133" t="s">
        <v>5056</v>
      </c>
      <c r="C2315" s="133">
        <v>19</v>
      </c>
      <c r="D2315" s="136">
        <v>19000</v>
      </c>
      <c r="E2315" s="135">
        <v>4750</v>
      </c>
      <c r="F2315" s="133">
        <v>19</v>
      </c>
      <c r="G2315" s="46" t="str">
        <f>IF(MID(tab_SATLISTE[[#This Row],[SAT-ID]],2,1)="x","x",LEFT(tab_SATLISTE[[#This Row],[SAT-ID]]))</f>
        <v>6</v>
      </c>
      <c r="H2315" s="364" t="str">
        <f xml:space="preserve"> IF(tab_SATLISTE[[#This Row],[SAT-ID]]="","",IF(MID(tab_SATLISTE[[#This Row],[SAT-ID]],2,1)="x","Freistaat Bayern",INDEX(bezirke,LEFT(tab_SATLISTE[[#This Row],[SAT-ID]],1))&amp; " - "&amp; IF(MID(tab_SATLISTE[[#This Row],[SAT-ID]],2,1)="k","kommunal","privat")))</f>
        <v>Unterfranken - privat</v>
      </c>
      <c r="I2315" s="365"/>
      <c r="J2315" s="365"/>
      <c r="K2315" s="365"/>
      <c r="L2315" s="366"/>
    </row>
    <row r="2316" spans="1:12" ht="15.95" customHeight="1" x14ac:dyDescent="0.25">
      <c r="A2316" s="133" t="s">
        <v>2896</v>
      </c>
      <c r="B2316" s="133" t="s">
        <v>5057</v>
      </c>
      <c r="C2316" s="133">
        <v>15</v>
      </c>
      <c r="D2316" s="136">
        <v>15000</v>
      </c>
      <c r="E2316" s="135">
        <v>3750</v>
      </c>
      <c r="F2316" s="133">
        <v>15</v>
      </c>
      <c r="G2316" s="46" t="str">
        <f>IF(MID(tab_SATLISTE[[#This Row],[SAT-ID]],2,1)="x","x",LEFT(tab_SATLISTE[[#This Row],[SAT-ID]]))</f>
        <v>7</v>
      </c>
      <c r="H2316" s="364" t="str">
        <f xml:space="preserve"> IF(tab_SATLISTE[[#This Row],[SAT-ID]]="","",IF(MID(tab_SATLISTE[[#This Row],[SAT-ID]],2,1)="x","Freistaat Bayern",INDEX(bezirke,LEFT(tab_SATLISTE[[#This Row],[SAT-ID]],1))&amp; " - "&amp; IF(MID(tab_SATLISTE[[#This Row],[SAT-ID]],2,1)="k","kommunal","privat")))</f>
        <v>Schwaben - privat</v>
      </c>
      <c r="I2316" s="365"/>
      <c r="J2316" s="365"/>
      <c r="K2316" s="365"/>
      <c r="L2316" s="366"/>
    </row>
    <row r="2317" spans="1:12" ht="15.95" customHeight="1" x14ac:dyDescent="0.25">
      <c r="A2317" s="133" t="s">
        <v>2883</v>
      </c>
      <c r="B2317" s="133" t="s">
        <v>5058</v>
      </c>
      <c r="C2317" s="133">
        <v>16</v>
      </c>
      <c r="D2317" s="136">
        <v>16000</v>
      </c>
      <c r="E2317" s="135">
        <v>4000</v>
      </c>
      <c r="F2317" s="133">
        <v>16</v>
      </c>
      <c r="G2317" s="46" t="str">
        <f>IF(MID(tab_SATLISTE[[#This Row],[SAT-ID]],2,1)="x","x",LEFT(tab_SATLISTE[[#This Row],[SAT-ID]]))</f>
        <v>7</v>
      </c>
      <c r="H2317" s="364" t="str">
        <f xml:space="preserve"> IF(tab_SATLISTE[[#This Row],[SAT-ID]]="","",IF(MID(tab_SATLISTE[[#This Row],[SAT-ID]],2,1)="x","Freistaat Bayern",INDEX(bezirke,LEFT(tab_SATLISTE[[#This Row],[SAT-ID]],1))&amp; " - "&amp; IF(MID(tab_SATLISTE[[#This Row],[SAT-ID]],2,1)="k","kommunal","privat")))</f>
        <v>Schwaben - privat</v>
      </c>
      <c r="I2317" s="365"/>
      <c r="J2317" s="365"/>
      <c r="K2317" s="365"/>
      <c r="L2317" s="366"/>
    </row>
    <row r="2318" spans="1:12" ht="15.95" customHeight="1" x14ac:dyDescent="0.25">
      <c r="A2318" s="133" t="s">
        <v>2919</v>
      </c>
      <c r="B2318" s="133" t="s">
        <v>5059</v>
      </c>
      <c r="C2318" s="133">
        <v>17</v>
      </c>
      <c r="D2318" s="136">
        <v>17000</v>
      </c>
      <c r="E2318" s="135">
        <v>4250</v>
      </c>
      <c r="F2318" s="133">
        <v>17</v>
      </c>
      <c r="G2318" s="46" t="str">
        <f>IF(MID(tab_SATLISTE[[#This Row],[SAT-ID]],2,1)="x","x",LEFT(tab_SATLISTE[[#This Row],[SAT-ID]]))</f>
        <v>7</v>
      </c>
      <c r="H2318" s="364" t="str">
        <f xml:space="preserve"> IF(tab_SATLISTE[[#This Row],[SAT-ID]]="","",IF(MID(tab_SATLISTE[[#This Row],[SAT-ID]],2,1)="x","Freistaat Bayern",INDEX(bezirke,LEFT(tab_SATLISTE[[#This Row],[SAT-ID]],1))&amp; " - "&amp; IF(MID(tab_SATLISTE[[#This Row],[SAT-ID]],2,1)="k","kommunal","privat")))</f>
        <v>Schwaben - privat</v>
      </c>
      <c r="I2318" s="365"/>
      <c r="J2318" s="365"/>
      <c r="K2318" s="365"/>
      <c r="L2318" s="366"/>
    </row>
    <row r="2319" spans="1:12" ht="15.95" customHeight="1" x14ac:dyDescent="0.25">
      <c r="A2319" s="133" t="s">
        <v>2917</v>
      </c>
      <c r="B2319" s="133" t="s">
        <v>211</v>
      </c>
      <c r="C2319" s="133">
        <v>11</v>
      </c>
      <c r="D2319" s="136">
        <v>11000</v>
      </c>
      <c r="E2319" s="135">
        <v>2750</v>
      </c>
      <c r="F2319" s="133">
        <v>11</v>
      </c>
      <c r="G2319" s="46" t="str">
        <f>IF(MID(tab_SATLISTE[[#This Row],[SAT-ID]],2,1)="x","x",LEFT(tab_SATLISTE[[#This Row],[SAT-ID]]))</f>
        <v>7</v>
      </c>
      <c r="H2319" s="364" t="str">
        <f xml:space="preserve"> IF(tab_SATLISTE[[#This Row],[SAT-ID]]="","",IF(MID(tab_SATLISTE[[#This Row],[SAT-ID]],2,1)="x","Freistaat Bayern",INDEX(bezirke,LEFT(tab_SATLISTE[[#This Row],[SAT-ID]],1))&amp; " - "&amp; IF(MID(tab_SATLISTE[[#This Row],[SAT-ID]],2,1)="k","kommunal","privat")))</f>
        <v>Schwaben - privat</v>
      </c>
      <c r="I2319" s="365"/>
      <c r="J2319" s="365"/>
      <c r="K2319" s="365"/>
      <c r="L2319" s="366"/>
    </row>
    <row r="2320" spans="1:12" ht="15.95" customHeight="1" x14ac:dyDescent="0.25">
      <c r="A2320" s="133" t="s">
        <v>2895</v>
      </c>
      <c r="B2320" s="133" t="s">
        <v>212</v>
      </c>
      <c r="C2320" s="133">
        <v>24</v>
      </c>
      <c r="D2320" s="136">
        <v>24000</v>
      </c>
      <c r="E2320" s="135">
        <v>6000</v>
      </c>
      <c r="F2320" s="133">
        <v>24</v>
      </c>
      <c r="G2320" s="46" t="str">
        <f>IF(MID(tab_SATLISTE[[#This Row],[SAT-ID]],2,1)="x","x",LEFT(tab_SATLISTE[[#This Row],[SAT-ID]]))</f>
        <v>7</v>
      </c>
      <c r="H2320" s="364" t="str">
        <f xml:space="preserve"> IF(tab_SATLISTE[[#This Row],[SAT-ID]]="","",IF(MID(tab_SATLISTE[[#This Row],[SAT-ID]],2,1)="x","Freistaat Bayern",INDEX(bezirke,LEFT(tab_SATLISTE[[#This Row],[SAT-ID]],1))&amp; " - "&amp; IF(MID(tab_SATLISTE[[#This Row],[SAT-ID]],2,1)="k","kommunal","privat")))</f>
        <v>Schwaben - privat</v>
      </c>
      <c r="I2320" s="365"/>
      <c r="J2320" s="365"/>
      <c r="K2320" s="365"/>
      <c r="L2320" s="366"/>
    </row>
    <row r="2321" spans="1:12" ht="15.95" customHeight="1" x14ac:dyDescent="0.25">
      <c r="A2321" s="133" t="s">
        <v>2932</v>
      </c>
      <c r="B2321" s="133" t="s">
        <v>5060</v>
      </c>
      <c r="C2321" s="133">
        <v>21</v>
      </c>
      <c r="D2321" s="136">
        <v>21000</v>
      </c>
      <c r="E2321" s="135">
        <v>5250</v>
      </c>
      <c r="F2321" s="133">
        <v>21</v>
      </c>
      <c r="G2321" s="46" t="str">
        <f>IF(MID(tab_SATLISTE[[#This Row],[SAT-ID]],2,1)="x","x",LEFT(tab_SATLISTE[[#This Row],[SAT-ID]]))</f>
        <v>7</v>
      </c>
      <c r="H2321" s="364" t="str">
        <f xml:space="preserve"> IF(tab_SATLISTE[[#This Row],[SAT-ID]]="","",IF(MID(tab_SATLISTE[[#This Row],[SAT-ID]],2,1)="x","Freistaat Bayern",INDEX(bezirke,LEFT(tab_SATLISTE[[#This Row],[SAT-ID]],1))&amp; " - "&amp; IF(MID(tab_SATLISTE[[#This Row],[SAT-ID]],2,1)="k","kommunal","privat")))</f>
        <v>Schwaben - privat</v>
      </c>
      <c r="I2321" s="365"/>
      <c r="J2321" s="365"/>
      <c r="K2321" s="365"/>
      <c r="L2321" s="366"/>
    </row>
    <row r="2322" spans="1:12" ht="15.95" customHeight="1" x14ac:dyDescent="0.25">
      <c r="A2322" s="133" t="s">
        <v>2913</v>
      </c>
      <c r="B2322" s="133" t="s">
        <v>213</v>
      </c>
      <c r="C2322" s="133">
        <v>20</v>
      </c>
      <c r="D2322" s="136">
        <v>20000</v>
      </c>
      <c r="E2322" s="135">
        <v>5000</v>
      </c>
      <c r="F2322" s="133">
        <v>20</v>
      </c>
      <c r="G2322" s="46" t="str">
        <f>IF(MID(tab_SATLISTE[[#This Row],[SAT-ID]],2,1)="x","x",LEFT(tab_SATLISTE[[#This Row],[SAT-ID]]))</f>
        <v>7</v>
      </c>
      <c r="H2322" s="364" t="str">
        <f xml:space="preserve"> IF(tab_SATLISTE[[#This Row],[SAT-ID]]="","",IF(MID(tab_SATLISTE[[#This Row],[SAT-ID]],2,1)="x","Freistaat Bayern",INDEX(bezirke,LEFT(tab_SATLISTE[[#This Row],[SAT-ID]],1))&amp; " - "&amp; IF(MID(tab_SATLISTE[[#This Row],[SAT-ID]],2,1)="k","kommunal","privat")))</f>
        <v>Schwaben - privat</v>
      </c>
      <c r="I2322" s="365"/>
      <c r="J2322" s="365"/>
      <c r="K2322" s="365"/>
      <c r="L2322" s="366"/>
    </row>
    <row r="2323" spans="1:12" ht="15.95" customHeight="1" x14ac:dyDescent="0.25">
      <c r="A2323" s="133" t="s">
        <v>2915</v>
      </c>
      <c r="B2323" s="133" t="s">
        <v>5061</v>
      </c>
      <c r="C2323" s="133">
        <v>16</v>
      </c>
      <c r="D2323" s="136">
        <v>16000</v>
      </c>
      <c r="E2323" s="135">
        <v>4000</v>
      </c>
      <c r="F2323" s="133">
        <v>16</v>
      </c>
      <c r="G2323" s="46" t="str">
        <f>IF(MID(tab_SATLISTE[[#This Row],[SAT-ID]],2,1)="x","x",LEFT(tab_SATLISTE[[#This Row],[SAT-ID]]))</f>
        <v>7</v>
      </c>
      <c r="H2323" s="364" t="str">
        <f xml:space="preserve"> IF(tab_SATLISTE[[#This Row],[SAT-ID]]="","",IF(MID(tab_SATLISTE[[#This Row],[SAT-ID]],2,1)="x","Freistaat Bayern",INDEX(bezirke,LEFT(tab_SATLISTE[[#This Row],[SAT-ID]],1))&amp; " - "&amp; IF(MID(tab_SATLISTE[[#This Row],[SAT-ID]],2,1)="k","kommunal","privat")))</f>
        <v>Schwaben - privat</v>
      </c>
      <c r="I2323" s="365"/>
      <c r="J2323" s="365"/>
      <c r="K2323" s="365"/>
      <c r="L2323" s="366"/>
    </row>
    <row r="2324" spans="1:12" ht="15.95" customHeight="1" x14ac:dyDescent="0.25">
      <c r="A2324" s="133" t="s">
        <v>2918</v>
      </c>
      <c r="B2324" s="133" t="s">
        <v>214</v>
      </c>
      <c r="C2324" s="133">
        <v>27</v>
      </c>
      <c r="D2324" s="136">
        <v>27000</v>
      </c>
      <c r="E2324" s="135">
        <v>6750</v>
      </c>
      <c r="F2324" s="133">
        <v>27</v>
      </c>
      <c r="G2324" s="46" t="str">
        <f>IF(MID(tab_SATLISTE[[#This Row],[SAT-ID]],2,1)="x","x",LEFT(tab_SATLISTE[[#This Row],[SAT-ID]]))</f>
        <v>7</v>
      </c>
      <c r="H2324" s="364" t="str">
        <f xml:space="preserve"> IF(tab_SATLISTE[[#This Row],[SAT-ID]]="","",IF(MID(tab_SATLISTE[[#This Row],[SAT-ID]],2,1)="x","Freistaat Bayern",INDEX(bezirke,LEFT(tab_SATLISTE[[#This Row],[SAT-ID]],1))&amp; " - "&amp; IF(MID(tab_SATLISTE[[#This Row],[SAT-ID]],2,1)="k","kommunal","privat")))</f>
        <v>Schwaben - privat</v>
      </c>
      <c r="I2324" s="365"/>
      <c r="J2324" s="365"/>
      <c r="K2324" s="365"/>
      <c r="L2324" s="366"/>
    </row>
    <row r="2325" spans="1:12" ht="15.95" customHeight="1" x14ac:dyDescent="0.25">
      <c r="A2325" s="133" t="s">
        <v>2914</v>
      </c>
      <c r="B2325" s="133" t="s">
        <v>5062</v>
      </c>
      <c r="C2325" s="133">
        <v>14</v>
      </c>
      <c r="D2325" s="136">
        <v>14000</v>
      </c>
      <c r="E2325" s="135">
        <v>3500</v>
      </c>
      <c r="F2325" s="133">
        <v>14</v>
      </c>
      <c r="G2325" s="46" t="str">
        <f>IF(MID(tab_SATLISTE[[#This Row],[SAT-ID]],2,1)="x","x",LEFT(tab_SATLISTE[[#This Row],[SAT-ID]]))</f>
        <v>7</v>
      </c>
      <c r="H2325" s="364" t="str">
        <f xml:space="preserve"> IF(tab_SATLISTE[[#This Row],[SAT-ID]]="","",IF(MID(tab_SATLISTE[[#This Row],[SAT-ID]],2,1)="x","Freistaat Bayern",INDEX(bezirke,LEFT(tab_SATLISTE[[#This Row],[SAT-ID]],1))&amp; " - "&amp; IF(MID(tab_SATLISTE[[#This Row],[SAT-ID]],2,1)="k","kommunal","privat")))</f>
        <v>Schwaben - privat</v>
      </c>
      <c r="I2325" s="365"/>
      <c r="J2325" s="365"/>
      <c r="K2325" s="365"/>
      <c r="L2325" s="366"/>
    </row>
    <row r="2326" spans="1:12" ht="15.95" customHeight="1" x14ac:dyDescent="0.25">
      <c r="A2326" s="133" t="s">
        <v>2912</v>
      </c>
      <c r="B2326" s="133" t="s">
        <v>215</v>
      </c>
      <c r="C2326" s="133">
        <v>8</v>
      </c>
      <c r="D2326" s="136">
        <v>8000</v>
      </c>
      <c r="E2326" s="135">
        <v>2000</v>
      </c>
      <c r="F2326" s="133">
        <v>8</v>
      </c>
      <c r="G2326" s="46" t="str">
        <f>IF(MID(tab_SATLISTE[[#This Row],[SAT-ID]],2,1)="x","x",LEFT(tab_SATLISTE[[#This Row],[SAT-ID]]))</f>
        <v>7</v>
      </c>
      <c r="H2326" s="364" t="str">
        <f xml:space="preserve"> IF(tab_SATLISTE[[#This Row],[SAT-ID]]="","",IF(MID(tab_SATLISTE[[#This Row],[SAT-ID]],2,1)="x","Freistaat Bayern",INDEX(bezirke,LEFT(tab_SATLISTE[[#This Row],[SAT-ID]],1))&amp; " - "&amp; IF(MID(tab_SATLISTE[[#This Row],[SAT-ID]],2,1)="k","kommunal","privat")))</f>
        <v>Schwaben - privat</v>
      </c>
      <c r="I2326" s="365"/>
      <c r="J2326" s="365"/>
      <c r="K2326" s="365"/>
      <c r="L2326" s="366"/>
    </row>
    <row r="2327" spans="1:12" ht="15.95" customHeight="1" x14ac:dyDescent="0.25">
      <c r="A2327" s="133" t="s">
        <v>966</v>
      </c>
      <c r="B2327" s="133" t="s">
        <v>5063</v>
      </c>
      <c r="C2327" s="133">
        <v>21</v>
      </c>
      <c r="D2327" s="136">
        <v>21000</v>
      </c>
      <c r="E2327" s="135">
        <v>5250</v>
      </c>
      <c r="F2327" s="133">
        <v>21</v>
      </c>
      <c r="G2327" s="46" t="str">
        <f>IF(MID(tab_SATLISTE[[#This Row],[SAT-ID]],2,1)="x","x",LEFT(tab_SATLISTE[[#This Row],[SAT-ID]]))</f>
        <v>1</v>
      </c>
      <c r="H2327" s="364" t="str">
        <f xml:space="preserve"> IF(tab_SATLISTE[[#This Row],[SAT-ID]]="","",IF(MID(tab_SATLISTE[[#This Row],[SAT-ID]],2,1)="x","Freistaat Bayern",INDEX(bezirke,LEFT(tab_SATLISTE[[#This Row],[SAT-ID]],1))&amp; " - "&amp; IF(MID(tab_SATLISTE[[#This Row],[SAT-ID]],2,1)="k","kommunal","privat")))</f>
        <v>Oberbayern - privat</v>
      </c>
      <c r="I2327" s="365"/>
      <c r="J2327" s="365"/>
      <c r="K2327" s="365"/>
      <c r="L2327" s="366"/>
    </row>
    <row r="2328" spans="1:12" ht="15.95" customHeight="1" x14ac:dyDescent="0.25">
      <c r="A2328" s="133" t="s">
        <v>964</v>
      </c>
      <c r="B2328" s="133" t="s">
        <v>167</v>
      </c>
      <c r="C2328" s="133">
        <v>8</v>
      </c>
      <c r="D2328" s="136">
        <v>8000</v>
      </c>
      <c r="E2328" s="135">
        <v>2000</v>
      </c>
      <c r="F2328" s="133">
        <v>8</v>
      </c>
      <c r="G2328" s="46" t="str">
        <f>IF(MID(tab_SATLISTE[[#This Row],[SAT-ID]],2,1)="x","x",LEFT(tab_SATLISTE[[#This Row],[SAT-ID]]))</f>
        <v>1</v>
      </c>
      <c r="H2328" s="364" t="str">
        <f xml:space="preserve"> IF(tab_SATLISTE[[#This Row],[SAT-ID]]="","",IF(MID(tab_SATLISTE[[#This Row],[SAT-ID]],2,1)="x","Freistaat Bayern",INDEX(bezirke,LEFT(tab_SATLISTE[[#This Row],[SAT-ID]],1))&amp; " - "&amp; IF(MID(tab_SATLISTE[[#This Row],[SAT-ID]],2,1)="k","kommunal","privat")))</f>
        <v>Oberbayern - privat</v>
      </c>
      <c r="I2328" s="365"/>
      <c r="J2328" s="365"/>
      <c r="K2328" s="365"/>
      <c r="L2328" s="366"/>
    </row>
    <row r="2329" spans="1:12" ht="15.95" customHeight="1" x14ac:dyDescent="0.25">
      <c r="A2329" s="133" t="s">
        <v>1083</v>
      </c>
      <c r="B2329" s="133" t="s">
        <v>144</v>
      </c>
      <c r="C2329" s="133">
        <v>16</v>
      </c>
      <c r="D2329" s="136">
        <v>16000</v>
      </c>
      <c r="E2329" s="135">
        <v>4000</v>
      </c>
      <c r="F2329" s="133">
        <v>16</v>
      </c>
      <c r="G2329" s="46" t="str">
        <f>IF(MID(tab_SATLISTE[[#This Row],[SAT-ID]],2,1)="x","x",LEFT(tab_SATLISTE[[#This Row],[SAT-ID]]))</f>
        <v>1</v>
      </c>
      <c r="H2329" s="364" t="str">
        <f xml:space="preserve"> IF(tab_SATLISTE[[#This Row],[SAT-ID]]="","",IF(MID(tab_SATLISTE[[#This Row],[SAT-ID]],2,1)="x","Freistaat Bayern",INDEX(bezirke,LEFT(tab_SATLISTE[[#This Row],[SAT-ID]],1))&amp; " - "&amp; IF(MID(tab_SATLISTE[[#This Row],[SAT-ID]],2,1)="k","kommunal","privat")))</f>
        <v>Oberbayern - privat</v>
      </c>
      <c r="I2329" s="365"/>
      <c r="J2329" s="365"/>
      <c r="K2329" s="365"/>
      <c r="L2329" s="366"/>
    </row>
    <row r="2330" spans="1:12" ht="15.95" customHeight="1" x14ac:dyDescent="0.25">
      <c r="A2330" s="133" t="s">
        <v>992</v>
      </c>
      <c r="B2330" s="133" t="s">
        <v>5064</v>
      </c>
      <c r="C2330" s="133">
        <v>89</v>
      </c>
      <c r="D2330" s="136">
        <v>89000</v>
      </c>
      <c r="E2330" s="135">
        <v>22250</v>
      </c>
      <c r="F2330" s="133">
        <v>89</v>
      </c>
      <c r="G2330" s="46" t="str">
        <f>IF(MID(tab_SATLISTE[[#This Row],[SAT-ID]],2,1)="x","x",LEFT(tab_SATLISTE[[#This Row],[SAT-ID]]))</f>
        <v>1</v>
      </c>
      <c r="H2330" s="364" t="str">
        <f xml:space="preserve"> IF(tab_SATLISTE[[#This Row],[SAT-ID]]="","",IF(MID(tab_SATLISTE[[#This Row],[SAT-ID]],2,1)="x","Freistaat Bayern",INDEX(bezirke,LEFT(tab_SATLISTE[[#This Row],[SAT-ID]],1))&amp; " - "&amp; IF(MID(tab_SATLISTE[[#This Row],[SAT-ID]],2,1)="k","kommunal","privat")))</f>
        <v>Oberbayern - privat</v>
      </c>
      <c r="I2330" s="365"/>
      <c r="J2330" s="365"/>
      <c r="K2330" s="365"/>
      <c r="L2330" s="366"/>
    </row>
    <row r="2331" spans="1:12" ht="15.95" customHeight="1" x14ac:dyDescent="0.25">
      <c r="A2331" s="133" t="s">
        <v>1042</v>
      </c>
      <c r="B2331" s="133" t="s">
        <v>5065</v>
      </c>
      <c r="C2331" s="133">
        <v>6</v>
      </c>
      <c r="D2331" s="136">
        <v>6000</v>
      </c>
      <c r="E2331" s="135">
        <v>1500</v>
      </c>
      <c r="F2331" s="133">
        <v>6</v>
      </c>
      <c r="G2331" s="46" t="str">
        <f>IF(MID(tab_SATLISTE[[#This Row],[SAT-ID]],2,1)="x","x",LEFT(tab_SATLISTE[[#This Row],[SAT-ID]]))</f>
        <v>1</v>
      </c>
      <c r="H2331" s="364" t="str">
        <f xml:space="preserve"> IF(tab_SATLISTE[[#This Row],[SAT-ID]]="","",IF(MID(tab_SATLISTE[[#This Row],[SAT-ID]],2,1)="x","Freistaat Bayern",INDEX(bezirke,LEFT(tab_SATLISTE[[#This Row],[SAT-ID]],1))&amp; " - "&amp; IF(MID(tab_SATLISTE[[#This Row],[SAT-ID]],2,1)="k","kommunal","privat")))</f>
        <v>Oberbayern - privat</v>
      </c>
      <c r="I2331" s="365"/>
      <c r="J2331" s="365"/>
      <c r="K2331" s="365"/>
      <c r="L2331" s="366"/>
    </row>
    <row r="2332" spans="1:12" ht="15.95" customHeight="1" x14ac:dyDescent="0.25">
      <c r="A2332" s="133" t="s">
        <v>991</v>
      </c>
      <c r="B2332" s="133" t="s">
        <v>5066</v>
      </c>
      <c r="C2332" s="133">
        <v>9</v>
      </c>
      <c r="D2332" s="136">
        <v>9000</v>
      </c>
      <c r="E2332" s="135">
        <v>2250</v>
      </c>
      <c r="F2332" s="133">
        <v>9</v>
      </c>
      <c r="G2332" s="46" t="str">
        <f>IF(MID(tab_SATLISTE[[#This Row],[SAT-ID]],2,1)="x","x",LEFT(tab_SATLISTE[[#This Row],[SAT-ID]]))</f>
        <v>1</v>
      </c>
      <c r="H2332" s="364" t="str">
        <f xml:space="preserve"> IF(tab_SATLISTE[[#This Row],[SAT-ID]]="","",IF(MID(tab_SATLISTE[[#This Row],[SAT-ID]],2,1)="x","Freistaat Bayern",INDEX(bezirke,LEFT(tab_SATLISTE[[#This Row],[SAT-ID]],1))&amp; " - "&amp; IF(MID(tab_SATLISTE[[#This Row],[SAT-ID]],2,1)="k","kommunal","privat")))</f>
        <v>Oberbayern - privat</v>
      </c>
      <c r="I2332" s="365"/>
      <c r="J2332" s="365"/>
      <c r="K2332" s="365"/>
      <c r="L2332" s="366"/>
    </row>
    <row r="2333" spans="1:12" ht="15.95" customHeight="1" x14ac:dyDescent="0.25">
      <c r="A2333" s="133" t="s">
        <v>487</v>
      </c>
      <c r="B2333" s="133" t="s">
        <v>5067</v>
      </c>
      <c r="C2333" s="133">
        <v>679</v>
      </c>
      <c r="D2333" s="136">
        <v>679000</v>
      </c>
      <c r="E2333" s="135">
        <v>169750</v>
      </c>
      <c r="F2333" s="133">
        <v>679</v>
      </c>
      <c r="G2333" s="46" t="str">
        <f>IF(MID(tab_SATLISTE[[#This Row],[SAT-ID]],2,1)="x","x",LEFT(tab_SATLISTE[[#This Row],[SAT-ID]]))</f>
        <v>1</v>
      </c>
      <c r="H2333" s="364" t="str">
        <f xml:space="preserve"> IF(tab_SATLISTE[[#This Row],[SAT-ID]]="","",IF(MID(tab_SATLISTE[[#This Row],[SAT-ID]],2,1)="x","Freistaat Bayern",INDEX(bezirke,LEFT(tab_SATLISTE[[#This Row],[SAT-ID]],1))&amp; " - "&amp; IF(MID(tab_SATLISTE[[#This Row],[SAT-ID]],2,1)="k","kommunal","privat")))</f>
        <v>Oberbayern - kommunal</v>
      </c>
      <c r="I2333" s="365"/>
      <c r="J2333" s="365"/>
      <c r="K2333" s="365"/>
      <c r="L2333" s="366"/>
    </row>
    <row r="2334" spans="1:12" ht="15.95" customHeight="1" x14ac:dyDescent="0.25">
      <c r="A2334" s="133" t="s">
        <v>930</v>
      </c>
      <c r="B2334" s="133" t="s">
        <v>5068</v>
      </c>
      <c r="C2334" s="133">
        <v>44</v>
      </c>
      <c r="D2334" s="136">
        <v>44000</v>
      </c>
      <c r="E2334" s="135">
        <v>11000</v>
      </c>
      <c r="F2334" s="133">
        <v>44</v>
      </c>
      <c r="G2334" s="46" t="str">
        <f>IF(MID(tab_SATLISTE[[#This Row],[SAT-ID]],2,1)="x","x",LEFT(tab_SATLISTE[[#This Row],[SAT-ID]]))</f>
        <v>1</v>
      </c>
      <c r="H2334" s="364" t="str">
        <f xml:space="preserve"> IF(tab_SATLISTE[[#This Row],[SAT-ID]]="","",IF(MID(tab_SATLISTE[[#This Row],[SAT-ID]],2,1)="x","Freistaat Bayern",INDEX(bezirke,LEFT(tab_SATLISTE[[#This Row],[SAT-ID]],1))&amp; " - "&amp; IF(MID(tab_SATLISTE[[#This Row],[SAT-ID]],2,1)="k","kommunal","privat")))</f>
        <v>Oberbayern - privat</v>
      </c>
      <c r="I2334" s="365"/>
      <c r="J2334" s="365"/>
      <c r="K2334" s="365"/>
      <c r="L2334" s="366"/>
    </row>
    <row r="2335" spans="1:12" ht="15.95" customHeight="1" x14ac:dyDescent="0.25">
      <c r="A2335" s="133" t="s">
        <v>917</v>
      </c>
      <c r="B2335" s="133" t="s">
        <v>5069</v>
      </c>
      <c r="C2335" s="133">
        <v>67</v>
      </c>
      <c r="D2335" s="136">
        <v>67000</v>
      </c>
      <c r="E2335" s="135">
        <v>16750</v>
      </c>
      <c r="F2335" s="133">
        <v>67</v>
      </c>
      <c r="G2335" s="46" t="str">
        <f>IF(MID(tab_SATLISTE[[#This Row],[SAT-ID]],2,1)="x","x",LEFT(tab_SATLISTE[[#This Row],[SAT-ID]]))</f>
        <v>1</v>
      </c>
      <c r="H2335" s="364" t="str">
        <f xml:space="preserve"> IF(tab_SATLISTE[[#This Row],[SAT-ID]]="","",IF(MID(tab_SATLISTE[[#This Row],[SAT-ID]],2,1)="x","Freistaat Bayern",INDEX(bezirke,LEFT(tab_SATLISTE[[#This Row],[SAT-ID]],1))&amp; " - "&amp; IF(MID(tab_SATLISTE[[#This Row],[SAT-ID]],2,1)="k","kommunal","privat")))</f>
        <v>Oberbayern - privat</v>
      </c>
      <c r="I2335" s="365"/>
      <c r="J2335" s="365"/>
      <c r="K2335" s="365"/>
      <c r="L2335" s="366"/>
    </row>
    <row r="2336" spans="1:12" ht="15.95" customHeight="1" x14ac:dyDescent="0.25">
      <c r="A2336" s="133" t="s">
        <v>1123</v>
      </c>
      <c r="B2336" s="133" t="s">
        <v>146</v>
      </c>
      <c r="C2336" s="133">
        <v>18</v>
      </c>
      <c r="D2336" s="136">
        <v>18000</v>
      </c>
      <c r="E2336" s="135">
        <v>4500</v>
      </c>
      <c r="F2336" s="133">
        <v>18</v>
      </c>
      <c r="G2336" s="46" t="str">
        <f>IF(MID(tab_SATLISTE[[#This Row],[SAT-ID]],2,1)="x","x",LEFT(tab_SATLISTE[[#This Row],[SAT-ID]]))</f>
        <v>1</v>
      </c>
      <c r="H2336" s="364" t="str">
        <f xml:space="preserve"> IF(tab_SATLISTE[[#This Row],[SAT-ID]]="","",IF(MID(tab_SATLISTE[[#This Row],[SAT-ID]],2,1)="x","Freistaat Bayern",INDEX(bezirke,LEFT(tab_SATLISTE[[#This Row],[SAT-ID]],1))&amp; " - "&amp; IF(MID(tab_SATLISTE[[#This Row],[SAT-ID]],2,1)="k","kommunal","privat")))</f>
        <v>Oberbayern - privat</v>
      </c>
      <c r="I2336" s="365"/>
      <c r="J2336" s="365"/>
      <c r="K2336" s="365"/>
      <c r="L2336" s="366"/>
    </row>
    <row r="2337" spans="1:12" ht="15.95" customHeight="1" x14ac:dyDescent="0.25">
      <c r="A2337" s="133" t="s">
        <v>1023</v>
      </c>
      <c r="B2337" s="133" t="s">
        <v>5070</v>
      </c>
      <c r="C2337" s="133">
        <v>30</v>
      </c>
      <c r="D2337" s="136">
        <v>30000</v>
      </c>
      <c r="E2337" s="135">
        <v>7500</v>
      </c>
      <c r="F2337" s="133">
        <v>30</v>
      </c>
      <c r="G2337" s="46" t="str">
        <f>IF(MID(tab_SATLISTE[[#This Row],[SAT-ID]],2,1)="x","x",LEFT(tab_SATLISTE[[#This Row],[SAT-ID]]))</f>
        <v>1</v>
      </c>
      <c r="H2337" s="364" t="str">
        <f xml:space="preserve"> IF(tab_SATLISTE[[#This Row],[SAT-ID]]="","",IF(MID(tab_SATLISTE[[#This Row],[SAT-ID]],2,1)="x","Freistaat Bayern",INDEX(bezirke,LEFT(tab_SATLISTE[[#This Row],[SAT-ID]],1))&amp; " - "&amp; IF(MID(tab_SATLISTE[[#This Row],[SAT-ID]],2,1)="k","kommunal","privat")))</f>
        <v>Oberbayern - privat</v>
      </c>
      <c r="I2337" s="365"/>
      <c r="J2337" s="365"/>
      <c r="K2337" s="365"/>
      <c r="L2337" s="366"/>
    </row>
    <row r="2338" spans="1:12" ht="15.95" customHeight="1" x14ac:dyDescent="0.25">
      <c r="A2338" s="133" t="s">
        <v>1019</v>
      </c>
      <c r="B2338" s="133" t="s">
        <v>3303</v>
      </c>
      <c r="C2338" s="133">
        <v>26</v>
      </c>
      <c r="D2338" s="136">
        <v>26000</v>
      </c>
      <c r="E2338" s="135">
        <v>6500</v>
      </c>
      <c r="F2338" s="133">
        <v>26</v>
      </c>
      <c r="G2338" s="46" t="str">
        <f>IF(MID(tab_SATLISTE[[#This Row],[SAT-ID]],2,1)="x","x",LEFT(tab_SATLISTE[[#This Row],[SAT-ID]]))</f>
        <v>1</v>
      </c>
      <c r="H2338" s="364" t="str">
        <f xml:space="preserve"> IF(tab_SATLISTE[[#This Row],[SAT-ID]]="","",IF(MID(tab_SATLISTE[[#This Row],[SAT-ID]],2,1)="x","Freistaat Bayern",INDEX(bezirke,LEFT(tab_SATLISTE[[#This Row],[SAT-ID]],1))&amp; " - "&amp; IF(MID(tab_SATLISTE[[#This Row],[SAT-ID]],2,1)="k","kommunal","privat")))</f>
        <v>Oberbayern - privat</v>
      </c>
      <c r="I2338" s="365"/>
      <c r="J2338" s="365"/>
      <c r="K2338" s="365"/>
      <c r="L2338" s="366"/>
    </row>
    <row r="2339" spans="1:12" ht="15.95" customHeight="1" x14ac:dyDescent="0.25">
      <c r="A2339" s="133" t="s">
        <v>936</v>
      </c>
      <c r="B2339" s="133" t="s">
        <v>5071</v>
      </c>
      <c r="C2339" s="133">
        <v>29</v>
      </c>
      <c r="D2339" s="136">
        <v>29000</v>
      </c>
      <c r="E2339" s="135">
        <v>7250</v>
      </c>
      <c r="F2339" s="133">
        <v>29</v>
      </c>
      <c r="G2339" s="46" t="str">
        <f>IF(MID(tab_SATLISTE[[#This Row],[SAT-ID]],2,1)="x","x",LEFT(tab_SATLISTE[[#This Row],[SAT-ID]]))</f>
        <v>1</v>
      </c>
      <c r="H2339" s="364" t="str">
        <f xml:space="preserve"> IF(tab_SATLISTE[[#This Row],[SAT-ID]]="","",IF(MID(tab_SATLISTE[[#This Row],[SAT-ID]],2,1)="x","Freistaat Bayern",INDEX(bezirke,LEFT(tab_SATLISTE[[#This Row],[SAT-ID]],1))&amp; " - "&amp; IF(MID(tab_SATLISTE[[#This Row],[SAT-ID]],2,1)="k","kommunal","privat")))</f>
        <v>Oberbayern - privat</v>
      </c>
      <c r="I2339" s="365"/>
      <c r="J2339" s="365"/>
      <c r="K2339" s="365"/>
      <c r="L2339" s="366"/>
    </row>
    <row r="2340" spans="1:12" ht="15.95" customHeight="1" x14ac:dyDescent="0.25">
      <c r="A2340" s="133" t="s">
        <v>932</v>
      </c>
      <c r="B2340" s="133" t="s">
        <v>5072</v>
      </c>
      <c r="C2340" s="133">
        <v>80</v>
      </c>
      <c r="D2340" s="136">
        <v>80000</v>
      </c>
      <c r="E2340" s="135">
        <v>20000</v>
      </c>
      <c r="F2340" s="133">
        <v>80</v>
      </c>
      <c r="G2340" s="46" t="str">
        <f>IF(MID(tab_SATLISTE[[#This Row],[SAT-ID]],2,1)="x","x",LEFT(tab_SATLISTE[[#This Row],[SAT-ID]]))</f>
        <v>1</v>
      </c>
      <c r="H2340" s="364" t="str">
        <f xml:space="preserve"> IF(tab_SATLISTE[[#This Row],[SAT-ID]]="","",IF(MID(tab_SATLISTE[[#This Row],[SAT-ID]],2,1)="x","Freistaat Bayern",INDEX(bezirke,LEFT(tab_SATLISTE[[#This Row],[SAT-ID]],1))&amp; " - "&amp; IF(MID(tab_SATLISTE[[#This Row],[SAT-ID]],2,1)="k","kommunal","privat")))</f>
        <v>Oberbayern - privat</v>
      </c>
      <c r="I2340" s="365"/>
      <c r="J2340" s="365"/>
      <c r="K2340" s="365"/>
      <c r="L2340" s="366"/>
    </row>
    <row r="2341" spans="1:12" ht="15.95" customHeight="1" x14ac:dyDescent="0.25">
      <c r="A2341" s="133" t="s">
        <v>1034</v>
      </c>
      <c r="B2341" s="133" t="s">
        <v>5073</v>
      </c>
      <c r="C2341" s="133">
        <v>28</v>
      </c>
      <c r="D2341" s="136">
        <v>28000</v>
      </c>
      <c r="E2341" s="135">
        <v>7000</v>
      </c>
      <c r="F2341" s="133">
        <v>28</v>
      </c>
      <c r="G2341" s="46" t="str">
        <f>IF(MID(tab_SATLISTE[[#This Row],[SAT-ID]],2,1)="x","x",LEFT(tab_SATLISTE[[#This Row],[SAT-ID]]))</f>
        <v>1</v>
      </c>
      <c r="H2341" s="364" t="str">
        <f xml:space="preserve"> IF(tab_SATLISTE[[#This Row],[SAT-ID]]="","",IF(MID(tab_SATLISTE[[#This Row],[SAT-ID]],2,1)="x","Freistaat Bayern",INDEX(bezirke,LEFT(tab_SATLISTE[[#This Row],[SAT-ID]],1))&amp; " - "&amp; IF(MID(tab_SATLISTE[[#This Row],[SAT-ID]],2,1)="k","kommunal","privat")))</f>
        <v>Oberbayern - privat</v>
      </c>
      <c r="I2341" s="365"/>
      <c r="J2341" s="365"/>
      <c r="K2341" s="365"/>
      <c r="L2341" s="366"/>
    </row>
    <row r="2342" spans="1:12" ht="15.95" customHeight="1" x14ac:dyDescent="0.25">
      <c r="A2342" s="133" t="s">
        <v>1043</v>
      </c>
      <c r="B2342" s="133" t="s">
        <v>5074</v>
      </c>
      <c r="C2342" s="133">
        <v>22</v>
      </c>
      <c r="D2342" s="136">
        <v>22000</v>
      </c>
      <c r="E2342" s="135">
        <v>5500</v>
      </c>
      <c r="F2342" s="133">
        <v>22</v>
      </c>
      <c r="G2342" s="46" t="str">
        <f>IF(MID(tab_SATLISTE[[#This Row],[SAT-ID]],2,1)="x","x",LEFT(tab_SATLISTE[[#This Row],[SAT-ID]]))</f>
        <v>1</v>
      </c>
      <c r="H2342" s="364" t="str">
        <f xml:space="preserve"> IF(tab_SATLISTE[[#This Row],[SAT-ID]]="","",IF(MID(tab_SATLISTE[[#This Row],[SAT-ID]],2,1)="x","Freistaat Bayern",INDEX(bezirke,LEFT(tab_SATLISTE[[#This Row],[SAT-ID]],1))&amp; " - "&amp; IF(MID(tab_SATLISTE[[#This Row],[SAT-ID]],2,1)="k","kommunal","privat")))</f>
        <v>Oberbayern - privat</v>
      </c>
      <c r="I2342" s="365"/>
      <c r="J2342" s="365"/>
      <c r="K2342" s="365"/>
      <c r="L2342" s="366"/>
    </row>
    <row r="2343" spans="1:12" ht="15.95" customHeight="1" x14ac:dyDescent="0.25">
      <c r="A2343" s="133" t="s">
        <v>993</v>
      </c>
      <c r="B2343" s="133" t="s">
        <v>2938</v>
      </c>
      <c r="C2343" s="133">
        <v>63</v>
      </c>
      <c r="D2343" s="136">
        <v>63000</v>
      </c>
      <c r="E2343" s="135">
        <v>15750</v>
      </c>
      <c r="F2343" s="133">
        <v>63</v>
      </c>
      <c r="G2343" s="46" t="str">
        <f>IF(MID(tab_SATLISTE[[#This Row],[SAT-ID]],2,1)="x","x",LEFT(tab_SATLISTE[[#This Row],[SAT-ID]]))</f>
        <v>1</v>
      </c>
      <c r="H2343" s="364" t="str">
        <f xml:space="preserve"> IF(tab_SATLISTE[[#This Row],[SAT-ID]]="","",IF(MID(tab_SATLISTE[[#This Row],[SAT-ID]],2,1)="x","Freistaat Bayern",INDEX(bezirke,LEFT(tab_SATLISTE[[#This Row],[SAT-ID]],1))&amp; " - "&amp; IF(MID(tab_SATLISTE[[#This Row],[SAT-ID]],2,1)="k","kommunal","privat")))</f>
        <v>Oberbayern - privat</v>
      </c>
      <c r="I2343" s="365"/>
      <c r="J2343" s="365"/>
      <c r="K2343" s="365"/>
      <c r="L2343" s="366"/>
    </row>
    <row r="2344" spans="1:12" ht="15.95" customHeight="1" x14ac:dyDescent="0.25">
      <c r="A2344" s="133" t="s">
        <v>977</v>
      </c>
      <c r="B2344" s="133" t="s">
        <v>5075</v>
      </c>
      <c r="C2344" s="133">
        <v>29</v>
      </c>
      <c r="D2344" s="136">
        <v>29000</v>
      </c>
      <c r="E2344" s="135">
        <v>7250</v>
      </c>
      <c r="F2344" s="133">
        <v>29</v>
      </c>
      <c r="G2344" s="46" t="str">
        <f>IF(MID(tab_SATLISTE[[#This Row],[SAT-ID]],2,1)="x","x",LEFT(tab_SATLISTE[[#This Row],[SAT-ID]]))</f>
        <v>1</v>
      </c>
      <c r="H2344" s="364" t="str">
        <f xml:space="preserve"> IF(tab_SATLISTE[[#This Row],[SAT-ID]]="","",IF(MID(tab_SATLISTE[[#This Row],[SAT-ID]],2,1)="x","Freistaat Bayern",INDEX(bezirke,LEFT(tab_SATLISTE[[#This Row],[SAT-ID]],1))&amp; " - "&amp; IF(MID(tab_SATLISTE[[#This Row],[SAT-ID]],2,1)="k","kommunal","privat")))</f>
        <v>Oberbayern - privat</v>
      </c>
      <c r="I2344" s="365"/>
      <c r="J2344" s="365"/>
      <c r="K2344" s="365"/>
      <c r="L2344" s="366"/>
    </row>
    <row r="2345" spans="1:12" ht="15.95" customHeight="1" x14ac:dyDescent="0.25">
      <c r="A2345" s="133" t="s">
        <v>939</v>
      </c>
      <c r="B2345" s="133" t="s">
        <v>5076</v>
      </c>
      <c r="C2345" s="133">
        <v>29</v>
      </c>
      <c r="D2345" s="136">
        <v>29000</v>
      </c>
      <c r="E2345" s="135">
        <v>7250</v>
      </c>
      <c r="F2345" s="133">
        <v>29</v>
      </c>
      <c r="G2345" s="46" t="str">
        <f>IF(MID(tab_SATLISTE[[#This Row],[SAT-ID]],2,1)="x","x",LEFT(tab_SATLISTE[[#This Row],[SAT-ID]]))</f>
        <v>1</v>
      </c>
      <c r="H2345" s="364" t="str">
        <f xml:space="preserve"> IF(tab_SATLISTE[[#This Row],[SAT-ID]]="","",IF(MID(tab_SATLISTE[[#This Row],[SAT-ID]],2,1)="x","Freistaat Bayern",INDEX(bezirke,LEFT(tab_SATLISTE[[#This Row],[SAT-ID]],1))&amp; " - "&amp; IF(MID(tab_SATLISTE[[#This Row],[SAT-ID]],2,1)="k","kommunal","privat")))</f>
        <v>Oberbayern - privat</v>
      </c>
      <c r="I2345" s="365"/>
      <c r="J2345" s="365"/>
      <c r="K2345" s="365"/>
      <c r="L2345" s="366"/>
    </row>
    <row r="2346" spans="1:12" ht="15.95" customHeight="1" x14ac:dyDescent="0.25">
      <c r="A2346" s="133" t="s">
        <v>1040</v>
      </c>
      <c r="B2346" s="133" t="s">
        <v>147</v>
      </c>
      <c r="C2346" s="133">
        <v>21</v>
      </c>
      <c r="D2346" s="136">
        <v>21000</v>
      </c>
      <c r="E2346" s="135">
        <v>5250</v>
      </c>
      <c r="F2346" s="133">
        <v>21</v>
      </c>
      <c r="G2346" s="46" t="str">
        <f>IF(MID(tab_SATLISTE[[#This Row],[SAT-ID]],2,1)="x","x",LEFT(tab_SATLISTE[[#This Row],[SAT-ID]]))</f>
        <v>1</v>
      </c>
      <c r="H2346" s="364" t="str">
        <f xml:space="preserve"> IF(tab_SATLISTE[[#This Row],[SAT-ID]]="","",IF(MID(tab_SATLISTE[[#This Row],[SAT-ID]],2,1)="x","Freistaat Bayern",INDEX(bezirke,LEFT(tab_SATLISTE[[#This Row],[SAT-ID]],1))&amp; " - "&amp; IF(MID(tab_SATLISTE[[#This Row],[SAT-ID]],2,1)="k","kommunal","privat")))</f>
        <v>Oberbayern - privat</v>
      </c>
      <c r="I2346" s="365"/>
      <c r="J2346" s="365"/>
      <c r="K2346" s="365"/>
      <c r="L2346" s="366"/>
    </row>
    <row r="2347" spans="1:12" ht="15.95" customHeight="1" x14ac:dyDescent="0.25">
      <c r="A2347" s="133" t="s">
        <v>927</v>
      </c>
      <c r="B2347" s="133" t="s">
        <v>2937</v>
      </c>
      <c r="C2347" s="133">
        <v>30</v>
      </c>
      <c r="D2347" s="136">
        <v>30000</v>
      </c>
      <c r="E2347" s="135">
        <v>7500</v>
      </c>
      <c r="F2347" s="133">
        <v>30</v>
      </c>
      <c r="G2347" s="46" t="str">
        <f>IF(MID(tab_SATLISTE[[#This Row],[SAT-ID]],2,1)="x","x",LEFT(tab_SATLISTE[[#This Row],[SAT-ID]]))</f>
        <v>1</v>
      </c>
      <c r="H2347" s="364" t="str">
        <f xml:space="preserve"> IF(tab_SATLISTE[[#This Row],[SAT-ID]]="","",IF(MID(tab_SATLISTE[[#This Row],[SAT-ID]],2,1)="x","Freistaat Bayern",INDEX(bezirke,LEFT(tab_SATLISTE[[#This Row],[SAT-ID]],1))&amp; " - "&amp; IF(MID(tab_SATLISTE[[#This Row],[SAT-ID]],2,1)="k","kommunal","privat")))</f>
        <v>Oberbayern - privat</v>
      </c>
      <c r="I2347" s="365"/>
      <c r="J2347" s="365"/>
      <c r="K2347" s="365"/>
      <c r="L2347" s="366"/>
    </row>
    <row r="2348" spans="1:12" ht="15.95" customHeight="1" x14ac:dyDescent="0.25">
      <c r="A2348" s="133" t="s">
        <v>1041</v>
      </c>
      <c r="B2348" s="133" t="s">
        <v>5077</v>
      </c>
      <c r="C2348" s="133">
        <v>46</v>
      </c>
      <c r="D2348" s="136">
        <v>46000</v>
      </c>
      <c r="E2348" s="135">
        <v>11500</v>
      </c>
      <c r="F2348" s="133">
        <v>46</v>
      </c>
      <c r="G2348" s="46" t="str">
        <f>IF(MID(tab_SATLISTE[[#This Row],[SAT-ID]],2,1)="x","x",LEFT(tab_SATLISTE[[#This Row],[SAT-ID]]))</f>
        <v>1</v>
      </c>
      <c r="H2348" s="364" t="str">
        <f xml:space="preserve"> IF(tab_SATLISTE[[#This Row],[SAT-ID]]="","",IF(MID(tab_SATLISTE[[#This Row],[SAT-ID]],2,1)="x","Freistaat Bayern",INDEX(bezirke,LEFT(tab_SATLISTE[[#This Row],[SAT-ID]],1))&amp; " - "&amp; IF(MID(tab_SATLISTE[[#This Row],[SAT-ID]],2,1)="k","kommunal","privat")))</f>
        <v>Oberbayern - privat</v>
      </c>
      <c r="I2348" s="365"/>
      <c r="J2348" s="365"/>
      <c r="K2348" s="365"/>
      <c r="L2348" s="366"/>
    </row>
    <row r="2349" spans="1:12" ht="15.95" customHeight="1" x14ac:dyDescent="0.25">
      <c r="A2349" s="133" t="s">
        <v>1038</v>
      </c>
      <c r="B2349" s="133" t="s">
        <v>5078</v>
      </c>
      <c r="C2349" s="133">
        <v>21</v>
      </c>
      <c r="D2349" s="136">
        <v>21000</v>
      </c>
      <c r="E2349" s="135">
        <v>5250</v>
      </c>
      <c r="F2349" s="133">
        <v>21</v>
      </c>
      <c r="G2349" s="46" t="str">
        <f>IF(MID(tab_SATLISTE[[#This Row],[SAT-ID]],2,1)="x","x",LEFT(tab_SATLISTE[[#This Row],[SAT-ID]]))</f>
        <v>1</v>
      </c>
      <c r="H2349" s="364" t="str">
        <f xml:space="preserve"> IF(tab_SATLISTE[[#This Row],[SAT-ID]]="","",IF(MID(tab_SATLISTE[[#This Row],[SAT-ID]],2,1)="x","Freistaat Bayern",INDEX(bezirke,LEFT(tab_SATLISTE[[#This Row],[SAT-ID]],1))&amp; " - "&amp; IF(MID(tab_SATLISTE[[#This Row],[SAT-ID]],2,1)="k","kommunal","privat")))</f>
        <v>Oberbayern - privat</v>
      </c>
      <c r="I2349" s="365"/>
      <c r="J2349" s="365"/>
      <c r="K2349" s="365"/>
      <c r="L2349" s="366"/>
    </row>
    <row r="2350" spans="1:12" ht="15.95" customHeight="1" x14ac:dyDescent="0.25">
      <c r="A2350" s="133" t="s">
        <v>1112</v>
      </c>
      <c r="B2350" s="133" t="s">
        <v>148</v>
      </c>
      <c r="C2350" s="133">
        <v>60</v>
      </c>
      <c r="D2350" s="136">
        <v>60000</v>
      </c>
      <c r="E2350" s="135">
        <v>15000</v>
      </c>
      <c r="F2350" s="133">
        <v>60</v>
      </c>
      <c r="G2350" s="46" t="str">
        <f>IF(MID(tab_SATLISTE[[#This Row],[SAT-ID]],2,1)="x","x",LEFT(tab_SATLISTE[[#This Row],[SAT-ID]]))</f>
        <v>1</v>
      </c>
      <c r="H2350" s="364" t="str">
        <f xml:space="preserve"> IF(tab_SATLISTE[[#This Row],[SAT-ID]]="","",IF(MID(tab_SATLISTE[[#This Row],[SAT-ID]],2,1)="x","Freistaat Bayern",INDEX(bezirke,LEFT(tab_SATLISTE[[#This Row],[SAT-ID]],1))&amp; " - "&amp; IF(MID(tab_SATLISTE[[#This Row],[SAT-ID]],2,1)="k","kommunal","privat")))</f>
        <v>Oberbayern - privat</v>
      </c>
      <c r="I2350" s="365"/>
      <c r="J2350" s="365"/>
      <c r="K2350" s="365"/>
      <c r="L2350" s="366"/>
    </row>
    <row r="2351" spans="1:12" ht="15.95" customHeight="1" x14ac:dyDescent="0.25">
      <c r="A2351" s="133" t="s">
        <v>985</v>
      </c>
      <c r="B2351" s="133" t="s">
        <v>5079</v>
      </c>
      <c r="C2351" s="133">
        <v>70</v>
      </c>
      <c r="D2351" s="136">
        <v>70000</v>
      </c>
      <c r="E2351" s="135">
        <v>17500</v>
      </c>
      <c r="F2351" s="133">
        <v>70</v>
      </c>
      <c r="G2351" s="46" t="str">
        <f>IF(MID(tab_SATLISTE[[#This Row],[SAT-ID]],2,1)="x","x",LEFT(tab_SATLISTE[[#This Row],[SAT-ID]]))</f>
        <v>1</v>
      </c>
      <c r="H2351" s="364" t="str">
        <f xml:space="preserve"> IF(tab_SATLISTE[[#This Row],[SAT-ID]]="","",IF(MID(tab_SATLISTE[[#This Row],[SAT-ID]],2,1)="x","Freistaat Bayern",INDEX(bezirke,LEFT(tab_SATLISTE[[#This Row],[SAT-ID]],1))&amp; " - "&amp; IF(MID(tab_SATLISTE[[#This Row],[SAT-ID]],2,1)="k","kommunal","privat")))</f>
        <v>Oberbayern - privat</v>
      </c>
      <c r="I2351" s="365"/>
      <c r="J2351" s="365"/>
      <c r="K2351" s="365"/>
      <c r="L2351" s="366"/>
    </row>
    <row r="2352" spans="1:12" ht="15.95" customHeight="1" x14ac:dyDescent="0.25">
      <c r="A2352" s="133" t="s">
        <v>995</v>
      </c>
      <c r="B2352" s="133" t="s">
        <v>5080</v>
      </c>
      <c r="C2352" s="133">
        <v>25</v>
      </c>
      <c r="D2352" s="136">
        <v>25000</v>
      </c>
      <c r="E2352" s="135">
        <v>6250</v>
      </c>
      <c r="F2352" s="133">
        <v>25</v>
      </c>
      <c r="G2352" s="46" t="str">
        <f>IF(MID(tab_SATLISTE[[#This Row],[SAT-ID]],2,1)="x","x",LEFT(tab_SATLISTE[[#This Row],[SAT-ID]]))</f>
        <v>1</v>
      </c>
      <c r="H2352" s="364" t="str">
        <f xml:space="preserve"> IF(tab_SATLISTE[[#This Row],[SAT-ID]]="","",IF(MID(tab_SATLISTE[[#This Row],[SAT-ID]],2,1)="x","Freistaat Bayern",INDEX(bezirke,LEFT(tab_SATLISTE[[#This Row],[SAT-ID]],1))&amp; " - "&amp; IF(MID(tab_SATLISTE[[#This Row],[SAT-ID]],2,1)="k","kommunal","privat")))</f>
        <v>Oberbayern - privat</v>
      </c>
      <c r="I2352" s="365"/>
      <c r="J2352" s="365"/>
      <c r="K2352" s="365"/>
      <c r="L2352" s="366"/>
    </row>
    <row r="2353" spans="1:12" ht="15.95" customHeight="1" x14ac:dyDescent="0.25">
      <c r="A2353" s="133" t="s">
        <v>1300</v>
      </c>
      <c r="B2353" s="133" t="s">
        <v>5081</v>
      </c>
      <c r="C2353" s="133">
        <v>393</v>
      </c>
      <c r="D2353" s="136">
        <v>393000</v>
      </c>
      <c r="E2353" s="135">
        <v>98250</v>
      </c>
      <c r="F2353" s="133">
        <v>393</v>
      </c>
      <c r="G2353" s="46" t="str">
        <f>IF(MID(tab_SATLISTE[[#This Row],[SAT-ID]],2,1)="x","x",LEFT(tab_SATLISTE[[#This Row],[SAT-ID]]))</f>
        <v>2</v>
      </c>
      <c r="H2353" s="364" t="str">
        <f xml:space="preserve"> IF(tab_SATLISTE[[#This Row],[SAT-ID]]="","",IF(MID(tab_SATLISTE[[#This Row],[SAT-ID]],2,1)="x","Freistaat Bayern",INDEX(bezirke,LEFT(tab_SATLISTE[[#This Row],[SAT-ID]],1))&amp; " - "&amp; IF(MID(tab_SATLISTE[[#This Row],[SAT-ID]],2,1)="k","kommunal","privat")))</f>
        <v>Niederbayern - kommunal</v>
      </c>
      <c r="I2353" s="365"/>
      <c r="J2353" s="365"/>
      <c r="K2353" s="365"/>
      <c r="L2353" s="366"/>
    </row>
    <row r="2354" spans="1:12" ht="15.95" customHeight="1" x14ac:dyDescent="0.25">
      <c r="A2354" s="133" t="s">
        <v>1466</v>
      </c>
      <c r="B2354" s="133" t="s">
        <v>5082</v>
      </c>
      <c r="C2354" s="133">
        <v>40</v>
      </c>
      <c r="D2354" s="136">
        <v>40000</v>
      </c>
      <c r="E2354" s="135">
        <v>10000</v>
      </c>
      <c r="F2354" s="133">
        <v>40</v>
      </c>
      <c r="G2354" s="46" t="str">
        <f>IF(MID(tab_SATLISTE[[#This Row],[SAT-ID]],2,1)="x","x",LEFT(tab_SATLISTE[[#This Row],[SAT-ID]]))</f>
        <v>2</v>
      </c>
      <c r="H2354" s="364" t="str">
        <f xml:space="preserve"> IF(tab_SATLISTE[[#This Row],[SAT-ID]]="","",IF(MID(tab_SATLISTE[[#This Row],[SAT-ID]],2,1)="x","Freistaat Bayern",INDEX(bezirke,LEFT(tab_SATLISTE[[#This Row],[SAT-ID]],1))&amp; " - "&amp; IF(MID(tab_SATLISTE[[#This Row],[SAT-ID]],2,1)="k","kommunal","privat")))</f>
        <v>Niederbayern - privat</v>
      </c>
      <c r="I2354" s="365"/>
      <c r="J2354" s="365"/>
      <c r="K2354" s="365"/>
      <c r="L2354" s="366"/>
    </row>
    <row r="2355" spans="1:12" ht="15.95" customHeight="1" x14ac:dyDescent="0.25">
      <c r="A2355" s="133" t="s">
        <v>1437</v>
      </c>
      <c r="B2355" s="133" t="s">
        <v>5083</v>
      </c>
      <c r="C2355" s="133">
        <v>16</v>
      </c>
      <c r="D2355" s="136">
        <v>16000</v>
      </c>
      <c r="E2355" s="135">
        <v>4000</v>
      </c>
      <c r="F2355" s="133">
        <v>16</v>
      </c>
      <c r="G2355" s="46" t="str">
        <f>IF(MID(tab_SATLISTE[[#This Row],[SAT-ID]],2,1)="x","x",LEFT(tab_SATLISTE[[#This Row],[SAT-ID]]))</f>
        <v>2</v>
      </c>
      <c r="H2355" s="364" t="str">
        <f xml:space="preserve"> IF(tab_SATLISTE[[#This Row],[SAT-ID]]="","",IF(MID(tab_SATLISTE[[#This Row],[SAT-ID]],2,1)="x","Freistaat Bayern",INDEX(bezirke,LEFT(tab_SATLISTE[[#This Row],[SAT-ID]],1))&amp; " - "&amp; IF(MID(tab_SATLISTE[[#This Row],[SAT-ID]],2,1)="k","kommunal","privat")))</f>
        <v>Niederbayern - privat</v>
      </c>
      <c r="I2355" s="365"/>
      <c r="J2355" s="365"/>
      <c r="K2355" s="365"/>
      <c r="L2355" s="366"/>
    </row>
    <row r="2356" spans="1:12" ht="15.95" customHeight="1" x14ac:dyDescent="0.25">
      <c r="A2356" s="133" t="s">
        <v>1441</v>
      </c>
      <c r="B2356" s="133" t="s">
        <v>5084</v>
      </c>
      <c r="C2356" s="133">
        <v>18</v>
      </c>
      <c r="D2356" s="136">
        <v>18000</v>
      </c>
      <c r="E2356" s="135">
        <v>4500</v>
      </c>
      <c r="F2356" s="133">
        <v>18</v>
      </c>
      <c r="G2356" s="46" t="str">
        <f>IF(MID(tab_SATLISTE[[#This Row],[SAT-ID]],2,1)="x","x",LEFT(tab_SATLISTE[[#This Row],[SAT-ID]]))</f>
        <v>2</v>
      </c>
      <c r="H2356" s="364" t="str">
        <f xml:space="preserve"> IF(tab_SATLISTE[[#This Row],[SAT-ID]]="","",IF(MID(tab_SATLISTE[[#This Row],[SAT-ID]],2,1)="x","Freistaat Bayern",INDEX(bezirke,LEFT(tab_SATLISTE[[#This Row],[SAT-ID]],1))&amp; " - "&amp; IF(MID(tab_SATLISTE[[#This Row],[SAT-ID]],2,1)="k","kommunal","privat")))</f>
        <v>Niederbayern - privat</v>
      </c>
      <c r="I2356" s="365"/>
      <c r="J2356" s="365"/>
      <c r="K2356" s="365"/>
      <c r="L2356" s="366"/>
    </row>
    <row r="2357" spans="1:12" ht="15.95" customHeight="1" x14ac:dyDescent="0.25">
      <c r="A2357" s="133" t="s">
        <v>1440</v>
      </c>
      <c r="B2357" s="133" t="s">
        <v>5085</v>
      </c>
      <c r="C2357" s="133">
        <v>35</v>
      </c>
      <c r="D2357" s="136">
        <v>35000</v>
      </c>
      <c r="E2357" s="135">
        <v>8750</v>
      </c>
      <c r="F2357" s="133">
        <v>35</v>
      </c>
      <c r="G2357" s="46" t="str">
        <f>IF(MID(tab_SATLISTE[[#This Row],[SAT-ID]],2,1)="x","x",LEFT(tab_SATLISTE[[#This Row],[SAT-ID]]))</f>
        <v>2</v>
      </c>
      <c r="H2357" s="364" t="str">
        <f xml:space="preserve"> IF(tab_SATLISTE[[#This Row],[SAT-ID]]="","",IF(MID(tab_SATLISTE[[#This Row],[SAT-ID]],2,1)="x","Freistaat Bayern",INDEX(bezirke,LEFT(tab_SATLISTE[[#This Row],[SAT-ID]],1))&amp; " - "&amp; IF(MID(tab_SATLISTE[[#This Row],[SAT-ID]],2,1)="k","kommunal","privat")))</f>
        <v>Niederbayern - privat</v>
      </c>
      <c r="I2357" s="365"/>
      <c r="J2357" s="365"/>
      <c r="K2357" s="365"/>
      <c r="L2357" s="366"/>
    </row>
    <row r="2358" spans="1:12" ht="15.95" customHeight="1" x14ac:dyDescent="0.25">
      <c r="A2358" s="133" t="s">
        <v>1442</v>
      </c>
      <c r="B2358" s="133" t="s">
        <v>5086</v>
      </c>
      <c r="C2358" s="133">
        <v>20</v>
      </c>
      <c r="D2358" s="136">
        <v>20000</v>
      </c>
      <c r="E2358" s="135">
        <v>5000</v>
      </c>
      <c r="F2358" s="133">
        <v>20</v>
      </c>
      <c r="G2358" s="46" t="str">
        <f>IF(MID(tab_SATLISTE[[#This Row],[SAT-ID]],2,1)="x","x",LEFT(tab_SATLISTE[[#This Row],[SAT-ID]]))</f>
        <v>2</v>
      </c>
      <c r="H2358" s="364" t="str">
        <f xml:space="preserve"> IF(tab_SATLISTE[[#This Row],[SAT-ID]]="","",IF(MID(tab_SATLISTE[[#This Row],[SAT-ID]],2,1)="x","Freistaat Bayern",INDEX(bezirke,LEFT(tab_SATLISTE[[#This Row],[SAT-ID]],1))&amp; " - "&amp; IF(MID(tab_SATLISTE[[#This Row],[SAT-ID]],2,1)="k","kommunal","privat")))</f>
        <v>Niederbayern - privat</v>
      </c>
      <c r="I2358" s="365"/>
      <c r="J2358" s="365"/>
      <c r="K2358" s="365"/>
      <c r="L2358" s="366"/>
    </row>
    <row r="2359" spans="1:12" ht="15.95" customHeight="1" x14ac:dyDescent="0.25">
      <c r="A2359" s="133" t="s">
        <v>1706</v>
      </c>
      <c r="B2359" s="133" t="s">
        <v>149</v>
      </c>
      <c r="C2359" s="133">
        <v>30</v>
      </c>
      <c r="D2359" s="136">
        <v>30000</v>
      </c>
      <c r="E2359" s="135">
        <v>7500</v>
      </c>
      <c r="F2359" s="133">
        <v>30</v>
      </c>
      <c r="G2359" s="46" t="str">
        <f>IF(MID(tab_SATLISTE[[#This Row],[SAT-ID]],2,1)="x","x",LEFT(tab_SATLISTE[[#This Row],[SAT-ID]]))</f>
        <v>3</v>
      </c>
      <c r="H2359" s="364" t="str">
        <f xml:space="preserve"> IF(tab_SATLISTE[[#This Row],[SAT-ID]]="","",IF(MID(tab_SATLISTE[[#This Row],[SAT-ID]],2,1)="x","Freistaat Bayern",INDEX(bezirke,LEFT(tab_SATLISTE[[#This Row],[SAT-ID]],1))&amp; " - "&amp; IF(MID(tab_SATLISTE[[#This Row],[SAT-ID]],2,1)="k","kommunal","privat")))</f>
        <v>Oberpfalz - privat</v>
      </c>
      <c r="I2359" s="365"/>
      <c r="J2359" s="365"/>
      <c r="K2359" s="365"/>
      <c r="L2359" s="366"/>
    </row>
    <row r="2360" spans="1:12" ht="15.95" customHeight="1" x14ac:dyDescent="0.25">
      <c r="A2360" s="133" t="s">
        <v>1713</v>
      </c>
      <c r="B2360" s="133" t="s">
        <v>5087</v>
      </c>
      <c r="C2360" s="133">
        <v>32</v>
      </c>
      <c r="D2360" s="136">
        <v>32000</v>
      </c>
      <c r="E2360" s="135">
        <v>8000</v>
      </c>
      <c r="F2360" s="133">
        <v>32</v>
      </c>
      <c r="G2360" s="46" t="str">
        <f>IF(MID(tab_SATLISTE[[#This Row],[SAT-ID]],2,1)="x","x",LEFT(tab_SATLISTE[[#This Row],[SAT-ID]]))</f>
        <v>3</v>
      </c>
      <c r="H2360" s="364" t="str">
        <f xml:space="preserve"> IF(tab_SATLISTE[[#This Row],[SAT-ID]]="","",IF(MID(tab_SATLISTE[[#This Row],[SAT-ID]],2,1)="x","Freistaat Bayern",INDEX(bezirke,LEFT(tab_SATLISTE[[#This Row],[SAT-ID]],1))&amp; " - "&amp; IF(MID(tab_SATLISTE[[#This Row],[SAT-ID]],2,1)="k","kommunal","privat")))</f>
        <v>Oberpfalz - privat</v>
      </c>
      <c r="I2360" s="365"/>
      <c r="J2360" s="365"/>
      <c r="K2360" s="365"/>
      <c r="L2360" s="366"/>
    </row>
    <row r="2361" spans="1:12" ht="15.95" customHeight="1" x14ac:dyDescent="0.25">
      <c r="A2361" s="133" t="s">
        <v>1731</v>
      </c>
      <c r="B2361" s="133" t="s">
        <v>3951</v>
      </c>
      <c r="C2361" s="133">
        <v>16</v>
      </c>
      <c r="D2361" s="136">
        <v>16000</v>
      </c>
      <c r="E2361" s="135">
        <v>4000</v>
      </c>
      <c r="F2361" s="133">
        <v>16</v>
      </c>
      <c r="G2361" s="46" t="str">
        <f>IF(MID(tab_SATLISTE[[#This Row],[SAT-ID]],2,1)="x","x",LEFT(tab_SATLISTE[[#This Row],[SAT-ID]]))</f>
        <v>3</v>
      </c>
      <c r="H2361" s="364" t="str">
        <f xml:space="preserve"> IF(tab_SATLISTE[[#This Row],[SAT-ID]]="","",IF(MID(tab_SATLISTE[[#This Row],[SAT-ID]],2,1)="x","Freistaat Bayern",INDEX(bezirke,LEFT(tab_SATLISTE[[#This Row],[SAT-ID]],1))&amp; " - "&amp; IF(MID(tab_SATLISTE[[#This Row],[SAT-ID]],2,1)="k","kommunal","privat")))</f>
        <v>Oberpfalz - privat</v>
      </c>
      <c r="I2361" s="365"/>
      <c r="J2361" s="365"/>
      <c r="K2361" s="365"/>
      <c r="L2361" s="366"/>
    </row>
    <row r="2362" spans="1:12" ht="15.95" customHeight="1" x14ac:dyDescent="0.25">
      <c r="A2362" s="133" t="s">
        <v>1714</v>
      </c>
      <c r="B2362" s="133" t="s">
        <v>364</v>
      </c>
      <c r="C2362" s="133">
        <v>52</v>
      </c>
      <c r="D2362" s="136">
        <v>52000</v>
      </c>
      <c r="E2362" s="135">
        <v>13000</v>
      </c>
      <c r="F2362" s="133">
        <v>52</v>
      </c>
      <c r="G2362" s="46" t="str">
        <f>IF(MID(tab_SATLISTE[[#This Row],[SAT-ID]],2,1)="x","x",LEFT(tab_SATLISTE[[#This Row],[SAT-ID]]))</f>
        <v>3</v>
      </c>
      <c r="H2362" s="364" t="str">
        <f xml:space="preserve"> IF(tab_SATLISTE[[#This Row],[SAT-ID]]="","",IF(MID(tab_SATLISTE[[#This Row],[SAT-ID]],2,1)="x","Freistaat Bayern",INDEX(bezirke,LEFT(tab_SATLISTE[[#This Row],[SAT-ID]],1))&amp; " - "&amp; IF(MID(tab_SATLISTE[[#This Row],[SAT-ID]],2,1)="k","kommunal","privat")))</f>
        <v>Oberpfalz - privat</v>
      </c>
      <c r="I2362" s="365"/>
      <c r="J2362" s="365"/>
      <c r="K2362" s="365"/>
      <c r="L2362" s="366"/>
    </row>
    <row r="2363" spans="1:12" ht="15.95" customHeight="1" x14ac:dyDescent="0.25">
      <c r="A2363" s="133" t="s">
        <v>1697</v>
      </c>
      <c r="B2363" s="133" t="s">
        <v>5068</v>
      </c>
      <c r="C2363" s="133">
        <v>37</v>
      </c>
      <c r="D2363" s="136">
        <v>37000</v>
      </c>
      <c r="E2363" s="135">
        <v>9250</v>
      </c>
      <c r="F2363" s="133">
        <v>37</v>
      </c>
      <c r="G2363" s="46" t="str">
        <f>IF(MID(tab_SATLISTE[[#This Row],[SAT-ID]],2,1)="x","x",LEFT(tab_SATLISTE[[#This Row],[SAT-ID]]))</f>
        <v>3</v>
      </c>
      <c r="H2363" s="364" t="str">
        <f xml:space="preserve"> IF(tab_SATLISTE[[#This Row],[SAT-ID]]="","",IF(MID(tab_SATLISTE[[#This Row],[SAT-ID]],2,1)="x","Freistaat Bayern",INDEX(bezirke,LEFT(tab_SATLISTE[[#This Row],[SAT-ID]],1))&amp; " - "&amp; IF(MID(tab_SATLISTE[[#This Row],[SAT-ID]],2,1)="k","kommunal","privat")))</f>
        <v>Oberpfalz - privat</v>
      </c>
      <c r="I2363" s="365"/>
      <c r="J2363" s="365"/>
      <c r="K2363" s="365"/>
      <c r="L2363" s="366"/>
    </row>
    <row r="2364" spans="1:12" ht="15.95" customHeight="1" x14ac:dyDescent="0.25">
      <c r="A2364" s="133" t="s">
        <v>1715</v>
      </c>
      <c r="B2364" s="133" t="s">
        <v>5088</v>
      </c>
      <c r="C2364" s="133">
        <v>16</v>
      </c>
      <c r="D2364" s="136">
        <v>16000</v>
      </c>
      <c r="E2364" s="135">
        <v>4000</v>
      </c>
      <c r="F2364" s="133">
        <v>16</v>
      </c>
      <c r="G2364" s="46" t="str">
        <f>IF(MID(tab_SATLISTE[[#This Row],[SAT-ID]],2,1)="x","x",LEFT(tab_SATLISTE[[#This Row],[SAT-ID]]))</f>
        <v>3</v>
      </c>
      <c r="H2364" s="364" t="str">
        <f xml:space="preserve"> IF(tab_SATLISTE[[#This Row],[SAT-ID]]="","",IF(MID(tab_SATLISTE[[#This Row],[SAT-ID]],2,1)="x","Freistaat Bayern",INDEX(bezirke,LEFT(tab_SATLISTE[[#This Row],[SAT-ID]],1))&amp; " - "&amp; IF(MID(tab_SATLISTE[[#This Row],[SAT-ID]],2,1)="k","kommunal","privat")))</f>
        <v>Oberpfalz - privat</v>
      </c>
      <c r="I2364" s="365"/>
      <c r="J2364" s="365"/>
      <c r="K2364" s="365"/>
      <c r="L2364" s="366"/>
    </row>
    <row r="2365" spans="1:12" ht="15.95" customHeight="1" x14ac:dyDescent="0.25">
      <c r="A2365" s="133" t="s">
        <v>1969</v>
      </c>
      <c r="B2365" s="133" t="s">
        <v>150</v>
      </c>
      <c r="C2365" s="133">
        <v>79</v>
      </c>
      <c r="D2365" s="136">
        <v>79000</v>
      </c>
      <c r="E2365" s="135">
        <v>19750</v>
      </c>
      <c r="F2365" s="133">
        <v>79</v>
      </c>
      <c r="G2365" s="46" t="str">
        <f>IF(MID(tab_SATLISTE[[#This Row],[SAT-ID]],2,1)="x","x",LEFT(tab_SATLISTE[[#This Row],[SAT-ID]]))</f>
        <v>4</v>
      </c>
      <c r="H2365" s="364" t="str">
        <f xml:space="preserve"> IF(tab_SATLISTE[[#This Row],[SAT-ID]]="","",IF(MID(tab_SATLISTE[[#This Row],[SAT-ID]],2,1)="x","Freistaat Bayern",INDEX(bezirke,LEFT(tab_SATLISTE[[#This Row],[SAT-ID]],1))&amp; " - "&amp; IF(MID(tab_SATLISTE[[#This Row],[SAT-ID]],2,1)="k","kommunal","privat")))</f>
        <v>Oberfranken - privat</v>
      </c>
      <c r="I2365" s="365"/>
      <c r="J2365" s="365"/>
      <c r="K2365" s="365"/>
      <c r="L2365" s="366"/>
    </row>
    <row r="2366" spans="1:12" ht="15.95" customHeight="1" x14ac:dyDescent="0.25">
      <c r="A2366" s="133" t="s">
        <v>1988</v>
      </c>
      <c r="B2366" s="133" t="s">
        <v>3295</v>
      </c>
      <c r="C2366" s="133">
        <v>12</v>
      </c>
      <c r="D2366" s="136">
        <v>12000</v>
      </c>
      <c r="E2366" s="135">
        <v>3000</v>
      </c>
      <c r="F2366" s="133">
        <v>12</v>
      </c>
      <c r="G2366" s="46" t="str">
        <f>IF(MID(tab_SATLISTE[[#This Row],[SAT-ID]],2,1)="x","x",LEFT(tab_SATLISTE[[#This Row],[SAT-ID]]))</f>
        <v>4</v>
      </c>
      <c r="H2366" s="364" t="str">
        <f xml:space="preserve"> IF(tab_SATLISTE[[#This Row],[SAT-ID]]="","",IF(MID(tab_SATLISTE[[#This Row],[SAT-ID]],2,1)="x","Freistaat Bayern",INDEX(bezirke,LEFT(tab_SATLISTE[[#This Row],[SAT-ID]],1))&amp; " - "&amp; IF(MID(tab_SATLISTE[[#This Row],[SAT-ID]],2,1)="k","kommunal","privat")))</f>
        <v>Oberfranken - privat</v>
      </c>
      <c r="I2366" s="365"/>
      <c r="J2366" s="365"/>
      <c r="K2366" s="365"/>
      <c r="L2366" s="366"/>
    </row>
    <row r="2367" spans="1:12" ht="15.95" customHeight="1" x14ac:dyDescent="0.25">
      <c r="A2367" s="133" t="s">
        <v>1990</v>
      </c>
      <c r="B2367" s="133" t="s">
        <v>5089</v>
      </c>
      <c r="C2367" s="133">
        <v>58</v>
      </c>
      <c r="D2367" s="136">
        <v>58000</v>
      </c>
      <c r="E2367" s="135">
        <v>14500</v>
      </c>
      <c r="F2367" s="133">
        <v>58</v>
      </c>
      <c r="G2367" s="46" t="str">
        <f>IF(MID(tab_SATLISTE[[#This Row],[SAT-ID]],2,1)="x","x",LEFT(tab_SATLISTE[[#This Row],[SAT-ID]]))</f>
        <v>4</v>
      </c>
      <c r="H2367" s="364" t="str">
        <f xml:space="preserve"> IF(tab_SATLISTE[[#This Row],[SAT-ID]]="","",IF(MID(tab_SATLISTE[[#This Row],[SAT-ID]],2,1)="x","Freistaat Bayern",INDEX(bezirke,LEFT(tab_SATLISTE[[#This Row],[SAT-ID]],1))&amp; " - "&amp; IF(MID(tab_SATLISTE[[#This Row],[SAT-ID]],2,1)="k","kommunal","privat")))</f>
        <v>Oberfranken - privat</v>
      </c>
      <c r="I2367" s="365"/>
      <c r="J2367" s="365"/>
      <c r="K2367" s="365"/>
      <c r="L2367" s="366"/>
    </row>
    <row r="2368" spans="1:12" ht="15.95" customHeight="1" x14ac:dyDescent="0.25">
      <c r="A2368" s="133" t="s">
        <v>1955</v>
      </c>
      <c r="B2368" s="133" t="s">
        <v>151</v>
      </c>
      <c r="C2368" s="133">
        <v>29</v>
      </c>
      <c r="D2368" s="136">
        <v>29000</v>
      </c>
      <c r="E2368" s="135">
        <v>7250</v>
      </c>
      <c r="F2368" s="133">
        <v>29</v>
      </c>
      <c r="G2368" s="46" t="str">
        <f>IF(MID(tab_SATLISTE[[#This Row],[SAT-ID]],2,1)="x","x",LEFT(tab_SATLISTE[[#This Row],[SAT-ID]]))</f>
        <v>4</v>
      </c>
      <c r="H2368" s="364" t="str">
        <f xml:space="preserve"> IF(tab_SATLISTE[[#This Row],[SAT-ID]]="","",IF(MID(tab_SATLISTE[[#This Row],[SAT-ID]],2,1)="x","Freistaat Bayern",INDEX(bezirke,LEFT(tab_SATLISTE[[#This Row],[SAT-ID]],1))&amp; " - "&amp; IF(MID(tab_SATLISTE[[#This Row],[SAT-ID]],2,1)="k","kommunal","privat")))</f>
        <v>Oberfranken - privat</v>
      </c>
      <c r="I2368" s="365"/>
      <c r="J2368" s="365"/>
      <c r="K2368" s="365"/>
      <c r="L2368" s="366"/>
    </row>
    <row r="2369" spans="1:12" ht="15.95" customHeight="1" x14ac:dyDescent="0.25">
      <c r="A2369" s="133" t="s">
        <v>1965</v>
      </c>
      <c r="B2369" s="133" t="s">
        <v>5090</v>
      </c>
      <c r="C2369" s="133">
        <v>42</v>
      </c>
      <c r="D2369" s="136">
        <v>42000</v>
      </c>
      <c r="E2369" s="135">
        <v>10500</v>
      </c>
      <c r="F2369" s="133">
        <v>42</v>
      </c>
      <c r="G2369" s="46" t="str">
        <f>IF(MID(tab_SATLISTE[[#This Row],[SAT-ID]],2,1)="x","x",LEFT(tab_SATLISTE[[#This Row],[SAT-ID]]))</f>
        <v>4</v>
      </c>
      <c r="H2369" s="364" t="str">
        <f xml:space="preserve"> IF(tab_SATLISTE[[#This Row],[SAT-ID]]="","",IF(MID(tab_SATLISTE[[#This Row],[SAT-ID]],2,1)="x","Freistaat Bayern",INDEX(bezirke,LEFT(tab_SATLISTE[[#This Row],[SAT-ID]],1))&amp; " - "&amp; IF(MID(tab_SATLISTE[[#This Row],[SAT-ID]],2,1)="k","kommunal","privat")))</f>
        <v>Oberfranken - privat</v>
      </c>
      <c r="I2369" s="365"/>
      <c r="J2369" s="365"/>
      <c r="K2369" s="365"/>
      <c r="L2369" s="366"/>
    </row>
    <row r="2370" spans="1:12" ht="15.95" customHeight="1" x14ac:dyDescent="0.25">
      <c r="A2370" s="133" t="s">
        <v>1980</v>
      </c>
      <c r="B2370" s="133" t="s">
        <v>152</v>
      </c>
      <c r="C2370" s="133">
        <v>20</v>
      </c>
      <c r="D2370" s="136">
        <v>20000</v>
      </c>
      <c r="E2370" s="135">
        <v>5000</v>
      </c>
      <c r="F2370" s="133">
        <v>20</v>
      </c>
      <c r="G2370" s="46" t="str">
        <f>IF(MID(tab_SATLISTE[[#This Row],[SAT-ID]],2,1)="x","x",LEFT(tab_SATLISTE[[#This Row],[SAT-ID]]))</f>
        <v>4</v>
      </c>
      <c r="H2370" s="364" t="str">
        <f xml:space="preserve"> IF(tab_SATLISTE[[#This Row],[SAT-ID]]="","",IF(MID(tab_SATLISTE[[#This Row],[SAT-ID]],2,1)="x","Freistaat Bayern",INDEX(bezirke,LEFT(tab_SATLISTE[[#This Row],[SAT-ID]],1))&amp; " - "&amp; IF(MID(tab_SATLISTE[[#This Row],[SAT-ID]],2,1)="k","kommunal","privat")))</f>
        <v>Oberfranken - privat</v>
      </c>
      <c r="I2370" s="365"/>
      <c r="J2370" s="365"/>
      <c r="K2370" s="365"/>
      <c r="L2370" s="366"/>
    </row>
    <row r="2371" spans="1:12" ht="15.95" customHeight="1" x14ac:dyDescent="0.25">
      <c r="A2371" s="133" t="s">
        <v>1977</v>
      </c>
      <c r="B2371" s="133" t="s">
        <v>168</v>
      </c>
      <c r="C2371" s="133">
        <v>44</v>
      </c>
      <c r="D2371" s="136">
        <v>44000</v>
      </c>
      <c r="E2371" s="135">
        <v>11000</v>
      </c>
      <c r="F2371" s="133">
        <v>44</v>
      </c>
      <c r="G2371" s="46" t="str">
        <f>IF(MID(tab_SATLISTE[[#This Row],[SAT-ID]],2,1)="x","x",LEFT(tab_SATLISTE[[#This Row],[SAT-ID]]))</f>
        <v>4</v>
      </c>
      <c r="H2371" s="364" t="str">
        <f xml:space="preserve"> IF(tab_SATLISTE[[#This Row],[SAT-ID]]="","",IF(MID(tab_SATLISTE[[#This Row],[SAT-ID]],2,1)="x","Freistaat Bayern",INDEX(bezirke,LEFT(tab_SATLISTE[[#This Row],[SAT-ID]],1))&amp; " - "&amp; IF(MID(tab_SATLISTE[[#This Row],[SAT-ID]],2,1)="k","kommunal","privat")))</f>
        <v>Oberfranken - privat</v>
      </c>
      <c r="I2371" s="365"/>
      <c r="J2371" s="365"/>
      <c r="K2371" s="365"/>
      <c r="L2371" s="366"/>
    </row>
    <row r="2372" spans="1:12" ht="15.95" customHeight="1" x14ac:dyDescent="0.25">
      <c r="A2372" s="133" t="s">
        <v>1954</v>
      </c>
      <c r="B2372" s="133" t="s">
        <v>153</v>
      </c>
      <c r="C2372" s="133">
        <v>43</v>
      </c>
      <c r="D2372" s="136">
        <v>43000</v>
      </c>
      <c r="E2372" s="135">
        <v>10750</v>
      </c>
      <c r="F2372" s="133">
        <v>43</v>
      </c>
      <c r="G2372" s="46" t="str">
        <f>IF(MID(tab_SATLISTE[[#This Row],[SAT-ID]],2,1)="x","x",LEFT(tab_SATLISTE[[#This Row],[SAT-ID]]))</f>
        <v>4</v>
      </c>
      <c r="H2372" s="364" t="str">
        <f xml:space="preserve"> IF(tab_SATLISTE[[#This Row],[SAT-ID]]="","",IF(MID(tab_SATLISTE[[#This Row],[SAT-ID]],2,1)="x","Freistaat Bayern",INDEX(bezirke,LEFT(tab_SATLISTE[[#This Row],[SAT-ID]],1))&amp; " - "&amp; IF(MID(tab_SATLISTE[[#This Row],[SAT-ID]],2,1)="k","kommunal","privat")))</f>
        <v>Oberfranken - privat</v>
      </c>
      <c r="I2372" s="365"/>
      <c r="J2372" s="365"/>
      <c r="K2372" s="365"/>
      <c r="L2372" s="366"/>
    </row>
    <row r="2373" spans="1:12" ht="15.95" customHeight="1" x14ac:dyDescent="0.25">
      <c r="A2373" s="133" t="s">
        <v>2000</v>
      </c>
      <c r="B2373" s="133" t="s">
        <v>2962</v>
      </c>
      <c r="C2373" s="133">
        <v>74</v>
      </c>
      <c r="D2373" s="136">
        <v>74000</v>
      </c>
      <c r="E2373" s="135">
        <v>18500</v>
      </c>
      <c r="F2373" s="133">
        <v>74</v>
      </c>
      <c r="G2373" s="46" t="str">
        <f>IF(MID(tab_SATLISTE[[#This Row],[SAT-ID]],2,1)="x","x",LEFT(tab_SATLISTE[[#This Row],[SAT-ID]]))</f>
        <v>4</v>
      </c>
      <c r="H2373" s="364" t="str">
        <f xml:space="preserve"> IF(tab_SATLISTE[[#This Row],[SAT-ID]]="","",IF(MID(tab_SATLISTE[[#This Row],[SAT-ID]],2,1)="x","Freistaat Bayern",INDEX(bezirke,LEFT(tab_SATLISTE[[#This Row],[SAT-ID]],1))&amp; " - "&amp; IF(MID(tab_SATLISTE[[#This Row],[SAT-ID]],2,1)="k","kommunal","privat")))</f>
        <v>Oberfranken - privat</v>
      </c>
      <c r="I2373" s="365"/>
      <c r="J2373" s="365"/>
      <c r="K2373" s="365"/>
      <c r="L2373" s="366"/>
    </row>
    <row r="2374" spans="1:12" ht="15.95" customHeight="1" x14ac:dyDescent="0.25">
      <c r="A2374" s="133" t="s">
        <v>1976</v>
      </c>
      <c r="B2374" s="133" t="s">
        <v>154</v>
      </c>
      <c r="C2374" s="133">
        <v>47</v>
      </c>
      <c r="D2374" s="136">
        <v>47000</v>
      </c>
      <c r="E2374" s="135">
        <v>11750</v>
      </c>
      <c r="F2374" s="133">
        <v>47</v>
      </c>
      <c r="G2374" s="46" t="str">
        <f>IF(MID(tab_SATLISTE[[#This Row],[SAT-ID]],2,1)="x","x",LEFT(tab_SATLISTE[[#This Row],[SAT-ID]]))</f>
        <v>4</v>
      </c>
      <c r="H2374" s="364" t="str">
        <f xml:space="preserve"> IF(tab_SATLISTE[[#This Row],[SAT-ID]]="","",IF(MID(tab_SATLISTE[[#This Row],[SAT-ID]],2,1)="x","Freistaat Bayern",INDEX(bezirke,LEFT(tab_SATLISTE[[#This Row],[SAT-ID]],1))&amp; " - "&amp; IF(MID(tab_SATLISTE[[#This Row],[SAT-ID]],2,1)="k","kommunal","privat")))</f>
        <v>Oberfranken - privat</v>
      </c>
      <c r="I2374" s="365"/>
      <c r="J2374" s="365"/>
      <c r="K2374" s="365"/>
      <c r="L2374" s="366"/>
    </row>
    <row r="2375" spans="1:12" ht="15.95" customHeight="1" x14ac:dyDescent="0.25">
      <c r="A2375" s="133" t="s">
        <v>1966</v>
      </c>
      <c r="B2375" s="133" t="s">
        <v>155</v>
      </c>
      <c r="C2375" s="133">
        <v>84</v>
      </c>
      <c r="D2375" s="136">
        <v>84000</v>
      </c>
      <c r="E2375" s="135">
        <v>21000</v>
      </c>
      <c r="F2375" s="133">
        <v>84</v>
      </c>
      <c r="G2375" s="46" t="str">
        <f>IF(MID(tab_SATLISTE[[#This Row],[SAT-ID]],2,1)="x","x",LEFT(tab_SATLISTE[[#This Row],[SAT-ID]]))</f>
        <v>4</v>
      </c>
      <c r="H2375" s="364" t="str">
        <f xml:space="preserve"> IF(tab_SATLISTE[[#This Row],[SAT-ID]]="","",IF(MID(tab_SATLISTE[[#This Row],[SAT-ID]],2,1)="x","Freistaat Bayern",INDEX(bezirke,LEFT(tab_SATLISTE[[#This Row],[SAT-ID]],1))&amp; " - "&amp; IF(MID(tab_SATLISTE[[#This Row],[SAT-ID]],2,1)="k","kommunal","privat")))</f>
        <v>Oberfranken - privat</v>
      </c>
      <c r="I2375" s="365"/>
      <c r="J2375" s="365"/>
      <c r="K2375" s="365"/>
      <c r="L2375" s="366"/>
    </row>
    <row r="2376" spans="1:12" ht="15.95" customHeight="1" x14ac:dyDescent="0.25">
      <c r="A2376" s="133" t="s">
        <v>1995</v>
      </c>
      <c r="B2376" s="133" t="s">
        <v>5091</v>
      </c>
      <c r="C2376" s="133">
        <v>37</v>
      </c>
      <c r="D2376" s="136">
        <v>37000</v>
      </c>
      <c r="E2376" s="135">
        <v>9250</v>
      </c>
      <c r="F2376" s="133">
        <v>37</v>
      </c>
      <c r="G2376" s="46" t="str">
        <f>IF(MID(tab_SATLISTE[[#This Row],[SAT-ID]],2,1)="x","x",LEFT(tab_SATLISTE[[#This Row],[SAT-ID]]))</f>
        <v>4</v>
      </c>
      <c r="H2376" s="364" t="str">
        <f xml:space="preserve"> IF(tab_SATLISTE[[#This Row],[SAT-ID]]="","",IF(MID(tab_SATLISTE[[#This Row],[SAT-ID]],2,1)="x","Freistaat Bayern",INDEX(bezirke,LEFT(tab_SATLISTE[[#This Row],[SAT-ID]],1))&amp; " - "&amp; IF(MID(tab_SATLISTE[[#This Row],[SAT-ID]],2,1)="k","kommunal","privat")))</f>
        <v>Oberfranken - privat</v>
      </c>
      <c r="I2376" s="365"/>
      <c r="J2376" s="365"/>
      <c r="K2376" s="365"/>
      <c r="L2376" s="366"/>
    </row>
    <row r="2377" spans="1:12" ht="15.95" customHeight="1" x14ac:dyDescent="0.25">
      <c r="A2377" s="133" t="s">
        <v>1996</v>
      </c>
      <c r="B2377" s="133" t="s">
        <v>5092</v>
      </c>
      <c r="C2377" s="133">
        <v>82</v>
      </c>
      <c r="D2377" s="136">
        <v>82000</v>
      </c>
      <c r="E2377" s="135">
        <v>20500</v>
      </c>
      <c r="F2377" s="133">
        <v>82</v>
      </c>
      <c r="G2377" s="46" t="str">
        <f>IF(MID(tab_SATLISTE[[#This Row],[SAT-ID]],2,1)="x","x",LEFT(tab_SATLISTE[[#This Row],[SAT-ID]]))</f>
        <v>4</v>
      </c>
      <c r="H2377" s="364" t="str">
        <f xml:space="preserve"> IF(tab_SATLISTE[[#This Row],[SAT-ID]]="","",IF(MID(tab_SATLISTE[[#This Row],[SAT-ID]],2,1)="x","Freistaat Bayern",INDEX(bezirke,LEFT(tab_SATLISTE[[#This Row],[SAT-ID]],1))&amp; " - "&amp; IF(MID(tab_SATLISTE[[#This Row],[SAT-ID]],2,1)="k","kommunal","privat")))</f>
        <v>Oberfranken - privat</v>
      </c>
      <c r="I2377" s="365"/>
      <c r="J2377" s="365"/>
      <c r="K2377" s="365"/>
      <c r="L2377" s="366"/>
    </row>
    <row r="2378" spans="1:12" ht="15.95" customHeight="1" x14ac:dyDescent="0.25">
      <c r="A2378" s="133" t="s">
        <v>1997</v>
      </c>
      <c r="B2378" s="133" t="s">
        <v>2960</v>
      </c>
      <c r="C2378" s="133">
        <v>56</v>
      </c>
      <c r="D2378" s="136">
        <v>56000</v>
      </c>
      <c r="E2378" s="135">
        <v>14000</v>
      </c>
      <c r="F2378" s="133">
        <v>56</v>
      </c>
      <c r="G2378" s="46" t="str">
        <f>IF(MID(tab_SATLISTE[[#This Row],[SAT-ID]],2,1)="x","x",LEFT(tab_SATLISTE[[#This Row],[SAT-ID]]))</f>
        <v>4</v>
      </c>
      <c r="H2378" s="364" t="str">
        <f xml:space="preserve"> IF(tab_SATLISTE[[#This Row],[SAT-ID]]="","",IF(MID(tab_SATLISTE[[#This Row],[SAT-ID]],2,1)="x","Freistaat Bayern",INDEX(bezirke,LEFT(tab_SATLISTE[[#This Row],[SAT-ID]],1))&amp; " - "&amp; IF(MID(tab_SATLISTE[[#This Row],[SAT-ID]],2,1)="k","kommunal","privat")))</f>
        <v>Oberfranken - privat</v>
      </c>
      <c r="I2378" s="365"/>
      <c r="J2378" s="365"/>
      <c r="K2378" s="365"/>
      <c r="L2378" s="366"/>
    </row>
    <row r="2379" spans="1:12" ht="15.95" customHeight="1" x14ac:dyDescent="0.25">
      <c r="A2379" s="133" t="s">
        <v>1940</v>
      </c>
      <c r="B2379" s="133" t="s">
        <v>5093</v>
      </c>
      <c r="C2379" s="133">
        <v>52</v>
      </c>
      <c r="D2379" s="136">
        <v>52000</v>
      </c>
      <c r="E2379" s="135">
        <v>13000</v>
      </c>
      <c r="F2379" s="133">
        <v>52</v>
      </c>
      <c r="G2379" s="46" t="str">
        <f>IF(MID(tab_SATLISTE[[#This Row],[SAT-ID]],2,1)="x","x",LEFT(tab_SATLISTE[[#This Row],[SAT-ID]]))</f>
        <v>4</v>
      </c>
      <c r="H2379" s="364" t="str">
        <f xml:space="preserve"> IF(tab_SATLISTE[[#This Row],[SAT-ID]]="","",IF(MID(tab_SATLISTE[[#This Row],[SAT-ID]],2,1)="x","Freistaat Bayern",INDEX(bezirke,LEFT(tab_SATLISTE[[#This Row],[SAT-ID]],1))&amp; " - "&amp; IF(MID(tab_SATLISTE[[#This Row],[SAT-ID]],2,1)="k","kommunal","privat")))</f>
        <v>Oberfranken - privat</v>
      </c>
      <c r="I2379" s="365"/>
      <c r="J2379" s="365"/>
      <c r="K2379" s="365"/>
      <c r="L2379" s="366"/>
    </row>
    <row r="2380" spans="1:12" ht="15.95" customHeight="1" x14ac:dyDescent="0.25">
      <c r="A2380" s="133" t="s">
        <v>1979</v>
      </c>
      <c r="B2380" s="133" t="s">
        <v>156</v>
      </c>
      <c r="C2380" s="133">
        <v>28</v>
      </c>
      <c r="D2380" s="136">
        <v>28000</v>
      </c>
      <c r="E2380" s="135">
        <v>7000</v>
      </c>
      <c r="F2380" s="133">
        <v>28</v>
      </c>
      <c r="G2380" s="46" t="str">
        <f>IF(MID(tab_SATLISTE[[#This Row],[SAT-ID]],2,1)="x","x",LEFT(tab_SATLISTE[[#This Row],[SAT-ID]]))</f>
        <v>4</v>
      </c>
      <c r="H2380" s="364" t="str">
        <f xml:space="preserve"> IF(tab_SATLISTE[[#This Row],[SAT-ID]]="","",IF(MID(tab_SATLISTE[[#This Row],[SAT-ID]],2,1)="x","Freistaat Bayern",INDEX(bezirke,LEFT(tab_SATLISTE[[#This Row],[SAT-ID]],1))&amp; " - "&amp; IF(MID(tab_SATLISTE[[#This Row],[SAT-ID]],2,1)="k","kommunal","privat")))</f>
        <v>Oberfranken - privat</v>
      </c>
      <c r="I2380" s="365"/>
      <c r="J2380" s="365"/>
      <c r="K2380" s="365"/>
      <c r="L2380" s="366"/>
    </row>
    <row r="2381" spans="1:12" ht="15.95" customHeight="1" x14ac:dyDescent="0.25">
      <c r="A2381" s="133" t="s">
        <v>1978</v>
      </c>
      <c r="B2381" s="133" t="s">
        <v>169</v>
      </c>
      <c r="C2381" s="133">
        <v>18</v>
      </c>
      <c r="D2381" s="136">
        <v>18000</v>
      </c>
      <c r="E2381" s="135">
        <v>4500</v>
      </c>
      <c r="F2381" s="133">
        <v>18</v>
      </c>
      <c r="G2381" s="46" t="str">
        <f>IF(MID(tab_SATLISTE[[#This Row],[SAT-ID]],2,1)="x","x",LEFT(tab_SATLISTE[[#This Row],[SAT-ID]]))</f>
        <v>4</v>
      </c>
      <c r="H2381" s="364" t="str">
        <f xml:space="preserve"> IF(tab_SATLISTE[[#This Row],[SAT-ID]]="","",IF(MID(tab_SATLISTE[[#This Row],[SAT-ID]],2,1)="x","Freistaat Bayern",INDEX(bezirke,LEFT(tab_SATLISTE[[#This Row],[SAT-ID]],1))&amp; " - "&amp; IF(MID(tab_SATLISTE[[#This Row],[SAT-ID]],2,1)="k","kommunal","privat")))</f>
        <v>Oberfranken - privat</v>
      </c>
      <c r="I2381" s="365"/>
      <c r="J2381" s="365"/>
      <c r="K2381" s="365"/>
      <c r="L2381" s="366"/>
    </row>
    <row r="2382" spans="1:12" ht="15.95" customHeight="1" x14ac:dyDescent="0.25">
      <c r="A2382" s="133" t="s">
        <v>1951</v>
      </c>
      <c r="B2382" s="133" t="s">
        <v>170</v>
      </c>
      <c r="C2382" s="133">
        <v>16</v>
      </c>
      <c r="D2382" s="136">
        <v>16000</v>
      </c>
      <c r="E2382" s="135">
        <v>4000</v>
      </c>
      <c r="F2382" s="133">
        <v>16</v>
      </c>
      <c r="G2382" s="46" t="str">
        <f>IF(MID(tab_SATLISTE[[#This Row],[SAT-ID]],2,1)="x","x",LEFT(tab_SATLISTE[[#This Row],[SAT-ID]]))</f>
        <v>4</v>
      </c>
      <c r="H2382" s="364" t="str">
        <f xml:space="preserve"> IF(tab_SATLISTE[[#This Row],[SAT-ID]]="","",IF(MID(tab_SATLISTE[[#This Row],[SAT-ID]],2,1)="x","Freistaat Bayern",INDEX(bezirke,LEFT(tab_SATLISTE[[#This Row],[SAT-ID]],1))&amp; " - "&amp; IF(MID(tab_SATLISTE[[#This Row],[SAT-ID]],2,1)="k","kommunal","privat")))</f>
        <v>Oberfranken - privat</v>
      </c>
      <c r="I2382" s="365"/>
      <c r="J2382" s="365"/>
      <c r="K2382" s="365"/>
      <c r="L2382" s="366"/>
    </row>
    <row r="2383" spans="1:12" ht="15.95" customHeight="1" x14ac:dyDescent="0.25">
      <c r="A2383" s="133" t="s">
        <v>1756</v>
      </c>
      <c r="B2383" s="133" t="s">
        <v>5094</v>
      </c>
      <c r="C2383" s="133">
        <v>47</v>
      </c>
      <c r="D2383" s="136">
        <v>47000</v>
      </c>
      <c r="E2383" s="135">
        <v>11750</v>
      </c>
      <c r="F2383" s="133">
        <v>47</v>
      </c>
      <c r="G2383" s="46" t="str">
        <f>IF(MID(tab_SATLISTE[[#This Row],[SAT-ID]],2,1)="x","x",LEFT(tab_SATLISTE[[#This Row],[SAT-ID]]))</f>
        <v>4</v>
      </c>
      <c r="H2383" s="364" t="str">
        <f xml:space="preserve"> IF(tab_SATLISTE[[#This Row],[SAT-ID]]="","",IF(MID(tab_SATLISTE[[#This Row],[SAT-ID]],2,1)="x","Freistaat Bayern",INDEX(bezirke,LEFT(tab_SATLISTE[[#This Row],[SAT-ID]],1))&amp; " - "&amp; IF(MID(tab_SATLISTE[[#This Row],[SAT-ID]],2,1)="k","kommunal","privat")))</f>
        <v>Oberfranken - kommunal</v>
      </c>
      <c r="I2383" s="365"/>
      <c r="J2383" s="365"/>
      <c r="K2383" s="365"/>
      <c r="L2383" s="366"/>
    </row>
    <row r="2384" spans="1:12" ht="15.95" customHeight="1" x14ac:dyDescent="0.25">
      <c r="A2384" s="133" t="s">
        <v>1967</v>
      </c>
      <c r="B2384" s="133" t="s">
        <v>171</v>
      </c>
      <c r="C2384" s="133">
        <v>6</v>
      </c>
      <c r="D2384" s="136">
        <v>6000</v>
      </c>
      <c r="E2384" s="135">
        <v>1500</v>
      </c>
      <c r="F2384" s="133">
        <v>6</v>
      </c>
      <c r="G2384" s="46" t="str">
        <f>IF(MID(tab_SATLISTE[[#This Row],[SAT-ID]],2,1)="x","x",LEFT(tab_SATLISTE[[#This Row],[SAT-ID]]))</f>
        <v>4</v>
      </c>
      <c r="H2384" s="364" t="str">
        <f xml:space="preserve"> IF(tab_SATLISTE[[#This Row],[SAT-ID]]="","",IF(MID(tab_SATLISTE[[#This Row],[SAT-ID]],2,1)="x","Freistaat Bayern",INDEX(bezirke,LEFT(tab_SATLISTE[[#This Row],[SAT-ID]],1))&amp; " - "&amp; IF(MID(tab_SATLISTE[[#This Row],[SAT-ID]],2,1)="k","kommunal","privat")))</f>
        <v>Oberfranken - privat</v>
      </c>
      <c r="I2384" s="365"/>
      <c r="J2384" s="365"/>
      <c r="K2384" s="365"/>
      <c r="L2384" s="366"/>
    </row>
    <row r="2385" spans="1:12" ht="15.95" customHeight="1" x14ac:dyDescent="0.25">
      <c r="A2385" s="133" t="s">
        <v>1968</v>
      </c>
      <c r="B2385" s="133" t="s">
        <v>5095</v>
      </c>
      <c r="C2385" s="133">
        <v>7</v>
      </c>
      <c r="D2385" s="136">
        <v>7000</v>
      </c>
      <c r="E2385" s="135">
        <v>1750</v>
      </c>
      <c r="F2385" s="133">
        <v>7</v>
      </c>
      <c r="G2385" s="46" t="str">
        <f>IF(MID(tab_SATLISTE[[#This Row],[SAT-ID]],2,1)="x","x",LEFT(tab_SATLISTE[[#This Row],[SAT-ID]]))</f>
        <v>4</v>
      </c>
      <c r="H2385" s="364" t="str">
        <f xml:space="preserve"> IF(tab_SATLISTE[[#This Row],[SAT-ID]]="","",IF(MID(tab_SATLISTE[[#This Row],[SAT-ID]],2,1)="x","Freistaat Bayern",INDEX(bezirke,LEFT(tab_SATLISTE[[#This Row],[SAT-ID]],1))&amp; " - "&amp; IF(MID(tab_SATLISTE[[#This Row],[SAT-ID]],2,1)="k","kommunal","privat")))</f>
        <v>Oberfranken - privat</v>
      </c>
      <c r="I2385" s="365"/>
      <c r="J2385" s="365"/>
      <c r="K2385" s="365"/>
      <c r="L2385" s="366"/>
    </row>
    <row r="2386" spans="1:12" ht="15.95" customHeight="1" x14ac:dyDescent="0.25">
      <c r="A2386" s="133" t="s">
        <v>2227</v>
      </c>
      <c r="B2386" s="133" t="s">
        <v>157</v>
      </c>
      <c r="C2386" s="133">
        <v>68</v>
      </c>
      <c r="D2386" s="136">
        <v>68000</v>
      </c>
      <c r="E2386" s="135">
        <v>17000</v>
      </c>
      <c r="F2386" s="133">
        <v>68</v>
      </c>
      <c r="G2386" s="46" t="str">
        <f>IF(MID(tab_SATLISTE[[#This Row],[SAT-ID]],2,1)="x","x",LEFT(tab_SATLISTE[[#This Row],[SAT-ID]]))</f>
        <v>5</v>
      </c>
      <c r="H2386" s="364" t="str">
        <f xml:space="preserve"> IF(tab_SATLISTE[[#This Row],[SAT-ID]]="","",IF(MID(tab_SATLISTE[[#This Row],[SAT-ID]],2,1)="x","Freistaat Bayern",INDEX(bezirke,LEFT(tab_SATLISTE[[#This Row],[SAT-ID]],1))&amp; " - "&amp; IF(MID(tab_SATLISTE[[#This Row],[SAT-ID]],2,1)="k","kommunal","privat")))</f>
        <v>Mittelfranken - privat</v>
      </c>
      <c r="I2386" s="365"/>
      <c r="J2386" s="365"/>
      <c r="K2386" s="365"/>
      <c r="L2386" s="366"/>
    </row>
    <row r="2387" spans="1:12" ht="15.95" customHeight="1" x14ac:dyDescent="0.25">
      <c r="A2387" s="133" t="s">
        <v>2231</v>
      </c>
      <c r="B2387" s="133" t="s">
        <v>5096</v>
      </c>
      <c r="C2387" s="133">
        <v>28</v>
      </c>
      <c r="D2387" s="136">
        <v>28000</v>
      </c>
      <c r="E2387" s="135">
        <v>7000</v>
      </c>
      <c r="F2387" s="133">
        <v>28</v>
      </c>
      <c r="G2387" s="46" t="str">
        <f>IF(MID(tab_SATLISTE[[#This Row],[SAT-ID]],2,1)="x","x",LEFT(tab_SATLISTE[[#This Row],[SAT-ID]]))</f>
        <v>5</v>
      </c>
      <c r="H2387" s="364" t="str">
        <f xml:space="preserve"> IF(tab_SATLISTE[[#This Row],[SAT-ID]]="","",IF(MID(tab_SATLISTE[[#This Row],[SAT-ID]],2,1)="x","Freistaat Bayern",INDEX(bezirke,LEFT(tab_SATLISTE[[#This Row],[SAT-ID]],1))&amp; " - "&amp; IF(MID(tab_SATLISTE[[#This Row],[SAT-ID]],2,1)="k","kommunal","privat")))</f>
        <v>Mittelfranken - privat</v>
      </c>
      <c r="I2387" s="365"/>
      <c r="J2387" s="365"/>
      <c r="K2387" s="365"/>
      <c r="L2387" s="366"/>
    </row>
    <row r="2388" spans="1:12" ht="15.95" customHeight="1" x14ac:dyDescent="0.25">
      <c r="A2388" s="133" t="s">
        <v>2226</v>
      </c>
      <c r="B2388" s="133" t="s">
        <v>5097</v>
      </c>
      <c r="C2388" s="133">
        <v>25</v>
      </c>
      <c r="D2388" s="136">
        <v>25000</v>
      </c>
      <c r="E2388" s="135">
        <v>6250</v>
      </c>
      <c r="F2388" s="133">
        <v>25</v>
      </c>
      <c r="G2388" s="46" t="str">
        <f>IF(MID(tab_SATLISTE[[#This Row],[SAT-ID]],2,1)="x","x",LEFT(tab_SATLISTE[[#This Row],[SAT-ID]]))</f>
        <v>5</v>
      </c>
      <c r="H2388" s="364" t="str">
        <f xml:space="preserve"> IF(tab_SATLISTE[[#This Row],[SAT-ID]]="","",IF(MID(tab_SATLISTE[[#This Row],[SAT-ID]],2,1)="x","Freistaat Bayern",INDEX(bezirke,LEFT(tab_SATLISTE[[#This Row],[SAT-ID]],1))&amp; " - "&amp; IF(MID(tab_SATLISTE[[#This Row],[SAT-ID]],2,1)="k","kommunal","privat")))</f>
        <v>Mittelfranken - privat</v>
      </c>
      <c r="I2388" s="365"/>
      <c r="J2388" s="365"/>
      <c r="K2388" s="365"/>
      <c r="L2388" s="366"/>
    </row>
    <row r="2389" spans="1:12" ht="15.95" customHeight="1" x14ac:dyDescent="0.25">
      <c r="A2389" s="133" t="s">
        <v>2229</v>
      </c>
      <c r="B2389" s="133" t="s">
        <v>158</v>
      </c>
      <c r="C2389" s="133">
        <v>30</v>
      </c>
      <c r="D2389" s="136">
        <v>30000</v>
      </c>
      <c r="E2389" s="135">
        <v>7500</v>
      </c>
      <c r="F2389" s="133">
        <v>30</v>
      </c>
      <c r="G2389" s="46" t="str">
        <f>IF(MID(tab_SATLISTE[[#This Row],[SAT-ID]],2,1)="x","x",LEFT(tab_SATLISTE[[#This Row],[SAT-ID]]))</f>
        <v>5</v>
      </c>
      <c r="H2389" s="364" t="str">
        <f xml:space="preserve"> IF(tab_SATLISTE[[#This Row],[SAT-ID]]="","",IF(MID(tab_SATLISTE[[#This Row],[SAT-ID]],2,1)="x","Freistaat Bayern",INDEX(bezirke,LEFT(tab_SATLISTE[[#This Row],[SAT-ID]],1))&amp; " - "&amp; IF(MID(tab_SATLISTE[[#This Row],[SAT-ID]],2,1)="k","kommunal","privat")))</f>
        <v>Mittelfranken - privat</v>
      </c>
      <c r="I2389" s="365"/>
      <c r="J2389" s="365"/>
      <c r="K2389" s="365"/>
      <c r="L2389" s="366"/>
    </row>
    <row r="2390" spans="1:12" ht="15.95" customHeight="1" x14ac:dyDescent="0.25">
      <c r="A2390" s="133" t="s">
        <v>2205</v>
      </c>
      <c r="B2390" s="133" t="s">
        <v>5098</v>
      </c>
      <c r="C2390" s="133">
        <v>24</v>
      </c>
      <c r="D2390" s="136">
        <v>24000</v>
      </c>
      <c r="E2390" s="135">
        <v>6000</v>
      </c>
      <c r="F2390" s="133">
        <v>24</v>
      </c>
      <c r="G2390" s="46" t="str">
        <f>IF(MID(tab_SATLISTE[[#This Row],[SAT-ID]],2,1)="x","x",LEFT(tab_SATLISTE[[#This Row],[SAT-ID]]))</f>
        <v>5</v>
      </c>
      <c r="H2390" s="364" t="str">
        <f xml:space="preserve"> IF(tab_SATLISTE[[#This Row],[SAT-ID]]="","",IF(MID(tab_SATLISTE[[#This Row],[SAT-ID]],2,1)="x","Freistaat Bayern",INDEX(bezirke,LEFT(tab_SATLISTE[[#This Row],[SAT-ID]],1))&amp; " - "&amp; IF(MID(tab_SATLISTE[[#This Row],[SAT-ID]],2,1)="k","kommunal","privat")))</f>
        <v>Mittelfranken - privat</v>
      </c>
      <c r="I2390" s="365"/>
      <c r="J2390" s="365"/>
      <c r="K2390" s="365"/>
      <c r="L2390" s="366"/>
    </row>
    <row r="2391" spans="1:12" ht="15.95" customHeight="1" x14ac:dyDescent="0.25">
      <c r="A2391" s="133" t="s">
        <v>2199</v>
      </c>
      <c r="B2391" s="133" t="s">
        <v>159</v>
      </c>
      <c r="C2391" s="133">
        <v>30</v>
      </c>
      <c r="D2391" s="136">
        <v>30000</v>
      </c>
      <c r="E2391" s="135">
        <v>7500</v>
      </c>
      <c r="F2391" s="133">
        <v>30</v>
      </c>
      <c r="G2391" s="46" t="str">
        <f>IF(MID(tab_SATLISTE[[#This Row],[SAT-ID]],2,1)="x","x",LEFT(tab_SATLISTE[[#This Row],[SAT-ID]]))</f>
        <v>5</v>
      </c>
      <c r="H2391" s="364" t="str">
        <f xml:space="preserve"> IF(tab_SATLISTE[[#This Row],[SAT-ID]]="","",IF(MID(tab_SATLISTE[[#This Row],[SAT-ID]],2,1)="x","Freistaat Bayern",INDEX(bezirke,LEFT(tab_SATLISTE[[#This Row],[SAT-ID]],1))&amp; " - "&amp; IF(MID(tab_SATLISTE[[#This Row],[SAT-ID]],2,1)="k","kommunal","privat")))</f>
        <v>Mittelfranken - privat</v>
      </c>
      <c r="I2391" s="365"/>
      <c r="J2391" s="365"/>
      <c r="K2391" s="365"/>
      <c r="L2391" s="366"/>
    </row>
    <row r="2392" spans="1:12" ht="15.95" customHeight="1" x14ac:dyDescent="0.25">
      <c r="A2392" s="133" t="s">
        <v>2054</v>
      </c>
      <c r="B2392" s="133" t="s">
        <v>5099</v>
      </c>
      <c r="C2392" s="133">
        <v>436</v>
      </c>
      <c r="D2392" s="136">
        <v>436000</v>
      </c>
      <c r="E2392" s="135">
        <v>109000</v>
      </c>
      <c r="F2392" s="133">
        <v>436</v>
      </c>
      <c r="G2392" s="46" t="str">
        <f>IF(MID(tab_SATLISTE[[#This Row],[SAT-ID]],2,1)="x","x",LEFT(tab_SATLISTE[[#This Row],[SAT-ID]]))</f>
        <v>5</v>
      </c>
      <c r="H2392" s="364" t="str">
        <f xml:space="preserve"> IF(tab_SATLISTE[[#This Row],[SAT-ID]]="","",IF(MID(tab_SATLISTE[[#This Row],[SAT-ID]],2,1)="x","Freistaat Bayern",INDEX(bezirke,LEFT(tab_SATLISTE[[#This Row],[SAT-ID]],1))&amp; " - "&amp; IF(MID(tab_SATLISTE[[#This Row],[SAT-ID]],2,1)="k","kommunal","privat")))</f>
        <v>Mittelfranken - kommunal</v>
      </c>
      <c r="I2392" s="365"/>
      <c r="J2392" s="365"/>
      <c r="K2392" s="365"/>
      <c r="L2392" s="366"/>
    </row>
    <row r="2393" spans="1:12" ht="15.95" customHeight="1" x14ac:dyDescent="0.25">
      <c r="A2393" s="133" t="s">
        <v>2225</v>
      </c>
      <c r="B2393" s="133" t="s">
        <v>5100</v>
      </c>
      <c r="C2393" s="133">
        <v>25</v>
      </c>
      <c r="D2393" s="136">
        <v>25000</v>
      </c>
      <c r="E2393" s="135">
        <v>6250</v>
      </c>
      <c r="F2393" s="133">
        <v>25</v>
      </c>
      <c r="G2393" s="46" t="str">
        <f>IF(MID(tab_SATLISTE[[#This Row],[SAT-ID]],2,1)="x","x",LEFT(tab_SATLISTE[[#This Row],[SAT-ID]]))</f>
        <v>5</v>
      </c>
      <c r="H2393" s="364" t="str">
        <f xml:space="preserve"> IF(tab_SATLISTE[[#This Row],[SAT-ID]]="","",IF(MID(tab_SATLISTE[[#This Row],[SAT-ID]],2,1)="x","Freistaat Bayern",INDEX(bezirke,LEFT(tab_SATLISTE[[#This Row],[SAT-ID]],1))&amp; " - "&amp; IF(MID(tab_SATLISTE[[#This Row],[SAT-ID]],2,1)="k","kommunal","privat")))</f>
        <v>Mittelfranken - privat</v>
      </c>
      <c r="I2393" s="365"/>
      <c r="J2393" s="365"/>
      <c r="K2393" s="365"/>
      <c r="L2393" s="366"/>
    </row>
    <row r="2394" spans="1:12" ht="15.95" customHeight="1" x14ac:dyDescent="0.25">
      <c r="A2394" s="133" t="s">
        <v>2194</v>
      </c>
      <c r="B2394" s="133" t="s">
        <v>5068</v>
      </c>
      <c r="C2394" s="133">
        <v>46</v>
      </c>
      <c r="D2394" s="136">
        <v>46000</v>
      </c>
      <c r="E2394" s="135">
        <v>11500</v>
      </c>
      <c r="F2394" s="133">
        <v>46</v>
      </c>
      <c r="G2394" s="46" t="str">
        <f>IF(MID(tab_SATLISTE[[#This Row],[SAT-ID]],2,1)="x","x",LEFT(tab_SATLISTE[[#This Row],[SAT-ID]]))</f>
        <v>5</v>
      </c>
      <c r="H2394" s="364" t="str">
        <f xml:space="preserve"> IF(tab_SATLISTE[[#This Row],[SAT-ID]]="","",IF(MID(tab_SATLISTE[[#This Row],[SAT-ID]],2,1)="x","Freistaat Bayern",INDEX(bezirke,LEFT(tab_SATLISTE[[#This Row],[SAT-ID]],1))&amp; " - "&amp; IF(MID(tab_SATLISTE[[#This Row],[SAT-ID]],2,1)="k","kommunal","privat")))</f>
        <v>Mittelfranken - privat</v>
      </c>
      <c r="I2394" s="365"/>
      <c r="J2394" s="365"/>
      <c r="K2394" s="365"/>
      <c r="L2394" s="366"/>
    </row>
    <row r="2395" spans="1:12" ht="15.95" customHeight="1" x14ac:dyDescent="0.25">
      <c r="A2395" s="133" t="s">
        <v>2228</v>
      </c>
      <c r="B2395" s="133" t="s">
        <v>5101</v>
      </c>
      <c r="C2395" s="133">
        <v>26</v>
      </c>
      <c r="D2395" s="136">
        <v>26000</v>
      </c>
      <c r="E2395" s="135">
        <v>6500</v>
      </c>
      <c r="F2395" s="133">
        <v>26</v>
      </c>
      <c r="G2395" s="46" t="str">
        <f>IF(MID(tab_SATLISTE[[#This Row],[SAT-ID]],2,1)="x","x",LEFT(tab_SATLISTE[[#This Row],[SAT-ID]]))</f>
        <v>5</v>
      </c>
      <c r="H2395" s="364" t="str">
        <f xml:space="preserve"> IF(tab_SATLISTE[[#This Row],[SAT-ID]]="","",IF(MID(tab_SATLISTE[[#This Row],[SAT-ID]],2,1)="x","Freistaat Bayern",INDEX(bezirke,LEFT(tab_SATLISTE[[#This Row],[SAT-ID]],1))&amp; " - "&amp; IF(MID(tab_SATLISTE[[#This Row],[SAT-ID]],2,1)="k","kommunal","privat")))</f>
        <v>Mittelfranken - privat</v>
      </c>
      <c r="I2395" s="365"/>
      <c r="J2395" s="365"/>
      <c r="K2395" s="365"/>
      <c r="L2395" s="366"/>
    </row>
    <row r="2396" spans="1:12" ht="15.95" customHeight="1" x14ac:dyDescent="0.25">
      <c r="A2396" s="133" t="s">
        <v>2250</v>
      </c>
      <c r="B2396" s="133" t="s">
        <v>5102</v>
      </c>
      <c r="C2396" s="133">
        <v>17</v>
      </c>
      <c r="D2396" s="136">
        <v>17000</v>
      </c>
      <c r="E2396" s="135">
        <v>4250</v>
      </c>
      <c r="F2396" s="133">
        <v>17</v>
      </c>
      <c r="G2396" s="46" t="str">
        <f>IF(MID(tab_SATLISTE[[#This Row],[SAT-ID]],2,1)="x","x",LEFT(tab_SATLISTE[[#This Row],[SAT-ID]]))</f>
        <v>5</v>
      </c>
      <c r="H2396" s="364" t="str">
        <f xml:space="preserve"> IF(tab_SATLISTE[[#This Row],[SAT-ID]]="","",IF(MID(tab_SATLISTE[[#This Row],[SAT-ID]],2,1)="x","Freistaat Bayern",INDEX(bezirke,LEFT(tab_SATLISTE[[#This Row],[SAT-ID]],1))&amp; " - "&amp; IF(MID(tab_SATLISTE[[#This Row],[SAT-ID]],2,1)="k","kommunal","privat")))</f>
        <v>Mittelfranken - privat</v>
      </c>
      <c r="I2396" s="365"/>
      <c r="J2396" s="365"/>
      <c r="K2396" s="365"/>
      <c r="L2396" s="366"/>
    </row>
    <row r="2397" spans="1:12" ht="15.95" customHeight="1" x14ac:dyDescent="0.25">
      <c r="A2397" s="133" t="s">
        <v>2259</v>
      </c>
      <c r="B2397" s="133" t="s">
        <v>5103</v>
      </c>
      <c r="C2397" s="133">
        <v>26</v>
      </c>
      <c r="D2397" s="136">
        <v>26000</v>
      </c>
      <c r="E2397" s="135">
        <v>6500</v>
      </c>
      <c r="F2397" s="133">
        <v>26</v>
      </c>
      <c r="G2397" s="46" t="str">
        <f>IF(MID(tab_SATLISTE[[#This Row],[SAT-ID]],2,1)="x","x",LEFT(tab_SATLISTE[[#This Row],[SAT-ID]]))</f>
        <v>5</v>
      </c>
      <c r="H2397" s="364" t="str">
        <f xml:space="preserve"> IF(tab_SATLISTE[[#This Row],[SAT-ID]]="","",IF(MID(tab_SATLISTE[[#This Row],[SAT-ID]],2,1)="x","Freistaat Bayern",INDEX(bezirke,LEFT(tab_SATLISTE[[#This Row],[SAT-ID]],1))&amp; " - "&amp; IF(MID(tab_SATLISTE[[#This Row],[SAT-ID]],2,1)="k","kommunal","privat")))</f>
        <v>Mittelfranken - privat</v>
      </c>
      <c r="I2397" s="365"/>
      <c r="J2397" s="365"/>
      <c r="K2397" s="365"/>
      <c r="L2397" s="366"/>
    </row>
    <row r="2398" spans="1:12" ht="15.95" customHeight="1" x14ac:dyDescent="0.25">
      <c r="A2398" s="133" t="s">
        <v>2230</v>
      </c>
      <c r="B2398" s="133" t="s">
        <v>5104</v>
      </c>
      <c r="C2398" s="133">
        <v>52</v>
      </c>
      <c r="D2398" s="136">
        <v>52000</v>
      </c>
      <c r="E2398" s="135">
        <v>13000</v>
      </c>
      <c r="F2398" s="133">
        <v>52</v>
      </c>
      <c r="G2398" s="46" t="str">
        <f>IF(MID(tab_SATLISTE[[#This Row],[SAT-ID]],2,1)="x","x",LEFT(tab_SATLISTE[[#This Row],[SAT-ID]]))</f>
        <v>5</v>
      </c>
      <c r="H2398" s="364" t="str">
        <f xml:space="preserve"> IF(tab_SATLISTE[[#This Row],[SAT-ID]]="","",IF(MID(tab_SATLISTE[[#This Row],[SAT-ID]],2,1)="x","Freistaat Bayern",INDEX(bezirke,LEFT(tab_SATLISTE[[#This Row],[SAT-ID]],1))&amp; " - "&amp; IF(MID(tab_SATLISTE[[#This Row],[SAT-ID]],2,1)="k","kommunal","privat")))</f>
        <v>Mittelfranken - privat</v>
      </c>
      <c r="I2398" s="365"/>
      <c r="J2398" s="365"/>
      <c r="K2398" s="365"/>
      <c r="L2398" s="366"/>
    </row>
    <row r="2399" spans="1:12" ht="15.95" customHeight="1" x14ac:dyDescent="0.25">
      <c r="A2399" s="133" t="s">
        <v>2216</v>
      </c>
      <c r="B2399" s="133" t="s">
        <v>172</v>
      </c>
      <c r="C2399" s="133">
        <v>23</v>
      </c>
      <c r="D2399" s="136">
        <v>23000</v>
      </c>
      <c r="E2399" s="135">
        <v>5750</v>
      </c>
      <c r="F2399" s="133">
        <v>23</v>
      </c>
      <c r="G2399" s="46" t="str">
        <f>IF(MID(tab_SATLISTE[[#This Row],[SAT-ID]],2,1)="x","x",LEFT(tab_SATLISTE[[#This Row],[SAT-ID]]))</f>
        <v>5</v>
      </c>
      <c r="H2399" s="364" t="str">
        <f xml:space="preserve"> IF(tab_SATLISTE[[#This Row],[SAT-ID]]="","",IF(MID(tab_SATLISTE[[#This Row],[SAT-ID]],2,1)="x","Freistaat Bayern",INDEX(bezirke,LEFT(tab_SATLISTE[[#This Row],[SAT-ID]],1))&amp; " - "&amp; IF(MID(tab_SATLISTE[[#This Row],[SAT-ID]],2,1)="k","kommunal","privat")))</f>
        <v>Mittelfranken - privat</v>
      </c>
      <c r="I2399" s="365"/>
      <c r="J2399" s="365"/>
      <c r="K2399" s="365"/>
      <c r="L2399" s="366"/>
    </row>
    <row r="2400" spans="1:12" ht="15.95" customHeight="1" x14ac:dyDescent="0.25">
      <c r="A2400" s="133" t="s">
        <v>2553</v>
      </c>
      <c r="B2400" s="133" t="s">
        <v>5105</v>
      </c>
      <c r="C2400" s="133">
        <v>57</v>
      </c>
      <c r="D2400" s="136">
        <v>57000</v>
      </c>
      <c r="E2400" s="135">
        <v>14250</v>
      </c>
      <c r="F2400" s="133">
        <v>57</v>
      </c>
      <c r="G2400" s="46" t="str">
        <f>IF(MID(tab_SATLISTE[[#This Row],[SAT-ID]],2,1)="x","x",LEFT(tab_SATLISTE[[#This Row],[SAT-ID]]))</f>
        <v>6</v>
      </c>
      <c r="H2400" s="364" t="str">
        <f xml:space="preserve"> IF(tab_SATLISTE[[#This Row],[SAT-ID]]="","",IF(MID(tab_SATLISTE[[#This Row],[SAT-ID]],2,1)="x","Freistaat Bayern",INDEX(bezirke,LEFT(tab_SATLISTE[[#This Row],[SAT-ID]],1))&amp; " - "&amp; IF(MID(tab_SATLISTE[[#This Row],[SAT-ID]],2,1)="k","kommunal","privat")))</f>
        <v>Unterfranken - privat</v>
      </c>
      <c r="I2400" s="365"/>
      <c r="J2400" s="365"/>
      <c r="K2400" s="365"/>
      <c r="L2400" s="366"/>
    </row>
    <row r="2401" spans="1:12" ht="15.95" customHeight="1" x14ac:dyDescent="0.25">
      <c r="A2401" s="133" t="s">
        <v>2548</v>
      </c>
      <c r="B2401" s="133" t="s">
        <v>5106</v>
      </c>
      <c r="C2401" s="133">
        <v>29</v>
      </c>
      <c r="D2401" s="136">
        <v>29000</v>
      </c>
      <c r="E2401" s="135">
        <v>7250</v>
      </c>
      <c r="F2401" s="133">
        <v>29</v>
      </c>
      <c r="G2401" s="46" t="str">
        <f>IF(MID(tab_SATLISTE[[#This Row],[SAT-ID]],2,1)="x","x",LEFT(tab_SATLISTE[[#This Row],[SAT-ID]]))</f>
        <v>6</v>
      </c>
      <c r="H2401" s="364" t="str">
        <f xml:space="preserve"> IF(tab_SATLISTE[[#This Row],[SAT-ID]]="","",IF(MID(tab_SATLISTE[[#This Row],[SAT-ID]],2,1)="x","Freistaat Bayern",INDEX(bezirke,LEFT(tab_SATLISTE[[#This Row],[SAT-ID]],1))&amp; " - "&amp; IF(MID(tab_SATLISTE[[#This Row],[SAT-ID]],2,1)="k","kommunal","privat")))</f>
        <v>Unterfranken - privat</v>
      </c>
      <c r="I2401" s="365"/>
      <c r="J2401" s="365"/>
      <c r="K2401" s="365"/>
      <c r="L2401" s="366"/>
    </row>
    <row r="2402" spans="1:12" ht="15.95" customHeight="1" x14ac:dyDescent="0.25">
      <c r="A2402" s="133" t="s">
        <v>2550</v>
      </c>
      <c r="B2402" s="133" t="s">
        <v>5107</v>
      </c>
      <c r="C2402" s="133">
        <v>46</v>
      </c>
      <c r="D2402" s="136">
        <v>46000</v>
      </c>
      <c r="E2402" s="135">
        <v>11500</v>
      </c>
      <c r="F2402" s="133">
        <v>46</v>
      </c>
      <c r="G2402" s="46" t="str">
        <f>IF(MID(tab_SATLISTE[[#This Row],[SAT-ID]],2,1)="x","x",LEFT(tab_SATLISTE[[#This Row],[SAT-ID]]))</f>
        <v>6</v>
      </c>
      <c r="H2402" s="364" t="str">
        <f xml:space="preserve"> IF(tab_SATLISTE[[#This Row],[SAT-ID]]="","",IF(MID(tab_SATLISTE[[#This Row],[SAT-ID]],2,1)="x","Freistaat Bayern",INDEX(bezirke,LEFT(tab_SATLISTE[[#This Row],[SAT-ID]],1))&amp; " - "&amp; IF(MID(tab_SATLISTE[[#This Row],[SAT-ID]],2,1)="k","kommunal","privat")))</f>
        <v>Unterfranken - privat</v>
      </c>
      <c r="I2402" s="365"/>
      <c r="J2402" s="365"/>
      <c r="K2402" s="365"/>
      <c r="L2402" s="366"/>
    </row>
    <row r="2403" spans="1:12" ht="15.95" customHeight="1" x14ac:dyDescent="0.25">
      <c r="A2403" s="133" t="s">
        <v>2564</v>
      </c>
      <c r="B2403" s="133" t="s">
        <v>5108</v>
      </c>
      <c r="C2403" s="133">
        <v>38</v>
      </c>
      <c r="D2403" s="136">
        <v>38000</v>
      </c>
      <c r="E2403" s="135">
        <v>9500</v>
      </c>
      <c r="F2403" s="133">
        <v>38</v>
      </c>
      <c r="G2403" s="46" t="str">
        <f>IF(MID(tab_SATLISTE[[#This Row],[SAT-ID]],2,1)="x","x",LEFT(tab_SATLISTE[[#This Row],[SAT-ID]]))</f>
        <v>6</v>
      </c>
      <c r="H2403" s="364" t="str">
        <f xml:space="preserve"> IF(tab_SATLISTE[[#This Row],[SAT-ID]]="","",IF(MID(tab_SATLISTE[[#This Row],[SAT-ID]],2,1)="x","Freistaat Bayern",INDEX(bezirke,LEFT(tab_SATLISTE[[#This Row],[SAT-ID]],1))&amp; " - "&amp; IF(MID(tab_SATLISTE[[#This Row],[SAT-ID]],2,1)="k","kommunal","privat")))</f>
        <v>Unterfranken - privat</v>
      </c>
      <c r="I2403" s="365"/>
      <c r="J2403" s="365"/>
      <c r="K2403" s="365"/>
      <c r="L2403" s="366"/>
    </row>
    <row r="2404" spans="1:12" ht="15.95" customHeight="1" x14ac:dyDescent="0.25">
      <c r="A2404" s="133" t="s">
        <v>2515</v>
      </c>
      <c r="B2404" s="133" t="s">
        <v>5068</v>
      </c>
      <c r="C2404" s="133">
        <v>79</v>
      </c>
      <c r="D2404" s="136">
        <v>79000</v>
      </c>
      <c r="E2404" s="135">
        <v>19750</v>
      </c>
      <c r="F2404" s="133">
        <v>79</v>
      </c>
      <c r="G2404" s="46" t="str">
        <f>IF(MID(tab_SATLISTE[[#This Row],[SAT-ID]],2,1)="x","x",LEFT(tab_SATLISTE[[#This Row],[SAT-ID]]))</f>
        <v>6</v>
      </c>
      <c r="H2404" s="364" t="str">
        <f xml:space="preserve"> IF(tab_SATLISTE[[#This Row],[SAT-ID]]="","",IF(MID(tab_SATLISTE[[#This Row],[SAT-ID]],2,1)="x","Freistaat Bayern",INDEX(bezirke,LEFT(tab_SATLISTE[[#This Row],[SAT-ID]],1))&amp; " - "&amp; IF(MID(tab_SATLISTE[[#This Row],[SAT-ID]],2,1)="k","kommunal","privat")))</f>
        <v>Unterfranken - privat</v>
      </c>
      <c r="I2404" s="365"/>
      <c r="J2404" s="365"/>
      <c r="K2404" s="365"/>
      <c r="L2404" s="366"/>
    </row>
    <row r="2405" spans="1:12" ht="15.95" customHeight="1" x14ac:dyDescent="0.25">
      <c r="A2405" s="133" t="s">
        <v>2547</v>
      </c>
      <c r="B2405" s="133" t="s">
        <v>5109</v>
      </c>
      <c r="C2405" s="133">
        <v>16</v>
      </c>
      <c r="D2405" s="136">
        <v>16000</v>
      </c>
      <c r="E2405" s="135">
        <v>4000</v>
      </c>
      <c r="F2405" s="133">
        <v>16</v>
      </c>
      <c r="G2405" s="46" t="str">
        <f>IF(MID(tab_SATLISTE[[#This Row],[SAT-ID]],2,1)="x","x",LEFT(tab_SATLISTE[[#This Row],[SAT-ID]]))</f>
        <v>6</v>
      </c>
      <c r="H2405" s="364" t="str">
        <f xml:space="preserve"> IF(tab_SATLISTE[[#This Row],[SAT-ID]]="","",IF(MID(tab_SATLISTE[[#This Row],[SAT-ID]],2,1)="x","Freistaat Bayern",INDEX(bezirke,LEFT(tab_SATLISTE[[#This Row],[SAT-ID]],1))&amp; " - "&amp; IF(MID(tab_SATLISTE[[#This Row],[SAT-ID]],2,1)="k","kommunal","privat")))</f>
        <v>Unterfranken - privat</v>
      </c>
      <c r="I2405" s="365"/>
      <c r="J2405" s="365"/>
      <c r="K2405" s="365"/>
      <c r="L2405" s="366"/>
    </row>
    <row r="2406" spans="1:12" ht="15.95" customHeight="1" x14ac:dyDescent="0.25">
      <c r="A2406" s="133" t="s">
        <v>2549</v>
      </c>
      <c r="B2406" s="133" t="s">
        <v>5110</v>
      </c>
      <c r="C2406" s="133">
        <v>29</v>
      </c>
      <c r="D2406" s="136">
        <v>29000</v>
      </c>
      <c r="E2406" s="135">
        <v>7250</v>
      </c>
      <c r="F2406" s="133">
        <v>29</v>
      </c>
      <c r="G2406" s="46" t="str">
        <f>IF(MID(tab_SATLISTE[[#This Row],[SAT-ID]],2,1)="x","x",LEFT(tab_SATLISTE[[#This Row],[SAT-ID]]))</f>
        <v>6</v>
      </c>
      <c r="H2406" s="364" t="str">
        <f xml:space="preserve"> IF(tab_SATLISTE[[#This Row],[SAT-ID]]="","",IF(MID(tab_SATLISTE[[#This Row],[SAT-ID]],2,1)="x","Freistaat Bayern",INDEX(bezirke,LEFT(tab_SATLISTE[[#This Row],[SAT-ID]],1))&amp; " - "&amp; IF(MID(tab_SATLISTE[[#This Row],[SAT-ID]],2,1)="k","kommunal","privat")))</f>
        <v>Unterfranken - privat</v>
      </c>
      <c r="I2406" s="365"/>
      <c r="J2406" s="365"/>
      <c r="K2406" s="365"/>
      <c r="L2406" s="366"/>
    </row>
    <row r="2407" spans="1:12" ht="15.95" customHeight="1" x14ac:dyDescent="0.25">
      <c r="A2407" s="133" t="s">
        <v>2552</v>
      </c>
      <c r="B2407" s="133" t="s">
        <v>160</v>
      </c>
      <c r="C2407" s="133">
        <v>23</v>
      </c>
      <c r="D2407" s="136">
        <v>23000</v>
      </c>
      <c r="E2407" s="135">
        <v>5750</v>
      </c>
      <c r="F2407" s="133">
        <v>23</v>
      </c>
      <c r="G2407" s="46" t="str">
        <f>IF(MID(tab_SATLISTE[[#This Row],[SAT-ID]],2,1)="x","x",LEFT(tab_SATLISTE[[#This Row],[SAT-ID]]))</f>
        <v>6</v>
      </c>
      <c r="H2407" s="364" t="str">
        <f xml:space="preserve"> IF(tab_SATLISTE[[#This Row],[SAT-ID]]="","",IF(MID(tab_SATLISTE[[#This Row],[SAT-ID]],2,1)="x","Freistaat Bayern",INDEX(bezirke,LEFT(tab_SATLISTE[[#This Row],[SAT-ID]],1))&amp; " - "&amp; IF(MID(tab_SATLISTE[[#This Row],[SAT-ID]],2,1)="k","kommunal","privat")))</f>
        <v>Unterfranken - privat</v>
      </c>
      <c r="I2407" s="365"/>
      <c r="J2407" s="365"/>
      <c r="K2407" s="365"/>
      <c r="L2407" s="366"/>
    </row>
    <row r="2408" spans="1:12" ht="15.95" customHeight="1" x14ac:dyDescent="0.25">
      <c r="A2408" s="133" t="s">
        <v>2527</v>
      </c>
      <c r="B2408" s="133" t="s">
        <v>161</v>
      </c>
      <c r="C2408" s="133">
        <v>53</v>
      </c>
      <c r="D2408" s="136">
        <v>53000</v>
      </c>
      <c r="E2408" s="135">
        <v>13250</v>
      </c>
      <c r="F2408" s="133">
        <v>53</v>
      </c>
      <c r="G2408" s="46" t="str">
        <f>IF(MID(tab_SATLISTE[[#This Row],[SAT-ID]],2,1)="x","x",LEFT(tab_SATLISTE[[#This Row],[SAT-ID]]))</f>
        <v>6</v>
      </c>
      <c r="H2408" s="364" t="str">
        <f xml:space="preserve"> IF(tab_SATLISTE[[#This Row],[SAT-ID]]="","",IF(MID(tab_SATLISTE[[#This Row],[SAT-ID]],2,1)="x","Freistaat Bayern",INDEX(bezirke,LEFT(tab_SATLISTE[[#This Row],[SAT-ID]],1))&amp; " - "&amp; IF(MID(tab_SATLISTE[[#This Row],[SAT-ID]],2,1)="k","kommunal","privat")))</f>
        <v>Unterfranken - privat</v>
      </c>
      <c r="I2408" s="365"/>
      <c r="J2408" s="365"/>
      <c r="K2408" s="365"/>
      <c r="L2408" s="366"/>
    </row>
    <row r="2409" spans="1:12" ht="15.95" customHeight="1" x14ac:dyDescent="0.25">
      <c r="A2409" s="133" t="s">
        <v>2551</v>
      </c>
      <c r="B2409" s="133" t="s">
        <v>5111</v>
      </c>
      <c r="C2409" s="133">
        <v>77</v>
      </c>
      <c r="D2409" s="136">
        <v>77000</v>
      </c>
      <c r="E2409" s="135">
        <v>19250</v>
      </c>
      <c r="F2409" s="133">
        <v>77</v>
      </c>
      <c r="G2409" s="46" t="str">
        <f>IF(MID(tab_SATLISTE[[#This Row],[SAT-ID]],2,1)="x","x",LEFT(tab_SATLISTE[[#This Row],[SAT-ID]]))</f>
        <v>6</v>
      </c>
      <c r="H2409" s="364" t="str">
        <f xml:space="preserve"> IF(tab_SATLISTE[[#This Row],[SAT-ID]]="","",IF(MID(tab_SATLISTE[[#This Row],[SAT-ID]],2,1)="x","Freistaat Bayern",INDEX(bezirke,LEFT(tab_SATLISTE[[#This Row],[SAT-ID]],1))&amp; " - "&amp; IF(MID(tab_SATLISTE[[#This Row],[SAT-ID]],2,1)="k","kommunal","privat")))</f>
        <v>Unterfranken - privat</v>
      </c>
      <c r="I2409" s="365"/>
      <c r="J2409" s="365"/>
      <c r="K2409" s="365"/>
      <c r="L2409" s="366"/>
    </row>
    <row r="2410" spans="1:12" ht="15.95" customHeight="1" x14ac:dyDescent="0.25">
      <c r="A2410" s="133" t="s">
        <v>2572</v>
      </c>
      <c r="B2410" s="133" t="s">
        <v>5112</v>
      </c>
      <c r="C2410" s="133">
        <v>15</v>
      </c>
      <c r="D2410" s="136">
        <v>15000</v>
      </c>
      <c r="E2410" s="135">
        <v>3750</v>
      </c>
      <c r="F2410" s="133">
        <v>15</v>
      </c>
      <c r="G2410" s="46" t="str">
        <f>IF(MID(tab_SATLISTE[[#This Row],[SAT-ID]],2,1)="x","x",LEFT(tab_SATLISTE[[#This Row],[SAT-ID]]))</f>
        <v>6</v>
      </c>
      <c r="H2410" s="364" t="str">
        <f xml:space="preserve"> IF(tab_SATLISTE[[#This Row],[SAT-ID]]="","",IF(MID(tab_SATLISTE[[#This Row],[SAT-ID]],2,1)="x","Freistaat Bayern",INDEX(bezirke,LEFT(tab_SATLISTE[[#This Row],[SAT-ID]],1))&amp; " - "&amp; IF(MID(tab_SATLISTE[[#This Row],[SAT-ID]],2,1)="k","kommunal","privat")))</f>
        <v>Unterfranken - privat</v>
      </c>
      <c r="I2410" s="365"/>
      <c r="J2410" s="365"/>
      <c r="K2410" s="365"/>
      <c r="L2410" s="366"/>
    </row>
    <row r="2411" spans="1:12" ht="15.95" customHeight="1" x14ac:dyDescent="0.25">
      <c r="A2411" s="133" t="s">
        <v>2554</v>
      </c>
      <c r="B2411" s="133" t="s">
        <v>5113</v>
      </c>
      <c r="C2411" s="133">
        <v>17</v>
      </c>
      <c r="D2411" s="136">
        <v>17000</v>
      </c>
      <c r="E2411" s="135">
        <v>4250</v>
      </c>
      <c r="F2411" s="133">
        <v>17</v>
      </c>
      <c r="G2411" s="46" t="str">
        <f>IF(MID(tab_SATLISTE[[#This Row],[SAT-ID]],2,1)="x","x",LEFT(tab_SATLISTE[[#This Row],[SAT-ID]]))</f>
        <v>6</v>
      </c>
      <c r="H2411" s="364" t="str">
        <f xml:space="preserve"> IF(tab_SATLISTE[[#This Row],[SAT-ID]]="","",IF(MID(tab_SATLISTE[[#This Row],[SAT-ID]],2,1)="x","Freistaat Bayern",INDEX(bezirke,LEFT(tab_SATLISTE[[#This Row],[SAT-ID]],1))&amp; " - "&amp; IF(MID(tab_SATLISTE[[#This Row],[SAT-ID]],2,1)="k","kommunal","privat")))</f>
        <v>Unterfranken - privat</v>
      </c>
      <c r="I2411" s="365"/>
      <c r="J2411" s="365"/>
      <c r="K2411" s="365"/>
      <c r="L2411" s="366"/>
    </row>
    <row r="2412" spans="1:12" ht="15.95" customHeight="1" x14ac:dyDescent="0.25">
      <c r="A2412" s="133" t="s">
        <v>2555</v>
      </c>
      <c r="B2412" s="133" t="s">
        <v>5114</v>
      </c>
      <c r="C2412" s="133">
        <v>16</v>
      </c>
      <c r="D2412" s="136">
        <v>16000</v>
      </c>
      <c r="E2412" s="135">
        <v>4000</v>
      </c>
      <c r="F2412" s="133">
        <v>16</v>
      </c>
      <c r="G2412" s="46" t="str">
        <f>IF(MID(tab_SATLISTE[[#This Row],[SAT-ID]],2,1)="x","x",LEFT(tab_SATLISTE[[#This Row],[SAT-ID]]))</f>
        <v>6</v>
      </c>
      <c r="H2412" s="364" t="str">
        <f xml:space="preserve"> IF(tab_SATLISTE[[#This Row],[SAT-ID]]="","",IF(MID(tab_SATLISTE[[#This Row],[SAT-ID]],2,1)="x","Freistaat Bayern",INDEX(bezirke,LEFT(tab_SATLISTE[[#This Row],[SAT-ID]],1))&amp; " - "&amp; IF(MID(tab_SATLISTE[[#This Row],[SAT-ID]],2,1)="k","kommunal","privat")))</f>
        <v>Unterfranken - privat</v>
      </c>
      <c r="I2412" s="365"/>
      <c r="J2412" s="365"/>
      <c r="K2412" s="365"/>
      <c r="L2412" s="366"/>
    </row>
    <row r="2413" spans="1:12" ht="15.95" customHeight="1" x14ac:dyDescent="0.25">
      <c r="A2413" s="133" t="s">
        <v>2557</v>
      </c>
      <c r="B2413" s="133" t="s">
        <v>5115</v>
      </c>
      <c r="C2413" s="133">
        <v>50</v>
      </c>
      <c r="D2413" s="136">
        <v>50000</v>
      </c>
      <c r="E2413" s="135">
        <v>12500</v>
      </c>
      <c r="F2413" s="133">
        <v>50</v>
      </c>
      <c r="G2413" s="46" t="str">
        <f>IF(MID(tab_SATLISTE[[#This Row],[SAT-ID]],2,1)="x","x",LEFT(tab_SATLISTE[[#This Row],[SAT-ID]]))</f>
        <v>6</v>
      </c>
      <c r="H2413" s="364" t="str">
        <f xml:space="preserve"> IF(tab_SATLISTE[[#This Row],[SAT-ID]]="","",IF(MID(tab_SATLISTE[[#This Row],[SAT-ID]],2,1)="x","Freistaat Bayern",INDEX(bezirke,LEFT(tab_SATLISTE[[#This Row],[SAT-ID]],1))&amp; " - "&amp; IF(MID(tab_SATLISTE[[#This Row],[SAT-ID]],2,1)="k","kommunal","privat")))</f>
        <v>Unterfranken - privat</v>
      </c>
      <c r="I2413" s="365"/>
      <c r="J2413" s="365"/>
      <c r="K2413" s="365"/>
      <c r="L2413" s="366"/>
    </row>
    <row r="2414" spans="1:12" ht="15.95" customHeight="1" x14ac:dyDescent="0.25">
      <c r="A2414" s="133" t="s">
        <v>2524</v>
      </c>
      <c r="B2414" s="133" t="s">
        <v>173</v>
      </c>
      <c r="C2414" s="133">
        <v>11</v>
      </c>
      <c r="D2414" s="136">
        <v>11000</v>
      </c>
      <c r="E2414" s="135">
        <v>2750</v>
      </c>
      <c r="F2414" s="133">
        <v>11</v>
      </c>
      <c r="G2414" s="46" t="str">
        <f>IF(MID(tab_SATLISTE[[#This Row],[SAT-ID]],2,1)="x","x",LEFT(tab_SATLISTE[[#This Row],[SAT-ID]]))</f>
        <v>6</v>
      </c>
      <c r="H2414" s="364" t="str">
        <f xml:space="preserve"> IF(tab_SATLISTE[[#This Row],[SAT-ID]]="","",IF(MID(tab_SATLISTE[[#This Row],[SAT-ID]],2,1)="x","Freistaat Bayern",INDEX(bezirke,LEFT(tab_SATLISTE[[#This Row],[SAT-ID]],1))&amp; " - "&amp; IF(MID(tab_SATLISTE[[#This Row],[SAT-ID]],2,1)="k","kommunal","privat")))</f>
        <v>Unterfranken - privat</v>
      </c>
      <c r="I2414" s="365"/>
      <c r="J2414" s="365"/>
      <c r="K2414" s="365"/>
      <c r="L2414" s="366"/>
    </row>
    <row r="2415" spans="1:12" ht="15.95" customHeight="1" x14ac:dyDescent="0.25">
      <c r="A2415" s="133" t="s">
        <v>2890</v>
      </c>
      <c r="B2415" s="133" t="s">
        <v>162</v>
      </c>
      <c r="C2415" s="133">
        <v>74</v>
      </c>
      <c r="D2415" s="136">
        <v>74000</v>
      </c>
      <c r="E2415" s="135">
        <v>18500</v>
      </c>
      <c r="F2415" s="133">
        <v>74</v>
      </c>
      <c r="G2415" s="46" t="str">
        <f>IF(MID(tab_SATLISTE[[#This Row],[SAT-ID]],2,1)="x","x",LEFT(tab_SATLISTE[[#This Row],[SAT-ID]]))</f>
        <v>7</v>
      </c>
      <c r="H2415" s="364" t="str">
        <f xml:space="preserve"> IF(tab_SATLISTE[[#This Row],[SAT-ID]]="","",IF(MID(tab_SATLISTE[[#This Row],[SAT-ID]],2,1)="x","Freistaat Bayern",INDEX(bezirke,LEFT(tab_SATLISTE[[#This Row],[SAT-ID]],1))&amp; " - "&amp; IF(MID(tab_SATLISTE[[#This Row],[SAT-ID]],2,1)="k","kommunal","privat")))</f>
        <v>Schwaben - privat</v>
      </c>
      <c r="I2415" s="365"/>
      <c r="J2415" s="365"/>
      <c r="K2415" s="365"/>
      <c r="L2415" s="366"/>
    </row>
    <row r="2416" spans="1:12" ht="15.95" customHeight="1" x14ac:dyDescent="0.25">
      <c r="A2416" s="133" t="s">
        <v>2910</v>
      </c>
      <c r="B2416" s="133" t="s">
        <v>163</v>
      </c>
      <c r="C2416" s="133">
        <v>31</v>
      </c>
      <c r="D2416" s="136">
        <v>31000</v>
      </c>
      <c r="E2416" s="135">
        <v>7750</v>
      </c>
      <c r="F2416" s="133">
        <v>31</v>
      </c>
      <c r="G2416" s="46" t="str">
        <f>IF(MID(tab_SATLISTE[[#This Row],[SAT-ID]],2,1)="x","x",LEFT(tab_SATLISTE[[#This Row],[SAT-ID]]))</f>
        <v>7</v>
      </c>
      <c r="H2416" s="364" t="str">
        <f xml:space="preserve"> IF(tab_SATLISTE[[#This Row],[SAT-ID]]="","",IF(MID(tab_SATLISTE[[#This Row],[SAT-ID]],2,1)="x","Freistaat Bayern",INDEX(bezirke,LEFT(tab_SATLISTE[[#This Row],[SAT-ID]],1))&amp; " - "&amp; IF(MID(tab_SATLISTE[[#This Row],[SAT-ID]],2,1)="k","kommunal","privat")))</f>
        <v>Schwaben - privat</v>
      </c>
      <c r="I2416" s="365"/>
      <c r="J2416" s="365"/>
      <c r="K2416" s="365"/>
      <c r="L2416" s="366"/>
    </row>
    <row r="2417" spans="1:12" ht="15.95" customHeight="1" x14ac:dyDescent="0.25">
      <c r="A2417" s="133" t="s">
        <v>2805</v>
      </c>
      <c r="B2417" s="133" t="s">
        <v>175</v>
      </c>
      <c r="C2417" s="133">
        <v>43</v>
      </c>
      <c r="D2417" s="136">
        <v>43000</v>
      </c>
      <c r="E2417" s="135">
        <v>10750</v>
      </c>
      <c r="F2417" s="133">
        <v>43</v>
      </c>
      <c r="G2417" s="46" t="str">
        <f>IF(MID(tab_SATLISTE[[#This Row],[SAT-ID]],2,1)="x","x",LEFT(tab_SATLISTE[[#This Row],[SAT-ID]]))</f>
        <v>7</v>
      </c>
      <c r="H2417" s="364" t="str">
        <f xml:space="preserve"> IF(tab_SATLISTE[[#This Row],[SAT-ID]]="","",IF(MID(tab_SATLISTE[[#This Row],[SAT-ID]],2,1)="x","Freistaat Bayern",INDEX(bezirke,LEFT(tab_SATLISTE[[#This Row],[SAT-ID]],1))&amp; " - "&amp; IF(MID(tab_SATLISTE[[#This Row],[SAT-ID]],2,1)="k","kommunal","privat")))</f>
        <v>Schwaben - kommunal</v>
      </c>
      <c r="I2417" s="365"/>
      <c r="J2417" s="365"/>
      <c r="K2417" s="365"/>
      <c r="L2417" s="366"/>
    </row>
    <row r="2418" spans="1:12" ht="15.95" customHeight="1" x14ac:dyDescent="0.25">
      <c r="A2418" s="133" t="s">
        <v>2906</v>
      </c>
      <c r="B2418" s="133" t="s">
        <v>5116</v>
      </c>
      <c r="C2418" s="133">
        <v>38</v>
      </c>
      <c r="D2418" s="136">
        <v>38000</v>
      </c>
      <c r="E2418" s="135">
        <v>9500</v>
      </c>
      <c r="F2418" s="133">
        <v>38</v>
      </c>
      <c r="G2418" s="46" t="str">
        <f>IF(MID(tab_SATLISTE[[#This Row],[SAT-ID]],2,1)="x","x",LEFT(tab_SATLISTE[[#This Row],[SAT-ID]]))</f>
        <v>7</v>
      </c>
      <c r="H2418" s="364" t="str">
        <f xml:space="preserve"> IF(tab_SATLISTE[[#This Row],[SAT-ID]]="","",IF(MID(tab_SATLISTE[[#This Row],[SAT-ID]],2,1)="x","Freistaat Bayern",INDEX(bezirke,LEFT(tab_SATLISTE[[#This Row],[SAT-ID]],1))&amp; " - "&amp; IF(MID(tab_SATLISTE[[#This Row],[SAT-ID]],2,1)="k","kommunal","privat")))</f>
        <v>Schwaben - privat</v>
      </c>
      <c r="I2418" s="365"/>
      <c r="J2418" s="365"/>
      <c r="K2418" s="365"/>
      <c r="L2418" s="366"/>
    </row>
    <row r="2419" spans="1:12" ht="15.95" customHeight="1" x14ac:dyDescent="0.25">
      <c r="A2419" s="133" t="s">
        <v>2927</v>
      </c>
      <c r="B2419" s="133" t="s">
        <v>164</v>
      </c>
      <c r="C2419" s="133">
        <v>43</v>
      </c>
      <c r="D2419" s="136">
        <v>43000</v>
      </c>
      <c r="E2419" s="135">
        <v>10750</v>
      </c>
      <c r="F2419" s="133">
        <v>43</v>
      </c>
      <c r="G2419" s="46" t="str">
        <f>IF(MID(tab_SATLISTE[[#This Row],[SAT-ID]],2,1)="x","x",LEFT(tab_SATLISTE[[#This Row],[SAT-ID]]))</f>
        <v>7</v>
      </c>
      <c r="H2419" s="364" t="str">
        <f xml:space="preserve"> IF(tab_SATLISTE[[#This Row],[SAT-ID]]="","",IF(MID(tab_SATLISTE[[#This Row],[SAT-ID]],2,1)="x","Freistaat Bayern",INDEX(bezirke,LEFT(tab_SATLISTE[[#This Row],[SAT-ID]],1))&amp; " - "&amp; IF(MID(tab_SATLISTE[[#This Row],[SAT-ID]],2,1)="k","kommunal","privat")))</f>
        <v>Schwaben - privat</v>
      </c>
      <c r="I2419" s="365"/>
      <c r="J2419" s="365"/>
      <c r="K2419" s="365"/>
      <c r="L2419" s="366"/>
    </row>
    <row r="2420" spans="1:12" ht="15.95" customHeight="1" x14ac:dyDescent="0.25">
      <c r="A2420" s="133" t="s">
        <v>2928</v>
      </c>
      <c r="B2420" s="133" t="s">
        <v>165</v>
      </c>
      <c r="C2420" s="133">
        <v>59</v>
      </c>
      <c r="D2420" s="136">
        <v>59000</v>
      </c>
      <c r="E2420" s="135">
        <v>14750</v>
      </c>
      <c r="F2420" s="133">
        <v>59</v>
      </c>
      <c r="G2420" s="46" t="str">
        <f>IF(MID(tab_SATLISTE[[#This Row],[SAT-ID]],2,1)="x","x",LEFT(tab_SATLISTE[[#This Row],[SAT-ID]]))</f>
        <v>7</v>
      </c>
      <c r="H2420" s="364" t="str">
        <f xml:space="preserve"> IF(tab_SATLISTE[[#This Row],[SAT-ID]]="","",IF(MID(tab_SATLISTE[[#This Row],[SAT-ID]],2,1)="x","Freistaat Bayern",INDEX(bezirke,LEFT(tab_SATLISTE[[#This Row],[SAT-ID]],1))&amp; " - "&amp; IF(MID(tab_SATLISTE[[#This Row],[SAT-ID]],2,1)="k","kommunal","privat")))</f>
        <v>Schwaben - privat</v>
      </c>
      <c r="I2420" s="365"/>
      <c r="J2420" s="365"/>
      <c r="K2420" s="365"/>
      <c r="L2420" s="366"/>
    </row>
    <row r="2421" spans="1:12" ht="15.95" customHeight="1" x14ac:dyDescent="0.25">
      <c r="A2421" s="133" t="s">
        <v>2907</v>
      </c>
      <c r="B2421" s="133" t="s">
        <v>5117</v>
      </c>
      <c r="C2421" s="133">
        <v>31</v>
      </c>
      <c r="D2421" s="136">
        <v>31000</v>
      </c>
      <c r="E2421" s="135">
        <v>7750</v>
      </c>
      <c r="F2421" s="133">
        <v>31</v>
      </c>
      <c r="G2421" s="46" t="str">
        <f>IF(MID(tab_SATLISTE[[#This Row],[SAT-ID]],2,1)="x","x",LEFT(tab_SATLISTE[[#This Row],[SAT-ID]]))</f>
        <v>7</v>
      </c>
      <c r="H2421" s="364" t="str">
        <f xml:space="preserve"> IF(tab_SATLISTE[[#This Row],[SAT-ID]]="","",IF(MID(tab_SATLISTE[[#This Row],[SAT-ID]],2,1)="x","Freistaat Bayern",INDEX(bezirke,LEFT(tab_SATLISTE[[#This Row],[SAT-ID]],1))&amp; " - "&amp; IF(MID(tab_SATLISTE[[#This Row],[SAT-ID]],2,1)="k","kommunal","privat")))</f>
        <v>Schwaben - privat</v>
      </c>
      <c r="I2421" s="365"/>
      <c r="J2421" s="365"/>
      <c r="K2421" s="365"/>
      <c r="L2421" s="366"/>
    </row>
    <row r="2422" spans="1:12" ht="15.95" customHeight="1" x14ac:dyDescent="0.25">
      <c r="A2422" s="133" t="s">
        <v>2911</v>
      </c>
      <c r="B2422" s="133" t="s">
        <v>166</v>
      </c>
      <c r="C2422" s="133">
        <v>42</v>
      </c>
      <c r="D2422" s="136">
        <v>42000</v>
      </c>
      <c r="E2422" s="135">
        <v>10500</v>
      </c>
      <c r="F2422" s="133">
        <v>42</v>
      </c>
      <c r="G2422" s="46" t="str">
        <f>IF(MID(tab_SATLISTE[[#This Row],[SAT-ID]],2,1)="x","x",LEFT(tab_SATLISTE[[#This Row],[SAT-ID]]))</f>
        <v>7</v>
      </c>
      <c r="H2422" s="364" t="str">
        <f xml:space="preserve"> IF(tab_SATLISTE[[#This Row],[SAT-ID]]="","",IF(MID(tab_SATLISTE[[#This Row],[SAT-ID]],2,1)="x","Freistaat Bayern",INDEX(bezirke,LEFT(tab_SATLISTE[[#This Row],[SAT-ID]],1))&amp; " - "&amp; IF(MID(tab_SATLISTE[[#This Row],[SAT-ID]],2,1)="k","kommunal","privat")))</f>
        <v>Schwaben - privat</v>
      </c>
      <c r="I2422" s="365"/>
      <c r="J2422" s="365"/>
      <c r="K2422" s="365"/>
      <c r="L2422" s="366"/>
    </row>
    <row r="2423" spans="1:12" ht="15.95" customHeight="1" x14ac:dyDescent="0.25">
      <c r="A2423" s="133" t="s">
        <v>2909</v>
      </c>
      <c r="B2423" s="133" t="s">
        <v>5118</v>
      </c>
      <c r="C2423" s="133">
        <v>33</v>
      </c>
      <c r="D2423" s="136">
        <v>33000</v>
      </c>
      <c r="E2423" s="135">
        <v>8250</v>
      </c>
      <c r="F2423" s="133">
        <v>33</v>
      </c>
      <c r="G2423" s="46" t="str">
        <f>IF(MID(tab_SATLISTE[[#This Row],[SAT-ID]],2,1)="x","x",LEFT(tab_SATLISTE[[#This Row],[SAT-ID]]))</f>
        <v>7</v>
      </c>
      <c r="H2423" s="364" t="str">
        <f xml:space="preserve"> IF(tab_SATLISTE[[#This Row],[SAT-ID]]="","",IF(MID(tab_SATLISTE[[#This Row],[SAT-ID]],2,1)="x","Freistaat Bayern",INDEX(bezirke,LEFT(tab_SATLISTE[[#This Row],[SAT-ID]],1))&amp; " - "&amp; IF(MID(tab_SATLISTE[[#This Row],[SAT-ID]],2,1)="k","kommunal","privat")))</f>
        <v>Schwaben - privat</v>
      </c>
      <c r="I2423" s="365"/>
      <c r="J2423" s="365"/>
      <c r="K2423" s="365"/>
      <c r="L2423" s="366"/>
    </row>
    <row r="2424" spans="1:12" ht="15.95" customHeight="1" x14ac:dyDescent="0.25">
      <c r="A2424" s="133" t="s">
        <v>2908</v>
      </c>
      <c r="B2424" s="133" t="s">
        <v>5119</v>
      </c>
      <c r="C2424" s="133">
        <v>58</v>
      </c>
      <c r="D2424" s="136">
        <v>58000</v>
      </c>
      <c r="E2424" s="135">
        <v>14500</v>
      </c>
      <c r="F2424" s="133">
        <v>58</v>
      </c>
      <c r="G2424" s="46" t="str">
        <f>IF(MID(tab_SATLISTE[[#This Row],[SAT-ID]],2,1)="x","x",LEFT(tab_SATLISTE[[#This Row],[SAT-ID]]))</f>
        <v>7</v>
      </c>
      <c r="H2424" s="364" t="str">
        <f xml:space="preserve"> IF(tab_SATLISTE[[#This Row],[SAT-ID]]="","",IF(MID(tab_SATLISTE[[#This Row],[SAT-ID]],2,1)="x","Freistaat Bayern",INDEX(bezirke,LEFT(tab_SATLISTE[[#This Row],[SAT-ID]],1))&amp; " - "&amp; IF(MID(tab_SATLISTE[[#This Row],[SAT-ID]],2,1)="k","kommunal","privat")))</f>
        <v>Schwaben - privat</v>
      </c>
      <c r="I2424" s="365"/>
      <c r="J2424" s="365"/>
      <c r="K2424" s="365"/>
      <c r="L2424" s="366"/>
    </row>
    <row r="2425" spans="1:12" ht="15.95" customHeight="1" x14ac:dyDescent="0.25">
      <c r="A2425" s="133" t="s">
        <v>2904</v>
      </c>
      <c r="B2425" s="133" t="s">
        <v>5120</v>
      </c>
      <c r="C2425" s="133">
        <v>46</v>
      </c>
      <c r="D2425" s="136">
        <v>46000</v>
      </c>
      <c r="E2425" s="135">
        <v>11500</v>
      </c>
      <c r="F2425" s="133">
        <v>46</v>
      </c>
      <c r="G2425" s="46" t="str">
        <f>IF(MID(tab_SATLISTE[[#This Row],[SAT-ID]],2,1)="x","x",LEFT(tab_SATLISTE[[#This Row],[SAT-ID]]))</f>
        <v>7</v>
      </c>
      <c r="H2425" s="364" t="str">
        <f xml:space="preserve"> IF(tab_SATLISTE[[#This Row],[SAT-ID]]="","",IF(MID(tab_SATLISTE[[#This Row],[SAT-ID]],2,1)="x","Freistaat Bayern",INDEX(bezirke,LEFT(tab_SATLISTE[[#This Row],[SAT-ID]],1))&amp; " - "&amp; IF(MID(tab_SATLISTE[[#This Row],[SAT-ID]],2,1)="k","kommunal","privat")))</f>
        <v>Schwaben - privat</v>
      </c>
      <c r="I2425" s="365"/>
      <c r="J2425" s="365"/>
      <c r="K2425" s="365"/>
      <c r="L2425" s="366"/>
    </row>
    <row r="2426" spans="1:12" ht="15.95" customHeight="1" x14ac:dyDescent="0.25">
      <c r="A2426" s="133" t="s">
        <v>2924</v>
      </c>
      <c r="B2426" s="133" t="s">
        <v>3295</v>
      </c>
      <c r="C2426" s="133">
        <v>90</v>
      </c>
      <c r="D2426" s="136">
        <v>90000</v>
      </c>
      <c r="E2426" s="135">
        <v>22500</v>
      </c>
      <c r="F2426" s="133">
        <v>90</v>
      </c>
      <c r="G2426" s="46" t="str">
        <f>IF(MID(tab_SATLISTE[[#This Row],[SAT-ID]],2,1)="x","x",LEFT(tab_SATLISTE[[#This Row],[SAT-ID]]))</f>
        <v>7</v>
      </c>
      <c r="H2426" s="364" t="str">
        <f xml:space="preserve"> IF(tab_SATLISTE[[#This Row],[SAT-ID]]="","",IF(MID(tab_SATLISTE[[#This Row],[SAT-ID]],2,1)="x","Freistaat Bayern",INDEX(bezirke,LEFT(tab_SATLISTE[[#This Row],[SAT-ID]],1))&amp; " - "&amp; IF(MID(tab_SATLISTE[[#This Row],[SAT-ID]],2,1)="k","kommunal","privat")))</f>
        <v>Schwaben - privat</v>
      </c>
      <c r="I2426" s="365"/>
      <c r="J2426" s="365"/>
      <c r="K2426" s="365"/>
      <c r="L2426" s="366"/>
    </row>
    <row r="2427" spans="1:12" ht="15.95" customHeight="1" x14ac:dyDescent="0.25">
      <c r="A2427" s="133" t="s">
        <v>2889</v>
      </c>
      <c r="B2427" s="133" t="s">
        <v>5121</v>
      </c>
      <c r="C2427" s="133">
        <v>31</v>
      </c>
      <c r="D2427" s="136">
        <v>31000</v>
      </c>
      <c r="E2427" s="135">
        <v>7750</v>
      </c>
      <c r="F2427" s="133">
        <v>31</v>
      </c>
      <c r="G2427" s="46" t="str">
        <f>IF(MID(tab_SATLISTE[[#This Row],[SAT-ID]],2,1)="x","x",LEFT(tab_SATLISTE[[#This Row],[SAT-ID]]))</f>
        <v>7</v>
      </c>
      <c r="H2427" s="364" t="str">
        <f xml:space="preserve"> IF(tab_SATLISTE[[#This Row],[SAT-ID]]="","",IF(MID(tab_SATLISTE[[#This Row],[SAT-ID]],2,1)="x","Freistaat Bayern",INDEX(bezirke,LEFT(tab_SATLISTE[[#This Row],[SAT-ID]],1))&amp; " - "&amp; IF(MID(tab_SATLISTE[[#This Row],[SAT-ID]],2,1)="k","kommunal","privat")))</f>
        <v>Schwaben - privat</v>
      </c>
      <c r="I2427" s="365"/>
      <c r="J2427" s="365"/>
      <c r="K2427" s="365"/>
      <c r="L2427" s="366"/>
    </row>
    <row r="2428" spans="1:12" ht="15.95" customHeight="1" x14ac:dyDescent="0.25">
      <c r="A2428" s="133" t="s">
        <v>2884</v>
      </c>
      <c r="B2428" s="133" t="s">
        <v>174</v>
      </c>
      <c r="C2428" s="133">
        <v>35</v>
      </c>
      <c r="D2428" s="136">
        <v>35000</v>
      </c>
      <c r="E2428" s="135">
        <v>8750</v>
      </c>
      <c r="F2428" s="133">
        <v>35</v>
      </c>
      <c r="G2428" s="46" t="str">
        <f>IF(MID(tab_SATLISTE[[#This Row],[SAT-ID]],2,1)="x","x",LEFT(tab_SATLISTE[[#This Row],[SAT-ID]]))</f>
        <v>7</v>
      </c>
      <c r="H2428" s="364" t="str">
        <f xml:space="preserve"> IF(tab_SATLISTE[[#This Row],[SAT-ID]]="","",IF(MID(tab_SATLISTE[[#This Row],[SAT-ID]],2,1)="x","Freistaat Bayern",INDEX(bezirke,LEFT(tab_SATLISTE[[#This Row],[SAT-ID]],1))&amp; " - "&amp; IF(MID(tab_SATLISTE[[#This Row],[SAT-ID]],2,1)="k","kommunal","privat")))</f>
        <v>Schwaben - privat</v>
      </c>
      <c r="I2428" s="365"/>
      <c r="J2428" s="365"/>
      <c r="K2428" s="365"/>
      <c r="L2428" s="366"/>
    </row>
    <row r="2429" spans="1:12" ht="15.95" customHeight="1" x14ac:dyDescent="0.25">
      <c r="A2429" s="133" t="s">
        <v>1109</v>
      </c>
      <c r="B2429" s="133" t="s">
        <v>5122</v>
      </c>
      <c r="C2429" s="133">
        <v>4</v>
      </c>
      <c r="D2429" s="136">
        <v>4000</v>
      </c>
      <c r="E2429" s="135">
        <v>1000</v>
      </c>
      <c r="F2429" s="133">
        <v>4</v>
      </c>
      <c r="G2429" s="46" t="str">
        <f>IF(MID(tab_SATLISTE[[#This Row],[SAT-ID]],2,1)="x","x",LEFT(tab_SATLISTE[[#This Row],[SAT-ID]]))</f>
        <v>1</v>
      </c>
      <c r="H2429" s="364" t="str">
        <f xml:space="preserve"> IF(tab_SATLISTE[[#This Row],[SAT-ID]]="","",IF(MID(tab_SATLISTE[[#This Row],[SAT-ID]],2,1)="x","Freistaat Bayern",INDEX(bezirke,LEFT(tab_SATLISTE[[#This Row],[SAT-ID]],1))&amp; " - "&amp; IF(MID(tab_SATLISTE[[#This Row],[SAT-ID]],2,1)="k","kommunal","privat")))</f>
        <v>Oberbayern - privat</v>
      </c>
      <c r="I2429" s="365"/>
      <c r="J2429" s="365"/>
      <c r="K2429" s="365"/>
      <c r="L2429" s="366"/>
    </row>
    <row r="2430" spans="1:12" ht="15.95" customHeight="1" x14ac:dyDescent="0.25">
      <c r="A2430" s="133" t="s">
        <v>2869</v>
      </c>
      <c r="B2430" s="133" t="s">
        <v>5123</v>
      </c>
      <c r="C2430" s="133">
        <v>8</v>
      </c>
      <c r="D2430" s="136">
        <v>8000</v>
      </c>
      <c r="E2430" s="135">
        <v>2000</v>
      </c>
      <c r="F2430" s="133">
        <v>8</v>
      </c>
      <c r="G2430" s="46" t="str">
        <f>IF(MID(tab_SATLISTE[[#This Row],[SAT-ID]],2,1)="x","x",LEFT(tab_SATLISTE[[#This Row],[SAT-ID]]))</f>
        <v>7</v>
      </c>
      <c r="H2430" s="364" t="str">
        <f xml:space="preserve"> IF(tab_SATLISTE[[#This Row],[SAT-ID]]="","",IF(MID(tab_SATLISTE[[#This Row],[SAT-ID]],2,1)="x","Freistaat Bayern",INDEX(bezirke,LEFT(tab_SATLISTE[[#This Row],[SAT-ID]],1))&amp; " - "&amp; IF(MID(tab_SATLISTE[[#This Row],[SAT-ID]],2,1)="k","kommunal","privat")))</f>
        <v>Schwaben - privat</v>
      </c>
      <c r="I2430" s="365"/>
      <c r="J2430" s="365"/>
      <c r="K2430" s="365"/>
      <c r="L2430" s="366"/>
    </row>
    <row r="2431" spans="1:12" ht="15.95" customHeight="1" x14ac:dyDescent="0.25">
      <c r="A2431" s="133" t="s">
        <v>2200</v>
      </c>
      <c r="B2431" s="133" t="s">
        <v>3307</v>
      </c>
      <c r="C2431" s="133">
        <v>14</v>
      </c>
      <c r="D2431" s="136">
        <v>14000</v>
      </c>
      <c r="E2431" s="135">
        <v>3500</v>
      </c>
      <c r="F2431" s="133">
        <v>14</v>
      </c>
      <c r="G2431" s="46" t="str">
        <f>IF(MID(tab_SATLISTE[[#This Row],[SAT-ID]],2,1)="x","x",LEFT(tab_SATLISTE[[#This Row],[SAT-ID]]))</f>
        <v>5</v>
      </c>
      <c r="H2431" s="364" t="str">
        <f xml:space="preserve"> IF(tab_SATLISTE[[#This Row],[SAT-ID]]="","",IF(MID(tab_SATLISTE[[#This Row],[SAT-ID]],2,1)="x","Freistaat Bayern",INDEX(bezirke,LEFT(tab_SATLISTE[[#This Row],[SAT-ID]],1))&amp; " - "&amp; IF(MID(tab_SATLISTE[[#This Row],[SAT-ID]],2,1)="k","kommunal","privat")))</f>
        <v>Mittelfranken - privat</v>
      </c>
      <c r="I2431" s="365"/>
      <c r="J2431" s="365"/>
      <c r="K2431" s="365"/>
      <c r="L2431" s="366"/>
    </row>
    <row r="2432" spans="1:12" ht="15.95" customHeight="1" x14ac:dyDescent="0.25">
      <c r="A2432" s="133" t="s">
        <v>1048</v>
      </c>
      <c r="B2432" s="133" t="s">
        <v>5124</v>
      </c>
      <c r="C2432" s="133">
        <v>141</v>
      </c>
      <c r="D2432" s="136">
        <v>141000</v>
      </c>
      <c r="E2432" s="135">
        <v>35250</v>
      </c>
      <c r="F2432" s="133">
        <v>141</v>
      </c>
      <c r="G2432" s="46" t="str">
        <f>IF(MID(tab_SATLISTE[[#This Row],[SAT-ID]],2,1)="x","x",LEFT(tab_SATLISTE[[#This Row],[SAT-ID]]))</f>
        <v>1</v>
      </c>
      <c r="H2432" s="364" t="str">
        <f xml:space="preserve"> IF(tab_SATLISTE[[#This Row],[SAT-ID]]="","",IF(MID(tab_SATLISTE[[#This Row],[SAT-ID]],2,1)="x","Freistaat Bayern",INDEX(bezirke,LEFT(tab_SATLISTE[[#This Row],[SAT-ID]],1))&amp; " - "&amp; IF(MID(tab_SATLISTE[[#This Row],[SAT-ID]],2,1)="k","kommunal","privat")))</f>
        <v>Oberbayern - privat</v>
      </c>
      <c r="I2432" s="365"/>
      <c r="J2432" s="365"/>
      <c r="K2432" s="365"/>
      <c r="L2432" s="366"/>
    </row>
    <row r="2433" spans="1:12" ht="15.95" customHeight="1" x14ac:dyDescent="0.25">
      <c r="A2433" s="133" t="s">
        <v>2556</v>
      </c>
      <c r="B2433" s="133" t="s">
        <v>5125</v>
      </c>
      <c r="C2433" s="133">
        <v>113</v>
      </c>
      <c r="D2433" s="136">
        <v>113000</v>
      </c>
      <c r="E2433" s="135">
        <v>28250</v>
      </c>
      <c r="F2433" s="133">
        <v>113</v>
      </c>
      <c r="G2433" s="46" t="str">
        <f>IF(MID(tab_SATLISTE[[#This Row],[SAT-ID]],2,1)="x","x",LEFT(tab_SATLISTE[[#This Row],[SAT-ID]]))</f>
        <v>6</v>
      </c>
      <c r="H2433" s="364" t="str">
        <f xml:space="preserve"> IF(tab_SATLISTE[[#This Row],[SAT-ID]]="","",IF(MID(tab_SATLISTE[[#This Row],[SAT-ID]],2,1)="x","Freistaat Bayern",INDEX(bezirke,LEFT(tab_SATLISTE[[#This Row],[SAT-ID]],1))&amp; " - "&amp; IF(MID(tab_SATLISTE[[#This Row],[SAT-ID]],2,1)="k","kommunal","privat")))</f>
        <v>Unterfranken - privat</v>
      </c>
      <c r="I2433" s="365"/>
      <c r="J2433" s="365"/>
      <c r="K2433" s="365"/>
      <c r="L2433" s="366"/>
    </row>
    <row r="2434" spans="1:12" ht="15.95" customHeight="1" x14ac:dyDescent="0.25">
      <c r="A2434" s="133" t="s">
        <v>1617</v>
      </c>
      <c r="B2434" s="133" t="s">
        <v>5126</v>
      </c>
      <c r="C2434" s="133">
        <v>28</v>
      </c>
      <c r="D2434" s="136">
        <v>28000</v>
      </c>
      <c r="E2434" s="135">
        <v>7000</v>
      </c>
      <c r="F2434" s="133">
        <v>28</v>
      </c>
      <c r="G2434" s="46" t="str">
        <f>IF(MID(tab_SATLISTE[[#This Row],[SAT-ID]],2,1)="x","x",LEFT(tab_SATLISTE[[#This Row],[SAT-ID]]))</f>
        <v>3</v>
      </c>
      <c r="H2434" s="364" t="str">
        <f xml:space="preserve"> IF(tab_SATLISTE[[#This Row],[SAT-ID]]="","",IF(MID(tab_SATLISTE[[#This Row],[SAT-ID]],2,1)="x","Freistaat Bayern",INDEX(bezirke,LEFT(tab_SATLISTE[[#This Row],[SAT-ID]],1))&amp; " - "&amp; IF(MID(tab_SATLISTE[[#This Row],[SAT-ID]],2,1)="k","kommunal","privat")))</f>
        <v>Oberpfalz - kommunal</v>
      </c>
      <c r="I2434" s="365"/>
      <c r="J2434" s="365"/>
      <c r="K2434" s="365"/>
      <c r="L2434" s="366"/>
    </row>
    <row r="2435" spans="1:12" ht="15.95" customHeight="1" x14ac:dyDescent="0.25">
      <c r="A2435" s="133" t="s">
        <v>2868</v>
      </c>
      <c r="B2435" s="133" t="s">
        <v>292</v>
      </c>
      <c r="C2435" s="133">
        <v>86</v>
      </c>
      <c r="D2435" s="136">
        <v>86000</v>
      </c>
      <c r="E2435" s="135">
        <v>21500</v>
      </c>
      <c r="F2435" s="133">
        <v>86</v>
      </c>
      <c r="G2435" s="46" t="str">
        <f>IF(MID(tab_SATLISTE[[#This Row],[SAT-ID]],2,1)="x","x",LEFT(tab_SATLISTE[[#This Row],[SAT-ID]]))</f>
        <v>7</v>
      </c>
      <c r="H2435" s="364" t="str">
        <f xml:space="preserve"> IF(tab_SATLISTE[[#This Row],[SAT-ID]]="","",IF(MID(tab_SATLISTE[[#This Row],[SAT-ID]],2,1)="x","Freistaat Bayern",INDEX(bezirke,LEFT(tab_SATLISTE[[#This Row],[SAT-ID]],1))&amp; " - "&amp; IF(MID(tab_SATLISTE[[#This Row],[SAT-ID]],2,1)="k","kommunal","privat")))</f>
        <v>Schwaben - privat</v>
      </c>
      <c r="I2435" s="365"/>
      <c r="J2435" s="365"/>
      <c r="K2435" s="365"/>
      <c r="L2435" s="366"/>
    </row>
    <row r="2436" spans="1:12" ht="15.95" customHeight="1" x14ac:dyDescent="0.25">
      <c r="A2436" s="133" t="s">
        <v>1444</v>
      </c>
      <c r="B2436" s="133" t="s">
        <v>5124</v>
      </c>
      <c r="C2436" s="133">
        <v>132</v>
      </c>
      <c r="D2436" s="136">
        <v>132000</v>
      </c>
      <c r="E2436" s="135">
        <v>33000</v>
      </c>
      <c r="F2436" s="133">
        <v>132</v>
      </c>
      <c r="G2436" s="46" t="str">
        <f>IF(MID(tab_SATLISTE[[#This Row],[SAT-ID]],2,1)="x","x",LEFT(tab_SATLISTE[[#This Row],[SAT-ID]]))</f>
        <v>2</v>
      </c>
      <c r="H2436" s="364" t="str">
        <f xml:space="preserve"> IF(tab_SATLISTE[[#This Row],[SAT-ID]]="","",IF(MID(tab_SATLISTE[[#This Row],[SAT-ID]],2,1)="x","Freistaat Bayern",INDEX(bezirke,LEFT(tab_SATLISTE[[#This Row],[SAT-ID]],1))&amp; " - "&amp; IF(MID(tab_SATLISTE[[#This Row],[SAT-ID]],2,1)="k","kommunal","privat")))</f>
        <v>Niederbayern - privat</v>
      </c>
      <c r="I2436" s="365"/>
      <c r="J2436" s="365"/>
      <c r="K2436" s="365"/>
      <c r="L2436" s="366"/>
    </row>
    <row r="2437" spans="1:12" ht="15.95" customHeight="1" x14ac:dyDescent="0.25">
      <c r="A2437" s="133" t="s">
        <v>1748</v>
      </c>
      <c r="B2437" s="133" t="s">
        <v>5127</v>
      </c>
      <c r="C2437" s="133">
        <v>162</v>
      </c>
      <c r="D2437" s="136">
        <v>162000</v>
      </c>
      <c r="E2437" s="135">
        <v>40500</v>
      </c>
      <c r="F2437" s="133">
        <v>162</v>
      </c>
      <c r="G2437" s="46" t="str">
        <f>IF(MID(tab_SATLISTE[[#This Row],[SAT-ID]],2,1)="x","x",LEFT(tab_SATLISTE[[#This Row],[SAT-ID]]))</f>
        <v>4</v>
      </c>
      <c r="H2437" s="364" t="str">
        <f xml:space="preserve"> IF(tab_SATLISTE[[#This Row],[SAT-ID]]="","",IF(MID(tab_SATLISTE[[#This Row],[SAT-ID]],2,1)="x","Freistaat Bayern",INDEX(bezirke,LEFT(tab_SATLISTE[[#This Row],[SAT-ID]],1))&amp; " - "&amp; IF(MID(tab_SATLISTE[[#This Row],[SAT-ID]],2,1)="k","kommunal","privat")))</f>
        <v>Oberfranken - kommunal</v>
      </c>
      <c r="I2437" s="365"/>
      <c r="J2437" s="365"/>
      <c r="K2437" s="365"/>
      <c r="L2437" s="366"/>
    </row>
    <row r="2438" spans="1:12" ht="15.95" customHeight="1" x14ac:dyDescent="0.25">
      <c r="A2438" s="133" t="s">
        <v>2289</v>
      </c>
      <c r="B2438" s="133" t="s">
        <v>5128</v>
      </c>
      <c r="C2438" s="133">
        <v>145</v>
      </c>
      <c r="D2438" s="136">
        <v>145000</v>
      </c>
      <c r="E2438" s="135">
        <v>36250</v>
      </c>
      <c r="F2438" s="133">
        <v>145</v>
      </c>
      <c r="G2438" s="46" t="str">
        <f>IF(MID(tab_SATLISTE[[#This Row],[SAT-ID]],2,1)="x","x",LEFT(tab_SATLISTE[[#This Row],[SAT-ID]]))</f>
        <v>6</v>
      </c>
      <c r="H2438" s="364" t="str">
        <f xml:space="preserve"> IF(tab_SATLISTE[[#This Row],[SAT-ID]]="","",IF(MID(tab_SATLISTE[[#This Row],[SAT-ID]],2,1)="x","Freistaat Bayern",INDEX(bezirke,LEFT(tab_SATLISTE[[#This Row],[SAT-ID]],1))&amp; " - "&amp; IF(MID(tab_SATLISTE[[#This Row],[SAT-ID]],2,1)="k","kommunal","privat")))</f>
        <v>Unterfranken - kommunal</v>
      </c>
      <c r="I2438" s="365"/>
      <c r="J2438" s="365"/>
      <c r="K2438" s="365"/>
      <c r="L2438" s="366"/>
    </row>
    <row r="2439" spans="1:12" ht="15.95" customHeight="1" x14ac:dyDescent="0.25">
      <c r="A2439" s="133" t="s">
        <v>2514</v>
      </c>
      <c r="B2439" s="133" t="s">
        <v>5129</v>
      </c>
      <c r="C2439" s="133">
        <v>5</v>
      </c>
      <c r="D2439" s="136">
        <v>5000</v>
      </c>
      <c r="E2439" s="135">
        <v>1250</v>
      </c>
      <c r="F2439" s="133">
        <v>5</v>
      </c>
      <c r="G2439" s="46" t="str">
        <f>IF(MID(tab_SATLISTE[[#This Row],[SAT-ID]],2,1)="x","x",LEFT(tab_SATLISTE[[#This Row],[SAT-ID]]))</f>
        <v>6</v>
      </c>
      <c r="H2439" s="364" t="str">
        <f xml:space="preserve"> IF(tab_SATLISTE[[#This Row],[SAT-ID]]="","",IF(MID(tab_SATLISTE[[#This Row],[SAT-ID]],2,1)="x","Freistaat Bayern",INDEX(bezirke,LEFT(tab_SATLISTE[[#This Row],[SAT-ID]],1))&amp; " - "&amp; IF(MID(tab_SATLISTE[[#This Row],[SAT-ID]],2,1)="k","kommunal","privat")))</f>
        <v>Unterfranken - privat</v>
      </c>
      <c r="I2439" s="365"/>
      <c r="J2439" s="365"/>
      <c r="K2439" s="365"/>
      <c r="L2439" s="366"/>
    </row>
    <row r="2440" spans="1:12" ht="15.95" customHeight="1" x14ac:dyDescent="0.25">
      <c r="A2440" s="133" t="s">
        <v>809</v>
      </c>
      <c r="B2440" s="133" t="s">
        <v>5130</v>
      </c>
      <c r="C2440" s="133">
        <v>77</v>
      </c>
      <c r="D2440" s="136">
        <v>77000</v>
      </c>
      <c r="E2440" s="135">
        <v>19250</v>
      </c>
      <c r="F2440" s="133">
        <v>77</v>
      </c>
      <c r="G2440" s="46" t="str">
        <f>IF(MID(tab_SATLISTE[[#This Row],[SAT-ID]],2,1)="x","x",LEFT(tab_SATLISTE[[#This Row],[SAT-ID]]))</f>
        <v>1</v>
      </c>
      <c r="H2440" s="364" t="str">
        <f xml:space="preserve"> IF(tab_SATLISTE[[#This Row],[SAT-ID]]="","",IF(MID(tab_SATLISTE[[#This Row],[SAT-ID]],2,1)="x","Freistaat Bayern",INDEX(bezirke,LEFT(tab_SATLISTE[[#This Row],[SAT-ID]],1))&amp; " - "&amp; IF(MID(tab_SATLISTE[[#This Row],[SAT-ID]],2,1)="k","kommunal","privat")))</f>
        <v>Oberbayern - kommunal</v>
      </c>
      <c r="I2440" s="365"/>
      <c r="J2440" s="365"/>
      <c r="K2440" s="365"/>
      <c r="L2440" s="366"/>
    </row>
    <row r="2441" spans="1:12" ht="15.95" customHeight="1" x14ac:dyDescent="0.25">
      <c r="A2441" s="133" t="s">
        <v>1959</v>
      </c>
      <c r="B2441" s="133" t="s">
        <v>5131</v>
      </c>
      <c r="C2441" s="133">
        <v>33</v>
      </c>
      <c r="D2441" s="136">
        <v>33000</v>
      </c>
      <c r="E2441" s="135">
        <v>8250</v>
      </c>
      <c r="F2441" s="133">
        <v>33</v>
      </c>
      <c r="G2441" s="46" t="str">
        <f>IF(MID(tab_SATLISTE[[#This Row],[SAT-ID]],2,1)="x","x",LEFT(tab_SATLISTE[[#This Row],[SAT-ID]]))</f>
        <v>4</v>
      </c>
      <c r="H2441" s="364" t="str">
        <f xml:space="preserve"> IF(tab_SATLISTE[[#This Row],[SAT-ID]]="","",IF(MID(tab_SATLISTE[[#This Row],[SAT-ID]],2,1)="x","Freistaat Bayern",INDEX(bezirke,LEFT(tab_SATLISTE[[#This Row],[SAT-ID]],1))&amp; " - "&amp; IF(MID(tab_SATLISTE[[#This Row],[SAT-ID]],2,1)="k","kommunal","privat")))</f>
        <v>Oberfranken - privat</v>
      </c>
      <c r="I2441" s="365"/>
      <c r="J2441" s="365"/>
      <c r="K2441" s="365"/>
      <c r="L2441" s="366"/>
    </row>
    <row r="2442" spans="1:12" ht="15.95" customHeight="1" x14ac:dyDescent="0.25">
      <c r="A2442" s="133" t="s">
        <v>2546</v>
      </c>
      <c r="B2442" s="133" t="s">
        <v>295</v>
      </c>
      <c r="C2442" s="133">
        <v>36</v>
      </c>
      <c r="D2442" s="136">
        <v>36000</v>
      </c>
      <c r="E2442" s="135">
        <v>9000</v>
      </c>
      <c r="F2442" s="133">
        <v>36</v>
      </c>
      <c r="G2442" s="46" t="str">
        <f>IF(MID(tab_SATLISTE[[#This Row],[SAT-ID]],2,1)="x","x",LEFT(tab_SATLISTE[[#This Row],[SAT-ID]]))</f>
        <v>6</v>
      </c>
      <c r="H2442" s="364" t="str">
        <f xml:space="preserve"> IF(tab_SATLISTE[[#This Row],[SAT-ID]]="","",IF(MID(tab_SATLISTE[[#This Row],[SAT-ID]],2,1)="x","Freistaat Bayern",INDEX(bezirke,LEFT(tab_SATLISTE[[#This Row],[SAT-ID]],1))&amp; " - "&amp; IF(MID(tab_SATLISTE[[#This Row],[SAT-ID]],2,1)="k","kommunal","privat")))</f>
        <v>Unterfranken - privat</v>
      </c>
      <c r="I2442" s="365"/>
      <c r="J2442" s="365"/>
      <c r="K2442" s="365"/>
      <c r="L2442" s="366"/>
    </row>
    <row r="2443" spans="1:12" ht="15.95" customHeight="1" x14ac:dyDescent="0.25">
      <c r="A2443" s="133" t="s">
        <v>879</v>
      </c>
      <c r="B2443" s="133" t="s">
        <v>297</v>
      </c>
      <c r="C2443" s="133">
        <v>203</v>
      </c>
      <c r="D2443" s="136">
        <v>203000</v>
      </c>
      <c r="E2443" s="135">
        <v>50750</v>
      </c>
      <c r="F2443" s="133">
        <v>203</v>
      </c>
      <c r="G2443" s="46" t="str">
        <f>IF(MID(tab_SATLISTE[[#This Row],[SAT-ID]],2,1)="x","x",LEFT(tab_SATLISTE[[#This Row],[SAT-ID]]))</f>
        <v>1</v>
      </c>
      <c r="H2443" s="364" t="str">
        <f xml:space="preserve"> IF(tab_SATLISTE[[#This Row],[SAT-ID]]="","",IF(MID(tab_SATLISTE[[#This Row],[SAT-ID]],2,1)="x","Freistaat Bayern",INDEX(bezirke,LEFT(tab_SATLISTE[[#This Row],[SAT-ID]],1))&amp; " - "&amp; IF(MID(tab_SATLISTE[[#This Row],[SAT-ID]],2,1)="k","kommunal","privat")))</f>
        <v>Oberbayern - kommunal</v>
      </c>
      <c r="I2443" s="365"/>
      <c r="J2443" s="365"/>
      <c r="K2443" s="365"/>
      <c r="L2443" s="366"/>
    </row>
    <row r="2444" spans="1:12" ht="15.95" customHeight="1" x14ac:dyDescent="0.25">
      <c r="A2444" s="133" t="s">
        <v>916</v>
      </c>
      <c r="B2444" s="133" t="s">
        <v>5132</v>
      </c>
      <c r="C2444" s="133">
        <v>16</v>
      </c>
      <c r="D2444" s="136">
        <v>16000</v>
      </c>
      <c r="E2444" s="135">
        <v>4000</v>
      </c>
      <c r="F2444" s="133">
        <v>16</v>
      </c>
      <c r="G2444" s="46" t="str">
        <f>IF(MID(tab_SATLISTE[[#This Row],[SAT-ID]],2,1)="x","x",LEFT(tab_SATLISTE[[#This Row],[SAT-ID]]))</f>
        <v>1</v>
      </c>
      <c r="H2444" s="364" t="str">
        <f xml:space="preserve"> IF(tab_SATLISTE[[#This Row],[SAT-ID]]="","",IF(MID(tab_SATLISTE[[#This Row],[SAT-ID]],2,1)="x","Freistaat Bayern",INDEX(bezirke,LEFT(tab_SATLISTE[[#This Row],[SAT-ID]],1))&amp; " - "&amp; IF(MID(tab_SATLISTE[[#This Row],[SAT-ID]],2,1)="k","kommunal","privat")))</f>
        <v>Oberbayern - privat</v>
      </c>
      <c r="I2444" s="365"/>
      <c r="J2444" s="365"/>
      <c r="K2444" s="365"/>
      <c r="L2444" s="366"/>
    </row>
    <row r="2445" spans="1:12" ht="15.95" customHeight="1" x14ac:dyDescent="0.25">
      <c r="A2445" s="133" t="s">
        <v>1421</v>
      </c>
      <c r="B2445" s="133" t="s">
        <v>3324</v>
      </c>
      <c r="C2445" s="133">
        <v>54</v>
      </c>
      <c r="D2445" s="136">
        <v>54000</v>
      </c>
      <c r="E2445" s="135">
        <v>13500</v>
      </c>
      <c r="F2445" s="133">
        <v>54</v>
      </c>
      <c r="G2445" s="46" t="str">
        <f>IF(MID(tab_SATLISTE[[#This Row],[SAT-ID]],2,1)="x","x",LEFT(tab_SATLISTE[[#This Row],[SAT-ID]]))</f>
        <v>2</v>
      </c>
      <c r="H2445" s="364" t="str">
        <f xml:space="preserve"> IF(tab_SATLISTE[[#This Row],[SAT-ID]]="","",IF(MID(tab_SATLISTE[[#This Row],[SAT-ID]],2,1)="x","Freistaat Bayern",INDEX(bezirke,LEFT(tab_SATLISTE[[#This Row],[SAT-ID]],1))&amp; " - "&amp; IF(MID(tab_SATLISTE[[#This Row],[SAT-ID]],2,1)="k","kommunal","privat")))</f>
        <v>Niederbayern - privat</v>
      </c>
      <c r="I2445" s="365"/>
      <c r="J2445" s="365"/>
      <c r="K2445" s="365"/>
      <c r="L2445" s="366"/>
    </row>
    <row r="2446" spans="1:12" ht="15.95" customHeight="1" x14ac:dyDescent="0.25">
      <c r="A2446" s="133" t="s">
        <v>806</v>
      </c>
      <c r="B2446" s="133" t="s">
        <v>302</v>
      </c>
      <c r="C2446" s="133">
        <v>164</v>
      </c>
      <c r="D2446" s="136">
        <v>164000</v>
      </c>
      <c r="E2446" s="135">
        <v>41000</v>
      </c>
      <c r="F2446" s="133">
        <v>164</v>
      </c>
      <c r="G2446" s="46" t="str">
        <f>IF(MID(tab_SATLISTE[[#This Row],[SAT-ID]],2,1)="x","x",LEFT(tab_SATLISTE[[#This Row],[SAT-ID]]))</f>
        <v>1</v>
      </c>
      <c r="H2446" s="364" t="str">
        <f xml:space="preserve"> IF(tab_SATLISTE[[#This Row],[SAT-ID]]="","",IF(MID(tab_SATLISTE[[#This Row],[SAT-ID]],2,1)="x","Freistaat Bayern",INDEX(bezirke,LEFT(tab_SATLISTE[[#This Row],[SAT-ID]],1))&amp; " - "&amp; IF(MID(tab_SATLISTE[[#This Row],[SAT-ID]],2,1)="k","kommunal","privat")))</f>
        <v>Oberbayern - kommunal</v>
      </c>
      <c r="I2446" s="365"/>
      <c r="J2446" s="365"/>
      <c r="K2446" s="365"/>
      <c r="L2446" s="366"/>
    </row>
    <row r="2447" spans="1:12" ht="15.95" customHeight="1" x14ac:dyDescent="0.25">
      <c r="A2447" s="133" t="s">
        <v>2566</v>
      </c>
      <c r="B2447" s="133" t="s">
        <v>5133</v>
      </c>
      <c r="C2447" s="133">
        <v>27</v>
      </c>
      <c r="D2447" s="136">
        <v>27000</v>
      </c>
      <c r="E2447" s="135">
        <v>6750</v>
      </c>
      <c r="F2447" s="133">
        <v>27</v>
      </c>
      <c r="G2447" s="46" t="str">
        <f>IF(MID(tab_SATLISTE[[#This Row],[SAT-ID]],2,1)="x","x",LEFT(tab_SATLISTE[[#This Row],[SAT-ID]]))</f>
        <v>6</v>
      </c>
      <c r="H2447" s="364" t="str">
        <f xml:space="preserve"> IF(tab_SATLISTE[[#This Row],[SAT-ID]]="","",IF(MID(tab_SATLISTE[[#This Row],[SAT-ID]],2,1)="x","Freistaat Bayern",INDEX(bezirke,LEFT(tab_SATLISTE[[#This Row],[SAT-ID]],1))&amp; " - "&amp; IF(MID(tab_SATLISTE[[#This Row],[SAT-ID]],2,1)="k","kommunal","privat")))</f>
        <v>Unterfranken - privat</v>
      </c>
      <c r="I2447" s="365"/>
      <c r="J2447" s="365"/>
      <c r="K2447" s="365"/>
      <c r="L2447" s="366"/>
    </row>
    <row r="2448" spans="1:12" ht="15.95" customHeight="1" x14ac:dyDescent="0.25">
      <c r="A2448" s="133" t="s">
        <v>2410</v>
      </c>
      <c r="B2448" s="133" t="s">
        <v>5134</v>
      </c>
      <c r="C2448" s="133">
        <v>35</v>
      </c>
      <c r="D2448" s="136">
        <v>35000</v>
      </c>
      <c r="E2448" s="135">
        <v>8750</v>
      </c>
      <c r="F2448" s="133">
        <v>35</v>
      </c>
      <c r="G2448" s="46" t="str">
        <f>IF(MID(tab_SATLISTE[[#This Row],[SAT-ID]],2,1)="x","x",LEFT(tab_SATLISTE[[#This Row],[SAT-ID]]))</f>
        <v>6</v>
      </c>
      <c r="H2448" s="364" t="str">
        <f xml:space="preserve"> IF(tab_SATLISTE[[#This Row],[SAT-ID]]="","",IF(MID(tab_SATLISTE[[#This Row],[SAT-ID]],2,1)="x","Freistaat Bayern",INDEX(bezirke,LEFT(tab_SATLISTE[[#This Row],[SAT-ID]],1))&amp; " - "&amp; IF(MID(tab_SATLISTE[[#This Row],[SAT-ID]],2,1)="k","kommunal","privat")))</f>
        <v>Unterfranken - kommunal</v>
      </c>
      <c r="I2448" s="365"/>
      <c r="J2448" s="365"/>
      <c r="K2448" s="365"/>
      <c r="L2448" s="366"/>
    </row>
    <row r="2449" spans="1:12" ht="15.95" customHeight="1" x14ac:dyDescent="0.25">
      <c r="A2449" s="133" t="s">
        <v>1456</v>
      </c>
      <c r="B2449" s="133" t="s">
        <v>189</v>
      </c>
      <c r="C2449" s="133">
        <v>25</v>
      </c>
      <c r="D2449" s="136">
        <v>25000</v>
      </c>
      <c r="E2449" s="135">
        <v>6250</v>
      </c>
      <c r="F2449" s="133">
        <v>25</v>
      </c>
      <c r="G2449" s="46" t="str">
        <f>IF(MID(tab_SATLISTE[[#This Row],[SAT-ID]],2,1)="x","x",LEFT(tab_SATLISTE[[#This Row],[SAT-ID]]))</f>
        <v>2</v>
      </c>
      <c r="H2449" s="364" t="str">
        <f xml:space="preserve"> IF(tab_SATLISTE[[#This Row],[SAT-ID]]="","",IF(MID(tab_SATLISTE[[#This Row],[SAT-ID]],2,1)="x","Freistaat Bayern",INDEX(bezirke,LEFT(tab_SATLISTE[[#This Row],[SAT-ID]],1))&amp; " - "&amp; IF(MID(tab_SATLISTE[[#This Row],[SAT-ID]],2,1)="k","kommunal","privat")))</f>
        <v>Niederbayern - privat</v>
      </c>
      <c r="I2449" s="365"/>
      <c r="J2449" s="365"/>
      <c r="K2449" s="365"/>
      <c r="L2449" s="366"/>
    </row>
    <row r="2450" spans="1:12" ht="15.95" customHeight="1" x14ac:dyDescent="0.25">
      <c r="A2450" s="133" t="s">
        <v>1419</v>
      </c>
      <c r="B2450" s="133" t="s">
        <v>308</v>
      </c>
      <c r="C2450" s="133">
        <v>43</v>
      </c>
      <c r="D2450" s="136">
        <v>43000</v>
      </c>
      <c r="E2450" s="135">
        <v>10750</v>
      </c>
      <c r="F2450" s="133">
        <v>43</v>
      </c>
      <c r="G2450" s="46" t="str">
        <f>IF(MID(tab_SATLISTE[[#This Row],[SAT-ID]],2,1)="x","x",LEFT(tab_SATLISTE[[#This Row],[SAT-ID]]))</f>
        <v>2</v>
      </c>
      <c r="H2450" s="364" t="str">
        <f xml:space="preserve"> IF(tab_SATLISTE[[#This Row],[SAT-ID]]="","",IF(MID(tab_SATLISTE[[#This Row],[SAT-ID]],2,1)="x","Freistaat Bayern",INDEX(bezirke,LEFT(tab_SATLISTE[[#This Row],[SAT-ID]],1))&amp; " - "&amp; IF(MID(tab_SATLISTE[[#This Row],[SAT-ID]],2,1)="k","kommunal","privat")))</f>
        <v>Niederbayern - privat</v>
      </c>
      <c r="I2450" s="365"/>
      <c r="J2450" s="365"/>
      <c r="K2450" s="365"/>
      <c r="L2450" s="366"/>
    </row>
    <row r="2451" spans="1:12" ht="15.95" customHeight="1" x14ac:dyDescent="0.25">
      <c r="A2451" s="133" t="s">
        <v>1422</v>
      </c>
      <c r="B2451" s="133" t="s">
        <v>5135</v>
      </c>
      <c r="C2451" s="133">
        <v>24</v>
      </c>
      <c r="D2451" s="136">
        <v>24000</v>
      </c>
      <c r="E2451" s="135">
        <v>6000</v>
      </c>
      <c r="F2451" s="133">
        <v>24</v>
      </c>
      <c r="G2451" s="46" t="str">
        <f>IF(MID(tab_SATLISTE[[#This Row],[SAT-ID]],2,1)="x","x",LEFT(tab_SATLISTE[[#This Row],[SAT-ID]]))</f>
        <v>2</v>
      </c>
      <c r="H2451" s="364" t="str">
        <f xml:space="preserve"> IF(tab_SATLISTE[[#This Row],[SAT-ID]]="","",IF(MID(tab_SATLISTE[[#This Row],[SAT-ID]],2,1)="x","Freistaat Bayern",INDEX(bezirke,LEFT(tab_SATLISTE[[#This Row],[SAT-ID]],1))&amp; " - "&amp; IF(MID(tab_SATLISTE[[#This Row],[SAT-ID]],2,1)="k","kommunal","privat")))</f>
        <v>Niederbayern - privat</v>
      </c>
      <c r="I2451" s="365"/>
      <c r="J2451" s="365"/>
      <c r="K2451" s="365"/>
      <c r="L2451" s="366"/>
    </row>
    <row r="2452" spans="1:12" ht="15.95" customHeight="1" x14ac:dyDescent="0.25">
      <c r="A2452" s="133" t="s">
        <v>1418</v>
      </c>
      <c r="B2452" s="133" t="s">
        <v>5136</v>
      </c>
      <c r="C2452" s="133">
        <v>68</v>
      </c>
      <c r="D2452" s="136">
        <v>68000</v>
      </c>
      <c r="E2452" s="135">
        <v>17000</v>
      </c>
      <c r="F2452" s="133">
        <v>68</v>
      </c>
      <c r="G2452" s="46" t="str">
        <f>IF(MID(tab_SATLISTE[[#This Row],[SAT-ID]],2,1)="x","x",LEFT(tab_SATLISTE[[#This Row],[SAT-ID]]))</f>
        <v>2</v>
      </c>
      <c r="H2452" s="364" t="str">
        <f xml:space="preserve"> IF(tab_SATLISTE[[#This Row],[SAT-ID]]="","",IF(MID(tab_SATLISTE[[#This Row],[SAT-ID]],2,1)="x","Freistaat Bayern",INDEX(bezirke,LEFT(tab_SATLISTE[[#This Row],[SAT-ID]],1))&amp; " - "&amp; IF(MID(tab_SATLISTE[[#This Row],[SAT-ID]],2,1)="k","kommunal","privat")))</f>
        <v>Niederbayern - privat</v>
      </c>
      <c r="I2452" s="365"/>
      <c r="J2452" s="365"/>
      <c r="K2452" s="365"/>
      <c r="L2452" s="366"/>
    </row>
    <row r="2453" spans="1:12" ht="15.95" customHeight="1" x14ac:dyDescent="0.25">
      <c r="A2453" s="133" t="s">
        <v>1712</v>
      </c>
      <c r="B2453" s="133" t="s">
        <v>126</v>
      </c>
      <c r="C2453" s="133">
        <v>26</v>
      </c>
      <c r="D2453" s="136">
        <v>26000</v>
      </c>
      <c r="E2453" s="135">
        <v>6500</v>
      </c>
      <c r="F2453" s="133">
        <v>26</v>
      </c>
      <c r="G2453" s="46" t="str">
        <f>IF(MID(tab_SATLISTE[[#This Row],[SAT-ID]],2,1)="x","x",LEFT(tab_SATLISTE[[#This Row],[SAT-ID]]))</f>
        <v>3</v>
      </c>
      <c r="H2453" s="364" t="str">
        <f xml:space="preserve"> IF(tab_SATLISTE[[#This Row],[SAT-ID]]="","",IF(MID(tab_SATLISTE[[#This Row],[SAT-ID]],2,1)="x","Freistaat Bayern",INDEX(bezirke,LEFT(tab_SATLISTE[[#This Row],[SAT-ID]],1))&amp; " - "&amp; IF(MID(tab_SATLISTE[[#This Row],[SAT-ID]],2,1)="k","kommunal","privat")))</f>
        <v>Oberpfalz - privat</v>
      </c>
      <c r="I2453" s="365"/>
      <c r="J2453" s="365"/>
      <c r="K2453" s="365"/>
      <c r="L2453" s="366"/>
    </row>
    <row r="2454" spans="1:12" ht="15.95" customHeight="1" x14ac:dyDescent="0.25">
      <c r="A2454" s="133" t="s">
        <v>2565</v>
      </c>
      <c r="B2454" s="133" t="s">
        <v>5137</v>
      </c>
      <c r="C2454" s="133">
        <v>25</v>
      </c>
      <c r="D2454" s="136">
        <v>25000</v>
      </c>
      <c r="E2454" s="135">
        <v>6250</v>
      </c>
      <c r="F2454" s="133">
        <v>25</v>
      </c>
      <c r="G2454" s="46" t="str">
        <f>IF(MID(tab_SATLISTE[[#This Row],[SAT-ID]],2,1)="x","x",LEFT(tab_SATLISTE[[#This Row],[SAT-ID]]))</f>
        <v>6</v>
      </c>
      <c r="H2454" s="364" t="str">
        <f xml:space="preserve"> IF(tab_SATLISTE[[#This Row],[SAT-ID]]="","",IF(MID(tab_SATLISTE[[#This Row],[SAT-ID]],2,1)="x","Freistaat Bayern",INDEX(bezirke,LEFT(tab_SATLISTE[[#This Row],[SAT-ID]],1))&amp; " - "&amp; IF(MID(tab_SATLISTE[[#This Row],[SAT-ID]],2,1)="k","kommunal","privat")))</f>
        <v>Unterfranken - privat</v>
      </c>
      <c r="I2454" s="365"/>
      <c r="J2454" s="365"/>
      <c r="K2454" s="365"/>
      <c r="L2454" s="366"/>
    </row>
    <row r="2455" spans="1:12" ht="15.95" customHeight="1" x14ac:dyDescent="0.25">
      <c r="A2455" s="133" t="s">
        <v>1736</v>
      </c>
      <c r="B2455" s="133" t="s">
        <v>5138</v>
      </c>
      <c r="C2455" s="133">
        <v>22</v>
      </c>
      <c r="D2455" s="136">
        <v>22000</v>
      </c>
      <c r="E2455" s="135">
        <v>5500</v>
      </c>
      <c r="F2455" s="133">
        <v>22</v>
      </c>
      <c r="G2455" s="46" t="str">
        <f>IF(MID(tab_SATLISTE[[#This Row],[SAT-ID]],2,1)="x","x",LEFT(tab_SATLISTE[[#This Row],[SAT-ID]]))</f>
        <v>3</v>
      </c>
      <c r="H2455" s="364" t="str">
        <f xml:space="preserve"> IF(tab_SATLISTE[[#This Row],[SAT-ID]]="","",IF(MID(tab_SATLISTE[[#This Row],[SAT-ID]],2,1)="x","Freistaat Bayern",INDEX(bezirke,LEFT(tab_SATLISTE[[#This Row],[SAT-ID]],1))&amp; " - "&amp; IF(MID(tab_SATLISTE[[#This Row],[SAT-ID]],2,1)="k","kommunal","privat")))</f>
        <v>Oberpfalz - privat</v>
      </c>
      <c r="I2455" s="365"/>
      <c r="J2455" s="365"/>
      <c r="K2455" s="365"/>
      <c r="L2455" s="366"/>
    </row>
    <row r="2456" spans="1:12" ht="15.95" customHeight="1" x14ac:dyDescent="0.25">
      <c r="A2456" s="133" t="s">
        <v>1080</v>
      </c>
      <c r="B2456" s="133" t="s">
        <v>5139</v>
      </c>
      <c r="C2456" s="133">
        <v>22</v>
      </c>
      <c r="D2456" s="136">
        <v>22000</v>
      </c>
      <c r="E2456" s="135">
        <v>5500</v>
      </c>
      <c r="F2456" s="133">
        <v>22</v>
      </c>
      <c r="G2456" s="46" t="str">
        <f>IF(MID(tab_SATLISTE[[#This Row],[SAT-ID]],2,1)="x","x",LEFT(tab_SATLISTE[[#This Row],[SAT-ID]]))</f>
        <v>1</v>
      </c>
      <c r="H2456" s="364" t="str">
        <f xml:space="preserve"> IF(tab_SATLISTE[[#This Row],[SAT-ID]]="","",IF(MID(tab_SATLISTE[[#This Row],[SAT-ID]],2,1)="x","Freistaat Bayern",INDEX(bezirke,LEFT(tab_SATLISTE[[#This Row],[SAT-ID]],1))&amp; " - "&amp; IF(MID(tab_SATLISTE[[#This Row],[SAT-ID]],2,1)="k","kommunal","privat")))</f>
        <v>Oberbayern - privat</v>
      </c>
      <c r="I2456" s="365"/>
      <c r="J2456" s="365"/>
      <c r="K2456" s="365"/>
      <c r="L2456" s="366"/>
    </row>
    <row r="2457" spans="1:12" ht="15.95" customHeight="1" x14ac:dyDescent="0.25">
      <c r="A2457" s="133" t="s">
        <v>2293</v>
      </c>
      <c r="B2457" s="133" t="s">
        <v>310</v>
      </c>
      <c r="C2457" s="133">
        <v>41</v>
      </c>
      <c r="D2457" s="136">
        <v>41000</v>
      </c>
      <c r="E2457" s="135">
        <v>10250</v>
      </c>
      <c r="F2457" s="133">
        <v>41</v>
      </c>
      <c r="G2457" s="46" t="str">
        <f>IF(MID(tab_SATLISTE[[#This Row],[SAT-ID]],2,1)="x","x",LEFT(tab_SATLISTE[[#This Row],[SAT-ID]]))</f>
        <v>6</v>
      </c>
      <c r="H2457" s="364" t="str">
        <f xml:space="preserve"> IF(tab_SATLISTE[[#This Row],[SAT-ID]]="","",IF(MID(tab_SATLISTE[[#This Row],[SAT-ID]],2,1)="x","Freistaat Bayern",INDEX(bezirke,LEFT(tab_SATLISTE[[#This Row],[SAT-ID]],1))&amp; " - "&amp; IF(MID(tab_SATLISTE[[#This Row],[SAT-ID]],2,1)="k","kommunal","privat")))</f>
        <v>Unterfranken - kommunal</v>
      </c>
      <c r="I2457" s="365"/>
      <c r="J2457" s="365"/>
      <c r="K2457" s="365"/>
      <c r="L2457" s="366"/>
    </row>
    <row r="2458" spans="1:12" ht="15.95" customHeight="1" x14ac:dyDescent="0.25">
      <c r="A2458" s="133" t="s">
        <v>2573</v>
      </c>
      <c r="B2458" s="133" t="s">
        <v>5140</v>
      </c>
      <c r="C2458" s="133">
        <v>98</v>
      </c>
      <c r="D2458" s="136">
        <v>98000</v>
      </c>
      <c r="E2458" s="135">
        <v>24500</v>
      </c>
      <c r="F2458" s="133">
        <v>98</v>
      </c>
      <c r="G2458" s="46" t="str">
        <f>IF(MID(tab_SATLISTE[[#This Row],[SAT-ID]],2,1)="x","x",LEFT(tab_SATLISTE[[#This Row],[SAT-ID]]))</f>
        <v>6</v>
      </c>
      <c r="H2458" s="364" t="str">
        <f xml:space="preserve"> IF(tab_SATLISTE[[#This Row],[SAT-ID]]="","",IF(MID(tab_SATLISTE[[#This Row],[SAT-ID]],2,1)="x","Freistaat Bayern",INDEX(bezirke,LEFT(tab_SATLISTE[[#This Row],[SAT-ID]],1))&amp; " - "&amp; IF(MID(tab_SATLISTE[[#This Row],[SAT-ID]],2,1)="k","kommunal","privat")))</f>
        <v>Unterfranken - privat</v>
      </c>
      <c r="I2458" s="365"/>
      <c r="J2458" s="365"/>
      <c r="K2458" s="365"/>
      <c r="L2458" s="366"/>
    </row>
    <row r="2459" spans="1:12" ht="15.95" customHeight="1" x14ac:dyDescent="0.25">
      <c r="A2459" s="133" t="s">
        <v>2675</v>
      </c>
      <c r="B2459" s="133" t="s">
        <v>5141</v>
      </c>
      <c r="C2459" s="133">
        <v>94</v>
      </c>
      <c r="D2459" s="136">
        <v>94000</v>
      </c>
      <c r="E2459" s="135">
        <v>23500</v>
      </c>
      <c r="F2459" s="133">
        <v>94</v>
      </c>
      <c r="G2459" s="46" t="str">
        <f>IF(MID(tab_SATLISTE[[#This Row],[SAT-ID]],2,1)="x","x",LEFT(tab_SATLISTE[[#This Row],[SAT-ID]]))</f>
        <v>7</v>
      </c>
      <c r="H2459" s="364" t="str">
        <f xml:space="preserve"> IF(tab_SATLISTE[[#This Row],[SAT-ID]]="","",IF(MID(tab_SATLISTE[[#This Row],[SAT-ID]],2,1)="x","Freistaat Bayern",INDEX(bezirke,LEFT(tab_SATLISTE[[#This Row],[SAT-ID]],1))&amp; " - "&amp; IF(MID(tab_SATLISTE[[#This Row],[SAT-ID]],2,1)="k","kommunal","privat")))</f>
        <v>Schwaben - kommunal</v>
      </c>
      <c r="I2459" s="365"/>
      <c r="J2459" s="365"/>
      <c r="K2459" s="365"/>
      <c r="L2459" s="366"/>
    </row>
    <row r="2460" spans="1:12" ht="15.95" customHeight="1" x14ac:dyDescent="0.25">
      <c r="A2460" s="133" t="s">
        <v>807</v>
      </c>
      <c r="B2460" s="133" t="s">
        <v>298</v>
      </c>
      <c r="C2460" s="133">
        <v>388</v>
      </c>
      <c r="D2460" s="136">
        <v>388000</v>
      </c>
      <c r="E2460" s="135">
        <v>97000</v>
      </c>
      <c r="F2460" s="133">
        <v>388</v>
      </c>
      <c r="G2460" s="46" t="str">
        <f>IF(MID(tab_SATLISTE[[#This Row],[SAT-ID]],2,1)="x","x",LEFT(tab_SATLISTE[[#This Row],[SAT-ID]]))</f>
        <v>1</v>
      </c>
      <c r="H2460" s="364" t="str">
        <f xml:space="preserve"> IF(tab_SATLISTE[[#This Row],[SAT-ID]]="","",IF(MID(tab_SATLISTE[[#This Row],[SAT-ID]],2,1)="x","Freistaat Bayern",INDEX(bezirke,LEFT(tab_SATLISTE[[#This Row],[SAT-ID]],1))&amp; " - "&amp; IF(MID(tab_SATLISTE[[#This Row],[SAT-ID]],2,1)="k","kommunal","privat")))</f>
        <v>Oberbayern - kommunal</v>
      </c>
      <c r="I2460" s="365"/>
      <c r="J2460" s="365"/>
      <c r="K2460" s="365"/>
      <c r="L2460" s="366"/>
    </row>
    <row r="2461" spans="1:12" ht="15.95" customHeight="1" x14ac:dyDescent="0.25">
      <c r="A2461" s="133" t="s">
        <v>2786</v>
      </c>
      <c r="B2461" s="133" t="s">
        <v>5142</v>
      </c>
      <c r="C2461" s="133">
        <v>51</v>
      </c>
      <c r="D2461" s="136">
        <v>51000</v>
      </c>
      <c r="E2461" s="135">
        <v>12750</v>
      </c>
      <c r="F2461" s="133">
        <v>51</v>
      </c>
      <c r="G2461" s="46" t="str">
        <f>IF(MID(tab_SATLISTE[[#This Row],[SAT-ID]],2,1)="x","x",LEFT(tab_SATLISTE[[#This Row],[SAT-ID]]))</f>
        <v>7</v>
      </c>
      <c r="H2461" s="364" t="str">
        <f xml:space="preserve"> IF(tab_SATLISTE[[#This Row],[SAT-ID]]="","",IF(MID(tab_SATLISTE[[#This Row],[SAT-ID]],2,1)="x","Freistaat Bayern",INDEX(bezirke,LEFT(tab_SATLISTE[[#This Row],[SAT-ID]],1))&amp; " - "&amp; IF(MID(tab_SATLISTE[[#This Row],[SAT-ID]],2,1)="k","kommunal","privat")))</f>
        <v>Schwaben - kommunal</v>
      </c>
      <c r="I2461" s="365"/>
      <c r="J2461" s="365"/>
      <c r="K2461" s="365"/>
      <c r="L2461" s="366"/>
    </row>
    <row r="2462" spans="1:12" ht="15.95" customHeight="1" x14ac:dyDescent="0.25">
      <c r="A2462" s="133" t="s">
        <v>804</v>
      </c>
      <c r="B2462" s="133" t="s">
        <v>5143</v>
      </c>
      <c r="C2462" s="133">
        <v>70</v>
      </c>
      <c r="D2462" s="136">
        <v>70000</v>
      </c>
      <c r="E2462" s="135">
        <v>17500</v>
      </c>
      <c r="F2462" s="133">
        <v>70</v>
      </c>
      <c r="G2462" s="46" t="str">
        <f>IF(MID(tab_SATLISTE[[#This Row],[SAT-ID]],2,1)="x","x",LEFT(tab_SATLISTE[[#This Row],[SAT-ID]]))</f>
        <v>1</v>
      </c>
      <c r="H2462" s="364" t="str">
        <f xml:space="preserve"> IF(tab_SATLISTE[[#This Row],[SAT-ID]]="","",IF(MID(tab_SATLISTE[[#This Row],[SAT-ID]],2,1)="x","Freistaat Bayern",INDEX(bezirke,LEFT(tab_SATLISTE[[#This Row],[SAT-ID]],1))&amp; " - "&amp; IF(MID(tab_SATLISTE[[#This Row],[SAT-ID]],2,1)="k","kommunal","privat")))</f>
        <v>Oberbayern - kommunal</v>
      </c>
      <c r="I2462" s="365"/>
      <c r="J2462" s="365"/>
      <c r="K2462" s="365"/>
      <c r="L2462" s="366"/>
    </row>
    <row r="2463" spans="1:12" ht="15.95" customHeight="1" x14ac:dyDescent="0.25">
      <c r="A2463" s="133" t="s">
        <v>1010</v>
      </c>
      <c r="B2463" s="133" t="s">
        <v>5144</v>
      </c>
      <c r="C2463" s="133">
        <v>8</v>
      </c>
      <c r="D2463" s="136">
        <v>8000</v>
      </c>
      <c r="E2463" s="135">
        <v>2000</v>
      </c>
      <c r="F2463" s="133">
        <v>8</v>
      </c>
      <c r="G2463" s="46" t="str">
        <f>IF(MID(tab_SATLISTE[[#This Row],[SAT-ID]],2,1)="x","x",LEFT(tab_SATLISTE[[#This Row],[SAT-ID]]))</f>
        <v>1</v>
      </c>
      <c r="H2463" s="364" t="str">
        <f xml:space="preserve"> IF(tab_SATLISTE[[#This Row],[SAT-ID]]="","",IF(MID(tab_SATLISTE[[#This Row],[SAT-ID]],2,1)="x","Freistaat Bayern",INDEX(bezirke,LEFT(tab_SATLISTE[[#This Row],[SAT-ID]],1))&amp; " - "&amp; IF(MID(tab_SATLISTE[[#This Row],[SAT-ID]],2,1)="k","kommunal","privat")))</f>
        <v>Oberbayern - privat</v>
      </c>
      <c r="I2463" s="365"/>
      <c r="J2463" s="365"/>
      <c r="K2463" s="365"/>
      <c r="L2463" s="366"/>
    </row>
    <row r="2464" spans="1:12" ht="15.95" customHeight="1" x14ac:dyDescent="0.25">
      <c r="A2464" s="133" t="s">
        <v>2186</v>
      </c>
      <c r="B2464" s="133" t="s">
        <v>5145</v>
      </c>
      <c r="C2464" s="133">
        <v>34</v>
      </c>
      <c r="D2464" s="136">
        <v>34000</v>
      </c>
      <c r="E2464" s="135">
        <v>8500</v>
      </c>
      <c r="F2464" s="133">
        <v>34</v>
      </c>
      <c r="G2464" s="46" t="str">
        <f>IF(MID(tab_SATLISTE[[#This Row],[SAT-ID]],2,1)="x","x",LEFT(tab_SATLISTE[[#This Row],[SAT-ID]]))</f>
        <v>5</v>
      </c>
      <c r="H2464" s="364" t="str">
        <f xml:space="preserve"> IF(tab_SATLISTE[[#This Row],[SAT-ID]]="","",IF(MID(tab_SATLISTE[[#This Row],[SAT-ID]],2,1)="x","Freistaat Bayern",INDEX(bezirke,LEFT(tab_SATLISTE[[#This Row],[SAT-ID]],1))&amp; " - "&amp; IF(MID(tab_SATLISTE[[#This Row],[SAT-ID]],2,1)="k","kommunal","privat")))</f>
        <v>Mittelfranken - privat</v>
      </c>
      <c r="I2464" s="365"/>
      <c r="J2464" s="365"/>
      <c r="K2464" s="365"/>
      <c r="L2464" s="366"/>
    </row>
    <row r="2465" spans="1:12" ht="15.95" customHeight="1" x14ac:dyDescent="0.25">
      <c r="A2465" s="133" t="s">
        <v>808</v>
      </c>
      <c r="B2465" s="133" t="s">
        <v>301</v>
      </c>
      <c r="C2465" s="133">
        <v>159</v>
      </c>
      <c r="D2465" s="136">
        <v>159000</v>
      </c>
      <c r="E2465" s="135">
        <v>39750</v>
      </c>
      <c r="F2465" s="133">
        <v>159</v>
      </c>
      <c r="G2465" s="46" t="str">
        <f>IF(MID(tab_SATLISTE[[#This Row],[SAT-ID]],2,1)="x","x",LEFT(tab_SATLISTE[[#This Row],[SAT-ID]]))</f>
        <v>1</v>
      </c>
      <c r="H2465" s="364" t="str">
        <f xml:space="preserve"> IF(tab_SATLISTE[[#This Row],[SAT-ID]]="","",IF(MID(tab_SATLISTE[[#This Row],[SAT-ID]],2,1)="x","Freistaat Bayern",INDEX(bezirke,LEFT(tab_SATLISTE[[#This Row],[SAT-ID]],1))&amp; " - "&amp; IF(MID(tab_SATLISTE[[#This Row],[SAT-ID]],2,1)="k","kommunal","privat")))</f>
        <v>Oberbayern - kommunal</v>
      </c>
      <c r="I2465" s="365"/>
      <c r="J2465" s="365"/>
      <c r="K2465" s="365"/>
      <c r="L2465" s="366"/>
    </row>
    <row r="2466" spans="1:12" ht="15.95" customHeight="1" x14ac:dyDescent="0.25">
      <c r="A2466" s="133" t="s">
        <v>1107</v>
      </c>
      <c r="B2466" s="133" t="s">
        <v>5146</v>
      </c>
      <c r="C2466" s="133">
        <v>107</v>
      </c>
      <c r="D2466" s="136">
        <v>107000</v>
      </c>
      <c r="E2466" s="135">
        <v>26750</v>
      </c>
      <c r="F2466" s="133">
        <v>107</v>
      </c>
      <c r="G2466" s="46" t="str">
        <f>IF(MID(tab_SATLISTE[[#This Row],[SAT-ID]],2,1)="x","x",LEFT(tab_SATLISTE[[#This Row],[SAT-ID]]))</f>
        <v>1</v>
      </c>
      <c r="H2466" s="364" t="str">
        <f xml:space="preserve"> IF(tab_SATLISTE[[#This Row],[SAT-ID]]="","",IF(MID(tab_SATLISTE[[#This Row],[SAT-ID]],2,1)="x","Freistaat Bayern",INDEX(bezirke,LEFT(tab_SATLISTE[[#This Row],[SAT-ID]],1))&amp; " - "&amp; IF(MID(tab_SATLISTE[[#This Row],[SAT-ID]],2,1)="k","kommunal","privat")))</f>
        <v>Oberbayern - privat</v>
      </c>
      <c r="I2466" s="365"/>
      <c r="J2466" s="365"/>
      <c r="K2466" s="365"/>
      <c r="L2466" s="366"/>
    </row>
    <row r="2467" spans="1:12" ht="15.95" customHeight="1" x14ac:dyDescent="0.25">
      <c r="A2467" s="133" t="s">
        <v>803</v>
      </c>
      <c r="B2467" s="133" t="s">
        <v>5147</v>
      </c>
      <c r="C2467" s="133">
        <v>57</v>
      </c>
      <c r="D2467" s="136">
        <v>57000</v>
      </c>
      <c r="E2467" s="135">
        <v>14250</v>
      </c>
      <c r="F2467" s="133">
        <v>57</v>
      </c>
      <c r="G2467" s="46" t="str">
        <f>IF(MID(tab_SATLISTE[[#This Row],[SAT-ID]],2,1)="x","x",LEFT(tab_SATLISTE[[#This Row],[SAT-ID]]))</f>
        <v>1</v>
      </c>
      <c r="H2467" s="364" t="str">
        <f xml:space="preserve"> IF(tab_SATLISTE[[#This Row],[SAT-ID]]="","",IF(MID(tab_SATLISTE[[#This Row],[SAT-ID]],2,1)="x","Freistaat Bayern",INDEX(bezirke,LEFT(tab_SATLISTE[[#This Row],[SAT-ID]],1))&amp; " - "&amp; IF(MID(tab_SATLISTE[[#This Row],[SAT-ID]],2,1)="k","kommunal","privat")))</f>
        <v>Oberbayern - kommunal</v>
      </c>
      <c r="I2467" s="365"/>
      <c r="J2467" s="365"/>
      <c r="K2467" s="365"/>
      <c r="L2467" s="366"/>
    </row>
    <row r="2468" spans="1:12" ht="15.95" customHeight="1" x14ac:dyDescent="0.25">
      <c r="A2468" s="133" t="s">
        <v>1092</v>
      </c>
      <c r="B2468" s="133" t="s">
        <v>5148</v>
      </c>
      <c r="C2468" s="133">
        <v>10</v>
      </c>
      <c r="D2468" s="136">
        <v>10000</v>
      </c>
      <c r="E2468" s="135">
        <v>2500</v>
      </c>
      <c r="F2468" s="133">
        <v>10</v>
      </c>
      <c r="G2468" s="46" t="str">
        <f>IF(MID(tab_SATLISTE[[#This Row],[SAT-ID]],2,1)="x","x",LEFT(tab_SATLISTE[[#This Row],[SAT-ID]]))</f>
        <v>1</v>
      </c>
      <c r="H2468" s="364" t="str">
        <f xml:space="preserve"> IF(tab_SATLISTE[[#This Row],[SAT-ID]]="","",IF(MID(tab_SATLISTE[[#This Row],[SAT-ID]],2,1)="x","Freistaat Bayern",INDEX(bezirke,LEFT(tab_SATLISTE[[#This Row],[SAT-ID]],1))&amp; " - "&amp; IF(MID(tab_SATLISTE[[#This Row],[SAT-ID]],2,1)="k","kommunal","privat")))</f>
        <v>Oberbayern - privat</v>
      </c>
      <c r="I2468" s="365"/>
      <c r="J2468" s="365"/>
      <c r="K2468" s="365"/>
      <c r="L2468" s="366"/>
    </row>
    <row r="2469" spans="1:12" ht="15.95" customHeight="1" x14ac:dyDescent="0.25">
      <c r="A2469" s="133" t="s">
        <v>805</v>
      </c>
      <c r="B2469" s="133" t="s">
        <v>5149</v>
      </c>
      <c r="C2469" s="133">
        <v>83</v>
      </c>
      <c r="D2469" s="136">
        <v>83000</v>
      </c>
      <c r="E2469" s="135">
        <v>20750</v>
      </c>
      <c r="F2469" s="133">
        <v>83</v>
      </c>
      <c r="G2469" s="46" t="str">
        <f>IF(MID(tab_SATLISTE[[#This Row],[SAT-ID]],2,1)="x","x",LEFT(tab_SATLISTE[[#This Row],[SAT-ID]]))</f>
        <v>1</v>
      </c>
      <c r="H2469" s="364" t="str">
        <f xml:space="preserve"> IF(tab_SATLISTE[[#This Row],[SAT-ID]]="","",IF(MID(tab_SATLISTE[[#This Row],[SAT-ID]],2,1)="x","Freistaat Bayern",INDEX(bezirke,LEFT(tab_SATLISTE[[#This Row],[SAT-ID]],1))&amp; " - "&amp; IF(MID(tab_SATLISTE[[#This Row],[SAT-ID]],2,1)="k","kommunal","privat")))</f>
        <v>Oberbayern - kommunal</v>
      </c>
      <c r="I2469" s="365"/>
      <c r="J2469" s="365"/>
      <c r="K2469" s="365"/>
      <c r="L2469" s="366"/>
    </row>
    <row r="2470" spans="1:12" ht="15.95" customHeight="1" x14ac:dyDescent="0.25">
      <c r="A2470" s="133" t="s">
        <v>2934</v>
      </c>
      <c r="B2470" s="133" t="s">
        <v>5150</v>
      </c>
      <c r="C2470" s="133">
        <v>31</v>
      </c>
      <c r="D2470" s="136">
        <v>31000</v>
      </c>
      <c r="E2470" s="135">
        <v>7750</v>
      </c>
      <c r="F2470" s="133">
        <v>31</v>
      </c>
      <c r="G2470" s="46" t="str">
        <f>IF(MID(tab_SATLISTE[[#This Row],[SAT-ID]],2,1)="x","x",LEFT(tab_SATLISTE[[#This Row],[SAT-ID]]))</f>
        <v>7</v>
      </c>
      <c r="H2470" s="364" t="str">
        <f xml:space="preserve"> IF(tab_SATLISTE[[#This Row],[SAT-ID]]="","",IF(MID(tab_SATLISTE[[#This Row],[SAT-ID]],2,1)="x","Freistaat Bayern",INDEX(bezirke,LEFT(tab_SATLISTE[[#This Row],[SAT-ID]],1))&amp; " - "&amp; IF(MID(tab_SATLISTE[[#This Row],[SAT-ID]],2,1)="k","kommunal","privat")))</f>
        <v>Schwaben - privat</v>
      </c>
      <c r="I2470" s="365"/>
      <c r="J2470" s="365"/>
      <c r="K2470" s="365"/>
      <c r="L2470" s="366"/>
    </row>
    <row r="2471" spans="1:12" ht="15.95" customHeight="1" x14ac:dyDescent="0.25">
      <c r="A2471" s="133" t="s">
        <v>1412</v>
      </c>
      <c r="B2471" s="133" t="s">
        <v>5151</v>
      </c>
      <c r="C2471" s="133">
        <v>26</v>
      </c>
      <c r="D2471" s="136">
        <v>26000</v>
      </c>
      <c r="E2471" s="135">
        <v>6500</v>
      </c>
      <c r="F2471" s="133">
        <v>26</v>
      </c>
      <c r="G2471" s="46" t="str">
        <f>IF(MID(tab_SATLISTE[[#This Row],[SAT-ID]],2,1)="x","x",LEFT(tab_SATLISTE[[#This Row],[SAT-ID]]))</f>
        <v>2</v>
      </c>
      <c r="H2471" s="364" t="str">
        <f xml:space="preserve"> IF(tab_SATLISTE[[#This Row],[SAT-ID]]="","",IF(MID(tab_SATLISTE[[#This Row],[SAT-ID]],2,1)="x","Freistaat Bayern",INDEX(bezirke,LEFT(tab_SATLISTE[[#This Row],[SAT-ID]],1))&amp; " - "&amp; IF(MID(tab_SATLISTE[[#This Row],[SAT-ID]],2,1)="k","kommunal","privat")))</f>
        <v>Niederbayern - privat</v>
      </c>
      <c r="I2471" s="365"/>
      <c r="J2471" s="365"/>
      <c r="K2471" s="365"/>
      <c r="L2471" s="366"/>
    </row>
    <row r="2472" spans="1:12" ht="15.95" customHeight="1" x14ac:dyDescent="0.25">
      <c r="A2472" s="133" t="s">
        <v>2347</v>
      </c>
      <c r="B2472" s="133" t="s">
        <v>311</v>
      </c>
      <c r="C2472" s="133">
        <v>48</v>
      </c>
      <c r="D2472" s="136">
        <v>48000</v>
      </c>
      <c r="E2472" s="135">
        <v>12000</v>
      </c>
      <c r="F2472" s="133">
        <v>48</v>
      </c>
      <c r="G2472" s="46" t="str">
        <f>IF(MID(tab_SATLISTE[[#This Row],[SAT-ID]],2,1)="x","x",LEFT(tab_SATLISTE[[#This Row],[SAT-ID]]))</f>
        <v>6</v>
      </c>
      <c r="H2472" s="364" t="str">
        <f xml:space="preserve"> IF(tab_SATLISTE[[#This Row],[SAT-ID]]="","",IF(MID(tab_SATLISTE[[#This Row],[SAT-ID]],2,1)="x","Freistaat Bayern",INDEX(bezirke,LEFT(tab_SATLISTE[[#This Row],[SAT-ID]],1))&amp; " - "&amp; IF(MID(tab_SATLISTE[[#This Row],[SAT-ID]],2,1)="k","kommunal","privat")))</f>
        <v>Unterfranken - kommunal</v>
      </c>
      <c r="I2472" s="365"/>
      <c r="J2472" s="365"/>
      <c r="K2472" s="365"/>
      <c r="L2472" s="366"/>
    </row>
    <row r="2473" spans="1:12" ht="15.95" customHeight="1" x14ac:dyDescent="0.25">
      <c r="A2473" s="133" t="s">
        <v>1004</v>
      </c>
      <c r="B2473" s="133" t="s">
        <v>5152</v>
      </c>
      <c r="C2473" s="133">
        <v>13</v>
      </c>
      <c r="D2473" s="136">
        <v>13000</v>
      </c>
      <c r="E2473" s="135">
        <v>3250</v>
      </c>
      <c r="F2473" s="133">
        <v>13</v>
      </c>
      <c r="G2473" s="46" t="str">
        <f>IF(MID(tab_SATLISTE[[#This Row],[SAT-ID]],2,1)="x","x",LEFT(tab_SATLISTE[[#This Row],[SAT-ID]]))</f>
        <v>1</v>
      </c>
      <c r="H2473" s="364" t="str">
        <f xml:space="preserve"> IF(tab_SATLISTE[[#This Row],[SAT-ID]]="","",IF(MID(tab_SATLISTE[[#This Row],[SAT-ID]],2,1)="x","Freistaat Bayern",INDEX(bezirke,LEFT(tab_SATLISTE[[#This Row],[SAT-ID]],1))&amp; " - "&amp; IF(MID(tab_SATLISTE[[#This Row],[SAT-ID]],2,1)="k","kommunal","privat")))</f>
        <v>Oberbayern - privat</v>
      </c>
      <c r="I2473" s="365"/>
      <c r="J2473" s="365"/>
      <c r="K2473" s="365"/>
      <c r="L2473" s="366"/>
    </row>
    <row r="2474" spans="1:12" ht="15.95" customHeight="1" x14ac:dyDescent="0.25">
      <c r="A2474" s="133" t="s">
        <v>1686</v>
      </c>
      <c r="B2474" s="133" t="s">
        <v>354</v>
      </c>
      <c r="C2474" s="133">
        <v>61</v>
      </c>
      <c r="D2474" s="136">
        <v>61000</v>
      </c>
      <c r="E2474" s="135">
        <v>15250</v>
      </c>
      <c r="F2474" s="133">
        <v>61</v>
      </c>
      <c r="G2474" s="46" t="str">
        <f>IF(MID(tab_SATLISTE[[#This Row],[SAT-ID]],2,1)="x","x",LEFT(tab_SATLISTE[[#This Row],[SAT-ID]]))</f>
        <v>x</v>
      </c>
      <c r="H2474" s="364" t="str">
        <f xml:space="preserve"> IF(tab_SATLISTE[[#This Row],[SAT-ID]]="","",IF(MID(tab_SATLISTE[[#This Row],[SAT-ID]],2,1)="x","Freistaat Bayern",INDEX(bezirke,LEFT(tab_SATLISTE[[#This Row],[SAT-ID]],1))&amp; " - "&amp; IF(MID(tab_SATLISTE[[#This Row],[SAT-ID]],2,1)="k","kommunal","privat")))</f>
        <v>Freistaat Bayern</v>
      </c>
      <c r="I2474" s="365"/>
      <c r="J2474" s="365"/>
      <c r="K2474" s="365"/>
      <c r="L2474" s="366"/>
    </row>
    <row r="2475" spans="1:12" ht="15.95" customHeight="1" x14ac:dyDescent="0.25">
      <c r="A2475" s="133" t="s">
        <v>1796</v>
      </c>
      <c r="B2475" s="133" t="s">
        <v>2958</v>
      </c>
      <c r="C2475" s="133">
        <v>495</v>
      </c>
      <c r="D2475" s="136">
        <v>495000</v>
      </c>
      <c r="E2475" s="135">
        <v>123750</v>
      </c>
      <c r="F2475" s="133">
        <v>495</v>
      </c>
      <c r="G2475" s="46" t="str">
        <f>IF(MID(tab_SATLISTE[[#This Row],[SAT-ID]],2,1)="x","x",LEFT(tab_SATLISTE[[#This Row],[SAT-ID]]))</f>
        <v>4</v>
      </c>
      <c r="H2475" s="364" t="str">
        <f xml:space="preserve"> IF(tab_SATLISTE[[#This Row],[SAT-ID]]="","",IF(MID(tab_SATLISTE[[#This Row],[SAT-ID]],2,1)="x","Freistaat Bayern",INDEX(bezirke,LEFT(tab_SATLISTE[[#This Row],[SAT-ID]],1))&amp; " - "&amp; IF(MID(tab_SATLISTE[[#This Row],[SAT-ID]],2,1)="k","kommunal","privat")))</f>
        <v>Oberfranken - kommunal</v>
      </c>
      <c r="I2475" s="365"/>
      <c r="J2475" s="365"/>
      <c r="K2475" s="365"/>
      <c r="L2475" s="366"/>
    </row>
    <row r="2476" spans="1:12" ht="15.95" customHeight="1" x14ac:dyDescent="0.25">
      <c r="A2476" s="133" t="s">
        <v>1934</v>
      </c>
      <c r="B2476" s="133" t="s">
        <v>355</v>
      </c>
      <c r="C2476" s="133">
        <v>113</v>
      </c>
      <c r="D2476" s="136">
        <v>113000</v>
      </c>
      <c r="E2476" s="135">
        <v>28250</v>
      </c>
      <c r="F2476" s="133">
        <v>113</v>
      </c>
      <c r="G2476" s="46" t="str">
        <f>IF(MID(tab_SATLISTE[[#This Row],[SAT-ID]],2,1)="x","x",LEFT(tab_SATLISTE[[#This Row],[SAT-ID]]))</f>
        <v>x</v>
      </c>
      <c r="H2476" s="364" t="str">
        <f xml:space="preserve"> IF(tab_SATLISTE[[#This Row],[SAT-ID]]="","",IF(MID(tab_SATLISTE[[#This Row],[SAT-ID]],2,1)="x","Freistaat Bayern",INDEX(bezirke,LEFT(tab_SATLISTE[[#This Row],[SAT-ID]],1))&amp; " - "&amp; IF(MID(tab_SATLISTE[[#This Row],[SAT-ID]],2,1)="k","kommunal","privat")))</f>
        <v>Freistaat Bayern</v>
      </c>
      <c r="I2476" s="365"/>
      <c r="J2476" s="365"/>
      <c r="K2476" s="365"/>
      <c r="L2476" s="366"/>
    </row>
    <row r="2477" spans="1:12" ht="15.95" customHeight="1" x14ac:dyDescent="0.25">
      <c r="A2477" s="133" t="s">
        <v>1402</v>
      </c>
      <c r="B2477" s="133" t="s">
        <v>352</v>
      </c>
      <c r="C2477" s="133">
        <v>73</v>
      </c>
      <c r="D2477" s="136">
        <v>73000</v>
      </c>
      <c r="E2477" s="135">
        <v>18250</v>
      </c>
      <c r="F2477" s="133">
        <v>73</v>
      </c>
      <c r="G2477" s="46" t="str">
        <f>IF(MID(tab_SATLISTE[[#This Row],[SAT-ID]],2,1)="x","x",LEFT(tab_SATLISTE[[#This Row],[SAT-ID]]))</f>
        <v>x</v>
      </c>
      <c r="H2477" s="364" t="str">
        <f xml:space="preserve"> IF(tab_SATLISTE[[#This Row],[SAT-ID]]="","",IF(MID(tab_SATLISTE[[#This Row],[SAT-ID]],2,1)="x","Freistaat Bayern",INDEX(bezirke,LEFT(tab_SATLISTE[[#This Row],[SAT-ID]],1))&amp; " - "&amp; IF(MID(tab_SATLISTE[[#This Row],[SAT-ID]],2,1)="k","kommunal","privat")))</f>
        <v>Freistaat Bayern</v>
      </c>
      <c r="I2477" s="365"/>
      <c r="J2477" s="365"/>
      <c r="K2477" s="365"/>
      <c r="L2477" s="366"/>
    </row>
    <row r="2478" spans="1:12" ht="15.95" customHeight="1" x14ac:dyDescent="0.25">
      <c r="A2478" s="133" t="s">
        <v>903</v>
      </c>
      <c r="B2478" s="133" t="s">
        <v>350</v>
      </c>
      <c r="C2478" s="133">
        <v>88</v>
      </c>
      <c r="D2478" s="136">
        <v>88000</v>
      </c>
      <c r="E2478" s="135">
        <v>22000</v>
      </c>
      <c r="F2478" s="133">
        <v>88</v>
      </c>
      <c r="G2478" s="46" t="str">
        <f>IF(MID(tab_SATLISTE[[#This Row],[SAT-ID]],2,1)="x","x",LEFT(tab_SATLISTE[[#This Row],[SAT-ID]]))</f>
        <v>x</v>
      </c>
      <c r="H2478" s="364" t="str">
        <f xml:space="preserve"> IF(tab_SATLISTE[[#This Row],[SAT-ID]]="","",IF(MID(tab_SATLISTE[[#This Row],[SAT-ID]],2,1)="x","Freistaat Bayern",INDEX(bezirke,LEFT(tab_SATLISTE[[#This Row],[SAT-ID]],1))&amp; " - "&amp; IF(MID(tab_SATLISTE[[#This Row],[SAT-ID]],2,1)="k","kommunal","privat")))</f>
        <v>Freistaat Bayern</v>
      </c>
      <c r="I2478" s="365"/>
      <c r="J2478" s="365"/>
      <c r="K2478" s="365"/>
      <c r="L2478" s="366"/>
    </row>
    <row r="2479" spans="1:12" ht="15.95" customHeight="1" x14ac:dyDescent="0.25">
      <c r="A2479" s="133" t="s">
        <v>918</v>
      </c>
      <c r="B2479" s="133" t="s">
        <v>5153</v>
      </c>
      <c r="C2479" s="133">
        <v>29</v>
      </c>
      <c r="D2479" s="136">
        <v>29000</v>
      </c>
      <c r="E2479" s="135">
        <v>7250</v>
      </c>
      <c r="F2479" s="133">
        <v>29</v>
      </c>
      <c r="G2479" s="46" t="str">
        <f>IF(MID(tab_SATLISTE[[#This Row],[SAT-ID]],2,1)="x","x",LEFT(tab_SATLISTE[[#This Row],[SAT-ID]]))</f>
        <v>1</v>
      </c>
      <c r="H2479" s="364" t="str">
        <f xml:space="preserve"> IF(tab_SATLISTE[[#This Row],[SAT-ID]]="","",IF(MID(tab_SATLISTE[[#This Row],[SAT-ID]],2,1)="x","Freistaat Bayern",INDEX(bezirke,LEFT(tab_SATLISTE[[#This Row],[SAT-ID]],1))&amp; " - "&amp; IF(MID(tab_SATLISTE[[#This Row],[SAT-ID]],2,1)="k","kommunal","privat")))</f>
        <v>Oberbayern - privat</v>
      </c>
      <c r="I2479" s="365"/>
      <c r="J2479" s="365"/>
      <c r="K2479" s="365"/>
      <c r="L2479" s="366"/>
    </row>
    <row r="2480" spans="1:12" ht="15.95" customHeight="1" x14ac:dyDescent="0.25">
      <c r="A2480" s="133" t="s">
        <v>1445</v>
      </c>
      <c r="B2480" s="133" t="s">
        <v>5154</v>
      </c>
      <c r="C2480" s="133">
        <v>56</v>
      </c>
      <c r="D2480" s="136">
        <v>56000</v>
      </c>
      <c r="E2480" s="135">
        <v>14000</v>
      </c>
      <c r="F2480" s="133">
        <v>56</v>
      </c>
      <c r="G2480" s="46" t="str">
        <f>IF(MID(tab_SATLISTE[[#This Row],[SAT-ID]],2,1)="x","x",LEFT(tab_SATLISTE[[#This Row],[SAT-ID]]))</f>
        <v>2</v>
      </c>
      <c r="H2480" s="364" t="str">
        <f xml:space="preserve"> IF(tab_SATLISTE[[#This Row],[SAT-ID]]="","",IF(MID(tab_SATLISTE[[#This Row],[SAT-ID]],2,1)="x","Freistaat Bayern",INDEX(bezirke,LEFT(tab_SATLISTE[[#This Row],[SAT-ID]],1))&amp; " - "&amp; IF(MID(tab_SATLISTE[[#This Row],[SAT-ID]],2,1)="k","kommunal","privat")))</f>
        <v>Niederbayern - privat</v>
      </c>
      <c r="I2480" s="365"/>
      <c r="J2480" s="365"/>
      <c r="K2480" s="365"/>
      <c r="L2480" s="366"/>
    </row>
    <row r="2481" spans="1:12" ht="15.95" customHeight="1" x14ac:dyDescent="0.25">
      <c r="A2481" s="133" t="s">
        <v>2864</v>
      </c>
      <c r="B2481" s="133" t="s">
        <v>360</v>
      </c>
      <c r="C2481" s="133">
        <v>71</v>
      </c>
      <c r="D2481" s="136">
        <v>71000</v>
      </c>
      <c r="E2481" s="135">
        <v>17750</v>
      </c>
      <c r="F2481" s="133">
        <v>71</v>
      </c>
      <c r="G2481" s="46" t="str">
        <f>IF(MID(tab_SATLISTE[[#This Row],[SAT-ID]],2,1)="x","x",LEFT(tab_SATLISTE[[#This Row],[SAT-ID]]))</f>
        <v>x</v>
      </c>
      <c r="H2481" s="364" t="str">
        <f xml:space="preserve"> IF(tab_SATLISTE[[#This Row],[SAT-ID]]="","",IF(MID(tab_SATLISTE[[#This Row],[SAT-ID]],2,1)="x","Freistaat Bayern",INDEX(bezirke,LEFT(tab_SATLISTE[[#This Row],[SAT-ID]],1))&amp; " - "&amp; IF(MID(tab_SATLISTE[[#This Row],[SAT-ID]],2,1)="k","kommunal","privat")))</f>
        <v>Freistaat Bayern</v>
      </c>
      <c r="I2481" s="365"/>
      <c r="J2481" s="365"/>
      <c r="K2481" s="365"/>
      <c r="L2481" s="366"/>
    </row>
    <row r="2482" spans="1:12" ht="15.95" customHeight="1" x14ac:dyDescent="0.25">
      <c r="A2482" s="133" t="s">
        <v>443</v>
      </c>
      <c r="B2482" s="133" t="s">
        <v>5128</v>
      </c>
      <c r="C2482" s="133">
        <v>101</v>
      </c>
      <c r="D2482" s="136">
        <v>101000</v>
      </c>
      <c r="E2482" s="135">
        <v>25250</v>
      </c>
      <c r="F2482" s="133">
        <v>101</v>
      </c>
      <c r="G2482" s="46" t="str">
        <f>IF(MID(tab_SATLISTE[[#This Row],[SAT-ID]],2,1)="x","x",LEFT(tab_SATLISTE[[#This Row],[SAT-ID]]))</f>
        <v>1</v>
      </c>
      <c r="H2482" s="364" t="str">
        <f xml:space="preserve"> IF(tab_SATLISTE[[#This Row],[SAT-ID]]="","",IF(MID(tab_SATLISTE[[#This Row],[SAT-ID]],2,1)="x","Freistaat Bayern",INDEX(bezirke,LEFT(tab_SATLISTE[[#This Row],[SAT-ID]],1))&amp; " - "&amp; IF(MID(tab_SATLISTE[[#This Row],[SAT-ID]],2,1)="k","kommunal","privat")))</f>
        <v>Oberbayern - kommunal</v>
      </c>
      <c r="I2482" s="365"/>
      <c r="J2482" s="365"/>
      <c r="K2482" s="365"/>
      <c r="L2482" s="366"/>
    </row>
    <row r="2483" spans="1:12" ht="15.95" customHeight="1" x14ac:dyDescent="0.25">
      <c r="A2483" s="133" t="s">
        <v>2865</v>
      </c>
      <c r="B2483" s="133" t="s">
        <v>361</v>
      </c>
      <c r="C2483" s="133">
        <v>89</v>
      </c>
      <c r="D2483" s="136">
        <v>89000</v>
      </c>
      <c r="E2483" s="135">
        <v>22250</v>
      </c>
      <c r="F2483" s="133">
        <v>89</v>
      </c>
      <c r="G2483" s="46" t="str">
        <f>IF(MID(tab_SATLISTE[[#This Row],[SAT-ID]],2,1)="x","x",LEFT(tab_SATLISTE[[#This Row],[SAT-ID]]))</f>
        <v>x</v>
      </c>
      <c r="H2483" s="364" t="str">
        <f xml:space="preserve"> IF(tab_SATLISTE[[#This Row],[SAT-ID]]="","",IF(MID(tab_SATLISTE[[#This Row],[SAT-ID]],2,1)="x","Freistaat Bayern",INDEX(bezirke,LEFT(tab_SATLISTE[[#This Row],[SAT-ID]],1))&amp; " - "&amp; IF(MID(tab_SATLISTE[[#This Row],[SAT-ID]],2,1)="k","kommunal","privat")))</f>
        <v>Freistaat Bayern</v>
      </c>
      <c r="I2483" s="365"/>
      <c r="J2483" s="365"/>
      <c r="K2483" s="365"/>
      <c r="L2483" s="366"/>
    </row>
    <row r="2484" spans="1:12" ht="15.95" customHeight="1" x14ac:dyDescent="0.25">
      <c r="A2484" s="133" t="s">
        <v>905</v>
      </c>
      <c r="B2484" s="133" t="s">
        <v>5155</v>
      </c>
      <c r="C2484" s="133">
        <v>70</v>
      </c>
      <c r="D2484" s="136">
        <v>70000</v>
      </c>
      <c r="E2484" s="135">
        <v>17500</v>
      </c>
      <c r="F2484" s="133">
        <v>70</v>
      </c>
      <c r="G2484" s="46" t="str">
        <f>IF(MID(tab_SATLISTE[[#This Row],[SAT-ID]],2,1)="x","x",LEFT(tab_SATLISTE[[#This Row],[SAT-ID]]))</f>
        <v>x</v>
      </c>
      <c r="H2484" s="364" t="str">
        <f xml:space="preserve"> IF(tab_SATLISTE[[#This Row],[SAT-ID]]="","",IF(MID(tab_SATLISTE[[#This Row],[SAT-ID]],2,1)="x","Freistaat Bayern",INDEX(bezirke,LEFT(tab_SATLISTE[[#This Row],[SAT-ID]],1))&amp; " - "&amp; IF(MID(tab_SATLISTE[[#This Row],[SAT-ID]],2,1)="k","kommunal","privat")))</f>
        <v>Freistaat Bayern</v>
      </c>
      <c r="I2484" s="365"/>
      <c r="J2484" s="365"/>
      <c r="K2484" s="365"/>
      <c r="L2484" s="366"/>
    </row>
    <row r="2485" spans="1:12" ht="15.95" customHeight="1" x14ac:dyDescent="0.25">
      <c r="A2485" s="133" t="s">
        <v>1410</v>
      </c>
      <c r="B2485" s="133" t="s">
        <v>5156</v>
      </c>
      <c r="C2485" s="133">
        <v>38</v>
      </c>
      <c r="D2485" s="136">
        <v>38000</v>
      </c>
      <c r="E2485" s="135">
        <v>9500</v>
      </c>
      <c r="F2485" s="133">
        <v>38</v>
      </c>
      <c r="G2485" s="46" t="str">
        <f>IF(MID(tab_SATLISTE[[#This Row],[SAT-ID]],2,1)="x","x",LEFT(tab_SATLISTE[[#This Row],[SAT-ID]]))</f>
        <v>2</v>
      </c>
      <c r="H2485" s="364" t="str">
        <f xml:space="preserve"> IF(tab_SATLISTE[[#This Row],[SAT-ID]]="","",IF(MID(tab_SATLISTE[[#This Row],[SAT-ID]],2,1)="x","Freistaat Bayern",INDEX(bezirke,LEFT(tab_SATLISTE[[#This Row],[SAT-ID]],1))&amp; " - "&amp; IF(MID(tab_SATLISTE[[#This Row],[SAT-ID]],2,1)="k","kommunal","privat")))</f>
        <v>Niederbayern - privat</v>
      </c>
      <c r="I2485" s="365"/>
      <c r="J2485" s="365"/>
      <c r="K2485" s="365"/>
      <c r="L2485" s="366"/>
    </row>
    <row r="2486" spans="1:12" ht="15.95" customHeight="1" x14ac:dyDescent="0.25">
      <c r="A2486" s="133" t="s">
        <v>904</v>
      </c>
      <c r="B2486" s="133" t="s">
        <v>351</v>
      </c>
      <c r="C2486" s="133">
        <v>79</v>
      </c>
      <c r="D2486" s="136">
        <v>79000</v>
      </c>
      <c r="E2486" s="135">
        <v>19750</v>
      </c>
      <c r="F2486" s="133">
        <v>79</v>
      </c>
      <c r="G2486" s="46" t="str">
        <f>IF(MID(tab_SATLISTE[[#This Row],[SAT-ID]],2,1)="x","x",LEFT(tab_SATLISTE[[#This Row],[SAT-ID]]))</f>
        <v>x</v>
      </c>
      <c r="H2486" s="364" t="str">
        <f xml:space="preserve"> IF(tab_SATLISTE[[#This Row],[SAT-ID]]="","",IF(MID(tab_SATLISTE[[#This Row],[SAT-ID]],2,1)="x","Freistaat Bayern",INDEX(bezirke,LEFT(tab_SATLISTE[[#This Row],[SAT-ID]],1))&amp; " - "&amp; IF(MID(tab_SATLISTE[[#This Row],[SAT-ID]],2,1)="k","kommunal","privat")))</f>
        <v>Freistaat Bayern</v>
      </c>
      <c r="I2486" s="365"/>
      <c r="J2486" s="365"/>
      <c r="K2486" s="365"/>
      <c r="L2486" s="366"/>
    </row>
    <row r="2487" spans="1:12" ht="15.95" customHeight="1" x14ac:dyDescent="0.25">
      <c r="A2487" s="133" t="s">
        <v>1026</v>
      </c>
      <c r="B2487" s="133" t="s">
        <v>293</v>
      </c>
      <c r="C2487" s="133">
        <v>33</v>
      </c>
      <c r="D2487" s="136">
        <v>33000</v>
      </c>
      <c r="E2487" s="135">
        <v>8250</v>
      </c>
      <c r="F2487" s="133">
        <v>33</v>
      </c>
      <c r="G2487" s="46" t="str">
        <f>IF(MID(tab_SATLISTE[[#This Row],[SAT-ID]],2,1)="x","x",LEFT(tab_SATLISTE[[#This Row],[SAT-ID]]))</f>
        <v>1</v>
      </c>
      <c r="H2487" s="364" t="str">
        <f xml:space="preserve"> IF(tab_SATLISTE[[#This Row],[SAT-ID]]="","",IF(MID(tab_SATLISTE[[#This Row],[SAT-ID]],2,1)="x","Freistaat Bayern",INDEX(bezirke,LEFT(tab_SATLISTE[[#This Row],[SAT-ID]],1))&amp; " - "&amp; IF(MID(tab_SATLISTE[[#This Row],[SAT-ID]],2,1)="k","kommunal","privat")))</f>
        <v>Oberbayern - privat</v>
      </c>
      <c r="I2487" s="365"/>
      <c r="J2487" s="365"/>
      <c r="K2487" s="365"/>
      <c r="L2487" s="366"/>
    </row>
    <row r="2488" spans="1:12" ht="15.95" customHeight="1" x14ac:dyDescent="0.25">
      <c r="A2488" s="133" t="s">
        <v>2510</v>
      </c>
      <c r="B2488" s="133" t="s">
        <v>5157</v>
      </c>
      <c r="C2488" s="133">
        <v>63</v>
      </c>
      <c r="D2488" s="136">
        <v>63000</v>
      </c>
      <c r="E2488" s="135">
        <v>15750</v>
      </c>
      <c r="F2488" s="133">
        <v>63</v>
      </c>
      <c r="G2488" s="46" t="str">
        <f>IF(MID(tab_SATLISTE[[#This Row],[SAT-ID]],2,1)="x","x",LEFT(tab_SATLISTE[[#This Row],[SAT-ID]]))</f>
        <v>6</v>
      </c>
      <c r="H2488" s="364" t="str">
        <f xml:space="preserve"> IF(tab_SATLISTE[[#This Row],[SAT-ID]]="","",IF(MID(tab_SATLISTE[[#This Row],[SAT-ID]],2,1)="x","Freistaat Bayern",INDEX(bezirke,LEFT(tab_SATLISTE[[#This Row],[SAT-ID]],1))&amp; " - "&amp; IF(MID(tab_SATLISTE[[#This Row],[SAT-ID]],2,1)="k","kommunal","privat")))</f>
        <v>Unterfranken - privat</v>
      </c>
      <c r="I2488" s="365"/>
      <c r="J2488" s="365"/>
      <c r="K2488" s="365"/>
      <c r="L2488" s="366"/>
    </row>
    <row r="2489" spans="1:12" ht="15.95" customHeight="1" x14ac:dyDescent="0.25">
      <c r="A2489" s="133" t="s">
        <v>1126</v>
      </c>
      <c r="B2489" s="133" t="s">
        <v>5158</v>
      </c>
      <c r="C2489" s="133">
        <v>33</v>
      </c>
      <c r="D2489" s="136">
        <v>33000</v>
      </c>
      <c r="E2489" s="135">
        <v>8250</v>
      </c>
      <c r="F2489" s="133">
        <v>33</v>
      </c>
      <c r="G2489" s="46" t="str">
        <f>IF(MID(tab_SATLISTE[[#This Row],[SAT-ID]],2,1)="x","x",LEFT(tab_SATLISTE[[#This Row],[SAT-ID]]))</f>
        <v>1</v>
      </c>
      <c r="H2489" s="364" t="str">
        <f xml:space="preserve"> IF(tab_SATLISTE[[#This Row],[SAT-ID]]="","",IF(MID(tab_SATLISTE[[#This Row],[SAT-ID]],2,1)="x","Freistaat Bayern",INDEX(bezirke,LEFT(tab_SATLISTE[[#This Row],[SAT-ID]],1))&amp; " - "&amp; IF(MID(tab_SATLISTE[[#This Row],[SAT-ID]],2,1)="k","kommunal","privat")))</f>
        <v>Oberbayern - privat</v>
      </c>
      <c r="I2489" s="365"/>
      <c r="J2489" s="365"/>
      <c r="K2489" s="365"/>
      <c r="L2489" s="366"/>
    </row>
    <row r="2490" spans="1:12" ht="15.95" customHeight="1" x14ac:dyDescent="0.25">
      <c r="A2490" s="133" t="s">
        <v>1411</v>
      </c>
      <c r="B2490" s="133" t="s">
        <v>5159</v>
      </c>
      <c r="C2490" s="133">
        <v>69</v>
      </c>
      <c r="D2490" s="136">
        <v>69000</v>
      </c>
      <c r="E2490" s="135">
        <v>17250</v>
      </c>
      <c r="F2490" s="133">
        <v>69</v>
      </c>
      <c r="G2490" s="46" t="str">
        <f>IF(MID(tab_SATLISTE[[#This Row],[SAT-ID]],2,1)="x","x",LEFT(tab_SATLISTE[[#This Row],[SAT-ID]]))</f>
        <v>2</v>
      </c>
      <c r="H2490" s="364" t="str">
        <f xml:space="preserve"> IF(tab_SATLISTE[[#This Row],[SAT-ID]]="","",IF(MID(tab_SATLISTE[[#This Row],[SAT-ID]],2,1)="x","Freistaat Bayern",INDEX(bezirke,LEFT(tab_SATLISTE[[#This Row],[SAT-ID]],1))&amp; " - "&amp; IF(MID(tab_SATLISTE[[#This Row],[SAT-ID]],2,1)="k","kommunal","privat")))</f>
        <v>Niederbayern - privat</v>
      </c>
      <c r="I2490" s="365"/>
      <c r="J2490" s="365"/>
      <c r="K2490" s="365"/>
      <c r="L2490" s="366"/>
    </row>
    <row r="2491" spans="1:12" ht="15.95" customHeight="1" x14ac:dyDescent="0.25">
      <c r="A2491" s="133" t="s">
        <v>1935</v>
      </c>
      <c r="B2491" s="133" t="s">
        <v>356</v>
      </c>
      <c r="C2491" s="133">
        <v>58</v>
      </c>
      <c r="D2491" s="136">
        <v>58000</v>
      </c>
      <c r="E2491" s="135">
        <v>14500</v>
      </c>
      <c r="F2491" s="133">
        <v>58</v>
      </c>
      <c r="G2491" s="46" t="str">
        <f>IF(MID(tab_SATLISTE[[#This Row],[SAT-ID]],2,1)="x","x",LEFT(tab_SATLISTE[[#This Row],[SAT-ID]]))</f>
        <v>x</v>
      </c>
      <c r="H2491" s="364" t="str">
        <f xml:space="preserve"> IF(tab_SATLISTE[[#This Row],[SAT-ID]]="","",IF(MID(tab_SATLISTE[[#This Row],[SAT-ID]],2,1)="x","Freistaat Bayern",INDEX(bezirke,LEFT(tab_SATLISTE[[#This Row],[SAT-ID]],1))&amp; " - "&amp; IF(MID(tab_SATLISTE[[#This Row],[SAT-ID]],2,1)="k","kommunal","privat")))</f>
        <v>Freistaat Bayern</v>
      </c>
      <c r="I2491" s="365"/>
      <c r="J2491" s="365"/>
      <c r="K2491" s="365"/>
      <c r="L2491" s="366"/>
    </row>
    <row r="2492" spans="1:12" ht="15.95" customHeight="1" x14ac:dyDescent="0.25">
      <c r="A2492" s="133" t="s">
        <v>1403</v>
      </c>
      <c r="B2492" s="133" t="s">
        <v>353</v>
      </c>
      <c r="C2492" s="133">
        <v>82</v>
      </c>
      <c r="D2492" s="136">
        <v>82000</v>
      </c>
      <c r="E2492" s="135">
        <v>20500</v>
      </c>
      <c r="F2492" s="133">
        <v>82</v>
      </c>
      <c r="G2492" s="46" t="str">
        <f>IF(MID(tab_SATLISTE[[#This Row],[SAT-ID]],2,1)="x","x",LEFT(tab_SATLISTE[[#This Row],[SAT-ID]]))</f>
        <v>x</v>
      </c>
      <c r="H2492" s="364" t="str">
        <f xml:space="preserve"> IF(tab_SATLISTE[[#This Row],[SAT-ID]]="","",IF(MID(tab_SATLISTE[[#This Row],[SAT-ID]],2,1)="x","Freistaat Bayern",INDEX(bezirke,LEFT(tab_SATLISTE[[#This Row],[SAT-ID]],1))&amp; " - "&amp; IF(MID(tab_SATLISTE[[#This Row],[SAT-ID]],2,1)="k","kommunal","privat")))</f>
        <v>Freistaat Bayern</v>
      </c>
      <c r="I2492" s="365"/>
      <c r="J2492" s="365"/>
      <c r="K2492" s="365"/>
      <c r="L2492" s="366"/>
    </row>
    <row r="2493" spans="1:12" ht="15.95" customHeight="1" x14ac:dyDescent="0.25">
      <c r="A2493" s="133" t="s">
        <v>813</v>
      </c>
      <c r="B2493" s="133" t="s">
        <v>299</v>
      </c>
      <c r="C2493" s="133">
        <v>64</v>
      </c>
      <c r="D2493" s="136">
        <v>64000</v>
      </c>
      <c r="E2493" s="135">
        <v>16000</v>
      </c>
      <c r="F2493" s="133">
        <v>64</v>
      </c>
      <c r="G2493" s="46" t="str">
        <f>IF(MID(tab_SATLISTE[[#This Row],[SAT-ID]],2,1)="x","x",LEFT(tab_SATLISTE[[#This Row],[SAT-ID]]))</f>
        <v>1</v>
      </c>
      <c r="H2493" s="364" t="str">
        <f xml:space="preserve"> IF(tab_SATLISTE[[#This Row],[SAT-ID]]="","",IF(MID(tab_SATLISTE[[#This Row],[SAT-ID]],2,1)="x","Freistaat Bayern",INDEX(bezirke,LEFT(tab_SATLISTE[[#This Row],[SAT-ID]],1))&amp; " - "&amp; IF(MID(tab_SATLISTE[[#This Row],[SAT-ID]],2,1)="k","kommunal","privat")))</f>
        <v>Oberbayern - kommunal</v>
      </c>
      <c r="I2493" s="365"/>
      <c r="J2493" s="365"/>
      <c r="K2493" s="365"/>
      <c r="L2493" s="366"/>
    </row>
    <row r="2494" spans="1:12" ht="15.95" customHeight="1" x14ac:dyDescent="0.25">
      <c r="A2494" s="133" t="s">
        <v>1049</v>
      </c>
      <c r="B2494" s="133" t="s">
        <v>5160</v>
      </c>
      <c r="C2494" s="133">
        <v>22</v>
      </c>
      <c r="D2494" s="136">
        <v>22000</v>
      </c>
      <c r="E2494" s="135">
        <v>5500</v>
      </c>
      <c r="F2494" s="133">
        <v>22</v>
      </c>
      <c r="G2494" s="46" t="str">
        <f>IF(MID(tab_SATLISTE[[#This Row],[SAT-ID]],2,1)="x","x",LEFT(tab_SATLISTE[[#This Row],[SAT-ID]]))</f>
        <v>1</v>
      </c>
      <c r="H2494" s="364" t="str">
        <f xml:space="preserve"> IF(tab_SATLISTE[[#This Row],[SAT-ID]]="","",IF(MID(tab_SATLISTE[[#This Row],[SAT-ID]],2,1)="x","Freistaat Bayern",INDEX(bezirke,LEFT(tab_SATLISTE[[#This Row],[SAT-ID]],1))&amp; " - "&amp; IF(MID(tab_SATLISTE[[#This Row],[SAT-ID]],2,1)="k","kommunal","privat")))</f>
        <v>Oberbayern - privat</v>
      </c>
      <c r="I2494" s="365"/>
      <c r="J2494" s="365"/>
      <c r="K2494" s="365"/>
      <c r="L2494" s="366"/>
    </row>
    <row r="2495" spans="1:12" ht="15.95" customHeight="1" x14ac:dyDescent="0.25">
      <c r="A2495" s="133" t="s">
        <v>1409</v>
      </c>
      <c r="B2495" s="133" t="s">
        <v>5161</v>
      </c>
      <c r="C2495" s="133">
        <v>42</v>
      </c>
      <c r="D2495" s="136">
        <v>42000</v>
      </c>
      <c r="E2495" s="135">
        <v>10500</v>
      </c>
      <c r="F2495" s="133">
        <v>42</v>
      </c>
      <c r="G2495" s="46" t="str">
        <f>IF(MID(tab_SATLISTE[[#This Row],[SAT-ID]],2,1)="x","x",LEFT(tab_SATLISTE[[#This Row],[SAT-ID]]))</f>
        <v>2</v>
      </c>
      <c r="H2495" s="364" t="str">
        <f xml:space="preserve"> IF(tab_SATLISTE[[#This Row],[SAT-ID]]="","",IF(MID(tab_SATLISTE[[#This Row],[SAT-ID]],2,1)="x","Freistaat Bayern",INDEX(bezirke,LEFT(tab_SATLISTE[[#This Row],[SAT-ID]],1))&amp; " - "&amp; IF(MID(tab_SATLISTE[[#This Row],[SAT-ID]],2,1)="k","kommunal","privat")))</f>
        <v>Niederbayern - privat</v>
      </c>
      <c r="I2495" s="365"/>
      <c r="J2495" s="365"/>
      <c r="K2495" s="365"/>
      <c r="L2495" s="366"/>
    </row>
    <row r="2496" spans="1:12" ht="15.95" customHeight="1" x14ac:dyDescent="0.25">
      <c r="A2496" s="133" t="s">
        <v>1106</v>
      </c>
      <c r="B2496" s="133" t="s">
        <v>5162</v>
      </c>
      <c r="C2496" s="133">
        <v>21</v>
      </c>
      <c r="D2496" s="136">
        <v>21000</v>
      </c>
      <c r="E2496" s="135">
        <v>5250</v>
      </c>
      <c r="F2496" s="133">
        <v>21</v>
      </c>
      <c r="G2496" s="46" t="str">
        <f>IF(MID(tab_SATLISTE[[#This Row],[SAT-ID]],2,1)="x","x",LEFT(tab_SATLISTE[[#This Row],[SAT-ID]]))</f>
        <v>1</v>
      </c>
      <c r="H2496" s="364" t="str">
        <f xml:space="preserve"> IF(tab_SATLISTE[[#This Row],[SAT-ID]]="","",IF(MID(tab_SATLISTE[[#This Row],[SAT-ID]],2,1)="x","Freistaat Bayern",INDEX(bezirke,LEFT(tab_SATLISTE[[#This Row],[SAT-ID]],1))&amp; " - "&amp; IF(MID(tab_SATLISTE[[#This Row],[SAT-ID]],2,1)="k","kommunal","privat")))</f>
        <v>Oberbayern - privat</v>
      </c>
      <c r="I2496" s="365"/>
      <c r="J2496" s="365"/>
      <c r="K2496" s="365"/>
      <c r="L2496" s="366"/>
    </row>
    <row r="2497" spans="1:12" ht="15.95" customHeight="1" x14ac:dyDescent="0.25">
      <c r="A2497" s="133" t="s">
        <v>919</v>
      </c>
      <c r="B2497" s="133" t="s">
        <v>5163</v>
      </c>
      <c r="C2497" s="133">
        <v>65</v>
      </c>
      <c r="D2497" s="136">
        <v>65000</v>
      </c>
      <c r="E2497" s="135">
        <v>16250</v>
      </c>
      <c r="F2497" s="133">
        <v>65</v>
      </c>
      <c r="G2497" s="46" t="str">
        <f>IF(MID(tab_SATLISTE[[#This Row],[SAT-ID]],2,1)="x","x",LEFT(tab_SATLISTE[[#This Row],[SAT-ID]]))</f>
        <v>1</v>
      </c>
      <c r="H2497" s="364" t="str">
        <f xml:space="preserve"> IF(tab_SATLISTE[[#This Row],[SAT-ID]]="","",IF(MID(tab_SATLISTE[[#This Row],[SAT-ID]],2,1)="x","Freistaat Bayern",INDEX(bezirke,LEFT(tab_SATLISTE[[#This Row],[SAT-ID]],1))&amp; " - "&amp; IF(MID(tab_SATLISTE[[#This Row],[SAT-ID]],2,1)="k","kommunal","privat")))</f>
        <v>Oberbayern - privat</v>
      </c>
      <c r="I2497" s="365"/>
      <c r="J2497" s="365"/>
      <c r="K2497" s="365"/>
      <c r="L2497" s="366"/>
    </row>
    <row r="2498" spans="1:12" ht="15.95" customHeight="1" x14ac:dyDescent="0.25">
      <c r="A2498" s="133" t="s">
        <v>2920</v>
      </c>
      <c r="B2498" s="133" t="s">
        <v>294</v>
      </c>
      <c r="C2498" s="133">
        <v>64</v>
      </c>
      <c r="D2498" s="136">
        <v>64000</v>
      </c>
      <c r="E2498" s="135">
        <v>16000</v>
      </c>
      <c r="F2498" s="133">
        <v>64</v>
      </c>
      <c r="G2498" s="46" t="str">
        <f>IF(MID(tab_SATLISTE[[#This Row],[SAT-ID]],2,1)="x","x",LEFT(tab_SATLISTE[[#This Row],[SAT-ID]]))</f>
        <v>7</v>
      </c>
      <c r="H2498" s="364" t="str">
        <f xml:space="preserve"> IF(tab_SATLISTE[[#This Row],[SAT-ID]]="","",IF(MID(tab_SATLISTE[[#This Row],[SAT-ID]],2,1)="x","Freistaat Bayern",INDEX(bezirke,LEFT(tab_SATLISTE[[#This Row],[SAT-ID]],1))&amp; " - "&amp; IF(MID(tab_SATLISTE[[#This Row],[SAT-ID]],2,1)="k","kommunal","privat")))</f>
        <v>Schwaben - privat</v>
      </c>
      <c r="I2498" s="365"/>
      <c r="J2498" s="365"/>
      <c r="K2498" s="365"/>
      <c r="L2498" s="366"/>
    </row>
    <row r="2499" spans="1:12" ht="15.95" customHeight="1" x14ac:dyDescent="0.25">
      <c r="A2499" s="133" t="s">
        <v>2506</v>
      </c>
      <c r="B2499" s="133" t="s">
        <v>358</v>
      </c>
      <c r="C2499" s="133">
        <v>108</v>
      </c>
      <c r="D2499" s="136">
        <v>108000</v>
      </c>
      <c r="E2499" s="135">
        <v>27000</v>
      </c>
      <c r="F2499" s="133">
        <v>108</v>
      </c>
      <c r="G2499" s="46" t="str">
        <f>IF(MID(tab_SATLISTE[[#This Row],[SAT-ID]],2,1)="x","x",LEFT(tab_SATLISTE[[#This Row],[SAT-ID]]))</f>
        <v>x</v>
      </c>
      <c r="H2499" s="364" t="str">
        <f xml:space="preserve"> IF(tab_SATLISTE[[#This Row],[SAT-ID]]="","",IF(MID(tab_SATLISTE[[#This Row],[SAT-ID]],2,1)="x","Freistaat Bayern",INDEX(bezirke,LEFT(tab_SATLISTE[[#This Row],[SAT-ID]],1))&amp; " - "&amp; IF(MID(tab_SATLISTE[[#This Row],[SAT-ID]],2,1)="k","kommunal","privat")))</f>
        <v>Freistaat Bayern</v>
      </c>
      <c r="I2499" s="365"/>
      <c r="J2499" s="365"/>
      <c r="K2499" s="365"/>
      <c r="L2499" s="366"/>
    </row>
    <row r="2500" spans="1:12" ht="15.95" customHeight="1" x14ac:dyDescent="0.25">
      <c r="A2500" s="133" t="s">
        <v>2674</v>
      </c>
      <c r="B2500" s="133" t="s">
        <v>5164</v>
      </c>
      <c r="C2500" s="133">
        <v>62</v>
      </c>
      <c r="D2500" s="136">
        <v>62000</v>
      </c>
      <c r="E2500" s="135">
        <v>15500</v>
      </c>
      <c r="F2500" s="133">
        <v>62</v>
      </c>
      <c r="G2500" s="46" t="str">
        <f>IF(MID(tab_SATLISTE[[#This Row],[SAT-ID]],2,1)="x","x",LEFT(tab_SATLISTE[[#This Row],[SAT-ID]]))</f>
        <v>7</v>
      </c>
      <c r="H2500" s="364" t="str">
        <f xml:space="preserve"> IF(tab_SATLISTE[[#This Row],[SAT-ID]]="","",IF(MID(tab_SATLISTE[[#This Row],[SAT-ID]],2,1)="x","Freistaat Bayern",INDEX(bezirke,LEFT(tab_SATLISTE[[#This Row],[SAT-ID]],1))&amp; " - "&amp; IF(MID(tab_SATLISTE[[#This Row],[SAT-ID]],2,1)="k","kommunal","privat")))</f>
        <v>Schwaben - kommunal</v>
      </c>
      <c r="I2500" s="365"/>
      <c r="J2500" s="365"/>
      <c r="K2500" s="365"/>
      <c r="L2500" s="366"/>
    </row>
    <row r="2501" spans="1:12" ht="15.95" customHeight="1" x14ac:dyDescent="0.25">
      <c r="A2501" s="133" t="s">
        <v>810</v>
      </c>
      <c r="B2501" s="133" t="s">
        <v>300</v>
      </c>
      <c r="C2501" s="133">
        <v>90</v>
      </c>
      <c r="D2501" s="136">
        <v>90000</v>
      </c>
      <c r="E2501" s="135">
        <v>22500</v>
      </c>
      <c r="F2501" s="133">
        <v>90</v>
      </c>
      <c r="G2501" s="46" t="str">
        <f>IF(MID(tab_SATLISTE[[#This Row],[SAT-ID]],2,1)="x","x",LEFT(tab_SATLISTE[[#This Row],[SAT-ID]]))</f>
        <v>1</v>
      </c>
      <c r="H2501" s="364" t="str">
        <f xml:space="preserve"> IF(tab_SATLISTE[[#This Row],[SAT-ID]]="","",IF(MID(tab_SATLISTE[[#This Row],[SAT-ID]],2,1)="x","Freistaat Bayern",INDEX(bezirke,LEFT(tab_SATLISTE[[#This Row],[SAT-ID]],1))&amp; " - "&amp; IF(MID(tab_SATLISTE[[#This Row],[SAT-ID]],2,1)="k","kommunal","privat")))</f>
        <v>Oberbayern - kommunal</v>
      </c>
      <c r="I2501" s="365"/>
      <c r="J2501" s="365"/>
      <c r="K2501" s="365"/>
      <c r="L2501" s="366"/>
    </row>
    <row r="2502" spans="1:12" ht="15.95" customHeight="1" x14ac:dyDescent="0.25">
      <c r="A2502" s="133" t="s">
        <v>814</v>
      </c>
      <c r="B2502" s="133" t="s">
        <v>5165</v>
      </c>
      <c r="C2502" s="133">
        <v>106</v>
      </c>
      <c r="D2502" s="136">
        <v>106000</v>
      </c>
      <c r="E2502" s="135">
        <v>26500</v>
      </c>
      <c r="F2502" s="133">
        <v>106</v>
      </c>
      <c r="G2502" s="46" t="str">
        <f>IF(MID(tab_SATLISTE[[#This Row],[SAT-ID]],2,1)="x","x",LEFT(tab_SATLISTE[[#This Row],[SAT-ID]]))</f>
        <v>1</v>
      </c>
      <c r="H2502" s="364" t="str">
        <f xml:space="preserve"> IF(tab_SATLISTE[[#This Row],[SAT-ID]]="","",IF(MID(tab_SATLISTE[[#This Row],[SAT-ID]],2,1)="x","Freistaat Bayern",INDEX(bezirke,LEFT(tab_SATLISTE[[#This Row],[SAT-ID]],1))&amp; " - "&amp; IF(MID(tab_SATLISTE[[#This Row],[SAT-ID]],2,1)="k","kommunal","privat")))</f>
        <v>Oberbayern - kommunal</v>
      </c>
      <c r="I2502" s="365"/>
      <c r="J2502" s="365"/>
      <c r="K2502" s="365"/>
      <c r="L2502" s="366"/>
    </row>
    <row r="2503" spans="1:12" ht="15.95" customHeight="1" x14ac:dyDescent="0.25">
      <c r="A2503" s="133" t="s">
        <v>509</v>
      </c>
      <c r="B2503" s="133" t="s">
        <v>5166</v>
      </c>
      <c r="C2503" s="133">
        <v>97</v>
      </c>
      <c r="D2503" s="136">
        <v>97000</v>
      </c>
      <c r="E2503" s="135">
        <v>24250</v>
      </c>
      <c r="F2503" s="133">
        <v>97</v>
      </c>
      <c r="G2503" s="46" t="str">
        <f>IF(MID(tab_SATLISTE[[#This Row],[SAT-ID]],2,1)="x","x",LEFT(tab_SATLISTE[[#This Row],[SAT-ID]]))</f>
        <v>1</v>
      </c>
      <c r="H2503" s="364" t="str">
        <f xml:space="preserve"> IF(tab_SATLISTE[[#This Row],[SAT-ID]]="","",IF(MID(tab_SATLISTE[[#This Row],[SAT-ID]],2,1)="x","Freistaat Bayern",INDEX(bezirke,LEFT(tab_SATLISTE[[#This Row],[SAT-ID]],1))&amp; " - "&amp; IF(MID(tab_SATLISTE[[#This Row],[SAT-ID]],2,1)="k","kommunal","privat")))</f>
        <v>Oberbayern - kommunal</v>
      </c>
      <c r="I2503" s="365"/>
      <c r="J2503" s="365"/>
      <c r="K2503" s="365"/>
      <c r="L2503" s="366"/>
    </row>
    <row r="2504" spans="1:12" ht="15.95" customHeight="1" x14ac:dyDescent="0.25">
      <c r="A2504" s="133" t="s">
        <v>1009</v>
      </c>
      <c r="B2504" s="133" t="s">
        <v>5167</v>
      </c>
      <c r="C2504" s="133">
        <v>42</v>
      </c>
      <c r="D2504" s="136">
        <v>42000</v>
      </c>
      <c r="E2504" s="135">
        <v>10500</v>
      </c>
      <c r="F2504" s="133">
        <v>42</v>
      </c>
      <c r="G2504" s="46" t="str">
        <f>IF(MID(tab_SATLISTE[[#This Row],[SAT-ID]],2,1)="x","x",LEFT(tab_SATLISTE[[#This Row],[SAT-ID]]))</f>
        <v>1</v>
      </c>
      <c r="H2504" s="364" t="str">
        <f xml:space="preserve"> IF(tab_SATLISTE[[#This Row],[SAT-ID]]="","",IF(MID(tab_SATLISTE[[#This Row],[SAT-ID]],2,1)="x","Freistaat Bayern",INDEX(bezirke,LEFT(tab_SATLISTE[[#This Row],[SAT-ID]],1))&amp; " - "&amp; IF(MID(tab_SATLISTE[[#This Row],[SAT-ID]],2,1)="k","kommunal","privat")))</f>
        <v>Oberbayern - privat</v>
      </c>
      <c r="I2504" s="365"/>
      <c r="J2504" s="365"/>
      <c r="K2504" s="365"/>
      <c r="L2504" s="366"/>
    </row>
    <row r="2505" spans="1:12" ht="15.95" customHeight="1" x14ac:dyDescent="0.25">
      <c r="A2505" s="133" t="s">
        <v>812</v>
      </c>
      <c r="B2505" s="133" t="s">
        <v>5168</v>
      </c>
      <c r="C2505" s="133">
        <v>84</v>
      </c>
      <c r="D2505" s="136">
        <v>84000</v>
      </c>
      <c r="E2505" s="135">
        <v>21000</v>
      </c>
      <c r="F2505" s="133">
        <v>84</v>
      </c>
      <c r="G2505" s="46" t="str">
        <f>IF(MID(tab_SATLISTE[[#This Row],[SAT-ID]],2,1)="x","x",LEFT(tab_SATLISTE[[#This Row],[SAT-ID]]))</f>
        <v>1</v>
      </c>
      <c r="H2505" s="364" t="str">
        <f xml:space="preserve"> IF(tab_SATLISTE[[#This Row],[SAT-ID]]="","",IF(MID(tab_SATLISTE[[#This Row],[SAT-ID]],2,1)="x","Freistaat Bayern",INDEX(bezirke,LEFT(tab_SATLISTE[[#This Row],[SAT-ID]],1))&amp; " - "&amp; IF(MID(tab_SATLISTE[[#This Row],[SAT-ID]],2,1)="k","kommunal","privat")))</f>
        <v>Oberbayern - kommunal</v>
      </c>
      <c r="I2505" s="365"/>
      <c r="J2505" s="365"/>
      <c r="K2505" s="365"/>
      <c r="L2505" s="366"/>
    </row>
    <row r="2506" spans="1:12" ht="15.95" customHeight="1" x14ac:dyDescent="0.25">
      <c r="A2506" s="133" t="s">
        <v>811</v>
      </c>
      <c r="B2506" s="133" t="s">
        <v>5169</v>
      </c>
      <c r="C2506" s="133">
        <v>87</v>
      </c>
      <c r="D2506" s="136">
        <v>87000</v>
      </c>
      <c r="E2506" s="135">
        <v>21750</v>
      </c>
      <c r="F2506" s="133">
        <v>87</v>
      </c>
      <c r="G2506" s="46" t="str">
        <f>IF(MID(tab_SATLISTE[[#This Row],[SAT-ID]],2,1)="x","x",LEFT(tab_SATLISTE[[#This Row],[SAT-ID]]))</f>
        <v>1</v>
      </c>
      <c r="H2506" s="364" t="str">
        <f xml:space="preserve"> IF(tab_SATLISTE[[#This Row],[SAT-ID]]="","",IF(MID(tab_SATLISTE[[#This Row],[SAT-ID]],2,1)="x","Freistaat Bayern",INDEX(bezirke,LEFT(tab_SATLISTE[[#This Row],[SAT-ID]],1))&amp; " - "&amp; IF(MID(tab_SATLISTE[[#This Row],[SAT-ID]],2,1)="k","kommunal","privat")))</f>
        <v>Oberbayern - kommunal</v>
      </c>
      <c r="I2506" s="365"/>
      <c r="J2506" s="365"/>
      <c r="K2506" s="365"/>
      <c r="L2506" s="366"/>
    </row>
    <row r="2507" spans="1:12" ht="15.95" customHeight="1" x14ac:dyDescent="0.25">
      <c r="A2507" s="133" t="s">
        <v>2220</v>
      </c>
      <c r="B2507" s="133" t="s">
        <v>5170</v>
      </c>
      <c r="C2507" s="133">
        <v>31</v>
      </c>
      <c r="D2507" s="136">
        <v>31000</v>
      </c>
      <c r="E2507" s="135">
        <v>7750</v>
      </c>
      <c r="F2507" s="133">
        <v>31</v>
      </c>
      <c r="G2507" s="46" t="str">
        <f>IF(MID(tab_SATLISTE[[#This Row],[SAT-ID]],2,1)="x","x",LEFT(tab_SATLISTE[[#This Row],[SAT-ID]]))</f>
        <v>5</v>
      </c>
      <c r="H2507" s="364" t="str">
        <f xml:space="preserve"> IF(tab_SATLISTE[[#This Row],[SAT-ID]]="","",IF(MID(tab_SATLISTE[[#This Row],[SAT-ID]],2,1)="x","Freistaat Bayern",INDEX(bezirke,LEFT(tab_SATLISTE[[#This Row],[SAT-ID]],1))&amp; " - "&amp; IF(MID(tab_SATLISTE[[#This Row],[SAT-ID]],2,1)="k","kommunal","privat")))</f>
        <v>Mittelfranken - privat</v>
      </c>
      <c r="I2507" s="365"/>
      <c r="J2507" s="365"/>
      <c r="K2507" s="365"/>
      <c r="L2507" s="366"/>
    </row>
    <row r="2508" spans="1:12" ht="15.95" customHeight="1" x14ac:dyDescent="0.25">
      <c r="A2508" s="133" t="s">
        <v>1096</v>
      </c>
      <c r="B2508" s="133" t="s">
        <v>5171</v>
      </c>
      <c r="C2508" s="133">
        <v>14</v>
      </c>
      <c r="D2508" s="136">
        <v>14000</v>
      </c>
      <c r="E2508" s="135">
        <v>3500</v>
      </c>
      <c r="F2508" s="133">
        <v>14</v>
      </c>
      <c r="G2508" s="46" t="str">
        <f>IF(MID(tab_SATLISTE[[#This Row],[SAT-ID]],2,1)="x","x",LEFT(tab_SATLISTE[[#This Row],[SAT-ID]]))</f>
        <v>1</v>
      </c>
      <c r="H2508" s="364" t="str">
        <f xml:space="preserve"> IF(tab_SATLISTE[[#This Row],[SAT-ID]]="","",IF(MID(tab_SATLISTE[[#This Row],[SAT-ID]],2,1)="x","Freistaat Bayern",INDEX(bezirke,LEFT(tab_SATLISTE[[#This Row],[SAT-ID]],1))&amp; " - "&amp; IF(MID(tab_SATLISTE[[#This Row],[SAT-ID]],2,1)="k","kommunal","privat")))</f>
        <v>Oberbayern - privat</v>
      </c>
      <c r="I2508" s="365"/>
      <c r="J2508" s="365"/>
      <c r="K2508" s="365"/>
      <c r="L2508" s="366"/>
    </row>
    <row r="2509" spans="1:12" ht="15.95" customHeight="1" x14ac:dyDescent="0.25">
      <c r="A2509" s="133" t="s">
        <v>1095</v>
      </c>
      <c r="B2509" s="133" t="s">
        <v>5172</v>
      </c>
      <c r="C2509" s="133">
        <v>38</v>
      </c>
      <c r="D2509" s="136">
        <v>38000</v>
      </c>
      <c r="E2509" s="135">
        <v>9500</v>
      </c>
      <c r="F2509" s="133">
        <v>38</v>
      </c>
      <c r="G2509" s="46" t="str">
        <f>IF(MID(tab_SATLISTE[[#This Row],[SAT-ID]],2,1)="x","x",LEFT(tab_SATLISTE[[#This Row],[SAT-ID]]))</f>
        <v>1</v>
      </c>
      <c r="H2509" s="364" t="str">
        <f xml:space="preserve"> IF(tab_SATLISTE[[#This Row],[SAT-ID]]="","",IF(MID(tab_SATLISTE[[#This Row],[SAT-ID]],2,1)="x","Freistaat Bayern",INDEX(bezirke,LEFT(tab_SATLISTE[[#This Row],[SAT-ID]],1))&amp; " - "&amp; IF(MID(tab_SATLISTE[[#This Row],[SAT-ID]],2,1)="k","kommunal","privat")))</f>
        <v>Oberbayern - privat</v>
      </c>
      <c r="I2509" s="365"/>
      <c r="J2509" s="365"/>
      <c r="K2509" s="365"/>
      <c r="L2509" s="366"/>
    </row>
    <row r="2510" spans="1:12" ht="15.95" customHeight="1" x14ac:dyDescent="0.25">
      <c r="A2510" s="133" t="s">
        <v>897</v>
      </c>
      <c r="B2510" s="133" t="s">
        <v>5173</v>
      </c>
      <c r="C2510" s="133">
        <v>68</v>
      </c>
      <c r="D2510" s="136">
        <v>68000</v>
      </c>
      <c r="E2510" s="135">
        <v>17000</v>
      </c>
      <c r="F2510" s="133">
        <v>68</v>
      </c>
      <c r="G2510" s="46" t="str">
        <f>IF(MID(tab_SATLISTE[[#This Row],[SAT-ID]],2,1)="x","x",LEFT(tab_SATLISTE[[#This Row],[SAT-ID]]))</f>
        <v>1</v>
      </c>
      <c r="H2510" s="364" t="str">
        <f xml:space="preserve"> IF(tab_SATLISTE[[#This Row],[SAT-ID]]="","",IF(MID(tab_SATLISTE[[#This Row],[SAT-ID]],2,1)="x","Freistaat Bayern",INDEX(bezirke,LEFT(tab_SATLISTE[[#This Row],[SAT-ID]],1))&amp; " - "&amp; IF(MID(tab_SATLISTE[[#This Row],[SAT-ID]],2,1)="k","kommunal","privat")))</f>
        <v>Oberbayern - kommunal</v>
      </c>
      <c r="I2510" s="365"/>
      <c r="J2510" s="365"/>
      <c r="K2510" s="365"/>
      <c r="L2510" s="366"/>
    </row>
    <row r="2511" spans="1:12" ht="15.95" customHeight="1" x14ac:dyDescent="0.25">
      <c r="A2511" s="133" t="s">
        <v>2526</v>
      </c>
      <c r="B2511" s="133" t="s">
        <v>296</v>
      </c>
      <c r="C2511" s="133">
        <v>50</v>
      </c>
      <c r="D2511" s="136">
        <v>50000</v>
      </c>
      <c r="E2511" s="135">
        <v>12500</v>
      </c>
      <c r="F2511" s="133">
        <v>50</v>
      </c>
      <c r="G2511" s="46" t="str">
        <f>IF(MID(tab_SATLISTE[[#This Row],[SAT-ID]],2,1)="x","x",LEFT(tab_SATLISTE[[#This Row],[SAT-ID]]))</f>
        <v>6</v>
      </c>
      <c r="H2511" s="364" t="str">
        <f xml:space="preserve"> IF(tab_SATLISTE[[#This Row],[SAT-ID]]="","",IF(MID(tab_SATLISTE[[#This Row],[SAT-ID]],2,1)="x","Freistaat Bayern",INDEX(bezirke,LEFT(tab_SATLISTE[[#This Row],[SAT-ID]],1))&amp; " - "&amp; IF(MID(tab_SATLISTE[[#This Row],[SAT-ID]],2,1)="k","kommunal","privat")))</f>
        <v>Unterfranken - privat</v>
      </c>
      <c r="I2511" s="365"/>
      <c r="J2511" s="365"/>
      <c r="K2511" s="365"/>
      <c r="L2511" s="366"/>
    </row>
    <row r="2512" spans="1:12" ht="15.95" customHeight="1" x14ac:dyDescent="0.25">
      <c r="A2512" s="133" t="s">
        <v>1892</v>
      </c>
      <c r="B2512" s="133" t="s">
        <v>312</v>
      </c>
      <c r="C2512" s="133">
        <v>107</v>
      </c>
      <c r="D2512" s="136">
        <v>107000</v>
      </c>
      <c r="E2512" s="135">
        <v>26750</v>
      </c>
      <c r="F2512" s="133">
        <v>107</v>
      </c>
      <c r="G2512" s="46" t="str">
        <f>IF(MID(tab_SATLISTE[[#This Row],[SAT-ID]],2,1)="x","x",LEFT(tab_SATLISTE[[#This Row],[SAT-ID]]))</f>
        <v>4</v>
      </c>
      <c r="H2512" s="364" t="str">
        <f xml:space="preserve"> IF(tab_SATLISTE[[#This Row],[SAT-ID]]="","",IF(MID(tab_SATLISTE[[#This Row],[SAT-ID]],2,1)="x","Freistaat Bayern",INDEX(bezirke,LEFT(tab_SATLISTE[[#This Row],[SAT-ID]],1))&amp; " - "&amp; IF(MID(tab_SATLISTE[[#This Row],[SAT-ID]],2,1)="k","kommunal","privat")))</f>
        <v>Oberfranken - kommunal</v>
      </c>
      <c r="I2512" s="365"/>
      <c r="J2512" s="365"/>
      <c r="K2512" s="365"/>
      <c r="L2512" s="366"/>
    </row>
    <row r="2513" spans="1:12" ht="15.95" customHeight="1" x14ac:dyDescent="0.25">
      <c r="A2513" s="133" t="s">
        <v>976</v>
      </c>
      <c r="B2513" s="133" t="s">
        <v>5174</v>
      </c>
      <c r="C2513" s="133">
        <v>20</v>
      </c>
      <c r="D2513" s="136">
        <v>20000</v>
      </c>
      <c r="E2513" s="135">
        <v>5000</v>
      </c>
      <c r="F2513" s="133">
        <v>20</v>
      </c>
      <c r="G2513" s="46" t="str">
        <f>IF(MID(tab_SATLISTE[[#This Row],[SAT-ID]],2,1)="x","x",LEFT(tab_SATLISTE[[#This Row],[SAT-ID]]))</f>
        <v>1</v>
      </c>
      <c r="H2513" s="364" t="str">
        <f xml:space="preserve"> IF(tab_SATLISTE[[#This Row],[SAT-ID]]="","",IF(MID(tab_SATLISTE[[#This Row],[SAT-ID]],2,1)="x","Freistaat Bayern",INDEX(bezirke,LEFT(tab_SATLISTE[[#This Row],[SAT-ID]],1))&amp; " - "&amp; IF(MID(tab_SATLISTE[[#This Row],[SAT-ID]],2,1)="k","kommunal","privat")))</f>
        <v>Oberbayern - privat</v>
      </c>
      <c r="I2513" s="365"/>
      <c r="J2513" s="365"/>
      <c r="K2513" s="365"/>
      <c r="L2513" s="366"/>
    </row>
    <row r="2514" spans="1:12" ht="15.95" customHeight="1" x14ac:dyDescent="0.25">
      <c r="A2514" s="133" t="s">
        <v>1102</v>
      </c>
      <c r="B2514" s="133" t="s">
        <v>5175</v>
      </c>
      <c r="C2514" s="133">
        <v>52</v>
      </c>
      <c r="D2514" s="136">
        <v>52000</v>
      </c>
      <c r="E2514" s="135">
        <v>13000</v>
      </c>
      <c r="F2514" s="133">
        <v>52</v>
      </c>
      <c r="G2514" s="46" t="str">
        <f>IF(MID(tab_SATLISTE[[#This Row],[SAT-ID]],2,1)="x","x",LEFT(tab_SATLISTE[[#This Row],[SAT-ID]]))</f>
        <v>1</v>
      </c>
      <c r="H2514" s="364" t="str">
        <f xml:space="preserve"> IF(tab_SATLISTE[[#This Row],[SAT-ID]]="","",IF(MID(tab_SATLISTE[[#This Row],[SAT-ID]],2,1)="x","Freistaat Bayern",INDEX(bezirke,LEFT(tab_SATLISTE[[#This Row],[SAT-ID]],1))&amp; " - "&amp; IF(MID(tab_SATLISTE[[#This Row],[SAT-ID]],2,1)="k","kommunal","privat")))</f>
        <v>Oberbayern - privat</v>
      </c>
      <c r="I2514" s="365"/>
      <c r="J2514" s="365"/>
      <c r="K2514" s="365"/>
      <c r="L2514" s="366"/>
    </row>
    <row r="2515" spans="1:12" ht="15.95" customHeight="1" x14ac:dyDescent="0.25">
      <c r="A2515" s="133" t="s">
        <v>2254</v>
      </c>
      <c r="B2515" s="133" t="s">
        <v>5176</v>
      </c>
      <c r="C2515" s="133">
        <v>85</v>
      </c>
      <c r="D2515" s="136">
        <v>85000</v>
      </c>
      <c r="E2515" s="135">
        <v>21250</v>
      </c>
      <c r="F2515" s="133">
        <v>85</v>
      </c>
      <c r="G2515" s="46" t="str">
        <f>IF(MID(tab_SATLISTE[[#This Row],[SAT-ID]],2,1)="x","x",LEFT(tab_SATLISTE[[#This Row],[SAT-ID]]))</f>
        <v>5</v>
      </c>
      <c r="H2515" s="364" t="str">
        <f xml:space="preserve"> IF(tab_SATLISTE[[#This Row],[SAT-ID]]="","",IF(MID(tab_SATLISTE[[#This Row],[SAT-ID]],2,1)="x","Freistaat Bayern",INDEX(bezirke,LEFT(tab_SATLISTE[[#This Row],[SAT-ID]],1))&amp; " - "&amp; IF(MID(tab_SATLISTE[[#This Row],[SAT-ID]],2,1)="k","kommunal","privat")))</f>
        <v>Mittelfranken - privat</v>
      </c>
      <c r="I2515" s="365"/>
      <c r="J2515" s="365"/>
      <c r="K2515" s="365"/>
      <c r="L2515" s="366"/>
    </row>
    <row r="2516" spans="1:12" ht="15.95" customHeight="1" x14ac:dyDescent="0.25">
      <c r="A2516" s="133" t="s">
        <v>1702</v>
      </c>
      <c r="B2516" s="133" t="s">
        <v>5177</v>
      </c>
      <c r="C2516" s="133">
        <v>19</v>
      </c>
      <c r="D2516" s="136">
        <v>19000</v>
      </c>
      <c r="E2516" s="135">
        <v>4750</v>
      </c>
      <c r="F2516" s="133">
        <v>19</v>
      </c>
      <c r="G2516" s="46" t="str">
        <f>IF(MID(tab_SATLISTE[[#This Row],[SAT-ID]],2,1)="x","x",LEFT(tab_SATLISTE[[#This Row],[SAT-ID]]))</f>
        <v>3</v>
      </c>
      <c r="H2516" s="364" t="str">
        <f xml:space="preserve"> IF(tab_SATLISTE[[#This Row],[SAT-ID]]="","",IF(MID(tab_SATLISTE[[#This Row],[SAT-ID]],2,1)="x","Freistaat Bayern",INDEX(bezirke,LEFT(tab_SATLISTE[[#This Row],[SAT-ID]],1))&amp; " - "&amp; IF(MID(tab_SATLISTE[[#This Row],[SAT-ID]],2,1)="k","kommunal","privat")))</f>
        <v>Oberpfalz - privat</v>
      </c>
      <c r="I2516" s="365"/>
      <c r="J2516" s="365"/>
      <c r="K2516" s="365"/>
      <c r="L2516" s="366"/>
    </row>
    <row r="2517" spans="1:12" ht="15.95" customHeight="1" x14ac:dyDescent="0.25">
      <c r="A2517" s="133" t="s">
        <v>2576</v>
      </c>
      <c r="B2517" s="133" t="s">
        <v>5178</v>
      </c>
      <c r="C2517" s="133">
        <v>42</v>
      </c>
      <c r="D2517" s="136">
        <v>42000</v>
      </c>
      <c r="E2517" s="135">
        <v>10500</v>
      </c>
      <c r="F2517" s="133">
        <v>42</v>
      </c>
      <c r="G2517" s="46" t="str">
        <f>IF(MID(tab_SATLISTE[[#This Row],[SAT-ID]],2,1)="x","x",LEFT(tab_SATLISTE[[#This Row],[SAT-ID]]))</f>
        <v>6</v>
      </c>
      <c r="H2517" s="364" t="str">
        <f xml:space="preserve"> IF(tab_SATLISTE[[#This Row],[SAT-ID]]="","",IF(MID(tab_SATLISTE[[#This Row],[SAT-ID]],2,1)="x","Freistaat Bayern",INDEX(bezirke,LEFT(tab_SATLISTE[[#This Row],[SAT-ID]],1))&amp; " - "&amp; IF(MID(tab_SATLISTE[[#This Row],[SAT-ID]],2,1)="k","kommunal","privat")))</f>
        <v>Unterfranken - privat</v>
      </c>
      <c r="I2517" s="365"/>
      <c r="J2517" s="365"/>
      <c r="K2517" s="365"/>
      <c r="L2517" s="366"/>
    </row>
    <row r="2518" spans="1:12" ht="15.95" customHeight="1" x14ac:dyDescent="0.25">
      <c r="A2518" s="133" t="s">
        <v>1138</v>
      </c>
      <c r="B2518" s="133" t="s">
        <v>5179</v>
      </c>
      <c r="C2518" s="133">
        <v>64</v>
      </c>
      <c r="D2518" s="136">
        <v>64000</v>
      </c>
      <c r="E2518" s="135">
        <v>16000</v>
      </c>
      <c r="F2518" s="133">
        <v>64</v>
      </c>
      <c r="G2518" s="46" t="str">
        <f>IF(MID(tab_SATLISTE[[#This Row],[SAT-ID]],2,1)="x","x",LEFT(tab_SATLISTE[[#This Row],[SAT-ID]]))</f>
        <v>1</v>
      </c>
      <c r="H2518" s="364" t="str">
        <f xml:space="preserve"> IF(tab_SATLISTE[[#This Row],[SAT-ID]]="","",IF(MID(tab_SATLISTE[[#This Row],[SAT-ID]],2,1)="x","Freistaat Bayern",INDEX(bezirke,LEFT(tab_SATLISTE[[#This Row],[SAT-ID]],1))&amp; " - "&amp; IF(MID(tab_SATLISTE[[#This Row],[SAT-ID]],2,1)="k","kommunal","privat")))</f>
        <v>Oberbayern - privat</v>
      </c>
      <c r="I2518" s="365"/>
      <c r="J2518" s="365"/>
      <c r="K2518" s="365"/>
      <c r="L2518" s="366"/>
    </row>
    <row r="2519" spans="1:12" ht="15.95" customHeight="1" x14ac:dyDescent="0.25">
      <c r="A2519" s="133" t="s">
        <v>2887</v>
      </c>
      <c r="B2519" s="133" t="s">
        <v>176</v>
      </c>
      <c r="C2519" s="133">
        <v>50</v>
      </c>
      <c r="D2519" s="136">
        <v>50000</v>
      </c>
      <c r="E2519" s="135">
        <v>12500</v>
      </c>
      <c r="F2519" s="133">
        <v>50</v>
      </c>
      <c r="G2519" s="46" t="str">
        <f>IF(MID(tab_SATLISTE[[#This Row],[SAT-ID]],2,1)="x","x",LEFT(tab_SATLISTE[[#This Row],[SAT-ID]]))</f>
        <v>7</v>
      </c>
      <c r="H2519" s="364" t="str">
        <f xml:space="preserve"> IF(tab_SATLISTE[[#This Row],[SAT-ID]]="","",IF(MID(tab_SATLISTE[[#This Row],[SAT-ID]],2,1)="x","Freistaat Bayern",INDEX(bezirke,LEFT(tab_SATLISTE[[#This Row],[SAT-ID]],1))&amp; " - "&amp; IF(MID(tab_SATLISTE[[#This Row],[SAT-ID]],2,1)="k","kommunal","privat")))</f>
        <v>Schwaben - privat</v>
      </c>
      <c r="I2519" s="365"/>
      <c r="J2519" s="365"/>
      <c r="K2519" s="365"/>
      <c r="L2519" s="366"/>
    </row>
    <row r="2520" spans="1:12" ht="15.95" customHeight="1" x14ac:dyDescent="0.25">
      <c r="A2520" s="133" t="s">
        <v>2885</v>
      </c>
      <c r="B2520" s="133" t="s">
        <v>5180</v>
      </c>
      <c r="C2520" s="133">
        <v>38</v>
      </c>
      <c r="D2520" s="136">
        <v>38000</v>
      </c>
      <c r="E2520" s="135">
        <v>9500</v>
      </c>
      <c r="F2520" s="133">
        <v>38</v>
      </c>
      <c r="G2520" s="46" t="str">
        <f>IF(MID(tab_SATLISTE[[#This Row],[SAT-ID]],2,1)="x","x",LEFT(tab_SATLISTE[[#This Row],[SAT-ID]]))</f>
        <v>7</v>
      </c>
      <c r="H2520" s="364" t="str">
        <f xml:space="preserve"> IF(tab_SATLISTE[[#This Row],[SAT-ID]]="","",IF(MID(tab_SATLISTE[[#This Row],[SAT-ID]],2,1)="x","Freistaat Bayern",INDEX(bezirke,LEFT(tab_SATLISTE[[#This Row],[SAT-ID]],1))&amp; " - "&amp; IF(MID(tab_SATLISTE[[#This Row],[SAT-ID]],2,1)="k","kommunal","privat")))</f>
        <v>Schwaben - privat</v>
      </c>
      <c r="I2520" s="365"/>
      <c r="J2520" s="365"/>
      <c r="K2520" s="365"/>
      <c r="L2520" s="366"/>
    </row>
    <row r="2521" spans="1:12" ht="15.95" customHeight="1" x14ac:dyDescent="0.25">
      <c r="A2521" s="133" t="s">
        <v>1139</v>
      </c>
      <c r="B2521" s="133" t="s">
        <v>5181</v>
      </c>
      <c r="C2521" s="133">
        <v>57</v>
      </c>
      <c r="D2521" s="136">
        <v>57000</v>
      </c>
      <c r="E2521" s="135">
        <v>14250</v>
      </c>
      <c r="F2521" s="133">
        <v>57</v>
      </c>
      <c r="G2521" s="46" t="str">
        <f>IF(MID(tab_SATLISTE[[#This Row],[SAT-ID]],2,1)="x","x",LEFT(tab_SATLISTE[[#This Row],[SAT-ID]]))</f>
        <v>1</v>
      </c>
      <c r="H2521" s="364" t="str">
        <f xml:space="preserve"> IF(tab_SATLISTE[[#This Row],[SAT-ID]]="","",IF(MID(tab_SATLISTE[[#This Row],[SAT-ID]],2,1)="x","Freistaat Bayern",INDEX(bezirke,LEFT(tab_SATLISTE[[#This Row],[SAT-ID]],1))&amp; " - "&amp; IF(MID(tab_SATLISTE[[#This Row],[SAT-ID]],2,1)="k","kommunal","privat")))</f>
        <v>Oberbayern - privat</v>
      </c>
      <c r="I2521" s="365"/>
      <c r="J2521" s="365"/>
      <c r="K2521" s="365"/>
      <c r="L2521" s="366"/>
    </row>
    <row r="2522" spans="1:12" ht="15.95" customHeight="1" x14ac:dyDescent="0.25">
      <c r="A2522" s="133" t="s">
        <v>1101</v>
      </c>
      <c r="B2522" s="133" t="s">
        <v>5182</v>
      </c>
      <c r="C2522" s="133">
        <v>59</v>
      </c>
      <c r="D2522" s="136">
        <v>59000</v>
      </c>
      <c r="E2522" s="135">
        <v>14750</v>
      </c>
      <c r="F2522" s="133">
        <v>59</v>
      </c>
      <c r="G2522" s="46" t="str">
        <f>IF(MID(tab_SATLISTE[[#This Row],[SAT-ID]],2,1)="x","x",LEFT(tab_SATLISTE[[#This Row],[SAT-ID]]))</f>
        <v>1</v>
      </c>
      <c r="H2522" s="364" t="str">
        <f xml:space="preserve"> IF(tab_SATLISTE[[#This Row],[SAT-ID]]="","",IF(MID(tab_SATLISTE[[#This Row],[SAT-ID]],2,1)="x","Freistaat Bayern",INDEX(bezirke,LEFT(tab_SATLISTE[[#This Row],[SAT-ID]],1))&amp; " - "&amp; IF(MID(tab_SATLISTE[[#This Row],[SAT-ID]],2,1)="k","kommunal","privat")))</f>
        <v>Oberbayern - privat</v>
      </c>
      <c r="I2522" s="365"/>
      <c r="J2522" s="365"/>
      <c r="K2522" s="365"/>
      <c r="L2522" s="366"/>
    </row>
    <row r="2523" spans="1:12" ht="15.95" customHeight="1" x14ac:dyDescent="0.25">
      <c r="A2523" s="133" t="s">
        <v>2264</v>
      </c>
      <c r="B2523" s="133" t="s">
        <v>5183</v>
      </c>
      <c r="C2523" s="133">
        <v>57</v>
      </c>
      <c r="D2523" s="136">
        <v>57000</v>
      </c>
      <c r="E2523" s="135">
        <v>14250</v>
      </c>
      <c r="F2523" s="133">
        <v>57</v>
      </c>
      <c r="G2523" s="46" t="str">
        <f>IF(MID(tab_SATLISTE[[#This Row],[SAT-ID]],2,1)="x","x",LEFT(tab_SATLISTE[[#This Row],[SAT-ID]]))</f>
        <v>5</v>
      </c>
      <c r="H2523" s="364" t="str">
        <f xml:space="preserve"> IF(tab_SATLISTE[[#This Row],[SAT-ID]]="","",IF(MID(tab_SATLISTE[[#This Row],[SAT-ID]],2,1)="x","Freistaat Bayern",INDEX(bezirke,LEFT(tab_SATLISTE[[#This Row],[SAT-ID]],1))&amp; " - "&amp; IF(MID(tab_SATLISTE[[#This Row],[SAT-ID]],2,1)="k","kommunal","privat")))</f>
        <v>Mittelfranken - privat</v>
      </c>
      <c r="I2523" s="365"/>
      <c r="J2523" s="365"/>
      <c r="K2523" s="365"/>
      <c r="L2523" s="366"/>
    </row>
    <row r="2524" spans="1:12" ht="15.95" customHeight="1" x14ac:dyDescent="0.25">
      <c r="A2524" s="133" t="s">
        <v>1131</v>
      </c>
      <c r="B2524" s="133" t="s">
        <v>178</v>
      </c>
      <c r="C2524" s="133">
        <v>37</v>
      </c>
      <c r="D2524" s="136">
        <v>37000</v>
      </c>
      <c r="E2524" s="135">
        <v>9250</v>
      </c>
      <c r="F2524" s="133">
        <v>37</v>
      </c>
      <c r="G2524" s="46" t="str">
        <f>IF(MID(tab_SATLISTE[[#This Row],[SAT-ID]],2,1)="x","x",LEFT(tab_SATLISTE[[#This Row],[SAT-ID]]))</f>
        <v>1</v>
      </c>
      <c r="H2524" s="364" t="str">
        <f xml:space="preserve"> IF(tab_SATLISTE[[#This Row],[SAT-ID]]="","",IF(MID(tab_SATLISTE[[#This Row],[SAT-ID]],2,1)="x","Freistaat Bayern",INDEX(bezirke,LEFT(tab_SATLISTE[[#This Row],[SAT-ID]],1))&amp; " - "&amp; IF(MID(tab_SATLISTE[[#This Row],[SAT-ID]],2,1)="k","kommunal","privat")))</f>
        <v>Oberbayern - privat</v>
      </c>
      <c r="I2524" s="365"/>
      <c r="J2524" s="365"/>
      <c r="K2524" s="365"/>
      <c r="L2524" s="366"/>
    </row>
    <row r="2525" spans="1:12" ht="15.95" customHeight="1" x14ac:dyDescent="0.25">
      <c r="A2525" s="133" t="s">
        <v>2002</v>
      </c>
      <c r="B2525" s="133" t="s">
        <v>5184</v>
      </c>
      <c r="C2525" s="133">
        <v>34</v>
      </c>
      <c r="D2525" s="136">
        <v>34000</v>
      </c>
      <c r="E2525" s="135">
        <v>8500</v>
      </c>
      <c r="F2525" s="133">
        <v>34</v>
      </c>
      <c r="G2525" s="46" t="str">
        <f>IF(MID(tab_SATLISTE[[#This Row],[SAT-ID]],2,1)="x","x",LEFT(tab_SATLISTE[[#This Row],[SAT-ID]]))</f>
        <v>4</v>
      </c>
      <c r="H2525" s="364" t="str">
        <f xml:space="preserve"> IF(tab_SATLISTE[[#This Row],[SAT-ID]]="","",IF(MID(tab_SATLISTE[[#This Row],[SAT-ID]],2,1)="x","Freistaat Bayern",INDEX(bezirke,LEFT(tab_SATLISTE[[#This Row],[SAT-ID]],1))&amp; " - "&amp; IF(MID(tab_SATLISTE[[#This Row],[SAT-ID]],2,1)="k","kommunal","privat")))</f>
        <v>Oberfranken - privat</v>
      </c>
      <c r="I2525" s="365"/>
      <c r="J2525" s="365"/>
      <c r="K2525" s="365"/>
      <c r="L2525" s="366"/>
    </row>
    <row r="2526" spans="1:12" ht="15.95" customHeight="1" x14ac:dyDescent="0.25">
      <c r="A2526" s="133" t="s">
        <v>983</v>
      </c>
      <c r="B2526" s="133" t="s">
        <v>179</v>
      </c>
      <c r="C2526" s="133">
        <v>45</v>
      </c>
      <c r="D2526" s="136">
        <v>45000</v>
      </c>
      <c r="E2526" s="135">
        <v>11250</v>
      </c>
      <c r="F2526" s="133">
        <v>45</v>
      </c>
      <c r="G2526" s="46" t="str">
        <f>IF(MID(tab_SATLISTE[[#This Row],[SAT-ID]],2,1)="x","x",LEFT(tab_SATLISTE[[#This Row],[SAT-ID]]))</f>
        <v>1</v>
      </c>
      <c r="H2526" s="364" t="str">
        <f xml:space="preserve"> IF(tab_SATLISTE[[#This Row],[SAT-ID]]="","",IF(MID(tab_SATLISTE[[#This Row],[SAT-ID]],2,1)="x","Freistaat Bayern",INDEX(bezirke,LEFT(tab_SATLISTE[[#This Row],[SAT-ID]],1))&amp; " - "&amp; IF(MID(tab_SATLISTE[[#This Row],[SAT-ID]],2,1)="k","kommunal","privat")))</f>
        <v>Oberbayern - privat</v>
      </c>
      <c r="I2526" s="365"/>
      <c r="J2526" s="365"/>
      <c r="K2526" s="365"/>
      <c r="L2526" s="366"/>
    </row>
    <row r="2527" spans="1:12" ht="15.95" customHeight="1" x14ac:dyDescent="0.25">
      <c r="A2527" s="133" t="s">
        <v>975</v>
      </c>
      <c r="B2527" s="133" t="s">
        <v>5185</v>
      </c>
      <c r="C2527" s="133">
        <v>39</v>
      </c>
      <c r="D2527" s="136">
        <v>39000</v>
      </c>
      <c r="E2527" s="135">
        <v>9750</v>
      </c>
      <c r="F2527" s="133">
        <v>39</v>
      </c>
      <c r="G2527" s="46" t="str">
        <f>IF(MID(tab_SATLISTE[[#This Row],[SAT-ID]],2,1)="x","x",LEFT(tab_SATLISTE[[#This Row],[SAT-ID]]))</f>
        <v>1</v>
      </c>
      <c r="H2527" s="364" t="str">
        <f xml:space="preserve"> IF(tab_SATLISTE[[#This Row],[SAT-ID]]="","",IF(MID(tab_SATLISTE[[#This Row],[SAT-ID]],2,1)="x","Freistaat Bayern",INDEX(bezirke,LEFT(tab_SATLISTE[[#This Row],[SAT-ID]],1))&amp; " - "&amp; IF(MID(tab_SATLISTE[[#This Row],[SAT-ID]],2,1)="k","kommunal","privat")))</f>
        <v>Oberbayern - privat</v>
      </c>
      <c r="I2527" s="365"/>
      <c r="J2527" s="365"/>
      <c r="K2527" s="365"/>
      <c r="L2527" s="366"/>
    </row>
    <row r="2528" spans="1:12" ht="15.95" customHeight="1" x14ac:dyDescent="0.25">
      <c r="A2528" s="133" t="s">
        <v>1994</v>
      </c>
      <c r="B2528" s="133" t="s">
        <v>5186</v>
      </c>
      <c r="C2528" s="133">
        <v>29</v>
      </c>
      <c r="D2528" s="136">
        <v>29000</v>
      </c>
      <c r="E2528" s="135">
        <v>7250</v>
      </c>
      <c r="F2528" s="133">
        <v>29</v>
      </c>
      <c r="G2528" s="46" t="str">
        <f>IF(MID(tab_SATLISTE[[#This Row],[SAT-ID]],2,1)="x","x",LEFT(tab_SATLISTE[[#This Row],[SAT-ID]]))</f>
        <v>4</v>
      </c>
      <c r="H2528" s="364" t="str">
        <f xml:space="preserve"> IF(tab_SATLISTE[[#This Row],[SAT-ID]]="","",IF(MID(tab_SATLISTE[[#This Row],[SAT-ID]],2,1)="x","Freistaat Bayern",INDEX(bezirke,LEFT(tab_SATLISTE[[#This Row],[SAT-ID]],1))&amp; " - "&amp; IF(MID(tab_SATLISTE[[#This Row],[SAT-ID]],2,1)="k","kommunal","privat")))</f>
        <v>Oberfranken - privat</v>
      </c>
      <c r="I2528" s="365"/>
      <c r="J2528" s="365"/>
      <c r="K2528" s="365"/>
      <c r="L2528" s="366"/>
    </row>
    <row r="2529" spans="1:12" ht="15.95" customHeight="1" x14ac:dyDescent="0.25">
      <c r="A2529" s="133" t="s">
        <v>2268</v>
      </c>
      <c r="B2529" s="133" t="s">
        <v>5187</v>
      </c>
      <c r="C2529" s="133">
        <v>61</v>
      </c>
      <c r="D2529" s="136">
        <v>61000</v>
      </c>
      <c r="E2529" s="135">
        <v>15250</v>
      </c>
      <c r="F2529" s="133">
        <v>61</v>
      </c>
      <c r="G2529" s="46" t="str">
        <f>IF(MID(tab_SATLISTE[[#This Row],[SAT-ID]],2,1)="x","x",LEFT(tab_SATLISTE[[#This Row],[SAT-ID]]))</f>
        <v>5</v>
      </c>
      <c r="H2529" s="364" t="str">
        <f xml:space="preserve"> IF(tab_SATLISTE[[#This Row],[SAT-ID]]="","",IF(MID(tab_SATLISTE[[#This Row],[SAT-ID]],2,1)="x","Freistaat Bayern",INDEX(bezirke,LEFT(tab_SATLISTE[[#This Row],[SAT-ID]],1))&amp; " - "&amp; IF(MID(tab_SATLISTE[[#This Row],[SAT-ID]],2,1)="k","kommunal","privat")))</f>
        <v>Mittelfranken - privat</v>
      </c>
      <c r="I2529" s="365"/>
      <c r="J2529" s="365"/>
      <c r="K2529" s="365"/>
      <c r="L2529" s="366"/>
    </row>
    <row r="2530" spans="1:12" ht="15.95" customHeight="1" x14ac:dyDescent="0.25">
      <c r="A2530" s="133" t="s">
        <v>965</v>
      </c>
      <c r="B2530" s="133" t="s">
        <v>180</v>
      </c>
      <c r="C2530" s="133">
        <v>32</v>
      </c>
      <c r="D2530" s="136">
        <v>32000</v>
      </c>
      <c r="E2530" s="135">
        <v>8000</v>
      </c>
      <c r="F2530" s="133">
        <v>32</v>
      </c>
      <c r="G2530" s="46" t="str">
        <f>IF(MID(tab_SATLISTE[[#This Row],[SAT-ID]],2,1)="x","x",LEFT(tab_SATLISTE[[#This Row],[SAT-ID]]))</f>
        <v>1</v>
      </c>
      <c r="H2530" s="364" t="str">
        <f xml:space="preserve"> IF(tab_SATLISTE[[#This Row],[SAT-ID]]="","",IF(MID(tab_SATLISTE[[#This Row],[SAT-ID]],2,1)="x","Freistaat Bayern",INDEX(bezirke,LEFT(tab_SATLISTE[[#This Row],[SAT-ID]],1))&amp; " - "&amp; IF(MID(tab_SATLISTE[[#This Row],[SAT-ID]],2,1)="k","kommunal","privat")))</f>
        <v>Oberbayern - privat</v>
      </c>
      <c r="I2530" s="365"/>
      <c r="J2530" s="365"/>
      <c r="K2530" s="365"/>
      <c r="L2530" s="366"/>
    </row>
    <row r="2531" spans="1:12" ht="15.95" customHeight="1" x14ac:dyDescent="0.25">
      <c r="A2531" s="133" t="s">
        <v>2532</v>
      </c>
      <c r="B2531" s="133" t="s">
        <v>5188</v>
      </c>
      <c r="C2531" s="133">
        <v>30</v>
      </c>
      <c r="D2531" s="136">
        <v>30000</v>
      </c>
      <c r="E2531" s="135">
        <v>7500</v>
      </c>
      <c r="F2531" s="133">
        <v>30</v>
      </c>
      <c r="G2531" s="46" t="str">
        <f>IF(MID(tab_SATLISTE[[#This Row],[SAT-ID]],2,1)="x","x",LEFT(tab_SATLISTE[[#This Row],[SAT-ID]]))</f>
        <v>6</v>
      </c>
      <c r="H2531" s="364" t="str">
        <f xml:space="preserve"> IF(tab_SATLISTE[[#This Row],[SAT-ID]]="","",IF(MID(tab_SATLISTE[[#This Row],[SAT-ID]],2,1)="x","Freistaat Bayern",INDEX(bezirke,LEFT(tab_SATLISTE[[#This Row],[SAT-ID]],1))&amp; " - "&amp; IF(MID(tab_SATLISTE[[#This Row],[SAT-ID]],2,1)="k","kommunal","privat")))</f>
        <v>Unterfranken - privat</v>
      </c>
      <c r="I2531" s="365"/>
      <c r="J2531" s="365"/>
      <c r="K2531" s="365"/>
      <c r="L2531" s="366"/>
    </row>
    <row r="2532" spans="1:12" ht="15.95" customHeight="1" x14ac:dyDescent="0.25">
      <c r="A2532" s="133" t="s">
        <v>1001</v>
      </c>
      <c r="B2532" s="133" t="s">
        <v>2943</v>
      </c>
      <c r="C2532" s="133">
        <v>33</v>
      </c>
      <c r="D2532" s="136">
        <v>33000</v>
      </c>
      <c r="E2532" s="135">
        <v>8250</v>
      </c>
      <c r="F2532" s="133">
        <v>33</v>
      </c>
      <c r="G2532" s="48" t="str">
        <f>IF(MID(tab_SATLISTE[[#This Row],[SAT-ID]],2,1)="x","x",LEFT(tab_SATLISTE[[#This Row],[SAT-ID]]))</f>
        <v>1</v>
      </c>
      <c r="H2532" s="364" t="str">
        <f xml:space="preserve"> IF(tab_SATLISTE[[#This Row],[SAT-ID]]="","",IF(MID(tab_SATLISTE[[#This Row],[SAT-ID]],2,1)="x","Freistaat Bayern",INDEX(bezirke,LEFT(tab_SATLISTE[[#This Row],[SAT-ID]],1))&amp; " - "&amp; IF(MID(tab_SATLISTE[[#This Row],[SAT-ID]],2,1)="k","kommunal","privat")))</f>
        <v>Oberbayern - privat</v>
      </c>
      <c r="I2532" s="365"/>
      <c r="J2532" s="365"/>
      <c r="K2532" s="365"/>
      <c r="L2532" s="366"/>
    </row>
    <row r="2533" spans="1:12" ht="15.95" customHeight="1" x14ac:dyDescent="0.25">
      <c r="A2533" s="133" t="s">
        <v>974</v>
      </c>
      <c r="B2533" s="133" t="s">
        <v>181</v>
      </c>
      <c r="C2533" s="133">
        <v>30</v>
      </c>
      <c r="D2533" s="136">
        <v>30000</v>
      </c>
      <c r="E2533" s="135">
        <v>7500</v>
      </c>
      <c r="F2533" s="133">
        <v>30</v>
      </c>
      <c r="G2533" s="48" t="str">
        <f>IF(MID(tab_SATLISTE[[#This Row],[SAT-ID]],2,1)="x","x",LEFT(tab_SATLISTE[[#This Row],[SAT-ID]]))</f>
        <v>1</v>
      </c>
      <c r="H2533" s="364" t="str">
        <f xml:space="preserve"> IF(tab_SATLISTE[[#This Row],[SAT-ID]]="","",IF(MID(tab_SATLISTE[[#This Row],[SAT-ID]],2,1)="x","Freistaat Bayern",INDEX(bezirke,LEFT(tab_SATLISTE[[#This Row],[SAT-ID]],1))&amp; " - "&amp; IF(MID(tab_SATLISTE[[#This Row],[SAT-ID]],2,1)="k","kommunal","privat")))</f>
        <v>Oberbayern - privat</v>
      </c>
      <c r="I2533" s="365"/>
      <c r="J2533" s="365"/>
      <c r="K2533" s="365"/>
      <c r="L2533" s="366"/>
    </row>
    <row r="2534" spans="1:12" ht="15.95" customHeight="1" x14ac:dyDescent="0.25">
      <c r="A2534" s="133" t="s">
        <v>2886</v>
      </c>
      <c r="B2534" s="133" t="s">
        <v>182</v>
      </c>
      <c r="C2534" s="133">
        <v>19</v>
      </c>
      <c r="D2534" s="136">
        <v>19000</v>
      </c>
      <c r="E2534" s="135">
        <v>4750</v>
      </c>
      <c r="F2534" s="133">
        <v>19</v>
      </c>
      <c r="G2534" s="48" t="str">
        <f>IF(MID(tab_SATLISTE[[#This Row],[SAT-ID]],2,1)="x","x",LEFT(tab_SATLISTE[[#This Row],[SAT-ID]]))</f>
        <v>7</v>
      </c>
      <c r="H2534" s="364" t="str">
        <f xml:space="preserve"> IF(tab_SATLISTE[[#This Row],[SAT-ID]]="","",IF(MID(tab_SATLISTE[[#This Row],[SAT-ID]],2,1)="x","Freistaat Bayern",INDEX(bezirke,LEFT(tab_SATLISTE[[#This Row],[SAT-ID]],1))&amp; " - "&amp; IF(MID(tab_SATLISTE[[#This Row],[SAT-ID]],2,1)="k","kommunal","privat")))</f>
        <v>Schwaben - privat</v>
      </c>
      <c r="I2534" s="365"/>
      <c r="J2534" s="365"/>
      <c r="K2534" s="365"/>
      <c r="L2534" s="366"/>
    </row>
    <row r="2535" spans="1:12" ht="15.95" customHeight="1" x14ac:dyDescent="0.25">
      <c r="A2535" s="133" t="s">
        <v>1461</v>
      </c>
      <c r="B2535" s="133" t="s">
        <v>5189</v>
      </c>
      <c r="C2535" s="133">
        <v>14</v>
      </c>
      <c r="D2535" s="136">
        <v>14000</v>
      </c>
      <c r="E2535" s="135">
        <v>3500</v>
      </c>
      <c r="F2535" s="133">
        <v>14</v>
      </c>
      <c r="G2535" s="48" t="str">
        <f>IF(MID(tab_SATLISTE[[#This Row],[SAT-ID]],2,1)="x","x",LEFT(tab_SATLISTE[[#This Row],[SAT-ID]]))</f>
        <v>2</v>
      </c>
      <c r="H2535" s="364" t="str">
        <f xml:space="preserve"> IF(tab_SATLISTE[[#This Row],[SAT-ID]]="","",IF(MID(tab_SATLISTE[[#This Row],[SAT-ID]],2,1)="x","Freistaat Bayern",INDEX(bezirke,LEFT(tab_SATLISTE[[#This Row],[SAT-ID]],1))&amp; " - "&amp; IF(MID(tab_SATLISTE[[#This Row],[SAT-ID]],2,1)="k","kommunal","privat")))</f>
        <v>Niederbayern - privat</v>
      </c>
      <c r="I2535" s="365"/>
      <c r="J2535" s="365"/>
      <c r="K2535" s="365"/>
      <c r="L2535" s="366"/>
    </row>
    <row r="2536" spans="1:12" ht="15.95" customHeight="1" x14ac:dyDescent="0.25">
      <c r="A2536" s="133" t="s">
        <v>984</v>
      </c>
      <c r="B2536" s="133" t="s">
        <v>183</v>
      </c>
      <c r="C2536" s="133">
        <v>10</v>
      </c>
      <c r="D2536" s="136">
        <v>10000</v>
      </c>
      <c r="E2536" s="135">
        <v>2500</v>
      </c>
      <c r="F2536" s="133">
        <v>10</v>
      </c>
      <c r="G2536" s="48" t="str">
        <f>IF(MID(tab_SATLISTE[[#This Row],[SAT-ID]],2,1)="x","x",LEFT(tab_SATLISTE[[#This Row],[SAT-ID]]))</f>
        <v>1</v>
      </c>
      <c r="H2536" s="364" t="str">
        <f xml:space="preserve"> IF(tab_SATLISTE[[#This Row],[SAT-ID]]="","",IF(MID(tab_SATLISTE[[#This Row],[SAT-ID]],2,1)="x","Freistaat Bayern",INDEX(bezirke,LEFT(tab_SATLISTE[[#This Row],[SAT-ID]],1))&amp; " - "&amp; IF(MID(tab_SATLISTE[[#This Row],[SAT-ID]],2,1)="k","kommunal","privat")))</f>
        <v>Oberbayern - privat</v>
      </c>
      <c r="I2536" s="365"/>
      <c r="J2536" s="365"/>
      <c r="K2536" s="365"/>
      <c r="L2536" s="366"/>
    </row>
    <row r="2537" spans="1:12" ht="15.75" customHeight="1" x14ac:dyDescent="0.25">
      <c r="A2537" s="133" t="s">
        <v>399</v>
      </c>
      <c r="B2537" s="133" t="s">
        <v>398</v>
      </c>
      <c r="C2537" s="133">
        <v>69</v>
      </c>
      <c r="D2537" s="136">
        <v>69000</v>
      </c>
      <c r="E2537" s="135">
        <v>17250</v>
      </c>
      <c r="F2537" s="133">
        <v>69</v>
      </c>
      <c r="G2537" s="48" t="str">
        <f>IF(MID(tab_SATLISTE[[#This Row],[SAT-ID]],2,1)="x","x",LEFT(tab_SATLISTE[[#This Row],[SAT-ID]]))</f>
        <v>x</v>
      </c>
      <c r="H2537" s="364" t="str">
        <f xml:space="preserve"> IF(tab_SATLISTE[[#This Row],[SAT-ID]]="","",IF(MID(tab_SATLISTE[[#This Row],[SAT-ID]],2,1)="x","Freistaat Bayern",INDEX(bezirke,LEFT(tab_SATLISTE[[#This Row],[SAT-ID]],1))&amp; " - "&amp; IF(MID(tab_SATLISTE[[#This Row],[SAT-ID]],2,1)="k","kommunal","privat")))</f>
        <v>Freistaat Bayern</v>
      </c>
      <c r="I2537" s="365"/>
      <c r="J2537" s="365"/>
      <c r="K2537" s="365"/>
      <c r="L2537" s="366"/>
    </row>
    <row r="2538" spans="1:12" ht="15.75" customHeight="1" x14ac:dyDescent="0.25">
      <c r="A2538" s="133" t="s">
        <v>2862</v>
      </c>
      <c r="B2538" s="133" t="s">
        <v>303</v>
      </c>
      <c r="C2538" s="133">
        <v>5</v>
      </c>
      <c r="D2538" s="136">
        <v>5000</v>
      </c>
      <c r="E2538" s="135">
        <v>1250</v>
      </c>
      <c r="F2538" s="133">
        <v>5</v>
      </c>
      <c r="G2538" s="48" t="str">
        <f>IF(MID(tab_SATLISTE[[#This Row],[SAT-ID]],2,1)="x","x",LEFT(tab_SATLISTE[[#This Row],[SAT-ID]]))</f>
        <v>7</v>
      </c>
      <c r="H2538" s="364" t="str">
        <f xml:space="preserve"> IF(tab_SATLISTE[[#This Row],[SAT-ID]]="","",IF(MID(tab_SATLISTE[[#This Row],[SAT-ID]],2,1)="x","Freistaat Bayern",INDEX(bezirke,LEFT(tab_SATLISTE[[#This Row],[SAT-ID]],1))&amp; " - "&amp; IF(MID(tab_SATLISTE[[#This Row],[SAT-ID]],2,1)="k","kommunal","privat")))</f>
        <v>Schwaben - kommunal</v>
      </c>
      <c r="I2538" s="365"/>
      <c r="J2538" s="365"/>
      <c r="K2538" s="365"/>
      <c r="L2538" s="366"/>
    </row>
    <row r="2539" spans="1:12" ht="15.75" customHeight="1" x14ac:dyDescent="0.25">
      <c r="A2539" s="133" t="s">
        <v>2863</v>
      </c>
      <c r="B2539" s="133" t="s">
        <v>305</v>
      </c>
      <c r="C2539" s="133">
        <v>12</v>
      </c>
      <c r="D2539" s="136">
        <v>12000</v>
      </c>
      <c r="E2539" s="135">
        <v>3000</v>
      </c>
      <c r="F2539" s="133">
        <v>12</v>
      </c>
      <c r="G2539" s="48" t="str">
        <f>IF(MID(tab_SATLISTE[[#This Row],[SAT-ID]],2,1)="x","x",LEFT(tab_SATLISTE[[#This Row],[SAT-ID]]))</f>
        <v>7</v>
      </c>
      <c r="H2539" s="364" t="str">
        <f xml:space="preserve"> IF(tab_SATLISTE[[#This Row],[SAT-ID]]="","",IF(MID(tab_SATLISTE[[#This Row],[SAT-ID]],2,1)="x","Freistaat Bayern",INDEX(bezirke,LEFT(tab_SATLISTE[[#This Row],[SAT-ID]],1))&amp; " - "&amp; IF(MID(tab_SATLISTE[[#This Row],[SAT-ID]],2,1)="k","kommunal","privat")))</f>
        <v>Schwaben - kommunal</v>
      </c>
      <c r="I2539" s="365"/>
      <c r="J2539" s="365"/>
      <c r="K2539" s="365"/>
      <c r="L2539" s="366"/>
    </row>
    <row r="2540" spans="1:12" ht="15.75" customHeight="1" x14ac:dyDescent="0.25">
      <c r="A2540" s="133" t="s">
        <v>1021</v>
      </c>
      <c r="B2540" s="133" t="s">
        <v>304</v>
      </c>
      <c r="C2540" s="133">
        <v>4</v>
      </c>
      <c r="D2540" s="136">
        <v>4000</v>
      </c>
      <c r="E2540" s="135">
        <v>1000</v>
      </c>
      <c r="F2540" s="133">
        <v>4</v>
      </c>
      <c r="G2540" s="48" t="str">
        <f>IF(MID(tab_SATLISTE[[#This Row],[SAT-ID]],2,1)="x","x",LEFT(tab_SATLISTE[[#This Row],[SAT-ID]]))</f>
        <v>1</v>
      </c>
      <c r="H2540" s="364" t="str">
        <f xml:space="preserve"> IF(tab_SATLISTE[[#This Row],[SAT-ID]]="","",IF(MID(tab_SATLISTE[[#This Row],[SAT-ID]],2,1)="x","Freistaat Bayern",INDEX(bezirke,LEFT(tab_SATLISTE[[#This Row],[SAT-ID]],1))&amp; " - "&amp; IF(MID(tab_SATLISTE[[#This Row],[SAT-ID]],2,1)="k","kommunal","privat")))</f>
        <v>Oberbayern - privat</v>
      </c>
      <c r="I2540" s="365"/>
      <c r="J2540" s="365"/>
      <c r="K2540" s="365"/>
      <c r="L2540" s="366"/>
    </row>
    <row r="2541" spans="1:12" ht="15.75" customHeight="1" x14ac:dyDescent="0.25">
      <c r="A2541" s="133" t="s">
        <v>2748</v>
      </c>
      <c r="B2541" s="133" t="s">
        <v>306</v>
      </c>
      <c r="C2541" s="133">
        <v>15</v>
      </c>
      <c r="D2541" s="136">
        <v>15000</v>
      </c>
      <c r="E2541" s="135">
        <v>3750</v>
      </c>
      <c r="F2541" s="133">
        <v>15</v>
      </c>
      <c r="G2541" s="48" t="str">
        <f>IF(MID(tab_SATLISTE[[#This Row],[SAT-ID]],2,1)="x","x",LEFT(tab_SATLISTE[[#This Row],[SAT-ID]]))</f>
        <v>7</v>
      </c>
      <c r="H2541" s="364" t="str">
        <f xml:space="preserve"> IF(tab_SATLISTE[[#This Row],[SAT-ID]]="","",IF(MID(tab_SATLISTE[[#This Row],[SAT-ID]],2,1)="x","Freistaat Bayern",INDEX(bezirke,LEFT(tab_SATLISTE[[#This Row],[SAT-ID]],1))&amp; " - "&amp; IF(MID(tab_SATLISTE[[#This Row],[SAT-ID]],2,1)="k","kommunal","privat")))</f>
        <v>Schwaben - kommunal</v>
      </c>
      <c r="I2541" s="365"/>
      <c r="J2541" s="365"/>
      <c r="K2541" s="365"/>
      <c r="L2541" s="366"/>
    </row>
    <row r="2542" spans="1:12" ht="15.75" customHeight="1" x14ac:dyDescent="0.25">
      <c r="A2542" s="133" t="s">
        <v>2101</v>
      </c>
      <c r="B2542" s="133" t="s">
        <v>5190</v>
      </c>
      <c r="C2542" s="133">
        <v>5</v>
      </c>
      <c r="D2542" s="136">
        <v>5000</v>
      </c>
      <c r="E2542" s="135">
        <v>1250</v>
      </c>
      <c r="F2542" s="133">
        <v>5</v>
      </c>
      <c r="G2542" s="48" t="str">
        <f>IF(MID(tab_SATLISTE[[#This Row],[SAT-ID]],2,1)="x","x",LEFT(tab_SATLISTE[[#This Row],[SAT-ID]]))</f>
        <v>5</v>
      </c>
      <c r="H2542" s="364" t="str">
        <f xml:space="preserve"> IF(tab_SATLISTE[[#This Row],[SAT-ID]]="","",IF(MID(tab_SATLISTE[[#This Row],[SAT-ID]],2,1)="x","Freistaat Bayern",INDEX(bezirke,LEFT(tab_SATLISTE[[#This Row],[SAT-ID]],1))&amp; " - "&amp; IF(MID(tab_SATLISTE[[#This Row],[SAT-ID]],2,1)="k","kommunal","privat")))</f>
        <v>Mittelfranken - kommunal</v>
      </c>
      <c r="I2542" s="365"/>
      <c r="J2542" s="365"/>
      <c r="K2542" s="365"/>
      <c r="L2542" s="366"/>
    </row>
    <row r="2543" spans="1:12" ht="15.75" customHeight="1" x14ac:dyDescent="0.25">
      <c r="A2543" s="133" t="s">
        <v>2867</v>
      </c>
      <c r="B2543" s="133" t="s">
        <v>396</v>
      </c>
      <c r="C2543" s="133">
        <v>29</v>
      </c>
      <c r="D2543" s="136">
        <v>29000</v>
      </c>
      <c r="E2543" s="135">
        <v>7250</v>
      </c>
      <c r="F2543" s="133">
        <v>29</v>
      </c>
      <c r="G2543" s="48" t="str">
        <f>IF(MID(tab_SATLISTE[[#This Row],[SAT-ID]],2,1)="x","x",LEFT(tab_SATLISTE[[#This Row],[SAT-ID]]))</f>
        <v>x</v>
      </c>
      <c r="H2543" s="364" t="str">
        <f xml:space="preserve"> IF(tab_SATLISTE[[#This Row],[SAT-ID]]="","",IF(MID(tab_SATLISTE[[#This Row],[SAT-ID]],2,1)="x","Freistaat Bayern",INDEX(bezirke,LEFT(tab_SATLISTE[[#This Row],[SAT-ID]],1))&amp; " - "&amp; IF(MID(tab_SATLISTE[[#This Row],[SAT-ID]],2,1)="k","kommunal","privat")))</f>
        <v>Freistaat Bayern</v>
      </c>
      <c r="I2543" s="365"/>
      <c r="J2543" s="365"/>
      <c r="K2543" s="365"/>
      <c r="L2543" s="366"/>
    </row>
    <row r="2544" spans="1:12" ht="15.75" customHeight="1" x14ac:dyDescent="0.25">
      <c r="A2544" s="133" t="s">
        <v>906</v>
      </c>
      <c r="B2544" s="133" t="s">
        <v>390</v>
      </c>
      <c r="C2544" s="133">
        <v>35</v>
      </c>
      <c r="D2544" s="136">
        <v>35000</v>
      </c>
      <c r="E2544" s="135">
        <v>8750</v>
      </c>
      <c r="F2544" s="133">
        <v>35</v>
      </c>
      <c r="G2544" s="48" t="str">
        <f>IF(MID(tab_SATLISTE[[#This Row],[SAT-ID]],2,1)="x","x",LEFT(tab_SATLISTE[[#This Row],[SAT-ID]]))</f>
        <v>x</v>
      </c>
      <c r="H2544" s="364" t="str">
        <f xml:space="preserve"> IF(tab_SATLISTE[[#This Row],[SAT-ID]]="","",IF(MID(tab_SATLISTE[[#This Row],[SAT-ID]],2,1)="x","Freistaat Bayern",INDEX(bezirke,LEFT(tab_SATLISTE[[#This Row],[SAT-ID]],1))&amp; " - "&amp; IF(MID(tab_SATLISTE[[#This Row],[SAT-ID]],2,1)="k","kommunal","privat")))</f>
        <v>Freistaat Bayern</v>
      </c>
      <c r="I2544" s="365"/>
      <c r="J2544" s="365"/>
      <c r="K2544" s="365"/>
      <c r="L2544" s="366"/>
    </row>
    <row r="2545" spans="1:12" ht="15.75" customHeight="1" x14ac:dyDescent="0.25">
      <c r="A2545" s="133" t="s">
        <v>2184</v>
      </c>
      <c r="B2545" s="133" t="s">
        <v>394</v>
      </c>
      <c r="C2545" s="133">
        <v>42</v>
      </c>
      <c r="D2545" s="136">
        <v>42000</v>
      </c>
      <c r="E2545" s="135">
        <v>10500</v>
      </c>
      <c r="F2545" s="133">
        <v>42</v>
      </c>
      <c r="G2545" s="48" t="str">
        <f>IF(MID(tab_SATLISTE[[#This Row],[SAT-ID]],2,1)="x","x",LEFT(tab_SATLISTE[[#This Row],[SAT-ID]]))</f>
        <v>x</v>
      </c>
      <c r="H2545" s="364" t="str">
        <f xml:space="preserve"> IF(tab_SATLISTE[[#This Row],[SAT-ID]]="","",IF(MID(tab_SATLISTE[[#This Row],[SAT-ID]],2,1)="x","Freistaat Bayern",INDEX(bezirke,LEFT(tab_SATLISTE[[#This Row],[SAT-ID]],1))&amp; " - "&amp; IF(MID(tab_SATLISTE[[#This Row],[SAT-ID]],2,1)="k","kommunal","privat")))</f>
        <v>Freistaat Bayern</v>
      </c>
      <c r="I2545" s="365"/>
      <c r="J2545" s="365"/>
      <c r="K2545" s="365"/>
      <c r="L2545" s="366"/>
    </row>
    <row r="2546" spans="1:12" ht="15.75" customHeight="1" x14ac:dyDescent="0.25">
      <c r="A2546" s="133" t="s">
        <v>2185</v>
      </c>
      <c r="B2546" s="133" t="s">
        <v>395</v>
      </c>
      <c r="C2546" s="133">
        <v>22</v>
      </c>
      <c r="D2546" s="136">
        <v>22000</v>
      </c>
      <c r="E2546" s="135">
        <v>5500</v>
      </c>
      <c r="F2546" s="133">
        <v>22</v>
      </c>
      <c r="G2546" s="48" t="str">
        <f>IF(MID(tab_SATLISTE[[#This Row],[SAT-ID]],2,1)="x","x",LEFT(tab_SATLISTE[[#This Row],[SAT-ID]]))</f>
        <v>x</v>
      </c>
      <c r="H2546" s="364" t="str">
        <f xml:space="preserve"> IF(tab_SATLISTE[[#This Row],[SAT-ID]]="","",IF(MID(tab_SATLISTE[[#This Row],[SAT-ID]],2,1)="x","Freistaat Bayern",INDEX(bezirke,LEFT(tab_SATLISTE[[#This Row],[SAT-ID]],1))&amp; " - "&amp; IF(MID(tab_SATLISTE[[#This Row],[SAT-ID]],2,1)="k","kommunal","privat")))</f>
        <v>Freistaat Bayern</v>
      </c>
      <c r="I2546" s="365"/>
      <c r="J2546" s="365"/>
      <c r="K2546" s="365"/>
      <c r="L2546" s="366"/>
    </row>
    <row r="2547" spans="1:12" ht="15.75" customHeight="1" x14ac:dyDescent="0.25">
      <c r="A2547" s="133" t="s">
        <v>1937</v>
      </c>
      <c r="B2547" s="133" t="s">
        <v>392</v>
      </c>
      <c r="C2547" s="133">
        <v>33</v>
      </c>
      <c r="D2547" s="136">
        <v>33000</v>
      </c>
      <c r="E2547" s="135">
        <v>8250</v>
      </c>
      <c r="F2547" s="133">
        <v>33</v>
      </c>
      <c r="G2547" s="48" t="str">
        <f>IF(MID(tab_SATLISTE[[#This Row],[SAT-ID]],2,1)="x","x",LEFT(tab_SATLISTE[[#This Row],[SAT-ID]]))</f>
        <v>x</v>
      </c>
      <c r="H2547" s="364" t="str">
        <f xml:space="preserve"> IF(tab_SATLISTE[[#This Row],[SAT-ID]]="","",IF(MID(tab_SATLISTE[[#This Row],[SAT-ID]],2,1)="x","Freistaat Bayern",INDEX(bezirke,LEFT(tab_SATLISTE[[#This Row],[SAT-ID]],1))&amp; " - "&amp; IF(MID(tab_SATLISTE[[#This Row],[SAT-ID]],2,1)="k","kommunal","privat")))</f>
        <v>Freistaat Bayern</v>
      </c>
      <c r="I2547" s="365"/>
      <c r="J2547" s="365"/>
      <c r="K2547" s="365"/>
      <c r="L2547" s="366"/>
    </row>
    <row r="2548" spans="1:12" ht="15.75" customHeight="1" x14ac:dyDescent="0.25">
      <c r="A2548" s="133" t="s">
        <v>1938</v>
      </c>
      <c r="B2548" s="133" t="s">
        <v>393</v>
      </c>
      <c r="C2548" s="133">
        <v>23</v>
      </c>
      <c r="D2548" s="136">
        <v>23000</v>
      </c>
      <c r="E2548" s="135">
        <v>5750</v>
      </c>
      <c r="F2548" s="133">
        <v>23</v>
      </c>
      <c r="G2548" s="48" t="str">
        <f>IF(MID(tab_SATLISTE[[#This Row],[SAT-ID]],2,1)="x","x",LEFT(tab_SATLISTE[[#This Row],[SAT-ID]]))</f>
        <v>x</v>
      </c>
      <c r="H2548" s="364" t="str">
        <f xml:space="preserve"> IF(tab_SATLISTE[[#This Row],[SAT-ID]]="","",IF(MID(tab_SATLISTE[[#This Row],[SAT-ID]],2,1)="x","Freistaat Bayern",INDEX(bezirke,LEFT(tab_SATLISTE[[#This Row],[SAT-ID]],1))&amp; " - "&amp; IF(MID(tab_SATLISTE[[#This Row],[SAT-ID]],2,1)="k","kommunal","privat")))</f>
        <v>Freistaat Bayern</v>
      </c>
      <c r="I2548" s="365"/>
      <c r="J2548" s="365"/>
      <c r="K2548" s="365"/>
      <c r="L2548" s="366"/>
    </row>
    <row r="2549" spans="1:12" ht="15.75" customHeight="1" x14ac:dyDescent="0.25">
      <c r="A2549" s="133" t="s">
        <v>907</v>
      </c>
      <c r="B2549" s="133" t="s">
        <v>391</v>
      </c>
      <c r="C2549" s="133">
        <v>26</v>
      </c>
      <c r="D2549" s="136">
        <v>26000</v>
      </c>
      <c r="E2549" s="135">
        <v>6500</v>
      </c>
      <c r="F2549" s="133">
        <v>26</v>
      </c>
      <c r="G2549" s="48" t="str">
        <f>IF(MID(tab_SATLISTE[[#This Row],[SAT-ID]],2,1)="x","x",LEFT(tab_SATLISTE[[#This Row],[SAT-ID]]))</f>
        <v>x</v>
      </c>
      <c r="H2549" s="364" t="str">
        <f xml:space="preserve"> IF(tab_SATLISTE[[#This Row],[SAT-ID]]="","",IF(MID(tab_SATLISTE[[#This Row],[SAT-ID]],2,1)="x","Freistaat Bayern",INDEX(bezirke,LEFT(tab_SATLISTE[[#This Row],[SAT-ID]],1))&amp; " - "&amp; IF(MID(tab_SATLISTE[[#This Row],[SAT-ID]],2,1)="k","kommunal","privat")))</f>
        <v>Freistaat Bayern</v>
      </c>
      <c r="I2549" s="365"/>
      <c r="J2549" s="365"/>
      <c r="K2549" s="365"/>
      <c r="L2549" s="366"/>
    </row>
    <row r="2550" spans="1:12" ht="15.75" customHeight="1" x14ac:dyDescent="0.25">
      <c r="A2550" s="133" t="s">
        <v>908</v>
      </c>
      <c r="B2550" s="133" t="s">
        <v>397</v>
      </c>
      <c r="C2550" s="133">
        <v>38</v>
      </c>
      <c r="D2550" s="136">
        <v>38000</v>
      </c>
      <c r="E2550" s="135">
        <v>9500</v>
      </c>
      <c r="F2550" s="133">
        <v>38</v>
      </c>
      <c r="G2550" s="48" t="str">
        <f>IF(MID(tab_SATLISTE[[#This Row],[SAT-ID]],2,1)="x","x",LEFT(tab_SATLISTE[[#This Row],[SAT-ID]]))</f>
        <v>x</v>
      </c>
      <c r="H2550" s="364" t="str">
        <f xml:space="preserve"> IF(tab_SATLISTE[[#This Row],[SAT-ID]]="","",IF(MID(tab_SATLISTE[[#This Row],[SAT-ID]],2,1)="x","Freistaat Bayern",INDEX(bezirke,LEFT(tab_SATLISTE[[#This Row],[SAT-ID]],1))&amp; " - "&amp; IF(MID(tab_SATLISTE[[#This Row],[SAT-ID]],2,1)="k","kommunal","privat")))</f>
        <v>Freistaat Bayern</v>
      </c>
      <c r="I2550" s="365"/>
      <c r="J2550" s="365"/>
      <c r="K2550" s="365"/>
      <c r="L2550" s="366"/>
    </row>
    <row r="2551" spans="1:12" ht="15.75" customHeight="1" x14ac:dyDescent="0.25">
      <c r="A2551" s="133" t="s">
        <v>1939</v>
      </c>
      <c r="B2551" s="133" t="s">
        <v>3040</v>
      </c>
      <c r="C2551" s="133">
        <v>9</v>
      </c>
      <c r="D2551" s="136">
        <v>9000</v>
      </c>
      <c r="E2551" s="135">
        <v>2250</v>
      </c>
      <c r="F2551" s="133">
        <v>9</v>
      </c>
      <c r="G2551" s="48" t="str">
        <f>IF(MID(tab_SATLISTE[[#This Row],[SAT-ID]],2,1)="x","x",LEFT(tab_SATLISTE[[#This Row],[SAT-ID]]))</f>
        <v>x</v>
      </c>
      <c r="H2551" s="364" t="str">
        <f xml:space="preserve"> IF(tab_SATLISTE[[#This Row],[SAT-ID]]="","",IF(MID(tab_SATLISTE[[#This Row],[SAT-ID]],2,1)="x","Freistaat Bayern",INDEX(bezirke,LEFT(tab_SATLISTE[[#This Row],[SAT-ID]],1))&amp; " - "&amp; IF(MID(tab_SATLISTE[[#This Row],[SAT-ID]],2,1)="k","kommunal","privat")))</f>
        <v>Freistaat Bayern</v>
      </c>
      <c r="I2551" s="365"/>
      <c r="J2551" s="365"/>
      <c r="K2551" s="365"/>
      <c r="L2551" s="366"/>
    </row>
    <row r="2552" spans="1:12" ht="15.75" customHeight="1" x14ac:dyDescent="0.25">
      <c r="A2552" s="57"/>
      <c r="B2552" s="58"/>
      <c r="C2552" s="47"/>
      <c r="D2552" s="49"/>
      <c r="E2552" s="44"/>
      <c r="F2552" s="47"/>
      <c r="G2552" s="48" t="str">
        <f>IF(MID(tab_SATLISTE[[#This Row],[SAT-ID]],2,1)="x","x",LEFT(tab_SATLISTE[[#This Row],[SAT-ID]]))</f>
        <v/>
      </c>
      <c r="H2552" s="364" t="str">
        <f xml:space="preserve"> IF(tab_SATLISTE[[#This Row],[SAT-ID]]="","",IF(MID(tab_SATLISTE[[#This Row],[SAT-ID]],2,1)="x","Freistaat Bayern",INDEX(bezirke,LEFT(tab_SATLISTE[[#This Row],[SAT-ID]],1))&amp; " - "&amp; IF(MID(tab_SATLISTE[[#This Row],[SAT-ID]],2,1)="k","kommunal","privat")))</f>
        <v/>
      </c>
      <c r="I2552" s="365"/>
      <c r="J2552" s="365"/>
      <c r="K2552" s="365"/>
      <c r="L2552" s="366"/>
    </row>
    <row r="2553" spans="1:12" ht="15.75" customHeight="1" x14ac:dyDescent="0.25">
      <c r="A2553" s="57"/>
      <c r="B2553" s="58"/>
      <c r="C2553" s="47"/>
      <c r="D2553" s="49"/>
      <c r="E2553" s="44"/>
      <c r="F2553" s="47"/>
      <c r="G2553" s="48" t="str">
        <f>IF(MID(tab_SATLISTE[[#This Row],[SAT-ID]],2,1)="x","x",LEFT(tab_SATLISTE[[#This Row],[SAT-ID]]))</f>
        <v/>
      </c>
      <c r="H2553" s="364" t="str">
        <f xml:space="preserve"> IF(tab_SATLISTE[[#This Row],[SAT-ID]]="","",IF(MID(tab_SATLISTE[[#This Row],[SAT-ID]],2,1)="x","Freistaat Bayern",INDEX(bezirke,LEFT(tab_SATLISTE[[#This Row],[SAT-ID]],1))&amp; " - "&amp; IF(MID(tab_SATLISTE[[#This Row],[SAT-ID]],2,1)="k","kommunal","privat")))</f>
        <v/>
      </c>
      <c r="I2553" s="365"/>
      <c r="J2553" s="365"/>
      <c r="K2553" s="365"/>
      <c r="L2553" s="366"/>
    </row>
    <row r="2554" spans="1:12" ht="15.75" customHeight="1" x14ac:dyDescent="0.25">
      <c r="A2554" s="57"/>
      <c r="B2554" s="58"/>
      <c r="C2554" s="47"/>
      <c r="D2554" s="49"/>
      <c r="E2554" s="44"/>
      <c r="F2554" s="47"/>
      <c r="G2554" s="48" t="str">
        <f>IF(MID(tab_SATLISTE[[#This Row],[SAT-ID]],2,1)="x","x",LEFT(tab_SATLISTE[[#This Row],[SAT-ID]]))</f>
        <v/>
      </c>
      <c r="H2554" s="364" t="str">
        <f xml:space="preserve"> IF(tab_SATLISTE[[#This Row],[SAT-ID]]="","",IF(MID(tab_SATLISTE[[#This Row],[SAT-ID]],2,1)="x","Freistaat Bayern",INDEX(bezirke,LEFT(tab_SATLISTE[[#This Row],[SAT-ID]],1))&amp; " - "&amp; IF(MID(tab_SATLISTE[[#This Row],[SAT-ID]],2,1)="k","kommunal","privat")))</f>
        <v/>
      </c>
      <c r="I2554" s="365"/>
      <c r="J2554" s="365"/>
      <c r="K2554" s="365"/>
      <c r="L2554" s="366"/>
    </row>
    <row r="2555" spans="1:12" ht="15.75" customHeight="1" x14ac:dyDescent="0.25">
      <c r="A2555" s="57"/>
      <c r="B2555" s="58"/>
      <c r="C2555" s="47"/>
      <c r="D2555" s="49"/>
      <c r="E2555" s="44"/>
      <c r="F2555" s="47"/>
      <c r="G2555" s="48" t="str">
        <f>IF(MID(tab_SATLISTE[[#This Row],[SAT-ID]],2,1)="x","x",LEFT(tab_SATLISTE[[#This Row],[SAT-ID]]))</f>
        <v/>
      </c>
      <c r="H2555" s="364" t="str">
        <f xml:space="preserve"> IF(tab_SATLISTE[[#This Row],[SAT-ID]]="","",IF(MID(tab_SATLISTE[[#This Row],[SAT-ID]],2,1)="x","Freistaat Bayern",INDEX(bezirke,LEFT(tab_SATLISTE[[#This Row],[SAT-ID]],1))&amp; " - "&amp; IF(MID(tab_SATLISTE[[#This Row],[SAT-ID]],2,1)="k","kommunal","privat")))</f>
        <v/>
      </c>
      <c r="I2555" s="365"/>
      <c r="J2555" s="365"/>
      <c r="K2555" s="365"/>
      <c r="L2555" s="366"/>
    </row>
    <row r="2556" spans="1:12" ht="15.75" customHeight="1" x14ac:dyDescent="0.25">
      <c r="A2556" s="57"/>
      <c r="B2556" s="58"/>
      <c r="C2556" s="47"/>
      <c r="D2556" s="49"/>
      <c r="E2556" s="44"/>
      <c r="F2556" s="47"/>
      <c r="G2556" s="48" t="str">
        <f>IF(MID(tab_SATLISTE[[#This Row],[SAT-ID]],2,1)="x","x",LEFT(tab_SATLISTE[[#This Row],[SAT-ID]]))</f>
        <v/>
      </c>
      <c r="H2556" s="364" t="str">
        <f xml:space="preserve"> IF(tab_SATLISTE[[#This Row],[SAT-ID]]="","",IF(MID(tab_SATLISTE[[#This Row],[SAT-ID]],2,1)="x","Freistaat Bayern",INDEX(bezirke,LEFT(tab_SATLISTE[[#This Row],[SAT-ID]],1))&amp; " - "&amp; IF(MID(tab_SATLISTE[[#This Row],[SAT-ID]],2,1)="k","kommunal","privat")))</f>
        <v/>
      </c>
      <c r="I2556" s="365"/>
      <c r="J2556" s="365"/>
      <c r="K2556" s="365"/>
      <c r="L2556" s="366"/>
    </row>
    <row r="2557" spans="1:12" ht="15.75" customHeight="1" x14ac:dyDescent="0.25">
      <c r="A2557" s="57"/>
      <c r="B2557" s="58"/>
      <c r="C2557" s="47"/>
      <c r="D2557" s="49"/>
      <c r="E2557" s="44"/>
      <c r="F2557" s="47"/>
      <c r="G2557" s="48" t="str">
        <f>IF(MID(tab_SATLISTE[[#This Row],[SAT-ID]],2,1)="x","x",LEFT(tab_SATLISTE[[#This Row],[SAT-ID]]))</f>
        <v/>
      </c>
      <c r="H2557" s="364" t="str">
        <f xml:space="preserve"> IF(tab_SATLISTE[[#This Row],[SAT-ID]]="","",IF(MID(tab_SATLISTE[[#This Row],[SAT-ID]],2,1)="x","Freistaat Bayern",INDEX(bezirke,LEFT(tab_SATLISTE[[#This Row],[SAT-ID]],1))&amp; " - "&amp; IF(MID(tab_SATLISTE[[#This Row],[SAT-ID]],2,1)="k","kommunal","privat")))</f>
        <v/>
      </c>
      <c r="I2557" s="365"/>
      <c r="J2557" s="365"/>
      <c r="K2557" s="365"/>
      <c r="L2557" s="366"/>
    </row>
    <row r="2558" spans="1:12" ht="15.75" customHeight="1" x14ac:dyDescent="0.25">
      <c r="A2558" s="57"/>
      <c r="B2558" s="58"/>
      <c r="C2558" s="47"/>
      <c r="D2558" s="49"/>
      <c r="E2558" s="44"/>
      <c r="F2558" s="47"/>
      <c r="G2558" s="48" t="str">
        <f>IF(MID(tab_SATLISTE[[#This Row],[SAT-ID]],2,1)="x","x",LEFT(tab_SATLISTE[[#This Row],[SAT-ID]]))</f>
        <v/>
      </c>
      <c r="H2558" s="364" t="str">
        <f xml:space="preserve"> IF(tab_SATLISTE[[#This Row],[SAT-ID]]="","",IF(MID(tab_SATLISTE[[#This Row],[SAT-ID]],2,1)="x","Freistaat Bayern",INDEX(bezirke,LEFT(tab_SATLISTE[[#This Row],[SAT-ID]],1))&amp; " - "&amp; IF(MID(tab_SATLISTE[[#This Row],[SAT-ID]],2,1)="k","kommunal","privat")))</f>
        <v/>
      </c>
      <c r="I2558" s="365"/>
      <c r="J2558" s="365"/>
      <c r="K2558" s="365"/>
      <c r="L2558" s="366"/>
    </row>
    <row r="2559" spans="1:12" ht="15.75" customHeight="1" x14ac:dyDescent="0.25">
      <c r="A2559" s="57"/>
      <c r="B2559" s="58"/>
      <c r="C2559" s="47"/>
      <c r="D2559" s="49"/>
      <c r="E2559" s="44"/>
      <c r="F2559" s="47"/>
      <c r="G2559" s="48" t="str">
        <f>IF(MID(tab_SATLISTE[[#This Row],[SAT-ID]],2,1)="x","x",LEFT(tab_SATLISTE[[#This Row],[SAT-ID]]))</f>
        <v/>
      </c>
      <c r="H2559" s="364" t="str">
        <f xml:space="preserve"> IF(tab_SATLISTE[[#This Row],[SAT-ID]]="","",IF(MID(tab_SATLISTE[[#This Row],[SAT-ID]],2,1)="x","Freistaat Bayern",INDEX(bezirke,LEFT(tab_SATLISTE[[#This Row],[SAT-ID]],1))&amp; " - "&amp; IF(MID(tab_SATLISTE[[#This Row],[SAT-ID]],2,1)="k","kommunal","privat")))</f>
        <v/>
      </c>
      <c r="I2559" s="365"/>
      <c r="J2559" s="365"/>
      <c r="K2559" s="365"/>
      <c r="L2559" s="366"/>
    </row>
    <row r="2560" spans="1:12" ht="15.75" customHeight="1" x14ac:dyDescent="0.25">
      <c r="A2560" s="57"/>
      <c r="B2560" s="58"/>
      <c r="C2560" s="47"/>
      <c r="D2560" s="49"/>
      <c r="E2560" s="44"/>
      <c r="F2560" s="47"/>
      <c r="G2560" s="48" t="str">
        <f>IF(MID(tab_SATLISTE[[#This Row],[SAT-ID]],2,1)="x","x",LEFT(tab_SATLISTE[[#This Row],[SAT-ID]]))</f>
        <v/>
      </c>
      <c r="H2560" s="364" t="str">
        <f xml:space="preserve"> IF(tab_SATLISTE[[#This Row],[SAT-ID]]="","",IF(MID(tab_SATLISTE[[#This Row],[SAT-ID]],2,1)="x","Freistaat Bayern",INDEX(bezirke,LEFT(tab_SATLISTE[[#This Row],[SAT-ID]],1))&amp; " - "&amp; IF(MID(tab_SATLISTE[[#This Row],[SAT-ID]],2,1)="k","kommunal","privat")))</f>
        <v/>
      </c>
      <c r="I2560" s="365"/>
      <c r="J2560" s="365"/>
      <c r="K2560" s="365"/>
      <c r="L2560" s="366"/>
    </row>
    <row r="2561" spans="1:12" ht="15.75" customHeight="1" x14ac:dyDescent="0.25">
      <c r="A2561" s="57"/>
      <c r="B2561" s="58"/>
      <c r="C2561" s="47"/>
      <c r="D2561" s="49"/>
      <c r="E2561" s="44"/>
      <c r="F2561" s="47"/>
      <c r="G2561" s="48" t="str">
        <f>IF(MID(tab_SATLISTE[[#This Row],[SAT-ID]],2,1)="x","x",LEFT(tab_SATLISTE[[#This Row],[SAT-ID]]))</f>
        <v/>
      </c>
      <c r="H2561" s="364" t="str">
        <f xml:space="preserve"> IF(tab_SATLISTE[[#This Row],[SAT-ID]]="","",IF(MID(tab_SATLISTE[[#This Row],[SAT-ID]],2,1)="x","Freistaat Bayern",INDEX(bezirke,LEFT(tab_SATLISTE[[#This Row],[SAT-ID]],1))&amp; " - "&amp; IF(MID(tab_SATLISTE[[#This Row],[SAT-ID]],2,1)="k","kommunal","privat")))</f>
        <v/>
      </c>
      <c r="I2561" s="365"/>
      <c r="J2561" s="365"/>
      <c r="K2561" s="365"/>
      <c r="L2561" s="366"/>
    </row>
    <row r="2562" spans="1:12" ht="15.75" customHeight="1" x14ac:dyDescent="0.25">
      <c r="A2562" s="121"/>
      <c r="B2562" s="119"/>
      <c r="C2562" s="47"/>
      <c r="D2562" s="49"/>
      <c r="E2562" s="49"/>
      <c r="F2562" s="47"/>
      <c r="G2562" s="120" t="str">
        <f>IF(MID(tab_SATLISTE[[#This Row],[SAT-ID]],2,1)="x","x",LEFT(tab_SATLISTE[[#This Row],[SAT-ID]]))</f>
        <v/>
      </c>
      <c r="H2562" s="364" t="str">
        <f xml:space="preserve"> IF(tab_SATLISTE[[#This Row],[SAT-ID]]="","",IF(MID(tab_SATLISTE[[#This Row],[SAT-ID]],2,1)="x","Freistaat Bayern",INDEX(bezirke,LEFT(tab_SATLISTE[[#This Row],[SAT-ID]],1))&amp; " - "&amp; IF(MID(tab_SATLISTE[[#This Row],[SAT-ID]],2,1)="k","kommunal","privat")))</f>
        <v/>
      </c>
      <c r="I2562" s="365"/>
      <c r="J2562" s="365"/>
      <c r="K2562" s="365"/>
      <c r="L2562" s="366"/>
    </row>
  </sheetData>
  <autoFilter ref="H2:N2562"/>
  <mergeCells count="2560">
    <mergeCell ref="H2531:L2531"/>
    <mergeCell ref="H1289:L1289"/>
    <mergeCell ref="H1290:L1290"/>
    <mergeCell ref="H1291:L1291"/>
    <mergeCell ref="H1292:L1292"/>
    <mergeCell ref="H1309:L1309"/>
    <mergeCell ref="H1310:L1310"/>
    <mergeCell ref="H1311:L1311"/>
    <mergeCell ref="H1327:L1327"/>
    <mergeCell ref="H1328:L1328"/>
    <mergeCell ref="H1329:L1329"/>
    <mergeCell ref="H1330:L1330"/>
    <mergeCell ref="H28:L28"/>
    <mergeCell ref="H19:L19"/>
    <mergeCell ref="H20:L20"/>
    <mergeCell ref="H21:L21"/>
    <mergeCell ref="H22:L22"/>
    <mergeCell ref="H23:L23"/>
    <mergeCell ref="H1331:L1331"/>
    <mergeCell ref="H1322:L1322"/>
    <mergeCell ref="H1323:L1323"/>
    <mergeCell ref="H57:L57"/>
    <mergeCell ref="H58:L58"/>
    <mergeCell ref="H49:L49"/>
    <mergeCell ref="H50:L50"/>
    <mergeCell ref="H51:L51"/>
    <mergeCell ref="H52:L52"/>
    <mergeCell ref="H53:L53"/>
    <mergeCell ref="H84:L84"/>
    <mergeCell ref="H85:L85"/>
    <mergeCell ref="H86:L86"/>
    <mergeCell ref="H87:L87"/>
    <mergeCell ref="H14:L14"/>
    <mergeCell ref="H15:L15"/>
    <mergeCell ref="H16:L16"/>
    <mergeCell ref="H17:L17"/>
    <mergeCell ref="H18:L18"/>
    <mergeCell ref="H44:L44"/>
    <mergeCell ref="H45:L45"/>
    <mergeCell ref="H47:L47"/>
    <mergeCell ref="H48:L48"/>
    <mergeCell ref="H39:L39"/>
    <mergeCell ref="H40:L40"/>
    <mergeCell ref="H41:L41"/>
    <mergeCell ref="H42:L42"/>
    <mergeCell ref="H43:L43"/>
    <mergeCell ref="H34:L34"/>
    <mergeCell ref="H35:L35"/>
    <mergeCell ref="H36:L36"/>
    <mergeCell ref="H37:L37"/>
    <mergeCell ref="H38:L38"/>
    <mergeCell ref="H29:L29"/>
    <mergeCell ref="H30:L30"/>
    <mergeCell ref="H31:L31"/>
    <mergeCell ref="H32:L32"/>
    <mergeCell ref="H3:L3"/>
    <mergeCell ref="H503:L503"/>
    <mergeCell ref="H735:L735"/>
    <mergeCell ref="H4:L4"/>
    <mergeCell ref="H5:L5"/>
    <mergeCell ref="H6:L6"/>
    <mergeCell ref="H7:L7"/>
    <mergeCell ref="H8:L8"/>
    <mergeCell ref="H9:L9"/>
    <mergeCell ref="H10:L10"/>
    <mergeCell ref="H11:L11"/>
    <mergeCell ref="H12:L12"/>
    <mergeCell ref="H13:L13"/>
    <mergeCell ref="H24:L24"/>
    <mergeCell ref="H46:L46"/>
    <mergeCell ref="H25:L25"/>
    <mergeCell ref="H33:L33"/>
    <mergeCell ref="H64:L64"/>
    <mergeCell ref="H65:L65"/>
    <mergeCell ref="H66:L66"/>
    <mergeCell ref="H67:L67"/>
    <mergeCell ref="H68:L68"/>
    <mergeCell ref="H59:L59"/>
    <mergeCell ref="H60:L60"/>
    <mergeCell ref="H61:L61"/>
    <mergeCell ref="H62:L62"/>
    <mergeCell ref="H63:L63"/>
    <mergeCell ref="H26:L26"/>
    <mergeCell ref="H27:L27"/>
    <mergeCell ref="H54:L54"/>
    <mergeCell ref="H55:L55"/>
    <mergeCell ref="H56:L56"/>
    <mergeCell ref="H88:L88"/>
    <mergeCell ref="H79:L79"/>
    <mergeCell ref="H80:L80"/>
    <mergeCell ref="H81:L81"/>
    <mergeCell ref="H82:L82"/>
    <mergeCell ref="H83:L83"/>
    <mergeCell ref="H74:L74"/>
    <mergeCell ref="H75:L75"/>
    <mergeCell ref="H76:L76"/>
    <mergeCell ref="H77:L77"/>
    <mergeCell ref="H78:L78"/>
    <mergeCell ref="H69:L69"/>
    <mergeCell ref="H70:L70"/>
    <mergeCell ref="H71:L71"/>
    <mergeCell ref="H72:L72"/>
    <mergeCell ref="H73:L73"/>
    <mergeCell ref="H104:L104"/>
    <mergeCell ref="H105:L105"/>
    <mergeCell ref="H106:L106"/>
    <mergeCell ref="H107:L107"/>
    <mergeCell ref="H108:L108"/>
    <mergeCell ref="H99:L99"/>
    <mergeCell ref="H100:L100"/>
    <mergeCell ref="H101:L101"/>
    <mergeCell ref="H102:L102"/>
    <mergeCell ref="H103:L103"/>
    <mergeCell ref="H94:L94"/>
    <mergeCell ref="H95:L95"/>
    <mergeCell ref="H96:L96"/>
    <mergeCell ref="H97:L97"/>
    <mergeCell ref="H98:L98"/>
    <mergeCell ref="H89:L89"/>
    <mergeCell ref="H90:L90"/>
    <mergeCell ref="H91:L91"/>
    <mergeCell ref="H92:L92"/>
    <mergeCell ref="H93:L93"/>
    <mergeCell ref="H124:L124"/>
    <mergeCell ref="H125:L125"/>
    <mergeCell ref="H126:L126"/>
    <mergeCell ref="H127:L127"/>
    <mergeCell ref="H128:L128"/>
    <mergeCell ref="H119:L119"/>
    <mergeCell ref="H120:L120"/>
    <mergeCell ref="H121:L121"/>
    <mergeCell ref="H122:L122"/>
    <mergeCell ref="H123:L123"/>
    <mergeCell ref="H114:L114"/>
    <mergeCell ref="H115:L115"/>
    <mergeCell ref="H116:L116"/>
    <mergeCell ref="H117:L117"/>
    <mergeCell ref="H118:L118"/>
    <mergeCell ref="H109:L109"/>
    <mergeCell ref="H110:L110"/>
    <mergeCell ref="H111:L111"/>
    <mergeCell ref="H112:L112"/>
    <mergeCell ref="H113:L113"/>
    <mergeCell ref="H144:L144"/>
    <mergeCell ref="H145:L145"/>
    <mergeCell ref="H146:L146"/>
    <mergeCell ref="H147:L147"/>
    <mergeCell ref="H148:L148"/>
    <mergeCell ref="H139:L139"/>
    <mergeCell ref="H140:L140"/>
    <mergeCell ref="H141:L141"/>
    <mergeCell ref="H142:L142"/>
    <mergeCell ref="H143:L143"/>
    <mergeCell ref="H134:L134"/>
    <mergeCell ref="H135:L135"/>
    <mergeCell ref="H136:L136"/>
    <mergeCell ref="H137:L137"/>
    <mergeCell ref="H138:L138"/>
    <mergeCell ref="H129:L129"/>
    <mergeCell ref="H130:L130"/>
    <mergeCell ref="H131:L131"/>
    <mergeCell ref="H132:L132"/>
    <mergeCell ref="H133:L133"/>
    <mergeCell ref="H163:L163"/>
    <mergeCell ref="H164:L164"/>
    <mergeCell ref="H165:L165"/>
    <mergeCell ref="H166:L166"/>
    <mergeCell ref="H167:L167"/>
    <mergeCell ref="H158:L158"/>
    <mergeCell ref="H159:L159"/>
    <mergeCell ref="H160:L160"/>
    <mergeCell ref="H161:L161"/>
    <mergeCell ref="H162:L162"/>
    <mergeCell ref="H153:L153"/>
    <mergeCell ref="H154:L154"/>
    <mergeCell ref="H155:L155"/>
    <mergeCell ref="H156:L156"/>
    <mergeCell ref="H157:L157"/>
    <mergeCell ref="H149:L149"/>
    <mergeCell ref="H150:L150"/>
    <mergeCell ref="H151:L151"/>
    <mergeCell ref="H152:L152"/>
    <mergeCell ref="H183:L183"/>
    <mergeCell ref="H184:L184"/>
    <mergeCell ref="H185:L185"/>
    <mergeCell ref="H186:L186"/>
    <mergeCell ref="H187:L187"/>
    <mergeCell ref="H178:L178"/>
    <mergeCell ref="H179:L179"/>
    <mergeCell ref="H180:L180"/>
    <mergeCell ref="H181:L181"/>
    <mergeCell ref="H182:L182"/>
    <mergeCell ref="H173:L173"/>
    <mergeCell ref="H174:L174"/>
    <mergeCell ref="H175:L175"/>
    <mergeCell ref="H176:L176"/>
    <mergeCell ref="H177:L177"/>
    <mergeCell ref="H168:L168"/>
    <mergeCell ref="H169:L169"/>
    <mergeCell ref="H170:L170"/>
    <mergeCell ref="H171:L171"/>
    <mergeCell ref="H172:L172"/>
    <mergeCell ref="H203:L203"/>
    <mergeCell ref="H204:L204"/>
    <mergeCell ref="H205:L205"/>
    <mergeCell ref="H206:L206"/>
    <mergeCell ref="H207:L207"/>
    <mergeCell ref="H198:L198"/>
    <mergeCell ref="H199:L199"/>
    <mergeCell ref="H200:L200"/>
    <mergeCell ref="H201:L201"/>
    <mergeCell ref="H202:L202"/>
    <mergeCell ref="H193:L193"/>
    <mergeCell ref="H194:L194"/>
    <mergeCell ref="H195:L195"/>
    <mergeCell ref="H196:L196"/>
    <mergeCell ref="H197:L197"/>
    <mergeCell ref="H188:L188"/>
    <mergeCell ref="H189:L189"/>
    <mergeCell ref="H190:L190"/>
    <mergeCell ref="H191:L191"/>
    <mergeCell ref="H192:L192"/>
    <mergeCell ref="H223:L223"/>
    <mergeCell ref="H224:L224"/>
    <mergeCell ref="H225:L225"/>
    <mergeCell ref="H226:L226"/>
    <mergeCell ref="H227:L227"/>
    <mergeCell ref="H218:L218"/>
    <mergeCell ref="H219:L219"/>
    <mergeCell ref="H220:L220"/>
    <mergeCell ref="H221:L221"/>
    <mergeCell ref="H222:L222"/>
    <mergeCell ref="H213:L213"/>
    <mergeCell ref="H214:L214"/>
    <mergeCell ref="H215:L215"/>
    <mergeCell ref="H216:L216"/>
    <mergeCell ref="H217:L217"/>
    <mergeCell ref="H208:L208"/>
    <mergeCell ref="H209:L209"/>
    <mergeCell ref="H210:L210"/>
    <mergeCell ref="H211:L211"/>
    <mergeCell ref="H212:L212"/>
    <mergeCell ref="H243:L243"/>
    <mergeCell ref="H244:L244"/>
    <mergeCell ref="H245:L245"/>
    <mergeCell ref="H246:L246"/>
    <mergeCell ref="H247:L247"/>
    <mergeCell ref="H238:L238"/>
    <mergeCell ref="H239:L239"/>
    <mergeCell ref="H240:L240"/>
    <mergeCell ref="H241:L241"/>
    <mergeCell ref="H242:L242"/>
    <mergeCell ref="H233:L233"/>
    <mergeCell ref="H234:L234"/>
    <mergeCell ref="H235:L235"/>
    <mergeCell ref="H236:L236"/>
    <mergeCell ref="H237:L237"/>
    <mergeCell ref="H228:L228"/>
    <mergeCell ref="H229:L229"/>
    <mergeCell ref="H230:L230"/>
    <mergeCell ref="H231:L231"/>
    <mergeCell ref="H232:L232"/>
    <mergeCell ref="H263:L263"/>
    <mergeCell ref="H264:L264"/>
    <mergeCell ref="H265:L265"/>
    <mergeCell ref="H266:L266"/>
    <mergeCell ref="H267:L267"/>
    <mergeCell ref="H258:L258"/>
    <mergeCell ref="H259:L259"/>
    <mergeCell ref="H260:L260"/>
    <mergeCell ref="H261:L261"/>
    <mergeCell ref="H262:L262"/>
    <mergeCell ref="H253:L253"/>
    <mergeCell ref="H254:L254"/>
    <mergeCell ref="H255:L255"/>
    <mergeCell ref="H256:L256"/>
    <mergeCell ref="H257:L257"/>
    <mergeCell ref="H248:L248"/>
    <mergeCell ref="H249:L249"/>
    <mergeCell ref="H250:L250"/>
    <mergeCell ref="H251:L251"/>
    <mergeCell ref="H252:L252"/>
    <mergeCell ref="H283:L283"/>
    <mergeCell ref="H284:L284"/>
    <mergeCell ref="H285:L285"/>
    <mergeCell ref="H286:L286"/>
    <mergeCell ref="H287:L287"/>
    <mergeCell ref="H278:L278"/>
    <mergeCell ref="H279:L279"/>
    <mergeCell ref="H280:L280"/>
    <mergeCell ref="H281:L281"/>
    <mergeCell ref="H282:L282"/>
    <mergeCell ref="H273:L273"/>
    <mergeCell ref="H274:L274"/>
    <mergeCell ref="H275:L275"/>
    <mergeCell ref="H276:L276"/>
    <mergeCell ref="H277:L277"/>
    <mergeCell ref="H268:L268"/>
    <mergeCell ref="H269:L269"/>
    <mergeCell ref="H270:L270"/>
    <mergeCell ref="H271:L271"/>
    <mergeCell ref="H272:L272"/>
    <mergeCell ref="H303:L303"/>
    <mergeCell ref="H304:L304"/>
    <mergeCell ref="H305:L305"/>
    <mergeCell ref="H306:L306"/>
    <mergeCell ref="H307:L307"/>
    <mergeCell ref="H298:L298"/>
    <mergeCell ref="H299:L299"/>
    <mergeCell ref="H300:L300"/>
    <mergeCell ref="H301:L301"/>
    <mergeCell ref="H302:L302"/>
    <mergeCell ref="H293:L293"/>
    <mergeCell ref="H294:L294"/>
    <mergeCell ref="H295:L295"/>
    <mergeCell ref="H296:L296"/>
    <mergeCell ref="H297:L297"/>
    <mergeCell ref="H288:L288"/>
    <mergeCell ref="H289:L289"/>
    <mergeCell ref="H290:L290"/>
    <mergeCell ref="H291:L291"/>
    <mergeCell ref="H292:L292"/>
    <mergeCell ref="H323:L323"/>
    <mergeCell ref="H324:L324"/>
    <mergeCell ref="H325:L325"/>
    <mergeCell ref="H326:L326"/>
    <mergeCell ref="H327:L327"/>
    <mergeCell ref="H318:L318"/>
    <mergeCell ref="H319:L319"/>
    <mergeCell ref="H320:L320"/>
    <mergeCell ref="H321:L321"/>
    <mergeCell ref="H322:L322"/>
    <mergeCell ref="H313:L313"/>
    <mergeCell ref="H314:L314"/>
    <mergeCell ref="H315:L315"/>
    <mergeCell ref="H316:L316"/>
    <mergeCell ref="H317:L317"/>
    <mergeCell ref="H308:L308"/>
    <mergeCell ref="H309:L309"/>
    <mergeCell ref="H310:L310"/>
    <mergeCell ref="H311:L311"/>
    <mergeCell ref="H312:L312"/>
    <mergeCell ref="H343:L343"/>
    <mergeCell ref="H344:L344"/>
    <mergeCell ref="H345:L345"/>
    <mergeCell ref="H346:L346"/>
    <mergeCell ref="H347:L347"/>
    <mergeCell ref="H338:L338"/>
    <mergeCell ref="H339:L339"/>
    <mergeCell ref="H340:L340"/>
    <mergeCell ref="H341:L341"/>
    <mergeCell ref="H342:L342"/>
    <mergeCell ref="H333:L333"/>
    <mergeCell ref="H334:L334"/>
    <mergeCell ref="H335:L335"/>
    <mergeCell ref="H336:L336"/>
    <mergeCell ref="H337:L337"/>
    <mergeCell ref="H328:L328"/>
    <mergeCell ref="H329:L329"/>
    <mergeCell ref="H330:L330"/>
    <mergeCell ref="H331:L331"/>
    <mergeCell ref="H332:L332"/>
    <mergeCell ref="H363:L363"/>
    <mergeCell ref="H364:L364"/>
    <mergeCell ref="H365:L365"/>
    <mergeCell ref="H366:L366"/>
    <mergeCell ref="H367:L367"/>
    <mergeCell ref="H358:L358"/>
    <mergeCell ref="H359:L359"/>
    <mergeCell ref="H360:L360"/>
    <mergeCell ref="H361:L361"/>
    <mergeCell ref="H362:L362"/>
    <mergeCell ref="H353:L353"/>
    <mergeCell ref="H354:L354"/>
    <mergeCell ref="H355:L355"/>
    <mergeCell ref="H356:L356"/>
    <mergeCell ref="H357:L357"/>
    <mergeCell ref="H348:L348"/>
    <mergeCell ref="H349:L349"/>
    <mergeCell ref="H350:L350"/>
    <mergeCell ref="H351:L351"/>
    <mergeCell ref="H352:L352"/>
    <mergeCell ref="H383:L383"/>
    <mergeCell ref="H384:L384"/>
    <mergeCell ref="H385:L385"/>
    <mergeCell ref="H386:L386"/>
    <mergeCell ref="H387:L387"/>
    <mergeCell ref="H378:L378"/>
    <mergeCell ref="H379:L379"/>
    <mergeCell ref="H380:L380"/>
    <mergeCell ref="H381:L381"/>
    <mergeCell ref="H382:L382"/>
    <mergeCell ref="H373:L373"/>
    <mergeCell ref="H374:L374"/>
    <mergeCell ref="H375:L375"/>
    <mergeCell ref="H376:L376"/>
    <mergeCell ref="H377:L377"/>
    <mergeCell ref="H368:L368"/>
    <mergeCell ref="H369:L369"/>
    <mergeCell ref="H370:L370"/>
    <mergeCell ref="H371:L371"/>
    <mergeCell ref="H372:L372"/>
    <mergeCell ref="H403:L403"/>
    <mergeCell ref="H404:L404"/>
    <mergeCell ref="H405:L405"/>
    <mergeCell ref="H406:L406"/>
    <mergeCell ref="H407:L407"/>
    <mergeCell ref="H398:L398"/>
    <mergeCell ref="H399:L399"/>
    <mergeCell ref="H400:L400"/>
    <mergeCell ref="H401:L401"/>
    <mergeCell ref="H402:L402"/>
    <mergeCell ref="H393:L393"/>
    <mergeCell ref="H394:L394"/>
    <mergeCell ref="H395:L395"/>
    <mergeCell ref="H396:L396"/>
    <mergeCell ref="H397:L397"/>
    <mergeCell ref="H388:L388"/>
    <mergeCell ref="H389:L389"/>
    <mergeCell ref="H390:L390"/>
    <mergeCell ref="H391:L391"/>
    <mergeCell ref="H392:L392"/>
    <mergeCell ref="H423:L423"/>
    <mergeCell ref="H424:L424"/>
    <mergeCell ref="H425:L425"/>
    <mergeCell ref="H426:L426"/>
    <mergeCell ref="H427:L427"/>
    <mergeCell ref="H418:L418"/>
    <mergeCell ref="H419:L419"/>
    <mergeCell ref="H420:L420"/>
    <mergeCell ref="H421:L421"/>
    <mergeCell ref="H422:L422"/>
    <mergeCell ref="H413:L413"/>
    <mergeCell ref="H414:L414"/>
    <mergeCell ref="H415:L415"/>
    <mergeCell ref="H416:L416"/>
    <mergeCell ref="H417:L417"/>
    <mergeCell ref="H408:L408"/>
    <mergeCell ref="H409:L409"/>
    <mergeCell ref="H410:L410"/>
    <mergeCell ref="H411:L411"/>
    <mergeCell ref="H412:L412"/>
    <mergeCell ref="H443:L443"/>
    <mergeCell ref="H444:L444"/>
    <mergeCell ref="H445:L445"/>
    <mergeCell ref="H446:L446"/>
    <mergeCell ref="H447:L447"/>
    <mergeCell ref="H438:L438"/>
    <mergeCell ref="H439:L439"/>
    <mergeCell ref="H440:L440"/>
    <mergeCell ref="H441:L441"/>
    <mergeCell ref="H442:L442"/>
    <mergeCell ref="H433:L433"/>
    <mergeCell ref="H434:L434"/>
    <mergeCell ref="H435:L435"/>
    <mergeCell ref="H436:L436"/>
    <mergeCell ref="H437:L437"/>
    <mergeCell ref="H428:L428"/>
    <mergeCell ref="H429:L429"/>
    <mergeCell ref="H430:L430"/>
    <mergeCell ref="H431:L431"/>
    <mergeCell ref="H432:L432"/>
    <mergeCell ref="H463:L463"/>
    <mergeCell ref="H464:L464"/>
    <mergeCell ref="H465:L465"/>
    <mergeCell ref="H466:L466"/>
    <mergeCell ref="H467:L467"/>
    <mergeCell ref="H458:L458"/>
    <mergeCell ref="H459:L459"/>
    <mergeCell ref="H460:L460"/>
    <mergeCell ref="H461:L461"/>
    <mergeCell ref="H462:L462"/>
    <mergeCell ref="H453:L453"/>
    <mergeCell ref="H454:L454"/>
    <mergeCell ref="H455:L455"/>
    <mergeCell ref="H456:L456"/>
    <mergeCell ref="H457:L457"/>
    <mergeCell ref="H448:L448"/>
    <mergeCell ref="H449:L449"/>
    <mergeCell ref="H450:L450"/>
    <mergeCell ref="H451:L451"/>
    <mergeCell ref="H452:L452"/>
    <mergeCell ref="H483:L483"/>
    <mergeCell ref="H484:L484"/>
    <mergeCell ref="H485:L485"/>
    <mergeCell ref="H486:L486"/>
    <mergeCell ref="H487:L487"/>
    <mergeCell ref="H478:L478"/>
    <mergeCell ref="H479:L479"/>
    <mergeCell ref="H480:L480"/>
    <mergeCell ref="H481:L481"/>
    <mergeCell ref="H482:L482"/>
    <mergeCell ref="H473:L473"/>
    <mergeCell ref="H474:L474"/>
    <mergeCell ref="H475:L475"/>
    <mergeCell ref="H476:L476"/>
    <mergeCell ref="H477:L477"/>
    <mergeCell ref="H468:L468"/>
    <mergeCell ref="H469:L469"/>
    <mergeCell ref="H470:L470"/>
    <mergeCell ref="H471:L471"/>
    <mergeCell ref="H472:L472"/>
    <mergeCell ref="H505:L505"/>
    <mergeCell ref="H506:L506"/>
    <mergeCell ref="H507:L507"/>
    <mergeCell ref="H508:L508"/>
    <mergeCell ref="H509:L509"/>
    <mergeCell ref="H498:L498"/>
    <mergeCell ref="H499:L499"/>
    <mergeCell ref="H500:L500"/>
    <mergeCell ref="H504:L504"/>
    <mergeCell ref="H493:L493"/>
    <mergeCell ref="H494:L494"/>
    <mergeCell ref="H495:L495"/>
    <mergeCell ref="H496:L496"/>
    <mergeCell ref="H497:L497"/>
    <mergeCell ref="H488:L488"/>
    <mergeCell ref="H489:L489"/>
    <mergeCell ref="H490:L490"/>
    <mergeCell ref="H491:L491"/>
    <mergeCell ref="H492:L492"/>
    <mergeCell ref="H501:L501"/>
    <mergeCell ref="H502:L502"/>
    <mergeCell ref="H525:L525"/>
    <mergeCell ref="H526:L526"/>
    <mergeCell ref="H527:L527"/>
    <mergeCell ref="H528:L528"/>
    <mergeCell ref="H529:L529"/>
    <mergeCell ref="H520:L520"/>
    <mergeCell ref="H521:L521"/>
    <mergeCell ref="H522:L522"/>
    <mergeCell ref="H523:L523"/>
    <mergeCell ref="H524:L524"/>
    <mergeCell ref="H515:L515"/>
    <mergeCell ref="H516:L516"/>
    <mergeCell ref="H517:L517"/>
    <mergeCell ref="H518:L518"/>
    <mergeCell ref="H519:L519"/>
    <mergeCell ref="H510:L510"/>
    <mergeCell ref="H511:L511"/>
    <mergeCell ref="H512:L512"/>
    <mergeCell ref="H513:L513"/>
    <mergeCell ref="H514:L514"/>
    <mergeCell ref="H545:L545"/>
    <mergeCell ref="H546:L546"/>
    <mergeCell ref="H547:L547"/>
    <mergeCell ref="H548:L548"/>
    <mergeCell ref="H549:L549"/>
    <mergeCell ref="H540:L540"/>
    <mergeCell ref="H541:L541"/>
    <mergeCell ref="H542:L542"/>
    <mergeCell ref="H543:L543"/>
    <mergeCell ref="H544:L544"/>
    <mergeCell ref="H535:L535"/>
    <mergeCell ref="H536:L536"/>
    <mergeCell ref="H537:L537"/>
    <mergeCell ref="H538:L538"/>
    <mergeCell ref="H539:L539"/>
    <mergeCell ref="H530:L530"/>
    <mergeCell ref="H531:L531"/>
    <mergeCell ref="H532:L532"/>
    <mergeCell ref="H533:L533"/>
    <mergeCell ref="H534:L534"/>
    <mergeCell ref="H565:L565"/>
    <mergeCell ref="H566:L566"/>
    <mergeCell ref="H567:L567"/>
    <mergeCell ref="H568:L568"/>
    <mergeCell ref="H569:L569"/>
    <mergeCell ref="H560:L560"/>
    <mergeCell ref="H561:L561"/>
    <mergeCell ref="H562:L562"/>
    <mergeCell ref="H563:L563"/>
    <mergeCell ref="H564:L564"/>
    <mergeCell ref="H555:L555"/>
    <mergeCell ref="H556:L556"/>
    <mergeCell ref="H557:L557"/>
    <mergeCell ref="H558:L558"/>
    <mergeCell ref="H559:L559"/>
    <mergeCell ref="H550:L550"/>
    <mergeCell ref="H551:L551"/>
    <mergeCell ref="H552:L552"/>
    <mergeCell ref="H553:L553"/>
    <mergeCell ref="H554:L554"/>
    <mergeCell ref="H585:L585"/>
    <mergeCell ref="H586:L586"/>
    <mergeCell ref="H587:L587"/>
    <mergeCell ref="H588:L588"/>
    <mergeCell ref="H589:L589"/>
    <mergeCell ref="H580:L580"/>
    <mergeCell ref="H581:L581"/>
    <mergeCell ref="H582:L582"/>
    <mergeCell ref="H583:L583"/>
    <mergeCell ref="H584:L584"/>
    <mergeCell ref="H575:L575"/>
    <mergeCell ref="H576:L576"/>
    <mergeCell ref="H577:L577"/>
    <mergeCell ref="H578:L578"/>
    <mergeCell ref="H579:L579"/>
    <mergeCell ref="H570:L570"/>
    <mergeCell ref="H571:L571"/>
    <mergeCell ref="H572:L572"/>
    <mergeCell ref="H573:L573"/>
    <mergeCell ref="H574:L574"/>
    <mergeCell ref="H605:L605"/>
    <mergeCell ref="H606:L606"/>
    <mergeCell ref="H607:L607"/>
    <mergeCell ref="H608:L608"/>
    <mergeCell ref="H609:L609"/>
    <mergeCell ref="H600:L600"/>
    <mergeCell ref="H601:L601"/>
    <mergeCell ref="H602:L602"/>
    <mergeCell ref="H603:L603"/>
    <mergeCell ref="H604:L604"/>
    <mergeCell ref="H595:L595"/>
    <mergeCell ref="H596:L596"/>
    <mergeCell ref="H597:L597"/>
    <mergeCell ref="H598:L598"/>
    <mergeCell ref="H599:L599"/>
    <mergeCell ref="H590:L590"/>
    <mergeCell ref="H591:L591"/>
    <mergeCell ref="H592:L592"/>
    <mergeCell ref="H593:L593"/>
    <mergeCell ref="H594:L594"/>
    <mergeCell ref="H625:L625"/>
    <mergeCell ref="H626:L626"/>
    <mergeCell ref="H627:L627"/>
    <mergeCell ref="H628:L628"/>
    <mergeCell ref="H629:L629"/>
    <mergeCell ref="H620:L620"/>
    <mergeCell ref="H621:L621"/>
    <mergeCell ref="H622:L622"/>
    <mergeCell ref="H623:L623"/>
    <mergeCell ref="H624:L624"/>
    <mergeCell ref="H615:L615"/>
    <mergeCell ref="H616:L616"/>
    <mergeCell ref="H617:L617"/>
    <mergeCell ref="H618:L618"/>
    <mergeCell ref="H619:L619"/>
    <mergeCell ref="H610:L610"/>
    <mergeCell ref="H611:L611"/>
    <mergeCell ref="H612:L612"/>
    <mergeCell ref="H613:L613"/>
    <mergeCell ref="H614:L614"/>
    <mergeCell ref="H645:L645"/>
    <mergeCell ref="H646:L646"/>
    <mergeCell ref="H647:L647"/>
    <mergeCell ref="H648:L648"/>
    <mergeCell ref="H649:L649"/>
    <mergeCell ref="H640:L640"/>
    <mergeCell ref="H641:L641"/>
    <mergeCell ref="H642:L642"/>
    <mergeCell ref="H643:L643"/>
    <mergeCell ref="H644:L644"/>
    <mergeCell ref="H635:L635"/>
    <mergeCell ref="H636:L636"/>
    <mergeCell ref="H637:L637"/>
    <mergeCell ref="H638:L638"/>
    <mergeCell ref="H639:L639"/>
    <mergeCell ref="H630:L630"/>
    <mergeCell ref="H631:L631"/>
    <mergeCell ref="H632:L632"/>
    <mergeCell ref="H633:L633"/>
    <mergeCell ref="H634:L634"/>
    <mergeCell ref="H665:L665"/>
    <mergeCell ref="H666:L666"/>
    <mergeCell ref="H667:L667"/>
    <mergeCell ref="H668:L668"/>
    <mergeCell ref="H669:L669"/>
    <mergeCell ref="H660:L660"/>
    <mergeCell ref="H661:L661"/>
    <mergeCell ref="H662:L662"/>
    <mergeCell ref="H663:L663"/>
    <mergeCell ref="H664:L664"/>
    <mergeCell ref="H655:L655"/>
    <mergeCell ref="H656:L656"/>
    <mergeCell ref="H657:L657"/>
    <mergeCell ref="H658:L658"/>
    <mergeCell ref="H659:L659"/>
    <mergeCell ref="H650:L650"/>
    <mergeCell ref="H651:L651"/>
    <mergeCell ref="H652:L652"/>
    <mergeCell ref="H653:L653"/>
    <mergeCell ref="H654:L654"/>
    <mergeCell ref="H686:L686"/>
    <mergeCell ref="H687:L687"/>
    <mergeCell ref="H688:L688"/>
    <mergeCell ref="H689:L689"/>
    <mergeCell ref="H690:L690"/>
    <mergeCell ref="H681:L681"/>
    <mergeCell ref="H682:L682"/>
    <mergeCell ref="H683:L683"/>
    <mergeCell ref="H684:L684"/>
    <mergeCell ref="H685:L685"/>
    <mergeCell ref="H676:L676"/>
    <mergeCell ref="H677:L677"/>
    <mergeCell ref="H678:L678"/>
    <mergeCell ref="H679:L679"/>
    <mergeCell ref="H680:L680"/>
    <mergeCell ref="H671:L671"/>
    <mergeCell ref="H672:L672"/>
    <mergeCell ref="H673:L673"/>
    <mergeCell ref="H674:L674"/>
    <mergeCell ref="H675:L675"/>
    <mergeCell ref="H706:L706"/>
    <mergeCell ref="H707:L707"/>
    <mergeCell ref="H708:L708"/>
    <mergeCell ref="H709:L709"/>
    <mergeCell ref="H710:L710"/>
    <mergeCell ref="H701:L701"/>
    <mergeCell ref="H702:L702"/>
    <mergeCell ref="H703:L703"/>
    <mergeCell ref="H704:L704"/>
    <mergeCell ref="H705:L705"/>
    <mergeCell ref="H696:L696"/>
    <mergeCell ref="H697:L697"/>
    <mergeCell ref="H698:L698"/>
    <mergeCell ref="H699:L699"/>
    <mergeCell ref="H700:L700"/>
    <mergeCell ref="H691:L691"/>
    <mergeCell ref="H692:L692"/>
    <mergeCell ref="H693:L693"/>
    <mergeCell ref="H694:L694"/>
    <mergeCell ref="H695:L695"/>
    <mergeCell ref="H726:L726"/>
    <mergeCell ref="H727:L727"/>
    <mergeCell ref="H728:L728"/>
    <mergeCell ref="H729:L729"/>
    <mergeCell ref="H730:L730"/>
    <mergeCell ref="H721:L721"/>
    <mergeCell ref="H722:L722"/>
    <mergeCell ref="H723:L723"/>
    <mergeCell ref="H724:L724"/>
    <mergeCell ref="H725:L725"/>
    <mergeCell ref="H716:L716"/>
    <mergeCell ref="H717:L717"/>
    <mergeCell ref="H718:L718"/>
    <mergeCell ref="H719:L719"/>
    <mergeCell ref="H720:L720"/>
    <mergeCell ref="H711:L711"/>
    <mergeCell ref="H712:L712"/>
    <mergeCell ref="H713:L713"/>
    <mergeCell ref="H714:L714"/>
    <mergeCell ref="H715:L715"/>
    <mergeCell ref="H746:L746"/>
    <mergeCell ref="H747:L747"/>
    <mergeCell ref="H748:L748"/>
    <mergeCell ref="H749:L749"/>
    <mergeCell ref="H750:L750"/>
    <mergeCell ref="H741:L741"/>
    <mergeCell ref="H742:L742"/>
    <mergeCell ref="H743:L743"/>
    <mergeCell ref="H744:L744"/>
    <mergeCell ref="H745:L745"/>
    <mergeCell ref="H736:L736"/>
    <mergeCell ref="H737:L737"/>
    <mergeCell ref="H738:L738"/>
    <mergeCell ref="H739:L739"/>
    <mergeCell ref="H740:L740"/>
    <mergeCell ref="H731:L731"/>
    <mergeCell ref="H732:L732"/>
    <mergeCell ref="H733:L733"/>
    <mergeCell ref="H734:L734"/>
    <mergeCell ref="H766:L766"/>
    <mergeCell ref="H767:L767"/>
    <mergeCell ref="H768:L768"/>
    <mergeCell ref="H769:L769"/>
    <mergeCell ref="H770:L770"/>
    <mergeCell ref="H761:L761"/>
    <mergeCell ref="H762:L762"/>
    <mergeCell ref="H763:L763"/>
    <mergeCell ref="H764:L764"/>
    <mergeCell ref="H765:L765"/>
    <mergeCell ref="H756:L756"/>
    <mergeCell ref="H757:L757"/>
    <mergeCell ref="H758:L758"/>
    <mergeCell ref="H759:L759"/>
    <mergeCell ref="H760:L760"/>
    <mergeCell ref="H751:L751"/>
    <mergeCell ref="H752:L752"/>
    <mergeCell ref="H753:L753"/>
    <mergeCell ref="H754:L754"/>
    <mergeCell ref="H755:L755"/>
    <mergeCell ref="H786:L786"/>
    <mergeCell ref="H787:L787"/>
    <mergeCell ref="H788:L788"/>
    <mergeCell ref="H789:L789"/>
    <mergeCell ref="H790:L790"/>
    <mergeCell ref="H781:L781"/>
    <mergeCell ref="H782:L782"/>
    <mergeCell ref="H783:L783"/>
    <mergeCell ref="H784:L784"/>
    <mergeCell ref="H785:L785"/>
    <mergeCell ref="H776:L776"/>
    <mergeCell ref="H777:L777"/>
    <mergeCell ref="H778:L778"/>
    <mergeCell ref="H779:L779"/>
    <mergeCell ref="H780:L780"/>
    <mergeCell ref="H771:L771"/>
    <mergeCell ref="H772:L772"/>
    <mergeCell ref="H773:L773"/>
    <mergeCell ref="H774:L774"/>
    <mergeCell ref="H775:L775"/>
    <mergeCell ref="H806:L806"/>
    <mergeCell ref="H807:L807"/>
    <mergeCell ref="H808:L808"/>
    <mergeCell ref="H809:L809"/>
    <mergeCell ref="H810:L810"/>
    <mergeCell ref="H801:L801"/>
    <mergeCell ref="H802:L802"/>
    <mergeCell ref="H803:L803"/>
    <mergeCell ref="H804:L804"/>
    <mergeCell ref="H805:L805"/>
    <mergeCell ref="H796:L796"/>
    <mergeCell ref="H797:L797"/>
    <mergeCell ref="H798:L798"/>
    <mergeCell ref="H799:L799"/>
    <mergeCell ref="H800:L800"/>
    <mergeCell ref="H791:L791"/>
    <mergeCell ref="H792:L792"/>
    <mergeCell ref="H793:L793"/>
    <mergeCell ref="H794:L794"/>
    <mergeCell ref="H795:L795"/>
    <mergeCell ref="H825:L825"/>
    <mergeCell ref="H826:L826"/>
    <mergeCell ref="H827:L827"/>
    <mergeCell ref="H828:L828"/>
    <mergeCell ref="H829:L829"/>
    <mergeCell ref="H821:L821"/>
    <mergeCell ref="H822:L822"/>
    <mergeCell ref="H823:L823"/>
    <mergeCell ref="H824:L824"/>
    <mergeCell ref="H816:L816"/>
    <mergeCell ref="H817:L817"/>
    <mergeCell ref="H818:L818"/>
    <mergeCell ref="H819:L819"/>
    <mergeCell ref="H820:L820"/>
    <mergeCell ref="H811:L811"/>
    <mergeCell ref="H812:L812"/>
    <mergeCell ref="H813:L813"/>
    <mergeCell ref="H814:L814"/>
    <mergeCell ref="H815:L815"/>
    <mergeCell ref="H845:L845"/>
    <mergeCell ref="H846:L846"/>
    <mergeCell ref="H847:L847"/>
    <mergeCell ref="H848:L848"/>
    <mergeCell ref="H849:L849"/>
    <mergeCell ref="H840:L840"/>
    <mergeCell ref="H841:L841"/>
    <mergeCell ref="H842:L842"/>
    <mergeCell ref="H843:L843"/>
    <mergeCell ref="H844:L844"/>
    <mergeCell ref="H835:L835"/>
    <mergeCell ref="H836:L836"/>
    <mergeCell ref="H837:L837"/>
    <mergeCell ref="H838:L838"/>
    <mergeCell ref="H839:L839"/>
    <mergeCell ref="H830:L830"/>
    <mergeCell ref="H831:L831"/>
    <mergeCell ref="H832:L832"/>
    <mergeCell ref="H833:L833"/>
    <mergeCell ref="H834:L834"/>
    <mergeCell ref="H865:L865"/>
    <mergeCell ref="H866:L866"/>
    <mergeCell ref="H867:L867"/>
    <mergeCell ref="H868:L868"/>
    <mergeCell ref="H869:L869"/>
    <mergeCell ref="H860:L860"/>
    <mergeCell ref="H861:L861"/>
    <mergeCell ref="H862:L862"/>
    <mergeCell ref="H863:L863"/>
    <mergeCell ref="H864:L864"/>
    <mergeCell ref="H855:L855"/>
    <mergeCell ref="H856:L856"/>
    <mergeCell ref="H857:L857"/>
    <mergeCell ref="H858:L858"/>
    <mergeCell ref="H859:L859"/>
    <mergeCell ref="H850:L850"/>
    <mergeCell ref="H851:L851"/>
    <mergeCell ref="H852:L852"/>
    <mergeCell ref="H853:L853"/>
    <mergeCell ref="H854:L854"/>
    <mergeCell ref="H885:L885"/>
    <mergeCell ref="H886:L886"/>
    <mergeCell ref="H887:L887"/>
    <mergeCell ref="H888:L888"/>
    <mergeCell ref="H889:L889"/>
    <mergeCell ref="H880:L880"/>
    <mergeCell ref="H881:L881"/>
    <mergeCell ref="H882:L882"/>
    <mergeCell ref="H883:L883"/>
    <mergeCell ref="H884:L884"/>
    <mergeCell ref="H875:L875"/>
    <mergeCell ref="H876:L876"/>
    <mergeCell ref="H877:L877"/>
    <mergeCell ref="H878:L878"/>
    <mergeCell ref="H879:L879"/>
    <mergeCell ref="H870:L870"/>
    <mergeCell ref="H871:L871"/>
    <mergeCell ref="H872:L872"/>
    <mergeCell ref="H873:L873"/>
    <mergeCell ref="H874:L874"/>
    <mergeCell ref="H905:L905"/>
    <mergeCell ref="H906:L906"/>
    <mergeCell ref="H907:L907"/>
    <mergeCell ref="H908:L908"/>
    <mergeCell ref="H909:L909"/>
    <mergeCell ref="H900:L900"/>
    <mergeCell ref="H901:L901"/>
    <mergeCell ref="H902:L902"/>
    <mergeCell ref="H903:L903"/>
    <mergeCell ref="H904:L904"/>
    <mergeCell ref="H895:L895"/>
    <mergeCell ref="H896:L896"/>
    <mergeCell ref="H897:L897"/>
    <mergeCell ref="H898:L898"/>
    <mergeCell ref="H899:L899"/>
    <mergeCell ref="H890:L890"/>
    <mergeCell ref="H891:L891"/>
    <mergeCell ref="H892:L892"/>
    <mergeCell ref="H893:L893"/>
    <mergeCell ref="H894:L894"/>
    <mergeCell ref="H925:L925"/>
    <mergeCell ref="H926:L926"/>
    <mergeCell ref="H927:L927"/>
    <mergeCell ref="H928:L928"/>
    <mergeCell ref="H929:L929"/>
    <mergeCell ref="H920:L920"/>
    <mergeCell ref="H921:L921"/>
    <mergeCell ref="H922:L922"/>
    <mergeCell ref="H923:L923"/>
    <mergeCell ref="H924:L924"/>
    <mergeCell ref="H915:L915"/>
    <mergeCell ref="H916:L916"/>
    <mergeCell ref="H917:L917"/>
    <mergeCell ref="H918:L918"/>
    <mergeCell ref="H919:L919"/>
    <mergeCell ref="H910:L910"/>
    <mergeCell ref="H911:L911"/>
    <mergeCell ref="H912:L912"/>
    <mergeCell ref="H913:L913"/>
    <mergeCell ref="H914:L914"/>
    <mergeCell ref="H945:L945"/>
    <mergeCell ref="H946:L946"/>
    <mergeCell ref="H947:L947"/>
    <mergeCell ref="H948:L948"/>
    <mergeCell ref="H949:L949"/>
    <mergeCell ref="H940:L940"/>
    <mergeCell ref="H941:L941"/>
    <mergeCell ref="H942:L942"/>
    <mergeCell ref="H943:L943"/>
    <mergeCell ref="H944:L944"/>
    <mergeCell ref="H935:L935"/>
    <mergeCell ref="H936:L936"/>
    <mergeCell ref="H937:L937"/>
    <mergeCell ref="H938:L938"/>
    <mergeCell ref="H939:L939"/>
    <mergeCell ref="H930:L930"/>
    <mergeCell ref="H931:L931"/>
    <mergeCell ref="H932:L932"/>
    <mergeCell ref="H933:L933"/>
    <mergeCell ref="H934:L934"/>
    <mergeCell ref="H965:L965"/>
    <mergeCell ref="H966:L966"/>
    <mergeCell ref="H967:L967"/>
    <mergeCell ref="H968:L968"/>
    <mergeCell ref="H969:L969"/>
    <mergeCell ref="H960:L960"/>
    <mergeCell ref="H961:L961"/>
    <mergeCell ref="H962:L962"/>
    <mergeCell ref="H963:L963"/>
    <mergeCell ref="H964:L964"/>
    <mergeCell ref="H955:L955"/>
    <mergeCell ref="H956:L956"/>
    <mergeCell ref="H957:L957"/>
    <mergeCell ref="H958:L958"/>
    <mergeCell ref="H959:L959"/>
    <mergeCell ref="H950:L950"/>
    <mergeCell ref="H951:L951"/>
    <mergeCell ref="H952:L952"/>
    <mergeCell ref="H953:L953"/>
    <mergeCell ref="H954:L954"/>
    <mergeCell ref="H985:L985"/>
    <mergeCell ref="H986:L986"/>
    <mergeCell ref="H987:L987"/>
    <mergeCell ref="H988:L988"/>
    <mergeCell ref="H989:L989"/>
    <mergeCell ref="H980:L980"/>
    <mergeCell ref="H981:L981"/>
    <mergeCell ref="H982:L982"/>
    <mergeCell ref="H983:L983"/>
    <mergeCell ref="H984:L984"/>
    <mergeCell ref="H975:L975"/>
    <mergeCell ref="H976:L976"/>
    <mergeCell ref="H977:L977"/>
    <mergeCell ref="H978:L978"/>
    <mergeCell ref="H979:L979"/>
    <mergeCell ref="H970:L970"/>
    <mergeCell ref="H971:L971"/>
    <mergeCell ref="H972:L972"/>
    <mergeCell ref="H973:L973"/>
    <mergeCell ref="H974:L974"/>
    <mergeCell ref="H1005:L1005"/>
    <mergeCell ref="H1006:L1006"/>
    <mergeCell ref="H1007:L1007"/>
    <mergeCell ref="H1008:L1008"/>
    <mergeCell ref="H1009:L1009"/>
    <mergeCell ref="H1000:L1000"/>
    <mergeCell ref="H1001:L1001"/>
    <mergeCell ref="H1002:L1002"/>
    <mergeCell ref="H1003:L1003"/>
    <mergeCell ref="H1004:L1004"/>
    <mergeCell ref="H995:L995"/>
    <mergeCell ref="H996:L996"/>
    <mergeCell ref="H997:L997"/>
    <mergeCell ref="H998:L998"/>
    <mergeCell ref="H999:L999"/>
    <mergeCell ref="H990:L990"/>
    <mergeCell ref="H991:L991"/>
    <mergeCell ref="H992:L992"/>
    <mergeCell ref="H993:L993"/>
    <mergeCell ref="H994:L994"/>
    <mergeCell ref="H1025:L1025"/>
    <mergeCell ref="H1026:L1026"/>
    <mergeCell ref="H1027:L1027"/>
    <mergeCell ref="H1028:L1028"/>
    <mergeCell ref="H1029:L1029"/>
    <mergeCell ref="H1020:L1020"/>
    <mergeCell ref="H1021:L1021"/>
    <mergeCell ref="H1022:L1022"/>
    <mergeCell ref="H1023:L1023"/>
    <mergeCell ref="H1024:L1024"/>
    <mergeCell ref="H1015:L1015"/>
    <mergeCell ref="H1016:L1016"/>
    <mergeCell ref="H1017:L1017"/>
    <mergeCell ref="H1018:L1018"/>
    <mergeCell ref="H1019:L1019"/>
    <mergeCell ref="H1010:L1010"/>
    <mergeCell ref="H1011:L1011"/>
    <mergeCell ref="H1012:L1012"/>
    <mergeCell ref="H1013:L1013"/>
    <mergeCell ref="H1014:L1014"/>
    <mergeCell ref="H1045:L1045"/>
    <mergeCell ref="H1046:L1046"/>
    <mergeCell ref="H1047:L1047"/>
    <mergeCell ref="H1048:L1048"/>
    <mergeCell ref="H1049:L1049"/>
    <mergeCell ref="H1040:L1040"/>
    <mergeCell ref="H1041:L1041"/>
    <mergeCell ref="H1042:L1042"/>
    <mergeCell ref="H1043:L1043"/>
    <mergeCell ref="H1044:L1044"/>
    <mergeCell ref="H1035:L1035"/>
    <mergeCell ref="H1036:L1036"/>
    <mergeCell ref="H1037:L1037"/>
    <mergeCell ref="H1038:L1038"/>
    <mergeCell ref="H1039:L1039"/>
    <mergeCell ref="H1030:L1030"/>
    <mergeCell ref="H1031:L1031"/>
    <mergeCell ref="H1032:L1032"/>
    <mergeCell ref="H1033:L1033"/>
    <mergeCell ref="H1034:L1034"/>
    <mergeCell ref="H1067:L1067"/>
    <mergeCell ref="H1068:L1068"/>
    <mergeCell ref="H1069:L1069"/>
    <mergeCell ref="H1070:L1070"/>
    <mergeCell ref="H1071:L1071"/>
    <mergeCell ref="H1060:L1060"/>
    <mergeCell ref="H1061:L1061"/>
    <mergeCell ref="H1062:L1062"/>
    <mergeCell ref="H1063:L1063"/>
    <mergeCell ref="H1066:L1066"/>
    <mergeCell ref="H1055:L1055"/>
    <mergeCell ref="H1056:L1056"/>
    <mergeCell ref="H1057:L1057"/>
    <mergeCell ref="H1058:L1058"/>
    <mergeCell ref="H1059:L1059"/>
    <mergeCell ref="H1050:L1050"/>
    <mergeCell ref="H1051:L1051"/>
    <mergeCell ref="H1052:L1052"/>
    <mergeCell ref="H1053:L1053"/>
    <mergeCell ref="H1054:L1054"/>
    <mergeCell ref="H1064:L1064"/>
    <mergeCell ref="H1065:L1065"/>
    <mergeCell ref="H1087:L1087"/>
    <mergeCell ref="H1088:L1088"/>
    <mergeCell ref="H1089:L1089"/>
    <mergeCell ref="H1090:L1090"/>
    <mergeCell ref="H1091:L1091"/>
    <mergeCell ref="H1082:L1082"/>
    <mergeCell ref="H1083:L1083"/>
    <mergeCell ref="H1084:L1084"/>
    <mergeCell ref="H1085:L1085"/>
    <mergeCell ref="H1086:L1086"/>
    <mergeCell ref="H1077:L1077"/>
    <mergeCell ref="H1078:L1078"/>
    <mergeCell ref="H1079:L1079"/>
    <mergeCell ref="H1080:L1080"/>
    <mergeCell ref="H1081:L1081"/>
    <mergeCell ref="H1072:L1072"/>
    <mergeCell ref="H1073:L1073"/>
    <mergeCell ref="H1074:L1074"/>
    <mergeCell ref="H1075:L1075"/>
    <mergeCell ref="H1076:L1076"/>
    <mergeCell ref="H1107:L1107"/>
    <mergeCell ref="H1108:L1108"/>
    <mergeCell ref="H1109:L1109"/>
    <mergeCell ref="H1110:L1110"/>
    <mergeCell ref="H1111:L1111"/>
    <mergeCell ref="H1102:L1102"/>
    <mergeCell ref="H1103:L1103"/>
    <mergeCell ref="H1104:L1104"/>
    <mergeCell ref="H1105:L1105"/>
    <mergeCell ref="H1106:L1106"/>
    <mergeCell ref="H1097:L1097"/>
    <mergeCell ref="H1098:L1098"/>
    <mergeCell ref="H1099:L1099"/>
    <mergeCell ref="H1100:L1100"/>
    <mergeCell ref="H1101:L1101"/>
    <mergeCell ref="H1092:L1092"/>
    <mergeCell ref="H1093:L1093"/>
    <mergeCell ref="H1094:L1094"/>
    <mergeCell ref="H1095:L1095"/>
    <mergeCell ref="H1096:L1096"/>
    <mergeCell ref="H1127:L1127"/>
    <mergeCell ref="H1128:L1128"/>
    <mergeCell ref="H1129:L1129"/>
    <mergeCell ref="H1130:L1130"/>
    <mergeCell ref="H1131:L1131"/>
    <mergeCell ref="H1122:L1122"/>
    <mergeCell ref="H1123:L1123"/>
    <mergeCell ref="H1124:L1124"/>
    <mergeCell ref="H1125:L1125"/>
    <mergeCell ref="H1126:L1126"/>
    <mergeCell ref="H1117:L1117"/>
    <mergeCell ref="H1118:L1118"/>
    <mergeCell ref="H1119:L1119"/>
    <mergeCell ref="H1120:L1120"/>
    <mergeCell ref="H1121:L1121"/>
    <mergeCell ref="H1112:L1112"/>
    <mergeCell ref="H1113:L1113"/>
    <mergeCell ref="H1114:L1114"/>
    <mergeCell ref="H1115:L1115"/>
    <mergeCell ref="H1116:L1116"/>
    <mergeCell ref="H1147:L1147"/>
    <mergeCell ref="H1148:L1148"/>
    <mergeCell ref="H1149:L1149"/>
    <mergeCell ref="H1150:L1150"/>
    <mergeCell ref="H1152:L1152"/>
    <mergeCell ref="H1142:L1142"/>
    <mergeCell ref="H1143:L1143"/>
    <mergeCell ref="H1144:L1144"/>
    <mergeCell ref="H1145:L1145"/>
    <mergeCell ref="H1146:L1146"/>
    <mergeCell ref="H1137:L1137"/>
    <mergeCell ref="H1138:L1138"/>
    <mergeCell ref="H1139:L1139"/>
    <mergeCell ref="H1140:L1140"/>
    <mergeCell ref="H1141:L1141"/>
    <mergeCell ref="H1132:L1132"/>
    <mergeCell ref="H1133:L1133"/>
    <mergeCell ref="H1134:L1134"/>
    <mergeCell ref="H1135:L1135"/>
    <mergeCell ref="H1136:L1136"/>
    <mergeCell ref="H1151:L1151"/>
    <mergeCell ref="H1168:L1168"/>
    <mergeCell ref="H1169:L1169"/>
    <mergeCell ref="H1170:L1170"/>
    <mergeCell ref="H1171:L1171"/>
    <mergeCell ref="H1172:L1172"/>
    <mergeCell ref="H1163:L1163"/>
    <mergeCell ref="H1164:L1164"/>
    <mergeCell ref="H1165:L1165"/>
    <mergeCell ref="H1166:L1166"/>
    <mergeCell ref="H1167:L1167"/>
    <mergeCell ref="H1158:L1158"/>
    <mergeCell ref="H1159:L1159"/>
    <mergeCell ref="H1160:L1160"/>
    <mergeCell ref="H1161:L1161"/>
    <mergeCell ref="H1162:L1162"/>
    <mergeCell ref="H1153:L1153"/>
    <mergeCell ref="H1154:L1154"/>
    <mergeCell ref="H1155:L1155"/>
    <mergeCell ref="H1156:L1156"/>
    <mergeCell ref="H1157:L1157"/>
    <mergeCell ref="H1188:L1188"/>
    <mergeCell ref="H1189:L1189"/>
    <mergeCell ref="H1190:L1190"/>
    <mergeCell ref="H1191:L1191"/>
    <mergeCell ref="H1192:L1192"/>
    <mergeCell ref="H1183:L1183"/>
    <mergeCell ref="H1184:L1184"/>
    <mergeCell ref="H1185:L1185"/>
    <mergeCell ref="H1186:L1186"/>
    <mergeCell ref="H1187:L1187"/>
    <mergeCell ref="H1178:L1178"/>
    <mergeCell ref="H1179:L1179"/>
    <mergeCell ref="H1180:L1180"/>
    <mergeCell ref="H1181:L1181"/>
    <mergeCell ref="H1182:L1182"/>
    <mergeCell ref="H1173:L1173"/>
    <mergeCell ref="H1174:L1174"/>
    <mergeCell ref="H1175:L1175"/>
    <mergeCell ref="H1176:L1176"/>
    <mergeCell ref="H1177:L1177"/>
    <mergeCell ref="H1208:L1208"/>
    <mergeCell ref="H1209:L1209"/>
    <mergeCell ref="H1210:L1210"/>
    <mergeCell ref="H1211:L1211"/>
    <mergeCell ref="H1212:L1212"/>
    <mergeCell ref="H1203:L1203"/>
    <mergeCell ref="H1204:L1204"/>
    <mergeCell ref="H1205:L1205"/>
    <mergeCell ref="H1206:L1206"/>
    <mergeCell ref="H1207:L1207"/>
    <mergeCell ref="H1198:L1198"/>
    <mergeCell ref="H1199:L1199"/>
    <mergeCell ref="H1200:L1200"/>
    <mergeCell ref="H1201:L1201"/>
    <mergeCell ref="H1202:L1202"/>
    <mergeCell ref="H1193:L1193"/>
    <mergeCell ref="H1194:L1194"/>
    <mergeCell ref="H1195:L1195"/>
    <mergeCell ref="H1196:L1196"/>
    <mergeCell ref="H1197:L1197"/>
    <mergeCell ref="H1228:L1228"/>
    <mergeCell ref="H1229:L1229"/>
    <mergeCell ref="H1230:L1230"/>
    <mergeCell ref="H1231:L1231"/>
    <mergeCell ref="H1232:L1232"/>
    <mergeCell ref="H1223:L1223"/>
    <mergeCell ref="H1224:L1224"/>
    <mergeCell ref="H1225:L1225"/>
    <mergeCell ref="H1226:L1226"/>
    <mergeCell ref="H1227:L1227"/>
    <mergeCell ref="H1218:L1218"/>
    <mergeCell ref="H1219:L1219"/>
    <mergeCell ref="H1220:L1220"/>
    <mergeCell ref="H1221:L1221"/>
    <mergeCell ref="H1222:L1222"/>
    <mergeCell ref="H1213:L1213"/>
    <mergeCell ref="H1214:L1214"/>
    <mergeCell ref="H1215:L1215"/>
    <mergeCell ref="H1216:L1216"/>
    <mergeCell ref="H1217:L1217"/>
    <mergeCell ref="H1248:L1248"/>
    <mergeCell ref="H1249:L1249"/>
    <mergeCell ref="H1250:L1250"/>
    <mergeCell ref="H1251:L1251"/>
    <mergeCell ref="H1252:L1252"/>
    <mergeCell ref="H1243:L1243"/>
    <mergeCell ref="H1244:L1244"/>
    <mergeCell ref="H1245:L1245"/>
    <mergeCell ref="H1246:L1246"/>
    <mergeCell ref="H1247:L1247"/>
    <mergeCell ref="H1238:L1238"/>
    <mergeCell ref="H1239:L1239"/>
    <mergeCell ref="H1240:L1240"/>
    <mergeCell ref="H1241:L1241"/>
    <mergeCell ref="H1242:L1242"/>
    <mergeCell ref="H1233:L1233"/>
    <mergeCell ref="H1234:L1234"/>
    <mergeCell ref="H1235:L1235"/>
    <mergeCell ref="H1236:L1236"/>
    <mergeCell ref="H1237:L1237"/>
    <mergeCell ref="H1268:L1268"/>
    <mergeCell ref="H1269:L1269"/>
    <mergeCell ref="H1270:L1270"/>
    <mergeCell ref="H1271:L1271"/>
    <mergeCell ref="H1272:L1272"/>
    <mergeCell ref="H1263:L1263"/>
    <mergeCell ref="H1264:L1264"/>
    <mergeCell ref="H1265:L1265"/>
    <mergeCell ref="H1266:L1266"/>
    <mergeCell ref="H1267:L1267"/>
    <mergeCell ref="H1258:L1258"/>
    <mergeCell ref="H1259:L1259"/>
    <mergeCell ref="H1260:L1260"/>
    <mergeCell ref="H1261:L1261"/>
    <mergeCell ref="H1262:L1262"/>
    <mergeCell ref="H1253:L1253"/>
    <mergeCell ref="H1254:L1254"/>
    <mergeCell ref="H1255:L1255"/>
    <mergeCell ref="H1256:L1256"/>
    <mergeCell ref="H1257:L1257"/>
    <mergeCell ref="H1283:L1283"/>
    <mergeCell ref="H1284:L1284"/>
    <mergeCell ref="H1285:L1285"/>
    <mergeCell ref="H1286:L1286"/>
    <mergeCell ref="H1287:L1287"/>
    <mergeCell ref="H1278:L1278"/>
    <mergeCell ref="H1279:L1279"/>
    <mergeCell ref="H1280:L1280"/>
    <mergeCell ref="H1281:L1281"/>
    <mergeCell ref="H1282:L1282"/>
    <mergeCell ref="H1273:L1273"/>
    <mergeCell ref="H1274:L1274"/>
    <mergeCell ref="H1275:L1275"/>
    <mergeCell ref="H1276:L1276"/>
    <mergeCell ref="H1277:L1277"/>
    <mergeCell ref="H1307:L1307"/>
    <mergeCell ref="H1308:L1308"/>
    <mergeCell ref="H1302:L1302"/>
    <mergeCell ref="H1303:L1303"/>
    <mergeCell ref="H1304:L1304"/>
    <mergeCell ref="H1305:L1305"/>
    <mergeCell ref="H1306:L1306"/>
    <mergeCell ref="H1297:L1297"/>
    <mergeCell ref="H1298:L1298"/>
    <mergeCell ref="H1299:L1299"/>
    <mergeCell ref="H1300:L1300"/>
    <mergeCell ref="H1301:L1301"/>
    <mergeCell ref="H1293:L1293"/>
    <mergeCell ref="H1294:L1294"/>
    <mergeCell ref="H1295:L1295"/>
    <mergeCell ref="H1296:L1296"/>
    <mergeCell ref="H1288:L1288"/>
    <mergeCell ref="H1332:L1332"/>
    <mergeCell ref="H1333:L1333"/>
    <mergeCell ref="H1334:L1334"/>
    <mergeCell ref="H1335:L1335"/>
    <mergeCell ref="H1336:L1336"/>
    <mergeCell ref="H1376:L1376"/>
    <mergeCell ref="H1324:L1324"/>
    <mergeCell ref="H1325:L1325"/>
    <mergeCell ref="H1326:L1326"/>
    <mergeCell ref="H1317:L1317"/>
    <mergeCell ref="H1318:L1318"/>
    <mergeCell ref="H1319:L1319"/>
    <mergeCell ref="H1320:L1320"/>
    <mergeCell ref="H1321:L1321"/>
    <mergeCell ref="H1312:L1312"/>
    <mergeCell ref="H1313:L1313"/>
    <mergeCell ref="H1314:L1314"/>
    <mergeCell ref="H1315:L1315"/>
    <mergeCell ref="H1316:L1316"/>
    <mergeCell ref="H1356:L1356"/>
    <mergeCell ref="H1357:L1357"/>
    <mergeCell ref="H1358:L1358"/>
    <mergeCell ref="H1359:L1359"/>
    <mergeCell ref="H1337:L1337"/>
    <mergeCell ref="H1338:L1338"/>
    <mergeCell ref="H1339:L1339"/>
    <mergeCell ref="H1340:L1340"/>
    <mergeCell ref="H1341:L1341"/>
    <mergeCell ref="H1342:L1342"/>
    <mergeCell ref="H1343:L1343"/>
    <mergeCell ref="H1344:L1344"/>
    <mergeCell ref="H1345:L1345"/>
    <mergeCell ref="H1366:L1366"/>
    <mergeCell ref="H1367:L1367"/>
    <mergeCell ref="H1368:L1368"/>
    <mergeCell ref="H1369:L1369"/>
    <mergeCell ref="H1370:L1370"/>
    <mergeCell ref="H1361:L1361"/>
    <mergeCell ref="H1362:L1362"/>
    <mergeCell ref="H1363:L1363"/>
    <mergeCell ref="H1364:L1364"/>
    <mergeCell ref="H1365:L1365"/>
    <mergeCell ref="H1360:L1360"/>
    <mergeCell ref="H1351:L1351"/>
    <mergeCell ref="H1352:L1352"/>
    <mergeCell ref="H1353:L1353"/>
    <mergeCell ref="H1354:L1354"/>
    <mergeCell ref="H1355:L1355"/>
    <mergeCell ref="H1346:L1346"/>
    <mergeCell ref="H1347:L1347"/>
    <mergeCell ref="H1348:L1348"/>
    <mergeCell ref="H1349:L1349"/>
    <mergeCell ref="H1350:L1350"/>
    <mergeCell ref="H1386:L1386"/>
    <mergeCell ref="H1387:L1387"/>
    <mergeCell ref="H1388:L1388"/>
    <mergeCell ref="H1389:L1389"/>
    <mergeCell ref="H1390:L1390"/>
    <mergeCell ref="H1381:L1381"/>
    <mergeCell ref="H1382:L1382"/>
    <mergeCell ref="H1383:L1383"/>
    <mergeCell ref="H1384:L1384"/>
    <mergeCell ref="H1385:L1385"/>
    <mergeCell ref="H1377:L1377"/>
    <mergeCell ref="H1378:L1378"/>
    <mergeCell ref="H1379:L1379"/>
    <mergeCell ref="H1380:L1380"/>
    <mergeCell ref="H1371:L1371"/>
    <mergeCell ref="H1372:L1372"/>
    <mergeCell ref="H1373:L1373"/>
    <mergeCell ref="H1374:L1374"/>
    <mergeCell ref="H1375:L1375"/>
    <mergeCell ref="H1406:L1406"/>
    <mergeCell ref="H1407:L1407"/>
    <mergeCell ref="H1408:L1408"/>
    <mergeCell ref="H1409:L1409"/>
    <mergeCell ref="H1410:L1410"/>
    <mergeCell ref="H1401:L1401"/>
    <mergeCell ref="H1402:L1402"/>
    <mergeCell ref="H1403:L1403"/>
    <mergeCell ref="H1404:L1404"/>
    <mergeCell ref="H1405:L1405"/>
    <mergeCell ref="H1396:L1396"/>
    <mergeCell ref="H1397:L1397"/>
    <mergeCell ref="H1398:L1398"/>
    <mergeCell ref="H1399:L1399"/>
    <mergeCell ref="H1400:L1400"/>
    <mergeCell ref="H1391:L1391"/>
    <mergeCell ref="H1392:L1392"/>
    <mergeCell ref="H1393:L1393"/>
    <mergeCell ref="H1394:L1394"/>
    <mergeCell ref="H1395:L1395"/>
    <mergeCell ref="H1425:L1425"/>
    <mergeCell ref="H1426:L1426"/>
    <mergeCell ref="H1427:L1427"/>
    <mergeCell ref="H1428:L1428"/>
    <mergeCell ref="H1429:L1429"/>
    <mergeCell ref="H1421:L1421"/>
    <mergeCell ref="H1422:L1422"/>
    <mergeCell ref="H1423:L1423"/>
    <mergeCell ref="H1424:L1424"/>
    <mergeCell ref="H1416:L1416"/>
    <mergeCell ref="H1417:L1417"/>
    <mergeCell ref="H1418:L1418"/>
    <mergeCell ref="H1419:L1419"/>
    <mergeCell ref="H1420:L1420"/>
    <mergeCell ref="H1411:L1411"/>
    <mergeCell ref="H1412:L1412"/>
    <mergeCell ref="H1413:L1413"/>
    <mergeCell ref="H1414:L1414"/>
    <mergeCell ref="H1415:L1415"/>
    <mergeCell ref="H1445:L1445"/>
    <mergeCell ref="H1446:L1446"/>
    <mergeCell ref="H1447:L1447"/>
    <mergeCell ref="H1448:L1448"/>
    <mergeCell ref="H1449:L1449"/>
    <mergeCell ref="H1440:L1440"/>
    <mergeCell ref="H1441:L1441"/>
    <mergeCell ref="H1442:L1442"/>
    <mergeCell ref="H1443:L1443"/>
    <mergeCell ref="H1444:L1444"/>
    <mergeCell ref="H1435:L1435"/>
    <mergeCell ref="H1436:L1436"/>
    <mergeCell ref="H1437:L1437"/>
    <mergeCell ref="H1438:L1438"/>
    <mergeCell ref="H1439:L1439"/>
    <mergeCell ref="H1430:L1430"/>
    <mergeCell ref="H1431:L1431"/>
    <mergeCell ref="H1432:L1432"/>
    <mergeCell ref="H1433:L1433"/>
    <mergeCell ref="H1434:L1434"/>
    <mergeCell ref="H1465:L1465"/>
    <mergeCell ref="H1466:L1466"/>
    <mergeCell ref="H1467:L1467"/>
    <mergeCell ref="H1468:L1468"/>
    <mergeCell ref="H1469:L1469"/>
    <mergeCell ref="H1460:L1460"/>
    <mergeCell ref="H1461:L1461"/>
    <mergeCell ref="H1462:L1462"/>
    <mergeCell ref="H1463:L1463"/>
    <mergeCell ref="H1464:L1464"/>
    <mergeCell ref="H1455:L1455"/>
    <mergeCell ref="H1456:L1456"/>
    <mergeCell ref="H1457:L1457"/>
    <mergeCell ref="H1458:L1458"/>
    <mergeCell ref="H1459:L1459"/>
    <mergeCell ref="H1450:L1450"/>
    <mergeCell ref="H1451:L1451"/>
    <mergeCell ref="H1452:L1452"/>
    <mergeCell ref="H1453:L1453"/>
    <mergeCell ref="H1454:L1454"/>
    <mergeCell ref="H1485:L1485"/>
    <mergeCell ref="H1486:L1486"/>
    <mergeCell ref="H1487:L1487"/>
    <mergeCell ref="H1488:L1488"/>
    <mergeCell ref="H1489:L1489"/>
    <mergeCell ref="H1480:L1480"/>
    <mergeCell ref="H1481:L1481"/>
    <mergeCell ref="H1482:L1482"/>
    <mergeCell ref="H1483:L1483"/>
    <mergeCell ref="H1484:L1484"/>
    <mergeCell ref="H1475:L1475"/>
    <mergeCell ref="H1476:L1476"/>
    <mergeCell ref="H1477:L1477"/>
    <mergeCell ref="H1478:L1478"/>
    <mergeCell ref="H1479:L1479"/>
    <mergeCell ref="H1470:L1470"/>
    <mergeCell ref="H1471:L1471"/>
    <mergeCell ref="H1472:L1472"/>
    <mergeCell ref="H1473:L1473"/>
    <mergeCell ref="H1474:L1474"/>
    <mergeCell ref="H1505:L1505"/>
    <mergeCell ref="H1506:L1506"/>
    <mergeCell ref="H1507:L1507"/>
    <mergeCell ref="H1508:L1508"/>
    <mergeCell ref="H1509:L1509"/>
    <mergeCell ref="H1500:L1500"/>
    <mergeCell ref="H1501:L1501"/>
    <mergeCell ref="H1502:L1502"/>
    <mergeCell ref="H1503:L1503"/>
    <mergeCell ref="H1504:L1504"/>
    <mergeCell ref="H1495:L1495"/>
    <mergeCell ref="H1496:L1496"/>
    <mergeCell ref="H1497:L1497"/>
    <mergeCell ref="H1498:L1498"/>
    <mergeCell ref="H1499:L1499"/>
    <mergeCell ref="H1490:L1490"/>
    <mergeCell ref="H1491:L1491"/>
    <mergeCell ref="H1492:L1492"/>
    <mergeCell ref="H1493:L1493"/>
    <mergeCell ref="H1494:L1494"/>
    <mergeCell ref="H1525:L1525"/>
    <mergeCell ref="H1526:L1526"/>
    <mergeCell ref="H1527:L1527"/>
    <mergeCell ref="H1528:L1528"/>
    <mergeCell ref="H1529:L1529"/>
    <mergeCell ref="H1520:L1520"/>
    <mergeCell ref="H1521:L1521"/>
    <mergeCell ref="H1522:L1522"/>
    <mergeCell ref="H1523:L1523"/>
    <mergeCell ref="H1524:L1524"/>
    <mergeCell ref="H1515:L1515"/>
    <mergeCell ref="H1516:L1516"/>
    <mergeCell ref="H1517:L1517"/>
    <mergeCell ref="H1518:L1518"/>
    <mergeCell ref="H1519:L1519"/>
    <mergeCell ref="H1510:L1510"/>
    <mergeCell ref="H1511:L1511"/>
    <mergeCell ref="H1512:L1512"/>
    <mergeCell ref="H1513:L1513"/>
    <mergeCell ref="H1514:L1514"/>
    <mergeCell ref="H1543:L1543"/>
    <mergeCell ref="H1544:L1544"/>
    <mergeCell ref="H1545:L1545"/>
    <mergeCell ref="H1546:L1546"/>
    <mergeCell ref="H1547:L1547"/>
    <mergeCell ref="H1538:L1538"/>
    <mergeCell ref="H1539:L1539"/>
    <mergeCell ref="H1540:L1540"/>
    <mergeCell ref="H1541:L1541"/>
    <mergeCell ref="H1542:L1542"/>
    <mergeCell ref="H1535:L1535"/>
    <mergeCell ref="H1536:L1536"/>
    <mergeCell ref="H1537:L1537"/>
    <mergeCell ref="H1530:L1530"/>
    <mergeCell ref="H1531:L1531"/>
    <mergeCell ref="H1532:L1532"/>
    <mergeCell ref="H1533:L1533"/>
    <mergeCell ref="H1534:L1534"/>
    <mergeCell ref="H1560:L1560"/>
    <mergeCell ref="H1561:L1561"/>
    <mergeCell ref="H1562:L1562"/>
    <mergeCell ref="H1563:L1563"/>
    <mergeCell ref="H1564:L1564"/>
    <mergeCell ref="H1555:L1555"/>
    <mergeCell ref="H1556:L1556"/>
    <mergeCell ref="H1557:L1557"/>
    <mergeCell ref="H1558:L1558"/>
    <mergeCell ref="H1559:L1559"/>
    <mergeCell ref="H1553:L1553"/>
    <mergeCell ref="H1554:L1554"/>
    <mergeCell ref="H1548:L1548"/>
    <mergeCell ref="H1549:L1549"/>
    <mergeCell ref="H1550:L1550"/>
    <mergeCell ref="H1551:L1551"/>
    <mergeCell ref="H1552:L1552"/>
    <mergeCell ref="H1580:L1580"/>
    <mergeCell ref="H1581:L1581"/>
    <mergeCell ref="H1582:L1582"/>
    <mergeCell ref="H1583:L1583"/>
    <mergeCell ref="H1584:L1584"/>
    <mergeCell ref="H1575:L1575"/>
    <mergeCell ref="H1576:L1576"/>
    <mergeCell ref="H1577:L1577"/>
    <mergeCell ref="H1578:L1578"/>
    <mergeCell ref="H1579:L1579"/>
    <mergeCell ref="H1570:L1570"/>
    <mergeCell ref="H1571:L1571"/>
    <mergeCell ref="H1572:L1572"/>
    <mergeCell ref="H1573:L1573"/>
    <mergeCell ref="H1574:L1574"/>
    <mergeCell ref="H1565:L1565"/>
    <mergeCell ref="H1566:L1566"/>
    <mergeCell ref="H1567:L1567"/>
    <mergeCell ref="H1568:L1568"/>
    <mergeCell ref="H1569:L1569"/>
    <mergeCell ref="H1600:L1600"/>
    <mergeCell ref="H1602:L1602"/>
    <mergeCell ref="H1603:L1603"/>
    <mergeCell ref="H1604:L1604"/>
    <mergeCell ref="H1605:L1605"/>
    <mergeCell ref="H1595:L1595"/>
    <mergeCell ref="H1596:L1596"/>
    <mergeCell ref="H1597:L1597"/>
    <mergeCell ref="H1598:L1598"/>
    <mergeCell ref="H1599:L1599"/>
    <mergeCell ref="H1601:L1601"/>
    <mergeCell ref="H1590:L1590"/>
    <mergeCell ref="H1591:L1591"/>
    <mergeCell ref="H1592:L1592"/>
    <mergeCell ref="H1593:L1593"/>
    <mergeCell ref="H1594:L1594"/>
    <mergeCell ref="H1585:L1585"/>
    <mergeCell ref="H1586:L1586"/>
    <mergeCell ref="H1587:L1587"/>
    <mergeCell ref="H1588:L1588"/>
    <mergeCell ref="H1589:L1589"/>
    <mergeCell ref="H1621:L1621"/>
    <mergeCell ref="H1622:L1622"/>
    <mergeCell ref="H1623:L1623"/>
    <mergeCell ref="H1624:L1624"/>
    <mergeCell ref="H1625:L1625"/>
    <mergeCell ref="H1616:L1616"/>
    <mergeCell ref="H1617:L1617"/>
    <mergeCell ref="H1618:L1618"/>
    <mergeCell ref="H1619:L1619"/>
    <mergeCell ref="H1620:L1620"/>
    <mergeCell ref="H1611:L1611"/>
    <mergeCell ref="H1612:L1612"/>
    <mergeCell ref="H1613:L1613"/>
    <mergeCell ref="H1614:L1614"/>
    <mergeCell ref="H1615:L1615"/>
    <mergeCell ref="H1606:L1606"/>
    <mergeCell ref="H1607:L1607"/>
    <mergeCell ref="H1608:L1608"/>
    <mergeCell ref="H1609:L1609"/>
    <mergeCell ref="H1610:L1610"/>
    <mergeCell ref="H1641:L1641"/>
    <mergeCell ref="H1642:L1642"/>
    <mergeCell ref="H1643:L1643"/>
    <mergeCell ref="H1644:L1644"/>
    <mergeCell ref="H1645:L1645"/>
    <mergeCell ref="H1636:L1636"/>
    <mergeCell ref="H1637:L1637"/>
    <mergeCell ref="H1638:L1638"/>
    <mergeCell ref="H1639:L1639"/>
    <mergeCell ref="H1640:L1640"/>
    <mergeCell ref="H1631:L1631"/>
    <mergeCell ref="H1632:L1632"/>
    <mergeCell ref="H1633:L1633"/>
    <mergeCell ref="H1634:L1634"/>
    <mergeCell ref="H1635:L1635"/>
    <mergeCell ref="H1626:L1626"/>
    <mergeCell ref="H1627:L1627"/>
    <mergeCell ref="H1628:L1628"/>
    <mergeCell ref="H1629:L1629"/>
    <mergeCell ref="H1630:L1630"/>
    <mergeCell ref="H1661:L1661"/>
    <mergeCell ref="H1662:L1662"/>
    <mergeCell ref="H1663:L1663"/>
    <mergeCell ref="H1664:L1664"/>
    <mergeCell ref="H1665:L1665"/>
    <mergeCell ref="H1656:L1656"/>
    <mergeCell ref="H1657:L1657"/>
    <mergeCell ref="H1658:L1658"/>
    <mergeCell ref="H1659:L1659"/>
    <mergeCell ref="H1660:L1660"/>
    <mergeCell ref="H1651:L1651"/>
    <mergeCell ref="H1652:L1652"/>
    <mergeCell ref="H1653:L1653"/>
    <mergeCell ref="H1654:L1654"/>
    <mergeCell ref="H1655:L1655"/>
    <mergeCell ref="H1646:L1646"/>
    <mergeCell ref="H1647:L1647"/>
    <mergeCell ref="H1648:L1648"/>
    <mergeCell ref="H1649:L1649"/>
    <mergeCell ref="H1650:L1650"/>
    <mergeCell ref="H1681:L1681"/>
    <mergeCell ref="H1682:L1682"/>
    <mergeCell ref="H1683:L1683"/>
    <mergeCell ref="H1684:L1684"/>
    <mergeCell ref="H1685:L1685"/>
    <mergeCell ref="H1676:L1676"/>
    <mergeCell ref="H1677:L1677"/>
    <mergeCell ref="H1678:L1678"/>
    <mergeCell ref="H1679:L1679"/>
    <mergeCell ref="H1680:L1680"/>
    <mergeCell ref="H1671:L1671"/>
    <mergeCell ref="H1672:L1672"/>
    <mergeCell ref="H1673:L1673"/>
    <mergeCell ref="H1674:L1674"/>
    <mergeCell ref="H1675:L1675"/>
    <mergeCell ref="H1666:L1666"/>
    <mergeCell ref="H1667:L1667"/>
    <mergeCell ref="H1668:L1668"/>
    <mergeCell ref="H1669:L1669"/>
    <mergeCell ref="H1670:L1670"/>
    <mergeCell ref="H1701:L1701"/>
    <mergeCell ref="H1702:L1702"/>
    <mergeCell ref="H1703:L1703"/>
    <mergeCell ref="H1704:L1704"/>
    <mergeCell ref="H1705:L1705"/>
    <mergeCell ref="H1696:L1696"/>
    <mergeCell ref="H1697:L1697"/>
    <mergeCell ref="H1698:L1698"/>
    <mergeCell ref="H1699:L1699"/>
    <mergeCell ref="H1700:L1700"/>
    <mergeCell ref="H1691:L1691"/>
    <mergeCell ref="H1692:L1692"/>
    <mergeCell ref="H1693:L1693"/>
    <mergeCell ref="H1694:L1694"/>
    <mergeCell ref="H1695:L1695"/>
    <mergeCell ref="H1686:L1686"/>
    <mergeCell ref="H1687:L1687"/>
    <mergeCell ref="H1688:L1688"/>
    <mergeCell ref="H1689:L1689"/>
    <mergeCell ref="H1690:L1690"/>
    <mergeCell ref="H1721:L1721"/>
    <mergeCell ref="H1722:L1722"/>
    <mergeCell ref="H1723:L1723"/>
    <mergeCell ref="H1724:L1724"/>
    <mergeCell ref="H1725:L1725"/>
    <mergeCell ref="H1716:L1716"/>
    <mergeCell ref="H1717:L1717"/>
    <mergeCell ref="H1718:L1718"/>
    <mergeCell ref="H1719:L1719"/>
    <mergeCell ref="H1720:L1720"/>
    <mergeCell ref="H1711:L1711"/>
    <mergeCell ref="H1712:L1712"/>
    <mergeCell ref="H1713:L1713"/>
    <mergeCell ref="H1714:L1714"/>
    <mergeCell ref="H1715:L1715"/>
    <mergeCell ref="H1706:L1706"/>
    <mergeCell ref="H1707:L1707"/>
    <mergeCell ref="H1708:L1708"/>
    <mergeCell ref="H1709:L1709"/>
    <mergeCell ref="H1710:L1710"/>
    <mergeCell ref="H1741:L1741"/>
    <mergeCell ref="H1742:L1742"/>
    <mergeCell ref="H1743:L1743"/>
    <mergeCell ref="H1744:L1744"/>
    <mergeCell ref="H1745:L1745"/>
    <mergeCell ref="H1736:L1736"/>
    <mergeCell ref="H1737:L1737"/>
    <mergeCell ref="H1738:L1738"/>
    <mergeCell ref="H1739:L1739"/>
    <mergeCell ref="H1740:L1740"/>
    <mergeCell ref="H1731:L1731"/>
    <mergeCell ref="H1732:L1732"/>
    <mergeCell ref="H1733:L1733"/>
    <mergeCell ref="H1734:L1734"/>
    <mergeCell ref="H1735:L1735"/>
    <mergeCell ref="H1726:L1726"/>
    <mergeCell ref="H1727:L1727"/>
    <mergeCell ref="H1728:L1728"/>
    <mergeCell ref="H1729:L1729"/>
    <mergeCell ref="H1730:L1730"/>
    <mergeCell ref="H1761:L1761"/>
    <mergeCell ref="H1762:L1762"/>
    <mergeCell ref="H1763:L1763"/>
    <mergeCell ref="H1764:L1764"/>
    <mergeCell ref="H1765:L1765"/>
    <mergeCell ref="H1756:L1756"/>
    <mergeCell ref="H1757:L1757"/>
    <mergeCell ref="H1758:L1758"/>
    <mergeCell ref="H1759:L1759"/>
    <mergeCell ref="H1760:L1760"/>
    <mergeCell ref="H1751:L1751"/>
    <mergeCell ref="H1752:L1752"/>
    <mergeCell ref="H1753:L1753"/>
    <mergeCell ref="H1754:L1754"/>
    <mergeCell ref="H1755:L1755"/>
    <mergeCell ref="H1746:L1746"/>
    <mergeCell ref="H1747:L1747"/>
    <mergeCell ref="H1748:L1748"/>
    <mergeCell ref="H1749:L1749"/>
    <mergeCell ref="H1750:L1750"/>
    <mergeCell ref="H1781:L1781"/>
    <mergeCell ref="H1782:L1782"/>
    <mergeCell ref="H1783:L1783"/>
    <mergeCell ref="H1784:L1784"/>
    <mergeCell ref="H1785:L1785"/>
    <mergeCell ref="H1776:L1776"/>
    <mergeCell ref="H1777:L1777"/>
    <mergeCell ref="H1778:L1778"/>
    <mergeCell ref="H1779:L1779"/>
    <mergeCell ref="H1780:L1780"/>
    <mergeCell ref="H1771:L1771"/>
    <mergeCell ref="H1772:L1772"/>
    <mergeCell ref="H1773:L1773"/>
    <mergeCell ref="H1774:L1774"/>
    <mergeCell ref="H1775:L1775"/>
    <mergeCell ref="H1766:L1766"/>
    <mergeCell ref="H1767:L1767"/>
    <mergeCell ref="H1768:L1768"/>
    <mergeCell ref="H1769:L1769"/>
    <mergeCell ref="H1770:L1770"/>
    <mergeCell ref="H1801:L1801"/>
    <mergeCell ref="H1802:L1802"/>
    <mergeCell ref="H1803:L1803"/>
    <mergeCell ref="H1804:L1804"/>
    <mergeCell ref="H1805:L1805"/>
    <mergeCell ref="H1796:L1796"/>
    <mergeCell ref="H1797:L1797"/>
    <mergeCell ref="H1798:L1798"/>
    <mergeCell ref="H1799:L1799"/>
    <mergeCell ref="H1800:L1800"/>
    <mergeCell ref="H1791:L1791"/>
    <mergeCell ref="H1792:L1792"/>
    <mergeCell ref="H1793:L1793"/>
    <mergeCell ref="H1794:L1794"/>
    <mergeCell ref="H1795:L1795"/>
    <mergeCell ref="H1786:L1786"/>
    <mergeCell ref="H1787:L1787"/>
    <mergeCell ref="H1788:L1788"/>
    <mergeCell ref="H1789:L1789"/>
    <mergeCell ref="H1790:L1790"/>
    <mergeCell ref="H1821:L1821"/>
    <mergeCell ref="H1822:L1822"/>
    <mergeCell ref="H1823:L1823"/>
    <mergeCell ref="H1824:L1824"/>
    <mergeCell ref="H1825:L1825"/>
    <mergeCell ref="H1816:L1816"/>
    <mergeCell ref="H1817:L1817"/>
    <mergeCell ref="H1818:L1818"/>
    <mergeCell ref="H1819:L1819"/>
    <mergeCell ref="H1820:L1820"/>
    <mergeCell ref="H1811:L1811"/>
    <mergeCell ref="H1812:L1812"/>
    <mergeCell ref="H1813:L1813"/>
    <mergeCell ref="H1814:L1814"/>
    <mergeCell ref="H1815:L1815"/>
    <mergeCell ref="H1806:L1806"/>
    <mergeCell ref="H1807:L1807"/>
    <mergeCell ref="H1808:L1808"/>
    <mergeCell ref="H1809:L1809"/>
    <mergeCell ref="H1810:L1810"/>
    <mergeCell ref="H1841:L1841"/>
    <mergeCell ref="H1842:L1842"/>
    <mergeCell ref="H1843:L1843"/>
    <mergeCell ref="H1844:L1844"/>
    <mergeCell ref="H1845:L1845"/>
    <mergeCell ref="H1836:L1836"/>
    <mergeCell ref="H1837:L1837"/>
    <mergeCell ref="H1838:L1838"/>
    <mergeCell ref="H1839:L1839"/>
    <mergeCell ref="H1840:L1840"/>
    <mergeCell ref="H1831:L1831"/>
    <mergeCell ref="H1832:L1832"/>
    <mergeCell ref="H1833:L1833"/>
    <mergeCell ref="H1834:L1834"/>
    <mergeCell ref="H1835:L1835"/>
    <mergeCell ref="H1826:L1826"/>
    <mergeCell ref="H1827:L1827"/>
    <mergeCell ref="H1828:L1828"/>
    <mergeCell ref="H1829:L1829"/>
    <mergeCell ref="H1830:L1830"/>
    <mergeCell ref="H1861:L1861"/>
    <mergeCell ref="H1862:L1862"/>
    <mergeCell ref="H1863:L1863"/>
    <mergeCell ref="H1864:L1864"/>
    <mergeCell ref="H1865:L1865"/>
    <mergeCell ref="H1856:L1856"/>
    <mergeCell ref="H1857:L1857"/>
    <mergeCell ref="H1858:L1858"/>
    <mergeCell ref="H1859:L1859"/>
    <mergeCell ref="H1860:L1860"/>
    <mergeCell ref="H1851:L1851"/>
    <mergeCell ref="H1852:L1852"/>
    <mergeCell ref="H1853:L1853"/>
    <mergeCell ref="H1854:L1854"/>
    <mergeCell ref="H1855:L1855"/>
    <mergeCell ref="H1846:L1846"/>
    <mergeCell ref="H1847:L1847"/>
    <mergeCell ref="H1848:L1848"/>
    <mergeCell ref="H1849:L1849"/>
    <mergeCell ref="H1850:L1850"/>
    <mergeCell ref="H1881:L1881"/>
    <mergeCell ref="H1882:L1882"/>
    <mergeCell ref="H1883:L1883"/>
    <mergeCell ref="H1884:L1884"/>
    <mergeCell ref="H1885:L1885"/>
    <mergeCell ref="H1876:L1876"/>
    <mergeCell ref="H1877:L1877"/>
    <mergeCell ref="H1878:L1878"/>
    <mergeCell ref="H1879:L1879"/>
    <mergeCell ref="H1880:L1880"/>
    <mergeCell ref="H1871:L1871"/>
    <mergeCell ref="H1872:L1872"/>
    <mergeCell ref="H1873:L1873"/>
    <mergeCell ref="H1874:L1874"/>
    <mergeCell ref="H1875:L1875"/>
    <mergeCell ref="H1866:L1866"/>
    <mergeCell ref="H1867:L1867"/>
    <mergeCell ref="H1868:L1868"/>
    <mergeCell ref="H1869:L1869"/>
    <mergeCell ref="H1870:L1870"/>
    <mergeCell ref="H1901:L1901"/>
    <mergeCell ref="H1902:L1902"/>
    <mergeCell ref="H1903:L1903"/>
    <mergeCell ref="H1904:L1904"/>
    <mergeCell ref="H1905:L1905"/>
    <mergeCell ref="H1896:L1896"/>
    <mergeCell ref="H1897:L1897"/>
    <mergeCell ref="H1898:L1898"/>
    <mergeCell ref="H1899:L1899"/>
    <mergeCell ref="H1900:L1900"/>
    <mergeCell ref="H1891:L1891"/>
    <mergeCell ref="H1892:L1892"/>
    <mergeCell ref="H1893:L1893"/>
    <mergeCell ref="H1894:L1894"/>
    <mergeCell ref="H1895:L1895"/>
    <mergeCell ref="H1886:L1886"/>
    <mergeCell ref="H1887:L1887"/>
    <mergeCell ref="H1888:L1888"/>
    <mergeCell ref="H1889:L1889"/>
    <mergeCell ref="H1890:L1890"/>
    <mergeCell ref="H1921:L1921"/>
    <mergeCell ref="H1922:L1922"/>
    <mergeCell ref="H1923:L1923"/>
    <mergeCell ref="H1924:L1924"/>
    <mergeCell ref="H1925:L1925"/>
    <mergeCell ref="H1916:L1916"/>
    <mergeCell ref="H1917:L1917"/>
    <mergeCell ref="H1918:L1918"/>
    <mergeCell ref="H1919:L1919"/>
    <mergeCell ref="H1920:L1920"/>
    <mergeCell ref="H1911:L1911"/>
    <mergeCell ref="H1912:L1912"/>
    <mergeCell ref="H1913:L1913"/>
    <mergeCell ref="H1914:L1914"/>
    <mergeCell ref="H1915:L1915"/>
    <mergeCell ref="H1906:L1906"/>
    <mergeCell ref="H1907:L1907"/>
    <mergeCell ref="H1908:L1908"/>
    <mergeCell ref="H1909:L1909"/>
    <mergeCell ref="H1910:L1910"/>
    <mergeCell ref="H1941:L1941"/>
    <mergeCell ref="H1942:L1942"/>
    <mergeCell ref="H1943:L1943"/>
    <mergeCell ref="H1944:L1944"/>
    <mergeCell ref="H1945:L1945"/>
    <mergeCell ref="H1936:L1936"/>
    <mergeCell ref="H1937:L1937"/>
    <mergeCell ref="H1938:L1938"/>
    <mergeCell ref="H1939:L1939"/>
    <mergeCell ref="H1940:L1940"/>
    <mergeCell ref="H1931:L1931"/>
    <mergeCell ref="H1932:L1932"/>
    <mergeCell ref="H1933:L1933"/>
    <mergeCell ref="H1934:L1934"/>
    <mergeCell ref="H1935:L1935"/>
    <mergeCell ref="H1926:L1926"/>
    <mergeCell ref="H1927:L1927"/>
    <mergeCell ref="H1928:L1928"/>
    <mergeCell ref="H1929:L1929"/>
    <mergeCell ref="H1930:L1930"/>
    <mergeCell ref="H1961:L1961"/>
    <mergeCell ref="H1962:L1962"/>
    <mergeCell ref="H1963:L1963"/>
    <mergeCell ref="H1964:L1964"/>
    <mergeCell ref="H1965:L1965"/>
    <mergeCell ref="H1956:L1956"/>
    <mergeCell ref="H1957:L1957"/>
    <mergeCell ref="H1958:L1958"/>
    <mergeCell ref="H1959:L1959"/>
    <mergeCell ref="H1960:L1960"/>
    <mergeCell ref="H1951:L1951"/>
    <mergeCell ref="H1952:L1952"/>
    <mergeCell ref="H1953:L1953"/>
    <mergeCell ref="H1954:L1954"/>
    <mergeCell ref="H1955:L1955"/>
    <mergeCell ref="H1946:L1946"/>
    <mergeCell ref="H1947:L1947"/>
    <mergeCell ref="H1948:L1948"/>
    <mergeCell ref="H1949:L1949"/>
    <mergeCell ref="H1950:L1950"/>
    <mergeCell ref="H1981:L1981"/>
    <mergeCell ref="H1982:L1982"/>
    <mergeCell ref="H1983:L1983"/>
    <mergeCell ref="H1984:L1984"/>
    <mergeCell ref="H1985:L1985"/>
    <mergeCell ref="H1976:L1976"/>
    <mergeCell ref="H1977:L1977"/>
    <mergeCell ref="H1978:L1978"/>
    <mergeCell ref="H1979:L1979"/>
    <mergeCell ref="H1980:L1980"/>
    <mergeCell ref="H1971:L1971"/>
    <mergeCell ref="H1972:L1972"/>
    <mergeCell ref="H1973:L1973"/>
    <mergeCell ref="H1974:L1974"/>
    <mergeCell ref="H1975:L1975"/>
    <mergeCell ref="H1966:L1966"/>
    <mergeCell ref="H1967:L1967"/>
    <mergeCell ref="H1968:L1968"/>
    <mergeCell ref="H1969:L1969"/>
    <mergeCell ref="H1970:L1970"/>
    <mergeCell ref="H2000:L2000"/>
    <mergeCell ref="H2001:L2001"/>
    <mergeCell ref="H2002:L2002"/>
    <mergeCell ref="H2003:L2003"/>
    <mergeCell ref="H2004:L2004"/>
    <mergeCell ref="H1995:L1995"/>
    <mergeCell ref="H1996:L1996"/>
    <mergeCell ref="H1997:L1997"/>
    <mergeCell ref="H1998:L1998"/>
    <mergeCell ref="H1999:L1999"/>
    <mergeCell ref="H1991:L1991"/>
    <mergeCell ref="H1992:L1992"/>
    <mergeCell ref="H1993:L1993"/>
    <mergeCell ref="H1994:L1994"/>
    <mergeCell ref="H1986:L1986"/>
    <mergeCell ref="H1987:L1987"/>
    <mergeCell ref="H1988:L1988"/>
    <mergeCell ref="H1989:L1989"/>
    <mergeCell ref="H1990:L1990"/>
    <mergeCell ref="H2020:L2020"/>
    <mergeCell ref="H2021:L2021"/>
    <mergeCell ref="H2022:L2022"/>
    <mergeCell ref="H2023:L2023"/>
    <mergeCell ref="H2024:L2024"/>
    <mergeCell ref="H2015:L2015"/>
    <mergeCell ref="H2016:L2016"/>
    <mergeCell ref="H2017:L2017"/>
    <mergeCell ref="H2018:L2018"/>
    <mergeCell ref="H2019:L2019"/>
    <mergeCell ref="H2010:L2010"/>
    <mergeCell ref="H2011:L2011"/>
    <mergeCell ref="H2012:L2012"/>
    <mergeCell ref="H2013:L2013"/>
    <mergeCell ref="H2014:L2014"/>
    <mergeCell ref="H2005:L2005"/>
    <mergeCell ref="H2006:L2006"/>
    <mergeCell ref="H2007:L2007"/>
    <mergeCell ref="H2008:L2008"/>
    <mergeCell ref="H2009:L2009"/>
    <mergeCell ref="H2040:L2040"/>
    <mergeCell ref="H2041:L2041"/>
    <mergeCell ref="H2042:L2042"/>
    <mergeCell ref="H2043:L2043"/>
    <mergeCell ref="H2044:L2044"/>
    <mergeCell ref="H2035:L2035"/>
    <mergeCell ref="H2036:L2036"/>
    <mergeCell ref="H2037:L2037"/>
    <mergeCell ref="H2038:L2038"/>
    <mergeCell ref="H2039:L2039"/>
    <mergeCell ref="H2030:L2030"/>
    <mergeCell ref="H2031:L2031"/>
    <mergeCell ref="H2032:L2032"/>
    <mergeCell ref="H2033:L2033"/>
    <mergeCell ref="H2034:L2034"/>
    <mergeCell ref="H2025:L2025"/>
    <mergeCell ref="H2026:L2026"/>
    <mergeCell ref="H2027:L2027"/>
    <mergeCell ref="H2028:L2028"/>
    <mergeCell ref="H2029:L2029"/>
    <mergeCell ref="H2060:L2060"/>
    <mergeCell ref="H2061:L2061"/>
    <mergeCell ref="H2062:L2062"/>
    <mergeCell ref="H2063:L2063"/>
    <mergeCell ref="H2064:L2064"/>
    <mergeCell ref="H2055:L2055"/>
    <mergeCell ref="H2056:L2056"/>
    <mergeCell ref="H2057:L2057"/>
    <mergeCell ref="H2058:L2058"/>
    <mergeCell ref="H2059:L2059"/>
    <mergeCell ref="H2050:L2050"/>
    <mergeCell ref="H2051:L2051"/>
    <mergeCell ref="H2052:L2052"/>
    <mergeCell ref="H2053:L2053"/>
    <mergeCell ref="H2054:L2054"/>
    <mergeCell ref="H2045:L2045"/>
    <mergeCell ref="H2046:L2046"/>
    <mergeCell ref="H2047:L2047"/>
    <mergeCell ref="H2048:L2048"/>
    <mergeCell ref="H2049:L2049"/>
    <mergeCell ref="H2081:L2081"/>
    <mergeCell ref="H2082:L2082"/>
    <mergeCell ref="H2083:L2083"/>
    <mergeCell ref="H2084:L2084"/>
    <mergeCell ref="H2085:L2085"/>
    <mergeCell ref="H2075:L2075"/>
    <mergeCell ref="H2076:L2076"/>
    <mergeCell ref="H2077:L2077"/>
    <mergeCell ref="H2078:L2078"/>
    <mergeCell ref="H2080:L2080"/>
    <mergeCell ref="H2070:L2070"/>
    <mergeCell ref="H2071:L2071"/>
    <mergeCell ref="H2072:L2072"/>
    <mergeCell ref="H2073:L2073"/>
    <mergeCell ref="H2074:L2074"/>
    <mergeCell ref="H2065:L2065"/>
    <mergeCell ref="H2066:L2066"/>
    <mergeCell ref="H2067:L2067"/>
    <mergeCell ref="H2068:L2068"/>
    <mergeCell ref="H2069:L2069"/>
    <mergeCell ref="H2079:L2079"/>
    <mergeCell ref="H2101:L2101"/>
    <mergeCell ref="H2102:L2102"/>
    <mergeCell ref="H2103:L2103"/>
    <mergeCell ref="H2104:L2104"/>
    <mergeCell ref="H2096:L2096"/>
    <mergeCell ref="H2097:L2097"/>
    <mergeCell ref="H2098:L2098"/>
    <mergeCell ref="H2099:L2099"/>
    <mergeCell ref="H2100:L2100"/>
    <mergeCell ref="H2091:L2091"/>
    <mergeCell ref="H2092:L2092"/>
    <mergeCell ref="H2093:L2093"/>
    <mergeCell ref="H2094:L2094"/>
    <mergeCell ref="H2095:L2095"/>
    <mergeCell ref="H2086:L2086"/>
    <mergeCell ref="H2087:L2087"/>
    <mergeCell ref="H2088:L2088"/>
    <mergeCell ref="H2089:L2089"/>
    <mergeCell ref="H2090:L2090"/>
    <mergeCell ref="H2120:L2120"/>
    <mergeCell ref="H2121:L2121"/>
    <mergeCell ref="H2122:L2122"/>
    <mergeCell ref="H2123:L2123"/>
    <mergeCell ref="H2124:L2124"/>
    <mergeCell ref="H2115:L2115"/>
    <mergeCell ref="H2116:L2116"/>
    <mergeCell ref="H2117:L2117"/>
    <mergeCell ref="H2118:L2118"/>
    <mergeCell ref="H2119:L2119"/>
    <mergeCell ref="H2110:L2110"/>
    <mergeCell ref="H2111:L2111"/>
    <mergeCell ref="H2112:L2112"/>
    <mergeCell ref="H2113:L2113"/>
    <mergeCell ref="H2114:L2114"/>
    <mergeCell ref="H2105:L2105"/>
    <mergeCell ref="H2106:L2106"/>
    <mergeCell ref="H2107:L2107"/>
    <mergeCell ref="H2108:L2108"/>
    <mergeCell ref="H2109:L2109"/>
    <mergeCell ref="H2140:L2140"/>
    <mergeCell ref="H2141:L2141"/>
    <mergeCell ref="H2142:L2142"/>
    <mergeCell ref="H2143:L2143"/>
    <mergeCell ref="H2144:L2144"/>
    <mergeCell ref="H2135:L2135"/>
    <mergeCell ref="H2136:L2136"/>
    <mergeCell ref="H2137:L2137"/>
    <mergeCell ref="H2138:L2138"/>
    <mergeCell ref="H2139:L2139"/>
    <mergeCell ref="H2130:L2130"/>
    <mergeCell ref="H2131:L2131"/>
    <mergeCell ref="H2132:L2132"/>
    <mergeCell ref="H2133:L2133"/>
    <mergeCell ref="H2134:L2134"/>
    <mergeCell ref="H2125:L2125"/>
    <mergeCell ref="H2126:L2126"/>
    <mergeCell ref="H2127:L2127"/>
    <mergeCell ref="H2128:L2128"/>
    <mergeCell ref="H2129:L2129"/>
    <mergeCell ref="H2160:L2160"/>
    <mergeCell ref="H2161:L2161"/>
    <mergeCell ref="H2162:L2162"/>
    <mergeCell ref="H2163:L2163"/>
    <mergeCell ref="H2164:L2164"/>
    <mergeCell ref="H2155:L2155"/>
    <mergeCell ref="H2156:L2156"/>
    <mergeCell ref="H2157:L2157"/>
    <mergeCell ref="H2158:L2158"/>
    <mergeCell ref="H2159:L2159"/>
    <mergeCell ref="H2150:L2150"/>
    <mergeCell ref="H2151:L2151"/>
    <mergeCell ref="H2152:L2152"/>
    <mergeCell ref="H2153:L2153"/>
    <mergeCell ref="H2154:L2154"/>
    <mergeCell ref="H2145:L2145"/>
    <mergeCell ref="H2146:L2146"/>
    <mergeCell ref="H2147:L2147"/>
    <mergeCell ref="H2148:L2148"/>
    <mergeCell ref="H2149:L2149"/>
    <mergeCell ref="H2179:L2179"/>
    <mergeCell ref="H2180:L2180"/>
    <mergeCell ref="H2181:L2181"/>
    <mergeCell ref="H2182:L2182"/>
    <mergeCell ref="H2183:L2183"/>
    <mergeCell ref="H2174:L2174"/>
    <mergeCell ref="H2175:L2175"/>
    <mergeCell ref="H2176:L2176"/>
    <mergeCell ref="H2177:L2177"/>
    <mergeCell ref="H2178:L2178"/>
    <mergeCell ref="H2170:L2170"/>
    <mergeCell ref="H2171:L2171"/>
    <mergeCell ref="H2172:L2172"/>
    <mergeCell ref="H2173:L2173"/>
    <mergeCell ref="H2165:L2165"/>
    <mergeCell ref="H2166:L2166"/>
    <mergeCell ref="H2167:L2167"/>
    <mergeCell ref="H2168:L2168"/>
    <mergeCell ref="H2169:L2169"/>
    <mergeCell ref="H2199:L2199"/>
    <mergeCell ref="H2200:L2200"/>
    <mergeCell ref="H2201:L2201"/>
    <mergeCell ref="H2202:L2202"/>
    <mergeCell ref="H2203:L2203"/>
    <mergeCell ref="H2194:L2194"/>
    <mergeCell ref="H2195:L2195"/>
    <mergeCell ref="H2196:L2196"/>
    <mergeCell ref="H2197:L2197"/>
    <mergeCell ref="H2198:L2198"/>
    <mergeCell ref="H2189:L2189"/>
    <mergeCell ref="H2190:L2190"/>
    <mergeCell ref="H2191:L2191"/>
    <mergeCell ref="H2192:L2192"/>
    <mergeCell ref="H2193:L2193"/>
    <mergeCell ref="H2184:L2184"/>
    <mergeCell ref="H2185:L2185"/>
    <mergeCell ref="H2186:L2186"/>
    <mergeCell ref="H2187:L2187"/>
    <mergeCell ref="H2188:L2188"/>
    <mergeCell ref="H2219:L2219"/>
    <mergeCell ref="H2220:L2220"/>
    <mergeCell ref="H2221:L2221"/>
    <mergeCell ref="H2222:L2222"/>
    <mergeCell ref="H2223:L2223"/>
    <mergeCell ref="H2214:L2214"/>
    <mergeCell ref="H2215:L2215"/>
    <mergeCell ref="H2216:L2216"/>
    <mergeCell ref="H2217:L2217"/>
    <mergeCell ref="H2218:L2218"/>
    <mergeCell ref="H2209:L2209"/>
    <mergeCell ref="H2210:L2210"/>
    <mergeCell ref="H2211:L2211"/>
    <mergeCell ref="H2212:L2212"/>
    <mergeCell ref="H2213:L2213"/>
    <mergeCell ref="H2204:L2204"/>
    <mergeCell ref="H2205:L2205"/>
    <mergeCell ref="H2206:L2206"/>
    <mergeCell ref="H2207:L2207"/>
    <mergeCell ref="H2208:L2208"/>
    <mergeCell ref="H2239:L2239"/>
    <mergeCell ref="H2240:L2240"/>
    <mergeCell ref="H2241:L2241"/>
    <mergeCell ref="H2242:L2242"/>
    <mergeCell ref="H2243:L2243"/>
    <mergeCell ref="H2234:L2234"/>
    <mergeCell ref="H2235:L2235"/>
    <mergeCell ref="H2236:L2236"/>
    <mergeCell ref="H2237:L2237"/>
    <mergeCell ref="H2238:L2238"/>
    <mergeCell ref="H2229:L2229"/>
    <mergeCell ref="H2230:L2230"/>
    <mergeCell ref="H2231:L2231"/>
    <mergeCell ref="H2232:L2232"/>
    <mergeCell ref="H2233:L2233"/>
    <mergeCell ref="H2224:L2224"/>
    <mergeCell ref="H2225:L2225"/>
    <mergeCell ref="H2226:L2226"/>
    <mergeCell ref="H2227:L2227"/>
    <mergeCell ref="H2228:L2228"/>
    <mergeCell ref="H2259:L2259"/>
    <mergeCell ref="H2260:L2260"/>
    <mergeCell ref="H2261:L2261"/>
    <mergeCell ref="H2262:L2262"/>
    <mergeCell ref="H2263:L2263"/>
    <mergeCell ref="H2254:L2254"/>
    <mergeCell ref="H2255:L2255"/>
    <mergeCell ref="H2256:L2256"/>
    <mergeCell ref="H2257:L2257"/>
    <mergeCell ref="H2258:L2258"/>
    <mergeCell ref="H2249:L2249"/>
    <mergeCell ref="H2250:L2250"/>
    <mergeCell ref="H2251:L2251"/>
    <mergeCell ref="H2252:L2252"/>
    <mergeCell ref="H2253:L2253"/>
    <mergeCell ref="H2244:L2244"/>
    <mergeCell ref="H2245:L2245"/>
    <mergeCell ref="H2246:L2246"/>
    <mergeCell ref="H2247:L2247"/>
    <mergeCell ref="H2248:L2248"/>
    <mergeCell ref="H2279:L2279"/>
    <mergeCell ref="H2280:L2280"/>
    <mergeCell ref="H2281:L2281"/>
    <mergeCell ref="H2282:L2282"/>
    <mergeCell ref="H2283:L2283"/>
    <mergeCell ref="H2274:L2274"/>
    <mergeCell ref="H2275:L2275"/>
    <mergeCell ref="H2276:L2276"/>
    <mergeCell ref="H2277:L2277"/>
    <mergeCell ref="H2278:L2278"/>
    <mergeCell ref="H2269:L2269"/>
    <mergeCell ref="H2270:L2270"/>
    <mergeCell ref="H2271:L2271"/>
    <mergeCell ref="H2272:L2272"/>
    <mergeCell ref="H2273:L2273"/>
    <mergeCell ref="H2264:L2264"/>
    <mergeCell ref="H2265:L2265"/>
    <mergeCell ref="H2266:L2266"/>
    <mergeCell ref="H2267:L2267"/>
    <mergeCell ref="H2268:L2268"/>
    <mergeCell ref="H2299:L2299"/>
    <mergeCell ref="H2300:L2300"/>
    <mergeCell ref="H2301:L2301"/>
    <mergeCell ref="H2302:L2302"/>
    <mergeCell ref="H2303:L2303"/>
    <mergeCell ref="H2294:L2294"/>
    <mergeCell ref="H2295:L2295"/>
    <mergeCell ref="H2296:L2296"/>
    <mergeCell ref="H2297:L2297"/>
    <mergeCell ref="H2298:L2298"/>
    <mergeCell ref="H2289:L2289"/>
    <mergeCell ref="H2290:L2290"/>
    <mergeCell ref="H2291:L2291"/>
    <mergeCell ref="H2292:L2292"/>
    <mergeCell ref="H2293:L2293"/>
    <mergeCell ref="H2284:L2284"/>
    <mergeCell ref="H2285:L2285"/>
    <mergeCell ref="H2286:L2286"/>
    <mergeCell ref="H2287:L2287"/>
    <mergeCell ref="H2288:L2288"/>
    <mergeCell ref="H2319:L2319"/>
    <mergeCell ref="H2320:L2320"/>
    <mergeCell ref="H2321:L2321"/>
    <mergeCell ref="H2322:L2322"/>
    <mergeCell ref="H2323:L2323"/>
    <mergeCell ref="H2314:L2314"/>
    <mergeCell ref="H2315:L2315"/>
    <mergeCell ref="H2316:L2316"/>
    <mergeCell ref="H2317:L2317"/>
    <mergeCell ref="H2318:L2318"/>
    <mergeCell ref="H2309:L2309"/>
    <mergeCell ref="H2310:L2310"/>
    <mergeCell ref="H2311:L2311"/>
    <mergeCell ref="H2312:L2312"/>
    <mergeCell ref="H2313:L2313"/>
    <mergeCell ref="H2304:L2304"/>
    <mergeCell ref="H2305:L2305"/>
    <mergeCell ref="H2306:L2306"/>
    <mergeCell ref="H2307:L2307"/>
    <mergeCell ref="H2308:L2308"/>
    <mergeCell ref="H2339:L2339"/>
    <mergeCell ref="H2340:L2340"/>
    <mergeCell ref="H2341:L2341"/>
    <mergeCell ref="H2342:L2342"/>
    <mergeCell ref="H2343:L2343"/>
    <mergeCell ref="H2334:L2334"/>
    <mergeCell ref="H2335:L2335"/>
    <mergeCell ref="H2336:L2336"/>
    <mergeCell ref="H2337:L2337"/>
    <mergeCell ref="H2338:L2338"/>
    <mergeCell ref="H2329:L2329"/>
    <mergeCell ref="H2330:L2330"/>
    <mergeCell ref="H2331:L2331"/>
    <mergeCell ref="H2332:L2332"/>
    <mergeCell ref="H2333:L2333"/>
    <mergeCell ref="H2324:L2324"/>
    <mergeCell ref="H2325:L2325"/>
    <mergeCell ref="H2326:L2326"/>
    <mergeCell ref="H2327:L2327"/>
    <mergeCell ref="H2328:L2328"/>
    <mergeCell ref="H2359:L2359"/>
    <mergeCell ref="H2360:L2360"/>
    <mergeCell ref="H2361:L2361"/>
    <mergeCell ref="H2362:L2362"/>
    <mergeCell ref="H2363:L2363"/>
    <mergeCell ref="H2354:L2354"/>
    <mergeCell ref="H2355:L2355"/>
    <mergeCell ref="H2356:L2356"/>
    <mergeCell ref="H2357:L2357"/>
    <mergeCell ref="H2358:L2358"/>
    <mergeCell ref="H2349:L2349"/>
    <mergeCell ref="H2350:L2350"/>
    <mergeCell ref="H2351:L2351"/>
    <mergeCell ref="H2352:L2352"/>
    <mergeCell ref="H2353:L2353"/>
    <mergeCell ref="H2344:L2344"/>
    <mergeCell ref="H2345:L2345"/>
    <mergeCell ref="H2346:L2346"/>
    <mergeCell ref="H2347:L2347"/>
    <mergeCell ref="H2348:L2348"/>
    <mergeCell ref="H2379:L2379"/>
    <mergeCell ref="H2380:L2380"/>
    <mergeCell ref="H2381:L2381"/>
    <mergeCell ref="H2382:L2382"/>
    <mergeCell ref="H2383:L2383"/>
    <mergeCell ref="H2374:L2374"/>
    <mergeCell ref="H2375:L2375"/>
    <mergeCell ref="H2376:L2376"/>
    <mergeCell ref="H2377:L2377"/>
    <mergeCell ref="H2378:L2378"/>
    <mergeCell ref="H2369:L2369"/>
    <mergeCell ref="H2370:L2370"/>
    <mergeCell ref="H2371:L2371"/>
    <mergeCell ref="H2372:L2372"/>
    <mergeCell ref="H2373:L2373"/>
    <mergeCell ref="H2364:L2364"/>
    <mergeCell ref="H2365:L2365"/>
    <mergeCell ref="H2366:L2366"/>
    <mergeCell ref="H2367:L2367"/>
    <mergeCell ref="H2368:L2368"/>
    <mergeCell ref="H2399:L2399"/>
    <mergeCell ref="H2400:L2400"/>
    <mergeCell ref="H2401:L2401"/>
    <mergeCell ref="H2402:L2402"/>
    <mergeCell ref="H2403:L2403"/>
    <mergeCell ref="H2394:L2394"/>
    <mergeCell ref="H2395:L2395"/>
    <mergeCell ref="H2396:L2396"/>
    <mergeCell ref="H2397:L2397"/>
    <mergeCell ref="H2398:L2398"/>
    <mergeCell ref="H2389:L2389"/>
    <mergeCell ref="H2390:L2390"/>
    <mergeCell ref="H2391:L2391"/>
    <mergeCell ref="H2392:L2392"/>
    <mergeCell ref="H2393:L2393"/>
    <mergeCell ref="H2384:L2384"/>
    <mergeCell ref="H2385:L2385"/>
    <mergeCell ref="H2386:L2386"/>
    <mergeCell ref="H2387:L2387"/>
    <mergeCell ref="H2388:L2388"/>
    <mergeCell ref="H2419:L2419"/>
    <mergeCell ref="H2420:L2420"/>
    <mergeCell ref="H2421:L2421"/>
    <mergeCell ref="H2422:L2422"/>
    <mergeCell ref="H2423:L2423"/>
    <mergeCell ref="H2414:L2414"/>
    <mergeCell ref="H2415:L2415"/>
    <mergeCell ref="H2416:L2416"/>
    <mergeCell ref="H2417:L2417"/>
    <mergeCell ref="H2418:L2418"/>
    <mergeCell ref="H2409:L2409"/>
    <mergeCell ref="H2410:L2410"/>
    <mergeCell ref="H2411:L2411"/>
    <mergeCell ref="H2412:L2412"/>
    <mergeCell ref="H2413:L2413"/>
    <mergeCell ref="H2404:L2404"/>
    <mergeCell ref="H2405:L2405"/>
    <mergeCell ref="H2406:L2406"/>
    <mergeCell ref="H2407:L2407"/>
    <mergeCell ref="H2408:L2408"/>
    <mergeCell ref="H2439:L2439"/>
    <mergeCell ref="H2440:L2440"/>
    <mergeCell ref="H2441:L2441"/>
    <mergeCell ref="H2442:L2442"/>
    <mergeCell ref="H2443:L2443"/>
    <mergeCell ref="H2434:L2434"/>
    <mergeCell ref="H2435:L2435"/>
    <mergeCell ref="H2436:L2436"/>
    <mergeCell ref="H2437:L2437"/>
    <mergeCell ref="H2438:L2438"/>
    <mergeCell ref="H2429:L2429"/>
    <mergeCell ref="H2430:L2430"/>
    <mergeCell ref="H2431:L2431"/>
    <mergeCell ref="H2432:L2432"/>
    <mergeCell ref="H2433:L2433"/>
    <mergeCell ref="H2424:L2424"/>
    <mergeCell ref="H2425:L2425"/>
    <mergeCell ref="H2426:L2426"/>
    <mergeCell ref="H2427:L2427"/>
    <mergeCell ref="H2428:L2428"/>
    <mergeCell ref="H2459:L2459"/>
    <mergeCell ref="H2460:L2460"/>
    <mergeCell ref="H2461:L2461"/>
    <mergeCell ref="H2462:L2462"/>
    <mergeCell ref="H2454:L2454"/>
    <mergeCell ref="H2455:L2455"/>
    <mergeCell ref="H2456:L2456"/>
    <mergeCell ref="H2457:L2457"/>
    <mergeCell ref="H2458:L2458"/>
    <mergeCell ref="H2449:L2449"/>
    <mergeCell ref="H2450:L2450"/>
    <mergeCell ref="H2451:L2451"/>
    <mergeCell ref="H2452:L2452"/>
    <mergeCell ref="H2453:L2453"/>
    <mergeCell ref="H2444:L2444"/>
    <mergeCell ref="H2445:L2445"/>
    <mergeCell ref="H2446:L2446"/>
    <mergeCell ref="H2447:L2447"/>
    <mergeCell ref="H2448:L2448"/>
    <mergeCell ref="H2478:L2478"/>
    <mergeCell ref="H2479:L2479"/>
    <mergeCell ref="H2480:L2480"/>
    <mergeCell ref="H2481:L2481"/>
    <mergeCell ref="H2482:L2482"/>
    <mergeCell ref="H2473:L2473"/>
    <mergeCell ref="H2474:L2474"/>
    <mergeCell ref="H2475:L2475"/>
    <mergeCell ref="H2476:L2476"/>
    <mergeCell ref="H2477:L2477"/>
    <mergeCell ref="H2468:L2468"/>
    <mergeCell ref="H2469:L2469"/>
    <mergeCell ref="H2470:L2470"/>
    <mergeCell ref="H2471:L2471"/>
    <mergeCell ref="H2472:L2472"/>
    <mergeCell ref="H2463:L2463"/>
    <mergeCell ref="H2464:L2464"/>
    <mergeCell ref="H2465:L2465"/>
    <mergeCell ref="H2466:L2466"/>
    <mergeCell ref="H2467:L2467"/>
    <mergeCell ref="H2499:L2499"/>
    <mergeCell ref="H2500:L2500"/>
    <mergeCell ref="H2501:L2501"/>
    <mergeCell ref="H2492:L2492"/>
    <mergeCell ref="H2493:L2493"/>
    <mergeCell ref="H2494:L2494"/>
    <mergeCell ref="H2495:L2495"/>
    <mergeCell ref="H2496:L2496"/>
    <mergeCell ref="H2488:L2488"/>
    <mergeCell ref="H2489:L2489"/>
    <mergeCell ref="H2490:L2490"/>
    <mergeCell ref="H2491:L2491"/>
    <mergeCell ref="H2483:L2483"/>
    <mergeCell ref="H2484:L2484"/>
    <mergeCell ref="H2485:L2485"/>
    <mergeCell ref="H2486:L2486"/>
    <mergeCell ref="H2487:L2487"/>
    <mergeCell ref="H670:L670"/>
    <mergeCell ref="H2527:L2527"/>
    <mergeCell ref="H2528:L2528"/>
    <mergeCell ref="H2529:L2529"/>
    <mergeCell ref="H2530:L2530"/>
    <mergeCell ref="H2522:L2522"/>
    <mergeCell ref="H2523:L2523"/>
    <mergeCell ref="H2524:L2524"/>
    <mergeCell ref="H2525:L2525"/>
    <mergeCell ref="H2526:L2526"/>
    <mergeCell ref="H2517:L2517"/>
    <mergeCell ref="H2518:L2518"/>
    <mergeCell ref="H2519:L2519"/>
    <mergeCell ref="H2520:L2520"/>
    <mergeCell ref="H2521:L2521"/>
    <mergeCell ref="H2512:L2512"/>
    <mergeCell ref="H2513:L2513"/>
    <mergeCell ref="H2514:L2514"/>
    <mergeCell ref="H2515:L2515"/>
    <mergeCell ref="H2516:L2516"/>
    <mergeCell ref="H2507:L2507"/>
    <mergeCell ref="H2508:L2508"/>
    <mergeCell ref="H2509:L2509"/>
    <mergeCell ref="H2510:L2510"/>
    <mergeCell ref="H2511:L2511"/>
    <mergeCell ref="H2502:L2502"/>
    <mergeCell ref="H2503:L2503"/>
    <mergeCell ref="H2504:L2504"/>
    <mergeCell ref="H2505:L2505"/>
    <mergeCell ref="H2506:L2506"/>
    <mergeCell ref="H2497:L2497"/>
    <mergeCell ref="H2498:L2498"/>
    <mergeCell ref="H2550:L2550"/>
    <mergeCell ref="H2551:L2551"/>
    <mergeCell ref="H2552:L2552"/>
    <mergeCell ref="H2553:L2553"/>
    <mergeCell ref="H2554:L2554"/>
    <mergeCell ref="H2555:L2555"/>
    <mergeCell ref="H2556:L2556"/>
    <mergeCell ref="H2557:L2557"/>
    <mergeCell ref="H2558:L2558"/>
    <mergeCell ref="H2559:L2559"/>
    <mergeCell ref="H2560:L2560"/>
    <mergeCell ref="H2561:L2561"/>
    <mergeCell ref="H2562:L2562"/>
    <mergeCell ref="H2532:L2532"/>
    <mergeCell ref="H2534:L2534"/>
    <mergeCell ref="H2535:L2535"/>
    <mergeCell ref="H2536:L2536"/>
    <mergeCell ref="H2537:L2537"/>
    <mergeCell ref="H2538:L2538"/>
    <mergeCell ref="H2539:L2539"/>
    <mergeCell ref="H2540:L2540"/>
    <mergeCell ref="H2541:L2541"/>
    <mergeCell ref="H2542:L2542"/>
    <mergeCell ref="H2543:L2543"/>
    <mergeCell ref="H2544:L2544"/>
    <mergeCell ref="H2545:L2545"/>
    <mergeCell ref="H2546:L2546"/>
    <mergeCell ref="H2547:L2547"/>
    <mergeCell ref="H2548:L2548"/>
    <mergeCell ref="H2549:L2549"/>
    <mergeCell ref="H2533:L2533"/>
  </mergeCells>
  <pageMargins left="0.7" right="0.7" top="0.78740157499999996" bottom="0.78740157499999996" header="0.3" footer="0.3"/>
  <pageSetup paperSize="9" orientation="portrait" horizontalDpi="300" verticalDpi="30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tabColor theme="3" tint="0.59999389629810485"/>
    <pageSetUpPr fitToPage="1"/>
  </sheetPr>
  <dimension ref="A1:E153"/>
  <sheetViews>
    <sheetView topLeftCell="A96" zoomScaleNormal="100" zoomScaleSheetLayoutView="100" workbookViewId="0">
      <selection activeCell="E110" sqref="E110"/>
    </sheetView>
  </sheetViews>
  <sheetFormatPr baseColWidth="10" defaultRowHeight="15" x14ac:dyDescent="0.25"/>
  <cols>
    <col min="1" max="1" width="18.5703125" customWidth="1"/>
    <col min="2" max="2" width="64.7109375" customWidth="1"/>
    <col min="3" max="4" width="21.42578125" customWidth="1"/>
    <col min="5" max="5" width="22.5703125" customWidth="1"/>
  </cols>
  <sheetData>
    <row r="1" spans="1:4" ht="15" customHeight="1" x14ac:dyDescent="0.25">
      <c r="A1" s="377" t="s">
        <v>19</v>
      </c>
      <c r="B1" s="378"/>
      <c r="C1" s="379"/>
      <c r="D1" s="61"/>
    </row>
    <row r="2" spans="1:4" ht="15" customHeight="1" x14ac:dyDescent="0.25">
      <c r="A2" s="380"/>
      <c r="B2" s="381"/>
      <c r="C2" s="382"/>
      <c r="D2" s="61"/>
    </row>
    <row r="3" spans="1:4" ht="15" customHeight="1" x14ac:dyDescent="0.25">
      <c r="A3" s="380"/>
      <c r="B3" s="381"/>
      <c r="C3" s="382"/>
      <c r="D3" s="61"/>
    </row>
    <row r="4" spans="1:4" ht="15" customHeight="1" x14ac:dyDescent="0.25">
      <c r="A4" s="380"/>
      <c r="B4" s="381"/>
      <c r="C4" s="382"/>
      <c r="D4" s="61"/>
    </row>
    <row r="5" spans="1:4" ht="15.75" customHeight="1" thickBot="1" x14ac:dyDescent="0.3">
      <c r="A5" s="383"/>
      <c r="B5" s="384"/>
      <c r="C5" s="385"/>
      <c r="D5" s="61"/>
    </row>
    <row r="6" spans="1:4" ht="21" customHeight="1" x14ac:dyDescent="0.25">
      <c r="A6" s="370" t="s">
        <v>3007</v>
      </c>
      <c r="B6" s="68" t="s">
        <v>3002</v>
      </c>
      <c r="C6" s="69" t="str">
        <f>IFERROR(VLOOKUP(Antrag_SoLD_2_0!$F$9,tab_SATLISTE[],3,FALSE),"")</f>
        <v/>
      </c>
    </row>
    <row r="7" spans="1:4" ht="21" customHeight="1" x14ac:dyDescent="0.25">
      <c r="A7" s="371"/>
      <c r="B7" s="51" t="s">
        <v>2992</v>
      </c>
      <c r="C7" s="70" t="str">
        <f>IFERROR(VLOOKUP(Antrag_SoLD_2_0!$F$9,tab_SATLISTE[],4,FALSE),"")</f>
        <v/>
      </c>
    </row>
    <row r="8" spans="1:4" ht="21" customHeight="1" x14ac:dyDescent="0.25">
      <c r="A8" s="371"/>
      <c r="B8" s="51" t="s">
        <v>2998</v>
      </c>
      <c r="C8" s="70" t="str">
        <f>IFERROR(VLOOKUP(Antrag_SoLD_2_0!$F$9,tab_SATLISTE[],5,FALSE),"")</f>
        <v/>
      </c>
    </row>
    <row r="9" spans="1:4" s="36" customFormat="1" ht="21" customHeight="1" x14ac:dyDescent="0.25">
      <c r="A9" s="372"/>
      <c r="B9" s="54" t="s">
        <v>3005</v>
      </c>
      <c r="C9" s="71" t="str">
        <f>IFERROR(VLOOKUP(Antrag_SoLD_2_0!$F$9,tab_SATLISTE[],6,FALSE),"")</f>
        <v/>
      </c>
    </row>
    <row r="10" spans="1:4" s="36" customFormat="1" ht="21" customHeight="1" x14ac:dyDescent="0.25">
      <c r="A10" s="373" t="s">
        <v>333</v>
      </c>
      <c r="B10" s="81" t="s">
        <v>2984</v>
      </c>
      <c r="C10" s="82" t="str">
        <f>Antrag_SoLD_2_0!H42</f>
        <v/>
      </c>
      <c r="D10" s="62"/>
    </row>
    <row r="11" spans="1:4" s="36" customFormat="1" ht="21" customHeight="1" x14ac:dyDescent="0.25">
      <c r="A11" s="374"/>
      <c r="B11" s="66" t="s">
        <v>3031</v>
      </c>
      <c r="C11" s="72" t="str">
        <f>Antrag_SoLD_2_0!H40</f>
        <v/>
      </c>
      <c r="D11" s="62"/>
    </row>
    <row r="12" spans="1:4" s="36" customFormat="1" ht="21" customHeight="1" x14ac:dyDescent="0.25">
      <c r="A12" s="374"/>
      <c r="B12" s="66" t="s">
        <v>3027</v>
      </c>
      <c r="C12" s="73" t="str">
        <f>IF(Antrag_SoLD_2_0!H46&gt;0,Antrag_SoLD_2_0!H46,"Keine Teilnahme")</f>
        <v/>
      </c>
      <c r="D12" s="62"/>
    </row>
    <row r="13" spans="1:4" s="36" customFormat="1" ht="21" customHeight="1" x14ac:dyDescent="0.25">
      <c r="A13" s="374"/>
      <c r="B13" s="66" t="s">
        <v>3032</v>
      </c>
      <c r="C13" s="72">
        <f>Antrag_SoLD_2_0!H44</f>
        <v>0</v>
      </c>
      <c r="D13" s="62"/>
    </row>
    <row r="14" spans="1:4" s="36" customFormat="1" ht="21" customHeight="1" x14ac:dyDescent="0.25">
      <c r="A14" s="375"/>
      <c r="B14" s="83" t="s">
        <v>377</v>
      </c>
      <c r="C14" s="84" t="b">
        <v>0</v>
      </c>
      <c r="D14" s="62"/>
    </row>
    <row r="15" spans="1:4" s="36" customFormat="1" ht="21" customHeight="1" x14ac:dyDescent="0.25">
      <c r="A15" s="389" t="s">
        <v>2982</v>
      </c>
      <c r="B15" s="64" t="s">
        <v>2983</v>
      </c>
      <c r="C15" s="74" t="str">
        <f>C10</f>
        <v/>
      </c>
      <c r="D15" s="37" t="s">
        <v>382</v>
      </c>
    </row>
    <row r="16" spans="1:4" s="36" customFormat="1" ht="21" customHeight="1" x14ac:dyDescent="0.25">
      <c r="A16" s="389"/>
      <c r="B16" s="52" t="s">
        <v>2985</v>
      </c>
      <c r="C16" s="75" t="str">
        <f>C11</f>
        <v/>
      </c>
      <c r="D16" s="37" t="s">
        <v>382</v>
      </c>
    </row>
    <row r="17" spans="1:5" s="36" customFormat="1" ht="21" customHeight="1" x14ac:dyDescent="0.25">
      <c r="A17" s="389"/>
      <c r="B17" s="63" t="s">
        <v>2989</v>
      </c>
      <c r="C17" s="76">
        <f>IFERROR(IF(AND(C147=TRUE,C148=TRUE),C16,0),"")</f>
        <v>0</v>
      </c>
    </row>
    <row r="18" spans="1:5" s="36" customFormat="1" ht="21" customHeight="1" x14ac:dyDescent="0.25">
      <c r="A18" s="390" t="s">
        <v>3022</v>
      </c>
      <c r="B18" s="85" t="s">
        <v>2986</v>
      </c>
      <c r="C18" s="86"/>
      <c r="D18" s="37"/>
      <c r="E18" s="37"/>
    </row>
    <row r="19" spans="1:5" s="36" customFormat="1" ht="21" customHeight="1" x14ac:dyDescent="0.25">
      <c r="A19" s="391"/>
      <c r="B19" s="67" t="s">
        <v>3026</v>
      </c>
      <c r="C19" s="77">
        <f>IF(C18&gt;0,C18*1000,0)</f>
        <v>0</v>
      </c>
      <c r="D19" s="37"/>
      <c r="E19" s="37"/>
    </row>
    <row r="20" spans="1:5" s="36" customFormat="1" ht="21" customHeight="1" x14ac:dyDescent="0.25">
      <c r="A20" s="392"/>
      <c r="B20" s="87" t="s">
        <v>2990</v>
      </c>
      <c r="C20" s="88">
        <f>IF(C19&gt;0,IF(AND(C147=TRUE,C148=TRUE),C19,0),0)</f>
        <v>0</v>
      </c>
    </row>
    <row r="21" spans="1:5" s="36" customFormat="1" ht="21" customHeight="1" x14ac:dyDescent="0.25">
      <c r="A21" s="390" t="s">
        <v>3023</v>
      </c>
      <c r="B21" s="85" t="s">
        <v>2986</v>
      </c>
      <c r="C21" s="86"/>
      <c r="D21" s="37"/>
      <c r="E21" s="37"/>
    </row>
    <row r="22" spans="1:5" s="36" customFormat="1" ht="21" customHeight="1" x14ac:dyDescent="0.25">
      <c r="A22" s="391"/>
      <c r="B22" s="67" t="s">
        <v>3026</v>
      </c>
      <c r="C22" s="77">
        <f>IF(C21&gt;0,C21*1000,0)</f>
        <v>0</v>
      </c>
      <c r="D22" s="37"/>
      <c r="E22" s="37"/>
    </row>
    <row r="23" spans="1:5" s="36" customFormat="1" ht="21" customHeight="1" x14ac:dyDescent="0.25">
      <c r="A23" s="392"/>
      <c r="B23" s="87" t="s">
        <v>2990</v>
      </c>
      <c r="C23" s="88">
        <f>IF(C22&gt;0,IF(AND(C147=TRUE,C148=TRUE),C22,0),0)</f>
        <v>0</v>
      </c>
    </row>
    <row r="24" spans="1:5" s="36" customFormat="1" ht="21" customHeight="1" x14ac:dyDescent="0.25">
      <c r="A24" s="376" t="s">
        <v>2991</v>
      </c>
      <c r="B24" s="65" t="s">
        <v>2987</v>
      </c>
      <c r="C24" s="78">
        <f>SUM(C15,C18,C21)</f>
        <v>0</v>
      </c>
    </row>
    <row r="25" spans="1:5" s="36" customFormat="1" ht="21" customHeight="1" x14ac:dyDescent="0.25">
      <c r="A25" s="376"/>
      <c r="B25" s="53" t="s">
        <v>3033</v>
      </c>
      <c r="C25" s="79">
        <f>SUM(C16,C19,C22)</f>
        <v>0</v>
      </c>
    </row>
    <row r="26" spans="1:5" s="36" customFormat="1" ht="21" customHeight="1" x14ac:dyDescent="0.25">
      <c r="A26" s="376"/>
      <c r="B26" s="54" t="s">
        <v>2988</v>
      </c>
      <c r="C26" s="80">
        <f>SUM(C17,C20,C23)</f>
        <v>0</v>
      </c>
      <c r="D26" s="60" t="s">
        <v>2999</v>
      </c>
    </row>
    <row r="27" spans="1:5" s="36" customFormat="1" ht="21" customHeight="1" x14ac:dyDescent="0.25">
      <c r="A27" s="388" t="s">
        <v>380</v>
      </c>
      <c r="B27" s="123" t="str">
        <f>CONCATENATE("Zwischen 23.07.2020 und ",DAY(Abrechnungsdatum),".",MONTH(Abrechnungsdatum),".",YEAR(Abrechnungsdatum)," beauftragte Lehrerdienstgeräte …")</f>
        <v>Zwischen 23.07.2020 und 31.12.2021 beauftragte Lehrerdienstgeräte …</v>
      </c>
      <c r="C27" s="124" t="e">
        <f>SUMIFS(MD_Anzahl,MD_Gegenstand,$B$91,MD_Auftragsdatum,"&gt;22.07.2020",MD_Auftragsdatum,"&lt;="&amp;Abrechnungsdatum)+SUMIFS(MD_Anzahl,MD_Gegenstand,$B$92,MD_Auftragsdatum,"&gt;22.07.2020",MD_Auftragsdatum,"&lt;="&amp;Abrechnungsdatum)</f>
        <v>#REF!</v>
      </c>
      <c r="D27" s="56">
        <v>44561</v>
      </c>
    </row>
    <row r="28" spans="1:5" s="36" customFormat="1" ht="21" customHeight="1" x14ac:dyDescent="0.25">
      <c r="A28" s="389"/>
      <c r="B28" s="125" t="s">
        <v>3030</v>
      </c>
      <c r="C28" s="126" t="e">
        <f>SUMIFS(MD_Auftragswert,MD_Auftragsdatum,"&gt;22.07.2020",MD_Auftragsdatum,"&lt;="&amp;Abrechnungsdatum)</f>
        <v>#REF!</v>
      </c>
    </row>
    <row r="29" spans="1:5" s="36" customFormat="1" ht="21" customHeight="1" x14ac:dyDescent="0.25">
      <c r="A29" s="386" t="s">
        <v>374</v>
      </c>
      <c r="B29" s="89" t="s">
        <v>373</v>
      </c>
      <c r="C29" s="127" t="e">
        <f>SUM(MD_Ausgaben_ges)</f>
        <v>#REF!</v>
      </c>
    </row>
    <row r="30" spans="1:5" s="36" customFormat="1" ht="21" customHeight="1" x14ac:dyDescent="0.25">
      <c r="A30" s="387"/>
      <c r="B30" s="83" t="s">
        <v>3017</v>
      </c>
      <c r="C30" s="90" t="e">
        <f>SUM(MD_Ausgaben_zuw)</f>
        <v>#REF!</v>
      </c>
    </row>
    <row r="31" spans="1:5" s="36" customFormat="1" ht="21" customHeight="1" x14ac:dyDescent="0.25">
      <c r="A31" s="367" t="s">
        <v>3016</v>
      </c>
      <c r="B31" s="97" t="s">
        <v>3024</v>
      </c>
      <c r="C31" s="122" t="e">
        <f>SUM(A100,A101)</f>
        <v>#REF!</v>
      </c>
      <c r="D31" s="128" t="s">
        <v>3046</v>
      </c>
    </row>
    <row r="32" spans="1:5" s="36" customFormat="1" ht="21" customHeight="1" x14ac:dyDescent="0.25">
      <c r="A32" s="368"/>
      <c r="B32" s="98" t="s">
        <v>3018</v>
      </c>
      <c r="C32" s="94" t="e">
        <f>MIN(C31,C24)*1000</f>
        <v>#REF!</v>
      </c>
      <c r="D32" s="129" t="e">
        <f>IF(#REF!="durchgeführt","ja","nein")</f>
        <v>#REF!</v>
      </c>
    </row>
    <row r="33" spans="1:5" s="36" customFormat="1" ht="21" customHeight="1" x14ac:dyDescent="0.25">
      <c r="A33" s="368"/>
      <c r="B33" s="98" t="s">
        <v>3019</v>
      </c>
      <c r="C33" s="94" t="str">
        <f>IFERROR(IF(D34="x",0,C32/4),"")</f>
        <v/>
      </c>
      <c r="D33" s="128" t="s">
        <v>3047</v>
      </c>
    </row>
    <row r="34" spans="1:5" s="36" customFormat="1" ht="21" customHeight="1" x14ac:dyDescent="0.25">
      <c r="A34" s="368"/>
      <c r="B34" s="91" t="s">
        <v>3021</v>
      </c>
      <c r="C34" s="92" t="e">
        <f>IF($D$32="ja",SUM(PR_Ausgaben),0)</f>
        <v>#REF!</v>
      </c>
      <c r="D34" s="130" t="str">
        <f>MID(Antrag_SoLD_2_0!F9,2,1)</f>
        <v/>
      </c>
    </row>
    <row r="35" spans="1:5" s="36" customFormat="1" ht="21" customHeight="1" x14ac:dyDescent="0.25">
      <c r="A35" s="368"/>
      <c r="B35" s="97" t="s">
        <v>3029</v>
      </c>
      <c r="C35" s="93" t="e">
        <f>MIN(C32,C25,SUM(C34,C37))</f>
        <v>#REF!</v>
      </c>
    </row>
    <row r="36" spans="1:5" s="36" customFormat="1" ht="21" customHeight="1" x14ac:dyDescent="0.25">
      <c r="A36" s="368"/>
      <c r="B36" s="98" t="s">
        <v>3028</v>
      </c>
      <c r="C36" s="94" t="e">
        <f>C35-C37</f>
        <v>#REF!</v>
      </c>
      <c r="D36" s="95" t="str">
        <f>IFERROR(C36/C35,"")</f>
        <v/>
      </c>
    </row>
    <row r="37" spans="1:5" s="36" customFormat="1" ht="21" customHeight="1" x14ac:dyDescent="0.25">
      <c r="A37" s="368"/>
      <c r="B37" s="98" t="s">
        <v>3020</v>
      </c>
      <c r="C37" s="94" t="e">
        <f>MIN(C33,MAX(0,C32-C34))</f>
        <v>#REF!</v>
      </c>
      <c r="D37" s="95" t="str">
        <f>IFERROR(C37/C35,"")</f>
        <v/>
      </c>
      <c r="E37" s="96"/>
    </row>
    <row r="38" spans="1:5" s="36" customFormat="1" ht="21" customHeight="1" x14ac:dyDescent="0.25">
      <c r="A38" s="368"/>
      <c r="B38" s="101" t="s">
        <v>3025</v>
      </c>
      <c r="C38" s="102" t="str">
        <f>IFERROR(MAX(0,C34-SUM(C26,C39)),"FEHLER")</f>
        <v>FEHLER</v>
      </c>
    </row>
    <row r="39" spans="1:5" s="36" customFormat="1" ht="21" customHeight="1" thickBot="1" x14ac:dyDescent="0.3">
      <c r="A39" s="369"/>
      <c r="B39" s="99" t="s">
        <v>369</v>
      </c>
      <c r="C39" s="100" t="e">
        <f>MIN(C35,C25)-C26</f>
        <v>#REF!</v>
      </c>
    </row>
    <row r="41" spans="1:5" hidden="1" x14ac:dyDescent="0.25"/>
    <row r="42" spans="1:5" hidden="1" x14ac:dyDescent="0.25"/>
    <row r="43" spans="1:5" hidden="1" x14ac:dyDescent="0.25">
      <c r="A43" s="16" t="s">
        <v>31</v>
      </c>
      <c r="B43" s="17" t="s">
        <v>32</v>
      </c>
    </row>
    <row r="44" spans="1:5" hidden="1" x14ac:dyDescent="0.25">
      <c r="A44" s="18">
        <v>1</v>
      </c>
      <c r="B44" s="19" t="s">
        <v>35</v>
      </c>
    </row>
    <row r="45" spans="1:5" hidden="1" x14ac:dyDescent="0.25">
      <c r="A45" s="18">
        <v>2</v>
      </c>
      <c r="B45" s="19" t="s">
        <v>43</v>
      </c>
    </row>
    <row r="46" spans="1:5" hidden="1" x14ac:dyDescent="0.25">
      <c r="A46" s="18">
        <v>3</v>
      </c>
      <c r="B46" s="19" t="s">
        <v>38</v>
      </c>
    </row>
    <row r="47" spans="1:5" hidden="1" x14ac:dyDescent="0.25">
      <c r="A47" s="18">
        <v>4</v>
      </c>
      <c r="B47" s="19" t="s">
        <v>36</v>
      </c>
    </row>
    <row r="48" spans="1:5" hidden="1" x14ac:dyDescent="0.25">
      <c r="A48" s="18">
        <v>5</v>
      </c>
      <c r="B48" s="19" t="s">
        <v>41</v>
      </c>
    </row>
    <row r="49" spans="1:2" hidden="1" x14ac:dyDescent="0.25">
      <c r="A49" s="18">
        <v>6</v>
      </c>
      <c r="B49" s="19" t="s">
        <v>40</v>
      </c>
    </row>
    <row r="50" spans="1:2" hidden="1" x14ac:dyDescent="0.25">
      <c r="A50" s="20">
        <v>7</v>
      </c>
      <c r="B50" s="21" t="s">
        <v>42</v>
      </c>
    </row>
    <row r="51" spans="1:2" hidden="1" x14ac:dyDescent="0.25">
      <c r="A51" s="22" t="s">
        <v>28</v>
      </c>
      <c r="B51" s="17" t="s">
        <v>323</v>
      </c>
    </row>
    <row r="52" spans="1:2" hidden="1" x14ac:dyDescent="0.25">
      <c r="A52" s="23" t="s">
        <v>321</v>
      </c>
      <c r="B52" s="19" t="s">
        <v>33</v>
      </c>
    </row>
    <row r="53" spans="1:2" hidden="1" x14ac:dyDescent="0.25">
      <c r="A53" s="24" t="s">
        <v>322</v>
      </c>
      <c r="B53" s="21" t="s">
        <v>324</v>
      </c>
    </row>
    <row r="54" spans="1:2" ht="15.75" hidden="1" thickBot="1" x14ac:dyDescent="0.3"/>
    <row r="55" spans="1:2" hidden="1" x14ac:dyDescent="0.25">
      <c r="A55" s="4" t="s">
        <v>23</v>
      </c>
      <c r="B55" s="14" t="s">
        <v>11</v>
      </c>
    </row>
    <row r="56" spans="1:2" hidden="1" x14ac:dyDescent="0.25">
      <c r="A56" s="9"/>
      <c r="B56" s="15" t="s">
        <v>8</v>
      </c>
    </row>
    <row r="57" spans="1:2" hidden="1" x14ac:dyDescent="0.25">
      <c r="A57" s="9"/>
      <c r="B57" s="15" t="s">
        <v>9</v>
      </c>
    </row>
    <row r="58" spans="1:2" s="6" customFormat="1" ht="15.75" hidden="1" thickBot="1" x14ac:dyDescent="0.3">
      <c r="A58" s="13"/>
      <c r="B58" s="33" t="s">
        <v>12</v>
      </c>
    </row>
    <row r="59" spans="1:2" ht="34.5" hidden="1" customHeight="1" thickBot="1" x14ac:dyDescent="0.3">
      <c r="A59" s="34" t="s">
        <v>10</v>
      </c>
      <c r="B59" s="35" t="s">
        <v>332</v>
      </c>
    </row>
    <row r="60" spans="1:2" s="1" customFormat="1" ht="30" hidden="1" x14ac:dyDescent="0.25">
      <c r="A60" s="4" t="s">
        <v>24</v>
      </c>
      <c r="B60" s="26" t="s">
        <v>330</v>
      </c>
    </row>
    <row r="61" spans="1:2" hidden="1" x14ac:dyDescent="0.25">
      <c r="A61" s="9"/>
      <c r="B61" s="7" t="s">
        <v>325</v>
      </c>
    </row>
    <row r="62" spans="1:2" ht="15.75" hidden="1" thickBot="1" x14ac:dyDescent="0.3">
      <c r="A62" s="10"/>
      <c r="B62" s="8" t="s">
        <v>331</v>
      </c>
    </row>
    <row r="63" spans="1:2" ht="30" hidden="1" x14ac:dyDescent="0.25">
      <c r="A63" s="4" t="s">
        <v>22</v>
      </c>
      <c r="B63" s="25" t="s">
        <v>326</v>
      </c>
    </row>
    <row r="64" spans="1:2" hidden="1" x14ac:dyDescent="0.25">
      <c r="A64" s="9"/>
      <c r="B64" s="7" t="s">
        <v>5</v>
      </c>
    </row>
    <row r="65" spans="1:2" hidden="1" x14ac:dyDescent="0.25">
      <c r="A65" s="9"/>
      <c r="B65" s="7" t="s">
        <v>4</v>
      </c>
    </row>
    <row r="66" spans="1:2" s="6" customFormat="1" ht="15.75" hidden="1" thickBot="1" x14ac:dyDescent="0.3">
      <c r="A66" s="9"/>
      <c r="B66" s="7" t="s">
        <v>327</v>
      </c>
    </row>
    <row r="67" spans="1:2" s="1" customFormat="1" ht="30" hidden="1" x14ac:dyDescent="0.25">
      <c r="A67" s="4" t="s">
        <v>24</v>
      </c>
      <c r="B67" s="26" t="s">
        <v>21</v>
      </c>
    </row>
    <row r="68" spans="1:2" hidden="1" x14ac:dyDescent="0.25">
      <c r="A68" s="9"/>
      <c r="B68" s="7" t="s">
        <v>4</v>
      </c>
    </row>
    <row r="69" spans="1:2" ht="15.75" hidden="1" thickBot="1" x14ac:dyDescent="0.3">
      <c r="A69" s="10"/>
      <c r="B69" s="8" t="s">
        <v>5</v>
      </c>
    </row>
    <row r="70" spans="1:2" s="1" customFormat="1" hidden="1" x14ac:dyDescent="0.25">
      <c r="A70" s="4" t="s">
        <v>25</v>
      </c>
      <c r="B70" s="5" t="s">
        <v>370</v>
      </c>
    </row>
    <row r="71" spans="1:2" hidden="1" x14ac:dyDescent="0.25">
      <c r="A71" s="9"/>
      <c r="B71" s="7" t="s">
        <v>371</v>
      </c>
    </row>
    <row r="72" spans="1:2" ht="15.75" hidden="1" thickBot="1" x14ac:dyDescent="0.3">
      <c r="A72" s="9"/>
      <c r="B72" s="7" t="s">
        <v>372</v>
      </c>
    </row>
    <row r="73" spans="1:2" s="1" customFormat="1" ht="60" hidden="1" x14ac:dyDescent="0.25">
      <c r="A73" s="4" t="s">
        <v>26</v>
      </c>
      <c r="B73" s="5" t="s">
        <v>7</v>
      </c>
    </row>
    <row r="74" spans="1:2" hidden="1" x14ac:dyDescent="0.25">
      <c r="A74" s="9"/>
      <c r="B74" s="7" t="s">
        <v>4</v>
      </c>
    </row>
    <row r="75" spans="1:2" ht="15.75" hidden="1" thickBot="1" x14ac:dyDescent="0.3">
      <c r="A75" s="9"/>
      <c r="B75" s="7" t="s">
        <v>5</v>
      </c>
    </row>
    <row r="76" spans="1:2" ht="60" hidden="1" x14ac:dyDescent="0.25">
      <c r="A76" s="4" t="s">
        <v>27</v>
      </c>
      <c r="B76" s="5" t="s">
        <v>6</v>
      </c>
    </row>
    <row r="77" spans="1:2" hidden="1" x14ac:dyDescent="0.25">
      <c r="A77" s="9"/>
      <c r="B77" s="7" t="s">
        <v>4</v>
      </c>
    </row>
    <row r="78" spans="1:2" hidden="1" x14ac:dyDescent="0.25">
      <c r="A78" s="9"/>
      <c r="B78" s="7" t="s">
        <v>5</v>
      </c>
    </row>
    <row r="79" spans="1:2" ht="15.75" hidden="1" thickBot="1" x14ac:dyDescent="0.3"/>
    <row r="80" spans="1:2" hidden="1" x14ac:dyDescent="0.25">
      <c r="A80" s="27"/>
      <c r="B80" s="28" t="s">
        <v>338</v>
      </c>
    </row>
    <row r="81" spans="1:4" hidden="1" x14ac:dyDescent="0.25">
      <c r="A81" s="29"/>
      <c r="B81" s="30" t="s">
        <v>339</v>
      </c>
    </row>
    <row r="82" spans="1:4" hidden="1" x14ac:dyDescent="0.25">
      <c r="A82" s="29"/>
      <c r="B82" s="30" t="s">
        <v>340</v>
      </c>
    </row>
    <row r="83" spans="1:4" hidden="1" x14ac:dyDescent="0.25">
      <c r="A83" s="29"/>
      <c r="B83" s="30" t="s">
        <v>34</v>
      </c>
    </row>
    <row r="84" spans="1:4" hidden="1" x14ac:dyDescent="0.25">
      <c r="A84" s="29"/>
      <c r="B84" s="30" t="s">
        <v>341</v>
      </c>
    </row>
    <row r="85" spans="1:4" hidden="1" x14ac:dyDescent="0.25">
      <c r="A85" s="29"/>
      <c r="B85" s="30" t="s">
        <v>44</v>
      </c>
    </row>
    <row r="86" spans="1:4" hidden="1" x14ac:dyDescent="0.25">
      <c r="A86" s="29"/>
      <c r="B86" s="30" t="s">
        <v>55</v>
      </c>
    </row>
    <row r="87" spans="1:4" hidden="1" x14ac:dyDescent="0.25">
      <c r="A87" s="29"/>
      <c r="B87" s="30" t="s">
        <v>343</v>
      </c>
    </row>
    <row r="88" spans="1:4" ht="15.75" hidden="1" thickBot="1" x14ac:dyDescent="0.3">
      <c r="A88" s="31"/>
      <c r="B88" s="32" t="s">
        <v>342</v>
      </c>
    </row>
    <row r="89" spans="1:4" hidden="1" x14ac:dyDescent="0.25"/>
    <row r="90" spans="1:4" x14ac:dyDescent="0.25">
      <c r="A90" s="105" t="s">
        <v>375</v>
      </c>
      <c r="B90" s="106" t="s">
        <v>3034</v>
      </c>
      <c r="C90" s="107" t="s">
        <v>3008</v>
      </c>
      <c r="D90" s="103" t="s">
        <v>3035</v>
      </c>
    </row>
    <row r="91" spans="1:4" x14ac:dyDescent="0.25">
      <c r="A91" s="108" t="e">
        <f>SUMIFS(MD_Anzahl,MD_Gegenstand,$B91,MD_Auftragsdatum,"&gt;22.07.2020")</f>
        <v>#REF!</v>
      </c>
      <c r="B91" s="109" t="s">
        <v>2994</v>
      </c>
      <c r="C91" s="111" t="e">
        <f t="shared" ref="C91:C97" si="0">SUMIFS(MD_Ausgaben_zuw,MD_Gegenstand,$B91,MD_Auftragsdatum,"&gt;22.07.2020")</f>
        <v>#REF!</v>
      </c>
      <c r="D91" s="104" t="e">
        <f t="shared" ref="D91:D97" si="1">SUMIFS(MD_Auftragswert,MD_Gegenstand,B91,MD_Auftragsdatum,"&gt;22.07.2020")</f>
        <v>#REF!</v>
      </c>
    </row>
    <row r="92" spans="1:4" x14ac:dyDescent="0.25">
      <c r="A92" s="108" t="e">
        <f t="shared" ref="A92:A94" si="2">SUMIFS(MD_Anzahl,MD_Gegenstand,$B92,MD_Auftragsdatum,"&gt;22.07.2020")</f>
        <v>#REF!</v>
      </c>
      <c r="B92" s="109" t="s">
        <v>2993</v>
      </c>
      <c r="C92" s="111" t="e">
        <f t="shared" si="0"/>
        <v>#REF!</v>
      </c>
      <c r="D92" s="104" t="e">
        <f t="shared" si="1"/>
        <v>#REF!</v>
      </c>
    </row>
    <row r="93" spans="1:4" x14ac:dyDescent="0.25">
      <c r="A93" s="131" t="e">
        <f>COUNTIFS(MD_Gegenstand,$B93,MD_Auftragsdatum,"&gt;22.07.2020")</f>
        <v>#REF!</v>
      </c>
      <c r="B93" s="109" t="s">
        <v>3041</v>
      </c>
      <c r="C93" s="111" t="e">
        <f t="shared" si="0"/>
        <v>#REF!</v>
      </c>
      <c r="D93" s="104" t="e">
        <f t="shared" si="1"/>
        <v>#REF!</v>
      </c>
    </row>
    <row r="94" spans="1:4" x14ac:dyDescent="0.25">
      <c r="A94" s="131" t="e">
        <f t="shared" si="2"/>
        <v>#REF!</v>
      </c>
      <c r="B94" s="109" t="s">
        <v>3042</v>
      </c>
      <c r="C94" s="111" t="e">
        <f t="shared" si="0"/>
        <v>#REF!</v>
      </c>
      <c r="D94" s="104" t="e">
        <f t="shared" si="1"/>
        <v>#REF!</v>
      </c>
    </row>
    <row r="95" spans="1:4" x14ac:dyDescent="0.25">
      <c r="A95" s="131" t="e">
        <f>COUNTIFS(MD_Gegenstand,$B95,MD_Auftragsdatum,"&gt;22.07.2020")</f>
        <v>#REF!</v>
      </c>
      <c r="B95" s="109" t="s">
        <v>2995</v>
      </c>
      <c r="C95" s="111" t="e">
        <f t="shared" si="0"/>
        <v>#REF!</v>
      </c>
      <c r="D95" s="104" t="e">
        <f t="shared" si="1"/>
        <v>#REF!</v>
      </c>
    </row>
    <row r="96" spans="1:4" x14ac:dyDescent="0.25">
      <c r="A96" s="131" t="e">
        <f>COUNTIFS(MD_Gegenstand,$B96,MD_Auftragsdatum,"&gt;22.07.2020")</f>
        <v>#REF!</v>
      </c>
      <c r="B96" s="109" t="s">
        <v>2997</v>
      </c>
      <c r="C96" s="111" t="e">
        <f t="shared" si="0"/>
        <v>#REF!</v>
      </c>
      <c r="D96" s="104" t="e">
        <f t="shared" si="1"/>
        <v>#REF!</v>
      </c>
    </row>
    <row r="97" spans="1:4" x14ac:dyDescent="0.25">
      <c r="A97" s="131" t="e">
        <f>COUNTIFS(MD_Gegenstand,$B97,MD_Auftragsdatum,"&gt;22.07.2020")</f>
        <v>#REF!</v>
      </c>
      <c r="B97" s="110" t="s">
        <v>2996</v>
      </c>
      <c r="C97" s="111" t="e">
        <f t="shared" si="0"/>
        <v>#REF!</v>
      </c>
      <c r="D97" s="104" t="e">
        <f t="shared" si="1"/>
        <v>#REF!</v>
      </c>
    </row>
    <row r="99" spans="1:4" ht="30" x14ac:dyDescent="0.25">
      <c r="A99" s="112" t="s">
        <v>3014</v>
      </c>
      <c r="B99" s="113" t="s">
        <v>3034</v>
      </c>
      <c r="C99" s="114" t="s">
        <v>3015</v>
      </c>
    </row>
    <row r="100" spans="1:4" x14ac:dyDescent="0.25">
      <c r="A100" s="115" t="e">
        <f>IF($D$32="ja",SUMIFS(PR_Anzahl,MD_Gegenstand,B100,#REF!,"&lt;&gt;nein"),"")</f>
        <v>#REF!</v>
      </c>
      <c r="B100" s="116" t="s">
        <v>2994</v>
      </c>
      <c r="C100" s="117" t="e">
        <f t="shared" ref="C100:C106" si="3">IF($D$32="ja",SUMIFS(PR_Ausgaben,MD_Gegenstand,B100,PR_Entscheidung,"&lt;&gt;nein"),"")</f>
        <v>#REF!</v>
      </c>
    </row>
    <row r="101" spans="1:4" x14ac:dyDescent="0.25">
      <c r="A101" s="115" t="e">
        <f>IF($D$32="ja",SUMIFS(PR_Anzahl,MD_Gegenstand,B101,#REF!,"&lt;&gt;nein"),"")</f>
        <v>#REF!</v>
      </c>
      <c r="B101" s="116" t="s">
        <v>2993</v>
      </c>
      <c r="C101" s="117" t="e">
        <f t="shared" si="3"/>
        <v>#REF!</v>
      </c>
    </row>
    <row r="102" spans="1:4" x14ac:dyDescent="0.25">
      <c r="A102" s="132" t="e">
        <f>IF($D$32="ja",COUNTIFS(MD_Gegenstand,B102,#REF!,"&lt;&gt;nein"),"")</f>
        <v>#REF!</v>
      </c>
      <c r="B102" s="116" t="s">
        <v>3041</v>
      </c>
      <c r="C102" s="117" t="e">
        <f t="shared" si="3"/>
        <v>#REF!</v>
      </c>
    </row>
    <row r="103" spans="1:4" x14ac:dyDescent="0.25">
      <c r="A103" s="132" t="e">
        <f>IF($D$32="ja",COUNTIFS(MD_Gegenstand,B103,#REF!,"&lt;&gt;nein"),"")</f>
        <v>#REF!</v>
      </c>
      <c r="B103" s="116" t="s">
        <v>3042</v>
      </c>
      <c r="C103" s="117" t="e">
        <f t="shared" si="3"/>
        <v>#REF!</v>
      </c>
    </row>
    <row r="104" spans="1:4" x14ac:dyDescent="0.25">
      <c r="A104" s="132" t="e">
        <f>IF($D$32="ja",COUNTIFS(MD_Gegenstand,B104,#REF!,"&lt;&gt;nein"),"")</f>
        <v>#REF!</v>
      </c>
      <c r="B104" s="116" t="s">
        <v>2995</v>
      </c>
      <c r="C104" s="117" t="e">
        <f t="shared" si="3"/>
        <v>#REF!</v>
      </c>
    </row>
    <row r="105" spans="1:4" x14ac:dyDescent="0.25">
      <c r="A105" s="132" t="e">
        <f>IF($D$32="ja",COUNTIFS(MD_Gegenstand,B105,#REF!,"&lt;&gt;nein"),"")</f>
        <v>#REF!</v>
      </c>
      <c r="B105" s="116" t="s">
        <v>2997</v>
      </c>
      <c r="C105" s="117" t="e">
        <f t="shared" si="3"/>
        <v>#REF!</v>
      </c>
    </row>
    <row r="106" spans="1:4" x14ac:dyDescent="0.25">
      <c r="A106" s="132" t="e">
        <f>IF($D$32="ja",COUNTIFS(MD_Gegenstand,B106,#REF!,"&lt;&gt;nein"),"")</f>
        <v>#REF!</v>
      </c>
      <c r="B106" s="118" t="s">
        <v>2996</v>
      </c>
      <c r="C106" s="117" t="e">
        <f t="shared" si="3"/>
        <v>#REF!</v>
      </c>
    </row>
    <row r="111" spans="1:4" x14ac:dyDescent="0.25">
      <c r="C111" s="50" t="s">
        <v>3001</v>
      </c>
    </row>
    <row r="112" spans="1:4" ht="15.75" thickBot="1" x14ac:dyDescent="0.3">
      <c r="A112" s="2" t="s">
        <v>383</v>
      </c>
      <c r="C112" s="2" t="s">
        <v>385</v>
      </c>
    </row>
    <row r="113" spans="1:5" x14ac:dyDescent="0.25">
      <c r="A113" t="s">
        <v>384</v>
      </c>
      <c r="B113" t="s">
        <v>5218</v>
      </c>
      <c r="C113" s="138" t="b">
        <v>0</v>
      </c>
      <c r="D113" s="143" t="b">
        <f>AND(C113,C114)</f>
        <v>0</v>
      </c>
    </row>
    <row r="114" spans="1:5" ht="15.75" thickBot="1" x14ac:dyDescent="0.3">
      <c r="A114" t="s">
        <v>384</v>
      </c>
      <c r="B114" t="s">
        <v>345</v>
      </c>
      <c r="C114" s="139" t="b">
        <v>0</v>
      </c>
    </row>
    <row r="115" spans="1:5" x14ac:dyDescent="0.25">
      <c r="A115" t="s">
        <v>384</v>
      </c>
      <c r="B115" s="140" t="s">
        <v>5219</v>
      </c>
      <c r="C115" s="141" t="b">
        <v>0</v>
      </c>
      <c r="D115" s="143" t="b">
        <f>AND(C115:C120)</f>
        <v>0</v>
      </c>
    </row>
    <row r="116" spans="1:5" x14ac:dyDescent="0.25">
      <c r="A116" t="s">
        <v>384</v>
      </c>
      <c r="B116" s="140" t="s">
        <v>5220</v>
      </c>
      <c r="C116" s="142" t="b">
        <v>0</v>
      </c>
    </row>
    <row r="117" spans="1:5" x14ac:dyDescent="0.25">
      <c r="A117" t="s">
        <v>384</v>
      </c>
      <c r="B117" s="140" t="s">
        <v>5221</v>
      </c>
      <c r="C117" s="142" t="b">
        <v>0</v>
      </c>
    </row>
    <row r="118" spans="1:5" x14ac:dyDescent="0.25">
      <c r="A118" t="s">
        <v>384</v>
      </c>
      <c r="B118" s="140" t="s">
        <v>5222</v>
      </c>
      <c r="C118" s="142" t="b">
        <v>0</v>
      </c>
    </row>
    <row r="119" spans="1:5" x14ac:dyDescent="0.25">
      <c r="A119" t="s">
        <v>384</v>
      </c>
      <c r="B119" s="140" t="s">
        <v>5223</v>
      </c>
      <c r="C119" s="142" t="b">
        <v>0</v>
      </c>
    </row>
    <row r="120" spans="1:5" ht="15.75" thickBot="1" x14ac:dyDescent="0.3">
      <c r="B120" s="140" t="s">
        <v>5234</v>
      </c>
      <c r="C120" s="144" t="b">
        <v>0</v>
      </c>
      <c r="D120" s="134" t="s">
        <v>5242</v>
      </c>
      <c r="E120" s="134" t="s">
        <v>5243</v>
      </c>
    </row>
    <row r="121" spans="1:5" ht="15.75" thickBot="1" x14ac:dyDescent="0.3">
      <c r="C121" s="145" t="s">
        <v>5236</v>
      </c>
      <c r="E121" s="2">
        <f>SUM(E122:E123)</f>
        <v>0</v>
      </c>
    </row>
    <row r="122" spans="1:5" x14ac:dyDescent="0.25">
      <c r="B122" s="38" t="s">
        <v>5206</v>
      </c>
      <c r="C122" t="b">
        <f>NOT(AND(D122=FALSE,E122&gt;0))</f>
        <v>1</v>
      </c>
      <c r="D122" s="138" t="b">
        <v>0</v>
      </c>
      <c r="E122" s="134">
        <f>SUM(Antrag_SoLD_2_0!$H$53:$H$55)</f>
        <v>0</v>
      </c>
    </row>
    <row r="123" spans="1:5" ht="15.75" thickBot="1" x14ac:dyDescent="0.3">
      <c r="B123" s="38" t="s">
        <v>5207</v>
      </c>
      <c r="C123" s="133" t="b">
        <f>NOT(AND(D123=FALSE,E123&gt;0))</f>
        <v>1</v>
      </c>
      <c r="D123" s="139" t="b">
        <v>0</v>
      </c>
      <c r="E123" s="137">
        <f>SUM(Antrag_SoLD_2_0!B60:H63)</f>
        <v>0</v>
      </c>
    </row>
    <row r="124" spans="1:5" x14ac:dyDescent="0.25">
      <c r="D124" s="146" t="b">
        <f>AND(C122,C123)</f>
        <v>1</v>
      </c>
      <c r="E124" t="b">
        <f>SUM(E122,E123)&gt;0</f>
        <v>0</v>
      </c>
    </row>
    <row r="125" spans="1:5" x14ac:dyDescent="0.25">
      <c r="B125" t="s">
        <v>5238</v>
      </c>
    </row>
    <row r="126" spans="1:5" s="133" customFormat="1" x14ac:dyDescent="0.25"/>
    <row r="127" spans="1:5" x14ac:dyDescent="0.25">
      <c r="B127" t="s">
        <v>5237</v>
      </c>
      <c r="C127" s="147" t="b">
        <f>AND(Antrag_SoLD_2_0!B94&lt;&gt;"",Antrag_SoLD_2_0!D94&lt;&gt;"",Antrag_SoLD_2_0!F94&lt;&gt;"",Antrag_SoLD_2_0!F94&lt;&gt;"Bitte hier zeichnen")</f>
        <v>0</v>
      </c>
    </row>
    <row r="128" spans="1:5" x14ac:dyDescent="0.25">
      <c r="B128" t="s">
        <v>5241</v>
      </c>
      <c r="C128" s="147" t="b">
        <f>AND(Antrag_SoLD_2_0!H36&lt;&gt;"",Antrag_SoLD_2_0!H44&lt;&gt;"")</f>
        <v>0</v>
      </c>
    </row>
    <row r="129" spans="1:3" ht="15.75" thickBot="1" x14ac:dyDescent="0.3"/>
    <row r="130" spans="1:3" ht="15.75" thickBot="1" x14ac:dyDescent="0.3">
      <c r="B130" s="2" t="s">
        <v>5240</v>
      </c>
      <c r="C130" s="148" t="b">
        <f>AND(C113:C120,C122:C123,C127:C128)</f>
        <v>0</v>
      </c>
    </row>
    <row r="135" spans="1:3" x14ac:dyDescent="0.25">
      <c r="A135" t="s">
        <v>35</v>
      </c>
    </row>
    <row r="136" spans="1:3" x14ac:dyDescent="0.25">
      <c r="A136" t="s">
        <v>43</v>
      </c>
    </row>
    <row r="137" spans="1:3" x14ac:dyDescent="0.25">
      <c r="A137" t="s">
        <v>38</v>
      </c>
    </row>
    <row r="138" spans="1:3" x14ac:dyDescent="0.25">
      <c r="A138" t="s">
        <v>36</v>
      </c>
    </row>
    <row r="139" spans="1:3" x14ac:dyDescent="0.25">
      <c r="A139" t="s">
        <v>41</v>
      </c>
    </row>
    <row r="140" spans="1:3" x14ac:dyDescent="0.25">
      <c r="A140" t="s">
        <v>40</v>
      </c>
    </row>
    <row r="141" spans="1:3" x14ac:dyDescent="0.25">
      <c r="A141" t="s">
        <v>42</v>
      </c>
    </row>
    <row r="143" spans="1:3" x14ac:dyDescent="0.25">
      <c r="A143" s="2" t="s">
        <v>386</v>
      </c>
      <c r="C143" s="39" t="b">
        <f>AND(C113:C121)</f>
        <v>0</v>
      </c>
    </row>
    <row r="144" spans="1:3" x14ac:dyDescent="0.25">
      <c r="A144" t="s">
        <v>384</v>
      </c>
      <c r="B144" t="s">
        <v>2978</v>
      </c>
      <c r="C144" t="b">
        <v>0</v>
      </c>
    </row>
    <row r="145" spans="1:3" x14ac:dyDescent="0.25">
      <c r="A145" t="s">
        <v>384</v>
      </c>
      <c r="B145" t="s">
        <v>2979</v>
      </c>
      <c r="C145" t="b">
        <v>0</v>
      </c>
    </row>
    <row r="146" spans="1:3" x14ac:dyDescent="0.25">
      <c r="A146" s="2" t="s">
        <v>386</v>
      </c>
      <c r="C146" s="39" t="b">
        <f>IF(OR(AND(C144=FALSE,C145=TRUE),AND(C144=TRUE,C145=FALSE)),TRUE,FALSE)</f>
        <v>0</v>
      </c>
    </row>
    <row r="147" spans="1:3" x14ac:dyDescent="0.25">
      <c r="A147" t="s">
        <v>389</v>
      </c>
      <c r="B147" s="38" t="s">
        <v>387</v>
      </c>
      <c r="C147" t="b">
        <v>1</v>
      </c>
    </row>
    <row r="148" spans="1:3" x14ac:dyDescent="0.25">
      <c r="A148" t="s">
        <v>389</v>
      </c>
      <c r="B148" s="38" t="s">
        <v>2981</v>
      </c>
      <c r="C148" t="b">
        <v>0</v>
      </c>
    </row>
    <row r="149" spans="1:3" x14ac:dyDescent="0.25">
      <c r="A149" t="s">
        <v>389</v>
      </c>
      <c r="B149" s="38" t="s">
        <v>388</v>
      </c>
      <c r="C149" t="b">
        <v>0</v>
      </c>
    </row>
    <row r="150" spans="1:3" x14ac:dyDescent="0.25">
      <c r="A150" t="s">
        <v>389</v>
      </c>
      <c r="B150" s="38" t="s">
        <v>2980</v>
      </c>
      <c r="C150" t="b">
        <v>0</v>
      </c>
    </row>
    <row r="151" spans="1:3" x14ac:dyDescent="0.25">
      <c r="A151" s="2" t="s">
        <v>386</v>
      </c>
      <c r="C151" s="39" t="b">
        <f>IF(OR(AND(C147=TRUE,C148=TRUE,C149=FALSE,C150=FALSE),AND(C147=FALSE,C148=FALSE,C149=TRUE,C150=TRUE)),TRUE,FALSE)</f>
        <v>0</v>
      </c>
    </row>
    <row r="152" spans="1:3" x14ac:dyDescent="0.25">
      <c r="A152" t="s">
        <v>3010</v>
      </c>
      <c r="B152" s="38" t="s">
        <v>3013</v>
      </c>
      <c r="C152" t="b">
        <v>0</v>
      </c>
    </row>
    <row r="153" spans="1:3" x14ac:dyDescent="0.25">
      <c r="A153" t="s">
        <v>3011</v>
      </c>
      <c r="B153" s="38" t="s">
        <v>3012</v>
      </c>
      <c r="C153" t="b">
        <v>1</v>
      </c>
    </row>
  </sheetData>
  <protectedRanges>
    <protectedRange algorithmName="SHA-512" hashValue="XcflX3M7vB1fwM5IcjodE5IAwiWl1NLW3dWR5iouA52P5xhHF4RUqy44FFndrPE1/tN3r1UTjVaQMJfkVqsEOA==" saltValue="diUsur4CTDHXVVaXDn8m+A==" spinCount="100000" sqref="D27 C18:C23" name="Nachbewilligung"/>
  </protectedRanges>
  <mergeCells count="10">
    <mergeCell ref="A31:A39"/>
    <mergeCell ref="A6:A9"/>
    <mergeCell ref="A10:A14"/>
    <mergeCell ref="A24:A26"/>
    <mergeCell ref="A1:C5"/>
    <mergeCell ref="A29:A30"/>
    <mergeCell ref="A27:A28"/>
    <mergeCell ref="A18:A20"/>
    <mergeCell ref="A15:A17"/>
    <mergeCell ref="A21:A23"/>
  </mergeCells>
  <conditionalFormatting sqref="C39">
    <cfRule type="cellIs" dxfId="43" priority="1" operator="greaterThan">
      <formula>0</formula>
    </cfRule>
    <cfRule type="cellIs" dxfId="42" priority="2" operator="lessThan">
      <formula>0</formula>
    </cfRule>
  </conditionalFormatting>
  <pageMargins left="0.7" right="0.7" top="0.78740157499999996" bottom="0.78740157499999996" header="0.3" footer="0.3"/>
  <pageSetup paperSize="9" fitToHeight="0" orientation="landscape" horizontalDpi="300" verticalDpi="300" r:id="rId1"/>
  <ignoredErrors>
    <ignoredError sqref="A93:A94" formula="1"/>
  </ignoredErrors>
  <tableParts count="9">
    <tablePart r:id="rId2"/>
    <tablePart r:id="rId3"/>
    <tablePart r:id="rId4"/>
    <tablePart r:id="rId5"/>
    <tablePart r:id="rId6"/>
    <tablePart r:id="rId7"/>
    <tablePart r:id="rId8"/>
    <tablePart r:id="rId9"/>
    <tablePart r:id="rId10"/>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objname" par="" text="dBIR-Antragsmappe_20191202 (Überarbeitung)" edit="true"/>
    <f:field ref="objsubject" par="" text="" edit="true"/>
    <f:field ref="objcreatedby" par="" text="Kiefer, Hans, StMUK"/>
    <f:field ref="objcreatedat" par="" date="2019-12-02T18:52:56" text="02.12.2019 18:52:56"/>
    <f:field ref="objchangedby" par="" text="Kiefer, Hans, StMUK"/>
    <f:field ref="objmodifiedat" par="" date="2019-12-03T09:30:27" text="03.12.2019 09:30:27"/>
    <f:field ref="doc_FSCFOLIO_1_1001_FieldDocumentNumber" par="" text=""/>
    <f:field ref="doc_FSCFOLIO_1_1001_FieldSubject" par="" text="" edit="true"/>
    <f:field ref="FSCFOLIO_1_1001_FieldCurrentUser" par="" text="Dr. Matthias Ostermann"/>
    <f:field ref="CCAPRECONFIG_15_1001_Objektname" par="" text="dBIR-Antragsmappe_20191202 (Überarbeitung)" edit="true"/>
    <f:field ref="DEPRECONFIG_15_1001_Objektname" par="" text="dBIR-Antragsmappe_20191202 (Überarbeitung)" edit="true"/>
    <f:field ref="CFGBAYERN_15_1400_FieldDocumentTitle" par="" text="" edit="true"/>
    <f:field ref="CFGBAYERN_15_1400_FieldDocumentSubject" par="" text="Antragsmappe_dBIR_ENTWURF" multiline="true" edit="true"/>
    <f:field ref="CFGBAYERN_15_1400_FieldDocumentTerms" par="" text="M-T-Dokument UK&#10;M-Dokument UK" multiline="true"/>
    <f:field ref="CFGBAYERN_15_1400_FieldDocumentAddSubject" par="" text="" multiline="true" edit="true"/>
    <f:field ref="CFGBAYERN_15_1400_FieldDocumentIncAttachments" par="" text="" multiline="true" edit="true"/>
    <f:field ref="CFGBAYERN_15_1400_FieldDocumentRecipients" par="" text="" multiline="true"/>
    <f:field ref="CFGBAYERN_15_1400_FieldDocumentRecipientsBlocked" par="" text="" multiline="true"/>
    <f:field ref="CFGBAYERN_15_1400_FieldDocumentCopyRecipients" par="" text="" multiline="true"/>
    <f:field ref="CFGBAYERN_15_1400_FieldDocumentCopyRecipientsBlocked" par="" text="" multiline="true"/>
    <f:field ref="BAYLFST_15_1800_FieldDocumentTitle" par="" text="" edit="true"/>
    <f:field ref="BAYLFST_15_1800_FieldDocumentSubject" par="" text="Antragsmappe_dBIR_ENTWURF" multiline="true" edit="true"/>
    <f:field ref="BAYLFST_15_1800_FieldDocumentAddSubject" par="" text="" multiline="true" edit="true"/>
    <f:field ref="BAYLFST_15_1800_FieldDocumentIncAttachments" par="" text="" multiline="true" edit="true"/>
    <f:field ref="BAYLFST_15_1800_FieldDocumentTerms" par="" text="M-T-Dokument UK&#10;M-Dokument UK" multiline="true"/>
    <f:field ref="BAYLFST_15_1800_FieldDocumentRecipients" par="" text="" multiline="true"/>
    <f:field ref="CFGBAYERNEX_15_1800_FieldWorkflowFloatingFile" par="" text="Kein Laufweg ermittelbar. Schriftstück muss direkt in 'Ergänzende Dokumente' einer Umlaufmappe liegen!" multiline="true"/>
  </f:record>
  <f:display par="" text="Allgemein">
    <f:field ref="objname" text="Name"/>
    <f:field ref="objsubject" text="Betreff (einzeilig)"/>
    <f:field ref="objcreatedby" text="Erzeugt von"/>
    <f:field ref="objcreatedat" text="Erzeugt am/um"/>
    <f:field ref="objchangedby" text="Letzte Änderung von"/>
    <f:field ref="objmodifiedat" text="Letzte Änderung am/um"/>
    <f:field ref="FSCFOLIO_1_1001_FieldCurrentUser" text="Aktueller Benutzer"/>
    <f:field ref="CCAPRECONFIG_15_1001_Objektname" text="Objektname"/>
    <f:field ref="DEPRECONFIG_15_1001_Objektname" text="Objektname"/>
    <f:field ref="CFGBAYERN_15_1400_FieldDocumentTitle" text="Bay-Titel (Erledigung)"/>
    <f:field ref="CFGBAYERN_15_1400_FieldDocumentSubject" text="Bay-Betreff (Erledigung)"/>
    <f:field ref="CFGBAYERN_15_1400_FieldDocumentTerms" text="Bay-Schlagwort (Erledigung)"/>
    <f:field ref="CFGBAYERN_15_1400_FieldDocumentAddSubject" text="Bay-Dokumentenbezogene Hinweise (Erledigung)"/>
    <f:field ref="CFGBAYERN_15_1400_FieldDocumentIncAttachments" text="Bay-Beschreibung der Anlagen (Allgemeine Anlagen)"/>
    <f:field ref="CFGBAYERN_15_1400_FieldDocumentRecipients" text="Bay-Empfänger"/>
    <f:field ref="CFGBAYERN_15_1400_FieldDocumentRecipientsBlocked" text="Bay-Empfänger - blockorientiert"/>
    <f:field ref="CFGBAYERN_15_1400_FieldDocumentCopyRecipients" text="Bay-Kopieempfänger"/>
    <f:field ref="CFGBAYERN_15_1400_FieldDocumentCopyRecipientsBlocked" text="Bay-Kopieempfänger - blockorientiert"/>
    <f:field ref="BAYLFST_15_1800_FieldDocumentTitle" text="LfSt-Titel (Erledigung)"/>
    <f:field ref="BAYLFST_15_1800_FieldDocumentSubject" text="LfSt-Betreff (Erledigung)"/>
    <f:field ref="BAYLFST_15_1800_FieldDocumentAddSubject" text="LfSt-Dokumentenbezogene Hinweise (Erledigung)"/>
    <f:field ref="BAYLFST_15_1800_FieldDocumentIncAttachments" text="LfSt-Beschreibung der Anlagen (Allgemeine Anlagen)"/>
    <f:field ref="BAYLFST_15_1800_FieldDocumentTerms" text="LfSt-Schlagworte (Erledigung)"/>
    <f:field ref="BAYLFST_15_1800_FieldDocumentRecipients" text="LfSt-Originalempfängerliste"/>
    <f:field ref="CFGBAYERNEX_15_1800_FieldWorkflowFloatingFile" text="Laufweg (Umlaufmappe)"/>
  </f:display>
  <f:display par="" text="Serienbrief">
    <f:field ref="doc_FSCFOLIO_1_1001_FieldDocumentNumber" text="Dokument Nummer"/>
    <f:field ref="doc_FSCFOLIO_1_1001_FieldSubject" text="Betreff"/>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5</vt:i4>
      </vt:variant>
    </vt:vector>
  </HeadingPairs>
  <TitlesOfParts>
    <vt:vector size="8" baseType="lpstr">
      <vt:lpstr>Antrag_SoLD_2_0</vt:lpstr>
      <vt:lpstr>SATLISTE</vt:lpstr>
      <vt:lpstr>STATISTIK</vt:lpstr>
      <vt:lpstr>Abrechnungsdatum</vt:lpstr>
      <vt:lpstr>bezirke</vt:lpstr>
      <vt:lpstr>Antrag_SoLD_2_0!Druckbereich</vt:lpstr>
      <vt:lpstr>STATISTIK!Druckbereich</vt:lpstr>
      <vt:lpstr>Antrag_SoLD_2_0!Text3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Ostermann, Matthias, Dr. (StMUK)</cp:lastModifiedBy>
  <cp:lastPrinted>2022-10-12T15:02:02Z</cp:lastPrinted>
  <dcterms:created xsi:type="dcterms:W3CDTF">2019-07-30T06:46:47Z</dcterms:created>
  <dcterms:modified xsi:type="dcterms:W3CDTF">2022-10-20T11:52:17Z</dcterms:modified>
</cp:coreProperties>
</file>