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drawings/drawing105.xml" ContentType="application/vnd.openxmlformats-officedocument.drawing+xml"/>
  <Override PartName="/xl/drawings/drawing106.xml" ContentType="application/vnd.openxmlformats-officedocument.drawing+xml"/>
  <Override PartName="/xl/drawings/drawing107.xml" ContentType="application/vnd.openxmlformats-officedocument.drawing+xml"/>
  <Override PartName="/xl/drawings/drawing108.xml" ContentType="application/vnd.openxmlformats-officedocument.drawing+xml"/>
  <Override PartName="/xl/drawings/drawing109.xml" ContentType="application/vnd.openxmlformats-officedocument.drawing+xml"/>
  <Override PartName="/xl/drawings/drawing110.xml" ContentType="application/vnd.openxmlformats-officedocument.drawing+xml"/>
  <Override PartName="/xl/drawings/drawing111.xml" ContentType="application/vnd.openxmlformats-officedocument.drawing+xml"/>
  <Override PartName="/xl/drawings/drawing112.xml" ContentType="application/vnd.openxmlformats-officedocument.drawing+xml"/>
  <Override PartName="/xl/drawings/drawing113.xml" ContentType="application/vnd.openxmlformats-officedocument.drawing+xml"/>
  <Override PartName="/xl/drawings/drawing114.xml" ContentType="application/vnd.openxmlformats-officedocument.drawing+xml"/>
  <Override PartName="/xl/drawings/drawing115.xml" ContentType="application/vnd.openxmlformats-officedocument.drawing+xml"/>
  <Override PartName="/xl/drawings/drawing116.xml" ContentType="application/vnd.openxmlformats-officedocument.drawing+xml"/>
  <Override PartName="/xl/drawings/drawing117.xml" ContentType="application/vnd.openxmlformats-officedocument.drawing+xml"/>
  <Override PartName="/xl/drawings/drawing118.xml" ContentType="application/vnd.openxmlformats-officedocument.drawing+xml"/>
  <Override PartName="/xl/drawings/drawing119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updateLinks="never" codeName="DieseArbeitsmappe"/>
  <mc:AlternateContent xmlns:mc="http://schemas.openxmlformats.org/markup-compatibility/2006">
    <mc:Choice Requires="x15">
      <x15ac:absPath xmlns:x15ac="http://schemas.microsoft.com/office/spreadsheetml/2010/11/ac" url="G:\StMUK\Abteilungen\Abteilung VII\Referat VII_3\Gemeinsame Dateien\LEBE_Lehrerbedarf_Fachklassennummern\2026\LEBE Arbeitsdatei\BFS-FS-FAK\allgemein\"/>
    </mc:Choice>
  </mc:AlternateContent>
  <xr:revisionPtr revIDLastSave="0" documentId="13_ncr:1_{DC453E44-37C9-4C7A-AA9D-17CF103E0999}" xr6:coauthVersionLast="47" xr6:coauthVersionMax="47" xr10:uidLastSave="{00000000-0000-0000-0000-000000000000}"/>
  <bookViews>
    <workbookView xWindow="-120" yWindow="-120" windowWidth="25440" windowHeight="15270" tabRatio="850" xr2:uid="{00000000-000D-0000-FFFF-FFFF00000000}"/>
  </bookViews>
  <sheets>
    <sheet name="Logo" sheetId="1" r:id="rId1"/>
    <sheet name="Navi_Formblätter" sheetId="2" state="veryHidden" r:id="rId2"/>
    <sheet name="Menü_FAK" sheetId="3" r:id="rId3"/>
    <sheet name="Menü_BFS" sheetId="4" r:id="rId4"/>
    <sheet name="Menü_FS" sheetId="5" r:id="rId5"/>
    <sheet name="BFS_EuV" sheetId="6" r:id="rId6"/>
    <sheet name="BFS_EuV_TZ" sheetId="122" r:id="rId7"/>
    <sheet name="BFS_KP" sheetId="7" r:id="rId8"/>
    <sheet name="BFS_KP_TZ" sheetId="109" r:id="rId9"/>
    <sheet name="BFS_SP" sheetId="8" r:id="rId10"/>
    <sheet name="BFS_LW" sheetId="9" r:id="rId11"/>
    <sheet name="BFS_GlSchm" sheetId="10" r:id="rId12"/>
    <sheet name="BFS_Holzbildhauer" sheetId="11" r:id="rId13"/>
    <sheet name="BFS_BTA" sheetId="12" r:id="rId14"/>
    <sheet name="BFS_CTA" sheetId="116" r:id="rId15"/>
    <sheet name="BFS_IT_3J" sheetId="13" r:id="rId16"/>
    <sheet name="BFS_IT_1J" sheetId="14" r:id="rId17"/>
    <sheet name="BFS_AssInf" sheetId="15" r:id="rId18"/>
    <sheet name="BFS_AnlagenSHK" sheetId="16" r:id="rId19"/>
    <sheet name="BFS_Fertigungstechnik" sheetId="17" r:id="rId20"/>
    <sheet name="BFS_Farbe_Raum" sheetId="18" r:id="rId21"/>
    <sheet name="BFS_MB" sheetId="20" r:id="rId22"/>
    <sheet name="BFS_WiKo" sheetId="21" r:id="rId23"/>
    <sheet name="BFS_MT" sheetId="22" r:id="rId24"/>
    <sheet name="BFS_KA" sheetId="23" r:id="rId25"/>
    <sheet name="BFS_Bau" sheetId="24" r:id="rId26"/>
    <sheet name="BFS_Bekleidung" sheetId="117" r:id="rId27"/>
    <sheet name="BFS_HoToum" sheetId="25" r:id="rId28"/>
    <sheet name="BFS_HoMmt_3J" sheetId="26" r:id="rId29"/>
    <sheet name="BFS_HoMmt_2J" sheetId="111" r:id="rId30"/>
    <sheet name="BFS Musikinstrumentenbau" sheetId="126" r:id="rId31"/>
    <sheet name="BFS_Schreiner" sheetId="27" r:id="rId32"/>
    <sheet name="BFS_EuroM" sheetId="28" r:id="rId33"/>
    <sheet name="BFS_Gastro" sheetId="30" r:id="rId34"/>
    <sheet name="BFS_KoDesign" sheetId="31" r:id="rId35"/>
    <sheet name="BFS_EuV_SP_(BG)" sheetId="102" r:id="rId36"/>
    <sheet name="BFS_Produktdesign" sheetId="120" r:id="rId37"/>
    <sheet name="BFS_Kinderpflege Kiprax" sheetId="137" r:id="rId38"/>
    <sheet name="fak_brau" sheetId="32" r:id="rId39"/>
    <sheet name="fak_RuO" sheetId="33" r:id="rId40"/>
    <sheet name="fak_hpT3" sheetId="136" r:id="rId41"/>
    <sheet name="fak_hpT4" sheetId="34" r:id="rId42"/>
    <sheet name="fak_hpV" sheetId="35" r:id="rId43"/>
    <sheet name="fak_EVM" sheetId="36" r:id="rId44"/>
    <sheet name="fak_med" sheetId="37" r:id="rId45"/>
    <sheet name="fak_res_holz" sheetId="42" r:id="rId46"/>
    <sheet name="fak_wi" sheetId="38" r:id="rId47"/>
    <sheet name="fak_wi_T3" sheetId="103" r:id="rId48"/>
    <sheet name="fak_wi_T4" sheetId="114" r:id="rId49"/>
    <sheet name="fak_sp" sheetId="39" r:id="rId50"/>
    <sheet name="fak_sp_4" sheetId="40" r:id="rId51"/>
    <sheet name="fak_sp_3" sheetId="41" r:id="rId52"/>
    <sheet name="fak_sp_praxisintegriert" sheetId="123" r:id="rId53"/>
    <sheet name="Augenoptik" sheetId="43" r:id="rId54"/>
    <sheet name="Bautechnik" sheetId="44" r:id="rId55"/>
    <sheet name="Bautechnik_Teilzeit" sheetId="45" r:id="rId56"/>
    <sheet name="Bekleidungstechnik" sheetId="46" r:id="rId57"/>
    <sheet name="Biotechnik" sheetId="47" r:id="rId58"/>
    <sheet name="Chemietechnik" sheetId="48" r:id="rId59"/>
    <sheet name="Druck" sheetId="49" r:id="rId60"/>
    <sheet name="Elektrotechnik" sheetId="50" r:id="rId61"/>
    <sheet name="Elektrotechnik Teilzeit" sheetId="51" r:id="rId62"/>
    <sheet name="Fahrzeugtechnik" sheetId="52" r:id="rId63"/>
    <sheet name="Farb-Lacktechnik" sheetId="53" r:id="rId64"/>
    <sheet name="Fleischereitechnik" sheetId="54" r:id="rId65"/>
    <sheet name="Galvanotechnik" sheetId="55" r:id="rId66"/>
    <sheet name="Glasbautechnik" sheetId="56" r:id="rId67"/>
    <sheet name="Glastechnik" sheetId="57" r:id="rId68"/>
    <sheet name="Grundschulkindbetreuung" sheetId="121" r:id="rId69"/>
    <sheet name="Produktdesign_Glas" sheetId="112" r:id="rId70"/>
    <sheet name="Heilerziehungspfl.Hilfe" sheetId="58" r:id="rId71"/>
    <sheet name="HEP_3J" sheetId="59" r:id="rId72"/>
    <sheet name="HEP_2J" sheetId="60" r:id="rId73"/>
    <sheet name="Sanitär,Heizungs-,Klimat." sheetId="61" r:id="rId74"/>
    <sheet name="Holztechnik" sheetId="62" r:id="rId75"/>
    <sheet name="Werkstoff-Prüftechnik" sheetId="63" r:id="rId76"/>
    <sheet name="Kunstofft. u Faserverbundt." sheetId="127" r:id="rId77"/>
    <sheet name="Lebensmittelverar.-technik" sheetId="65" r:id="rId78"/>
    <sheet name="Maschinenbautechnik" sheetId="66" r:id="rId79"/>
    <sheet name="Maschinenbautechnik_Teilzeit" sheetId="67" r:id="rId80"/>
    <sheet name="Metallbautechnik" sheetId="68" r:id="rId81"/>
    <sheet name="Mechatroniktechnik" sheetId="69" r:id="rId82"/>
    <sheet name="Mechatroniktechnik_Teilzeit" sheetId="101" r:id="rId83"/>
    <sheet name="Papiertechnik" sheetId="70" r:id="rId84"/>
    <sheet name="Textiltechnik " sheetId="72" r:id="rId85"/>
    <sheet name="Steintechnik" sheetId="73" r:id="rId86"/>
    <sheet name="Umweltschutzt. u. Reg. Energien" sheetId="129" r:id="rId87"/>
    <sheet name="Informatiktechnik" sheetId="76" r:id="rId88"/>
    <sheet name="Informatiktechnik_Teilzeit" sheetId="77" r:id="rId89"/>
    <sheet name="FS_Künstliche Intelligenz" sheetId="139" r:id="rId90"/>
    <sheet name="Keramik (MS)" sheetId="78" r:id="rId91"/>
    <sheet name="Buchbinder (MS)" sheetId="79" r:id="rId92"/>
    <sheet name="Holzbildhauer (MS)" sheetId="80" r:id="rId93"/>
    <sheet name="Modellistik (MS)" sheetId="81" r:id="rId94"/>
    <sheet name="Elektrohandwerk (MS)" sheetId="82" r:id="rId95"/>
    <sheet name="Feinwerkmechanik (MS)" sheetId="83" r:id="rId96"/>
    <sheet name="Heizung-Installateur (MS)" sheetId="84" r:id="rId97"/>
    <sheet name="Konditoren (MS)" sheetId="85" r:id="rId98"/>
    <sheet name="Landmaschinen (MS)" sheetId="86" r:id="rId99"/>
    <sheet name="Metallbauer (MS)" sheetId="87" r:id="rId100"/>
    <sheet name="Schreiner (MS)" sheetId="130" r:id="rId101"/>
    <sheet name="Zahntechniker (MS)" sheetId="88" r:id="rId102"/>
    <sheet name="Friseure (MS)" sheetId="89" r:id="rId103"/>
    <sheet name="IM_Buchbinder" sheetId="90" r:id="rId104"/>
    <sheet name="Orthopädie (MS)" sheetId="91" r:id="rId105"/>
    <sheet name="Blumenkunst (FS)" sheetId="92" r:id="rId106"/>
    <sheet name="Wirtschaftsinformatik (FS)" sheetId="93" r:id="rId107"/>
    <sheet name="Glasgestaltung(FS)" sheetId="94" r:id="rId108"/>
    <sheet name="Hotel- u. Gaststätteng.(2J)" sheetId="95" r:id="rId109"/>
    <sheet name="Hotel- u. Gaststätteng. (3J)" sheetId="138" r:id="rId110"/>
    <sheet name="Produktdesign(FS)" sheetId="119" r:id="rId111"/>
    <sheet name="Produktdesign(FS) alt" sheetId="96" state="hidden" r:id="rId112"/>
    <sheet name="Holzbetriebswirtschaft(FS)" sheetId="97" r:id="rId113"/>
    <sheet name="Textilbetriebswirtschaft(FS)" sheetId="98" r:id="rId114"/>
    <sheet name="Werklehrer(FS)" sheetId="99" r:id="rId115"/>
    <sheet name="Familienpflege(FS)" sheetId="100" r:id="rId116"/>
    <sheet name="FS_SV EPHA" sheetId="124" r:id="rId117"/>
    <sheet name="FS_SV HEP gF + HEJ" sheetId="134" r:id="rId118"/>
    <sheet name="FS_SV HEP PiA" sheetId="135" r:id="rId119"/>
    <sheet name="Z" sheetId="115" r:id="rId120"/>
  </sheets>
  <externalReferences>
    <externalReference r:id="rId121"/>
  </externalReferences>
  <definedNames>
    <definedName name="_xlnm._FilterDatabase" localSheetId="119" hidden="1">Z!$A$2:$M$2</definedName>
    <definedName name="_xlnm.Print_Area" localSheetId="53">Augenoptik!$A$1:$K$25</definedName>
    <definedName name="_xlnm.Print_Area" localSheetId="54">Bautechnik!$A$1:$R$25</definedName>
    <definedName name="_xlnm.Print_Area" localSheetId="55">Bautechnik_Teilzeit!$A$1:$O$26</definedName>
    <definedName name="_xlnm.Print_Area" localSheetId="56">Bekleidungstechnik!$A$1:$O$21</definedName>
    <definedName name="_xlnm.Print_Area" localSheetId="30">'BFS Musikinstrumentenbau'!$A$1:$L$22</definedName>
    <definedName name="_xlnm.Print_Area" localSheetId="18">BFS_AnlagenSHK!$A$1:$L$26</definedName>
    <definedName name="_xlnm.Print_Area" localSheetId="17">BFS_AssInf!$A$1:$L$20</definedName>
    <definedName name="_xlnm.Print_Area" localSheetId="25">BFS_Bau!$A$1:$L$20</definedName>
    <definedName name="_xlnm.Print_Area" localSheetId="26">BFS_Bekleidung!$A$1:$L$21</definedName>
    <definedName name="_xlnm.Print_Area" localSheetId="13">BFS_BTA!$A$1:$L$21</definedName>
    <definedName name="_xlnm.Print_Area" localSheetId="14">BFS_CTA!$A$1:$L$21</definedName>
    <definedName name="_xlnm.Print_Area" localSheetId="32">BFS_EuroM!$A$1:$L$19</definedName>
    <definedName name="_xlnm.Print_Area" localSheetId="5">BFS_EuV!$A$1:$V$29</definedName>
    <definedName name="_xlnm.Print_Area" localSheetId="35">'BFS_EuV_SP_(BG)'!$A$1:$P$18</definedName>
    <definedName name="_xlnm.Print_Area" localSheetId="6">BFS_EuV_TZ!$A$1:$K$20</definedName>
    <definedName name="_xlnm.Print_Area" localSheetId="20">BFS_Farbe_Raum!$A$1:$L$23</definedName>
    <definedName name="_xlnm.Print_Area" localSheetId="19">BFS_Fertigungstechnik!$A$1:$L$23</definedName>
    <definedName name="_xlnm.Print_Area" localSheetId="33">BFS_Gastro!$A$1:$N$19</definedName>
    <definedName name="_xlnm.Print_Area" localSheetId="11">BFS_GlSchm!$A$1:$L$22</definedName>
    <definedName name="_xlnm.Print_Area" localSheetId="12">BFS_Holzbildhauer!$A$1:$O$22</definedName>
    <definedName name="_xlnm.Print_Area" localSheetId="16">BFS_IT_1J!$A$1:$L$19</definedName>
    <definedName name="_xlnm.Print_Area" localSheetId="15">BFS_IT_3J!$A$1:$K$20</definedName>
    <definedName name="_xlnm.Print_Area" localSheetId="24">BFS_KA!$A$1:$L$19</definedName>
    <definedName name="_xlnm.Print_Area" localSheetId="34">BFS_KoDesign!$A$1:$L$21</definedName>
    <definedName name="_xlnm.Print_Area" localSheetId="7">BFS_KP!$A$1:$Q$19</definedName>
    <definedName name="_xlnm.Print_Area" localSheetId="10">BFS_LW!$A$1:$L$20</definedName>
    <definedName name="_xlnm.Print_Area" localSheetId="21">BFS_MB!$A$1:$L$21</definedName>
    <definedName name="_xlnm.Print_Area" localSheetId="23">BFS_MT!$A$1:$L$19</definedName>
    <definedName name="_xlnm.Print_Area" localSheetId="36">BFS_Produktdesign!$A$1:$L$20</definedName>
    <definedName name="_xlnm.Print_Area" localSheetId="31">BFS_Schreiner!$A$1:$L$20</definedName>
    <definedName name="_xlnm.Print_Area" localSheetId="9">BFS_SP!$A$1:$Q$21</definedName>
    <definedName name="_xlnm.Print_Area" localSheetId="22">BFS_WiKo!$A$1:$K$18</definedName>
    <definedName name="_xlnm.Print_Area" localSheetId="105">'Blumenkunst (FS)'!$A$1:$S$18</definedName>
    <definedName name="_xlnm.Print_Area" localSheetId="91">'Buchbinder (MS)'!$A$1:$N$14</definedName>
    <definedName name="_xlnm.Print_Area" localSheetId="59">Druck!$A$1:$R$23</definedName>
    <definedName name="_xlnm.Print_Area" localSheetId="94">'Elektrohandwerk (MS)'!$A$1:$M$16</definedName>
    <definedName name="_xlnm.Print_Area" localSheetId="60">Elektrotechnik!$A$1:$O$25</definedName>
    <definedName name="_xlnm.Print_Area" localSheetId="61">'Elektrotechnik Teilzeit'!$A$1:$R$26</definedName>
    <definedName name="_xlnm.Print_Area" localSheetId="62">Fahrzeugtechnik!$A$1:$L$16</definedName>
    <definedName name="_xlnm.Print_Area" localSheetId="43">fak_EVM!$A$1:$R$20</definedName>
    <definedName name="_xlnm.Print_Area" localSheetId="41">fak_hpT4!$A$1:$U$24</definedName>
    <definedName name="_xlnm.Print_Area" localSheetId="42">fak_hpV!$A$1:$U$20</definedName>
    <definedName name="_xlnm.Print_Area" localSheetId="44">fak_med!$A$1:$L$17</definedName>
    <definedName name="_xlnm.Print_Area" localSheetId="45">fak_res_holz!$A$1:$K$22</definedName>
    <definedName name="_xlnm.Print_Area" localSheetId="115">'Familienpflege(FS)'!$A$1:$R$21</definedName>
    <definedName name="_xlnm.Print_Area" localSheetId="63">'Farb-Lacktechnik'!$A$1:$O$19</definedName>
    <definedName name="_xlnm.Print_Area" localSheetId="95">'Feinwerkmechanik (MS)'!$A$1:$M$14</definedName>
    <definedName name="_xlnm.Print_Area" localSheetId="64">Fleischereitechnik!$A$1:$O$21</definedName>
    <definedName name="_xlnm.Print_Area" localSheetId="102">'Friseure (MS)'!$A$1:$M$14</definedName>
    <definedName name="_xlnm.Print_Area" localSheetId="116">'FS_SV EPHA'!$A$1:$F$20</definedName>
    <definedName name="_xlnm.Print_Area" localSheetId="66">Glasbautechnik!$A$1:$O$20</definedName>
    <definedName name="_xlnm.Print_Area" localSheetId="107">'Glasgestaltung(FS)'!$A$1:$O$18</definedName>
    <definedName name="_xlnm.Print_Area" localSheetId="67">Glastechnik!$A$1:$O$22</definedName>
    <definedName name="_xlnm.Print_Area" localSheetId="68">Grundschulkindbetreuung!$A$1:$R$20</definedName>
    <definedName name="_xlnm.Print_Area" localSheetId="70">Heilerziehungspfl.Hilfe!$A$1:$O$21</definedName>
    <definedName name="_xlnm.Print_Area" localSheetId="96">'Heizung-Installateur (MS)'!$A$1:$M$14</definedName>
    <definedName name="_xlnm.Print_Area" localSheetId="72">HEP_2J!$A$1:$T$27</definedName>
    <definedName name="_xlnm.Print_Area" localSheetId="71">HEP_3J!$A$1:$T$30</definedName>
    <definedName name="_xlnm.Print_Area" localSheetId="92">'Holzbildhauer (MS)'!$A$1:$O$18</definedName>
    <definedName name="_xlnm.Print_Area" localSheetId="74">Holztechnik!$A$1:$O$25</definedName>
    <definedName name="_xlnm.Print_Area" localSheetId="108">'Hotel- u. Gaststätteng.(2J)'!$A$1:$O$18</definedName>
    <definedName name="_xlnm.Print_Area" localSheetId="103">IM_Buchbinder!$A$1:$M$14</definedName>
    <definedName name="_xlnm.Print_Area" localSheetId="90">'Keramik (MS)'!$A$1:$O$19</definedName>
    <definedName name="_xlnm.Print_Area" localSheetId="97">'Konditoren (MS)'!$A$1:$M$14</definedName>
    <definedName name="_xlnm.Print_Area" localSheetId="98">'Landmaschinen (MS)'!$A$1:$M$14</definedName>
    <definedName name="_xlnm.Print_Area" localSheetId="77">'Lebensmittelverar.-technik'!$A$1:$R$20</definedName>
    <definedName name="_xlnm.Print_Area" localSheetId="0">Logo!$A$1:$F$26</definedName>
    <definedName name="_xlnm.Print_Area" localSheetId="78">Maschinenbautechnik!$A$1:$L$15</definedName>
    <definedName name="_xlnm.Print_Area" localSheetId="3">Menü_BFS!$A$1:$K$32</definedName>
    <definedName name="_xlnm.Print_Area" localSheetId="2">Menü_FAK!$A$1:$K$35</definedName>
    <definedName name="_xlnm.Print_Area" localSheetId="4">Menü_FS!$A$1:$L$39</definedName>
    <definedName name="_xlnm.Print_Area" localSheetId="99">'Metallbauer (MS)'!$A$1:$M$14</definedName>
    <definedName name="_xlnm.Print_Area" localSheetId="80">Metallbautechnik!$A$1:$O$21</definedName>
    <definedName name="_xlnm.Print_Area" localSheetId="93">'Modellistik (MS)'!$A$1:$O$18</definedName>
    <definedName name="_xlnm.Print_Area" localSheetId="104">'Orthopädie (MS)'!$A$1:$M$14</definedName>
    <definedName name="_xlnm.Print_Area" localSheetId="110">'Produktdesign(FS)'!$A$1:$R$23</definedName>
    <definedName name="_xlnm.Print_Area" localSheetId="111">'Produktdesign(FS) alt'!$A$1:$S$24</definedName>
    <definedName name="_xlnm.Print_Area" localSheetId="69">Produktdesign_Glas!$A$1:$I$22</definedName>
    <definedName name="_xlnm.Print_Area" localSheetId="100">'Schreiner (MS)'!$A$1:$P$19</definedName>
    <definedName name="_xlnm.Print_Area" localSheetId="85">Steintechnik!$A$1:$M$21</definedName>
    <definedName name="_xlnm.Print_Area" localSheetId="84">'Textiltechnik '!$A$1:$O$18</definedName>
    <definedName name="_xlnm.Print_Area" localSheetId="75">'Werkstoff-Prüftechnik'!$A$1:$O$21</definedName>
    <definedName name="_xlnm.Print_Area" localSheetId="106">'Wirtschaftsinformatik (FS)'!$A$1:$R$17</definedName>
    <definedName name="_xlnm.Print_Area" localSheetId="101">'Zahntechniker (MS)'!$A$1:$M$14</definedName>
    <definedName name="Z_2CE9943A_8A31_4E31_B3EE_3F9C82D3339D_.wvu.Cols" localSheetId="114" hidden="1">'Werklehrer(FS)'!$E:$G</definedName>
    <definedName name="Z_2CE9943A_8A31_4E31_B3EE_3F9C82D3339D_.wvu.PrintArea" localSheetId="53" hidden="1">Augenoptik!$A$1:$K$23</definedName>
    <definedName name="Z_2CE9943A_8A31_4E31_B3EE_3F9C82D3339D_.wvu.PrintArea" localSheetId="54" hidden="1">Bautechnik!$A$1:$R$23</definedName>
    <definedName name="Z_2CE9943A_8A31_4E31_B3EE_3F9C82D3339D_.wvu.PrintArea" localSheetId="55" hidden="1">Bautechnik_Teilzeit!$A$1:$O$24</definedName>
    <definedName name="Z_2CE9943A_8A31_4E31_B3EE_3F9C82D3339D_.wvu.PrintArea" localSheetId="56" hidden="1">Bekleidungstechnik!$A$1:$O$19</definedName>
    <definedName name="Z_2CE9943A_8A31_4E31_B3EE_3F9C82D3339D_.wvu.PrintArea" localSheetId="30" hidden="1">'BFS Musikinstrumentenbau'!$A$1:$L$16</definedName>
    <definedName name="Z_2CE9943A_8A31_4E31_B3EE_3F9C82D3339D_.wvu.PrintArea" localSheetId="18" hidden="1">BFS_AnlagenSHK!$A$1:$L$19</definedName>
    <definedName name="Z_2CE9943A_8A31_4E31_B3EE_3F9C82D3339D_.wvu.PrintArea" localSheetId="17" hidden="1">BFS_AssInf!$A$1:$L$17</definedName>
    <definedName name="Z_2CE9943A_8A31_4E31_B3EE_3F9C82D3339D_.wvu.PrintArea" localSheetId="25" hidden="1">BFS_Bau!$A$1:$L$17</definedName>
    <definedName name="Z_2CE9943A_8A31_4E31_B3EE_3F9C82D3339D_.wvu.PrintArea" localSheetId="26" hidden="1">BFS_Bekleidung!$A$1:$L$18</definedName>
    <definedName name="Z_2CE9943A_8A31_4E31_B3EE_3F9C82D3339D_.wvu.PrintArea" localSheetId="13" hidden="1">BFS_BTA!$A$1:$L$18</definedName>
    <definedName name="Z_2CE9943A_8A31_4E31_B3EE_3F9C82D3339D_.wvu.PrintArea" localSheetId="14" hidden="1">BFS_CTA!$A$1:$L$18</definedName>
    <definedName name="Z_2CE9943A_8A31_4E31_B3EE_3F9C82D3339D_.wvu.PrintArea" localSheetId="32" hidden="1">BFS_EuroM!$A$1:$L$16</definedName>
    <definedName name="Z_2CE9943A_8A31_4E31_B3EE_3F9C82D3339D_.wvu.PrintArea" localSheetId="20" hidden="1">BFS_Farbe_Raum!$A$1:$L$17</definedName>
    <definedName name="Z_2CE9943A_8A31_4E31_B3EE_3F9C82D3339D_.wvu.PrintArea" localSheetId="19" hidden="1">BFS_Fertigungstechnik!$A$1:$L$17</definedName>
    <definedName name="Z_2CE9943A_8A31_4E31_B3EE_3F9C82D3339D_.wvu.PrintArea" localSheetId="33" hidden="1">BFS_Gastro!$A$1:$N$16</definedName>
    <definedName name="Z_2CE9943A_8A31_4E31_B3EE_3F9C82D3339D_.wvu.PrintArea" localSheetId="11" hidden="1">BFS_GlSchm!$A$1:$L$19</definedName>
    <definedName name="Z_2CE9943A_8A31_4E31_B3EE_3F9C82D3339D_.wvu.PrintArea" localSheetId="12" hidden="1">BFS_Holzbildhauer!$A$1:$O$19</definedName>
    <definedName name="Z_2CE9943A_8A31_4E31_B3EE_3F9C82D3339D_.wvu.PrintArea" localSheetId="16" hidden="1">BFS_IT_1J!$A$1:$L$16</definedName>
    <definedName name="Z_2CE9943A_8A31_4E31_B3EE_3F9C82D3339D_.wvu.PrintArea" localSheetId="24" hidden="1">BFS_KA!$A$1:$L$16</definedName>
    <definedName name="Z_2CE9943A_8A31_4E31_B3EE_3F9C82D3339D_.wvu.PrintArea" localSheetId="34" hidden="1">BFS_KoDesign!$A$1:$L$18</definedName>
    <definedName name="Z_2CE9943A_8A31_4E31_B3EE_3F9C82D3339D_.wvu.PrintArea" localSheetId="21" hidden="1">BFS_MB!$A$1:$L$18</definedName>
    <definedName name="Z_2CE9943A_8A31_4E31_B3EE_3F9C82D3339D_.wvu.PrintArea" localSheetId="23" hidden="1">BFS_MT!$A$1:$L$16</definedName>
    <definedName name="Z_2CE9943A_8A31_4E31_B3EE_3F9C82D3339D_.wvu.PrintArea" localSheetId="36" hidden="1">BFS_Produktdesign!$A$1:$L$17</definedName>
    <definedName name="Z_2CE9943A_8A31_4E31_B3EE_3F9C82D3339D_.wvu.PrintArea" localSheetId="31" hidden="1">BFS_Schreiner!$A$1:$L$17</definedName>
    <definedName name="Z_2CE9943A_8A31_4E31_B3EE_3F9C82D3339D_.wvu.PrintArea" localSheetId="22" hidden="1">BFS_WiKo!$A$1:$K$16</definedName>
    <definedName name="Z_2CE9943A_8A31_4E31_B3EE_3F9C82D3339D_.wvu.PrintArea" localSheetId="105" hidden="1">'Blumenkunst (FS)'!$A$1:$S$17</definedName>
    <definedName name="Z_2CE9943A_8A31_4E31_B3EE_3F9C82D3339D_.wvu.PrintArea" localSheetId="91" hidden="1">'Buchbinder (MS)'!$A$1:$N$12</definedName>
    <definedName name="Z_2CE9943A_8A31_4E31_B3EE_3F9C82D3339D_.wvu.PrintArea" localSheetId="59" hidden="1">Druck!$A$1:$R$21</definedName>
    <definedName name="Z_2CE9943A_8A31_4E31_B3EE_3F9C82D3339D_.wvu.PrintArea" localSheetId="94" hidden="1">'Elektrohandwerk (MS)'!$A$1:$M$14</definedName>
    <definedName name="Z_2CE9943A_8A31_4E31_B3EE_3F9C82D3339D_.wvu.PrintArea" localSheetId="60" hidden="1">Elektrotechnik!$A$1:$O$22</definedName>
    <definedName name="Z_2CE9943A_8A31_4E31_B3EE_3F9C82D3339D_.wvu.PrintArea" localSheetId="61" hidden="1">'Elektrotechnik Teilzeit'!$A$1:$R$24</definedName>
    <definedName name="Z_2CE9943A_8A31_4E31_B3EE_3F9C82D3339D_.wvu.PrintArea" localSheetId="62" hidden="1">Fahrzeugtechnik!$A$1:$L$14</definedName>
    <definedName name="Z_2CE9943A_8A31_4E31_B3EE_3F9C82D3339D_.wvu.PrintArea" localSheetId="43" hidden="1">fak_EVM!$A$1:$R$20</definedName>
    <definedName name="Z_2CE9943A_8A31_4E31_B3EE_3F9C82D3339D_.wvu.PrintArea" localSheetId="44" hidden="1">fak_med!$A$1:$L$15</definedName>
    <definedName name="Z_2CE9943A_8A31_4E31_B3EE_3F9C82D3339D_.wvu.PrintArea" localSheetId="45" hidden="1">fak_res_holz!$A$1:$K$19</definedName>
    <definedName name="Z_2CE9943A_8A31_4E31_B3EE_3F9C82D3339D_.wvu.PrintArea" localSheetId="115" hidden="1">'Familienpflege(FS)'!$A$1:$R$19</definedName>
    <definedName name="Z_2CE9943A_8A31_4E31_B3EE_3F9C82D3339D_.wvu.PrintArea" localSheetId="63" hidden="1">'Farb-Lacktechnik'!$A$1:$Q$9</definedName>
    <definedName name="Z_2CE9943A_8A31_4E31_B3EE_3F9C82D3339D_.wvu.PrintArea" localSheetId="95" hidden="1">'Feinwerkmechanik (MS)'!$A$1:$M$12</definedName>
    <definedName name="Z_2CE9943A_8A31_4E31_B3EE_3F9C82D3339D_.wvu.PrintArea" localSheetId="64" hidden="1">Fleischereitechnik!$A$1:$O$19</definedName>
    <definedName name="Z_2CE9943A_8A31_4E31_B3EE_3F9C82D3339D_.wvu.PrintArea" localSheetId="102" hidden="1">'Friseure (MS)'!$A$1:$M$12</definedName>
    <definedName name="Z_2CE9943A_8A31_4E31_B3EE_3F9C82D3339D_.wvu.PrintArea" localSheetId="66" hidden="1">Glasbautechnik!$A$1:$O$19</definedName>
    <definedName name="Z_2CE9943A_8A31_4E31_B3EE_3F9C82D3339D_.wvu.PrintArea" localSheetId="107" hidden="1">'Glasgestaltung(FS)'!$A$1:$O$16</definedName>
    <definedName name="Z_2CE9943A_8A31_4E31_B3EE_3F9C82D3339D_.wvu.PrintArea" localSheetId="67" hidden="1">Glastechnik!$A$1:$O$19</definedName>
    <definedName name="Z_2CE9943A_8A31_4E31_B3EE_3F9C82D3339D_.wvu.PrintArea" localSheetId="68" hidden="1">Grundschulkindbetreuung!$A$1:$R$18</definedName>
    <definedName name="Z_2CE9943A_8A31_4E31_B3EE_3F9C82D3339D_.wvu.PrintArea" localSheetId="70" hidden="1">Heilerziehungspfl.Hilfe!$A$1:$O$19</definedName>
    <definedName name="Z_2CE9943A_8A31_4E31_B3EE_3F9C82D3339D_.wvu.PrintArea" localSheetId="96" hidden="1">'Heizung-Installateur (MS)'!$A$1:$M$12</definedName>
    <definedName name="Z_2CE9943A_8A31_4E31_B3EE_3F9C82D3339D_.wvu.PrintArea" localSheetId="72" hidden="1">HEP_2J!$A$1:$T$26</definedName>
    <definedName name="Z_2CE9943A_8A31_4E31_B3EE_3F9C82D3339D_.wvu.PrintArea" localSheetId="71" hidden="1">HEP_3J!$A$1:$T$29</definedName>
    <definedName name="Z_2CE9943A_8A31_4E31_B3EE_3F9C82D3339D_.wvu.PrintArea" localSheetId="92" hidden="1">'Holzbildhauer (MS)'!$A$1:$O$16</definedName>
    <definedName name="Z_2CE9943A_8A31_4E31_B3EE_3F9C82D3339D_.wvu.PrintArea" localSheetId="74" hidden="1">Holztechnik!$A$1:$O$22</definedName>
    <definedName name="Z_2CE9943A_8A31_4E31_B3EE_3F9C82D3339D_.wvu.PrintArea" localSheetId="108" hidden="1">'Hotel- u. Gaststätteng.(2J)'!$A$1:$O$16</definedName>
    <definedName name="Z_2CE9943A_8A31_4E31_B3EE_3F9C82D3339D_.wvu.PrintArea" localSheetId="103" hidden="1">IM_Buchbinder!$A$1:$M$12</definedName>
    <definedName name="Z_2CE9943A_8A31_4E31_B3EE_3F9C82D3339D_.wvu.PrintArea" localSheetId="90" hidden="1">'Keramik (MS)'!$A$1:$O$17</definedName>
    <definedName name="Z_2CE9943A_8A31_4E31_B3EE_3F9C82D3339D_.wvu.PrintArea" localSheetId="97" hidden="1">'Konditoren (MS)'!$A$1:$M$12</definedName>
    <definedName name="Z_2CE9943A_8A31_4E31_B3EE_3F9C82D3339D_.wvu.PrintArea" localSheetId="98" hidden="1">'Landmaschinen (MS)'!$A$1:$M$12</definedName>
    <definedName name="Z_2CE9943A_8A31_4E31_B3EE_3F9C82D3339D_.wvu.PrintArea" localSheetId="77" hidden="1">'Lebensmittelverar.-technik'!$A$1:$R$18</definedName>
    <definedName name="Z_2CE9943A_8A31_4E31_B3EE_3F9C82D3339D_.wvu.PrintArea" localSheetId="78" hidden="1">Maschinenbautechnik!$A$1:$L$13</definedName>
    <definedName name="Z_2CE9943A_8A31_4E31_B3EE_3F9C82D3339D_.wvu.PrintArea" localSheetId="99" hidden="1">'Metallbauer (MS)'!$A$1:$M$12</definedName>
    <definedName name="Z_2CE9943A_8A31_4E31_B3EE_3F9C82D3339D_.wvu.PrintArea" localSheetId="80" hidden="1">Metallbautechnik!$A$1:$O$20</definedName>
    <definedName name="Z_2CE9943A_8A31_4E31_B3EE_3F9C82D3339D_.wvu.PrintArea" localSheetId="93" hidden="1">'Modellistik (MS)'!$A$1:$O$16</definedName>
    <definedName name="Z_2CE9943A_8A31_4E31_B3EE_3F9C82D3339D_.wvu.PrintArea" localSheetId="104" hidden="1">'Orthopädie (MS)'!$A$1:$M$12</definedName>
    <definedName name="Z_2CE9943A_8A31_4E31_B3EE_3F9C82D3339D_.wvu.PrintArea" localSheetId="110" hidden="1">'Produktdesign(FS)'!$A$1:$R$21</definedName>
    <definedName name="Z_2CE9943A_8A31_4E31_B3EE_3F9C82D3339D_.wvu.PrintArea" localSheetId="111" hidden="1">'Produktdesign(FS) alt'!$A$1:$S$23</definedName>
    <definedName name="Z_2CE9943A_8A31_4E31_B3EE_3F9C82D3339D_.wvu.PrintArea" localSheetId="69" hidden="1">Produktdesign_Glas!$A$1:$I$19</definedName>
    <definedName name="Z_2CE9943A_8A31_4E31_B3EE_3F9C82D3339D_.wvu.PrintArea" localSheetId="100" hidden="1">'Schreiner (MS)'!$A$1:$O$17</definedName>
    <definedName name="Z_2CE9943A_8A31_4E31_B3EE_3F9C82D3339D_.wvu.PrintArea" localSheetId="85" hidden="1">Steintechnik!$A$1:$H$19</definedName>
    <definedName name="Z_2CE9943A_8A31_4E31_B3EE_3F9C82D3339D_.wvu.PrintArea" localSheetId="84" hidden="1">'Textiltechnik '!$A$1:$O$17</definedName>
    <definedName name="Z_2CE9943A_8A31_4E31_B3EE_3F9C82D3339D_.wvu.PrintArea" localSheetId="75" hidden="1">'Werkstoff-Prüftechnik'!$A$1:$O$19</definedName>
    <definedName name="Z_2CE9943A_8A31_4E31_B3EE_3F9C82D3339D_.wvu.PrintArea" localSheetId="106" hidden="1">'Wirtschaftsinformatik (FS)'!$A$1:$R$16</definedName>
    <definedName name="Z_2CE9943A_8A31_4E31_B3EE_3F9C82D3339D_.wvu.PrintArea" localSheetId="101" hidden="1">'Zahntechniker (MS)'!$A$1:$M$12</definedName>
    <definedName name="Z_2CE9943A_8A31_4E31_B3EE_3F9C82D3339D_.wvu.Rows" localSheetId="53" hidden="1">Augenoptik!$26:$26</definedName>
    <definedName name="Z_2CE9943A_8A31_4E31_B3EE_3F9C82D3339D_.wvu.Rows" localSheetId="45" hidden="1">fak_res_holz!$21:$21</definedName>
    <definedName name="Z_2CE9943A_8A31_4E31_B3EE_3F9C82D3339D_.wvu.Rows" localSheetId="70" hidden="1">Heilerziehungspfl.Hilfe!$23:$23</definedName>
    <definedName name="Z_2CE9943A_8A31_4E31_B3EE_3F9C82D3339D_.wvu.Rows" localSheetId="72" hidden="1">HEP_2J!$25:$25</definedName>
    <definedName name="Z_2CE9943A_8A31_4E31_B3EE_3F9C82D3339D_.wvu.Rows" localSheetId="71" hidden="1">HEP_3J!$24:$24</definedName>
    <definedName name="Z_2CE9943A_8A31_4E31_B3EE_3F9C82D3339D_.wvu.Rows" localSheetId="114" hidden="1">'Werklehrer(FS)'!$20:$20</definedName>
  </definedNames>
  <calcPr calcId="191029"/>
  <customWorkbookViews>
    <customWorkbookView name="Götz, Christine (StMUK) - Persönliche Ansicht" guid="{2CE9943A-8A31-4E31-B3EE-3F9C82D3339D}" mergeInterval="0" personalView="1" maximized="1" windowWidth="1916" windowHeight="975" tabRatio="930" activeSheetId="1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5" i="135" l="1"/>
  <c r="Z5" i="134"/>
  <c r="T22" i="60"/>
  <c r="R22" i="60"/>
  <c r="O22" i="60"/>
  <c r="L22" i="60"/>
  <c r="G22" i="60"/>
  <c r="R19" i="60"/>
  <c r="O19" i="60"/>
  <c r="L19" i="60"/>
  <c r="G19" i="60"/>
  <c r="D22" i="60"/>
  <c r="D19" i="60"/>
  <c r="T22" i="59"/>
  <c r="T19" i="59"/>
  <c r="R26" i="59"/>
  <c r="R22" i="59"/>
  <c r="R19" i="59"/>
  <c r="O26" i="59"/>
  <c r="O22" i="59"/>
  <c r="O19" i="59"/>
  <c r="O29" i="59" s="1"/>
  <c r="L26" i="59"/>
  <c r="L22" i="59"/>
  <c r="L19" i="59"/>
  <c r="G26" i="59"/>
  <c r="G22" i="59"/>
  <c r="G19" i="59"/>
  <c r="D26" i="59"/>
  <c r="D22" i="59"/>
  <c r="D19" i="59"/>
  <c r="S29" i="59"/>
  <c r="R29" i="59"/>
  <c r="P29" i="59"/>
  <c r="M29" i="59"/>
  <c r="J29" i="59"/>
  <c r="H29" i="59"/>
  <c r="B29" i="59"/>
  <c r="E29" i="59"/>
  <c r="S25" i="60"/>
  <c r="P25" i="60"/>
  <c r="M25" i="60"/>
  <c r="J25" i="60"/>
  <c r="H25" i="60"/>
  <c r="E25" i="60"/>
  <c r="B25" i="60"/>
  <c r="T26" i="59" l="1"/>
  <c r="T19" i="60"/>
  <c r="L29" i="59"/>
  <c r="G29" i="59"/>
  <c r="D29" i="59"/>
  <c r="K18" i="117" l="1"/>
  <c r="H18" i="117"/>
  <c r="E18" i="117"/>
  <c r="B18" i="117"/>
  <c r="J14" i="117"/>
  <c r="G14" i="117"/>
  <c r="D14" i="117"/>
  <c r="L14" i="117" l="1"/>
  <c r="K15" i="139"/>
  <c r="H15" i="139"/>
  <c r="E15" i="139"/>
  <c r="B15" i="139"/>
  <c r="J13" i="139"/>
  <c r="G13" i="139"/>
  <c r="D13" i="139"/>
  <c r="L13" i="139" s="1"/>
  <c r="J12" i="139"/>
  <c r="J15" i="139" s="1"/>
  <c r="G12" i="139"/>
  <c r="G15" i="139" s="1"/>
  <c r="D12" i="139"/>
  <c r="D15" i="139" s="1"/>
  <c r="K6" i="139"/>
  <c r="L12" i="139" l="1"/>
  <c r="L15" i="139" s="1"/>
  <c r="N7" i="138" l="1"/>
  <c r="N7" i="95"/>
  <c r="N17" i="138"/>
  <c r="K17" i="138"/>
  <c r="J17" i="138"/>
  <c r="H17" i="138"/>
  <c r="E17" i="138"/>
  <c r="B17" i="138"/>
  <c r="M15" i="138"/>
  <c r="G15" i="138"/>
  <c r="D15" i="138"/>
  <c r="D17" i="138" s="1"/>
  <c r="O14" i="138"/>
  <c r="M14" i="138"/>
  <c r="G14" i="138"/>
  <c r="D14" i="138"/>
  <c r="M13" i="138"/>
  <c r="G13" i="138"/>
  <c r="D13" i="138"/>
  <c r="O13" i="138" s="1"/>
  <c r="D13" i="95"/>
  <c r="D16" i="95" s="1"/>
  <c r="G13" i="95"/>
  <c r="G16" i="95" s="1"/>
  <c r="J13" i="95"/>
  <c r="M13" i="95"/>
  <c r="O13" i="95"/>
  <c r="D14" i="95"/>
  <c r="G14" i="95"/>
  <c r="J14" i="95"/>
  <c r="J16" i="95" s="1"/>
  <c r="M14" i="95"/>
  <c r="M16" i="95" s="1"/>
  <c r="O14" i="95"/>
  <c r="B16" i="95"/>
  <c r="E16" i="95"/>
  <c r="H16" i="95"/>
  <c r="K16" i="95"/>
  <c r="N16" i="95"/>
  <c r="O16" i="95" l="1"/>
  <c r="G17" i="138"/>
  <c r="M17" i="138"/>
  <c r="O15" i="138"/>
  <c r="O17" i="138" s="1"/>
  <c r="J28" i="134" l="1"/>
  <c r="J29" i="135"/>
  <c r="L24" i="135"/>
  <c r="L14" i="135" l="1"/>
  <c r="L19" i="135"/>
  <c r="L19" i="134" l="1"/>
  <c r="L12" i="134"/>
  <c r="Y28" i="134" l="1"/>
  <c r="V28" i="134"/>
  <c r="S28" i="134"/>
  <c r="P28" i="134"/>
  <c r="M28" i="134"/>
  <c r="H28" i="134"/>
  <c r="E28" i="134"/>
  <c r="B28" i="134"/>
  <c r="U26" i="134"/>
  <c r="R26" i="134"/>
  <c r="G26" i="134"/>
  <c r="D26" i="134"/>
  <c r="U25" i="134"/>
  <c r="R25" i="134"/>
  <c r="G25" i="134"/>
  <c r="D25" i="134"/>
  <c r="U19" i="134"/>
  <c r="R19" i="134"/>
  <c r="O19" i="134"/>
  <c r="G19" i="134"/>
  <c r="X17" i="134"/>
  <c r="D17" i="134"/>
  <c r="X12" i="134"/>
  <c r="U12" i="134"/>
  <c r="R12" i="134"/>
  <c r="O12" i="134"/>
  <c r="G12" i="134"/>
  <c r="D12" i="134"/>
  <c r="D28" i="134" l="1"/>
  <c r="G28" i="134"/>
  <c r="Z25" i="134"/>
  <c r="U28" i="134"/>
  <c r="Z14" i="134"/>
  <c r="L28" i="134"/>
  <c r="R28" i="134"/>
  <c r="X28" i="134"/>
  <c r="O28" i="134"/>
  <c r="Z19" i="134"/>
  <c r="Z26" i="134"/>
  <c r="Z28" i="134" l="1"/>
  <c r="D13" i="137" l="1"/>
  <c r="F13" i="137"/>
  <c r="L13" i="137"/>
  <c r="O13" i="137"/>
  <c r="D14" i="137"/>
  <c r="F14" i="137"/>
  <c r="L14" i="137"/>
  <c r="O14" i="137"/>
  <c r="B16" i="137"/>
  <c r="G16" i="137"/>
  <c r="I16" i="137"/>
  <c r="J16" i="137"/>
  <c r="L16" i="137"/>
  <c r="M16" i="137"/>
  <c r="P16" i="137"/>
  <c r="Q13" i="137" l="1"/>
  <c r="O16" i="137"/>
  <c r="F16" i="137"/>
  <c r="Q14" i="137"/>
  <c r="D16" i="137"/>
  <c r="Q16" i="137"/>
  <c r="S17" i="136"/>
  <c r="S18" i="136"/>
  <c r="P17" i="136"/>
  <c r="P18" i="136"/>
  <c r="M17" i="136"/>
  <c r="M18" i="136"/>
  <c r="J17" i="136"/>
  <c r="J18" i="136"/>
  <c r="G17" i="136"/>
  <c r="D17" i="136"/>
  <c r="T19" i="136"/>
  <c r="Q19" i="136"/>
  <c r="N19" i="136"/>
  <c r="K19" i="136"/>
  <c r="H19" i="136"/>
  <c r="B19" i="136"/>
  <c r="G18" i="136"/>
  <c r="D18" i="136"/>
  <c r="D19" i="136" s="1"/>
  <c r="S16" i="136"/>
  <c r="P16" i="136"/>
  <c r="M16" i="136"/>
  <c r="J16" i="136"/>
  <c r="G16" i="136"/>
  <c r="D16" i="136"/>
  <c r="U7" i="136"/>
  <c r="S19" i="136" l="1"/>
  <c r="U16" i="136"/>
  <c r="P19" i="136"/>
  <c r="M19" i="136"/>
  <c r="U18" i="136"/>
  <c r="J19" i="136"/>
  <c r="U17" i="136"/>
  <c r="G19" i="136"/>
  <c r="U19" i="136" l="1"/>
  <c r="D12" i="135" l="1"/>
  <c r="G12" i="135"/>
  <c r="O12" i="135"/>
  <c r="R12" i="135"/>
  <c r="U12" i="135"/>
  <c r="X12" i="135"/>
  <c r="D17" i="135"/>
  <c r="X17" i="135"/>
  <c r="G19" i="135"/>
  <c r="O19" i="135"/>
  <c r="R19" i="135"/>
  <c r="U19" i="135"/>
  <c r="D22" i="135"/>
  <c r="X22" i="135"/>
  <c r="G24" i="135"/>
  <c r="O24" i="135"/>
  <c r="R24" i="135"/>
  <c r="U24" i="135"/>
  <c r="B29" i="135"/>
  <c r="E29" i="135"/>
  <c r="H29" i="135"/>
  <c r="M29" i="135"/>
  <c r="P29" i="135"/>
  <c r="S29" i="135"/>
  <c r="V29" i="135"/>
  <c r="Y29" i="135"/>
  <c r="X29" i="135" l="1"/>
  <c r="L29" i="135"/>
  <c r="G29" i="135"/>
  <c r="R29" i="135"/>
  <c r="D29" i="135"/>
  <c r="Z19" i="135"/>
  <c r="Z24" i="135"/>
  <c r="U29" i="135"/>
  <c r="O29" i="135"/>
  <c r="Z14" i="135"/>
  <c r="Z29" i="135" l="1"/>
  <c r="H29" i="123" l="1"/>
  <c r="I13" i="109" l="1"/>
  <c r="J14" i="123" l="1"/>
  <c r="F14" i="7" l="1"/>
  <c r="F16" i="7" s="1"/>
  <c r="L14" i="51" l="1"/>
  <c r="L15" i="51"/>
  <c r="I15" i="51"/>
  <c r="I14" i="51"/>
  <c r="I12" i="129" l="1" a="1"/>
  <c r="I12" i="129" s="1"/>
  <c r="I11" i="129" a="1"/>
  <c r="I11" i="129" s="1"/>
  <c r="F12" i="129" a="1"/>
  <c r="F12" i="129" s="1"/>
  <c r="F11" i="129" a="1"/>
  <c r="F11" i="129" s="1"/>
  <c r="I12" i="127" a="1"/>
  <c r="I12" i="127" s="1"/>
  <c r="I11" i="127" a="1"/>
  <c r="I11" i="127" s="1"/>
  <c r="F12" i="127" a="1"/>
  <c r="F12" i="127" s="1"/>
  <c r="F11" i="127" a="1"/>
  <c r="F11" i="127" s="1"/>
  <c r="I12" i="69" a="1"/>
  <c r="I12" i="69" s="1"/>
  <c r="I11" i="69" a="1"/>
  <c r="I11" i="69" s="1"/>
  <c r="F12" i="69" a="1"/>
  <c r="F12" i="69" s="1"/>
  <c r="F11" i="69" a="1"/>
  <c r="F11" i="69" s="1"/>
  <c r="I16" i="47" a="1"/>
  <c r="I16" i="47" s="1"/>
  <c r="I15" i="47" a="1"/>
  <c r="I15" i="47" s="1"/>
  <c r="F16" i="47" a="1"/>
  <c r="F16" i="47" s="1"/>
  <c r="F15" i="47" a="1"/>
  <c r="F15" i="47" s="1"/>
  <c r="L13" i="49" l="1" a="1"/>
  <c r="L13" i="49" s="1"/>
  <c r="I13" i="49" a="1"/>
  <c r="I13" i="49" s="1"/>
  <c r="I12" i="49" a="1"/>
  <c r="I12" i="49" s="1"/>
  <c r="F13" i="49" a="1"/>
  <c r="F13" i="49" s="1"/>
  <c r="F12" i="49" a="1"/>
  <c r="F12" i="49" s="1"/>
  <c r="I13" i="93" l="1" a="1"/>
  <c r="I13" i="93" s="1"/>
  <c r="I12" i="93" a="1"/>
  <c r="I12" i="93" s="1"/>
  <c r="F13" i="93" a="1"/>
  <c r="F13" i="93" s="1"/>
  <c r="F12" i="93" a="1"/>
  <c r="F12" i="93" s="1"/>
  <c r="L12" i="93" l="1" a="1"/>
  <c r="L12" i="93" s="1"/>
  <c r="P13" i="92" l="1"/>
  <c r="P16" i="92" s="1"/>
  <c r="M13" i="92"/>
  <c r="E16" i="30" l="1"/>
  <c r="F14" i="30"/>
  <c r="F16" i="30" s="1"/>
  <c r="N17" i="130" l="1"/>
  <c r="K17" i="130"/>
  <c r="H17" i="130"/>
  <c r="E17" i="130"/>
  <c r="B17" i="130"/>
  <c r="M15" i="130"/>
  <c r="J15" i="130"/>
  <c r="G15" i="130"/>
  <c r="D15" i="130"/>
  <c r="M14" i="130"/>
  <c r="J14" i="130"/>
  <c r="G14" i="130"/>
  <c r="D14" i="130"/>
  <c r="D17" i="130" s="1"/>
  <c r="M13" i="130"/>
  <c r="J13" i="130"/>
  <c r="G13" i="130"/>
  <c r="D13" i="130"/>
  <c r="P13" i="130" l="1"/>
  <c r="P15" i="130"/>
  <c r="J17" i="130"/>
  <c r="P14" i="130"/>
  <c r="P17" i="130" s="1"/>
  <c r="O13" i="130"/>
  <c r="O15" i="130"/>
  <c r="M17" i="130"/>
  <c r="G17" i="130"/>
  <c r="O14" i="130"/>
  <c r="O17" i="130" l="1"/>
  <c r="B28" i="39"/>
  <c r="E28" i="39"/>
  <c r="N28" i="39"/>
  <c r="Q28" i="39"/>
  <c r="W28" i="39"/>
  <c r="L11" i="67" l="1" a="1"/>
  <c r="L11" i="67" s="1"/>
  <c r="L14" i="67" a="1"/>
  <c r="L14" i="67" s="1"/>
  <c r="L13" i="67" a="1"/>
  <c r="L13" i="67" s="1"/>
  <c r="L12" i="67" a="1"/>
  <c r="L12" i="67" s="1"/>
  <c r="K15" i="67" l="1"/>
  <c r="M14" i="67"/>
  <c r="M13" i="67"/>
  <c r="M12" i="67"/>
  <c r="M11" i="67"/>
  <c r="N15" i="67" l="1"/>
  <c r="F12" i="6"/>
  <c r="F16" i="8"/>
  <c r="P20" i="8" l="1"/>
  <c r="M20" i="8"/>
  <c r="J20" i="8"/>
  <c r="G20" i="8"/>
  <c r="B20" i="8"/>
  <c r="L11" i="127" l="1" a="1"/>
  <c r="L11" i="127" s="1"/>
  <c r="L12" i="129" l="1" a="1"/>
  <c r="L12" i="129" s="1"/>
  <c r="L11" i="129" a="1"/>
  <c r="L11" i="129" s="1"/>
  <c r="N13" i="129" l="1"/>
  <c r="K13" i="129"/>
  <c r="H13" i="129"/>
  <c r="E13" i="129"/>
  <c r="B13" i="129"/>
  <c r="M12" i="129"/>
  <c r="J12" i="129"/>
  <c r="G12" i="129"/>
  <c r="D12" i="129"/>
  <c r="M11" i="129"/>
  <c r="J11" i="129"/>
  <c r="G11" i="129"/>
  <c r="D11" i="129"/>
  <c r="N6" i="129"/>
  <c r="J13" i="129" l="1"/>
  <c r="G13" i="129"/>
  <c r="O11" i="129"/>
  <c r="O12" i="129"/>
  <c r="D13" i="129"/>
  <c r="O13" i="129" l="1"/>
  <c r="L12" i="127" l="1" a="1"/>
  <c r="L12" i="127" s="1"/>
  <c r="N13" i="127" l="1"/>
  <c r="K13" i="127"/>
  <c r="H13" i="127"/>
  <c r="E13" i="127"/>
  <c r="B13" i="127"/>
  <c r="J12" i="127"/>
  <c r="G12" i="127"/>
  <c r="D12" i="127"/>
  <c r="J11" i="127"/>
  <c r="G11" i="127"/>
  <c r="D11" i="127"/>
  <c r="N6" i="127"/>
  <c r="D13" i="127" l="1"/>
  <c r="J13" i="127"/>
  <c r="G13" i="127"/>
  <c r="L16" i="8"/>
  <c r="I16" i="8"/>
  <c r="D16" i="8"/>
  <c r="Q16" i="8" l="1"/>
  <c r="M6" i="91"/>
  <c r="K16" i="126" l="1"/>
  <c r="H16" i="126"/>
  <c r="E16" i="126"/>
  <c r="B16" i="126"/>
  <c r="J15" i="126"/>
  <c r="G15" i="126"/>
  <c r="D15" i="126"/>
  <c r="J14" i="126"/>
  <c r="G14" i="126"/>
  <c r="D14" i="126"/>
  <c r="J13" i="126"/>
  <c r="G13" i="126"/>
  <c r="D13" i="126"/>
  <c r="K7" i="126"/>
  <c r="L15" i="126" l="1"/>
  <c r="L14" i="126"/>
  <c r="L13" i="126"/>
  <c r="D16" i="126"/>
  <c r="J16" i="126"/>
  <c r="G16" i="126"/>
  <c r="L16" i="126" l="1"/>
  <c r="L7" i="8" l="1"/>
  <c r="F18" i="8"/>
  <c r="F7" i="124" l="1"/>
  <c r="K7" i="98"/>
  <c r="N6" i="124"/>
  <c r="F13" i="124"/>
  <c r="F14" i="124"/>
  <c r="C15" i="124"/>
  <c r="F15" i="124" l="1"/>
  <c r="K13" i="69"/>
  <c r="P12" i="69"/>
  <c r="P11" i="69" l="1"/>
  <c r="N13" i="69" l="1"/>
  <c r="P13" i="69"/>
  <c r="L12" i="69" l="1" a="1"/>
  <c r="L12" i="69" s="1"/>
  <c r="L11" i="69" a="1"/>
  <c r="L11" i="69" s="1"/>
  <c r="M12" i="69" l="1"/>
  <c r="M11" i="69"/>
  <c r="Q6" i="69"/>
  <c r="J11" i="69"/>
  <c r="J12" i="69"/>
  <c r="Q13" i="69"/>
  <c r="J13" i="69" l="1"/>
  <c r="G13" i="102" l="1"/>
  <c r="G12" i="102"/>
  <c r="J12" i="6" l="1"/>
  <c r="D12" i="6"/>
  <c r="N12" i="6"/>
  <c r="T13" i="6"/>
  <c r="R13" i="6"/>
  <c r="N13" i="6"/>
  <c r="J13" i="6"/>
  <c r="F13" i="6"/>
  <c r="D13" i="6"/>
  <c r="V13" i="6" l="1"/>
  <c r="V12" i="6"/>
  <c r="R14" i="6"/>
  <c r="N14" i="6"/>
  <c r="J14" i="6" l="1"/>
  <c r="T14" i="6"/>
  <c r="G17" i="6"/>
  <c r="F14" i="6" l="1"/>
  <c r="D14" i="6"/>
  <c r="V14" i="6" l="1"/>
  <c r="W29" i="123"/>
  <c r="T29" i="123"/>
  <c r="Q29" i="123"/>
  <c r="N29" i="123"/>
  <c r="K29" i="123"/>
  <c r="E29" i="123"/>
  <c r="B29" i="123"/>
  <c r="S24" i="123"/>
  <c r="P24" i="123"/>
  <c r="M24" i="123"/>
  <c r="J24" i="123"/>
  <c r="G24" i="123"/>
  <c r="V22" i="123"/>
  <c r="D22" i="123"/>
  <c r="S19" i="123"/>
  <c r="P19" i="123"/>
  <c r="M19" i="123"/>
  <c r="J19" i="123"/>
  <c r="G19" i="123"/>
  <c r="V17" i="123"/>
  <c r="D17" i="123"/>
  <c r="V12" i="123"/>
  <c r="S12" i="123"/>
  <c r="P12" i="123"/>
  <c r="M12" i="123"/>
  <c r="G12" i="123"/>
  <c r="D12" i="123"/>
  <c r="X5" i="123"/>
  <c r="J29" i="123" l="1"/>
  <c r="G29" i="123"/>
  <c r="X24" i="123"/>
  <c r="P29" i="123"/>
  <c r="X19" i="123"/>
  <c r="X14" i="123"/>
  <c r="V29" i="123"/>
  <c r="M29" i="123"/>
  <c r="S29" i="123"/>
  <c r="D29" i="123"/>
  <c r="W27" i="40"/>
  <c r="Q27" i="40"/>
  <c r="N27" i="40"/>
  <c r="E27" i="40"/>
  <c r="B27" i="40"/>
  <c r="W27" i="41"/>
  <c r="Q27" i="41"/>
  <c r="N27" i="41"/>
  <c r="E27" i="41"/>
  <c r="B27" i="41"/>
  <c r="X29" i="123" l="1"/>
  <c r="S26" i="39"/>
  <c r="P26" i="39"/>
  <c r="G26" i="39"/>
  <c r="D26" i="39"/>
  <c r="X26" i="39" l="1"/>
  <c r="J17" i="122"/>
  <c r="G14" i="122"/>
  <c r="I14" i="122" s="1"/>
  <c r="G15" i="122"/>
  <c r="I15" i="122" s="1"/>
  <c r="G13" i="122"/>
  <c r="F15" i="122"/>
  <c r="F14" i="122"/>
  <c r="F13" i="122"/>
  <c r="B17" i="122"/>
  <c r="D15" i="122"/>
  <c r="D14" i="122"/>
  <c r="D13" i="122"/>
  <c r="J7" i="122"/>
  <c r="G17" i="122" l="1"/>
  <c r="F17" i="122"/>
  <c r="K14" i="122"/>
  <c r="I13" i="122"/>
  <c r="K15" i="122"/>
  <c r="D17" i="122"/>
  <c r="L16" i="47" a="1"/>
  <c r="L16" i="47" s="1"/>
  <c r="L15" i="47" a="1"/>
  <c r="L15" i="47" s="1"/>
  <c r="K13" i="122" l="1"/>
  <c r="K17" i="122" s="1"/>
  <c r="I17" i="122"/>
  <c r="K18" i="47"/>
  <c r="M16" i="47"/>
  <c r="M15" i="47"/>
  <c r="M18" i="47" l="1"/>
  <c r="L16" i="65" l="1" a="1"/>
  <c r="L16" i="65" s="1"/>
  <c r="L15" i="65" a="1"/>
  <c r="L15" i="65" s="1"/>
  <c r="O13" i="49" a="1"/>
  <c r="O13" i="49" s="1"/>
  <c r="O12" i="49" a="1"/>
  <c r="O12" i="49" s="1"/>
  <c r="L15" i="77" a="1"/>
  <c r="L15" i="77" s="1"/>
  <c r="L14" i="77" a="1"/>
  <c r="L14" i="77" s="1"/>
  <c r="L13" i="77" a="1"/>
  <c r="L13" i="77" s="1"/>
  <c r="L12" i="77" a="1"/>
  <c r="L12" i="77" s="1"/>
  <c r="L13" i="93" a="1"/>
  <c r="L13" i="93" s="1"/>
  <c r="O15" i="51" a="1"/>
  <c r="O15" i="51" s="1"/>
  <c r="O14" i="51" a="1"/>
  <c r="O14" i="51" s="1"/>
  <c r="O13" i="51" a="1"/>
  <c r="O13" i="51" s="1"/>
  <c r="P13" i="51" l="1"/>
  <c r="Q6" i="51"/>
  <c r="P15" i="51"/>
  <c r="P14" i="51"/>
  <c r="P16" i="51" l="1"/>
  <c r="N16" i="51"/>
  <c r="F17" i="8"/>
  <c r="F20" i="8" s="1"/>
  <c r="G14" i="28" l="1"/>
  <c r="G13" i="28"/>
  <c r="H27" i="41" l="1"/>
  <c r="K27" i="41"/>
  <c r="K27" i="40"/>
  <c r="H27" i="40"/>
  <c r="K28" i="39"/>
  <c r="H28" i="39"/>
  <c r="N16" i="72" l="1"/>
  <c r="J14" i="72"/>
  <c r="J13" i="72"/>
  <c r="G14" i="72"/>
  <c r="G13" i="72"/>
  <c r="E16" i="72"/>
  <c r="K16" i="72"/>
  <c r="H16" i="72"/>
  <c r="J16" i="72" l="1"/>
  <c r="G16" i="72"/>
  <c r="Q18" i="121"/>
  <c r="N18" i="121"/>
  <c r="K18" i="121"/>
  <c r="H18" i="121"/>
  <c r="E18" i="121"/>
  <c r="B18" i="121"/>
  <c r="P16" i="121"/>
  <c r="M16" i="121"/>
  <c r="J16" i="121"/>
  <c r="G16" i="121"/>
  <c r="D16" i="121"/>
  <c r="P15" i="121"/>
  <c r="M15" i="121"/>
  <c r="J15" i="121"/>
  <c r="G15" i="121"/>
  <c r="D15" i="121"/>
  <c r="R5" i="121"/>
  <c r="J18" i="121" l="1"/>
  <c r="P18" i="121"/>
  <c r="M18" i="121"/>
  <c r="D18" i="121"/>
  <c r="R15" i="121"/>
  <c r="R16" i="121"/>
  <c r="G18" i="121"/>
  <c r="M12" i="62"/>
  <c r="M16" i="65"/>
  <c r="M15" i="65"/>
  <c r="M12" i="93"/>
  <c r="K17" i="120"/>
  <c r="H17" i="120"/>
  <c r="E17" i="120"/>
  <c r="B17" i="120"/>
  <c r="J15" i="120"/>
  <c r="G15" i="120"/>
  <c r="D15" i="120"/>
  <c r="J14" i="120"/>
  <c r="G14" i="120"/>
  <c r="D14" i="120"/>
  <c r="K7" i="120"/>
  <c r="N6" i="119"/>
  <c r="D12" i="119"/>
  <c r="G12" i="119"/>
  <c r="I12" i="119"/>
  <c r="J12" i="119" s="1"/>
  <c r="L12" i="119"/>
  <c r="M12" i="119" s="1"/>
  <c r="P12" i="119"/>
  <c r="D13" i="119"/>
  <c r="G13" i="119"/>
  <c r="I13" i="119"/>
  <c r="J13" i="119" s="1"/>
  <c r="L13" i="119"/>
  <c r="M13" i="119" s="1"/>
  <c r="P13" i="119"/>
  <c r="B15" i="119"/>
  <c r="E15" i="119"/>
  <c r="H15" i="119"/>
  <c r="K15" i="119"/>
  <c r="N15" i="119"/>
  <c r="Q15" i="119"/>
  <c r="J16" i="117"/>
  <c r="G16" i="117"/>
  <c r="D16" i="117"/>
  <c r="J15" i="117"/>
  <c r="G15" i="117"/>
  <c r="D15" i="117"/>
  <c r="K7" i="117"/>
  <c r="J12" i="79"/>
  <c r="L12" i="79" s="1"/>
  <c r="G12" i="79"/>
  <c r="I12" i="79" s="1"/>
  <c r="P13" i="49"/>
  <c r="P12" i="49"/>
  <c r="N15" i="49"/>
  <c r="K18" i="116"/>
  <c r="H18" i="116"/>
  <c r="E18" i="116"/>
  <c r="B18" i="116"/>
  <c r="J16" i="116"/>
  <c r="G16" i="116"/>
  <c r="D16" i="116"/>
  <c r="J15" i="116"/>
  <c r="G15" i="116"/>
  <c r="G18" i="116" s="1"/>
  <c r="D15" i="116"/>
  <c r="K9" i="116"/>
  <c r="M13" i="93"/>
  <c r="M15" i="77"/>
  <c r="M14" i="77"/>
  <c r="M13" i="77"/>
  <c r="M12" i="77"/>
  <c r="M21" i="114"/>
  <c r="J21" i="114"/>
  <c r="G21" i="114"/>
  <c r="D21" i="114"/>
  <c r="N23" i="114"/>
  <c r="K23" i="114"/>
  <c r="H23" i="114"/>
  <c r="E23" i="114"/>
  <c r="B23" i="114"/>
  <c r="M22" i="114"/>
  <c r="J22" i="114"/>
  <c r="G22" i="114"/>
  <c r="D22" i="114"/>
  <c r="M20" i="114"/>
  <c r="J20" i="114"/>
  <c r="G20" i="114"/>
  <c r="D20" i="114"/>
  <c r="M19" i="114"/>
  <c r="O19" i="114" s="1"/>
  <c r="J19" i="114"/>
  <c r="D19" i="114"/>
  <c r="O8" i="114"/>
  <c r="I13" i="50"/>
  <c r="J13" i="50" s="1"/>
  <c r="G16" i="112"/>
  <c r="G17" i="112"/>
  <c r="G19" i="112" s="1"/>
  <c r="H19" i="112"/>
  <c r="E19" i="112"/>
  <c r="B19" i="112"/>
  <c r="D17" i="112"/>
  <c r="D16" i="112"/>
  <c r="D19" i="112" s="1"/>
  <c r="G10" i="112"/>
  <c r="H16" i="111"/>
  <c r="E16" i="111"/>
  <c r="B16" i="111"/>
  <c r="G14" i="111"/>
  <c r="D14" i="111"/>
  <c r="G13" i="111"/>
  <c r="D13" i="111"/>
  <c r="I7" i="111"/>
  <c r="I13" i="44"/>
  <c r="J13" i="44" s="1"/>
  <c r="L13" i="50"/>
  <c r="M13" i="50" s="1"/>
  <c r="M15" i="50" s="1"/>
  <c r="B17" i="109"/>
  <c r="G17" i="109"/>
  <c r="J17" i="109"/>
  <c r="L14" i="109"/>
  <c r="M17" i="109"/>
  <c r="P17" i="109"/>
  <c r="O14" i="109"/>
  <c r="I14" i="109"/>
  <c r="D14" i="109"/>
  <c r="O15" i="109"/>
  <c r="L15" i="109"/>
  <c r="I15" i="109"/>
  <c r="F15" i="109"/>
  <c r="F17" i="109" s="1"/>
  <c r="D15" i="109"/>
  <c r="O13" i="109"/>
  <c r="L13" i="109"/>
  <c r="D13" i="109"/>
  <c r="O7" i="109"/>
  <c r="M20" i="103"/>
  <c r="J20" i="103"/>
  <c r="G20" i="103"/>
  <c r="D20" i="103"/>
  <c r="N22" i="103"/>
  <c r="K22" i="103"/>
  <c r="H22" i="103"/>
  <c r="E22" i="103"/>
  <c r="B22" i="103"/>
  <c r="M21" i="103"/>
  <c r="J21" i="103"/>
  <c r="G21" i="103"/>
  <c r="G22" i="103" s="1"/>
  <c r="D21" i="103"/>
  <c r="D22" i="103" s="1"/>
  <c r="M19" i="103"/>
  <c r="J19" i="103"/>
  <c r="G19" i="103"/>
  <c r="D19" i="103"/>
  <c r="O8" i="103"/>
  <c r="O15" i="102"/>
  <c r="K15" i="102"/>
  <c r="H15" i="102"/>
  <c r="B15" i="102"/>
  <c r="M13" i="102"/>
  <c r="J13" i="102"/>
  <c r="D13" i="102"/>
  <c r="M12" i="102"/>
  <c r="J12" i="102"/>
  <c r="D12" i="102"/>
  <c r="N6" i="102"/>
  <c r="D14" i="53"/>
  <c r="G14" i="53"/>
  <c r="J14" i="53"/>
  <c r="D15" i="53"/>
  <c r="G15" i="53"/>
  <c r="J15" i="53"/>
  <c r="M15" i="53"/>
  <c r="M17" i="53" s="1"/>
  <c r="B17" i="53"/>
  <c r="E17" i="53"/>
  <c r="H17" i="53"/>
  <c r="K17" i="53"/>
  <c r="N17" i="53"/>
  <c r="K17" i="101"/>
  <c r="H17" i="101"/>
  <c r="E17" i="101"/>
  <c r="B17" i="101"/>
  <c r="J15" i="101"/>
  <c r="G15" i="101"/>
  <c r="D15" i="101"/>
  <c r="J14" i="101"/>
  <c r="G14" i="101"/>
  <c r="D14" i="101"/>
  <c r="J13" i="101"/>
  <c r="G13" i="101"/>
  <c r="D13" i="101"/>
  <c r="J12" i="101"/>
  <c r="G12" i="101"/>
  <c r="D12" i="101"/>
  <c r="K6" i="101"/>
  <c r="R5" i="100"/>
  <c r="D16" i="100"/>
  <c r="G16" i="100"/>
  <c r="J16" i="100"/>
  <c r="M16" i="100"/>
  <c r="P16" i="100"/>
  <c r="D17" i="100"/>
  <c r="G17" i="100"/>
  <c r="J17" i="100"/>
  <c r="M17" i="100"/>
  <c r="P17" i="100"/>
  <c r="B19" i="100"/>
  <c r="E19" i="100"/>
  <c r="H19" i="100"/>
  <c r="K19" i="100"/>
  <c r="N19" i="100"/>
  <c r="Q19" i="100"/>
  <c r="Q7" i="99"/>
  <c r="D16" i="99"/>
  <c r="J16" i="99"/>
  <c r="M16" i="99"/>
  <c r="P16" i="99"/>
  <c r="D13" i="98"/>
  <c r="G13" i="98"/>
  <c r="J13" i="98"/>
  <c r="J16" i="98" s="1"/>
  <c r="D14" i="98"/>
  <c r="G14" i="98"/>
  <c r="J14" i="98"/>
  <c r="B16" i="98"/>
  <c r="E16" i="98"/>
  <c r="H16" i="98"/>
  <c r="K16" i="98"/>
  <c r="K7" i="97"/>
  <c r="D13" i="97"/>
  <c r="G13" i="97"/>
  <c r="J13" i="97"/>
  <c r="D14" i="97"/>
  <c r="G14" i="97"/>
  <c r="J14" i="97"/>
  <c r="B16" i="97"/>
  <c r="E16" i="97"/>
  <c r="H16" i="97"/>
  <c r="K16" i="97"/>
  <c r="R7" i="96"/>
  <c r="E13" i="96"/>
  <c r="Q13" i="96"/>
  <c r="E14" i="96"/>
  <c r="Q14" i="96"/>
  <c r="H15" i="96"/>
  <c r="K15" i="96"/>
  <c r="N15" i="96"/>
  <c r="H16" i="96"/>
  <c r="K16" i="96"/>
  <c r="N16" i="96"/>
  <c r="H17" i="96"/>
  <c r="K17" i="96"/>
  <c r="N17" i="96"/>
  <c r="H18" i="96"/>
  <c r="K18" i="96"/>
  <c r="N18" i="96"/>
  <c r="C20" i="96"/>
  <c r="F20" i="96"/>
  <c r="I20" i="96"/>
  <c r="L20" i="96"/>
  <c r="O20" i="96"/>
  <c r="R20" i="96"/>
  <c r="N7" i="94"/>
  <c r="D13" i="94"/>
  <c r="G13" i="94"/>
  <c r="J13" i="94"/>
  <c r="M13" i="94"/>
  <c r="D14" i="94"/>
  <c r="G14" i="94"/>
  <c r="J14" i="94"/>
  <c r="M14" i="94"/>
  <c r="B16" i="94"/>
  <c r="E16" i="94"/>
  <c r="H16" i="94"/>
  <c r="K16" i="94"/>
  <c r="N16" i="94"/>
  <c r="Q6" i="93"/>
  <c r="D12" i="93"/>
  <c r="G12" i="93"/>
  <c r="J12" i="93"/>
  <c r="P12" i="93"/>
  <c r="D13" i="93"/>
  <c r="G13" i="93"/>
  <c r="J13" i="93"/>
  <c r="P13" i="93"/>
  <c r="B15" i="93"/>
  <c r="E15" i="93"/>
  <c r="H15" i="93"/>
  <c r="N15" i="93"/>
  <c r="Q15" i="93"/>
  <c r="Q7" i="92"/>
  <c r="D13" i="92"/>
  <c r="G13" i="92"/>
  <c r="J13" i="92"/>
  <c r="D14" i="92"/>
  <c r="G14" i="92"/>
  <c r="J14" i="92"/>
  <c r="J16" i="92" s="1"/>
  <c r="M14" i="92"/>
  <c r="B16" i="92"/>
  <c r="E16" i="92"/>
  <c r="H16" i="92"/>
  <c r="K16" i="92"/>
  <c r="Q16" i="92"/>
  <c r="E12" i="91"/>
  <c r="F12" i="91"/>
  <c r="H12" i="91" s="1"/>
  <c r="I12" i="91"/>
  <c r="K12" i="91" s="1"/>
  <c r="M6" i="90"/>
  <c r="E12" i="90"/>
  <c r="F12" i="90"/>
  <c r="H12" i="90" s="1"/>
  <c r="I12" i="90"/>
  <c r="K12" i="90" s="1"/>
  <c r="M6" i="89"/>
  <c r="E12" i="89"/>
  <c r="F12" i="89"/>
  <c r="H12" i="89" s="1"/>
  <c r="I12" i="89"/>
  <c r="K12" i="89" s="1"/>
  <c r="M6" i="88"/>
  <c r="E12" i="88"/>
  <c r="F12" i="88"/>
  <c r="H12" i="88" s="1"/>
  <c r="I12" i="88"/>
  <c r="K12" i="88" s="1"/>
  <c r="M6" i="87"/>
  <c r="E12" i="87"/>
  <c r="M12" i="87" s="1"/>
  <c r="F12" i="87"/>
  <c r="H12" i="87" s="1"/>
  <c r="I12" i="87"/>
  <c r="K12" i="87" s="1"/>
  <c r="M6" i="86"/>
  <c r="E12" i="86"/>
  <c r="F12" i="86"/>
  <c r="H12" i="86" s="1"/>
  <c r="I12" i="86"/>
  <c r="K12" i="86" s="1"/>
  <c r="M6" i="85"/>
  <c r="E12" i="85"/>
  <c r="F12" i="85"/>
  <c r="H12" i="85" s="1"/>
  <c r="I12" i="85"/>
  <c r="K12" i="85" s="1"/>
  <c r="M6" i="84"/>
  <c r="E12" i="84"/>
  <c r="F12" i="84"/>
  <c r="H12" i="84" s="1"/>
  <c r="I12" i="84"/>
  <c r="K12" i="84" s="1"/>
  <c r="M6" i="83"/>
  <c r="E12" i="83"/>
  <c r="F12" i="83"/>
  <c r="H12" i="83" s="1"/>
  <c r="I12" i="83"/>
  <c r="K12" i="83" s="1"/>
  <c r="M6" i="82"/>
  <c r="E12" i="82"/>
  <c r="F12" i="82"/>
  <c r="I12" i="82"/>
  <c r="E13" i="82"/>
  <c r="F13" i="82"/>
  <c r="H13" i="82" s="1"/>
  <c r="I13" i="82"/>
  <c r="K13" i="82" s="1"/>
  <c r="B14" i="82"/>
  <c r="C14" i="82"/>
  <c r="L14" i="82"/>
  <c r="N7" i="81"/>
  <c r="D13" i="81"/>
  <c r="G13" i="81"/>
  <c r="J13" i="81"/>
  <c r="M13" i="81"/>
  <c r="D14" i="81"/>
  <c r="G14" i="81"/>
  <c r="J14" i="81"/>
  <c r="M14" i="81"/>
  <c r="B16" i="81"/>
  <c r="E16" i="81"/>
  <c r="H16" i="81"/>
  <c r="K16" i="81"/>
  <c r="N16" i="81"/>
  <c r="N7" i="80"/>
  <c r="D13" i="80"/>
  <c r="G13" i="80"/>
  <c r="J13" i="80"/>
  <c r="M13" i="80"/>
  <c r="D14" i="80"/>
  <c r="G14" i="80"/>
  <c r="J14" i="80"/>
  <c r="M14" i="80"/>
  <c r="M16" i="80" s="1"/>
  <c r="B16" i="80"/>
  <c r="E16" i="80"/>
  <c r="H16" i="80"/>
  <c r="K16" i="80"/>
  <c r="N16" i="80"/>
  <c r="N6" i="79"/>
  <c r="F12" i="79"/>
  <c r="M8" i="78"/>
  <c r="D14" i="78"/>
  <c r="G14" i="78"/>
  <c r="J14" i="78"/>
  <c r="M14" i="78"/>
  <c r="D15" i="78"/>
  <c r="G15" i="78"/>
  <c r="J15" i="78"/>
  <c r="M15" i="78"/>
  <c r="B17" i="78"/>
  <c r="E17" i="78"/>
  <c r="H17" i="78"/>
  <c r="K17" i="78"/>
  <c r="N17" i="78"/>
  <c r="O6" i="77"/>
  <c r="D12" i="77"/>
  <c r="G12" i="77"/>
  <c r="J12" i="77"/>
  <c r="D13" i="77"/>
  <c r="G13" i="77"/>
  <c r="J13" i="77"/>
  <c r="D14" i="77"/>
  <c r="G14" i="77"/>
  <c r="J14" i="77"/>
  <c r="D15" i="77"/>
  <c r="G15" i="77"/>
  <c r="J15" i="77"/>
  <c r="B17" i="77"/>
  <c r="E17" i="77"/>
  <c r="H17" i="77"/>
  <c r="N17" i="77"/>
  <c r="K6" i="76"/>
  <c r="D12" i="76"/>
  <c r="G12" i="76"/>
  <c r="J12" i="76"/>
  <c r="D13" i="76"/>
  <c r="G13" i="76"/>
  <c r="J13" i="76"/>
  <c r="B15" i="76"/>
  <c r="E15" i="76"/>
  <c r="H15" i="76"/>
  <c r="K15" i="76"/>
  <c r="K8" i="73"/>
  <c r="D16" i="73"/>
  <c r="K16" i="73"/>
  <c r="D17" i="73"/>
  <c r="K17" i="73"/>
  <c r="L19" i="73"/>
  <c r="N7" i="72"/>
  <c r="D13" i="72"/>
  <c r="D14" i="72"/>
  <c r="M14" i="72"/>
  <c r="M16" i="72" s="1"/>
  <c r="B16" i="72"/>
  <c r="K9" i="70"/>
  <c r="D15" i="70"/>
  <c r="G15" i="70"/>
  <c r="J15" i="70"/>
  <c r="D16" i="70"/>
  <c r="G16" i="70"/>
  <c r="J16" i="70"/>
  <c r="B18" i="70"/>
  <c r="E18" i="70"/>
  <c r="H18" i="70"/>
  <c r="K18" i="70"/>
  <c r="D11" i="69"/>
  <c r="G11" i="69"/>
  <c r="D12" i="69"/>
  <c r="G12" i="69"/>
  <c r="B13" i="69"/>
  <c r="E13" i="69"/>
  <c r="H13" i="69"/>
  <c r="N6" i="68"/>
  <c r="D12" i="68"/>
  <c r="J12" i="68"/>
  <c r="M12" i="68"/>
  <c r="D13" i="68"/>
  <c r="G14" i="68"/>
  <c r="J14" i="68"/>
  <c r="M14" i="68"/>
  <c r="G15" i="68"/>
  <c r="J15" i="68"/>
  <c r="M15" i="68"/>
  <c r="B17" i="68"/>
  <c r="E17" i="68"/>
  <c r="H17" i="68"/>
  <c r="K17" i="68"/>
  <c r="N17" i="68"/>
  <c r="N6" i="67"/>
  <c r="D11" i="67"/>
  <c r="G11" i="67"/>
  <c r="J11" i="67"/>
  <c r="D12" i="67"/>
  <c r="G12" i="67"/>
  <c r="J12" i="67"/>
  <c r="D13" i="67"/>
  <c r="G13" i="67"/>
  <c r="J13" i="67"/>
  <c r="D14" i="67"/>
  <c r="G14" i="67"/>
  <c r="J14" i="67"/>
  <c r="B15" i="67"/>
  <c r="E15" i="67"/>
  <c r="H15" i="67"/>
  <c r="K6" i="66"/>
  <c r="D11" i="66"/>
  <c r="G11" i="66"/>
  <c r="J11" i="66"/>
  <c r="D12" i="66"/>
  <c r="G12" i="66"/>
  <c r="J12" i="66"/>
  <c r="B13" i="66"/>
  <c r="E13" i="66"/>
  <c r="H13" i="66"/>
  <c r="K13" i="66"/>
  <c r="P9" i="65"/>
  <c r="D15" i="65"/>
  <c r="J15" i="65"/>
  <c r="D16" i="65"/>
  <c r="G16" i="65"/>
  <c r="G18" i="65" s="1"/>
  <c r="J16" i="65"/>
  <c r="P16" i="65"/>
  <c r="B18" i="65"/>
  <c r="E18" i="65"/>
  <c r="H18" i="65"/>
  <c r="K18" i="65"/>
  <c r="N18" i="65"/>
  <c r="P18" i="65" s="1"/>
  <c r="Q18" i="65"/>
  <c r="M10" i="63"/>
  <c r="D16" i="63"/>
  <c r="G16" i="63"/>
  <c r="J16" i="63"/>
  <c r="D17" i="63"/>
  <c r="G17" i="63"/>
  <c r="J17" i="63"/>
  <c r="M17" i="63"/>
  <c r="M19" i="63" s="1"/>
  <c r="B19" i="63"/>
  <c r="E19" i="63"/>
  <c r="H19" i="63"/>
  <c r="K19" i="63"/>
  <c r="N19" i="63"/>
  <c r="K6" i="62"/>
  <c r="D12" i="62"/>
  <c r="G12" i="62"/>
  <c r="J12" i="62"/>
  <c r="D13" i="62"/>
  <c r="G13" i="62"/>
  <c r="I13" i="62"/>
  <c r="J13" i="62" s="1"/>
  <c r="L13" i="62"/>
  <c r="M13" i="62" s="1"/>
  <c r="B15" i="62"/>
  <c r="E15" i="62"/>
  <c r="H15" i="62"/>
  <c r="K15" i="62"/>
  <c r="N15" i="62"/>
  <c r="K6" i="61"/>
  <c r="D12" i="61"/>
  <c r="G12" i="61"/>
  <c r="J12" i="61"/>
  <c r="D13" i="61"/>
  <c r="G13" i="61"/>
  <c r="J13" i="61"/>
  <c r="B15" i="61"/>
  <c r="E15" i="61"/>
  <c r="H15" i="61"/>
  <c r="K15" i="61"/>
  <c r="Q8" i="60"/>
  <c r="D25" i="60"/>
  <c r="G25" i="60"/>
  <c r="O8" i="59"/>
  <c r="N7" i="58"/>
  <c r="D18" i="58"/>
  <c r="G18" i="58"/>
  <c r="J18" i="58"/>
  <c r="M18" i="58"/>
  <c r="M10" i="57"/>
  <c r="D16" i="57"/>
  <c r="G16" i="57"/>
  <c r="J16" i="57"/>
  <c r="D17" i="57"/>
  <c r="G17" i="57"/>
  <c r="J17" i="57"/>
  <c r="M17" i="57"/>
  <c r="M19" i="57" s="1"/>
  <c r="B19" i="57"/>
  <c r="E19" i="57"/>
  <c r="H19" i="57"/>
  <c r="K19" i="57"/>
  <c r="N19" i="57"/>
  <c r="M9" i="56"/>
  <c r="D15" i="56"/>
  <c r="G15" i="56"/>
  <c r="J15" i="56"/>
  <c r="D16" i="56"/>
  <c r="D18" i="56" s="1"/>
  <c r="G16" i="56"/>
  <c r="J16" i="56"/>
  <c r="M16" i="56"/>
  <c r="M18" i="56" s="1"/>
  <c r="B18" i="56"/>
  <c r="E18" i="56"/>
  <c r="H18" i="56"/>
  <c r="K18" i="56"/>
  <c r="N18" i="56"/>
  <c r="K6" i="55"/>
  <c r="D12" i="55"/>
  <c r="G12" i="55"/>
  <c r="J12" i="55"/>
  <c r="D13" i="55"/>
  <c r="G13" i="55"/>
  <c r="J13" i="55"/>
  <c r="B15" i="55"/>
  <c r="E15" i="55"/>
  <c r="H15" i="55"/>
  <c r="K15" i="55"/>
  <c r="M10" i="54"/>
  <c r="D16" i="54"/>
  <c r="G16" i="54"/>
  <c r="J16" i="54"/>
  <c r="D17" i="54"/>
  <c r="D19" i="54" s="1"/>
  <c r="G17" i="54"/>
  <c r="J17" i="54"/>
  <c r="M17" i="54"/>
  <c r="M19" i="54" s="1"/>
  <c r="B19" i="54"/>
  <c r="E19" i="54"/>
  <c r="H19" i="54"/>
  <c r="K19" i="54"/>
  <c r="N19" i="54"/>
  <c r="M8" i="53"/>
  <c r="K6" i="52"/>
  <c r="D11" i="52"/>
  <c r="G11" i="52"/>
  <c r="J11" i="52"/>
  <c r="D12" i="52"/>
  <c r="G12" i="52"/>
  <c r="J12" i="52"/>
  <c r="B14" i="52"/>
  <c r="E14" i="52"/>
  <c r="H14" i="52"/>
  <c r="K14" i="52"/>
  <c r="D12" i="51"/>
  <c r="G12" i="51"/>
  <c r="J12" i="51"/>
  <c r="D13" i="51"/>
  <c r="G13" i="51"/>
  <c r="J13" i="51"/>
  <c r="D14" i="51"/>
  <c r="G14" i="51"/>
  <c r="J14" i="51"/>
  <c r="M14" i="51"/>
  <c r="D15" i="51"/>
  <c r="G15" i="51"/>
  <c r="J15" i="51"/>
  <c r="M15" i="51"/>
  <c r="B16" i="51"/>
  <c r="E16" i="51"/>
  <c r="H16" i="51"/>
  <c r="K16" i="51"/>
  <c r="Q16" i="51"/>
  <c r="K6" i="50"/>
  <c r="D12" i="50"/>
  <c r="G12" i="50"/>
  <c r="J12" i="50"/>
  <c r="D13" i="50"/>
  <c r="G13" i="50"/>
  <c r="B15" i="50"/>
  <c r="E15" i="50"/>
  <c r="H15" i="50"/>
  <c r="K15" i="50"/>
  <c r="N15" i="50"/>
  <c r="Q6" i="49"/>
  <c r="D12" i="49"/>
  <c r="G12" i="49"/>
  <c r="J12" i="49"/>
  <c r="D13" i="49"/>
  <c r="G13" i="49"/>
  <c r="J13" i="49"/>
  <c r="M13" i="49"/>
  <c r="M15" i="49" s="1"/>
  <c r="B15" i="49"/>
  <c r="E15" i="49"/>
  <c r="H15" i="49"/>
  <c r="K15" i="49"/>
  <c r="Q15" i="49"/>
  <c r="K6" i="48"/>
  <c r="D12" i="48"/>
  <c r="G12" i="48"/>
  <c r="J12" i="48"/>
  <c r="D13" i="48"/>
  <c r="G13" i="48"/>
  <c r="J13" i="48"/>
  <c r="B15" i="48"/>
  <c r="E15" i="48"/>
  <c r="H15" i="48"/>
  <c r="K15" i="48"/>
  <c r="N9" i="47"/>
  <c r="D15" i="47"/>
  <c r="G15" i="47"/>
  <c r="J15" i="47"/>
  <c r="D16" i="47"/>
  <c r="G16" i="47"/>
  <c r="J16" i="47"/>
  <c r="B18" i="47"/>
  <c r="E18" i="47"/>
  <c r="H18" i="47"/>
  <c r="N18" i="47"/>
  <c r="K8" i="46"/>
  <c r="D16" i="46"/>
  <c r="M16" i="46"/>
  <c r="D17" i="46"/>
  <c r="M17" i="46"/>
  <c r="N19" i="46"/>
  <c r="K6" i="45"/>
  <c r="D12" i="45"/>
  <c r="G12" i="45"/>
  <c r="J12" i="45"/>
  <c r="D13" i="45"/>
  <c r="G13" i="45"/>
  <c r="J13" i="45"/>
  <c r="D14" i="45"/>
  <c r="G14" i="45"/>
  <c r="I14" i="45"/>
  <c r="J14" i="45" s="1"/>
  <c r="L14" i="45"/>
  <c r="M14" i="45" s="1"/>
  <c r="D15" i="45"/>
  <c r="G15" i="45"/>
  <c r="I15" i="45"/>
  <c r="J15" i="45" s="1"/>
  <c r="L15" i="45"/>
  <c r="M15" i="45" s="1"/>
  <c r="B16" i="45"/>
  <c r="E16" i="45"/>
  <c r="H16" i="45"/>
  <c r="K16" i="45"/>
  <c r="N16" i="45"/>
  <c r="K6" i="44"/>
  <c r="D12" i="44"/>
  <c r="G12" i="44"/>
  <c r="J12" i="44"/>
  <c r="P12" i="44"/>
  <c r="D13" i="44"/>
  <c r="G13" i="44"/>
  <c r="L13" i="44"/>
  <c r="M13" i="44" s="1"/>
  <c r="M15" i="44" s="1"/>
  <c r="P13" i="44"/>
  <c r="B15" i="44"/>
  <c r="E15" i="44"/>
  <c r="H15" i="44"/>
  <c r="K15" i="44"/>
  <c r="Q15" i="44"/>
  <c r="I8" i="43"/>
  <c r="H16" i="43"/>
  <c r="J16" i="43"/>
  <c r="H17" i="43"/>
  <c r="J17" i="43"/>
  <c r="H18" i="43"/>
  <c r="J18" i="43"/>
  <c r="H19" i="43"/>
  <c r="J19" i="43"/>
  <c r="H20" i="43"/>
  <c r="J20" i="43"/>
  <c r="H21" i="43"/>
  <c r="J21" i="43"/>
  <c r="I23" i="43"/>
  <c r="A26" i="43"/>
  <c r="B26" i="43"/>
  <c r="C26" i="43"/>
  <c r="D26" i="43"/>
  <c r="E26" i="43"/>
  <c r="F26" i="43"/>
  <c r="C6" i="42"/>
  <c r="D15" i="42"/>
  <c r="I15" i="42"/>
  <c r="D16" i="42"/>
  <c r="I16" i="42"/>
  <c r="D17" i="42"/>
  <c r="I17" i="42"/>
  <c r="A21" i="42"/>
  <c r="B21" i="42"/>
  <c r="C21" i="42"/>
  <c r="X5" i="41"/>
  <c r="D14" i="41"/>
  <c r="G14" i="41"/>
  <c r="J14" i="41"/>
  <c r="M14" i="41"/>
  <c r="P14" i="41"/>
  <c r="S14" i="41"/>
  <c r="V14" i="41"/>
  <c r="D17" i="41"/>
  <c r="G17" i="41"/>
  <c r="J17" i="41"/>
  <c r="M17" i="41"/>
  <c r="P17" i="41"/>
  <c r="S17" i="41"/>
  <c r="V17" i="41"/>
  <c r="D20" i="41"/>
  <c r="G20" i="41"/>
  <c r="J20" i="41"/>
  <c r="M20" i="41"/>
  <c r="P20" i="41"/>
  <c r="S20" i="41"/>
  <c r="V20" i="41"/>
  <c r="D25" i="41"/>
  <c r="G25" i="41"/>
  <c r="P25" i="41"/>
  <c r="S25" i="41"/>
  <c r="T27" i="41"/>
  <c r="X5" i="40"/>
  <c r="D14" i="40"/>
  <c r="G14" i="40"/>
  <c r="J14" i="40"/>
  <c r="M14" i="40"/>
  <c r="P14" i="40"/>
  <c r="S14" i="40"/>
  <c r="V14" i="40"/>
  <c r="D16" i="40"/>
  <c r="G16" i="40"/>
  <c r="J16" i="40"/>
  <c r="M16" i="40"/>
  <c r="P16" i="40"/>
  <c r="S16" i="40"/>
  <c r="V16" i="40"/>
  <c r="D18" i="40"/>
  <c r="G18" i="40"/>
  <c r="J18" i="40"/>
  <c r="M18" i="40"/>
  <c r="P18" i="40"/>
  <c r="S18" i="40"/>
  <c r="V18" i="40"/>
  <c r="D20" i="40"/>
  <c r="G20" i="40"/>
  <c r="J20" i="40"/>
  <c r="M20" i="40"/>
  <c r="P20" i="40"/>
  <c r="S20" i="40"/>
  <c r="V20" i="40"/>
  <c r="D25" i="40"/>
  <c r="G25" i="40"/>
  <c r="P25" i="40"/>
  <c r="S25" i="40"/>
  <c r="T27" i="40"/>
  <c r="X5" i="39"/>
  <c r="D12" i="39"/>
  <c r="G12" i="39"/>
  <c r="J12" i="39"/>
  <c r="M12" i="39"/>
  <c r="P12" i="39"/>
  <c r="S12" i="39"/>
  <c r="V12" i="39"/>
  <c r="D17" i="39"/>
  <c r="V17" i="39"/>
  <c r="G19" i="39"/>
  <c r="J19" i="39"/>
  <c r="M19" i="39"/>
  <c r="P19" i="39"/>
  <c r="S19" i="39"/>
  <c r="D25" i="39"/>
  <c r="G25" i="39"/>
  <c r="P25" i="39"/>
  <c r="S25" i="39"/>
  <c r="T28" i="39"/>
  <c r="O8" i="38"/>
  <c r="D19" i="38"/>
  <c r="G19" i="38"/>
  <c r="J19" i="38"/>
  <c r="M19" i="38"/>
  <c r="D20" i="38"/>
  <c r="G20" i="38"/>
  <c r="J20" i="38"/>
  <c r="M20" i="38"/>
  <c r="B21" i="38"/>
  <c r="E21" i="38"/>
  <c r="H21" i="38"/>
  <c r="K21" i="38"/>
  <c r="N21" i="38"/>
  <c r="B6" i="37"/>
  <c r="D12" i="37"/>
  <c r="G12" i="37"/>
  <c r="J12" i="37"/>
  <c r="D13" i="37"/>
  <c r="G13" i="37"/>
  <c r="J13" i="37"/>
  <c r="B15" i="37"/>
  <c r="E15" i="37"/>
  <c r="H15" i="37"/>
  <c r="K15" i="37"/>
  <c r="P5" i="36"/>
  <c r="K13" i="36"/>
  <c r="P13" i="36"/>
  <c r="R13" i="36"/>
  <c r="K14" i="36"/>
  <c r="R14" i="36"/>
  <c r="K15" i="36"/>
  <c r="P15" i="36"/>
  <c r="R15" i="36"/>
  <c r="K16" i="36"/>
  <c r="R16" i="36"/>
  <c r="R17" i="36"/>
  <c r="R18" i="36"/>
  <c r="U7" i="35"/>
  <c r="D16" i="35"/>
  <c r="G16" i="35"/>
  <c r="J16" i="35"/>
  <c r="M16" i="35"/>
  <c r="P16" i="35"/>
  <c r="S16" i="35"/>
  <c r="D17" i="35"/>
  <c r="G17" i="35"/>
  <c r="J17" i="35"/>
  <c r="M17" i="35"/>
  <c r="P17" i="35"/>
  <c r="S17" i="35"/>
  <c r="B18" i="35"/>
  <c r="H18" i="35"/>
  <c r="K18" i="35"/>
  <c r="N18" i="35"/>
  <c r="Q18" i="35"/>
  <c r="T18" i="35"/>
  <c r="P9" i="34"/>
  <c r="D17" i="34"/>
  <c r="G17" i="34"/>
  <c r="J17" i="34"/>
  <c r="M17" i="34"/>
  <c r="P17" i="34"/>
  <c r="S17" i="34"/>
  <c r="D18" i="34"/>
  <c r="G18" i="34"/>
  <c r="J18" i="34"/>
  <c r="M18" i="34"/>
  <c r="P18" i="34"/>
  <c r="S18" i="34"/>
  <c r="D19" i="34"/>
  <c r="G19" i="34"/>
  <c r="J19" i="34"/>
  <c r="M19" i="34"/>
  <c r="P19" i="34"/>
  <c r="S19" i="34"/>
  <c r="D20" i="34"/>
  <c r="G20" i="34"/>
  <c r="J20" i="34"/>
  <c r="M20" i="34"/>
  <c r="P20" i="34"/>
  <c r="S20" i="34"/>
  <c r="B21" i="34"/>
  <c r="T21" i="34"/>
  <c r="K7" i="33"/>
  <c r="D13" i="33"/>
  <c r="G13" i="33"/>
  <c r="J13" i="33"/>
  <c r="D14" i="33"/>
  <c r="G14" i="33"/>
  <c r="J14" i="33"/>
  <c r="B16" i="33"/>
  <c r="K16" i="33"/>
  <c r="L7" i="32"/>
  <c r="D13" i="32"/>
  <c r="J13" i="32"/>
  <c r="D14" i="32"/>
  <c r="G14" i="32"/>
  <c r="J14" i="32"/>
  <c r="B16" i="32"/>
  <c r="K16" i="32"/>
  <c r="K7" i="31"/>
  <c r="D14" i="31"/>
  <c r="G14" i="31"/>
  <c r="J14" i="31"/>
  <c r="D15" i="31"/>
  <c r="G15" i="31"/>
  <c r="J15" i="31"/>
  <c r="D16" i="31"/>
  <c r="G16" i="31"/>
  <c r="J16" i="31"/>
  <c r="B18" i="31"/>
  <c r="E18" i="31"/>
  <c r="H18" i="31"/>
  <c r="K18" i="31"/>
  <c r="M7" i="30"/>
  <c r="D14" i="30"/>
  <c r="I14" i="30"/>
  <c r="I16" i="30" s="1"/>
  <c r="L14" i="30"/>
  <c r="L16" i="30" s="1"/>
  <c r="B16" i="30"/>
  <c r="G16" i="30"/>
  <c r="J16" i="30"/>
  <c r="M16" i="30"/>
  <c r="K7" i="28"/>
  <c r="D13" i="28"/>
  <c r="J13" i="28"/>
  <c r="D14" i="28"/>
  <c r="J14" i="28"/>
  <c r="B16" i="28"/>
  <c r="F16" i="28"/>
  <c r="H16" i="28"/>
  <c r="K16" i="28"/>
  <c r="K7" i="27"/>
  <c r="D13" i="27"/>
  <c r="G13" i="27"/>
  <c r="J13" i="27"/>
  <c r="D14" i="27"/>
  <c r="G14" i="27"/>
  <c r="J14" i="27"/>
  <c r="D15" i="27"/>
  <c r="G15" i="27"/>
  <c r="J15" i="27"/>
  <c r="B17" i="27"/>
  <c r="E17" i="27"/>
  <c r="H17" i="27"/>
  <c r="K17" i="27"/>
  <c r="I7" i="26"/>
  <c r="D13" i="26"/>
  <c r="G13" i="26"/>
  <c r="D14" i="26"/>
  <c r="G14" i="26"/>
  <c r="D15" i="26"/>
  <c r="G15" i="26"/>
  <c r="B17" i="26"/>
  <c r="E17" i="26"/>
  <c r="H17" i="26"/>
  <c r="K7" i="25"/>
  <c r="D13" i="25"/>
  <c r="F13" i="25"/>
  <c r="I13" i="25"/>
  <c r="D14" i="25"/>
  <c r="F14" i="25"/>
  <c r="I14" i="25"/>
  <c r="D15" i="25"/>
  <c r="F15" i="25"/>
  <c r="I15" i="25"/>
  <c r="B17" i="25"/>
  <c r="G17" i="25"/>
  <c r="J17" i="25"/>
  <c r="K7" i="24"/>
  <c r="D14" i="24"/>
  <c r="G14" i="24"/>
  <c r="J14" i="24"/>
  <c r="D15" i="24"/>
  <c r="D17" i="24" s="1"/>
  <c r="G15" i="24"/>
  <c r="J15" i="24"/>
  <c r="B17" i="24"/>
  <c r="E17" i="24"/>
  <c r="H17" i="24"/>
  <c r="K17" i="24"/>
  <c r="K7" i="23"/>
  <c r="D13" i="23"/>
  <c r="G13" i="23"/>
  <c r="J13" i="23"/>
  <c r="D14" i="23"/>
  <c r="G14" i="23"/>
  <c r="J14" i="23"/>
  <c r="B16" i="23"/>
  <c r="E16" i="23"/>
  <c r="H16" i="23"/>
  <c r="K16" i="23"/>
  <c r="K7" i="22"/>
  <c r="D14" i="22"/>
  <c r="G14" i="22"/>
  <c r="G16" i="22" s="1"/>
  <c r="J14" i="22"/>
  <c r="J16" i="22" s="1"/>
  <c r="B16" i="22"/>
  <c r="E16" i="22"/>
  <c r="H16" i="22"/>
  <c r="K16" i="22"/>
  <c r="J7" i="21"/>
  <c r="G15" i="21"/>
  <c r="I15" i="21" s="1"/>
  <c r="K7" i="20"/>
  <c r="D14" i="20"/>
  <c r="G14" i="20"/>
  <c r="J14" i="20"/>
  <c r="D15" i="20"/>
  <c r="G15" i="20"/>
  <c r="J15" i="20"/>
  <c r="D16" i="20"/>
  <c r="G16" i="20"/>
  <c r="J16" i="20"/>
  <c r="B18" i="20"/>
  <c r="E18" i="20"/>
  <c r="H18" i="20"/>
  <c r="K18" i="20"/>
  <c r="K7" i="18"/>
  <c r="D14" i="18"/>
  <c r="G15" i="18"/>
  <c r="J15" i="18"/>
  <c r="B17" i="18"/>
  <c r="E17" i="18"/>
  <c r="H17" i="18"/>
  <c r="K17" i="18"/>
  <c r="K7" i="17"/>
  <c r="C14" i="17"/>
  <c r="D14" i="17" s="1"/>
  <c r="C15" i="17"/>
  <c r="I15" i="17" s="1"/>
  <c r="J15" i="17" s="1"/>
  <c r="B17" i="17"/>
  <c r="E17" i="17"/>
  <c r="H17" i="17"/>
  <c r="K17" i="17"/>
  <c r="K7" i="16"/>
  <c r="C14" i="16"/>
  <c r="I14" i="16" s="1"/>
  <c r="J14" i="16" s="1"/>
  <c r="C15" i="16"/>
  <c r="F15" i="16" s="1"/>
  <c r="G15" i="16" s="1"/>
  <c r="C16" i="16"/>
  <c r="I16" i="16" s="1"/>
  <c r="J16" i="16" s="1"/>
  <c r="D17" i="16"/>
  <c r="F17" i="16"/>
  <c r="G17" i="16" s="1"/>
  <c r="I17" i="16"/>
  <c r="J17" i="16" s="1"/>
  <c r="B19" i="16"/>
  <c r="E19" i="16"/>
  <c r="H19" i="16"/>
  <c r="K19" i="16"/>
  <c r="K7" i="15"/>
  <c r="D14" i="15"/>
  <c r="G14" i="15"/>
  <c r="J14" i="15"/>
  <c r="D15" i="15"/>
  <c r="G15" i="15"/>
  <c r="J15" i="15"/>
  <c r="B17" i="15"/>
  <c r="E17" i="15"/>
  <c r="H17" i="15"/>
  <c r="K17" i="15"/>
  <c r="K7" i="14"/>
  <c r="D14" i="14"/>
  <c r="D16" i="14" s="1"/>
  <c r="G14" i="14"/>
  <c r="J14" i="14"/>
  <c r="J16" i="14" s="1"/>
  <c r="B16" i="14"/>
  <c r="E16" i="14"/>
  <c r="H16" i="14"/>
  <c r="K16" i="14"/>
  <c r="K7" i="13"/>
  <c r="D13" i="13"/>
  <c r="I13" i="13"/>
  <c r="D14" i="13"/>
  <c r="I14" i="13"/>
  <c r="D15" i="13"/>
  <c r="F15" i="13"/>
  <c r="F17" i="13" s="1"/>
  <c r="I15" i="13"/>
  <c r="B17" i="13"/>
  <c r="G17" i="13"/>
  <c r="J17" i="13"/>
  <c r="K9" i="12"/>
  <c r="D15" i="12"/>
  <c r="G15" i="12"/>
  <c r="J15" i="12"/>
  <c r="D16" i="12"/>
  <c r="G16" i="12"/>
  <c r="J16" i="12"/>
  <c r="B18" i="12"/>
  <c r="E18" i="12"/>
  <c r="H18" i="12"/>
  <c r="K18" i="12"/>
  <c r="N7" i="11"/>
  <c r="D14" i="11"/>
  <c r="J14" i="11"/>
  <c r="M14" i="11"/>
  <c r="D15" i="11"/>
  <c r="J15" i="11"/>
  <c r="M15" i="11"/>
  <c r="D16" i="11"/>
  <c r="J16" i="11"/>
  <c r="M16" i="11"/>
  <c r="G17" i="11"/>
  <c r="O17" i="11" s="1"/>
  <c r="B19" i="11"/>
  <c r="E19" i="11"/>
  <c r="H19" i="11"/>
  <c r="K19" i="11"/>
  <c r="N19" i="11"/>
  <c r="K6" i="10"/>
  <c r="D12" i="10"/>
  <c r="G12" i="10"/>
  <c r="J12" i="10"/>
  <c r="D13" i="10"/>
  <c r="G13" i="10"/>
  <c r="J13" i="10"/>
  <c r="D14" i="10"/>
  <c r="G14" i="10"/>
  <c r="J14" i="10"/>
  <c r="D16" i="10"/>
  <c r="J16" i="10"/>
  <c r="D17" i="10"/>
  <c r="J17" i="10"/>
  <c r="B19" i="10"/>
  <c r="E19" i="10"/>
  <c r="H19" i="10"/>
  <c r="K19" i="10"/>
  <c r="K7" i="9"/>
  <c r="D14" i="9"/>
  <c r="G14" i="9"/>
  <c r="J14" i="9"/>
  <c r="D15" i="9"/>
  <c r="G15" i="9"/>
  <c r="J15" i="9"/>
  <c r="B17" i="9"/>
  <c r="E17" i="9"/>
  <c r="H17" i="9"/>
  <c r="K17" i="9"/>
  <c r="D17" i="8"/>
  <c r="I17" i="8"/>
  <c r="L17" i="8"/>
  <c r="O17" i="8"/>
  <c r="D18" i="8"/>
  <c r="I18" i="8"/>
  <c r="L18" i="8"/>
  <c r="O18" i="8"/>
  <c r="O7" i="7"/>
  <c r="D13" i="7"/>
  <c r="I13" i="7"/>
  <c r="L13" i="7"/>
  <c r="O13" i="7"/>
  <c r="D14" i="7"/>
  <c r="I14" i="7"/>
  <c r="L14" i="7"/>
  <c r="O14" i="7"/>
  <c r="B16" i="7"/>
  <c r="G16" i="7"/>
  <c r="J16" i="7"/>
  <c r="M16" i="7"/>
  <c r="P16" i="7"/>
  <c r="R6" i="6"/>
  <c r="D15" i="6"/>
  <c r="F15" i="6"/>
  <c r="J15" i="6"/>
  <c r="N15" i="6"/>
  <c r="R15" i="6"/>
  <c r="B17" i="6"/>
  <c r="K17" i="6"/>
  <c r="O17" i="6"/>
  <c r="U17" i="6"/>
  <c r="J14" i="18"/>
  <c r="D15" i="18"/>
  <c r="G14" i="18"/>
  <c r="G16" i="28"/>
  <c r="L12" i="61"/>
  <c r="O25" i="60" l="1"/>
  <c r="R25" i="60"/>
  <c r="L25" i="60"/>
  <c r="G19" i="10"/>
  <c r="D15" i="49"/>
  <c r="L14" i="97"/>
  <c r="O17" i="109"/>
  <c r="D23" i="114"/>
  <c r="D16" i="32"/>
  <c r="D16" i="45"/>
  <c r="J17" i="78"/>
  <c r="M22" i="103"/>
  <c r="L14" i="28"/>
  <c r="L12" i="66"/>
  <c r="I16" i="112"/>
  <c r="I13" i="111"/>
  <c r="O13" i="80"/>
  <c r="D16" i="111"/>
  <c r="G19" i="11"/>
  <c r="K17" i="42"/>
  <c r="O12" i="68"/>
  <c r="D16" i="33"/>
  <c r="G15" i="50"/>
  <c r="L20" i="8"/>
  <c r="D20" i="8"/>
  <c r="L12" i="37"/>
  <c r="G17" i="9"/>
  <c r="H20" i="96"/>
  <c r="J18" i="117"/>
  <c r="G18" i="117"/>
  <c r="D18" i="117"/>
  <c r="D18" i="65"/>
  <c r="J17" i="24"/>
  <c r="J15" i="44"/>
  <c r="J18" i="56"/>
  <c r="H23" i="43"/>
  <c r="G15" i="62"/>
  <c r="K16" i="42"/>
  <c r="J28" i="39"/>
  <c r="J15" i="62"/>
  <c r="L11" i="66"/>
  <c r="L13" i="66" s="1"/>
  <c r="G17" i="18"/>
  <c r="I13" i="26"/>
  <c r="D17" i="27"/>
  <c r="L15" i="31"/>
  <c r="G15" i="44"/>
  <c r="I14" i="82"/>
  <c r="L13" i="97"/>
  <c r="L16" i="97" s="1"/>
  <c r="D17" i="18"/>
  <c r="G17" i="24"/>
  <c r="L17" i="24" s="1"/>
  <c r="J17" i="53"/>
  <c r="L17" i="10"/>
  <c r="D15" i="102"/>
  <c r="L17" i="109"/>
  <c r="K13" i="25"/>
  <c r="L13" i="32"/>
  <c r="L12" i="52"/>
  <c r="J15" i="50"/>
  <c r="L15" i="24"/>
  <c r="D21" i="38"/>
  <c r="Q14" i="109"/>
  <c r="K12" i="82"/>
  <c r="K14" i="82" s="1"/>
  <c r="G16" i="23"/>
  <c r="I14" i="111"/>
  <c r="O13" i="94"/>
  <c r="O14" i="53"/>
  <c r="O16" i="57"/>
  <c r="J17" i="68"/>
  <c r="F16" i="16"/>
  <c r="G16" i="16" s="1"/>
  <c r="O20" i="8"/>
  <c r="L12" i="48"/>
  <c r="D18" i="31"/>
  <c r="J22" i="103"/>
  <c r="J18" i="47"/>
  <c r="G17" i="68"/>
  <c r="S16" i="96"/>
  <c r="Q13" i="109"/>
  <c r="M23" i="114"/>
  <c r="D17" i="15"/>
  <c r="D17" i="25"/>
  <c r="O15" i="56"/>
  <c r="G15" i="61"/>
  <c r="I20" i="8"/>
  <c r="P28" i="39"/>
  <c r="G13" i="66"/>
  <c r="I17" i="112"/>
  <c r="I19" i="112" s="1"/>
  <c r="L14" i="23"/>
  <c r="L16" i="12"/>
  <c r="G17" i="78"/>
  <c r="Q13" i="7"/>
  <c r="J19" i="63"/>
  <c r="J13" i="66"/>
  <c r="L13" i="76"/>
  <c r="M19" i="100"/>
  <c r="M15" i="62"/>
  <c r="D19" i="57"/>
  <c r="D18" i="70"/>
  <c r="M16" i="81"/>
  <c r="M17" i="78"/>
  <c r="R13" i="92"/>
  <c r="O12" i="67"/>
  <c r="R12" i="69"/>
  <c r="G15" i="49"/>
  <c r="J15" i="49"/>
  <c r="G15" i="93"/>
  <c r="N14" i="30"/>
  <c r="S28" i="39"/>
  <c r="G28" i="39"/>
  <c r="D28" i="39"/>
  <c r="O14" i="67"/>
  <c r="O11" i="67"/>
  <c r="O13" i="67"/>
  <c r="I15" i="26"/>
  <c r="S27" i="41"/>
  <c r="L13" i="48"/>
  <c r="L13" i="61"/>
  <c r="L15" i="61" s="1"/>
  <c r="G13" i="69"/>
  <c r="J19" i="100"/>
  <c r="O18" i="58"/>
  <c r="V28" i="39"/>
  <c r="O14" i="45"/>
  <c r="D13" i="66"/>
  <c r="Q18" i="8"/>
  <c r="J16" i="32"/>
  <c r="J16" i="33"/>
  <c r="P20" i="36"/>
  <c r="L13" i="37"/>
  <c r="L15" i="37" s="1"/>
  <c r="D15" i="37"/>
  <c r="G15" i="76"/>
  <c r="G16" i="80"/>
  <c r="J17" i="9"/>
  <c r="G14" i="52"/>
  <c r="J15" i="61"/>
  <c r="M17" i="68"/>
  <c r="G16" i="94"/>
  <c r="J16" i="97"/>
  <c r="L16" i="7"/>
  <c r="I17" i="25"/>
  <c r="J15" i="37"/>
  <c r="S27" i="40"/>
  <c r="D27" i="41"/>
  <c r="Q20" i="96"/>
  <c r="L13" i="10"/>
  <c r="D15" i="44"/>
  <c r="D15" i="48"/>
  <c r="D15" i="61"/>
  <c r="D19" i="63"/>
  <c r="J18" i="70"/>
  <c r="J15" i="76"/>
  <c r="D16" i="81"/>
  <c r="O21" i="103"/>
  <c r="D19" i="11"/>
  <c r="P15" i="119"/>
  <c r="G16" i="33"/>
  <c r="J14" i="52"/>
  <c r="M16" i="94"/>
  <c r="K20" i="96"/>
  <c r="J23" i="114"/>
  <c r="D16" i="16"/>
  <c r="G21" i="38"/>
  <c r="G27" i="41"/>
  <c r="J18" i="65"/>
  <c r="P19" i="100"/>
  <c r="L14" i="24"/>
  <c r="O14" i="78"/>
  <c r="P15" i="93"/>
  <c r="D15" i="119"/>
  <c r="J18" i="12"/>
  <c r="O20" i="38"/>
  <c r="P27" i="40"/>
  <c r="L13" i="55"/>
  <c r="J15" i="102"/>
  <c r="R13" i="119"/>
  <c r="I14" i="17"/>
  <c r="J14" i="17" s="1"/>
  <c r="J17" i="17" s="1"/>
  <c r="G18" i="31"/>
  <c r="U20" i="34"/>
  <c r="U17" i="35"/>
  <c r="D18" i="35"/>
  <c r="O17" i="46"/>
  <c r="O13" i="81"/>
  <c r="M13" i="82"/>
  <c r="M12" i="89"/>
  <c r="E20" i="96"/>
  <c r="L16" i="117"/>
  <c r="G15" i="119"/>
  <c r="F14" i="17"/>
  <c r="G14" i="17" s="1"/>
  <c r="G27" i="40"/>
  <c r="G15" i="67"/>
  <c r="L14" i="10"/>
  <c r="G17" i="27"/>
  <c r="D27" i="40"/>
  <c r="O16" i="46"/>
  <c r="O16" i="47"/>
  <c r="R13" i="51"/>
  <c r="O17" i="54"/>
  <c r="R11" i="69"/>
  <c r="G17" i="77"/>
  <c r="O21" i="114"/>
  <c r="K15" i="13"/>
  <c r="J18" i="20"/>
  <c r="J16" i="28"/>
  <c r="P27" i="41"/>
  <c r="S18" i="96"/>
  <c r="G16" i="97"/>
  <c r="D17" i="53"/>
  <c r="G23" i="114"/>
  <c r="J15" i="119"/>
  <c r="D16" i="30"/>
  <c r="N16" i="30" s="1"/>
  <c r="L14" i="31"/>
  <c r="V27" i="41"/>
  <c r="M12" i="90"/>
  <c r="Q15" i="109"/>
  <c r="G18" i="20"/>
  <c r="D21" i="34"/>
  <c r="R14" i="51"/>
  <c r="O16" i="7"/>
  <c r="F17" i="25"/>
  <c r="M16" i="45"/>
  <c r="P13" i="102"/>
  <c r="L16" i="116"/>
  <c r="O22" i="114"/>
  <c r="O16" i="11"/>
  <c r="L16" i="31"/>
  <c r="J16" i="80"/>
  <c r="I17" i="109"/>
  <c r="O15" i="47"/>
  <c r="R15" i="51"/>
  <c r="J19" i="57"/>
  <c r="G16" i="98"/>
  <c r="M21" i="38"/>
  <c r="J16" i="45"/>
  <c r="D19" i="46"/>
  <c r="J15" i="67"/>
  <c r="G17" i="101"/>
  <c r="L15" i="20"/>
  <c r="R13" i="44"/>
  <c r="R12" i="51"/>
  <c r="J16" i="23"/>
  <c r="D16" i="23"/>
  <c r="L13" i="23"/>
  <c r="D13" i="69"/>
  <c r="T17" i="6"/>
  <c r="N17" i="6"/>
  <c r="M28" i="39"/>
  <c r="X25" i="39"/>
  <c r="X19" i="39"/>
  <c r="X25" i="40"/>
  <c r="J27" i="40"/>
  <c r="M27" i="40"/>
  <c r="X14" i="41"/>
  <c r="J27" i="41"/>
  <c r="X17" i="41"/>
  <c r="X25" i="41"/>
  <c r="M27" i="41"/>
  <c r="X20" i="41"/>
  <c r="D17" i="109"/>
  <c r="D18" i="47"/>
  <c r="G16" i="51"/>
  <c r="J16" i="51"/>
  <c r="D16" i="51"/>
  <c r="M17" i="77"/>
  <c r="O13" i="77"/>
  <c r="D16" i="28"/>
  <c r="J19" i="10"/>
  <c r="G15" i="48"/>
  <c r="L12" i="55"/>
  <c r="L15" i="55" s="1"/>
  <c r="D15" i="55"/>
  <c r="G17" i="53"/>
  <c r="O15" i="53"/>
  <c r="P12" i="102"/>
  <c r="L12" i="76"/>
  <c r="L15" i="18"/>
  <c r="G15" i="102"/>
  <c r="F14" i="16"/>
  <c r="G14" i="16" s="1"/>
  <c r="D14" i="16"/>
  <c r="D16" i="22"/>
  <c r="L16" i="22" s="1"/>
  <c r="L14" i="22"/>
  <c r="J23" i="43"/>
  <c r="L11" i="52"/>
  <c r="L14" i="52" s="1"/>
  <c r="R17" i="100"/>
  <c r="L12" i="101"/>
  <c r="D17" i="101"/>
  <c r="J18" i="116"/>
  <c r="L14" i="101"/>
  <c r="Q14" i="7"/>
  <c r="O13" i="68"/>
  <c r="D17" i="68"/>
  <c r="J17" i="120"/>
  <c r="M21" i="34"/>
  <c r="Q17" i="8"/>
  <c r="O15" i="11"/>
  <c r="J19" i="11"/>
  <c r="D18" i="12"/>
  <c r="I15" i="16"/>
  <c r="J15" i="16" s="1"/>
  <c r="J19" i="16" s="1"/>
  <c r="D15" i="16"/>
  <c r="R13" i="49"/>
  <c r="D15" i="50"/>
  <c r="J17" i="77"/>
  <c r="M12" i="86"/>
  <c r="S15" i="96"/>
  <c r="D19" i="100"/>
  <c r="R16" i="100"/>
  <c r="L13" i="101"/>
  <c r="G16" i="92"/>
  <c r="R17" i="6"/>
  <c r="F17" i="6"/>
  <c r="L12" i="10"/>
  <c r="K13" i="13"/>
  <c r="L15" i="27"/>
  <c r="L14" i="27"/>
  <c r="L14" i="33"/>
  <c r="P18" i="35"/>
  <c r="K20" i="36"/>
  <c r="O19" i="38"/>
  <c r="J15" i="48"/>
  <c r="O12" i="50"/>
  <c r="G15" i="55"/>
  <c r="O16" i="56"/>
  <c r="O15" i="68"/>
  <c r="M16" i="92"/>
  <c r="J17" i="101"/>
  <c r="G16" i="111"/>
  <c r="O20" i="114"/>
  <c r="L15" i="120"/>
  <c r="X14" i="40"/>
  <c r="O17" i="63"/>
  <c r="O14" i="77"/>
  <c r="O15" i="77"/>
  <c r="L15" i="116"/>
  <c r="L18" i="116" s="1"/>
  <c r="O12" i="77"/>
  <c r="M19" i="46"/>
  <c r="R12" i="44"/>
  <c r="D18" i="116"/>
  <c r="K14" i="13"/>
  <c r="L17" i="16"/>
  <c r="L16" i="20"/>
  <c r="K15" i="25"/>
  <c r="J18" i="31"/>
  <c r="L13" i="33"/>
  <c r="S21" i="34"/>
  <c r="V27" i="40"/>
  <c r="K15" i="42"/>
  <c r="K19" i="42" s="1"/>
  <c r="C23" i="43"/>
  <c r="P15" i="44"/>
  <c r="O13" i="45"/>
  <c r="O14" i="68"/>
  <c r="K19" i="73"/>
  <c r="O15" i="78"/>
  <c r="E14" i="82"/>
  <c r="O14" i="94"/>
  <c r="O16" i="94" s="1"/>
  <c r="D16" i="97"/>
  <c r="L14" i="98"/>
  <c r="V15" i="6"/>
  <c r="J17" i="6"/>
  <c r="L16" i="10"/>
  <c r="K14" i="25"/>
  <c r="J21" i="34"/>
  <c r="P21" i="34"/>
  <c r="M18" i="35"/>
  <c r="S18" i="35"/>
  <c r="J15" i="55"/>
  <c r="G18" i="56"/>
  <c r="G19" i="57"/>
  <c r="O12" i="62"/>
  <c r="L15" i="70"/>
  <c r="M17" i="73"/>
  <c r="D15" i="76"/>
  <c r="J16" i="81"/>
  <c r="M12" i="84"/>
  <c r="M12" i="88"/>
  <c r="D16" i="94"/>
  <c r="L13" i="98"/>
  <c r="G19" i="100"/>
  <c r="L15" i="101"/>
  <c r="M15" i="102"/>
  <c r="O19" i="103"/>
  <c r="O20" i="103"/>
  <c r="O14" i="72"/>
  <c r="O13" i="72"/>
  <c r="D16" i="72"/>
  <c r="R18" i="121"/>
  <c r="R15" i="65"/>
  <c r="M18" i="65"/>
  <c r="R16" i="65"/>
  <c r="P15" i="49"/>
  <c r="S14" i="96"/>
  <c r="O13" i="62"/>
  <c r="D15" i="62"/>
  <c r="J16" i="94"/>
  <c r="K17" i="13"/>
  <c r="J17" i="15"/>
  <c r="L14" i="15"/>
  <c r="G17" i="26"/>
  <c r="L13" i="28"/>
  <c r="G16" i="32"/>
  <c r="L14" i="32"/>
  <c r="G19" i="63"/>
  <c r="O16" i="63"/>
  <c r="D15" i="67"/>
  <c r="M12" i="91"/>
  <c r="J17" i="18"/>
  <c r="L14" i="18"/>
  <c r="D17" i="6"/>
  <c r="U19" i="34"/>
  <c r="D16" i="92"/>
  <c r="R14" i="92"/>
  <c r="M15" i="119"/>
  <c r="R12" i="119"/>
  <c r="D17" i="120"/>
  <c r="L14" i="120"/>
  <c r="I16" i="7"/>
  <c r="L15" i="9"/>
  <c r="M19" i="11"/>
  <c r="O14" i="11"/>
  <c r="I17" i="13"/>
  <c r="D17" i="13"/>
  <c r="D15" i="17"/>
  <c r="F15" i="17"/>
  <c r="G15" i="17" s="1"/>
  <c r="L14" i="20"/>
  <c r="D18" i="20"/>
  <c r="D17" i="26"/>
  <c r="I14" i="26"/>
  <c r="L15" i="117"/>
  <c r="J17" i="27"/>
  <c r="L13" i="27"/>
  <c r="J18" i="35"/>
  <c r="U16" i="35"/>
  <c r="S17" i="96"/>
  <c r="N20" i="96"/>
  <c r="G17" i="120"/>
  <c r="U18" i="34"/>
  <c r="D19" i="10"/>
  <c r="D16" i="7"/>
  <c r="D17" i="9"/>
  <c r="L14" i="9"/>
  <c r="G18" i="12"/>
  <c r="L15" i="12"/>
  <c r="L18" i="12" s="1"/>
  <c r="G16" i="14"/>
  <c r="L16" i="14" s="1"/>
  <c r="L14" i="14"/>
  <c r="G17" i="15"/>
  <c r="L15" i="15"/>
  <c r="O15" i="45"/>
  <c r="O12" i="45"/>
  <c r="G16" i="45"/>
  <c r="J19" i="54"/>
  <c r="O16" i="54"/>
  <c r="M16" i="73"/>
  <c r="D19" i="73"/>
  <c r="O14" i="81"/>
  <c r="G16" i="81"/>
  <c r="H12" i="82"/>
  <c r="F14" i="82"/>
  <c r="G21" i="34"/>
  <c r="U17" i="34"/>
  <c r="G18" i="35"/>
  <c r="R20" i="36"/>
  <c r="G15" i="37"/>
  <c r="X16" i="40"/>
  <c r="G18" i="47"/>
  <c r="R12" i="49"/>
  <c r="O13" i="50"/>
  <c r="G19" i="54"/>
  <c r="O17" i="57"/>
  <c r="M12" i="85"/>
  <c r="J15" i="93"/>
  <c r="S13" i="96"/>
  <c r="R16" i="99"/>
  <c r="X18" i="40"/>
  <c r="N12" i="79"/>
  <c r="D16" i="80"/>
  <c r="O14" i="80"/>
  <c r="J21" i="38"/>
  <c r="X14" i="39"/>
  <c r="X20" i="40"/>
  <c r="M16" i="51"/>
  <c r="D14" i="52"/>
  <c r="G18" i="70"/>
  <c r="L16" i="70"/>
  <c r="L18" i="70" s="1"/>
  <c r="D17" i="77"/>
  <c r="M12" i="83"/>
  <c r="R13" i="93"/>
  <c r="R12" i="93"/>
  <c r="D17" i="78"/>
  <c r="D15" i="93"/>
  <c r="D16" i="98"/>
  <c r="T29" i="59" l="1"/>
  <c r="T25" i="60"/>
  <c r="L16" i="32"/>
  <c r="I16" i="111"/>
  <c r="O16" i="80"/>
  <c r="L16" i="28"/>
  <c r="L17" i="9"/>
  <c r="M19" i="73"/>
  <c r="O16" i="81"/>
  <c r="O15" i="50"/>
  <c r="R15" i="44"/>
  <c r="L15" i="48"/>
  <c r="I17" i="26"/>
  <c r="L16" i="16"/>
  <c r="L17" i="18"/>
  <c r="O19" i="54"/>
  <c r="O17" i="53"/>
  <c r="O19" i="11"/>
  <c r="O17" i="78"/>
  <c r="L14" i="17"/>
  <c r="L16" i="23"/>
  <c r="O19" i="57"/>
  <c r="O18" i="56"/>
  <c r="L18" i="117"/>
  <c r="R15" i="119"/>
  <c r="R13" i="69"/>
  <c r="L15" i="76"/>
  <c r="L16" i="98"/>
  <c r="L14" i="16"/>
  <c r="G19" i="16"/>
  <c r="O15" i="67"/>
  <c r="X28" i="39"/>
  <c r="V17" i="6"/>
  <c r="Q20" i="8"/>
  <c r="Q17" i="109"/>
  <c r="L17" i="27"/>
  <c r="G17" i="17"/>
  <c r="O22" i="103"/>
  <c r="U18" i="35"/>
  <c r="R16" i="92"/>
  <c r="O21" i="38"/>
  <c r="O23" i="114"/>
  <c r="O17" i="68"/>
  <c r="L18" i="20"/>
  <c r="O15" i="62"/>
  <c r="L18" i="31"/>
  <c r="L16" i="33"/>
  <c r="P15" i="102"/>
  <c r="O19" i="46"/>
  <c r="Q16" i="7"/>
  <c r="L17" i="101"/>
  <c r="X27" i="41"/>
  <c r="L17" i="15"/>
  <c r="X27" i="40"/>
  <c r="L15" i="16"/>
  <c r="U21" i="34"/>
  <c r="R15" i="49"/>
  <c r="R16" i="51"/>
  <c r="O17" i="77"/>
  <c r="O19" i="63"/>
  <c r="L19" i="10"/>
  <c r="D19" i="16"/>
  <c r="R19" i="100"/>
  <c r="K17" i="25"/>
  <c r="O16" i="72"/>
  <c r="R18" i="65"/>
  <c r="H14" i="82"/>
  <c r="M12" i="82"/>
  <c r="M14" i="82" s="1"/>
  <c r="R15" i="93"/>
  <c r="O16" i="45"/>
  <c r="L17" i="120"/>
  <c r="S20" i="96"/>
  <c r="O18" i="47"/>
  <c r="D17" i="17"/>
  <c r="L15" i="17"/>
  <c r="L19" i="16" l="1"/>
  <c r="L17" i="17"/>
  <c r="M11" i="127" l="1"/>
  <c r="O11" i="127" s="1"/>
  <c r="M12" i="127"/>
  <c r="O12" i="127" s="1"/>
  <c r="O13" i="12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Melchner, Christian (StMBW)</author>
  </authors>
  <commentList>
    <comment ref="G2" authorId="0" shapeId="0" xr:uid="{00000000-0006-0000-7500-000001000000}">
      <text>
        <r>
          <rPr>
            <b/>
            <sz val="9"/>
            <color indexed="81"/>
            <rFont val="Tahoma"/>
            <family val="2"/>
          </rPr>
          <t>Melchner, Christian (StMBW):</t>
        </r>
        <r>
          <rPr>
            <sz val="9"/>
            <color indexed="81"/>
            <rFont val="Tahoma"/>
            <family val="2"/>
          </rPr>
          <t xml:space="preserve">
Fachrichtung, die eigendlich an der Schule ist oder die größere Gruppe der Schüler darstellt.</t>
        </r>
      </text>
    </comment>
    <comment ref="I2" authorId="0" shapeId="0" xr:uid="{00000000-0006-0000-7500-000002000000}">
      <text>
        <r>
          <rPr>
            <b/>
            <sz val="9"/>
            <color indexed="81"/>
            <rFont val="Tahoma"/>
            <family val="2"/>
          </rPr>
          <t>Melchner, Christian (StMBW):</t>
        </r>
        <r>
          <rPr>
            <sz val="9"/>
            <color indexed="81"/>
            <rFont val="Tahoma"/>
            <family val="2"/>
          </rPr>
          <t xml:space="preserve">
Fachrichtung, die zusätzlich angeboten oder mitbeschult wird und damit i.d.R. die kleinere Gruppe darstellt.</t>
        </r>
      </text>
    </comment>
  </commentList>
</comments>
</file>

<file path=xl/sharedStrings.xml><?xml version="1.0" encoding="utf-8"?>
<sst xmlns="http://schemas.openxmlformats.org/spreadsheetml/2006/main" count="4414" uniqueCount="715">
  <si>
    <t xml:space="preserve">     </t>
  </si>
  <si>
    <t xml:space="preserve">          </t>
  </si>
  <si>
    <t>Schule:</t>
  </si>
  <si>
    <t>Schulnr.:</t>
  </si>
  <si>
    <t>Schuljahr:</t>
  </si>
  <si>
    <t>Grundbedarf</t>
  </si>
  <si>
    <t>Zusatzbedarf</t>
  </si>
  <si>
    <t xml:space="preserve">Abzüge </t>
  </si>
  <si>
    <t>Gesamt</t>
  </si>
  <si>
    <t>.</t>
  </si>
  <si>
    <t xml:space="preserve">Stunden-faktor        </t>
  </si>
  <si>
    <t>Summe</t>
  </si>
  <si>
    <t>Stunden-faktor</t>
  </si>
  <si>
    <t>für nicht erteilten Pflichtunter-richt in Lehrer-Wo.Std.</t>
  </si>
  <si>
    <t>Lehrer-wochen- stunden</t>
  </si>
  <si>
    <t>-------</t>
  </si>
  <si>
    <t>Formblatt 3.1</t>
  </si>
  <si>
    <t xml:space="preserve">    (Gruppenbildung im fachlichen Unterricht, Wahlunterricht, zusätzliche Gruppen)</t>
  </si>
  <si>
    <t>Zahl der Klas-sen</t>
  </si>
  <si>
    <t>Zahl der Klassen mit Schülern unter 16</t>
  </si>
  <si>
    <t>Zahl der Klassen mit Schülern 16 - 27</t>
  </si>
  <si>
    <t>Zahl der Klassen mit Schülern über 27</t>
  </si>
  <si>
    <t>Jgst.</t>
  </si>
  <si>
    <t>Zahl d. Schüler</t>
  </si>
  <si>
    <t>Formblatt 3.2</t>
  </si>
  <si>
    <t>für nicht erteilten Pflichtunterricht in Lehrer-Wo.Std.</t>
  </si>
  <si>
    <t xml:space="preserve">  Jgst.10</t>
  </si>
  <si>
    <t xml:space="preserve"> Jgst.11</t>
  </si>
  <si>
    <t>Formblatt 3.3</t>
  </si>
  <si>
    <t>Formblatt 3.4</t>
  </si>
  <si>
    <t xml:space="preserve">(Gruppenbildung im fachlichen Unterricht, Wahlunterricht, </t>
  </si>
  <si>
    <t xml:space="preserve">                                 zusätzliche Gruppen)</t>
  </si>
  <si>
    <t xml:space="preserve">Jahr-gangs-stufe </t>
  </si>
  <si>
    <t>Zahl der Klassen mit Schülern    &lt; 18</t>
  </si>
  <si>
    <t>Zahl der Klassen mit Schülern   = &gt; 18</t>
  </si>
  <si>
    <t>Jgst.10</t>
  </si>
  <si>
    <t xml:space="preserve"> </t>
  </si>
  <si>
    <t>Formblatt 3.5</t>
  </si>
  <si>
    <t>(Gruppenbildung im fachlichen Unterricht, Wahlunterricht)</t>
  </si>
  <si>
    <t>Zahl der Klassen</t>
  </si>
  <si>
    <t>Betreuung Betriebspraktikum: pro Schüler 0,15 Lehrer-Wo.Std.</t>
  </si>
  <si>
    <t>Zahl der Klassen mit 16 und mehr Schülern</t>
  </si>
  <si>
    <t>'----------</t>
  </si>
  <si>
    <t>Jgst.11</t>
  </si>
  <si>
    <t>Jgst.12</t>
  </si>
  <si>
    <t>----------</t>
  </si>
  <si>
    <t>Zahl der Gruppen</t>
  </si>
  <si>
    <t>Wahlunterr.z. Vorbereitung auf die Ergän-  zungspr.    (M/En/D)</t>
  </si>
  <si>
    <t>Stud.jahr</t>
  </si>
  <si>
    <t>1.</t>
  </si>
  <si>
    <t>2.</t>
  </si>
  <si>
    <t>Formblatt 4.2</t>
  </si>
  <si>
    <t>(Wahlunterricht, Gruppenbildung im fachlichen Unterricht)</t>
  </si>
  <si>
    <t>Stun-den-faktor</t>
  </si>
  <si>
    <t xml:space="preserve">Zahl der Klassen mit 16 und mehr Schülern </t>
  </si>
  <si>
    <t>Klassengrößen</t>
  </si>
  <si>
    <t xml:space="preserve">Studienjahr </t>
  </si>
  <si>
    <t>Klasse</t>
  </si>
  <si>
    <t>&lt;10 S.</t>
  </si>
  <si>
    <t>10-15 S.</t>
  </si>
  <si>
    <t>16-21 S.</t>
  </si>
  <si>
    <t>22-27 S.</t>
  </si>
  <si>
    <t>&gt; 27 S.</t>
  </si>
  <si>
    <t>1. Studienjahr</t>
  </si>
  <si>
    <t>a</t>
  </si>
  <si>
    <t>b</t>
  </si>
  <si>
    <t>2. Studienjahr</t>
  </si>
  <si>
    <t>Formblatt 4.4</t>
  </si>
  <si>
    <t xml:space="preserve">    (Gruppenbildung im fachlichen Unterricht, Wahlunterricht)</t>
  </si>
  <si>
    <t xml:space="preserve">Stun-den-faktor        </t>
  </si>
  <si>
    <t xml:space="preserve">Zahl der Klassen mit bis zu 15 Schülern </t>
  </si>
  <si>
    <t>Ermittlung des Gesamtbedarfs an Lehrerwochenstunden an Fachakademien für Heilpädagogik</t>
  </si>
  <si>
    <t>hier: Vierjährige Teilzeitausbildung</t>
  </si>
  <si>
    <t>Abzüge</t>
  </si>
  <si>
    <t>Ergänzungsprüfung</t>
  </si>
  <si>
    <t>Sonstiger Wahlunterricht, Gruppenbildung</t>
  </si>
  <si>
    <t>Stud.-jahre</t>
  </si>
  <si>
    <t xml:space="preserve">Stunden- faktor        </t>
  </si>
  <si>
    <t>Heilpädagogische Fachpraxis: pro Studierender 4 Lehrerwochenstunden</t>
  </si>
  <si>
    <t>Zahl der Klassen mit unter 16 Stud.</t>
  </si>
  <si>
    <t>Zahl der Klassen mit 16 - 27 Stud.</t>
  </si>
  <si>
    <t>Stunden- faktor</t>
  </si>
  <si>
    <t>Zahl der Klassen mit über 27 Stud.</t>
  </si>
  <si>
    <t xml:space="preserve">für nicht erteilten Pflichtunter-richt in Lehrer-Wo.Std. </t>
  </si>
  <si>
    <t>Lehrer- wochen- stunden</t>
  </si>
  <si>
    <t>Zahl d. Stud.</t>
  </si>
  <si>
    <t>Faktor</t>
  </si>
  <si>
    <t>1.Stud.-jahr</t>
  </si>
  <si>
    <t xml:space="preserve">2.Stud.-jahr   </t>
  </si>
  <si>
    <t>3.Stud.-jahr</t>
  </si>
  <si>
    <t>4.Stud.-jahr</t>
  </si>
  <si>
    <t>hier: Zweijährige Vollzeitausbildung</t>
  </si>
  <si>
    <t>Formblatt 4.7</t>
  </si>
  <si>
    <t>Zahl der Schüler pro Klasse</t>
  </si>
  <si>
    <t>Stundenfaktor</t>
  </si>
  <si>
    <t>c</t>
  </si>
  <si>
    <t>Ermittlung des Gesamtbedarfs an Lehrerwochenstunden an Fachakademien für Wirtschaft</t>
  </si>
  <si>
    <t>Sonst. Wahlunterricht,</t>
  </si>
  <si>
    <t>Gruppenbildungen</t>
  </si>
  <si>
    <t>Mehrzügig</t>
  </si>
  <si>
    <t>Einzügig</t>
  </si>
  <si>
    <t>Stundenfaktor für den Wahlunterr. z. Vorbereitung auf die Ergänzungs- prüfung (M/P)</t>
  </si>
  <si>
    <t xml:space="preserve">Zahl der Klassen </t>
  </si>
  <si>
    <t>Formblatt 4.10</t>
  </si>
  <si>
    <t>Ermittlung des Gesamtbedarfs an Lehrerwochenstunden an Fachakademien für Sozialpädagogik</t>
  </si>
  <si>
    <t>Instrumentalunterricht</t>
  </si>
  <si>
    <t>1  Wochenstd.</t>
  </si>
  <si>
    <t>2 Wochenstd.</t>
  </si>
  <si>
    <t>3 Wochenstd.</t>
  </si>
  <si>
    <t>4 Wochenstd.</t>
  </si>
  <si>
    <t>Prakt.-jahre</t>
  </si>
  <si>
    <t>Zahl der Prakt.</t>
  </si>
  <si>
    <t>Berufs- prakt.</t>
  </si>
  <si>
    <t>Formblatt 4.11</t>
  </si>
  <si>
    <t>2. Stud.-jahr</t>
  </si>
  <si>
    <t>1 Wochenstd.</t>
  </si>
  <si>
    <t>3. Stud.-jahr</t>
  </si>
  <si>
    <t>Formblatt 4.12</t>
  </si>
  <si>
    <t xml:space="preserve">Ermittlung des Gesamtbedarfs an Lehrerwochenstunden an der BFS für Glas und Schmuck </t>
  </si>
  <si>
    <t xml:space="preserve">    (Gruppenbildg. im fachl. Unterricht, Wahlunterr., zusätzl. Gruppen)</t>
  </si>
  <si>
    <t>Jgst. 10  Gold u. Silber</t>
  </si>
  <si>
    <t>Jgst. 11  Gold u. Silber</t>
  </si>
  <si>
    <t>Jgst. 12  Gold u. Silber</t>
  </si>
  <si>
    <t>Jgst. 10/11/12 Graveure</t>
  </si>
  <si>
    <t xml:space="preserve">    -----</t>
  </si>
  <si>
    <t>Jgst. 10/11/12 Glas/Porz.</t>
  </si>
  <si>
    <t>Formblatt 3.6</t>
  </si>
  <si>
    <t>Ermittlung des Gesamtbedarfs an Lehrerwochenstunden an BFS für biologisch-technische Assistenten</t>
  </si>
  <si>
    <t xml:space="preserve">        (Gruppenbildung im fachlichen Unterricht)</t>
  </si>
  <si>
    <t>Stunden-   faktor</t>
  </si>
  <si>
    <t>für nicht erteilten Pflichtunter-richt in Lehrer-wochenstunden</t>
  </si>
  <si>
    <t>Lehrerwochen- stunden</t>
  </si>
  <si>
    <t>1. Schuljahr</t>
  </si>
  <si>
    <t>2. Schuljahr</t>
  </si>
  <si>
    <t>Stundenfaktor für Zusatzunter-richt für den Erwerb der Fachhochschul-reife (E/M) [Mindestteil-nehmerzahl: 8; Teilung ab 33]</t>
  </si>
  <si>
    <t>3. Studienjahr</t>
  </si>
  <si>
    <t>Ermittlung des Gesamtbedarfs an Lehrerwochenstunden an Technikerschulen</t>
  </si>
  <si>
    <t>Fachrichtung Bautechnik</t>
  </si>
  <si>
    <t xml:space="preserve">    Grundbedarf</t>
  </si>
  <si>
    <t>im Schwerpunkt</t>
  </si>
  <si>
    <t>(Gruppenbildung, Wahlunterricht)</t>
  </si>
  <si>
    <t>Stunden-  faktor</t>
  </si>
  <si>
    <t>1.Schuljahr</t>
  </si>
  <si>
    <t>2.Schuljahr</t>
  </si>
  <si>
    <t>*) Zwei Schwerpunkte in einer Klasse ab 16 Schüler</t>
  </si>
  <si>
    <t>*) Bei Parallelklassen errechnet sich die maximal mögliche Anzahl der Klassen/Gruppen in den Schwerpunkten: [Zahl der Klassen + 1]</t>
  </si>
  <si>
    <t>Zahl der Klassen/Gruppen</t>
  </si>
  <si>
    <t>Zahl der Klassen/ Gruppen mit 15 und weniger Schülern</t>
  </si>
  <si>
    <t>Zahl der Klassen/ Gruppen  mit 16 und mehr Schülern</t>
  </si>
  <si>
    <t>3.Schuljahr</t>
  </si>
  <si>
    <t>4.Schuljahr</t>
  </si>
  <si>
    <t>Fachrichtung Bekleidungstechnik</t>
  </si>
  <si>
    <t>(Gruppenbildung, Wahlunterricht, Zusatzfach)</t>
  </si>
  <si>
    <t>Zahl der Klassen mit 15 und weniger Schülern</t>
  </si>
  <si>
    <t>Stundenfaktor für das Zusatzfach für den Erwerb der Fachhoch-  schulreife       (Mindestteil-  nehmerzahl 8, Teilung ab 33)</t>
  </si>
  <si>
    <t>Anlage 1.03</t>
  </si>
  <si>
    <t>Fachrichtung Biotechnik</t>
  </si>
  <si>
    <t xml:space="preserve">   Grundbedarf</t>
  </si>
  <si>
    <t>Anlage 1.04</t>
  </si>
  <si>
    <t>Anlage 1.05</t>
  </si>
  <si>
    <t>Fachrichtung Druck- und Medientechnik</t>
  </si>
  <si>
    <t>Fachrichtung Elektrotechnik (Vollzeit)</t>
  </si>
  <si>
    <t>Fachrichtung Farb- und Lacktechnik</t>
  </si>
  <si>
    <t>Anlage 1.08</t>
  </si>
  <si>
    <t>Fachrichtung Fleischereitechnik</t>
  </si>
  <si>
    <t>(Gruppenbildung,Wahlunterricht, Zusatzfach)</t>
  </si>
  <si>
    <t>Anlage 1.09</t>
  </si>
  <si>
    <t>Fachrichtung Galvanotechnik</t>
  </si>
  <si>
    <t>Anlage 1.10</t>
  </si>
  <si>
    <t>Fachrichtung Glasbautechnik</t>
  </si>
  <si>
    <t>Anlage 1.11</t>
  </si>
  <si>
    <t>Anlage 1.12</t>
  </si>
  <si>
    <t>Anlage 1.13</t>
  </si>
  <si>
    <t>Anlage 1.14</t>
  </si>
  <si>
    <t>Anlage 1.16</t>
  </si>
  <si>
    <t>Fachrichtung Lebensmittelverarbeitungstechnik</t>
  </si>
  <si>
    <t>Fachrichtung Maschinenbautechnik (Vollzeit)</t>
  </si>
  <si>
    <t>Fachrichtung  Metallbautechnik</t>
  </si>
  <si>
    <t>Schwerpunkt                  Stahlbau *)</t>
  </si>
  <si>
    <t>Schwerpunkt                  Leichtmetallbau *)</t>
  </si>
  <si>
    <t>Fachrichtung Papiertechnik</t>
  </si>
  <si>
    <t>Fachrichtung Textiltechnik</t>
  </si>
  <si>
    <t xml:space="preserve">Zahl der Klassen/ Gruppen mit 15 und weniger Schülern </t>
  </si>
  <si>
    <t xml:space="preserve">Zahl der Klassen/ Gruppen mit 16 und mehr Schülern </t>
  </si>
  <si>
    <t>Anlage 1.21</t>
  </si>
  <si>
    <t>Fachrichtung Steintechnik</t>
  </si>
  <si>
    <t>Anlage 1.23</t>
  </si>
  <si>
    <t xml:space="preserve">  im Schwerpunkt</t>
  </si>
  <si>
    <t>Fachrichtung Informatiktechnik (Vollzeit)</t>
  </si>
  <si>
    <t>Fachrichtung Informatiktechnik (Teilzeit)</t>
  </si>
  <si>
    <t>Anlage 2.01</t>
  </si>
  <si>
    <t>Ermittlung des Gesamtbedarfs an Lehrerwochenstunden</t>
  </si>
  <si>
    <t>Schuln.:</t>
  </si>
  <si>
    <t>(Gruppenbildung, Wahlunterricht, Zusatzfächer)</t>
  </si>
  <si>
    <t>Stundenfaktor für die Zusatzfächer für den Erwerb der Fachhoch-  schulreife       (Mindestteil-  nehmerzahl 8, Teilung ab 33)</t>
  </si>
  <si>
    <t>Anlage 2.02</t>
  </si>
  <si>
    <t>Meisterschule für Holzbildhauer</t>
  </si>
  <si>
    <t>Anlage 2.03</t>
  </si>
  <si>
    <t>Meisterschule für Modellistik</t>
  </si>
  <si>
    <t>Anlage 3.01</t>
  </si>
  <si>
    <t>Fachschule für Blumenkunst</t>
  </si>
  <si>
    <t>Anlage 3.02</t>
  </si>
  <si>
    <t>Ermittlung des Gesamtbedarfs an Lehrerwochenstunden an Fachschulen</t>
  </si>
  <si>
    <t>Anlage 3.03</t>
  </si>
  <si>
    <t>Fachschule für Glasgestaltung</t>
  </si>
  <si>
    <t>Anlage 3.04</t>
  </si>
  <si>
    <t>Fachschule für das Hotel- und Gaststättengewerbe</t>
  </si>
  <si>
    <t>Anlage 3.05</t>
  </si>
  <si>
    <t xml:space="preserve">Ermittlung des Gesamtbedarfs an Lehrerwochenstunden </t>
  </si>
  <si>
    <t>(Gruppenbildung im fachlichen Unterricht, Wahlunterricht, Zusatzfächer)</t>
  </si>
  <si>
    <t>Zahl der Klassen/    Gruppen</t>
  </si>
  <si>
    <t>Zahl der Grup-pen</t>
  </si>
  <si>
    <t>Schwerpunkt     Dekorentwurf *)</t>
  </si>
  <si>
    <t>Schwerpunkt      Formenentwurf *)</t>
  </si>
  <si>
    <t>Anlage 3.06</t>
  </si>
  <si>
    <t>Fachschule für  Holzbetriebswirtschaft</t>
  </si>
  <si>
    <t>Anlage 3.07</t>
  </si>
  <si>
    <t>Fachschule für  Textilbetriebswirtschaft</t>
  </si>
  <si>
    <r>
      <t xml:space="preserve">Betreuung des lebensmittel-    technischen Praktikums:             pro Schüler </t>
    </r>
    <r>
      <rPr>
        <u/>
        <sz val="8"/>
        <rFont val="Arial"/>
        <family val="2"/>
      </rPr>
      <t>bis zu 1,0</t>
    </r>
    <r>
      <rPr>
        <sz val="8"/>
        <rFont val="Arial"/>
        <family val="2"/>
      </rPr>
      <t xml:space="preserve"> LehrerWoStd.</t>
    </r>
  </si>
  <si>
    <t>--------</t>
  </si>
  <si>
    <t>---------</t>
  </si>
  <si>
    <t xml:space="preserve">Ermittlung des Gesamtbedarfs an Lehrerwochenstunden an </t>
  </si>
  <si>
    <t>BFS für technische Assistenten für Informatik</t>
  </si>
  <si>
    <t>einjährigen BFS für IT-Berufe</t>
  </si>
  <si>
    <t>dreijährigen BFS - IT-Berufe</t>
  </si>
  <si>
    <t>an BFS - Landwirtschaft</t>
  </si>
  <si>
    <t>an BFS - Kinderpflege</t>
  </si>
  <si>
    <t>Ermittlung des Gesamtbedarfs an Lehrerwochenstunden an Fachschulen für Heilerziehungspflegehilfe</t>
  </si>
  <si>
    <t>Schul-jahre</t>
  </si>
  <si>
    <t>Zahl der Klassen mit 16 - 27 Schülern</t>
  </si>
  <si>
    <t>Zahl der Klassen mit über 27 Schülern</t>
  </si>
  <si>
    <t>1. Schul-jahr</t>
  </si>
  <si>
    <t>Ermittlung des Gesamtbedarfs an Lehrerwochenstunden an Fachschulen für Heilerziehungspflege</t>
  </si>
  <si>
    <t>hier: Dreijährige Organisationsform</t>
  </si>
  <si>
    <t xml:space="preserve">2.Schul-jahr   </t>
  </si>
  <si>
    <t xml:space="preserve">3. Schul-jahr   </t>
  </si>
  <si>
    <t>1.Schul-jahr</t>
  </si>
  <si>
    <t>Anlage 1.17</t>
  </si>
  <si>
    <t>Anlage 1.24</t>
  </si>
  <si>
    <t>Stundenfaktor für Zusatzunterricht für den Erwerb der Fachhochschul-reife (D/E/S/M) [Mindesteil-nehmerzahl 8; Teilung ab 33]</t>
  </si>
  <si>
    <t>Formblatt 3.14</t>
  </si>
  <si>
    <t>Formblatt 3.15</t>
  </si>
  <si>
    <t>für Zusatzfächer
Mindestteilnehmerzahl 8, Teilung ab 33</t>
  </si>
  <si>
    <t>Erwerb der Fachhochschul-
reife</t>
  </si>
  <si>
    <t>für nicht erteilten Pflicht-unterricht in Lehrer-Wo.Std.</t>
  </si>
  <si>
    <t>mit
Schüler-zahl
&lt;= 15</t>
  </si>
  <si>
    <t>mit
Schüler-zahl
&gt;= 16</t>
  </si>
  <si>
    <t xml:space="preserve">Zahl der Gruppen </t>
  </si>
  <si>
    <t>Stunden-
faktor</t>
  </si>
  <si>
    <t>Vorbereitung auf Teil IV der Meisterprüfung</t>
  </si>
  <si>
    <t xml:space="preserve"> BFS - Maschinenbau</t>
  </si>
  <si>
    <t>Jgst. 11</t>
  </si>
  <si>
    <t xml:space="preserve"> Jgst.12</t>
  </si>
  <si>
    <t>Ermittlung des Gesamtbedarfs an Lehrerwochenstunden für die Fachakademie für Restauratoren</t>
  </si>
  <si>
    <t>Stundenfaktoren</t>
  </si>
  <si>
    <t>Zahl der Schüler</t>
  </si>
  <si>
    <t xml:space="preserve">Stundenfaktor        </t>
  </si>
  <si>
    <t>Meisterschule für das Elektrohandwerk</t>
  </si>
  <si>
    <t>Fachrichtung</t>
  </si>
  <si>
    <t>Klasse mit 15 und weniger Schülern</t>
  </si>
  <si>
    <t>Elektrotechnik</t>
  </si>
  <si>
    <t>Informationstechnik</t>
  </si>
  <si>
    <t>Summen</t>
  </si>
  <si>
    <t>Meisterschule für Feinwerkmechaniker</t>
  </si>
  <si>
    <t>Feinwerkmechanik</t>
  </si>
  <si>
    <t>Meisterschule für Installateure und Heizungsbauer</t>
  </si>
  <si>
    <t>Installations- und Heizungsbautechnik</t>
  </si>
  <si>
    <t>Meisterschule für Landmaschinenmechaniker</t>
  </si>
  <si>
    <t>Landmaschinen-technik</t>
  </si>
  <si>
    <t>Meisterschulen für Metallbauer</t>
  </si>
  <si>
    <t>Metallbautechnik</t>
  </si>
  <si>
    <t>Meisterschulen für Zahntechniker</t>
  </si>
  <si>
    <t>Zahntechnik</t>
  </si>
  <si>
    <t>Fachakademien für Medizintechnik</t>
  </si>
  <si>
    <t>Stundenfaktor für Pflichtunterr., Wahlpflichtunterr. u. Wahlunterricht max. 4 W.-Std. je Klasse</t>
  </si>
  <si>
    <t>*)</t>
  </si>
  <si>
    <t>*) Ab 2004/2005 ist die Gesamtstundenzahl auszugleichen (1. + 2. Studienjahr = 60 Stunden)</t>
  </si>
  <si>
    <t>------</t>
  </si>
  <si>
    <t>Formblatt 3.16</t>
  </si>
  <si>
    <t>Stundenfaktor für Pflichtunterr., Wahlpflichtunterr. u. Wahlunterricht max. 2 W.-Std. je Klasse</t>
  </si>
  <si>
    <t>Stundenfaktor für Pflichtunterr., Wahlpflichtunterr. u. Wahlunterricht max. 3 bzw. 2    W.-Std. je Klasse</t>
  </si>
  <si>
    <t>Formblatt 3.19</t>
  </si>
  <si>
    <t>Betreuung der praktischen Ausbildung</t>
  </si>
  <si>
    <t>Ermittlung des Gesamtbedarfs an Lehrerwochenstunden für</t>
  </si>
  <si>
    <t xml:space="preserve">Jahrgangs-stufe </t>
  </si>
  <si>
    <t>Formblatt 3.20</t>
  </si>
  <si>
    <t>der einjährigen BFS für Metalltechnik</t>
  </si>
  <si>
    <t>Zahl der Klassen/ Gruppen mit weniger als 18 Schülern</t>
  </si>
  <si>
    <t>Zahl der Klassen/ Gruppen mit 18 und mehr Schülern</t>
  </si>
  <si>
    <t>Formblatt 3.21</t>
  </si>
  <si>
    <t xml:space="preserve">Stunden-
faktor        </t>
  </si>
  <si>
    <t>für nicht erteilten Pflichtunterricht in Lehrer-wochenstunden</t>
  </si>
  <si>
    <t xml:space="preserve"> Berufsfachschulen in Wirtschaftskooperation</t>
  </si>
  <si>
    <t>Stundenfaktor für Zusatzunter-richt für den Erwerb der Fachhochschul-reife (M) [Mindestteil-nehmerzahl: 8; Teilung ab 33]</t>
  </si>
  <si>
    <t>Meisterschulen für Friseure</t>
  </si>
  <si>
    <t>Friseure</t>
  </si>
  <si>
    <t>Zahl der Klassen mit Schülern
&gt;= 18</t>
  </si>
  <si>
    <t>Stundenfaktor für Zusatzunter-richt für den Erwerb der fachge-bundenen Fachhoch-schulreife (E)   (Mindestteil-nehmerzahl 8, Teilung ab 33)</t>
  </si>
  <si>
    <t>Praxis der Heilerziehungspflege: pro Schüler 1,2 Lehrerwochenstunden</t>
  </si>
  <si>
    <t>Formblatt 4.3</t>
  </si>
  <si>
    <t>sonstiger Wahlunterricht, Gruppenbildung</t>
  </si>
  <si>
    <t>Betreuung des Betriebs-praktikums: pro Schüler 0,3 Lehrer-Wo.Std.</t>
  </si>
  <si>
    <t xml:space="preserve">Zahl der          Schüler pro Klasse </t>
  </si>
  <si>
    <t>Stundenfaktor für Zusatz-unterricht für den Erwerb der Fach-hochschulreife (E/M)   (Mindest-teilnehmerzahl 8, Teilung ab 33)</t>
  </si>
  <si>
    <t>---------------</t>
  </si>
  <si>
    <t>(Wahlunterricht, Gruppenbildung im fachlichen Unterricht, Zusatzunterricht)</t>
  </si>
  <si>
    <t>Praxis der Heilerziehungspflege: Pro Schüler 3,6 Lehrerwochenstunden</t>
  </si>
  <si>
    <t>an der Fachschule für Werklehrer/Werklehrerin im sozialen Bereich</t>
  </si>
  <si>
    <t>Sonstiger Wahlunterricht, Gruppenbildung im fachl. Unterricht</t>
  </si>
  <si>
    <t>Zahl der Klassen mit unter 16 Schülern</t>
  </si>
  <si>
    <t>Schuljahre</t>
  </si>
  <si>
    <t>19-25 S.</t>
  </si>
  <si>
    <t>BFS für Bautechnik</t>
  </si>
  <si>
    <t>Schuljahr</t>
  </si>
  <si>
    <t>Ermittlung des Gesamtbedarfs an Lehrerwochenstunden an Fachschulen für Familienpflege</t>
  </si>
  <si>
    <t xml:space="preserve">Schule: </t>
  </si>
  <si>
    <t>Praxis der Familienpflege im Blockpraktikum: pro Schüler 0,9 Lehrerwochenstunden</t>
  </si>
  <si>
    <t xml:space="preserve">Praxis der Familienpflege im Berufspraktikum: pro Schüler 0,5 Lehrerwochenstunden </t>
  </si>
  <si>
    <t>Zahl der Klassen unter 16 Schüler</t>
  </si>
  <si>
    <r>
      <t xml:space="preserve">Zusatzbedarf </t>
    </r>
    <r>
      <rPr>
        <sz val="10"/>
        <rFont val="Arial"/>
        <family val="2"/>
      </rPr>
      <t>(Gruppenbildung im fachlichen Unterricht, Zusatzunterricht)</t>
    </r>
  </si>
  <si>
    <t>Meisterschule für das Konditorenhandwerk</t>
  </si>
  <si>
    <t>Konditorenhandwerk</t>
  </si>
  <si>
    <t>Ermittlung des Gesamtbedarfs an Lehrerwochenstunden an BFS für Sozialpflege</t>
  </si>
  <si>
    <t>(Gruppenbildung im fachlichen Unterricht, zusätzliche Gruppen)</t>
  </si>
  <si>
    <t xml:space="preserve">Betreuung in der "Sozialpflegerischen Praxis" pro Schüler:      </t>
  </si>
  <si>
    <t>Fachschule für Produktdesign</t>
  </si>
  <si>
    <t xml:space="preserve"> BFS für Holzbildhauer</t>
  </si>
  <si>
    <t>Jahrgangsübergreifende Beschulung</t>
  </si>
  <si>
    <t xml:space="preserve">         (Gruppenbildung im fachlichen Unterricht, Wahlunterricht, zusätzliche Gruppen) </t>
  </si>
  <si>
    <t>Jahrgangsgetrennte Beschulung</t>
  </si>
  <si>
    <t>Stundenfaktor für Zusatz-unterricht für den fachge-bundenen  Erwerb der Fach-hochschulreife (E)
 (Mindest-teilnehmerzahl 8, Teilung ab 33)</t>
  </si>
  <si>
    <r>
      <t>Jgst.10</t>
    </r>
    <r>
      <rPr>
        <vertAlign val="superscript"/>
        <sz val="8"/>
        <rFont val="Arial"/>
        <family val="2"/>
      </rPr>
      <t>1)</t>
    </r>
  </si>
  <si>
    <t xml:space="preserve">     (Gruppenbildung im fachlichen Unterricht, Wahlunterricht, </t>
  </si>
  <si>
    <t xml:space="preserve">          zusätzliche Gruppen, Praktikumsbetreuung)</t>
  </si>
  <si>
    <r>
      <t>Jgst. 11</t>
    </r>
    <r>
      <rPr>
        <vertAlign val="superscript"/>
        <sz val="8"/>
        <rFont val="Arial"/>
        <family val="2"/>
      </rPr>
      <t>2)</t>
    </r>
  </si>
  <si>
    <r>
      <t xml:space="preserve"> Jgst.12</t>
    </r>
    <r>
      <rPr>
        <vertAlign val="superscript"/>
        <sz val="8"/>
        <rFont val="Arial"/>
        <family val="2"/>
      </rPr>
      <t>2)</t>
    </r>
  </si>
  <si>
    <r>
      <t xml:space="preserve"> Jgst.13</t>
    </r>
    <r>
      <rPr>
        <vertAlign val="superscript"/>
        <sz val="8"/>
        <rFont val="Arial"/>
        <family val="2"/>
      </rPr>
      <t>3)</t>
    </r>
  </si>
  <si>
    <t>1) im Budget sind 5 Wochen außerschulisches Praktikum berücksichtigt</t>
  </si>
  <si>
    <t>3) im Budget sind 3 Wochen außerschulisches Praktikum berücksichtigt</t>
  </si>
  <si>
    <t xml:space="preserve"> BFS - Anlagenmechanik für Sanitär-, Heizung und Klimatechnik</t>
  </si>
  <si>
    <t>2) im Budget sind 7 Wochen außerschulisches Praktikum berücksichtigt</t>
  </si>
  <si>
    <t xml:space="preserve"> BFS - Fertigungstechnik (Maschinen- und Anlagenführer)</t>
  </si>
  <si>
    <t xml:space="preserve"> BFS - Farb- und Raumgestaltung</t>
  </si>
  <si>
    <t>Vorbereitung auf Teil III und Teil IV der Meisterprüfung Mindestteilnehmerzahl 8, Teilung ab 33</t>
  </si>
  <si>
    <t>Stunden-faktor*</t>
  </si>
  <si>
    <t>Klassen mit 24 und mehr Schülern</t>
  </si>
  <si>
    <t>Faktoren</t>
  </si>
  <si>
    <t>Klassen</t>
  </si>
  <si>
    <t>&gt;=16</t>
  </si>
  <si>
    <t>&gt;=24</t>
  </si>
  <si>
    <t>Fachrichtung Holztechnik (Vollzeit)</t>
  </si>
  <si>
    <t>Fachrichtung Werkstoff- und Prüftechnik</t>
  </si>
  <si>
    <t>Anlage 1.22</t>
  </si>
  <si>
    <t xml:space="preserve">2.Schuljahr     </t>
  </si>
  <si>
    <t xml:space="preserve">3.Schuljahr </t>
  </si>
  <si>
    <t xml:space="preserve">4.Schuljahr </t>
  </si>
  <si>
    <t xml:space="preserve">2.Schuljahr </t>
  </si>
  <si>
    <t xml:space="preserve">2.Schuljahr   </t>
  </si>
  <si>
    <t>*) Faktoren des 2. Schuljahres:</t>
  </si>
  <si>
    <t>*) Faktoren des 3./4. Schuljahres:</t>
  </si>
  <si>
    <t>Meisterschule für Keramik und Design</t>
  </si>
  <si>
    <t>10-18 S.</t>
  </si>
  <si>
    <t>BFS - Hotel- und Tourismusmanagement</t>
  </si>
  <si>
    <t>Betreuung Betriebspraktikum: pro Schüler 0,2 Lehrer-Wo.Std.</t>
  </si>
  <si>
    <t>1) im Budget sind 6 Wochen außerschulisches Praktikum berücksichtigt</t>
  </si>
  <si>
    <t>Zahl der Klassen mit 18 und mehr Schülern</t>
  </si>
  <si>
    <r>
      <t>Jgst.11</t>
    </r>
    <r>
      <rPr>
        <vertAlign val="superscript"/>
        <sz val="8"/>
        <rFont val="Arial"/>
        <family val="2"/>
      </rPr>
      <t>1)</t>
    </r>
  </si>
  <si>
    <r>
      <t>Jgst. 12</t>
    </r>
    <r>
      <rPr>
        <vertAlign val="superscript"/>
        <sz val="8"/>
        <rFont val="Arial"/>
        <family val="2"/>
      </rPr>
      <t>2)</t>
    </r>
  </si>
  <si>
    <r>
      <t xml:space="preserve"> Jgst.13</t>
    </r>
    <r>
      <rPr>
        <vertAlign val="superscript"/>
        <sz val="8"/>
        <rFont val="Arial"/>
        <family val="2"/>
      </rPr>
      <t>2)</t>
    </r>
  </si>
  <si>
    <t>Ermittlung des Gesamtbedarfs an Lehrerwochenstunden an Berufsfachschulen für Euro-Management-Assistenten</t>
  </si>
  <si>
    <t>(Gruppenbildung im praktischen Unterricht, Wahlunterricht)</t>
  </si>
  <si>
    <t>Zahl der Klassen/ Gruppen mit 16 und mehr Schülern</t>
  </si>
  <si>
    <t>Jahr</t>
  </si>
  <si>
    <t xml:space="preserve"> BFS für Tischler</t>
  </si>
  <si>
    <t>Zahl der Klassen mit Schülern    &lt; 16</t>
  </si>
  <si>
    <t>Zahl der Klassen mit Schülern   = &gt; 16</t>
  </si>
  <si>
    <t>der einjährigen BFS für gastgewerbliche Berufe</t>
  </si>
  <si>
    <t>Fachrichtung Augenoptik</t>
  </si>
  <si>
    <t>&lt;12 S.</t>
  </si>
  <si>
    <t>12-22 S.</t>
  </si>
  <si>
    <t>&gt; 22 S.</t>
  </si>
  <si>
    <t xml:space="preserve"> BFS für Kommunikationsdesign</t>
  </si>
  <si>
    <t>Ermittlung des Gesamtbedarfs an Lehrerwochenstunden an Fachakademien für Raum- und Objektdesign</t>
  </si>
  <si>
    <t>8- 9 S.</t>
  </si>
  <si>
    <t>Fachschule für Industriemeister / Buchbinderei (Meisterschule)</t>
  </si>
  <si>
    <t>Fachrichtung Glastechnik</t>
  </si>
  <si>
    <t>Anlage 1.01</t>
  </si>
  <si>
    <t>Anlage 1.02a</t>
  </si>
  <si>
    <t>Anlage 1.02b</t>
  </si>
  <si>
    <t>Anlage 1.06</t>
  </si>
  <si>
    <t>Anlage 1.07 a</t>
  </si>
  <si>
    <t>Anlage 1.07 b</t>
  </si>
  <si>
    <t>Anlage 1.15a</t>
  </si>
  <si>
    <t>Anlage 1.15b</t>
  </si>
  <si>
    <t>Anlage 1.18</t>
  </si>
  <si>
    <t>Anlage 1.19a</t>
  </si>
  <si>
    <t>Anlage 1.19b</t>
  </si>
  <si>
    <t>Anlage 1.25</t>
  </si>
  <si>
    <t>Anlage 2.04</t>
  </si>
  <si>
    <t>Anlage 2.05</t>
  </si>
  <si>
    <t>Anlage 2.06</t>
  </si>
  <si>
    <t>Anlage 2.07</t>
  </si>
  <si>
    <t>Anlage 2.08</t>
  </si>
  <si>
    <t>Anlage 2.09</t>
  </si>
  <si>
    <t>Anlage 2.10</t>
  </si>
  <si>
    <t>Anlage 2.11</t>
  </si>
  <si>
    <t>Anlage 2.12</t>
  </si>
  <si>
    <t>Anlage 2.13</t>
  </si>
  <si>
    <t>Formblatt 1.26</t>
  </si>
  <si>
    <t>Formblatt 1.27</t>
  </si>
  <si>
    <t>Formblatt 1.28a</t>
  </si>
  <si>
    <t>Formblatt 1.28b</t>
  </si>
  <si>
    <t>Formblatt 1.29</t>
  </si>
  <si>
    <t>Formblatt 3.32</t>
  </si>
  <si>
    <t>Formblatt 3.33</t>
  </si>
  <si>
    <t>Formblatt 3.34</t>
  </si>
  <si>
    <t>Formblatt 3.35</t>
  </si>
  <si>
    <t>Formblatt 3.36</t>
  </si>
  <si>
    <t>Formblatt 3.38</t>
  </si>
  <si>
    <t>Formblatt 3.39</t>
  </si>
  <si>
    <t>Formblatt 3.40</t>
  </si>
  <si>
    <t>Formbaltt 3.13</t>
  </si>
  <si>
    <t>Formblatt 3.42</t>
  </si>
  <si>
    <t>Formblatt 3.43</t>
  </si>
  <si>
    <t>Formblatt 3.44</t>
  </si>
  <si>
    <r>
      <t>1</t>
    </r>
    <r>
      <rPr>
        <vertAlign val="superscript"/>
        <sz val="8"/>
        <rFont val="Arial"/>
        <family val="2"/>
      </rPr>
      <t>1)</t>
    </r>
  </si>
  <si>
    <r>
      <t>2</t>
    </r>
    <r>
      <rPr>
        <vertAlign val="superscript"/>
        <sz val="8"/>
        <rFont val="Arial"/>
        <family val="2"/>
      </rPr>
      <t>2)</t>
    </r>
  </si>
  <si>
    <r>
      <t>3</t>
    </r>
    <r>
      <rPr>
        <vertAlign val="superscript"/>
        <sz val="8"/>
        <rFont val="Arial"/>
        <family val="2"/>
      </rPr>
      <t>2)</t>
    </r>
  </si>
  <si>
    <t>1) im Budget sind 10 Wochen außerschulisches Praktikum berücksichtigt</t>
  </si>
  <si>
    <t>2) im Budget sind 15 Wochen außerschulisches Praktikum berücksichtigt</t>
  </si>
  <si>
    <r>
      <t>ZB = Zusatzbudget zur gemeinsamen Beschulung von Schülern mit mittlerem Schulabschluss (2jährig) und ohne mittlerem Schulabschluss(3-jährig</t>
    </r>
    <r>
      <rPr>
        <sz val="10"/>
        <rFont val="Arial"/>
        <family val="2"/>
      </rPr>
      <t xml:space="preserve">) </t>
    </r>
  </si>
  <si>
    <t xml:space="preserve">Stunden-faktor   Sf      </t>
  </si>
  <si>
    <t>Sf</t>
  </si>
  <si>
    <r>
      <t xml:space="preserve">   </t>
    </r>
    <r>
      <rPr>
        <sz val="7"/>
        <rFont val="Arial"/>
        <family val="2"/>
      </rPr>
      <t xml:space="preserve"> (Gruppenbildung im fachlichen Unterricht, Wahlunterricht, zusätzliche Gruppen)</t>
    </r>
  </si>
  <si>
    <t>ZB</t>
  </si>
  <si>
    <t xml:space="preserve">Zahl der gem. beschulten Schüler mit mittlerem Schulabschluss </t>
  </si>
  <si>
    <t>10 (einschl. Modell A) *</t>
  </si>
  <si>
    <t>*  Budget für Jgst. 10 bzw. Modell A (Jgst.10/11) zur Integration von Schülern mit mittlerem Schulabschluss ist identisch!</t>
  </si>
  <si>
    <t>Ermittlung des Gesamtbedarfs an Lehrerwochenstunden an Fachakademien für Brau- und Getränketechnologie</t>
  </si>
  <si>
    <t>Fachrichtung Fahrzeugtechnik und Elektromobilität</t>
  </si>
  <si>
    <t>Fachrichtung Umweltschutztechnik und Regenerative Energien</t>
  </si>
  <si>
    <t>Industriebuchbinder</t>
  </si>
  <si>
    <t>für
Klassen</t>
  </si>
  <si>
    <t>Zahl der Klassen  mit 16 und mehr Schülern</t>
  </si>
  <si>
    <t>Fachrichtung Maschinenbautechnik (Teilzeit)</t>
  </si>
  <si>
    <t>Ermittlung des Gesamtbedarfs an Lehrerwochenstunden an Fachakademien für Ernährungs- und Versorgungsmanagement</t>
  </si>
  <si>
    <t>Ermittlung des Gesamtbedarfs an Lehrerwochenstunden an BFS für Ernährung und Versorgung</t>
  </si>
  <si>
    <t>Fachschule für Buchbinder und Fotografie (Meisterschule)</t>
  </si>
  <si>
    <t>Buchbinder/ Fotografen</t>
  </si>
  <si>
    <t>Fachschule für Orthopädietechnik (Meisterschule)</t>
  </si>
  <si>
    <t>Orthopädietechniker</t>
  </si>
  <si>
    <t>Fachrichtung Chemietechnik</t>
  </si>
  <si>
    <t>(Möbel- und Holzobjekte)</t>
  </si>
  <si>
    <t>Fachrichtung Mechatroniktechnik (Teilzeit)</t>
  </si>
  <si>
    <t>Anlage 1.20a</t>
  </si>
  <si>
    <t>Fachrichtung Mechatroniktechnik (Vollzeit)</t>
  </si>
  <si>
    <t>Anlage 1.20b</t>
  </si>
  <si>
    <t>Ermittlung des Gesamtbedarfs an Lehrerwochenstunden an BFS für Ernährung und Versorgung und Sozialpflege</t>
  </si>
  <si>
    <t>Berufsgruppe</t>
  </si>
  <si>
    <t>Zahl der Klassen mit Schülern 18 - 27</t>
  </si>
  <si>
    <t>Formblatt 3.31</t>
  </si>
  <si>
    <t>Formblatt 4.91</t>
  </si>
  <si>
    <t>hier: Dreijährige Teilzeitausbildung</t>
  </si>
  <si>
    <t>2.Stud.-jahr</t>
  </si>
  <si>
    <t xml:space="preserve">3.Stud.-jahr   </t>
  </si>
  <si>
    <t>---</t>
  </si>
  <si>
    <r>
      <t xml:space="preserve">*) Die Gesamtstundenzahl ist auszugleichen (1. + 2. + 3. Studienjahr = </t>
    </r>
    <r>
      <rPr>
        <b/>
        <sz val="8"/>
        <rFont val="Arial"/>
        <family val="2"/>
      </rPr>
      <t>61</t>
    </r>
    <r>
      <rPr>
        <sz val="8"/>
        <rFont val="Arial"/>
        <family val="2"/>
      </rPr>
      <t xml:space="preserve"> Stunden)</t>
    </r>
  </si>
  <si>
    <t>Formblatt 4.8</t>
  </si>
  <si>
    <t xml:space="preserve">
Lenkung und Betreuung des Praktikums pro Stud. 
1,35 Lehrerwochenstunden</t>
  </si>
  <si>
    <t>an BFS - Kinderpflege (Dreijährige Teilzeitausbildung)</t>
  </si>
  <si>
    <t>3. Schuljahr</t>
  </si>
  <si>
    <t>Fachrichtung Elektrotechnik (Teilzeit)</t>
  </si>
  <si>
    <r>
      <t>2</t>
    </r>
    <r>
      <rPr>
        <vertAlign val="superscript"/>
        <sz val="8"/>
        <rFont val="Arial"/>
        <family val="2"/>
      </rPr>
      <t>1)</t>
    </r>
  </si>
  <si>
    <t>1) im Budget sind 20 Wochen außerschulisches Praktikum berücksichtigt</t>
  </si>
  <si>
    <t>Formblatt 3.45</t>
  </si>
  <si>
    <r>
      <t xml:space="preserve">Stundenfaktor für das </t>
    </r>
    <r>
      <rPr>
        <b/>
        <sz val="8"/>
        <rFont val="Arial"/>
        <family val="2"/>
      </rPr>
      <t xml:space="preserve">Zusatzfach Mathematik II </t>
    </r>
    <r>
      <rPr>
        <sz val="8"/>
        <rFont val="Arial"/>
        <family val="2"/>
      </rPr>
      <t>für den Erwerb der Fachhoch-  schulreife       (Mindestteil-  nehmerzahl 8, Teilung ab 33)</t>
    </r>
  </si>
  <si>
    <r>
      <t>Zahl der Klassen mit 16 und mehr Schülern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</si>
  <si>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rFont val="Arial"/>
        <family val="2"/>
      </rPr>
      <t>1)</t>
    </r>
    <r>
      <rPr>
        <sz val="8"/>
        <rFont val="Arial"/>
        <family val="2"/>
      </rPr>
      <t xml:space="preserve"> Bei der Beschulung beider Speziallisierungen (Glashüttentechnik und Optik) </t>
    </r>
  </si>
  <si>
    <t>Anlage 1.30</t>
  </si>
  <si>
    <t>Zahl der Gruppen mit 6 und mehr Schülern</t>
  </si>
  <si>
    <r>
      <t xml:space="preserve">Stundenfaktor für die </t>
    </r>
    <r>
      <rPr>
        <b/>
        <sz val="8"/>
        <rFont val="Arial"/>
        <family val="2"/>
      </rPr>
      <t>Zusatzfächer</t>
    </r>
    <r>
      <rPr>
        <b/>
        <vertAlign val="superscript"/>
        <sz val="8"/>
        <rFont val="Arial"/>
        <family val="2"/>
      </rPr>
      <t>1)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für den Erwerb der Fachhoch-  schulreife       (Mindestteil-  nehmerzahl 8, Teilung ab 33)</t>
    </r>
  </si>
  <si>
    <r>
      <rPr>
        <vertAlign val="superscript"/>
        <sz val="8"/>
        <rFont val="Arial"/>
        <family val="2"/>
      </rPr>
      <t>1)</t>
    </r>
    <r>
      <rPr>
        <sz val="8"/>
        <rFont val="Arial"/>
        <family val="2"/>
      </rPr>
      <t xml:space="preserve"> Mathematik (1. Schuljahr) und Englisch II (2. Schuljahr)</t>
    </r>
  </si>
  <si>
    <t>Fachrichtung Produktdesign Glas</t>
  </si>
  <si>
    <t>Lehrerwochenstunden</t>
  </si>
  <si>
    <r>
      <t>Modell 1</t>
    </r>
    <r>
      <rPr>
        <vertAlign val="superscript"/>
        <sz val="10"/>
        <rFont val="Arial"/>
        <family val="2"/>
      </rPr>
      <t>1)</t>
    </r>
  </si>
  <si>
    <r>
      <t>Modell 2</t>
    </r>
    <r>
      <rPr>
        <vertAlign val="superscript"/>
        <sz val="10"/>
        <rFont val="Arial"/>
        <family val="2"/>
      </rPr>
      <t>2)</t>
    </r>
  </si>
  <si>
    <r>
      <t>Zahl der Klassen</t>
    </r>
    <r>
      <rPr>
        <vertAlign val="superscript"/>
        <sz val="8"/>
        <rFont val="Arial"/>
        <family val="2"/>
      </rPr>
      <t>3)</t>
    </r>
  </si>
  <si>
    <t>(Teilungsstunden)</t>
  </si>
  <si>
    <t>dreijährigen BFS - Hotelmanagement</t>
  </si>
  <si>
    <t xml:space="preserve">zweijährigen BFS - Hotelmanagement </t>
  </si>
  <si>
    <t>Fachschule für Wirtschaftsinformatik</t>
  </si>
  <si>
    <r>
      <t>Lehrerwochen- stunden</t>
    </r>
    <r>
      <rPr>
        <vertAlign val="superscript"/>
        <sz val="8"/>
        <rFont val="Arial"/>
        <family val="2"/>
      </rPr>
      <t>1)</t>
    </r>
  </si>
  <si>
    <r>
      <t>Lehrer-wochen- stunden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</si>
  <si>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 Abdeckung des gesamten Unterrichtsangebots (Pflicht- und Wahlpflichtfächer).</t>
    </r>
  </si>
  <si>
    <r>
      <rPr>
        <vertAlign val="superscript"/>
        <sz val="8"/>
        <rFont val="Arial"/>
        <family val="2"/>
      </rPr>
      <t>1)</t>
    </r>
    <r>
      <rPr>
        <sz val="8"/>
        <rFont val="Arial"/>
        <family val="2"/>
      </rPr>
      <t xml:space="preserve"> Abdeckung des gesamten Unterrichtsangebots (Pflicht- und Wahlpflichtfächer).</t>
    </r>
  </si>
  <si>
    <r>
      <t>Lehrerwochen- stunden</t>
    </r>
    <r>
      <rPr>
        <vertAlign val="superscript"/>
        <sz val="8"/>
        <rFont val="Arial"/>
        <family val="2"/>
      </rPr>
      <t xml:space="preserve">1) </t>
    </r>
  </si>
  <si>
    <r>
      <t>Lehrer- wochen- stunden</t>
    </r>
    <r>
      <rPr>
        <vertAlign val="superscript"/>
        <sz val="8"/>
        <rFont val="Arial"/>
        <family val="2"/>
      </rPr>
      <t>1)</t>
    </r>
  </si>
  <si>
    <r>
      <t>Lehrerwochen- stunden</t>
    </r>
    <r>
      <rPr>
        <vertAlign val="superscript"/>
        <sz val="8"/>
        <rFont val="Arial"/>
        <family val="2"/>
      </rPr>
      <t>2)</t>
    </r>
  </si>
  <si>
    <t>Anlage 1.31</t>
  </si>
  <si>
    <t xml:space="preserve">4.Stud.-jahr   </t>
  </si>
  <si>
    <t>----------------</t>
  </si>
  <si>
    <t>Formblatt 4.92</t>
  </si>
  <si>
    <t>Formblatt 4.90</t>
  </si>
  <si>
    <t>Reg.</t>
  </si>
  <si>
    <t>Status</t>
  </si>
  <si>
    <t>SNr</t>
  </si>
  <si>
    <t>Schulename</t>
  </si>
  <si>
    <t>Ort</t>
  </si>
  <si>
    <t>BNr 1</t>
  </si>
  <si>
    <t>Beruf 1</t>
  </si>
  <si>
    <t>BNr 2</t>
  </si>
  <si>
    <t>Beruf 2</t>
  </si>
  <si>
    <t>3-Opf</t>
  </si>
  <si>
    <t>1-staatl.</t>
  </si>
  <si>
    <t xml:space="preserve">Staatl. Fachschule für Datenverarbeitung Wiesau  </t>
  </si>
  <si>
    <t>Wiesau</t>
  </si>
  <si>
    <t>F01900</t>
  </si>
  <si>
    <t>Wirtschaftsinformatiker (staatl. gepr.)</t>
  </si>
  <si>
    <t>T20900</t>
  </si>
  <si>
    <t>Informatiktechniker (staatl. gepr.)</t>
  </si>
  <si>
    <t>Genehmigte zusätzliche Budgetstunden für Y-Modell an Fachschulen</t>
  </si>
  <si>
    <t>5-Mfr</t>
  </si>
  <si>
    <t>2-komm.</t>
  </si>
  <si>
    <t xml:space="preserve">Fachschule f. Techniker der Stadt Erlangen  </t>
  </si>
  <si>
    <t>Erlangen</t>
  </si>
  <si>
    <t>T03013</t>
  </si>
  <si>
    <t>Elektrotechniker (staatl. gepr.)</t>
  </si>
  <si>
    <t>4.SJ (TZ)</t>
  </si>
  <si>
    <t>3.SJ (TZ)</t>
  </si>
  <si>
    <t>1. SJ (VZ/TZ)</t>
  </si>
  <si>
    <t>2.SJ (VZ/TZ)</t>
  </si>
  <si>
    <t>Y-Modell</t>
  </si>
  <si>
    <t>Gruppenbildung, Wahlunterricht</t>
  </si>
  <si>
    <t>Zusatzfächer</t>
  </si>
  <si>
    <t>Ermittlung des Gesamtbedarfs an Lehrerwochenstunden an BFS für chemisch-technische Assistenten</t>
  </si>
  <si>
    <t>Formblatt 3.7</t>
  </si>
  <si>
    <t>1-Obb</t>
  </si>
  <si>
    <t>Städt. Fachschule für Drucktechnik und Papierverarbeitung München</t>
  </si>
  <si>
    <t>München</t>
  </si>
  <si>
    <t>T08103</t>
  </si>
  <si>
    <t>Druck- und Medientechniker (staatl. gepr.)</t>
  </si>
  <si>
    <t>T08200</t>
  </si>
  <si>
    <t>Papiertechniker (staatl. gepr.)</t>
  </si>
  <si>
    <r>
      <t xml:space="preserve">Klasse mit </t>
    </r>
    <r>
      <rPr>
        <b/>
        <sz val="8"/>
        <rFont val="Arial"/>
        <family val="2"/>
      </rPr>
      <t>einer</t>
    </r>
    <r>
      <rPr>
        <sz val="8"/>
        <rFont val="Arial"/>
        <family val="2"/>
      </rPr>
      <t xml:space="preserve"> Fachrich-tung</t>
    </r>
  </si>
  <si>
    <r>
      <t xml:space="preserve">Klasse mit </t>
    </r>
    <r>
      <rPr>
        <b/>
        <sz val="8"/>
        <rFont val="Arial"/>
        <family val="2"/>
      </rPr>
      <t>zwei</t>
    </r>
    <r>
      <rPr>
        <sz val="8"/>
        <rFont val="Arial"/>
        <family val="2"/>
      </rPr>
      <t xml:space="preserve"> Fachrich-tungen</t>
    </r>
  </si>
  <si>
    <t>Zahl der Fachrich-tungen
(1 od. 2)</t>
  </si>
  <si>
    <t>Zusätzlich von der Schulaufsicht genehmigte Stunden für berufssprachliche Förderung:</t>
  </si>
  <si>
    <t>Anzahl Kleingruppen:</t>
  </si>
  <si>
    <t>Anzahl der genehmigten Stunden:</t>
  </si>
  <si>
    <t>Formblatt 3.8</t>
  </si>
  <si>
    <t>BFS für bekleidungstechnische Assistenten</t>
  </si>
  <si>
    <t>*) Faktoren des 1. Schuljahres:</t>
  </si>
  <si>
    <t>Zahl der Klassen/ Gruppe mit 16 und mehr Schülern</t>
  </si>
  <si>
    <t>Klassen/ Gruppe mit 24 und mehr Schülern</t>
  </si>
  <si>
    <t>Zahl der Klassen/ Gruppe mit 15 und weniger Schülern</t>
  </si>
  <si>
    <t>BFS für Produktdesign</t>
  </si>
  <si>
    <t>Formblatt 3.9</t>
  </si>
  <si>
    <t>4-Ofr</t>
  </si>
  <si>
    <t>Staatl.Fachschule (Technikerschule) f.Fleischerei- und Lebensmittelverarbeitungstechnik Kulmbach</t>
  </si>
  <si>
    <t>Kulmbach</t>
  </si>
  <si>
    <t>T12200</t>
  </si>
  <si>
    <t>Lebensmittelverarbeitungstechniker (staatl. gepr.) F</t>
  </si>
  <si>
    <t>Lebensmittelverarbeitungstechniker (staatl. gepr.) B</t>
  </si>
  <si>
    <t>Fachrichtung Sanitär-, Heizungs- und Klimatechnik</t>
  </si>
  <si>
    <t>Ermittlung des Gesamtbedarfs an Lehrerwochenstunden an Fachschulen für Grundschulkindbetreuung</t>
  </si>
  <si>
    <t>Sozialpädagogische Praxis: pro Schüler 0,2 Lehrerwochenstunden</t>
  </si>
  <si>
    <t>Formblatt 3.08</t>
  </si>
  <si>
    <t>Wird ein weiters Wahlpflichtfach für mind. 6 Schüler angeboten?
(ja = 1; nein = 0)</t>
  </si>
  <si>
    <t>Zahl der genehmigten Klassen 
(i.d.R. mit 16 und mehr Schülern)</t>
  </si>
  <si>
    <t>Zahl der genehmigten Klassen (i.d.R. mit 16 und mehr Schülern)</t>
  </si>
  <si>
    <t>T02010</t>
  </si>
  <si>
    <t>Maschinenbautechniker (staatl. gepr.)</t>
  </si>
  <si>
    <t>3-priv.</t>
  </si>
  <si>
    <t>Fachschule f. Umweltschutz-,Galvano- u. Biotechnik Nürnb.d.Gemeinn.Ges.TÜV Rheinland Bildungswerk mbH</t>
  </si>
  <si>
    <t>Nürnberg</t>
  </si>
  <si>
    <t>T07010</t>
  </si>
  <si>
    <t>Biotechniker (staatl. gepr.)</t>
  </si>
  <si>
    <t>T07203</t>
  </si>
  <si>
    <t>Techniker für Umweltschutztechnik und regenerative Energien (staatl. gepr.)</t>
  </si>
  <si>
    <t>(Fachinformatiker/-in, Kaufmann/-frau für Digitalisierungsmanagement)</t>
  </si>
  <si>
    <t>3.</t>
  </si>
  <si>
    <t xml:space="preserve">an BFS - Ernährung und Versorgung </t>
  </si>
  <si>
    <t>(Dreijährige Teilzeitausbildung zur Helferin für Ernährung und Versorgung)</t>
  </si>
  <si>
    <t>Praktikum (Jgst. 10) bzw. Fachpraxis Ernährung und Versorgung: 
pro Schüler 0,2 Lehrer-Wo.Std.</t>
  </si>
  <si>
    <t>Formblatt 3.11</t>
  </si>
  <si>
    <t>Sozialpädagogische Praxis/
Sozialpädagogische Übungen:
pro Studierender 0,48
Lehrerwochenstunden</t>
  </si>
  <si>
    <t>SEJ</t>
  </si>
  <si>
    <t>Lenkung und Betreuung des Praktikums: pro Erzieherpraktikant 0,50 Lehrerwochenstunden, pro Berufspraktikant 0,60 Lehrerwochenstunden</t>
  </si>
  <si>
    <t>Sozialpädagogische Praxis/Sozialpädagogische Übungen: pro Studierender 0,48 Lehrerwochenstunden</t>
  </si>
  <si>
    <t>Sozialpädagogische Praxis:
pro Studierender 0,48 Lehrerwochenstunden</t>
  </si>
  <si>
    <t>Lenkung und Betreuung des Praktikums: pro Berufspraktikant 0,60 Lehrerwochenstunden</t>
  </si>
  <si>
    <r>
      <t>Vierjährige</t>
    </r>
    <r>
      <rPr>
        <b/>
        <sz val="14"/>
        <rFont val="Arial"/>
        <family val="2"/>
      </rPr>
      <t xml:space="preserve"> Teilzeitausbildung und Berufspraktikum</t>
    </r>
  </si>
  <si>
    <r>
      <t xml:space="preserve">Dreijährige </t>
    </r>
    <r>
      <rPr>
        <b/>
        <sz val="14"/>
        <rFont val="Arial"/>
        <family val="2"/>
      </rPr>
      <t>Teilzeitausbildung und Berufspraktikum</t>
    </r>
  </si>
  <si>
    <r>
      <t>Dreijährige</t>
    </r>
    <r>
      <rPr>
        <b/>
        <sz val="14"/>
        <rFont val="Arial"/>
        <family val="2"/>
      </rPr>
      <t xml:space="preserve"> Vollzeitausbildung, praxisintegriert</t>
    </r>
  </si>
  <si>
    <t>11 (einschl. Modell B)</t>
  </si>
  <si>
    <t xml:space="preserve">       ---</t>
  </si>
  <si>
    <t xml:space="preserve">  ---</t>
  </si>
  <si>
    <t>11. Jgst.: Klassen mit  Modell B</t>
  </si>
  <si>
    <t>11. Jgst.: Klassen ohne   Modell B</t>
  </si>
  <si>
    <t xml:space="preserve">Zahl der Klassen mit Schülern über 27   (Achtung: Unterscheidung in 11.Jgst. bezügl. Modell B)      </t>
  </si>
  <si>
    <t xml:space="preserve">Zahl der Klassen mit Schülern 16-27  bzw. 13-16 bei BFSi   (Achtung: Unterscheidung in 11.Jgst. bezügl. Modell B)                            </t>
  </si>
  <si>
    <t>a) berufssprachliche Förderung:</t>
  </si>
  <si>
    <t>b) Schulversuch BFSi:</t>
  </si>
  <si>
    <t xml:space="preserve">Zusätzlich von der Schulaufsicht genehmigte Stunden für: </t>
  </si>
  <si>
    <t>Anzahl der Kleingruppen:</t>
  </si>
  <si>
    <t>Anzahl der genehmigten Anrechnungsstunden:</t>
  </si>
  <si>
    <t>11. Jgst.: Klassen mit     Modell B</t>
  </si>
  <si>
    <t>Zahl d. Schüler mit Sozialpfl.</t>
  </si>
  <si>
    <t>Zahl d. Schüler mit E.u.V.</t>
  </si>
  <si>
    <t>Staatl. Fachschule (Technikerschule) für Mechatroniktechnik Herzogenaurach</t>
  </si>
  <si>
    <t>Herzogenaurach</t>
  </si>
  <si>
    <t>T03015</t>
  </si>
  <si>
    <t>Mechatroniktechniker (staatl. gepr.)</t>
  </si>
  <si>
    <t>Zusatzfächer (Y-Modell)</t>
  </si>
  <si>
    <r>
      <rPr>
        <vertAlign val="superscript"/>
        <sz val="10"/>
        <rFont val="Times New Roman"/>
        <family val="1"/>
      </rPr>
      <t>3)</t>
    </r>
    <r>
      <rPr>
        <sz val="10"/>
        <rFont val="Times New Roman"/>
        <family val="1"/>
      </rPr>
      <t xml:space="preserve"> Zur Bildung einer Klasse sind mindestens 13 Schülerinnen und Schüler zu Unterrichtsbeginn des jeweiligen Schuljahres erforderlich; 
   auf Grund der besonderen Anforderungen sollte die Zahl von 20 Schülerinnnen und Schüler nicht überschreiten. (s. o. g. BayMBl.)</t>
    </r>
  </si>
  <si>
    <r>
      <rPr>
        <vertAlign val="superscript"/>
        <sz val="10"/>
        <rFont val="Times New Roman"/>
        <family val="1"/>
      </rPr>
      <t>2)</t>
    </r>
    <r>
      <rPr>
        <sz val="10"/>
        <rFont val="Times New Roman"/>
        <family val="1"/>
      </rPr>
      <t xml:space="preserve"> Modell 2: Kooperative Form mit einem Maßnahmenträger (s. o. g. BayMBl.)</t>
    </r>
  </si>
  <si>
    <r>
      <rPr>
        <vertAlign val="superscript"/>
        <sz val="10"/>
        <rFont val="Times New Roman"/>
        <family val="1"/>
      </rPr>
      <t>1)</t>
    </r>
    <r>
      <rPr>
        <sz val="10"/>
        <rFont val="Times New Roman"/>
        <family val="1"/>
      </rPr>
      <t xml:space="preserve"> Modell 1: Vollzeitschulisches Angebot (s. o. g. BayMBl.)</t>
    </r>
  </si>
  <si>
    <t>Hinweis: BayMBl. 2021 Nr. 647 15.September 2021</t>
  </si>
  <si>
    <t>an FS im Schulversuch einjährige Erweiterung der Fachhelferausbildung an Fachschulen für Heilerziehungspflegehilfe</t>
  </si>
  <si>
    <t>Formblatt FS_SV -EPHA</t>
  </si>
  <si>
    <t>Anlage 2.14</t>
  </si>
  <si>
    <t xml:space="preserve"> BFS für Musikinstrumentenbau Mittenwald</t>
  </si>
  <si>
    <r>
      <t>Zahl der Klassen mit Schülern   = &gt; 16</t>
    </r>
    <r>
      <rPr>
        <vertAlign val="superscript"/>
        <sz val="8"/>
        <rFont val="Arial"/>
        <family val="2"/>
      </rPr>
      <t>2</t>
    </r>
  </si>
  <si>
    <r>
      <t>Stunden-faktor</t>
    </r>
    <r>
      <rPr>
        <vertAlign val="superscript"/>
        <sz val="8"/>
        <rFont val="Arial"/>
        <family val="2"/>
      </rPr>
      <t>3</t>
    </r>
  </si>
  <si>
    <r>
      <t>Zahl der Klassen mit Schülern    &lt; 16</t>
    </r>
    <r>
      <rPr>
        <vertAlign val="superscript"/>
        <sz val="8"/>
        <rFont val="Arial"/>
        <family val="2"/>
      </rPr>
      <t>2</t>
    </r>
  </si>
  <si>
    <r>
      <t>Grundbedarf</t>
    </r>
    <r>
      <rPr>
        <vertAlign val="superscript"/>
        <sz val="10"/>
        <rFont val="Arial"/>
        <family val="2"/>
      </rPr>
      <t>1</t>
    </r>
  </si>
  <si>
    <r>
      <t>Stunden-faktor</t>
    </r>
    <r>
      <rPr>
        <vertAlign val="superscript"/>
        <sz val="8"/>
        <rFont val="Arial"/>
        <family val="2"/>
      </rPr>
      <t>4</t>
    </r>
  </si>
  <si>
    <t>¹ Fächer: Lernfelder Geigenbau + Deutsch + Sozialkunde + Religion/Ethik + Sport</t>
  </si>
  <si>
    <t>² bei Aufteilung in Zupfinstrumenten-, Holzblasinstrumenten- und Metallblasinstrumentenmacher</t>
  </si>
  <si>
    <r>
      <t>³</t>
    </r>
    <r>
      <rPr>
        <sz val="10"/>
        <rFont val="Arial"/>
        <family val="2"/>
      </rPr>
      <t xml:space="preserve"> grundsätzlich müssen Holzbäser und Metallbläser mit Fachtheorie(1,3), Fachrechnen(1), Fachzeichnen(1), 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</si>
  <si>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0"/>
        <rFont val="Arial"/>
        <family val="2"/>
      </rPr>
      <t xml:space="preserve"> Teilungsstunden für Lernfeld 2/4/8/13 Geigenbau und Lernfeld 2/4/9/13 im Zupfinstrumentenbau</t>
    </r>
  </si>
  <si>
    <t xml:space="preserve">  Musikgeschichte(1), Kunst(1), Akustik(1), Fachpraxis(21,3) parallel unterrichtet werden; Zupfinstrumentenbau</t>
  </si>
  <si>
    <t xml:space="preserve">  wird ebenfalls jeweils  zu einem Anteil von 12 Ust im Lernfeld parallel unterrichtet</t>
  </si>
  <si>
    <t>Formblatt 3.46</t>
  </si>
  <si>
    <t>Genehmigte Stunden für Wahlfächer über alle Gewerke und alle Ausbildungsjahre:</t>
  </si>
  <si>
    <t>Genehmigte Stunden für die musikalische Betreuung (Einzelunterricht, Ensemble):</t>
  </si>
  <si>
    <t>Vorbereitungs-jahr (Schul-versuch BFSi)</t>
  </si>
  <si>
    <t>Vorbereitungsjahr (Schulversuch BFSi)</t>
  </si>
  <si>
    <t xml:space="preserve">Zahl der Klassen mit Schülern 16-27  bzw. 13-16 bei BFSi   </t>
  </si>
  <si>
    <t xml:space="preserve">Zahl der Klassen mit Schülern über 27   </t>
  </si>
  <si>
    <t>Staatl. Fachschule (Technikerschule) für Kunststofftechnik und Faserverbundtechnologie Donauwörth</t>
  </si>
  <si>
    <t>Sanitär-, Heizungs- und Klimatechnik (staatl. gepr.)</t>
  </si>
  <si>
    <t>Donauwörth</t>
  </si>
  <si>
    <t>7-Schw</t>
  </si>
  <si>
    <t>Kunstofftechnik und Faserverbundtechnologie (staatl. gepr.)</t>
  </si>
  <si>
    <t>T02501</t>
  </si>
  <si>
    <t>T02291</t>
  </si>
  <si>
    <t>Kunststofftechnik und Faserverbundtechnologie (Vollzeit)</t>
  </si>
  <si>
    <t>Staatliche Fachschule für Umweltschutztechnik u.regenerative Energien Höchstädt</t>
  </si>
  <si>
    <t>Höchstädt</t>
  </si>
  <si>
    <t>Anzahl der genehmigten Teilungsstunden:</t>
  </si>
  <si>
    <t>Praktikum (Jgst. 10) bzw. Fachpraxis Ernährung und Versorgung: pro Schüler 0,2 bzw. 0,5 oder 0,9 Lehrer-Wo.Std.</t>
  </si>
  <si>
    <t>Maschinenbautechnik (staatl. gepr.)</t>
  </si>
  <si>
    <t>0,5 Lehrer-Wo.Std. bzw. 0,9 Lehrer-Wo.Std. im Schul-versuch BFSi</t>
  </si>
  <si>
    <t>Ermittlung des Gesamtbedarfs an Lehrerwochenstunden an Berufsfachschulen für kaufmännische Assistentinnen und Assistenten,</t>
  </si>
  <si>
    <t>Fachrichtung E-Business Management</t>
  </si>
  <si>
    <r>
      <t xml:space="preserve">Praktikum (Jgst. 10) bzw. Fachpraxis:                                </t>
    </r>
    <r>
      <rPr>
        <u/>
        <sz val="7"/>
        <rFont val="Arial"/>
        <family val="2"/>
      </rPr>
      <t>10 Jgst:</t>
    </r>
    <r>
      <rPr>
        <sz val="7"/>
        <rFont val="Arial"/>
        <family val="2"/>
      </rPr>
      <t xml:space="preserve"> pro Schüler in EuV 0,2 und pro Schüler in Sozialpfl. 0,5 Lehrer-Wo.Std. </t>
    </r>
    <r>
      <rPr>
        <u/>
        <sz val="7"/>
        <rFont val="Arial"/>
        <family val="2"/>
      </rPr>
      <t>11 Jgst:</t>
    </r>
    <r>
      <rPr>
        <sz val="7"/>
        <rFont val="Arial"/>
        <family val="2"/>
      </rPr>
      <t xml:space="preserve"> pro Schüler 0,5 Lehrer-Wo.Std.</t>
    </r>
  </si>
  <si>
    <t>Anlage 2.15</t>
  </si>
  <si>
    <t>Meisterschule für Schreiner</t>
  </si>
  <si>
    <t>Semester</t>
  </si>
  <si>
    <r>
      <t>Lehrer-wochen- stunden</t>
    </r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>im Semester</t>
    </r>
  </si>
  <si>
    <r>
      <t>Lehrer-wochen- stunden</t>
    </r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>auf ein Schuljahr bezogen</t>
    </r>
  </si>
  <si>
    <t>1. Semester         (erste Hälfte des 1. Schuljahrs)</t>
  </si>
  <si>
    <t>2. Semester        (zweite Hälfte des 1. Schuljahrs)</t>
  </si>
  <si>
    <t>3. Semester         (2. Schuljahr)</t>
  </si>
  <si>
    <t>2022/23</t>
  </si>
  <si>
    <t>Stundenfaktor für Bildungsgang Two in One (Teilung ab 33)</t>
  </si>
  <si>
    <r>
      <t>Zweijährige</t>
    </r>
    <r>
      <rPr>
        <b/>
        <sz val="14"/>
        <rFont val="Arial"/>
        <family val="2"/>
      </rPr>
      <t xml:space="preserve"> Vollzeitausbildung, Sozialpädagogisches Einführungsjahr und Berufspraktikum</t>
    </r>
  </si>
  <si>
    <r>
      <t xml:space="preserve">       </t>
    </r>
    <r>
      <rPr>
        <sz val="8"/>
        <rFont val="Arial"/>
        <family val="2"/>
      </rPr>
      <t>ab 4 Schüler 1 (bzw. 12) WoStd (40 Std.) ; ab 6 Schüler 2 (bzw. 13) WoStd. (80 Std.) inkl. Teilungsbudget für "große Klassen"</t>
    </r>
  </si>
  <si>
    <t xml:space="preserve"> Jgst.10</t>
  </si>
  <si>
    <t>Sozialpädago-gische Praxis: pro Schüler 0,5 Lehrer-Wo.Std.</t>
  </si>
  <si>
    <t xml:space="preserve"> -------</t>
  </si>
  <si>
    <t>Lenkung und Betreuung des Berufspraktikums: pro Berufspraktikant 0,6 Lehrerwochenstunden</t>
  </si>
  <si>
    <t>HEJ</t>
  </si>
  <si>
    <t>Lenkung und Betreuung des Praktikums: pro Heilerziehungspflegepraktikant 0,50 Lehrerwochenstunden, pro Berufspraktikant 1,5 Lehrerwochenstunden</t>
  </si>
  <si>
    <t>Heilerziehungspflegerische Praxis:
pro Schüler 1,0 Lehrerwochenstunden</t>
  </si>
  <si>
    <r>
      <t>Zweijährige</t>
    </r>
    <r>
      <rPr>
        <b/>
        <sz val="14"/>
        <rFont val="Arial"/>
        <family val="2"/>
      </rPr>
      <t xml:space="preserve"> Vollzeitausbildung, Heilerziehungspflegerisches Einführungsjahr und Berufspraktikum</t>
    </r>
  </si>
  <si>
    <t xml:space="preserve">*) Die Gesamtstundenzahl ist auszugleichen </t>
  </si>
  <si>
    <t xml:space="preserve">3.Schul.-jahr   </t>
  </si>
  <si>
    <t xml:space="preserve">
Lenkung und Betreuung des Praktikums pro Schüler 
3,6 Lehrerwochenstunden</t>
  </si>
  <si>
    <t>Formblatt FS_SV HEP gF + HEJ</t>
  </si>
  <si>
    <t>Formblatt  FS_SV HEP PiA</t>
  </si>
  <si>
    <t xml:space="preserve">hier: Dreijährige Teilzeitausbildung </t>
  </si>
  <si>
    <t>Heilpädagogische Fachpraxis: pro Studierender 3,99 Lehrerwochenstunden</t>
  </si>
  <si>
    <t>Formblatt 4.60</t>
  </si>
  <si>
    <t>Formblatt 4.61</t>
  </si>
  <si>
    <t>Formblatt 4.62</t>
  </si>
  <si>
    <t>Formblatt 4.13</t>
  </si>
  <si>
    <t>Staatl. Fachschule (Technikerschule) für Mechatroniktechnik und Elektrotechnik Amberg</t>
  </si>
  <si>
    <t>Amberg</t>
  </si>
  <si>
    <r>
      <t xml:space="preserve">Sozialpädagogische Praxis: pro </t>
    </r>
    <r>
      <rPr>
        <sz val="9"/>
        <color theme="1"/>
        <rFont val="Arial"/>
        <family val="2"/>
      </rPr>
      <t>Schüler 0,7</t>
    </r>
    <r>
      <rPr>
        <sz val="8"/>
        <color theme="1"/>
        <rFont val="Arial"/>
        <family val="2"/>
      </rPr>
      <t xml:space="preserve"> Lehrer-Wo.Std.</t>
    </r>
  </si>
  <si>
    <t>2025/2026</t>
  </si>
  <si>
    <t>an BFS - Kinderpflege - Schulversuch KiPrax</t>
  </si>
  <si>
    <t>1.Schul-jahr*</t>
  </si>
  <si>
    <t>1. Schul-jahr*</t>
  </si>
  <si>
    <t>Stundenfaktor für Zusatzunter-richt für den Erwerb der Fachhoch-schulreife (M)   (Mindestteil-nehmerzahl 8, Teilung ab 33)</t>
  </si>
  <si>
    <r>
      <t xml:space="preserve">Stundenfaktor für Zusatzunter-richt für den Erwerb der Fachhochschul-reife </t>
    </r>
    <r>
      <rPr>
        <b/>
        <sz val="8"/>
        <rFont val="Arial"/>
        <family val="2"/>
      </rPr>
      <t>(M)</t>
    </r>
    <r>
      <rPr>
        <sz val="8"/>
        <rFont val="Arial"/>
        <family val="2"/>
      </rPr>
      <t xml:space="preserve"> [Mindestteil-nehmerzahl: 8; Teilung ab 33]</t>
    </r>
  </si>
  <si>
    <r>
      <t xml:space="preserve">Stundenfaktor für Zusatzunter-richt für den Erwerb der Fachhochschul-reife </t>
    </r>
    <r>
      <rPr>
        <b/>
        <sz val="8"/>
        <rFont val="Arial"/>
        <family val="2"/>
      </rPr>
      <t>(E)</t>
    </r>
    <r>
      <rPr>
        <sz val="8"/>
        <rFont val="Arial"/>
        <family val="2"/>
      </rPr>
      <t xml:space="preserve"> [Mindestteil-nehmerzahl: 8; Teilung ab 33]</t>
    </r>
  </si>
  <si>
    <r>
      <t>Stundenfaktor für Zusatzunter-richt für den Erwerb der Fachhochschul-reife</t>
    </r>
    <r>
      <rPr>
        <b/>
        <sz val="8"/>
        <rFont val="Arial"/>
        <family val="2"/>
      </rPr>
      <t xml:space="preserve"> (M) </t>
    </r>
    <r>
      <rPr>
        <sz val="8"/>
        <rFont val="Arial"/>
        <family val="2"/>
      </rPr>
      <t>[Mindestteil-nehmerzahl: 8; Teilung ab 33]</t>
    </r>
  </si>
  <si>
    <t xml:space="preserve">2.Schul-jahr*   </t>
  </si>
  <si>
    <r>
      <t>Stundenfaktor für Zusatzunter-richt für den Erwerb der Fachhoch-schulreife</t>
    </r>
    <r>
      <rPr>
        <sz val="8"/>
        <color rgb="FFFF0000"/>
        <rFont val="Arial"/>
        <family val="2"/>
      </rPr>
      <t xml:space="preserve"> </t>
    </r>
    <r>
      <rPr>
        <sz val="8"/>
        <rFont val="Arial"/>
        <family val="2"/>
      </rPr>
      <t>(M)   (Mindestteil-nehmerzahl 8,
 Teilung ab 33)</t>
    </r>
  </si>
  <si>
    <t>Fachschule für das Hotel- und Gaststättengewerbe (3-jährig)</t>
  </si>
  <si>
    <t>Anlage Hotel- Gaststättengewerbe (3-jährig)</t>
  </si>
  <si>
    <t>Anlage Fachschule KI</t>
  </si>
  <si>
    <t>Fachrichtung Künstliche Intelligenz (Vollzeit)</t>
  </si>
  <si>
    <t>2. Schuljahr (Assistent)</t>
  </si>
  <si>
    <t>1. Schuljahr (Assistent) bzw. 2. Schuljahr Erprobung Helfer</t>
  </si>
  <si>
    <t>* incl. 4 Wochen Praktikum im Stundefaktor berücksichtigt</t>
  </si>
  <si>
    <t>2026/27</t>
  </si>
  <si>
    <t>Stand 03/2026</t>
  </si>
  <si>
    <r>
      <t xml:space="preserve">1. Schuljahr Erprobung Helfer </t>
    </r>
    <r>
      <rPr>
        <vertAlign val="superscript"/>
        <sz val="8"/>
        <color theme="1"/>
        <rFont val="Arial"/>
        <family val="2"/>
      </rPr>
      <t>*</t>
    </r>
  </si>
  <si>
    <r>
      <t>Jgst.10</t>
    </r>
    <r>
      <rPr>
        <vertAlign val="superscript"/>
        <sz val="8"/>
        <color theme="1"/>
        <rFont val="Arial"/>
        <family val="2"/>
      </rPr>
      <t>1</t>
    </r>
  </si>
  <si>
    <r>
      <t xml:space="preserve">1) </t>
    </r>
    <r>
      <rPr>
        <sz val="10"/>
        <color theme="1"/>
        <rFont val="Arial"/>
        <family val="2"/>
      </rPr>
      <t>Im Budget sind 3 Wochen außerschulisches Praktikum berücksichtigt.</t>
    </r>
  </si>
  <si>
    <t xml:space="preserve">Zahl der Klassen mit Schülern unter 16 bzw. unter 13 bei BFSi (Achtung: Unterscheidung in 11.Jgst. bezügl.    Modell B)  </t>
  </si>
  <si>
    <t xml:space="preserve">Zahl der Klassen mit Schülern unter 16 bzw. unter 13 bei BFSi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</si>
</sst>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General_)"/>
    <numFmt numFmtId="165" formatCode="s\t\a\nd\a\rd"/>
    <numFmt numFmtId="166" formatCode="0.0"/>
    <numFmt numFmtId="167" formatCode="d/\ mmmm\ yyyy"/>
    <numFmt numFmtId="168" formatCode="[$-407]d/\ mmm/\ yy;@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13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2"/>
      <name val="Arial"/>
      <family val="2"/>
    </font>
    <font>
      <b/>
      <i/>
      <sz val="15"/>
      <name val="Courier"/>
      <family val="3"/>
    </font>
    <font>
      <b/>
      <i/>
      <sz val="12"/>
      <name val="Courier"/>
      <family val="3"/>
    </font>
    <font>
      <sz val="10"/>
      <name val="Times New Roman"/>
      <family val="1"/>
    </font>
    <font>
      <i/>
      <sz val="10"/>
      <name val="Courier"/>
      <family val="3"/>
    </font>
    <font>
      <b/>
      <i/>
      <sz val="10"/>
      <name val="Courier"/>
      <family val="3"/>
    </font>
    <font>
      <b/>
      <sz val="14"/>
      <name val="Arial"/>
      <family val="2"/>
    </font>
    <font>
      <b/>
      <u/>
      <sz val="14"/>
      <name val="Arial"/>
      <family val="2"/>
    </font>
    <font>
      <sz val="12"/>
      <color indexed="13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name val="Arial"/>
      <family val="2"/>
    </font>
    <font>
      <vertAlign val="superscript"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vertAlign val="superscript"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8"/>
      <color rgb="FFFF0000"/>
      <name val="Arial"/>
      <family val="2"/>
    </font>
    <font>
      <vertAlign val="superscript"/>
      <sz val="11"/>
      <color theme="1"/>
      <name val="Calibri"/>
      <family val="2"/>
      <scheme val="minor"/>
    </font>
    <font>
      <u/>
      <sz val="10"/>
      <name val="Arial"/>
      <family val="2"/>
    </font>
    <font>
      <u/>
      <sz val="7"/>
      <name val="Arial"/>
      <family val="2"/>
    </font>
    <font>
      <sz val="14"/>
      <color rgb="FFFF000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10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lightDown"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4"/>
        <bgColor indexed="64"/>
      </patternFill>
    </fill>
    <fill>
      <patternFill patternType="gray125">
        <bgColor indexed="22"/>
      </patternFill>
    </fill>
    <fill>
      <patternFill patternType="gray0625"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69FF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361">
    <border>
      <left/>
      <right/>
      <top/>
      <bottom/>
      <diagonal/>
    </border>
    <border>
      <left style="double">
        <color indexed="64"/>
      </left>
      <right style="thick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ck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>
      <left/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/>
      <top style="dashDot">
        <color indexed="64"/>
      </top>
      <bottom/>
      <diagonal/>
    </border>
    <border>
      <left style="double">
        <color indexed="64"/>
      </left>
      <right style="double">
        <color indexed="64"/>
      </right>
      <top style="dashDot">
        <color indexed="64"/>
      </top>
      <bottom/>
      <diagonal/>
    </border>
    <border>
      <left style="double">
        <color indexed="64"/>
      </left>
      <right style="double">
        <color indexed="64"/>
      </right>
      <top style="dashDot">
        <color indexed="64"/>
      </top>
      <bottom style="dashDot">
        <color indexed="64"/>
      </bottom>
      <diagonal/>
    </border>
    <border>
      <left/>
      <right style="thin">
        <color indexed="64"/>
      </right>
      <top style="dashDot">
        <color indexed="64"/>
      </top>
      <bottom style="dashDot">
        <color indexed="64"/>
      </bottom>
      <diagonal/>
    </border>
    <border>
      <left/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double">
        <color indexed="64"/>
      </left>
      <right style="medium">
        <color indexed="64"/>
      </right>
      <top style="dashDot">
        <color indexed="64"/>
      </top>
      <bottom style="thin">
        <color indexed="64"/>
      </bottom>
      <diagonal/>
    </border>
    <border>
      <left/>
      <right style="thin">
        <color indexed="64"/>
      </right>
      <top style="dashDot">
        <color indexed="64"/>
      </top>
      <bottom style="thin">
        <color indexed="64"/>
      </bottom>
      <diagonal/>
    </border>
    <border>
      <left/>
      <right style="medium">
        <color indexed="64"/>
      </right>
      <top style="dashDot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Dot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ashDot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ashDotDot">
        <color indexed="64"/>
      </top>
      <bottom style="dashDot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Dot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ashDot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double">
        <color indexed="64"/>
      </right>
      <top style="dashDot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ashDot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9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9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9"/>
      </bottom>
      <diagonal/>
    </border>
    <border>
      <left style="thin">
        <color indexed="64"/>
      </left>
      <right style="thick">
        <color indexed="64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double">
        <color indexed="64"/>
      </right>
      <top/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9"/>
      </bottom>
      <diagonal/>
    </border>
    <border>
      <left style="thin">
        <color indexed="64"/>
      </left>
      <right/>
      <top style="thin">
        <color indexed="9"/>
      </top>
      <bottom style="thin">
        <color indexed="9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/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/>
      <top/>
      <bottom style="thin">
        <color indexed="9"/>
      </bottom>
      <diagonal/>
    </border>
    <border>
      <left style="thin">
        <color indexed="64"/>
      </left>
      <right style="thick">
        <color indexed="64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9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9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9"/>
      </bottom>
      <diagonal/>
    </border>
    <border>
      <left style="thick">
        <color indexed="64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 style="thin">
        <color indexed="9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39" fillId="0" borderId="0"/>
    <xf numFmtId="1" fontId="12" fillId="2" borderId="0"/>
    <xf numFmtId="1" fontId="12" fillId="2" borderId="0"/>
    <xf numFmtId="0" fontId="4" fillId="0" borderId="0" applyProtection="0"/>
    <xf numFmtId="164" fontId="11" fillId="0" borderId="0"/>
    <xf numFmtId="0" fontId="44" fillId="0" borderId="0" applyNumberFormat="0" applyFill="0" applyBorder="0" applyAlignment="0" applyProtection="0"/>
    <xf numFmtId="0" fontId="2" fillId="0" borderId="0"/>
    <xf numFmtId="0" fontId="1" fillId="0" borderId="0"/>
  </cellStyleXfs>
  <cellXfs count="3164">
    <xf numFmtId="0" fontId="0" fillId="0" borderId="0" xfId="0"/>
    <xf numFmtId="0" fontId="3" fillId="2" borderId="0" xfId="0" applyFont="1" applyFill="1"/>
    <xf numFmtId="0" fontId="0" fillId="2" borderId="0" xfId="0" applyFill="1"/>
    <xf numFmtId="0" fontId="5" fillId="2" borderId="0" xfId="0" applyFont="1" applyFill="1"/>
    <xf numFmtId="0" fontId="0" fillId="3" borderId="0" xfId="0" applyFill="1" applyAlignment="1">
      <alignment horizontal="left"/>
    </xf>
    <xf numFmtId="0" fontId="0" fillId="2" borderId="0" xfId="0" applyFill="1" applyAlignment="1">
      <alignment horizontal="right"/>
    </xf>
    <xf numFmtId="0" fontId="5" fillId="0" borderId="0" xfId="0" applyFont="1"/>
    <xf numFmtId="0" fontId="0" fillId="2" borderId="0" xfId="0" applyFill="1" applyAlignment="1">
      <alignment horizontal="left"/>
    </xf>
    <xf numFmtId="0" fontId="0" fillId="2" borderId="1" xfId="0" applyFill="1" applyBorder="1"/>
    <xf numFmtId="0" fontId="0" fillId="2" borderId="2" xfId="0" applyFill="1" applyBorder="1" applyAlignment="1">
      <alignment horizontal="centerContinuous"/>
    </xf>
    <xf numFmtId="0" fontId="0" fillId="2" borderId="3" xfId="0" applyFill="1" applyBorder="1" applyAlignment="1">
      <alignment horizontal="centerContinuous"/>
    </xf>
    <xf numFmtId="0" fontId="0" fillId="2" borderId="4" xfId="0" applyFill="1" applyBorder="1" applyAlignment="1">
      <alignment horizontal="centerContinuous" wrapText="1"/>
    </xf>
    <xf numFmtId="0" fontId="0" fillId="2" borderId="4" xfId="0" applyFill="1" applyBorder="1"/>
    <xf numFmtId="0" fontId="0" fillId="2" borderId="5" xfId="0" applyFill="1" applyBorder="1"/>
    <xf numFmtId="0" fontId="0" fillId="2" borderId="0" xfId="0" applyFill="1" applyAlignment="1">
      <alignment horizontal="centerContinuous"/>
    </xf>
    <xf numFmtId="0" fontId="0" fillId="2" borderId="6" xfId="0" applyFill="1" applyBorder="1" applyAlignment="1">
      <alignment horizontal="centerContinuous"/>
    </xf>
    <xf numFmtId="0" fontId="0" fillId="2" borderId="7" xfId="0" applyFill="1" applyBorder="1"/>
    <xf numFmtId="0" fontId="7" fillId="0" borderId="8" xfId="0" applyFont="1" applyBorder="1" applyAlignment="1">
      <alignment horizontal="centerContinuous" vertical="top"/>
    </xf>
    <xf numFmtId="0" fontId="7" fillId="2" borderId="8" xfId="0" applyFont="1" applyFill="1" applyBorder="1" applyAlignment="1">
      <alignment horizontal="centerContinuous" vertical="top" wrapText="1"/>
    </xf>
    <xf numFmtId="0" fontId="7" fillId="2" borderId="9" xfId="0" applyFont="1" applyFill="1" applyBorder="1" applyAlignment="1">
      <alignment horizontal="centerContinuous" vertical="top" wrapText="1"/>
    </xf>
    <xf numFmtId="0" fontId="7" fillId="2" borderId="10" xfId="0" applyFont="1" applyFill="1" applyBorder="1" applyAlignment="1">
      <alignment horizontal="centerContinuous" vertical="top" wrapText="1"/>
    </xf>
    <xf numFmtId="0" fontId="7" fillId="2" borderId="5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6" xfId="0" applyFont="1" applyFill="1" applyBorder="1" applyAlignment="1">
      <alignment wrapText="1"/>
    </xf>
    <xf numFmtId="0" fontId="7" fillId="0" borderId="0" xfId="0" applyFont="1" applyAlignment="1">
      <alignment horizontal="centerContinuous" wrapText="1"/>
    </xf>
    <xf numFmtId="0" fontId="0" fillId="0" borderId="0" xfId="0" applyAlignment="1">
      <alignment horizontal="centerContinuous" wrapText="1"/>
    </xf>
    <xf numFmtId="0" fontId="0" fillId="0" borderId="12" xfId="0" applyBorder="1" applyAlignment="1">
      <alignment horizontal="centerContinuous"/>
    </xf>
    <xf numFmtId="0" fontId="7" fillId="2" borderId="11" xfId="0" applyFont="1" applyFill="1" applyBorder="1" applyAlignment="1">
      <alignment horizontal="center" vertical="justify" wrapText="1"/>
    </xf>
    <xf numFmtId="0" fontId="7" fillId="2" borderId="11" xfId="0" applyFont="1" applyFill="1" applyBorder="1" applyAlignment="1">
      <alignment horizontal="left" vertical="justify"/>
    </xf>
    <xf numFmtId="0" fontId="7" fillId="2" borderId="11" xfId="0" applyFont="1" applyFill="1" applyBorder="1" applyAlignment="1">
      <alignment horizontal="justify"/>
    </xf>
    <xf numFmtId="0" fontId="7" fillId="2" borderId="13" xfId="0" applyFont="1" applyFill="1" applyBorder="1" applyAlignment="1">
      <alignment vertical="justify" wrapText="1"/>
    </xf>
    <xf numFmtId="0" fontId="7" fillId="2" borderId="12" xfId="0" applyFont="1" applyFill="1" applyBorder="1" applyAlignment="1">
      <alignment horizontal="justify"/>
    </xf>
    <xf numFmtId="0" fontId="7" fillId="2" borderId="7" xfId="0" applyFont="1" applyFill="1" applyBorder="1" applyAlignment="1">
      <alignment horizontal="left" vertical="top" wrapText="1"/>
    </xf>
    <xf numFmtId="0" fontId="7" fillId="2" borderId="5" xfId="0" applyFont="1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2" fontId="7" fillId="2" borderId="11" xfId="0" applyNumberFormat="1" applyFont="1" applyFill="1" applyBorder="1" applyAlignment="1">
      <alignment horizontal="justify" vertical="center"/>
    </xf>
    <xf numFmtId="0" fontId="7" fillId="0" borderId="14" xfId="0" applyFont="1" applyBorder="1" applyAlignment="1">
      <alignment horizontal="centerContinuous" vertical="center" wrapText="1"/>
    </xf>
    <xf numFmtId="0" fontId="0" fillId="2" borderId="11" xfId="0" applyFill="1" applyBorder="1"/>
    <xf numFmtId="0" fontId="7" fillId="2" borderId="11" xfId="0" applyFont="1" applyFill="1" applyBorder="1" applyAlignment="1">
      <alignment horizontal="center" vertical="justify"/>
    </xf>
    <xf numFmtId="0" fontId="0" fillId="2" borderId="11" xfId="0" applyFill="1" applyBorder="1" applyAlignment="1">
      <alignment horizontal="left" vertical="justify"/>
    </xf>
    <xf numFmtId="0" fontId="0" fillId="2" borderId="11" xfId="0" applyFill="1" applyBorder="1" applyAlignment="1">
      <alignment horizontal="justify"/>
    </xf>
    <xf numFmtId="0" fontId="0" fillId="2" borderId="13" xfId="0" applyFill="1" applyBorder="1"/>
    <xf numFmtId="0" fontId="0" fillId="2" borderId="7" xfId="0" applyFill="1" applyBorder="1" applyAlignment="1">
      <alignment horizontal="centerContinuous" vertical="top"/>
    </xf>
    <xf numFmtId="0" fontId="7" fillId="2" borderId="7" xfId="0" applyFont="1" applyFill="1" applyBorder="1"/>
    <xf numFmtId="0" fontId="7" fillId="2" borderId="15" xfId="0" applyFont="1" applyFill="1" applyBorder="1" applyAlignment="1">
      <alignment horizontal="left" vertical="center" wrapText="1"/>
    </xf>
    <xf numFmtId="0" fontId="0" fillId="4" borderId="16" xfId="0" applyFill="1" applyBorder="1"/>
    <xf numFmtId="1" fontId="0" fillId="0" borderId="16" xfId="0" applyNumberFormat="1" applyBorder="1"/>
    <xf numFmtId="1" fontId="0" fillId="0" borderId="17" xfId="0" applyNumberFormat="1" applyBorder="1"/>
    <xf numFmtId="2" fontId="0" fillId="0" borderId="16" xfId="0" quotePrefix="1" applyNumberFormat="1" applyBorder="1"/>
    <xf numFmtId="2" fontId="0" fillId="0" borderId="18" xfId="0" quotePrefix="1" applyNumberFormat="1" applyBorder="1"/>
    <xf numFmtId="1" fontId="8" fillId="3" borderId="16" xfId="0" applyNumberFormat="1" applyFont="1" applyFill="1" applyBorder="1"/>
    <xf numFmtId="0" fontId="0" fillId="4" borderId="19" xfId="0" applyFill="1" applyBorder="1"/>
    <xf numFmtId="1" fontId="0" fillId="0" borderId="20" xfId="0" applyNumberFormat="1" applyBorder="1"/>
    <xf numFmtId="1" fontId="0" fillId="4" borderId="21" xfId="0" applyNumberFormat="1" applyFill="1" applyBorder="1"/>
    <xf numFmtId="2" fontId="0" fillId="5" borderId="22" xfId="0" applyNumberFormat="1" applyFill="1" applyBorder="1"/>
    <xf numFmtId="0" fontId="7" fillId="2" borderId="23" xfId="0" applyFont="1" applyFill="1" applyBorder="1" applyAlignment="1">
      <alignment horizontal="left" vertical="center" wrapText="1"/>
    </xf>
    <xf numFmtId="0" fontId="0" fillId="4" borderId="24" xfId="0" applyFill="1" applyBorder="1"/>
    <xf numFmtId="1" fontId="0" fillId="0" borderId="25" xfId="0" applyNumberFormat="1" applyBorder="1"/>
    <xf numFmtId="1" fontId="0" fillId="0" borderId="26" xfId="0" applyNumberFormat="1" applyBorder="1"/>
    <xf numFmtId="2" fontId="0" fillId="0" borderId="25" xfId="0" quotePrefix="1" applyNumberFormat="1" applyBorder="1"/>
    <xf numFmtId="2" fontId="0" fillId="0" borderId="27" xfId="0" quotePrefix="1" applyNumberFormat="1" applyBorder="1"/>
    <xf numFmtId="1" fontId="0" fillId="0" borderId="28" xfId="0" applyNumberFormat="1" applyBorder="1"/>
    <xf numFmtId="1" fontId="8" fillId="3" borderId="24" xfId="0" applyNumberFormat="1" applyFont="1" applyFill="1" applyBorder="1"/>
    <xf numFmtId="0" fontId="0" fillId="4" borderId="29" xfId="0" applyFill="1" applyBorder="1"/>
    <xf numFmtId="1" fontId="0" fillId="4" borderId="30" xfId="0" applyNumberFormat="1" applyFill="1" applyBorder="1"/>
    <xf numFmtId="1" fontId="0" fillId="0" borderId="24" xfId="0" applyNumberFormat="1" applyBorder="1"/>
    <xf numFmtId="2" fontId="0" fillId="0" borderId="24" xfId="0" quotePrefix="1" applyNumberFormat="1" applyBorder="1"/>
    <xf numFmtId="1" fontId="0" fillId="0" borderId="31" xfId="0" applyNumberFormat="1" applyBorder="1"/>
    <xf numFmtId="0" fontId="9" fillId="0" borderId="32" xfId="0" applyFont="1" applyBorder="1" applyAlignment="1">
      <alignment vertical="justify"/>
    </xf>
    <xf numFmtId="0" fontId="0" fillId="0" borderId="33" xfId="0" applyBorder="1"/>
    <xf numFmtId="1" fontId="0" fillId="0" borderId="33" xfId="0" quotePrefix="1" applyNumberFormat="1" applyBorder="1"/>
    <xf numFmtId="1" fontId="0" fillId="0" borderId="34" xfId="0" quotePrefix="1" applyNumberFormat="1" applyBorder="1"/>
    <xf numFmtId="2" fontId="0" fillId="0" borderId="33" xfId="0" applyNumberFormat="1" applyBorder="1"/>
    <xf numFmtId="2" fontId="0" fillId="0" borderId="35" xfId="0" applyNumberFormat="1" applyBorder="1"/>
    <xf numFmtId="1" fontId="0" fillId="0" borderId="33" xfId="0" applyNumberFormat="1" applyBorder="1"/>
    <xf numFmtId="1" fontId="8" fillId="0" borderId="33" xfId="0" applyNumberFormat="1" applyFont="1" applyBorder="1"/>
    <xf numFmtId="0" fontId="0" fillId="0" borderId="36" xfId="0" applyBorder="1"/>
    <xf numFmtId="0" fontId="6" fillId="2" borderId="0" xfId="0" applyFont="1" applyFill="1"/>
    <xf numFmtId="0" fontId="0" fillId="2" borderId="7" xfId="0" applyFill="1" applyBorder="1" applyAlignment="1">
      <alignment vertical="top" wrapText="1"/>
    </xf>
    <xf numFmtId="0" fontId="0" fillId="2" borderId="37" xfId="0" applyFill="1" applyBorder="1" applyAlignment="1">
      <alignment horizontal="left" vertical="center"/>
    </xf>
    <xf numFmtId="0" fontId="0" fillId="2" borderId="38" xfId="0" applyFill="1" applyBorder="1" applyAlignment="1">
      <alignment horizontal="centerContinuous"/>
    </xf>
    <xf numFmtId="0" fontId="0" fillId="2" borderId="39" xfId="0" applyFill="1" applyBorder="1" applyAlignment="1">
      <alignment horizontal="centerContinuous"/>
    </xf>
    <xf numFmtId="0" fontId="0" fillId="2" borderId="10" xfId="0" applyFill="1" applyBorder="1" applyAlignment="1">
      <alignment horizontal="centerContinuous"/>
    </xf>
    <xf numFmtId="0" fontId="0" fillId="2" borderId="2" xfId="0" applyFill="1" applyBorder="1" applyAlignment="1">
      <alignment horizontal="centerContinuous" vertical="top"/>
    </xf>
    <xf numFmtId="0" fontId="0" fillId="2" borderId="3" xfId="0" applyFill="1" applyBorder="1" applyAlignment="1">
      <alignment horizontal="centerContinuous" vertical="top"/>
    </xf>
    <xf numFmtId="0" fontId="0" fillId="2" borderId="40" xfId="0" applyFill="1" applyBorder="1" applyAlignment="1">
      <alignment horizontal="centerContinuous"/>
    </xf>
    <xf numFmtId="0" fontId="7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 wrapText="1"/>
    </xf>
    <xf numFmtId="0" fontId="0" fillId="2" borderId="41" xfId="0" applyFill="1" applyBorder="1" applyAlignment="1">
      <alignment horizontal="centerContinuous" wrapText="1"/>
    </xf>
    <xf numFmtId="0" fontId="7" fillId="2" borderId="8" xfId="0" applyFont="1" applyFill="1" applyBorder="1" applyAlignment="1">
      <alignment horizontal="centerContinuous" vertical="top"/>
    </xf>
    <xf numFmtId="0" fontId="0" fillId="2" borderId="8" xfId="0" applyFill="1" applyBorder="1" applyAlignment="1">
      <alignment horizontal="centerContinuous" vertical="top" wrapText="1"/>
    </xf>
    <xf numFmtId="0" fontId="0" fillId="2" borderId="9" xfId="0" applyFill="1" applyBorder="1" applyAlignment="1">
      <alignment horizontal="centerContinuous" vertical="top" wrapText="1"/>
    </xf>
    <xf numFmtId="0" fontId="7" fillId="2" borderId="12" xfId="0" applyFont="1" applyFill="1" applyBorder="1" applyAlignment="1">
      <alignment horizontal="centerContinuous" wrapText="1"/>
    </xf>
    <xf numFmtId="0" fontId="7" fillId="2" borderId="12" xfId="0" applyFont="1" applyFill="1" applyBorder="1" applyAlignment="1">
      <alignment horizontal="center" vertical="justify"/>
    </xf>
    <xf numFmtId="1" fontId="0" fillId="0" borderId="42" xfId="0" applyNumberFormat="1" applyBorder="1"/>
    <xf numFmtId="0" fontId="0" fillId="3" borderId="16" xfId="0" quotePrefix="1" applyFill="1" applyBorder="1"/>
    <xf numFmtId="0" fontId="0" fillId="3" borderId="25" xfId="0" quotePrefix="1" applyFill="1" applyBorder="1"/>
    <xf numFmtId="0" fontId="0" fillId="3" borderId="24" xfId="0" quotePrefix="1" applyFill="1" applyBorder="1"/>
    <xf numFmtId="2" fontId="10" fillId="0" borderId="43" xfId="0" applyNumberFormat="1" applyFont="1" applyBorder="1"/>
    <xf numFmtId="2" fontId="0" fillId="0" borderId="16" xfId="0" applyNumberFormat="1" applyBorder="1"/>
    <xf numFmtId="2" fontId="0" fillId="0" borderId="25" xfId="0" applyNumberFormat="1" applyBorder="1"/>
    <xf numFmtId="2" fontId="0" fillId="0" borderId="24" xfId="0" applyNumberFormat="1" applyBorder="1"/>
    <xf numFmtId="0" fontId="7" fillId="2" borderId="13" xfId="0" applyFont="1" applyFill="1" applyBorder="1" applyAlignment="1">
      <alignment horizontal="left" vertical="justify" wrapText="1"/>
    </xf>
    <xf numFmtId="0" fontId="0" fillId="4" borderId="44" xfId="0" applyFill="1" applyBorder="1"/>
    <xf numFmtId="1" fontId="0" fillId="0" borderId="36" xfId="0" applyNumberFormat="1" applyBorder="1"/>
    <xf numFmtId="2" fontId="0" fillId="5" borderId="45" xfId="0" applyNumberFormat="1" applyFill="1" applyBorder="1"/>
    <xf numFmtId="2" fontId="0" fillId="0" borderId="20" xfId="0" applyNumberFormat="1" applyBorder="1"/>
    <xf numFmtId="2" fontId="0" fillId="0" borderId="46" xfId="0" applyNumberFormat="1" applyBorder="1"/>
    <xf numFmtId="2" fontId="0" fillId="0" borderId="31" xfId="0" applyNumberFormat="1" applyBorder="1"/>
    <xf numFmtId="2" fontId="0" fillId="0" borderId="42" xfId="0" quotePrefix="1" applyNumberFormat="1" applyBorder="1"/>
    <xf numFmtId="0" fontId="0" fillId="3" borderId="0" xfId="0" applyFill="1" applyAlignment="1">
      <alignment horizontal="right"/>
    </xf>
    <xf numFmtId="0" fontId="0" fillId="2" borderId="4" xfId="0" applyFill="1" applyBorder="1" applyAlignment="1">
      <alignment horizontal="left" wrapText="1"/>
    </xf>
    <xf numFmtId="0" fontId="0" fillId="2" borderId="40" xfId="0" applyFill="1" applyBorder="1" applyAlignment="1" applyProtection="1">
      <alignment horizontal="centerContinuous"/>
      <protection locked="0"/>
    </xf>
    <xf numFmtId="0" fontId="0" fillId="2" borderId="0" xfId="0" applyFill="1" applyAlignment="1">
      <alignment horizontal="left" wrapText="1"/>
    </xf>
    <xf numFmtId="0" fontId="0" fillId="2" borderId="47" xfId="0" applyFill="1" applyBorder="1" applyAlignment="1">
      <alignment vertical="top" wrapText="1"/>
    </xf>
    <xf numFmtId="0" fontId="0" fillId="2" borderId="48" xfId="0" applyFill="1" applyBorder="1" applyAlignment="1">
      <alignment horizontal="centerContinuous"/>
    </xf>
    <xf numFmtId="0" fontId="0" fillId="2" borderId="10" xfId="0" applyFill="1" applyBorder="1" applyProtection="1">
      <protection locked="0"/>
    </xf>
    <xf numFmtId="0" fontId="7" fillId="2" borderId="8" xfId="0" applyFont="1" applyFill="1" applyBorder="1" applyAlignment="1">
      <alignment horizontal="centerContinuous" vertical="center"/>
    </xf>
    <xf numFmtId="0" fontId="0" fillId="2" borderId="8" xfId="0" applyFill="1" applyBorder="1" applyAlignment="1">
      <alignment horizontal="centerContinuous" vertical="center" wrapText="1"/>
    </xf>
    <xf numFmtId="0" fontId="0" fillId="2" borderId="9" xfId="0" applyFill="1" applyBorder="1" applyAlignment="1">
      <alignment horizontal="centerContinuous" vertical="center" wrapText="1"/>
    </xf>
    <xf numFmtId="0" fontId="0" fillId="2" borderId="12" xfId="0" applyFill="1" applyBorder="1" applyAlignment="1">
      <alignment horizontal="justify"/>
    </xf>
    <xf numFmtId="1" fontId="0" fillId="0" borderId="46" xfId="0" applyNumberFormat="1" applyBorder="1"/>
    <xf numFmtId="1" fontId="0" fillId="0" borderId="42" xfId="0" quotePrefix="1" applyNumberFormat="1" applyBorder="1"/>
    <xf numFmtId="0" fontId="7" fillId="2" borderId="0" xfId="0" applyFont="1" applyFill="1"/>
    <xf numFmtId="0" fontId="0" fillId="6" borderId="0" xfId="0" applyFill="1" applyAlignment="1">
      <alignment horizontal="left"/>
    </xf>
    <xf numFmtId="0" fontId="0" fillId="2" borderId="49" xfId="0" applyFill="1" applyBorder="1"/>
    <xf numFmtId="0" fontId="0" fillId="2" borderId="50" xfId="0" applyFill="1" applyBorder="1" applyAlignment="1">
      <alignment horizontal="centerContinuous"/>
    </xf>
    <xf numFmtId="0" fontId="0" fillId="2" borderId="4" xfId="0" applyFill="1" applyBorder="1" applyAlignment="1">
      <alignment horizontal="centerContinuous"/>
    </xf>
    <xf numFmtId="0" fontId="0" fillId="2" borderId="4" xfId="0" applyFill="1" applyBorder="1" applyAlignment="1">
      <alignment horizontal="centerContinuous" vertical="center" wrapText="1"/>
    </xf>
    <xf numFmtId="0" fontId="0" fillId="2" borderId="51" xfId="0" applyFill="1" applyBorder="1"/>
    <xf numFmtId="0" fontId="0" fillId="2" borderId="52" xfId="0" applyFill="1" applyBorder="1" applyAlignment="1">
      <alignment horizontal="centerContinuous"/>
    </xf>
    <xf numFmtId="0" fontId="0" fillId="2" borderId="53" xfId="0" applyFill="1" applyBorder="1" applyAlignment="1">
      <alignment horizontal="centerContinuous"/>
    </xf>
    <xf numFmtId="0" fontId="7" fillId="2" borderId="52" xfId="0" applyFont="1" applyFill="1" applyBorder="1" applyAlignment="1">
      <alignment horizontal="left"/>
    </xf>
    <xf numFmtId="0" fontId="0" fillId="2" borderId="52" xfId="0" applyFill="1" applyBorder="1" applyAlignment="1">
      <alignment horizontal="left" wrapText="1"/>
    </xf>
    <xf numFmtId="0" fontId="0" fillId="2" borderId="54" xfId="0" applyFill="1" applyBorder="1" applyAlignment="1">
      <alignment horizontal="left" wrapText="1"/>
    </xf>
    <xf numFmtId="0" fontId="0" fillId="2" borderId="7" xfId="0" applyFill="1" applyBorder="1" applyAlignment="1">
      <alignment horizontal="centerContinuous" vertical="center"/>
    </xf>
    <xf numFmtId="0" fontId="7" fillId="2" borderId="51" xfId="0" applyFont="1" applyFill="1" applyBorder="1" applyAlignment="1">
      <alignment wrapText="1"/>
    </xf>
    <xf numFmtId="0" fontId="7" fillId="2" borderId="6" xfId="0" applyFont="1" applyFill="1" applyBorder="1"/>
    <xf numFmtId="0" fontId="7" fillId="2" borderId="55" xfId="0" applyFont="1" applyFill="1" applyBorder="1" applyAlignment="1">
      <alignment wrapText="1"/>
    </xf>
    <xf numFmtId="0" fontId="7" fillId="2" borderId="56" xfId="0" applyFont="1" applyFill="1" applyBorder="1"/>
    <xf numFmtId="0" fontId="7" fillId="2" borderId="7" xfId="0" applyFont="1" applyFill="1" applyBorder="1" applyAlignment="1">
      <alignment horizontal="left" wrapText="1"/>
    </xf>
    <xf numFmtId="0" fontId="7" fillId="2" borderId="51" xfId="0" applyFont="1" applyFill="1" applyBorder="1" applyAlignment="1">
      <alignment vertical="center"/>
    </xf>
    <xf numFmtId="0" fontId="0" fillId="2" borderId="6" xfId="0" applyFill="1" applyBorder="1"/>
    <xf numFmtId="0" fontId="7" fillId="2" borderId="57" xfId="0" applyFont="1" applyFill="1" applyBorder="1" applyAlignment="1">
      <alignment horizontal="left" vertical="center" wrapText="1"/>
    </xf>
    <xf numFmtId="0" fontId="0" fillId="6" borderId="16" xfId="0" applyFill="1" applyBorder="1"/>
    <xf numFmtId="0" fontId="0" fillId="0" borderId="16" xfId="0" applyBorder="1"/>
    <xf numFmtId="0" fontId="0" fillId="0" borderId="17" xfId="0" applyBorder="1"/>
    <xf numFmtId="0" fontId="0" fillId="0" borderId="16" xfId="0" quotePrefix="1" applyBorder="1"/>
    <xf numFmtId="0" fontId="0" fillId="6" borderId="21" xfId="0" applyFill="1" applyBorder="1"/>
    <xf numFmtId="0" fontId="7" fillId="2" borderId="58" xfId="0" applyFont="1" applyFill="1" applyBorder="1" applyAlignment="1">
      <alignment horizontal="left" vertical="center" wrapText="1"/>
    </xf>
    <xf numFmtId="0" fontId="0" fillId="6" borderId="25" xfId="0" applyFill="1" applyBorder="1"/>
    <xf numFmtId="0" fontId="0" fillId="0" borderId="25" xfId="0" applyBorder="1"/>
    <xf numFmtId="0" fontId="0" fillId="0" borderId="26" xfId="0" applyBorder="1"/>
    <xf numFmtId="0" fontId="0" fillId="6" borderId="59" xfId="0" applyFill="1" applyBorder="1"/>
    <xf numFmtId="0" fontId="0" fillId="2" borderId="60" xfId="0" applyFill="1" applyBorder="1"/>
    <xf numFmtId="0" fontId="7" fillId="0" borderId="61" xfId="0" applyFont="1" applyBorder="1"/>
    <xf numFmtId="0" fontId="0" fillId="0" borderId="33" xfId="0" quotePrefix="1" applyBorder="1"/>
    <xf numFmtId="0" fontId="7" fillId="0" borderId="0" xfId="0" applyFont="1"/>
    <xf numFmtId="0" fontId="0" fillId="5" borderId="59" xfId="0" applyFill="1" applyBorder="1"/>
    <xf numFmtId="0" fontId="0" fillId="5" borderId="62" xfId="0" applyFill="1" applyBorder="1"/>
    <xf numFmtId="0" fontId="0" fillId="3" borderId="0" xfId="0" applyFill="1"/>
    <xf numFmtId="0" fontId="7" fillId="3" borderId="0" xfId="0" applyFont="1" applyFill="1" applyAlignment="1">
      <alignment horizontal="left"/>
    </xf>
    <xf numFmtId="0" fontId="0" fillId="7" borderId="59" xfId="0" applyFill="1" applyBorder="1"/>
    <xf numFmtId="0" fontId="0" fillId="7" borderId="62" xfId="0" applyFill="1" applyBorder="1"/>
    <xf numFmtId="0" fontId="0" fillId="2" borderId="52" xfId="0" applyFill="1" applyBorder="1"/>
    <xf numFmtId="0" fontId="0" fillId="4" borderId="21" xfId="0" applyFill="1" applyBorder="1"/>
    <xf numFmtId="0" fontId="0" fillId="4" borderId="25" xfId="0" applyFill="1" applyBorder="1"/>
    <xf numFmtId="0" fontId="0" fillId="4" borderId="59" xfId="0" applyFill="1" applyBorder="1"/>
    <xf numFmtId="0" fontId="0" fillId="6" borderId="0" xfId="0" applyFill="1"/>
    <xf numFmtId="0" fontId="0" fillId="2" borderId="53" xfId="0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2" borderId="55" xfId="0" applyFill="1" applyBorder="1" applyAlignment="1">
      <alignment horizontal="centerContinuous"/>
    </xf>
    <xf numFmtId="0" fontId="0" fillId="2" borderId="56" xfId="0" applyFill="1" applyBorder="1" applyAlignment="1">
      <alignment horizontal="centerContinuous"/>
    </xf>
    <xf numFmtId="0" fontId="0" fillId="2" borderId="56" xfId="0" applyFill="1" applyBorder="1" applyAlignment="1">
      <alignment horizontal="left" wrapText="1"/>
    </xf>
    <xf numFmtId="0" fontId="0" fillId="2" borderId="63" xfId="0" applyFill="1" applyBorder="1" applyAlignment="1">
      <alignment horizontal="centerContinuous"/>
    </xf>
    <xf numFmtId="0" fontId="0" fillId="2" borderId="64" xfId="0" applyFill="1" applyBorder="1" applyAlignment="1">
      <alignment horizontal="left" wrapText="1"/>
    </xf>
    <xf numFmtId="0" fontId="7" fillId="2" borderId="65" xfId="0" applyFont="1" applyFill="1" applyBorder="1" applyAlignment="1">
      <alignment wrapText="1"/>
    </xf>
    <xf numFmtId="0" fontId="7" fillId="2" borderId="24" xfId="0" applyFont="1" applyFill="1" applyBorder="1" applyAlignment="1">
      <alignment wrapText="1"/>
    </xf>
    <xf numFmtId="0" fontId="7" fillId="2" borderId="28" xfId="0" applyFont="1" applyFill="1" applyBorder="1" applyAlignment="1">
      <alignment wrapText="1"/>
    </xf>
    <xf numFmtId="0" fontId="0" fillId="2" borderId="65" xfId="0" applyFill="1" applyBorder="1" applyAlignment="1">
      <alignment vertical="center"/>
    </xf>
    <xf numFmtId="0" fontId="0" fillId="2" borderId="65" xfId="0" applyFill="1" applyBorder="1"/>
    <xf numFmtId="0" fontId="0" fillId="6" borderId="19" xfId="0" applyFill="1" applyBorder="1"/>
    <xf numFmtId="0" fontId="0" fillId="2" borderId="66" xfId="0" applyFill="1" applyBorder="1"/>
    <xf numFmtId="0" fontId="0" fillId="0" borderId="56" xfId="0" applyBorder="1"/>
    <xf numFmtId="0" fontId="0" fillId="6" borderId="67" xfId="0" quotePrefix="1" applyFill="1" applyBorder="1"/>
    <xf numFmtId="0" fontId="0" fillId="6" borderId="44" xfId="0" applyFill="1" applyBorder="1"/>
    <xf numFmtId="0" fontId="0" fillId="2" borderId="68" xfId="0" applyFill="1" applyBorder="1"/>
    <xf numFmtId="0" fontId="0" fillId="6" borderId="45" xfId="0" applyFill="1" applyBorder="1"/>
    <xf numFmtId="0" fontId="7" fillId="2" borderId="69" xfId="0" applyFont="1" applyFill="1" applyBorder="1" applyAlignment="1">
      <alignment horizontal="left" vertical="center" wrapText="1"/>
    </xf>
    <xf numFmtId="0" fontId="0" fillId="0" borderId="70" xfId="0" applyBorder="1"/>
    <xf numFmtId="0" fontId="0" fillId="6" borderId="71" xfId="0" applyFill="1" applyBorder="1"/>
    <xf numFmtId="0" fontId="0" fillId="2" borderId="72" xfId="0" applyFill="1" applyBorder="1"/>
    <xf numFmtId="0" fontId="0" fillId="6" borderId="73" xfId="0" applyFill="1" applyBorder="1"/>
    <xf numFmtId="0" fontId="0" fillId="2" borderId="53" xfId="0" applyFill="1" applyBorder="1"/>
    <xf numFmtId="0" fontId="7" fillId="2" borderId="60" xfId="0" applyFont="1" applyFill="1" applyBorder="1" applyAlignment="1">
      <alignment horizontal="left" vertical="center" wrapText="1"/>
    </xf>
    <xf numFmtId="0" fontId="0" fillId="0" borderId="7" xfId="0" quotePrefix="1" applyBorder="1"/>
    <xf numFmtId="22" fontId="0" fillId="2" borderId="0" xfId="0" applyNumberFormat="1" applyFill="1" applyAlignment="1">
      <alignment horizontal="centerContinuous"/>
    </xf>
    <xf numFmtId="0" fontId="0" fillId="2" borderId="54" xfId="0" applyFill="1" applyBorder="1"/>
    <xf numFmtId="0" fontId="0" fillId="0" borderId="7" xfId="0" applyBorder="1" applyAlignment="1">
      <alignment horizontal="centerContinuous" wrapText="1"/>
    </xf>
    <xf numFmtId="0" fontId="7" fillId="2" borderId="7" xfId="0" applyFont="1" applyFill="1" applyBorder="1" applyAlignment="1">
      <alignment vertical="center"/>
    </xf>
    <xf numFmtId="0" fontId="7" fillId="2" borderId="57" xfId="0" applyFont="1" applyFill="1" applyBorder="1" applyAlignment="1">
      <alignment wrapText="1"/>
    </xf>
    <xf numFmtId="0" fontId="0" fillId="0" borderId="21" xfId="0" quotePrefix="1" applyBorder="1"/>
    <xf numFmtId="0" fontId="0" fillId="5" borderId="21" xfId="0" applyFill="1" applyBorder="1"/>
    <xf numFmtId="0" fontId="7" fillId="2" borderId="58" xfId="0" applyFont="1" applyFill="1" applyBorder="1" applyAlignment="1">
      <alignment wrapText="1"/>
    </xf>
    <xf numFmtId="0" fontId="0" fillId="4" borderId="25" xfId="0" quotePrefix="1" applyFill="1" applyBorder="1"/>
    <xf numFmtId="0" fontId="0" fillId="0" borderId="59" xfId="0" quotePrefix="1" applyBorder="1"/>
    <xf numFmtId="0" fontId="0" fillId="4" borderId="74" xfId="0" applyFill="1" applyBorder="1"/>
    <xf numFmtId="0" fontId="0" fillId="0" borderId="74" xfId="0" applyBorder="1"/>
    <xf numFmtId="0" fontId="0" fillId="0" borderId="75" xfId="0" applyBorder="1"/>
    <xf numFmtId="0" fontId="0" fillId="4" borderId="74" xfId="0" quotePrefix="1" applyFill="1" applyBorder="1"/>
    <xf numFmtId="0" fontId="0" fillId="0" borderId="76" xfId="0" quotePrefix="1" applyBorder="1"/>
    <xf numFmtId="0" fontId="0" fillId="0" borderId="76" xfId="0" applyBorder="1"/>
    <xf numFmtId="0" fontId="0" fillId="4" borderId="76" xfId="0" applyFill="1" applyBorder="1"/>
    <xf numFmtId="0" fontId="0" fillId="5" borderId="76" xfId="0" applyFill="1" applyBorder="1"/>
    <xf numFmtId="0" fontId="7" fillId="0" borderId="58" xfId="0" applyFont="1" applyBorder="1" applyAlignment="1">
      <alignment wrapText="1"/>
    </xf>
    <xf numFmtId="0" fontId="7" fillId="0" borderId="77" xfId="0" applyFont="1" applyBorder="1" applyAlignment="1">
      <alignment wrapText="1"/>
    </xf>
    <xf numFmtId="0" fontId="0" fillId="0" borderId="78" xfId="0" quotePrefix="1" applyBorder="1"/>
    <xf numFmtId="0" fontId="0" fillId="0" borderId="62" xfId="0" applyBorder="1"/>
    <xf numFmtId="0" fontId="0" fillId="6" borderId="22" xfId="0" applyFill="1" applyBorder="1"/>
    <xf numFmtId="0" fontId="0" fillId="0" borderId="22" xfId="0" quotePrefix="1" applyBorder="1"/>
    <xf numFmtId="0" fontId="0" fillId="2" borderId="79" xfId="0" applyFill="1" applyBorder="1" applyAlignment="1">
      <alignment horizontal="left" wrapText="1"/>
    </xf>
    <xf numFmtId="0" fontId="0" fillId="2" borderId="12" xfId="0" applyFill="1" applyBorder="1"/>
    <xf numFmtId="0" fontId="0" fillId="2" borderId="48" xfId="0" applyFill="1" applyBorder="1" applyAlignment="1" applyProtection="1">
      <alignment horizontal="centerContinuous"/>
      <protection locked="0"/>
    </xf>
    <xf numFmtId="0" fontId="7" fillId="2" borderId="39" xfId="0" applyFont="1" applyFill="1" applyBorder="1" applyAlignment="1">
      <alignment horizontal="centerContinuous"/>
    </xf>
    <xf numFmtId="0" fontId="0" fillId="2" borderId="39" xfId="0" applyFill="1" applyBorder="1" applyAlignment="1">
      <alignment horizontal="centerContinuous" wrapText="1"/>
    </xf>
    <xf numFmtId="0" fontId="0" fillId="2" borderId="52" xfId="0" applyFill="1" applyBorder="1" applyAlignment="1">
      <alignment horizontal="centerContinuous" wrapText="1"/>
    </xf>
    <xf numFmtId="0" fontId="0" fillId="2" borderId="0" xfId="0" applyFill="1" applyAlignment="1" applyProtection="1">
      <alignment horizontal="centerContinuous" vertical="top"/>
      <protection locked="0"/>
    </xf>
    <xf numFmtId="0" fontId="7" fillId="2" borderId="0" xfId="0" applyFont="1" applyFill="1" applyAlignment="1">
      <alignment horizontal="centerContinuous" vertical="top"/>
    </xf>
    <xf numFmtId="0" fontId="10" fillId="2" borderId="80" xfId="0" applyFont="1" applyFill="1" applyBorder="1" applyAlignment="1">
      <alignment horizontal="centerContinuous" vertical="top" wrapText="1"/>
    </xf>
    <xf numFmtId="0" fontId="10" fillId="2" borderId="81" xfId="0" applyFont="1" applyFill="1" applyBorder="1" applyAlignment="1">
      <alignment horizontal="centerContinuous" vertical="top" wrapText="1"/>
    </xf>
    <xf numFmtId="0" fontId="10" fillId="2" borderId="82" xfId="0" applyFont="1" applyFill="1" applyBorder="1" applyAlignment="1">
      <alignment horizontal="centerContinuous" vertical="top" wrapText="1"/>
    </xf>
    <xf numFmtId="0" fontId="7" fillId="2" borderId="39" xfId="0" applyFont="1" applyFill="1" applyBorder="1" applyAlignment="1">
      <alignment horizontal="left" vertical="center"/>
    </xf>
    <xf numFmtId="0" fontId="0" fillId="2" borderId="3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10" fillId="0" borderId="39" xfId="0" applyFont="1" applyBorder="1" applyAlignment="1">
      <alignment horizontal="centerContinuous" vertical="top"/>
    </xf>
    <xf numFmtId="0" fontId="10" fillId="2" borderId="39" xfId="0" applyFont="1" applyFill="1" applyBorder="1" applyAlignment="1">
      <alignment horizontal="centerContinuous" vertical="top" wrapText="1"/>
    </xf>
    <xf numFmtId="0" fontId="0" fillId="2" borderId="47" xfId="0" applyFill="1" applyBorder="1" applyAlignment="1">
      <alignment horizontal="left" vertical="center"/>
    </xf>
    <xf numFmtId="0" fontId="0" fillId="2" borderId="11" xfId="0" applyFill="1" applyBorder="1" applyAlignment="1">
      <alignment horizontal="centerContinuous"/>
    </xf>
    <xf numFmtId="0" fontId="0" fillId="2" borderId="12" xfId="0" applyFill="1" applyBorder="1" applyAlignment="1">
      <alignment horizontal="centerContinuous"/>
    </xf>
    <xf numFmtId="0" fontId="7" fillId="2" borderId="11" xfId="0" applyFont="1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10" fillId="0" borderId="52" xfId="0" applyFont="1" applyBorder="1" applyAlignment="1">
      <alignment horizontal="centerContinuous" vertical="top"/>
    </xf>
    <xf numFmtId="0" fontId="10" fillId="2" borderId="52" xfId="0" applyFont="1" applyFill="1" applyBorder="1" applyAlignment="1">
      <alignment horizontal="centerContinuous" vertical="top" wrapText="1"/>
    </xf>
    <xf numFmtId="0" fontId="10" fillId="2" borderId="41" xfId="0" applyFont="1" applyFill="1" applyBorder="1" applyAlignment="1">
      <alignment horizontal="centerContinuous" vertical="top" wrapText="1"/>
    </xf>
    <xf numFmtId="0" fontId="7" fillId="2" borderId="12" xfId="0" applyFont="1" applyFill="1" applyBorder="1" applyAlignment="1">
      <alignment wrapText="1"/>
    </xf>
    <xf numFmtId="0" fontId="7" fillId="2" borderId="47" xfId="0" applyFont="1" applyFill="1" applyBorder="1" applyAlignment="1">
      <alignment horizontal="left" vertical="top" wrapText="1"/>
    </xf>
    <xf numFmtId="0" fontId="0" fillId="2" borderId="12" xfId="0" applyFill="1" applyBorder="1" applyAlignment="1">
      <alignment vertical="center"/>
    </xf>
    <xf numFmtId="0" fontId="0" fillId="2" borderId="11" xfId="0" applyFill="1" applyBorder="1" applyAlignment="1">
      <alignment horizontal="left"/>
    </xf>
    <xf numFmtId="0" fontId="0" fillId="2" borderId="0" xfId="0" applyFill="1" applyAlignment="1">
      <alignment horizontal="justify"/>
    </xf>
    <xf numFmtId="0" fontId="0" fillId="2" borderId="47" xfId="0" applyFill="1" applyBorder="1" applyAlignment="1">
      <alignment horizontal="centerContinuous" vertical="top"/>
    </xf>
    <xf numFmtId="1" fontId="0" fillId="0" borderId="78" xfId="0" applyNumberFormat="1" applyBorder="1"/>
    <xf numFmtId="1" fontId="0" fillId="0" borderId="85" xfId="0" applyNumberFormat="1" applyBorder="1"/>
    <xf numFmtId="2" fontId="0" fillId="5" borderId="43" xfId="0" applyNumberFormat="1" applyFill="1" applyBorder="1"/>
    <xf numFmtId="1" fontId="0" fillId="0" borderId="2" xfId="0" applyNumberFormat="1" applyBorder="1"/>
    <xf numFmtId="1" fontId="0" fillId="2" borderId="86" xfId="0" applyNumberFormat="1" applyFill="1" applyBorder="1"/>
    <xf numFmtId="0" fontId="7" fillId="2" borderId="0" xfId="0" applyFont="1" applyFill="1" applyAlignment="1">
      <alignment horizontal="left"/>
    </xf>
    <xf numFmtId="0" fontId="0" fillId="2" borderId="6" xfId="0" applyFill="1" applyBorder="1" applyAlignment="1">
      <alignment horizontal="left" wrapText="1"/>
    </xf>
    <xf numFmtId="0" fontId="7" fillId="0" borderId="87" xfId="0" applyFont="1" applyBorder="1"/>
    <xf numFmtId="0" fontId="18" fillId="2" borderId="0" xfId="0" applyFont="1" applyFill="1" applyAlignment="1">
      <alignment horizontal="centerContinuous"/>
    </xf>
    <xf numFmtId="0" fontId="18" fillId="2" borderId="0" xfId="0" applyFont="1" applyFill="1" applyAlignment="1">
      <alignment horizontal="centerContinuous" vertical="top"/>
    </xf>
    <xf numFmtId="0" fontId="18" fillId="0" borderId="0" xfId="0" applyFont="1"/>
    <xf numFmtId="0" fontId="19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 vertical="top"/>
    </xf>
    <xf numFmtId="0" fontId="12" fillId="2" borderId="0" xfId="0" applyFont="1" applyFill="1"/>
    <xf numFmtId="0" fontId="12" fillId="3" borderId="0" xfId="0" applyFont="1" applyFill="1" applyAlignment="1">
      <alignment horizontal="left"/>
    </xf>
    <xf numFmtId="0" fontId="12" fillId="3" borderId="0" xfId="0" applyFont="1" applyFill="1" applyAlignment="1">
      <alignment horizontal="right"/>
    </xf>
    <xf numFmtId="0" fontId="12" fillId="2" borderId="0" xfId="0" applyFont="1" applyFill="1" applyAlignment="1">
      <alignment horizontal="centerContinuous" vertical="top"/>
    </xf>
    <xf numFmtId="0" fontId="12" fillId="0" borderId="0" xfId="0" applyFont="1"/>
    <xf numFmtId="0" fontId="21" fillId="2" borderId="0" xfId="0" applyFont="1" applyFill="1"/>
    <xf numFmtId="0" fontId="10" fillId="2" borderId="0" xfId="0" applyFont="1" applyFill="1"/>
    <xf numFmtId="0" fontId="10" fillId="3" borderId="0" xfId="0" applyFont="1" applyFill="1" applyAlignment="1">
      <alignment horizontal="left"/>
    </xf>
    <xf numFmtId="0" fontId="0" fillId="0" borderId="88" xfId="0" applyBorder="1"/>
    <xf numFmtId="0" fontId="21" fillId="2" borderId="38" xfId="0" applyFont="1" applyFill="1" applyBorder="1" applyAlignment="1">
      <alignment horizontal="centerContinuous"/>
    </xf>
    <xf numFmtId="0" fontId="21" fillId="2" borderId="2" xfId="0" applyFont="1" applyFill="1" applyBorder="1" applyAlignment="1">
      <alignment horizontal="centerContinuous"/>
    </xf>
    <xf numFmtId="0" fontId="21" fillId="2" borderId="3" xfId="0" applyFont="1" applyFill="1" applyBorder="1" applyAlignment="1">
      <alignment horizontal="centerContinuous"/>
    </xf>
    <xf numFmtId="0" fontId="21" fillId="2" borderId="2" xfId="0" applyFont="1" applyFill="1" applyBorder="1" applyAlignment="1">
      <alignment horizontal="centerContinuous" vertical="top"/>
    </xf>
    <xf numFmtId="0" fontId="21" fillId="2" borderId="79" xfId="0" applyFont="1" applyFill="1" applyBorder="1" applyAlignment="1">
      <alignment horizontal="left" wrapText="1"/>
    </xf>
    <xf numFmtId="0" fontId="21" fillId="2" borderId="4" xfId="0" applyFont="1" applyFill="1" applyBorder="1"/>
    <xf numFmtId="0" fontId="21" fillId="0" borderId="0" xfId="0" applyFont="1"/>
    <xf numFmtId="0" fontId="21" fillId="2" borderId="5" xfId="0" applyFont="1" applyFill="1" applyBorder="1"/>
    <xf numFmtId="0" fontId="3" fillId="2" borderId="0" xfId="0" applyFont="1" applyFill="1" applyAlignment="1">
      <alignment horizontal="centerContinuous" wrapText="1"/>
    </xf>
    <xf numFmtId="0" fontId="0" fillId="2" borderId="52" xfId="0" applyFill="1" applyBorder="1" applyAlignment="1">
      <alignment horizontal="centerContinuous" vertical="top" wrapText="1"/>
    </xf>
    <xf numFmtId="0" fontId="22" fillId="2" borderId="8" xfId="0" applyFont="1" applyFill="1" applyBorder="1" applyAlignment="1">
      <alignment horizontal="centerContinuous" vertical="center"/>
    </xf>
    <xf numFmtId="0" fontId="22" fillId="2" borderId="8" xfId="0" applyFont="1" applyFill="1" applyBorder="1" applyAlignment="1">
      <alignment horizontal="centerContinuous" vertical="center" wrapText="1"/>
    </xf>
    <xf numFmtId="0" fontId="22" fillId="2" borderId="9" xfId="0" applyFont="1" applyFill="1" applyBorder="1" applyAlignment="1">
      <alignment horizontal="centerContinuous" vertical="center" wrapText="1"/>
    </xf>
    <xf numFmtId="0" fontId="22" fillId="0" borderId="8" xfId="0" applyFont="1" applyBorder="1" applyAlignment="1">
      <alignment horizontal="centerContinuous" vertical="top"/>
    </xf>
    <xf numFmtId="0" fontId="22" fillId="2" borderId="8" xfId="0" applyFont="1" applyFill="1" applyBorder="1" applyAlignment="1">
      <alignment horizontal="centerContinuous" vertical="top" wrapText="1"/>
    </xf>
    <xf numFmtId="0" fontId="0" fillId="0" borderId="89" xfId="0" applyBorder="1"/>
    <xf numFmtId="0" fontId="22" fillId="0" borderId="52" xfId="0" applyFont="1" applyBorder="1" applyAlignment="1">
      <alignment horizontal="centerContinuous"/>
    </xf>
    <xf numFmtId="0" fontId="0" fillId="0" borderId="12" xfId="0" applyBorder="1"/>
    <xf numFmtId="0" fontId="0" fillId="0" borderId="48" xfId="0" applyBorder="1" applyAlignment="1">
      <alignment horizontal="centerContinuous" vertical="top"/>
    </xf>
    <xf numFmtId="0" fontId="7" fillId="0" borderId="0" xfId="0" applyFont="1" applyAlignment="1">
      <alignment horizontal="centerContinuous" vertical="top" wrapText="1"/>
    </xf>
    <xf numFmtId="0" fontId="0" fillId="0" borderId="0" xfId="0" applyAlignment="1">
      <alignment horizontal="centerContinuous" vertical="top" wrapText="1"/>
    </xf>
    <xf numFmtId="0" fontId="0" fillId="0" borderId="12" xfId="0" applyBorder="1" applyAlignment="1">
      <alignment horizontal="centerContinuous" vertical="top"/>
    </xf>
    <xf numFmtId="0" fontId="7" fillId="2" borderId="6" xfId="0" applyFont="1" applyFill="1" applyBorder="1" applyAlignment="1">
      <alignment horizontal="justify"/>
    </xf>
    <xf numFmtId="0" fontId="7" fillId="2" borderId="11" xfId="0" applyFont="1" applyFill="1" applyBorder="1" applyAlignment="1">
      <alignment horizontal="left" vertical="justify" wrapText="1"/>
    </xf>
    <xf numFmtId="0" fontId="7" fillId="2" borderId="82" xfId="0" applyFont="1" applyFill="1" applyBorder="1" applyAlignment="1">
      <alignment horizontal="justify"/>
    </xf>
    <xf numFmtId="0" fontId="7" fillId="2" borderId="90" xfId="0" applyFont="1" applyFill="1" applyBorder="1" applyAlignment="1">
      <alignment horizontal="justify"/>
    </xf>
    <xf numFmtId="0" fontId="7" fillId="2" borderId="91" xfId="0" applyFont="1" applyFill="1" applyBorder="1" applyAlignment="1">
      <alignment horizontal="center" vertical="justify"/>
    </xf>
    <xf numFmtId="0" fontId="7" fillId="2" borderId="90" xfId="0" applyFont="1" applyFill="1" applyBorder="1" applyAlignment="1">
      <alignment horizontal="center"/>
    </xf>
    <xf numFmtId="0" fontId="0" fillId="2" borderId="6" xfId="0" applyFill="1" applyBorder="1" applyAlignment="1">
      <alignment horizontal="justify"/>
    </xf>
    <xf numFmtId="0" fontId="7" fillId="2" borderId="91" xfId="0" applyFont="1" applyFill="1" applyBorder="1" applyAlignment="1">
      <alignment horizontal="justify"/>
    </xf>
    <xf numFmtId="0" fontId="7" fillId="2" borderId="91" xfId="0" applyFont="1" applyFill="1" applyBorder="1" applyAlignment="1">
      <alignment horizontal="center" vertical="top"/>
    </xf>
    <xf numFmtId="0" fontId="0" fillId="0" borderId="11" xfId="0" applyBorder="1"/>
    <xf numFmtId="0" fontId="7" fillId="2" borderId="12" xfId="0" applyFont="1" applyFill="1" applyBorder="1" applyAlignment="1">
      <alignment horizontal="center" vertical="top"/>
    </xf>
    <xf numFmtId="0" fontId="0" fillId="0" borderId="92" xfId="0" applyBorder="1"/>
    <xf numFmtId="0" fontId="0" fillId="2" borderId="55" xfId="0" applyFill="1" applyBorder="1" applyAlignment="1">
      <alignment horizontal="center" vertical="center"/>
    </xf>
    <xf numFmtId="1" fontId="0" fillId="0" borderId="55" xfId="0" applyNumberFormat="1" applyBorder="1" applyAlignment="1">
      <alignment horizontal="center" vertical="center"/>
    </xf>
    <xf numFmtId="1" fontId="0" fillId="0" borderId="56" xfId="0" applyNumberFormat="1" applyBorder="1" applyAlignment="1">
      <alignment horizontal="center" vertical="center"/>
    </xf>
    <xf numFmtId="0" fontId="0" fillId="2" borderId="55" xfId="0" quotePrefix="1" applyFill="1" applyBorder="1" applyAlignment="1">
      <alignment horizontal="center" vertical="center"/>
    </xf>
    <xf numFmtId="2" fontId="0" fillId="0" borderId="55" xfId="0" quotePrefix="1" applyNumberFormat="1" applyBorder="1" applyAlignment="1">
      <alignment horizontal="center" vertical="center"/>
    </xf>
    <xf numFmtId="1" fontId="0" fillId="0" borderId="94" xfId="0" applyNumberFormat="1" applyBorder="1" applyAlignment="1">
      <alignment horizontal="center" vertical="center"/>
    </xf>
    <xf numFmtId="1" fontId="8" fillId="2" borderId="55" xfId="0" applyNumberFormat="1" applyFont="1" applyFill="1" applyBorder="1" applyAlignment="1">
      <alignment horizontal="center" vertical="center"/>
    </xf>
    <xf numFmtId="0" fontId="0" fillId="2" borderId="95" xfId="0" applyFill="1" applyBorder="1" applyAlignment="1">
      <alignment horizontal="center" vertical="center"/>
    </xf>
    <xf numFmtId="0" fontId="10" fillId="0" borderId="96" xfId="0" applyFont="1" applyBorder="1" applyAlignment="1">
      <alignment horizontal="center" vertical="center"/>
    </xf>
    <xf numFmtId="1" fontId="0" fillId="2" borderId="97" xfId="0" applyNumberFormat="1" applyFill="1" applyBorder="1" applyAlignment="1">
      <alignment horizontal="center" vertical="center"/>
    </xf>
    <xf numFmtId="2" fontId="0" fillId="2" borderId="67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2" fontId="0" fillId="5" borderId="98" xfId="0" applyNumberForma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1" xfId="0" quotePrefix="1" applyFill="1" applyBorder="1" applyAlignment="1">
      <alignment horizontal="center" vertical="center"/>
    </xf>
    <xf numFmtId="1" fontId="8" fillId="2" borderId="11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1" fontId="0" fillId="2" borderId="40" xfId="0" applyNumberFormat="1" applyFill="1" applyBorder="1" applyAlignment="1">
      <alignment horizontal="center" vertical="center"/>
    </xf>
    <xf numFmtId="2" fontId="0" fillId="2" borderId="98" xfId="0" applyNumberFormat="1" applyFill="1" applyBorder="1" applyAlignment="1">
      <alignment horizontal="center" vertical="center"/>
    </xf>
    <xf numFmtId="2" fontId="0" fillId="2" borderId="99" xfId="0" applyNumberFormat="1" applyFill="1" applyBorder="1" applyAlignment="1">
      <alignment horizontal="center" vertical="center"/>
    </xf>
    <xf numFmtId="0" fontId="7" fillId="2" borderId="92" xfId="0" applyFont="1" applyFill="1" applyBorder="1" applyAlignment="1">
      <alignment horizontal="center" vertical="center" wrapText="1"/>
    </xf>
    <xf numFmtId="1" fontId="0" fillId="2" borderId="100" xfId="0" applyNumberFormat="1" applyFill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7" fillId="2" borderId="102" xfId="0" applyFont="1" applyFill="1" applyBorder="1" applyAlignment="1">
      <alignment horizontal="center" vertical="center" wrapText="1"/>
    </xf>
    <xf numFmtId="1" fontId="0" fillId="0" borderId="103" xfId="0" applyNumberFormat="1" applyBorder="1" applyAlignment="1">
      <alignment horizontal="center" vertical="center"/>
    </xf>
    <xf numFmtId="1" fontId="0" fillId="0" borderId="104" xfId="0" applyNumberFormat="1" applyBorder="1" applyAlignment="1">
      <alignment horizontal="center" vertical="center"/>
    </xf>
    <xf numFmtId="2" fontId="0" fillId="0" borderId="103" xfId="0" quotePrefix="1" applyNumberFormat="1" applyBorder="1" applyAlignment="1">
      <alignment horizontal="center" vertical="center"/>
    </xf>
    <xf numFmtId="1" fontId="0" fillId="0" borderId="106" xfId="0" applyNumberFormat="1" applyBorder="1" applyAlignment="1">
      <alignment horizontal="center" vertical="center"/>
    </xf>
    <xf numFmtId="0" fontId="7" fillId="2" borderId="107" xfId="0" applyFont="1" applyFill="1" applyBorder="1" applyAlignment="1">
      <alignment horizontal="left" vertical="center" wrapText="1"/>
    </xf>
    <xf numFmtId="0" fontId="0" fillId="2" borderId="108" xfId="0" applyFill="1" applyBorder="1"/>
    <xf numFmtId="1" fontId="0" fillId="2" borderId="108" xfId="0" applyNumberFormat="1" applyFill="1" applyBorder="1"/>
    <xf numFmtId="0" fontId="0" fillId="2" borderId="108" xfId="0" quotePrefix="1" applyFill="1" applyBorder="1"/>
    <xf numFmtId="2" fontId="0" fillId="2" borderId="108" xfId="0" quotePrefix="1" applyNumberFormat="1" applyFill="1" applyBorder="1"/>
    <xf numFmtId="1" fontId="8" fillId="2" borderId="108" xfId="0" applyNumberFormat="1" applyFont="1" applyFill="1" applyBorder="1"/>
    <xf numFmtId="1" fontId="0" fillId="2" borderId="108" xfId="0" applyNumberFormat="1" applyFill="1" applyBorder="1" applyAlignment="1">
      <alignment horizontal="centerContinuous" vertical="top"/>
    </xf>
    <xf numFmtId="1" fontId="0" fillId="2" borderId="78" xfId="0" applyNumberFormat="1" applyFill="1" applyBorder="1"/>
    <xf numFmtId="2" fontId="0" fillId="2" borderId="62" xfId="0" applyNumberFormat="1" applyFill="1" applyBorder="1"/>
    <xf numFmtId="0" fontId="7" fillId="2" borderId="109" xfId="0" applyFont="1" applyFill="1" applyBorder="1" applyAlignment="1">
      <alignment wrapText="1"/>
    </xf>
    <xf numFmtId="0" fontId="7" fillId="8" borderId="109" xfId="0" applyFont="1" applyFill="1" applyBorder="1" applyAlignment="1">
      <alignment horizontal="left" vertical="justify"/>
    </xf>
    <xf numFmtId="0" fontId="7" fillId="8" borderId="11" xfId="0" applyFont="1" applyFill="1" applyBorder="1" applyAlignment="1">
      <alignment horizontal="justify"/>
    </xf>
    <xf numFmtId="1" fontId="7" fillId="8" borderId="50" xfId="0" applyNumberFormat="1" applyFont="1" applyFill="1" applyBorder="1"/>
    <xf numFmtId="0" fontId="7" fillId="8" borderId="38" xfId="0" applyFont="1" applyFill="1" applyBorder="1" applyAlignment="1">
      <alignment horizontal="justify"/>
    </xf>
    <xf numFmtId="0" fontId="0" fillId="8" borderId="110" xfId="0" applyFill="1" applyBorder="1"/>
    <xf numFmtId="0" fontId="7" fillId="8" borderId="2" xfId="0" applyFont="1" applyFill="1" applyBorder="1" applyAlignment="1">
      <alignment horizontal="centerContinuous" vertical="top"/>
    </xf>
    <xf numFmtId="0" fontId="0" fillId="8" borderId="109" xfId="0" applyFill="1" applyBorder="1" applyAlignment="1">
      <alignment horizontal="left" vertical="justify"/>
    </xf>
    <xf numFmtId="0" fontId="0" fillId="8" borderId="11" xfId="0" applyFill="1" applyBorder="1" applyAlignment="1">
      <alignment horizontal="justify"/>
    </xf>
    <xf numFmtId="1" fontId="0" fillId="8" borderId="75" xfId="0" applyNumberFormat="1" applyFill="1" applyBorder="1"/>
    <xf numFmtId="0" fontId="7" fillId="8" borderId="111" xfId="0" applyFont="1" applyFill="1" applyBorder="1" applyAlignment="1">
      <alignment horizontal="justify"/>
    </xf>
    <xf numFmtId="0" fontId="7" fillId="8" borderId="112" xfId="0" applyFont="1" applyFill="1" applyBorder="1" applyAlignment="1">
      <alignment horizontal="centerContinuous" vertical="top"/>
    </xf>
    <xf numFmtId="0" fontId="7" fillId="8" borderId="52" xfId="0" applyFont="1" applyFill="1" applyBorder="1" applyAlignment="1">
      <alignment horizontal="centerContinuous" vertical="top"/>
    </xf>
    <xf numFmtId="0" fontId="7" fillId="2" borderId="54" xfId="0" applyFont="1" applyFill="1" applyBorder="1"/>
    <xf numFmtId="0" fontId="7" fillId="2" borderId="15" xfId="0" applyFon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2" fontId="0" fillId="0" borderId="16" xfId="0" quotePrefix="1" applyNumberFormat="1" applyBorder="1" applyAlignment="1">
      <alignment horizontal="center" vertical="center"/>
    </xf>
    <xf numFmtId="2" fontId="0" fillId="0" borderId="17" xfId="0" quotePrefix="1" applyNumberFormat="1" applyBorder="1" applyAlignment="1">
      <alignment horizontal="center" vertical="center"/>
    </xf>
    <xf numFmtId="1" fontId="8" fillId="8" borderId="113" xfId="0" applyNumberFormat="1" applyFont="1" applyFill="1" applyBorder="1" applyAlignment="1">
      <alignment horizontal="center" vertical="center"/>
    </xf>
    <xf numFmtId="1" fontId="0" fillId="8" borderId="16" xfId="0" applyNumberFormat="1" applyFill="1" applyBorder="1" applyAlignment="1">
      <alignment horizontal="center" vertical="center"/>
    </xf>
    <xf numFmtId="1" fontId="0" fillId="8" borderId="17" xfId="0" applyNumberFormat="1" applyFill="1" applyBorder="1" applyAlignment="1">
      <alignment horizontal="center" vertical="center"/>
    </xf>
    <xf numFmtId="1" fontId="0" fillId="8" borderId="114" xfId="0" applyNumberFormat="1" applyFill="1" applyBorder="1" applyAlignment="1">
      <alignment horizontal="center" vertical="center"/>
    </xf>
    <xf numFmtId="1" fontId="0" fillId="8" borderId="96" xfId="0" applyNumberFormat="1" applyFill="1" applyBorder="1" applyAlignment="1">
      <alignment horizontal="center" vertical="center"/>
    </xf>
    <xf numFmtId="1" fontId="0" fillId="8" borderId="86" xfId="0" applyNumberForma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/>
    </xf>
    <xf numFmtId="1" fontId="0" fillId="0" borderId="33" xfId="0" applyNumberFormat="1" applyBorder="1" applyAlignment="1">
      <alignment horizontal="center" vertical="center"/>
    </xf>
    <xf numFmtId="1" fontId="0" fillId="0" borderId="34" xfId="0" applyNumberFormat="1" applyBorder="1" applyAlignment="1">
      <alignment horizontal="center" vertical="center"/>
    </xf>
    <xf numFmtId="0" fontId="0" fillId="9" borderId="33" xfId="0" quotePrefix="1" applyFill="1" applyBorder="1" applyAlignment="1">
      <alignment horizontal="center" vertical="center"/>
    </xf>
    <xf numFmtId="2" fontId="0" fillId="0" borderId="33" xfId="0" quotePrefix="1" applyNumberFormat="1" applyBorder="1" applyAlignment="1">
      <alignment horizontal="center" vertical="center"/>
    </xf>
    <xf numFmtId="2" fontId="0" fillId="0" borderId="34" xfId="0" quotePrefix="1" applyNumberFormat="1" applyBorder="1" applyAlignment="1">
      <alignment horizontal="center" vertical="center"/>
    </xf>
    <xf numFmtId="1" fontId="8" fillId="8" borderId="85" xfId="0" applyNumberFormat="1" applyFont="1" applyFill="1" applyBorder="1" applyAlignment="1">
      <alignment horizontal="center" vertical="center"/>
    </xf>
    <xf numFmtId="1" fontId="0" fillId="8" borderId="33" xfId="0" applyNumberFormat="1" applyFill="1" applyBorder="1" applyAlignment="1">
      <alignment horizontal="center" vertical="center"/>
    </xf>
    <xf numFmtId="1" fontId="0" fillId="8" borderId="34" xfId="0" applyNumberFormat="1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1" fontId="0" fillId="8" borderId="120" xfId="0" applyNumberFormat="1" applyFill="1" applyBorder="1" applyAlignment="1">
      <alignment horizontal="center" vertical="center"/>
    </xf>
    <xf numFmtId="1" fontId="0" fillId="8" borderId="121" xfId="0" applyNumberFormat="1" applyFill="1" applyBorder="1" applyAlignment="1">
      <alignment horizontal="center" vertical="center"/>
    </xf>
    <xf numFmtId="1" fontId="0" fillId="8" borderId="78" xfId="0" applyNumberFormat="1" applyFill="1" applyBorder="1" applyAlignment="1">
      <alignment horizontal="center" vertical="center"/>
    </xf>
    <xf numFmtId="0" fontId="0" fillId="0" borderId="60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top"/>
    </xf>
    <xf numFmtId="2" fontId="0" fillId="0" borderId="62" xfId="0" applyNumberFormat="1" applyBorder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" fontId="0" fillId="0" borderId="33" xfId="0" quotePrefix="1" applyNumberForma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1" fontId="0" fillId="0" borderId="85" xfId="0" applyNumberFormat="1" applyBorder="1" applyAlignment="1">
      <alignment horizontal="center" vertical="center"/>
    </xf>
    <xf numFmtId="1" fontId="0" fillId="0" borderId="85" xfId="0" quotePrefix="1" applyNumberFormat="1" applyBorder="1" applyAlignment="1">
      <alignment horizontal="center" vertical="center"/>
    </xf>
    <xf numFmtId="1" fontId="0" fillId="0" borderId="78" xfId="0" quotePrefix="1" applyNumberFormat="1" applyBorder="1" applyAlignment="1">
      <alignment horizontal="center" vertical="center"/>
    </xf>
    <xf numFmtId="2" fontId="10" fillId="5" borderId="4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Continuous" vertical="top"/>
    </xf>
    <xf numFmtId="0" fontId="23" fillId="2" borderId="0" xfId="0" applyFont="1" applyFill="1" applyAlignment="1">
      <alignment horizontal="centerContinuous"/>
    </xf>
    <xf numFmtId="2" fontId="0" fillId="2" borderId="0" xfId="0" applyNumberFormat="1" applyFill="1" applyAlignment="1">
      <alignment horizontal="centerContinuous"/>
    </xf>
    <xf numFmtId="0" fontId="19" fillId="2" borderId="0" xfId="0" applyFont="1" applyFill="1" applyAlignment="1">
      <alignment horizontal="centerContinuous" vertical="center"/>
    </xf>
    <xf numFmtId="0" fontId="0" fillId="2" borderId="0" xfId="0" applyFill="1" applyAlignment="1">
      <alignment horizontal="centerContinuous" vertical="center"/>
    </xf>
    <xf numFmtId="2" fontId="0" fillId="2" borderId="0" xfId="0" applyNumberFormat="1" applyFill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2" fontId="0" fillId="0" borderId="0" xfId="0" applyNumberFormat="1"/>
    <xf numFmtId="2" fontId="0" fillId="2" borderId="0" xfId="0" applyNumberFormat="1" applyFill="1"/>
    <xf numFmtId="2" fontId="0" fillId="2" borderId="0" xfId="0" applyNumberFormat="1" applyFill="1" applyAlignment="1">
      <alignment horizontal="right"/>
    </xf>
    <xf numFmtId="2" fontId="21" fillId="2" borderId="2" xfId="0" applyNumberFormat="1" applyFont="1" applyFill="1" applyBorder="1" applyAlignment="1">
      <alignment horizontal="centerContinuous"/>
    </xf>
    <xf numFmtId="2" fontId="3" fillId="2" borderId="0" xfId="0" applyNumberFormat="1" applyFont="1" applyFill="1" applyAlignment="1">
      <alignment horizontal="centerContinuous" wrapText="1"/>
    </xf>
    <xf numFmtId="2" fontId="0" fillId="2" borderId="0" xfId="0" applyNumberFormat="1" applyFill="1" applyAlignment="1">
      <alignment horizontal="centerContinuous" wrapText="1"/>
    </xf>
    <xf numFmtId="0" fontId="22" fillId="2" borderId="122" xfId="0" applyFont="1" applyFill="1" applyBorder="1" applyAlignment="1">
      <alignment horizontal="centerContinuous" vertical="center"/>
    </xf>
    <xf numFmtId="2" fontId="22" fillId="2" borderId="8" xfId="0" applyNumberFormat="1" applyFont="1" applyFill="1" applyBorder="1" applyAlignment="1">
      <alignment horizontal="centerContinuous" vertical="top" wrapText="1"/>
    </xf>
    <xf numFmtId="2" fontId="0" fillId="0" borderId="123" xfId="0" applyNumberFormat="1" applyBorder="1"/>
    <xf numFmtId="0" fontId="0" fillId="0" borderId="124" xfId="0" applyBorder="1" applyAlignment="1">
      <alignment horizontal="centerContinuous" vertical="top"/>
    </xf>
    <xf numFmtId="0" fontId="7" fillId="2" borderId="109" xfId="0" applyFont="1" applyFill="1" applyBorder="1" applyAlignment="1">
      <alignment horizontal="left" vertical="justify"/>
    </xf>
    <xf numFmtId="2" fontId="7" fillId="2" borderId="11" xfId="0" applyNumberFormat="1" applyFont="1" applyFill="1" applyBorder="1" applyAlignment="1">
      <alignment horizontal="justify"/>
    </xf>
    <xf numFmtId="0" fontId="7" fillId="2" borderId="14" xfId="0" applyFont="1" applyFill="1" applyBorder="1" applyAlignment="1">
      <alignment horizontal="centerContinuous" vertical="center" wrapText="1"/>
    </xf>
    <xf numFmtId="0" fontId="0" fillId="2" borderId="109" xfId="0" applyFill="1" applyBorder="1"/>
    <xf numFmtId="0" fontId="0" fillId="2" borderId="109" xfId="0" applyFill="1" applyBorder="1" applyAlignment="1">
      <alignment horizontal="left" vertical="justify"/>
    </xf>
    <xf numFmtId="0" fontId="0" fillId="4" borderId="55" xfId="0" applyFill="1" applyBorder="1" applyAlignment="1">
      <alignment horizontal="center" vertical="center"/>
    </xf>
    <xf numFmtId="1" fontId="0" fillId="2" borderId="56" xfId="0" applyNumberFormat="1" applyFill="1" applyBorder="1" applyAlignment="1">
      <alignment horizontal="center" vertical="center"/>
    </xf>
    <xf numFmtId="0" fontId="0" fillId="9" borderId="55" xfId="0" quotePrefix="1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2" fontId="0" fillId="2" borderId="125" xfId="0" applyNumberFormat="1" applyFill="1" applyBorder="1" applyAlignment="1">
      <alignment horizontal="center" vertical="center"/>
    </xf>
    <xf numFmtId="0" fontId="0" fillId="4" borderId="126" xfId="0" applyFill="1" applyBorder="1" applyAlignment="1">
      <alignment horizontal="center" vertical="center"/>
    </xf>
    <xf numFmtId="1" fontId="0" fillId="2" borderId="55" xfId="0" applyNumberFormat="1" applyFill="1" applyBorder="1" applyAlignment="1">
      <alignment horizontal="center" vertical="center"/>
    </xf>
    <xf numFmtId="1" fontId="8" fillId="3" borderId="126" xfId="0" applyNumberFormat="1" applyFont="1" applyFill="1" applyBorder="1" applyAlignment="1">
      <alignment horizontal="center" vertical="center"/>
    </xf>
    <xf numFmtId="0" fontId="0" fillId="4" borderId="95" xfId="0" applyFill="1" applyBorder="1" applyAlignment="1">
      <alignment horizontal="center" vertical="center"/>
    </xf>
    <xf numFmtId="166" fontId="0" fillId="2" borderId="55" xfId="0" applyNumberFormat="1" applyFill="1" applyBorder="1" applyAlignment="1">
      <alignment horizontal="center" vertical="center"/>
    </xf>
    <xf numFmtId="2" fontId="0" fillId="2" borderId="56" xfId="0" applyNumberFormat="1" applyFill="1" applyBorder="1" applyAlignment="1">
      <alignment horizontal="center" vertical="center"/>
    </xf>
    <xf numFmtId="1" fontId="0" fillId="3" borderId="100" xfId="0" applyNumberFormat="1" applyFill="1" applyBorder="1" applyAlignment="1">
      <alignment horizontal="center" vertical="center"/>
    </xf>
    <xf numFmtId="0" fontId="0" fillId="2" borderId="125" xfId="0" applyFill="1" applyBorder="1" applyAlignment="1">
      <alignment horizontal="center" vertical="center"/>
    </xf>
    <xf numFmtId="1" fontId="0" fillId="4" borderId="97" xfId="0" applyNumberFormat="1" applyFill="1" applyBorder="1" applyAlignment="1">
      <alignment horizontal="center" vertical="center"/>
    </xf>
    <xf numFmtId="2" fontId="0" fillId="5" borderId="67" xfId="0" applyNumberFormat="1" applyFill="1" applyBorder="1" applyAlignment="1">
      <alignment horizontal="center" vertical="center"/>
    </xf>
    <xf numFmtId="0" fontId="7" fillId="2" borderId="127" xfId="0" applyFont="1" applyFill="1" applyBorder="1" applyAlignment="1">
      <alignment horizontal="center" vertical="center" wrapText="1"/>
    </xf>
    <xf numFmtId="0" fontId="0" fillId="2" borderId="128" xfId="0" applyFill="1" applyBorder="1" applyAlignment="1">
      <alignment horizontal="center" vertical="center"/>
    </xf>
    <xf numFmtId="1" fontId="0" fillId="2" borderId="53" xfId="0" applyNumberFormat="1" applyFill="1" applyBorder="1" applyAlignment="1">
      <alignment horizontal="center" vertical="center"/>
    </xf>
    <xf numFmtId="0" fontId="0" fillId="2" borderId="128" xfId="0" quotePrefix="1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2" fontId="0" fillId="2" borderId="129" xfId="0" quotePrefix="1" applyNumberFormat="1" applyFill="1" applyBorder="1" applyAlignment="1">
      <alignment horizontal="center" vertical="center"/>
    </xf>
    <xf numFmtId="0" fontId="0" fillId="2" borderId="130" xfId="0" applyFill="1" applyBorder="1" applyAlignment="1">
      <alignment horizontal="center" vertical="center"/>
    </xf>
    <xf numFmtId="1" fontId="0" fillId="2" borderId="129" xfId="0" applyNumberFormat="1" applyFill="1" applyBorder="1" applyAlignment="1">
      <alignment horizontal="center" vertical="center"/>
    </xf>
    <xf numFmtId="1" fontId="8" fillId="2" borderId="130" xfId="0" applyNumberFormat="1" applyFont="1" applyFill="1" applyBorder="1" applyAlignment="1">
      <alignment horizontal="center" vertical="center"/>
    </xf>
    <xf numFmtId="1" fontId="0" fillId="2" borderId="128" xfId="0" applyNumberFormat="1" applyFill="1" applyBorder="1" applyAlignment="1">
      <alignment horizontal="center" vertical="center"/>
    </xf>
    <xf numFmtId="0" fontId="0" fillId="2" borderId="131" xfId="0" applyFill="1" applyBorder="1" applyAlignment="1">
      <alignment horizontal="center" vertical="center"/>
    </xf>
    <xf numFmtId="166" fontId="0" fillId="2" borderId="128" xfId="0" applyNumberFormat="1" applyFill="1" applyBorder="1" applyAlignment="1">
      <alignment horizontal="center" vertical="center"/>
    </xf>
    <xf numFmtId="2" fontId="0" fillId="2" borderId="53" xfId="0" applyNumberFormat="1" applyFill="1" applyBorder="1" applyAlignment="1">
      <alignment horizontal="center" vertical="center"/>
    </xf>
    <xf numFmtId="2" fontId="0" fillId="2" borderId="129" xfId="0" applyNumberFormat="1" applyFill="1" applyBorder="1" applyAlignment="1">
      <alignment horizontal="center" vertical="center"/>
    </xf>
    <xf numFmtId="1" fontId="0" fillId="3" borderId="132" xfId="0" applyNumberFormat="1" applyFill="1" applyBorder="1" applyAlignment="1">
      <alignment horizontal="center" vertical="center"/>
    </xf>
    <xf numFmtId="0" fontId="10" fillId="0" borderId="133" xfId="0" applyFont="1" applyBorder="1" applyAlignment="1">
      <alignment horizontal="center" vertical="center"/>
    </xf>
    <xf numFmtId="0" fontId="0" fillId="2" borderId="129" xfId="0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/>
    </xf>
    <xf numFmtId="1" fontId="0" fillId="2" borderId="24" xfId="0" applyNumberFormat="1" applyFill="1" applyBorder="1" applyAlignment="1">
      <alignment horizontal="center" vertical="center"/>
    </xf>
    <xf numFmtId="0" fontId="0" fillId="9" borderId="24" xfId="0" quotePrefix="1" applyFill="1" applyBorder="1" applyAlignment="1">
      <alignment horizontal="center" vertical="center"/>
    </xf>
    <xf numFmtId="2" fontId="0" fillId="2" borderId="24" xfId="0" quotePrefix="1" applyNumberFormat="1" applyFill="1" applyBorder="1" applyAlignment="1">
      <alignment horizontal="center" vertical="center"/>
    </xf>
    <xf numFmtId="0" fontId="0" fillId="4" borderId="134" xfId="0" applyFill="1" applyBorder="1" applyAlignment="1">
      <alignment horizontal="center" vertical="center"/>
    </xf>
    <xf numFmtId="1" fontId="8" fillId="3" borderId="134" xfId="0" applyNumberFormat="1" applyFont="1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166" fontId="0" fillId="2" borderId="24" xfId="0" applyNumberFormat="1" applyFill="1" applyBorder="1" applyAlignment="1">
      <alignment horizontal="center" vertical="center"/>
    </xf>
    <xf numFmtId="1" fontId="0" fillId="3" borderId="135" xfId="0" applyNumberFormat="1" applyFill="1" applyBorder="1" applyAlignment="1">
      <alignment horizontal="center" vertical="center"/>
    </xf>
    <xf numFmtId="1" fontId="0" fillId="4" borderId="40" xfId="0" applyNumberForma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1" fontId="0" fillId="2" borderId="6" xfId="0" applyNumberFormat="1" applyFill="1" applyBorder="1" applyAlignment="1">
      <alignment horizontal="center" vertical="center"/>
    </xf>
    <xf numFmtId="2" fontId="0" fillId="2" borderId="11" xfId="0" quotePrefix="1" applyNumberFormat="1" applyFill="1" applyBorder="1" applyAlignment="1">
      <alignment horizontal="center" vertical="center"/>
    </xf>
    <xf numFmtId="0" fontId="0" fillId="2" borderId="109" xfId="0" applyFill="1" applyBorder="1" applyAlignment="1">
      <alignment horizontal="center" vertical="center"/>
    </xf>
    <xf numFmtId="1" fontId="8" fillId="2" borderId="109" xfId="0" applyNumberFormat="1" applyFont="1" applyFill="1" applyBorder="1" applyAlignment="1">
      <alignment horizontal="center" vertical="center"/>
    </xf>
    <xf numFmtId="166" fontId="0" fillId="2" borderId="11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1" fontId="0" fillId="3" borderId="40" xfId="0" applyNumberFormat="1" applyFill="1" applyBorder="1" applyAlignment="1">
      <alignment horizontal="center" vertical="center"/>
    </xf>
    <xf numFmtId="0" fontId="10" fillId="0" borderId="136" xfId="0" applyFont="1" applyBorder="1" applyAlignment="1">
      <alignment horizontal="center" vertical="center"/>
    </xf>
    <xf numFmtId="0" fontId="0" fillId="2" borderId="137" xfId="0" applyFill="1" applyBorder="1" applyAlignment="1">
      <alignment horizontal="center" vertical="center"/>
    </xf>
    <xf numFmtId="2" fontId="0" fillId="2" borderId="55" xfId="0" quotePrefix="1" applyNumberFormat="1" applyFill="1" applyBorder="1" applyAlignment="1">
      <alignment horizontal="center" vertical="center"/>
    </xf>
    <xf numFmtId="1" fontId="0" fillId="3" borderId="114" xfId="0" applyNumberFormat="1" applyFill="1" applyBorder="1" applyAlignment="1">
      <alignment horizontal="center" vertical="center"/>
    </xf>
    <xf numFmtId="2" fontId="0" fillId="2" borderId="128" xfId="0" quotePrefix="1" applyNumberFormat="1" applyFill="1" applyBorder="1" applyAlignment="1">
      <alignment horizontal="center" vertical="center"/>
    </xf>
    <xf numFmtId="1" fontId="0" fillId="3" borderId="111" xfId="0" applyNumberFormat="1" applyFill="1" applyBorder="1" applyAlignment="1">
      <alignment horizontal="center" vertical="center"/>
    </xf>
    <xf numFmtId="0" fontId="10" fillId="0" borderId="112" xfId="0" applyFont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1" fontId="0" fillId="2" borderId="111" xfId="0" applyNumberFormat="1" applyFill="1" applyBorder="1" applyAlignment="1">
      <alignment horizontal="center" vertical="center"/>
    </xf>
    <xf numFmtId="2" fontId="0" fillId="2" borderId="108" xfId="0" applyNumberFormat="1" applyFill="1" applyBorder="1"/>
    <xf numFmtId="0" fontId="7" fillId="8" borderId="100" xfId="0" applyFont="1" applyFill="1" applyBorder="1" applyAlignment="1">
      <alignment horizontal="justify"/>
    </xf>
    <xf numFmtId="0" fontId="0" fillId="8" borderId="139" xfId="0" applyFill="1" applyBorder="1"/>
    <xf numFmtId="0" fontId="7" fillId="8" borderId="56" xfId="0" applyFont="1" applyFill="1" applyBorder="1" applyAlignment="1">
      <alignment horizontal="centerContinuous" vertical="top"/>
    </xf>
    <xf numFmtId="0" fontId="7" fillId="8" borderId="53" xfId="0" applyFont="1" applyFill="1" applyBorder="1" applyAlignment="1">
      <alignment horizontal="centerContinuous" vertical="top"/>
    </xf>
    <xf numFmtId="166" fontId="0" fillId="0" borderId="16" xfId="0" applyNumberFormat="1" applyBorder="1" applyAlignment="1">
      <alignment horizontal="center" vertical="center"/>
    </xf>
    <xf numFmtId="166" fontId="0" fillId="0" borderId="33" xfId="0" applyNumberForma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1" fontId="0" fillId="4" borderId="143" xfId="0" applyNumberFormat="1" applyFill="1" applyBorder="1" applyAlignment="1">
      <alignment horizontal="center" vertical="center"/>
    </xf>
    <xf numFmtId="0" fontId="0" fillId="2" borderId="60" xfId="0" applyFill="1" applyBorder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2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 vertical="top"/>
    </xf>
    <xf numFmtId="0" fontId="0" fillId="2" borderId="7" xfId="0" applyFill="1" applyBorder="1" applyAlignment="1">
      <alignment horizontal="center"/>
    </xf>
    <xf numFmtId="1" fontId="0" fillId="2" borderId="144" xfId="0" quotePrefix="1" applyNumberFormat="1" applyFill="1" applyBorder="1" applyAlignment="1">
      <alignment horizontal="center" vertical="center"/>
    </xf>
    <xf numFmtId="1" fontId="0" fillId="3" borderId="126" xfId="0" applyNumberFormat="1" applyFill="1" applyBorder="1" applyAlignment="1">
      <alignment horizontal="center" vertical="center"/>
    </xf>
    <xf numFmtId="1" fontId="0" fillId="4" borderId="126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2" borderId="137" xfId="0" applyNumberFormat="1" applyFill="1" applyBorder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1" fontId="0" fillId="3" borderId="134" xfId="0" applyNumberFormat="1" applyFill="1" applyBorder="1" applyAlignment="1">
      <alignment horizontal="center" vertical="center"/>
    </xf>
    <xf numFmtId="1" fontId="0" fillId="2" borderId="109" xfId="0" applyNumberFormat="1" applyFill="1" applyBorder="1" applyAlignment="1">
      <alignment horizontal="center" vertical="center"/>
    </xf>
    <xf numFmtId="1" fontId="0" fillId="3" borderId="145" xfId="0" applyNumberFormat="1" applyFill="1" applyBorder="1" applyAlignment="1">
      <alignment horizontal="center" vertical="center"/>
    </xf>
    <xf numFmtId="1" fontId="0" fillId="3" borderId="146" xfId="0" applyNumberFormat="1" applyFill="1" applyBorder="1" applyAlignment="1">
      <alignment horizontal="center" vertical="center"/>
    </xf>
    <xf numFmtId="1" fontId="0" fillId="4" borderId="109" xfId="0" applyNumberFormat="1" applyFill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1" fontId="0" fillId="3" borderId="113" xfId="0" applyNumberFormat="1" applyFill="1" applyBorder="1" applyAlignment="1">
      <alignment horizontal="center" vertical="center"/>
    </xf>
    <xf numFmtId="1" fontId="0" fillId="3" borderId="130" xfId="0" applyNumberFormat="1" applyFill="1" applyBorder="1" applyAlignment="1">
      <alignment horizontal="center" vertical="center"/>
    </xf>
    <xf numFmtId="0" fontId="7" fillId="8" borderId="126" xfId="0" applyFont="1" applyFill="1" applyBorder="1" applyAlignment="1">
      <alignment horizontal="justify"/>
    </xf>
    <xf numFmtId="0" fontId="7" fillId="8" borderId="130" xfId="0" applyFont="1" applyFill="1" applyBorder="1" applyAlignment="1">
      <alignment horizontal="justify"/>
    </xf>
    <xf numFmtId="1" fontId="0" fillId="8" borderId="85" xfId="0" applyNumberFormat="1" applyFill="1" applyBorder="1" applyAlignment="1">
      <alignment horizontal="center" vertical="center"/>
    </xf>
    <xf numFmtId="2" fontId="0" fillId="5" borderId="33" xfId="0" applyNumberFormat="1" applyFill="1" applyBorder="1" applyAlignment="1">
      <alignment horizontal="center" vertical="center"/>
    </xf>
    <xf numFmtId="0" fontId="7" fillId="2" borderId="57" xfId="0" applyFont="1" applyFill="1" applyBorder="1" applyAlignment="1">
      <alignment horizontal="center" wrapText="1"/>
    </xf>
    <xf numFmtId="0" fontId="7" fillId="2" borderId="58" xfId="0" applyFont="1" applyFill="1" applyBorder="1" applyAlignment="1">
      <alignment horizontal="center" wrapText="1"/>
    </xf>
    <xf numFmtId="0" fontId="7" fillId="2" borderId="77" xfId="0" applyFont="1" applyFill="1" applyBorder="1" applyAlignment="1">
      <alignment horizontal="center" wrapText="1"/>
    </xf>
    <xf numFmtId="0" fontId="7" fillId="2" borderId="52" xfId="0" applyFont="1" applyFill="1" applyBorder="1" applyAlignment="1">
      <alignment horizontal="centerContinuous" vertical="center" wrapText="1"/>
    </xf>
    <xf numFmtId="0" fontId="0" fillId="2" borderId="52" xfId="0" applyFill="1" applyBorder="1" applyAlignment="1">
      <alignment horizontal="centerContinuous" vertical="center" wrapText="1"/>
    </xf>
    <xf numFmtId="0" fontId="0" fillId="2" borderId="148" xfId="0" applyFill="1" applyBorder="1" applyAlignment="1">
      <alignment horizontal="centerContinuous" vertical="center" wrapText="1"/>
    </xf>
    <xf numFmtId="0" fontId="0" fillId="2" borderId="37" xfId="0" applyFill="1" applyBorder="1" applyAlignment="1">
      <alignment vertical="center"/>
    </xf>
    <xf numFmtId="0" fontId="0" fillId="2" borderId="25" xfId="0" quotePrefix="1" applyFill="1" applyBorder="1"/>
    <xf numFmtId="0" fontId="0" fillId="0" borderId="121" xfId="0" applyBorder="1"/>
    <xf numFmtId="0" fontId="0" fillId="0" borderId="149" xfId="0" applyBorder="1"/>
    <xf numFmtId="0" fontId="7" fillId="2" borderId="128" xfId="0" applyFont="1" applyFill="1" applyBorder="1" applyAlignment="1">
      <alignment vertical="center" wrapText="1"/>
    </xf>
    <xf numFmtId="0" fontId="7" fillId="2" borderId="54" xfId="0" applyFont="1" applyFill="1" applyBorder="1" applyAlignment="1">
      <alignment vertical="center"/>
    </xf>
    <xf numFmtId="0" fontId="0" fillId="7" borderId="43" xfId="0" applyFill="1" applyBorder="1"/>
    <xf numFmtId="0" fontId="0" fillId="2" borderId="2" xfId="0" applyFill="1" applyBorder="1" applyAlignment="1">
      <alignment horizontal="centerContinuous" vertical="center" wrapText="1"/>
    </xf>
    <xf numFmtId="0" fontId="0" fillId="2" borderId="148" xfId="0" applyFill="1" applyBorder="1"/>
    <xf numFmtId="0" fontId="0" fillId="2" borderId="37" xfId="0" applyFill="1" applyBorder="1"/>
    <xf numFmtId="0" fontId="7" fillId="2" borderId="0" xfId="0" applyFont="1" applyFill="1" applyAlignment="1">
      <alignment horizontal="left" wrapText="1"/>
    </xf>
    <xf numFmtId="0" fontId="7" fillId="2" borderId="37" xfId="0" applyFont="1" applyFill="1" applyBorder="1" applyAlignment="1">
      <alignment horizontal="left" wrapText="1"/>
    </xf>
    <xf numFmtId="0" fontId="7" fillId="2" borderId="11" xfId="0" applyFont="1" applyFill="1" applyBorder="1"/>
    <xf numFmtId="0" fontId="0" fillId="4" borderId="86" xfId="0" applyFill="1" applyBorder="1"/>
    <xf numFmtId="0" fontId="0" fillId="5" borderId="150" xfId="0" applyFill="1" applyBorder="1"/>
    <xf numFmtId="0" fontId="0" fillId="4" borderId="138" xfId="0" applyFill="1" applyBorder="1"/>
    <xf numFmtId="0" fontId="0" fillId="4" borderId="151" xfId="0" applyFill="1" applyBorder="1"/>
    <xf numFmtId="0" fontId="0" fillId="2" borderId="152" xfId="0" applyFill="1" applyBorder="1"/>
    <xf numFmtId="0" fontId="0" fillId="0" borderId="139" xfId="0" applyBorder="1"/>
    <xf numFmtId="0" fontId="0" fillId="0" borderId="24" xfId="0" applyBorder="1"/>
    <xf numFmtId="0" fontId="0" fillId="4" borderId="153" xfId="0" applyFill="1" applyBorder="1"/>
    <xf numFmtId="0" fontId="0" fillId="0" borderId="101" xfId="0" applyBorder="1"/>
    <xf numFmtId="0" fontId="0" fillId="2" borderId="147" xfId="0" applyFill="1" applyBorder="1"/>
    <xf numFmtId="0" fontId="0" fillId="5" borderId="43" xfId="0" applyFill="1" applyBorder="1"/>
    <xf numFmtId="166" fontId="0" fillId="2" borderId="0" xfId="0" applyNumberFormat="1" applyFill="1"/>
    <xf numFmtId="166" fontId="12" fillId="2" borderId="0" xfId="0" applyNumberFormat="1" applyFont="1" applyFill="1"/>
    <xf numFmtId="166" fontId="0" fillId="3" borderId="0" xfId="0" applyNumberFormat="1" applyFill="1" applyAlignment="1">
      <alignment horizontal="left"/>
    </xf>
    <xf numFmtId="166" fontId="24" fillId="2" borderId="0" xfId="0" applyNumberFormat="1" applyFont="1" applyFill="1" applyAlignment="1">
      <alignment horizontal="left"/>
    </xf>
    <xf numFmtId="166" fontId="10" fillId="2" borderId="0" xfId="0" applyNumberFormat="1" applyFont="1" applyFill="1" applyAlignment="1">
      <alignment horizontal="left"/>
    </xf>
    <xf numFmtId="166" fontId="0" fillId="0" borderId="0" xfId="0" applyNumberFormat="1"/>
    <xf numFmtId="166" fontId="0" fillId="2" borderId="2" xfId="0" applyNumberFormat="1" applyFill="1" applyBorder="1" applyAlignment="1">
      <alignment horizontal="centerContinuous"/>
    </xf>
    <xf numFmtId="0" fontId="0" fillId="2" borderId="88" xfId="0" applyFill="1" applyBorder="1" applyAlignment="1">
      <alignment horizontal="centerContinuous"/>
    </xf>
    <xf numFmtId="0" fontId="25" fillId="2" borderId="154" xfId="0" applyFont="1" applyFill="1" applyBorder="1" applyAlignment="1">
      <alignment wrapText="1"/>
    </xf>
    <xf numFmtId="0" fontId="25" fillId="2" borderId="4" xfId="0" applyFont="1" applyFill="1" applyBorder="1"/>
    <xf numFmtId="166" fontId="0" fillId="2" borderId="60" xfId="0" applyNumberFormat="1" applyFill="1" applyBorder="1" applyAlignment="1">
      <alignment horizontal="centerContinuous"/>
    </xf>
    <xf numFmtId="166" fontId="0" fillId="2" borderId="52" xfId="0" applyNumberFormat="1" applyFill="1" applyBorder="1"/>
    <xf numFmtId="0" fontId="0" fillId="2" borderId="99" xfId="0" applyFill="1" applyBorder="1" applyAlignment="1">
      <alignment horizontal="centerContinuous" vertical="center"/>
    </xf>
    <xf numFmtId="0" fontId="0" fillId="2" borderId="99" xfId="0" applyFill="1" applyBorder="1"/>
    <xf numFmtId="166" fontId="0" fillId="2" borderId="60" xfId="0" applyNumberFormat="1" applyFill="1" applyBorder="1" applyAlignment="1">
      <alignment horizontal="left" wrapText="1"/>
    </xf>
    <xf numFmtId="166" fontId="7" fillId="2" borderId="6" xfId="0" applyNumberFormat="1" applyFont="1" applyFill="1" applyBorder="1"/>
    <xf numFmtId="0" fontId="7" fillId="2" borderId="155" xfId="0" applyFont="1" applyFill="1" applyBorder="1" applyAlignment="1">
      <alignment wrapText="1"/>
    </xf>
    <xf numFmtId="166" fontId="7" fillId="2" borderId="56" xfId="0" applyNumberFormat="1" applyFont="1" applyFill="1" applyBorder="1"/>
    <xf numFmtId="166" fontId="7" fillId="2" borderId="90" xfId="0" applyNumberFormat="1" applyFont="1" applyFill="1" applyBorder="1"/>
    <xf numFmtId="0" fontId="7" fillId="2" borderId="67" xfId="0" applyFont="1" applyFill="1" applyBorder="1" applyAlignment="1">
      <alignment horizontal="left" wrapText="1"/>
    </xf>
    <xf numFmtId="0" fontId="26" fillId="2" borderId="57" xfId="0" applyFont="1" applyFill="1" applyBorder="1" applyAlignment="1">
      <alignment horizontal="left" wrapText="1"/>
    </xf>
    <xf numFmtId="0" fontId="26" fillId="3" borderId="16" xfId="0" applyFont="1" applyFill="1" applyBorder="1"/>
    <xf numFmtId="0" fontId="26" fillId="0" borderId="86" xfId="0" applyFont="1" applyBorder="1"/>
    <xf numFmtId="166" fontId="26" fillId="0" borderId="156" xfId="0" applyNumberFormat="1" applyFont="1" applyBorder="1"/>
    <xf numFmtId="166" fontId="26" fillId="0" borderId="16" xfId="0" applyNumberFormat="1" applyFont="1" applyBorder="1"/>
    <xf numFmtId="166" fontId="26" fillId="0" borderId="157" xfId="0" applyNumberFormat="1" applyFont="1" applyBorder="1"/>
    <xf numFmtId="0" fontId="26" fillId="3" borderId="22" xfId="0" applyFont="1" applyFill="1" applyBorder="1"/>
    <xf numFmtId="166" fontId="26" fillId="5" borderId="22" xfId="0" applyNumberFormat="1" applyFont="1" applyFill="1" applyBorder="1"/>
    <xf numFmtId="0" fontId="26" fillId="0" borderId="0" xfId="0" applyFont="1"/>
    <xf numFmtId="0" fontId="26" fillId="2" borderId="58" xfId="0" applyFont="1" applyFill="1" applyBorder="1" applyAlignment="1">
      <alignment horizontal="left" wrapText="1"/>
    </xf>
    <xf numFmtId="0" fontId="26" fillId="3" borderId="25" xfId="0" applyFont="1" applyFill="1" applyBorder="1"/>
    <xf numFmtId="0" fontId="26" fillId="0" borderId="25" xfId="0" applyFont="1" applyBorder="1"/>
    <xf numFmtId="166" fontId="26" fillId="0" borderId="75" xfId="0" applyNumberFormat="1" applyFont="1" applyBorder="1"/>
    <xf numFmtId="0" fontId="26" fillId="3" borderId="158" xfId="0" applyFont="1" applyFill="1" applyBorder="1"/>
    <xf numFmtId="166" fontId="26" fillId="0" borderId="25" xfId="0" applyNumberFormat="1" applyFont="1" applyBorder="1"/>
    <xf numFmtId="166" fontId="26" fillId="0" borderId="159" xfId="0" applyNumberFormat="1" applyFont="1" applyBorder="1"/>
    <xf numFmtId="166" fontId="26" fillId="0" borderId="160" xfId="0" applyNumberFormat="1" applyFont="1" applyBorder="1"/>
    <xf numFmtId="0" fontId="26" fillId="3" borderId="45" xfId="0" applyFont="1" applyFill="1" applyBorder="1"/>
    <xf numFmtId="166" fontId="26" fillId="5" borderId="161" xfId="0" applyNumberFormat="1" applyFont="1" applyFill="1" applyBorder="1"/>
    <xf numFmtId="0" fontId="0" fillId="0" borderId="162" xfId="0" applyBorder="1"/>
    <xf numFmtId="0" fontId="0" fillId="0" borderId="163" xfId="0" applyBorder="1"/>
    <xf numFmtId="0" fontId="26" fillId="0" borderId="61" xfId="0" applyFont="1" applyBorder="1" applyAlignment="1">
      <alignment horizontal="right"/>
    </xf>
    <xf numFmtId="0" fontId="26" fillId="0" borderId="36" xfId="0" applyFont="1" applyBorder="1" applyAlignment="1">
      <alignment horizontal="right"/>
    </xf>
    <xf numFmtId="0" fontId="26" fillId="0" borderId="33" xfId="0" quotePrefix="1" applyFont="1" applyBorder="1" applyAlignment="1">
      <alignment horizontal="right"/>
    </xf>
    <xf numFmtId="166" fontId="26" fillId="0" borderId="78" xfId="0" applyNumberFormat="1" applyFont="1" applyBorder="1" applyAlignment="1">
      <alignment horizontal="right"/>
    </xf>
    <xf numFmtId="166" fontId="26" fillId="0" borderId="149" xfId="0" applyNumberFormat="1" applyFont="1" applyBorder="1" applyAlignment="1">
      <alignment horizontal="right"/>
    </xf>
    <xf numFmtId="166" fontId="26" fillId="0" borderId="33" xfId="0" quotePrefix="1" applyNumberFormat="1" applyFont="1" applyBorder="1" applyAlignment="1">
      <alignment horizontal="right"/>
    </xf>
    <xf numFmtId="166" fontId="26" fillId="0" borderId="36" xfId="0" applyNumberFormat="1" applyFont="1" applyBorder="1" applyAlignment="1">
      <alignment horizontal="right"/>
    </xf>
    <xf numFmtId="166" fontId="26" fillId="0" borderId="43" xfId="0" applyNumberFormat="1" applyFont="1" applyBorder="1" applyAlignment="1">
      <alignment horizontal="right"/>
    </xf>
    <xf numFmtId="0" fontId="26" fillId="0" borderId="0" xfId="0" applyFont="1" applyAlignment="1">
      <alignment horizontal="right"/>
    </xf>
    <xf numFmtId="0" fontId="0" fillId="2" borderId="0" xfId="0" applyFill="1" applyAlignment="1">
      <alignment vertical="center"/>
    </xf>
    <xf numFmtId="0" fontId="10" fillId="0" borderId="0" xfId="6" applyFont="1"/>
    <xf numFmtId="0" fontId="0" fillId="0" borderId="0" xfId="0" applyAlignment="1">
      <alignment vertical="top"/>
    </xf>
    <xf numFmtId="1" fontId="0" fillId="0" borderId="0" xfId="0" applyNumberFormat="1"/>
    <xf numFmtId="1" fontId="10" fillId="2" borderId="0" xfId="0" applyNumberFormat="1" applyFont="1" applyFill="1"/>
    <xf numFmtId="1" fontId="5" fillId="2" borderId="0" xfId="0" applyNumberFormat="1" applyFont="1" applyFill="1"/>
    <xf numFmtId="0" fontId="10" fillId="0" borderId="0" xfId="0" applyFont="1"/>
    <xf numFmtId="1" fontId="0" fillId="2" borderId="0" xfId="0" applyNumberFormat="1" applyFill="1"/>
    <xf numFmtId="1" fontId="3" fillId="2" borderId="0" xfId="0" applyNumberFormat="1" applyFont="1" applyFill="1"/>
    <xf numFmtId="1" fontId="0" fillId="6" borderId="0" xfId="0" applyNumberFormat="1" applyFill="1" applyAlignment="1">
      <alignment horizontal="left"/>
    </xf>
    <xf numFmtId="0" fontId="28" fillId="2" borderId="49" xfId="0" applyFont="1" applyFill="1" applyBorder="1"/>
    <xf numFmtId="0" fontId="28" fillId="2" borderId="154" xfId="0" applyFont="1" applyFill="1" applyBorder="1" applyAlignment="1">
      <alignment horizontal="centerContinuous" wrapText="1"/>
    </xf>
    <xf numFmtId="0" fontId="28" fillId="2" borderId="154" xfId="0" applyFont="1" applyFill="1" applyBorder="1" applyAlignment="1">
      <alignment horizontal="center"/>
    </xf>
    <xf numFmtId="0" fontId="28" fillId="2" borderId="0" xfId="0" applyFont="1" applyFill="1" applyAlignment="1">
      <alignment horizontal="centerContinuous"/>
    </xf>
    <xf numFmtId="0" fontId="28" fillId="0" borderId="0" xfId="0" applyFont="1"/>
    <xf numFmtId="1" fontId="0" fillId="0" borderId="164" xfId="0" applyNumberFormat="1" applyBorder="1"/>
    <xf numFmtId="0" fontId="0" fillId="2" borderId="99" xfId="0" applyFill="1" applyBorder="1" applyAlignment="1">
      <alignment vertical="center"/>
    </xf>
    <xf numFmtId="0" fontId="0" fillId="2" borderId="98" xfId="0" applyFill="1" applyBorder="1"/>
    <xf numFmtId="1" fontId="7" fillId="2" borderId="95" xfId="0" applyNumberFormat="1" applyFont="1" applyFill="1" applyBorder="1" applyAlignment="1">
      <alignment wrapText="1"/>
    </xf>
    <xf numFmtId="1" fontId="7" fillId="2" borderId="11" xfId="0" applyNumberFormat="1" applyFont="1" applyFill="1" applyBorder="1" applyAlignment="1">
      <alignment wrapText="1"/>
    </xf>
    <xf numFmtId="1" fontId="0" fillId="2" borderId="11" xfId="0" applyNumberFormat="1" applyFill="1" applyBorder="1" applyAlignment="1">
      <alignment vertical="center"/>
    </xf>
    <xf numFmtId="1" fontId="0" fillId="2" borderId="131" xfId="0" applyNumberFormat="1" applyFill="1" applyBorder="1"/>
    <xf numFmtId="1" fontId="0" fillId="2" borderId="11" xfId="0" applyNumberFormat="1" applyFill="1" applyBorder="1"/>
    <xf numFmtId="166" fontId="26" fillId="2" borderId="57" xfId="0" applyNumberFormat="1" applyFont="1" applyFill="1" applyBorder="1" applyAlignment="1">
      <alignment vertical="center" wrapText="1"/>
    </xf>
    <xf numFmtId="1" fontId="0" fillId="6" borderId="16" xfId="0" applyNumberFormat="1" applyFill="1" applyBorder="1"/>
    <xf numFmtId="166" fontId="0" fillId="0" borderId="16" xfId="0" applyNumberFormat="1" applyBorder="1"/>
    <xf numFmtId="166" fontId="0" fillId="0" borderId="17" xfId="0" applyNumberFormat="1" applyBorder="1"/>
    <xf numFmtId="1" fontId="0" fillId="2" borderId="19" xfId="0" quotePrefix="1" applyNumberFormat="1" applyFill="1" applyBorder="1" applyAlignment="1">
      <alignment horizontal="center"/>
    </xf>
    <xf numFmtId="166" fontId="0" fillId="0" borderId="16" xfId="0" quotePrefix="1" applyNumberFormat="1" applyBorder="1"/>
    <xf numFmtId="166" fontId="0" fillId="0" borderId="157" xfId="0" quotePrefix="1" applyNumberFormat="1" applyBorder="1" applyAlignment="1">
      <alignment horizontal="center"/>
    </xf>
    <xf numFmtId="166" fontId="0" fillId="6" borderId="22" xfId="0" applyNumberFormat="1" applyFill="1" applyBorder="1"/>
    <xf numFmtId="166" fontId="0" fillId="5" borderId="22" xfId="0" applyNumberFormat="1" applyFill="1" applyBorder="1"/>
    <xf numFmtId="166" fontId="26" fillId="2" borderId="77" xfId="0" applyNumberFormat="1" applyFont="1" applyFill="1" applyBorder="1" applyAlignment="1">
      <alignment vertical="center" wrapText="1"/>
    </xf>
    <xf numFmtId="1" fontId="0" fillId="6" borderId="74" xfId="0" applyNumberFormat="1" applyFill="1" applyBorder="1"/>
    <xf numFmtId="166" fontId="0" fillId="0" borderId="74" xfId="0" applyNumberFormat="1" applyBorder="1"/>
    <xf numFmtId="166" fontId="0" fillId="0" borderId="75" xfId="0" applyNumberFormat="1" applyBorder="1"/>
    <xf numFmtId="166" fontId="0" fillId="5" borderId="161" xfId="0" applyNumberFormat="1" applyFill="1" applyBorder="1"/>
    <xf numFmtId="166" fontId="26" fillId="2" borderId="165" xfId="0" applyNumberFormat="1" applyFont="1" applyFill="1" applyBorder="1" applyAlignment="1">
      <alignment vertical="center" wrapText="1"/>
    </xf>
    <xf numFmtId="1" fontId="0" fillId="6" borderId="24" xfId="0" applyNumberFormat="1" applyFill="1" applyBorder="1"/>
    <xf numFmtId="166" fontId="0" fillId="0" borderId="24" xfId="0" applyNumberFormat="1" applyBorder="1"/>
    <xf numFmtId="166" fontId="0" fillId="0" borderId="28" xfId="0" applyNumberFormat="1" applyBorder="1"/>
    <xf numFmtId="1" fontId="0" fillId="2" borderId="29" xfId="0" quotePrefix="1" applyNumberFormat="1" applyFill="1" applyBorder="1" applyAlignment="1">
      <alignment horizontal="center"/>
    </xf>
    <xf numFmtId="166" fontId="0" fillId="0" borderId="24" xfId="0" quotePrefix="1" applyNumberFormat="1" applyBorder="1"/>
    <xf numFmtId="166" fontId="0" fillId="0" borderId="166" xfId="0" quotePrefix="1" applyNumberFormat="1" applyBorder="1" applyAlignment="1">
      <alignment horizontal="center"/>
    </xf>
    <xf numFmtId="166" fontId="0" fillId="0" borderId="167" xfId="0" quotePrefix="1" applyNumberFormat="1" applyBorder="1" applyAlignment="1">
      <alignment horizontal="center"/>
    </xf>
    <xf numFmtId="166" fontId="0" fillId="0" borderId="28" xfId="0" quotePrefix="1" applyNumberFormat="1" applyBorder="1" applyAlignment="1">
      <alignment horizontal="center"/>
    </xf>
    <xf numFmtId="166" fontId="0" fillId="0" borderId="168" xfId="0" quotePrefix="1" applyNumberFormat="1" applyBorder="1" applyAlignment="1">
      <alignment horizontal="center"/>
    </xf>
    <xf numFmtId="166" fontId="0" fillId="6" borderId="169" xfId="0" applyNumberFormat="1" applyFill="1" applyBorder="1"/>
    <xf numFmtId="166" fontId="0" fillId="5" borderId="98" xfId="0" applyNumberFormat="1" applyFill="1" applyBorder="1"/>
    <xf numFmtId="166" fontId="7" fillId="2" borderId="170" xfId="0" applyNumberFormat="1" applyFont="1" applyFill="1" applyBorder="1" applyAlignment="1">
      <alignment horizontal="right" vertical="center" wrapText="1"/>
    </xf>
    <xf numFmtId="1" fontId="0" fillId="2" borderId="171" xfId="0" quotePrefix="1" applyNumberFormat="1" applyFill="1" applyBorder="1" applyAlignment="1">
      <alignment horizontal="center"/>
    </xf>
    <xf numFmtId="166" fontId="0" fillId="0" borderId="171" xfId="0" quotePrefix="1" applyNumberFormat="1" applyBorder="1" applyAlignment="1">
      <alignment horizontal="center"/>
    </xf>
    <xf numFmtId="166" fontId="0" fillId="0" borderId="172" xfId="0" quotePrefix="1" applyNumberFormat="1" applyBorder="1" applyAlignment="1">
      <alignment horizontal="center"/>
    </xf>
    <xf numFmtId="1" fontId="0" fillId="10" borderId="173" xfId="0" applyNumberFormat="1" applyFill="1" applyBorder="1"/>
    <xf numFmtId="166" fontId="0" fillId="0" borderId="171" xfId="0" applyNumberFormat="1" applyBorder="1"/>
    <xf numFmtId="166" fontId="0" fillId="0" borderId="174" xfId="0" applyNumberFormat="1" applyBorder="1"/>
    <xf numFmtId="166" fontId="0" fillId="6" borderId="175" xfId="0" applyNumberFormat="1" applyFill="1" applyBorder="1"/>
    <xf numFmtId="166" fontId="0" fillId="5" borderId="176" xfId="0" applyNumberFormat="1" applyFill="1" applyBorder="1"/>
    <xf numFmtId="1" fontId="0" fillId="2" borderId="177" xfId="0" quotePrefix="1" applyNumberFormat="1" applyFill="1" applyBorder="1" applyAlignment="1">
      <alignment horizontal="center"/>
    </xf>
    <xf numFmtId="166" fontId="0" fillId="0" borderId="177" xfId="0" quotePrefix="1" applyNumberFormat="1" applyBorder="1" applyAlignment="1">
      <alignment horizontal="center"/>
    </xf>
    <xf numFmtId="166" fontId="0" fillId="0" borderId="178" xfId="0" quotePrefix="1" applyNumberFormat="1" applyBorder="1" applyAlignment="1">
      <alignment horizontal="center"/>
    </xf>
    <xf numFmtId="1" fontId="0" fillId="10" borderId="179" xfId="0" applyNumberFormat="1" applyFill="1" applyBorder="1"/>
    <xf numFmtId="166" fontId="0" fillId="0" borderId="177" xfId="0" applyNumberFormat="1" applyBorder="1"/>
    <xf numFmtId="166" fontId="7" fillId="2" borderId="180" xfId="0" applyNumberFormat="1" applyFont="1" applyFill="1" applyBorder="1" applyAlignment="1">
      <alignment horizontal="right" vertical="center" wrapText="1"/>
    </xf>
    <xf numFmtId="1" fontId="0" fillId="2" borderId="181" xfId="0" quotePrefix="1" applyNumberFormat="1" applyFill="1" applyBorder="1" applyAlignment="1">
      <alignment horizontal="center"/>
    </xf>
    <xf numFmtId="166" fontId="0" fillId="0" borderId="181" xfId="0" quotePrefix="1" applyNumberFormat="1" applyBorder="1" applyAlignment="1">
      <alignment horizontal="center"/>
    </xf>
    <xf numFmtId="166" fontId="0" fillId="0" borderId="182" xfId="0" quotePrefix="1" applyNumberFormat="1" applyBorder="1" applyAlignment="1">
      <alignment horizontal="center"/>
    </xf>
    <xf numFmtId="1" fontId="0" fillId="10" borderId="183" xfId="0" applyNumberFormat="1" applyFill="1" applyBorder="1"/>
    <xf numFmtId="166" fontId="0" fillId="0" borderId="181" xfId="0" applyNumberFormat="1" applyBorder="1"/>
    <xf numFmtId="166" fontId="0" fillId="6" borderId="184" xfId="0" applyNumberFormat="1" applyFill="1" applyBorder="1"/>
    <xf numFmtId="166" fontId="0" fillId="5" borderId="184" xfId="0" applyNumberFormat="1" applyFill="1" applyBorder="1"/>
    <xf numFmtId="166" fontId="0" fillId="2" borderId="60" xfId="0" applyNumberFormat="1" applyFill="1" applyBorder="1"/>
    <xf numFmtId="166" fontId="0" fillId="2" borderId="7" xfId="0" applyNumberFormat="1" applyFill="1" applyBorder="1"/>
    <xf numFmtId="166" fontId="26" fillId="0" borderId="61" xfId="0" applyNumberFormat="1" applyFont="1" applyBorder="1"/>
    <xf numFmtId="166" fontId="0" fillId="0" borderId="33" xfId="0" quotePrefix="1" applyNumberFormat="1" applyBorder="1" applyAlignment="1">
      <alignment horizontal="center"/>
    </xf>
    <xf numFmtId="166" fontId="0" fillId="0" borderId="33" xfId="0" applyNumberFormat="1" applyBorder="1"/>
    <xf numFmtId="166" fontId="0" fillId="0" borderId="78" xfId="0" applyNumberFormat="1" applyBorder="1"/>
    <xf numFmtId="166" fontId="0" fillId="0" borderId="43" xfId="0" applyNumberFormat="1" applyBorder="1"/>
    <xf numFmtId="1" fontId="7" fillId="0" borderId="0" xfId="0" applyNumberFormat="1" applyFont="1"/>
    <xf numFmtId="1" fontId="27" fillId="2" borderId="0" xfId="0" applyNumberFormat="1" applyFont="1" applyFill="1"/>
    <xf numFmtId="0" fontId="27" fillId="2" borderId="0" xfId="0" applyFont="1" applyFill="1"/>
    <xf numFmtId="166" fontId="27" fillId="2" borderId="0" xfId="0" applyNumberFormat="1" applyFont="1" applyFill="1"/>
    <xf numFmtId="0" fontId="27" fillId="0" borderId="0" xfId="0" applyFont="1"/>
    <xf numFmtId="1" fontId="0" fillId="2" borderId="0" xfId="0" applyNumberFormat="1" applyFill="1" applyAlignment="1">
      <alignment horizontal="left"/>
    </xf>
    <xf numFmtId="0" fontId="28" fillId="2" borderId="2" xfId="0" applyFont="1" applyFill="1" applyBorder="1" applyAlignment="1">
      <alignment horizontal="left"/>
    </xf>
    <xf numFmtId="0" fontId="28" fillId="0" borderId="2" xfId="0" applyFont="1" applyBorder="1"/>
    <xf numFmtId="0" fontId="28" fillId="2" borderId="50" xfId="0" applyFont="1" applyFill="1" applyBorder="1" applyAlignment="1">
      <alignment horizontal="centerContinuous"/>
    </xf>
    <xf numFmtId="0" fontId="0" fillId="2" borderId="54" xfId="0" applyFill="1" applyBorder="1" applyAlignment="1">
      <alignment horizontal="centerContinuous" vertical="center"/>
    </xf>
    <xf numFmtId="166" fontId="7" fillId="2" borderId="95" xfId="0" applyNumberFormat="1" applyFont="1" applyFill="1" applyBorder="1" applyAlignment="1">
      <alignment wrapText="1"/>
    </xf>
    <xf numFmtId="0" fontId="7" fillId="2" borderId="90" xfId="0" applyFont="1" applyFill="1" applyBorder="1"/>
    <xf numFmtId="166" fontId="7" fillId="2" borderId="155" xfId="0" applyNumberFormat="1" applyFont="1" applyFill="1" applyBorder="1" applyAlignment="1">
      <alignment wrapText="1"/>
    </xf>
    <xf numFmtId="1" fontId="0" fillId="2" borderId="13" xfId="0" applyNumberFormat="1" applyFill="1" applyBorder="1"/>
    <xf numFmtId="166" fontId="0" fillId="2" borderId="11" xfId="0" applyNumberFormat="1" applyFill="1" applyBorder="1"/>
    <xf numFmtId="166" fontId="0" fillId="2" borderId="13" xfId="0" applyNumberFormat="1" applyFill="1" applyBorder="1"/>
    <xf numFmtId="166" fontId="0" fillId="0" borderId="157" xfId="0" applyNumberFormat="1" applyBorder="1"/>
    <xf numFmtId="1" fontId="0" fillId="6" borderId="19" xfId="0" applyNumberFormat="1" applyFill="1" applyBorder="1"/>
    <xf numFmtId="166" fontId="0" fillId="0" borderId="63" xfId="0" applyNumberFormat="1" applyBorder="1"/>
    <xf numFmtId="166" fontId="0" fillId="0" borderId="16" xfId="0" quotePrefix="1" applyNumberFormat="1" applyBorder="1" applyAlignment="1">
      <alignment horizontal="center"/>
    </xf>
    <xf numFmtId="1" fontId="0" fillId="6" borderId="25" xfId="0" applyNumberFormat="1" applyFill="1" applyBorder="1"/>
    <xf numFmtId="166" fontId="0" fillId="0" borderId="25" xfId="0" applyNumberFormat="1" applyBorder="1"/>
    <xf numFmtId="1" fontId="0" fillId="6" borderId="44" xfId="0" applyNumberFormat="1" applyFill="1" applyBorder="1"/>
    <xf numFmtId="166" fontId="0" fillId="0" borderId="138" xfId="0" applyNumberFormat="1" applyBorder="1"/>
    <xf numFmtId="166" fontId="0" fillId="0" borderId="119" xfId="0" applyNumberFormat="1" applyBorder="1"/>
    <xf numFmtId="166" fontId="0" fillId="6" borderId="45" xfId="0" applyNumberFormat="1" applyFill="1" applyBorder="1"/>
    <xf numFmtId="166" fontId="0" fillId="5" borderId="59" xfId="0" applyNumberFormat="1" applyFill="1" applyBorder="1"/>
    <xf numFmtId="166" fontId="0" fillId="0" borderId="61" xfId="0" applyNumberFormat="1" applyBorder="1"/>
    <xf numFmtId="166" fontId="0" fillId="2" borderId="43" xfId="0" applyNumberFormat="1" applyFill="1" applyBorder="1"/>
    <xf numFmtId="0" fontId="23" fillId="2" borderId="0" xfId="0" applyFont="1" applyFill="1"/>
    <xf numFmtId="166" fontId="5" fillId="2" borderId="0" xfId="0" applyNumberFormat="1" applyFont="1" applyFill="1" applyAlignment="1">
      <alignment horizontal="left"/>
    </xf>
    <xf numFmtId="166" fontId="7" fillId="2" borderId="11" xfId="0" applyNumberFormat="1" applyFont="1" applyFill="1" applyBorder="1" applyAlignment="1">
      <alignment wrapText="1"/>
    </xf>
    <xf numFmtId="166" fontId="7" fillId="2" borderId="0" xfId="0" applyNumberFormat="1" applyFont="1" applyFill="1" applyAlignment="1">
      <alignment wrapText="1"/>
    </xf>
    <xf numFmtId="166" fontId="0" fillId="2" borderId="112" xfId="0" applyNumberFormat="1" applyFill="1" applyBorder="1"/>
    <xf numFmtId="166" fontId="0" fillId="0" borderId="86" xfId="0" applyNumberFormat="1" applyBorder="1"/>
    <xf numFmtId="166" fontId="0" fillId="0" borderId="185" xfId="0" applyNumberFormat="1" applyBorder="1"/>
    <xf numFmtId="166" fontId="0" fillId="0" borderId="156" xfId="0" applyNumberFormat="1" applyBorder="1"/>
    <xf numFmtId="166" fontId="0" fillId="5" borderId="67" xfId="0" applyNumberFormat="1" applyFill="1" applyBorder="1"/>
    <xf numFmtId="166" fontId="0" fillId="0" borderId="26" xfId="0" applyNumberFormat="1" applyBorder="1"/>
    <xf numFmtId="166" fontId="0" fillId="0" borderId="151" xfId="0" applyNumberFormat="1" applyBorder="1"/>
    <xf numFmtId="166" fontId="0" fillId="5" borderId="45" xfId="0" applyNumberFormat="1" applyFill="1" applyBorder="1"/>
    <xf numFmtId="1" fontId="0" fillId="0" borderId="36" xfId="0" quotePrefix="1" applyNumberFormat="1" applyBorder="1"/>
    <xf numFmtId="166" fontId="0" fillId="0" borderId="121" xfId="0" applyNumberFormat="1" applyBorder="1"/>
    <xf numFmtId="166" fontId="0" fillId="0" borderId="186" xfId="0" applyNumberFormat="1" applyBorder="1"/>
    <xf numFmtId="0" fontId="5" fillId="2" borderId="0" xfId="0" applyFont="1" applyFill="1" applyAlignment="1">
      <alignment horizontal="left"/>
    </xf>
    <xf numFmtId="0" fontId="28" fillId="2" borderId="4" xfId="0" applyFont="1" applyFill="1" applyBorder="1" applyAlignment="1">
      <alignment horizontal="centerContinuous" wrapText="1"/>
    </xf>
    <xf numFmtId="0" fontId="0" fillId="2" borderId="187" xfId="0" applyFill="1" applyBorder="1" applyAlignment="1">
      <alignment horizontal="centerContinuous"/>
    </xf>
    <xf numFmtId="0" fontId="7" fillId="2" borderId="125" xfId="0" applyFont="1" applyFill="1" applyBorder="1"/>
    <xf numFmtId="0" fontId="0" fillId="2" borderId="136" xfId="0" applyFill="1" applyBorder="1"/>
    <xf numFmtId="0" fontId="0" fillId="2" borderId="137" xfId="0" applyFill="1" applyBorder="1"/>
    <xf numFmtId="166" fontId="0" fillId="10" borderId="176" xfId="0" applyNumberFormat="1" applyFill="1" applyBorder="1"/>
    <xf numFmtId="166" fontId="0" fillId="0" borderId="74" xfId="0" quotePrefix="1" applyNumberFormat="1" applyBorder="1" applyAlignment="1">
      <alignment horizontal="center"/>
    </xf>
    <xf numFmtId="166" fontId="0" fillId="0" borderId="75" xfId="0" quotePrefix="1" applyNumberFormat="1" applyBorder="1" applyAlignment="1">
      <alignment horizontal="center"/>
    </xf>
    <xf numFmtId="166" fontId="0" fillId="0" borderId="159" xfId="0" quotePrefix="1" applyNumberFormat="1" applyBorder="1"/>
    <xf numFmtId="166" fontId="0" fillId="0" borderId="151" xfId="0" quotePrefix="1" applyNumberFormat="1" applyBorder="1"/>
    <xf numFmtId="166" fontId="0" fillId="10" borderId="161" xfId="0" applyNumberFormat="1" applyFill="1" applyBorder="1"/>
    <xf numFmtId="166" fontId="0" fillId="0" borderId="121" xfId="0" quotePrefix="1" applyNumberFormat="1" applyBorder="1" applyAlignment="1">
      <alignment horizontal="center"/>
    </xf>
    <xf numFmtId="1" fontId="0" fillId="2" borderId="74" xfId="0" quotePrefix="1" applyNumberFormat="1" applyFill="1" applyBorder="1" applyAlignment="1">
      <alignment horizontal="center"/>
    </xf>
    <xf numFmtId="1" fontId="0" fillId="10" borderId="153" xfId="0" applyNumberFormat="1" applyFill="1" applyBorder="1"/>
    <xf numFmtId="166" fontId="0" fillId="0" borderId="189" xfId="0" applyNumberFormat="1" applyBorder="1"/>
    <xf numFmtId="166" fontId="0" fillId="0" borderId="190" xfId="0" applyNumberFormat="1" applyBorder="1"/>
    <xf numFmtId="166" fontId="0" fillId="0" borderId="159" xfId="0" applyNumberFormat="1" applyBorder="1"/>
    <xf numFmtId="166" fontId="0" fillId="0" borderId="191" xfId="0" applyNumberFormat="1" applyBorder="1"/>
    <xf numFmtId="166" fontId="0" fillId="0" borderId="192" xfId="0" applyNumberFormat="1" applyBorder="1"/>
    <xf numFmtId="166" fontId="0" fillId="2" borderId="0" xfId="0" applyNumberFormat="1" applyFill="1" applyAlignment="1">
      <alignment horizontal="left"/>
    </xf>
    <xf numFmtId="1" fontId="7" fillId="2" borderId="11" xfId="0" applyNumberFormat="1" applyFont="1" applyFill="1" applyBorder="1" applyAlignment="1">
      <alignment horizontal="left" wrapText="1"/>
    </xf>
    <xf numFmtId="166" fontId="0" fillId="0" borderId="86" xfId="0" quotePrefix="1" applyNumberFormat="1" applyBorder="1" applyAlignment="1">
      <alignment horizontal="center"/>
    </xf>
    <xf numFmtId="166" fontId="0" fillId="0" borderId="21" xfId="0" applyNumberFormat="1" applyBorder="1"/>
    <xf numFmtId="166" fontId="26" fillId="2" borderId="58" xfId="0" applyNumberFormat="1" applyFont="1" applyFill="1" applyBorder="1" applyAlignment="1">
      <alignment vertical="center" wrapText="1"/>
    </xf>
    <xf numFmtId="1" fontId="0" fillId="6" borderId="153" xfId="0" applyNumberFormat="1" applyFill="1" applyBorder="1"/>
    <xf numFmtId="166" fontId="10" fillId="2" borderId="0" xfId="0" applyNumberFormat="1" applyFont="1" applyFill="1"/>
    <xf numFmtId="0" fontId="0" fillId="2" borderId="99" xfId="0" applyFill="1" applyBorder="1" applyAlignment="1">
      <alignment horizontal="left" wrapText="1"/>
    </xf>
    <xf numFmtId="1" fontId="7" fillId="2" borderId="66" xfId="0" applyNumberFormat="1" applyFont="1" applyFill="1" applyBorder="1" applyAlignment="1">
      <alignment wrapText="1"/>
    </xf>
    <xf numFmtId="1" fontId="0" fillId="2" borderId="152" xfId="0" applyNumberFormat="1" applyFill="1" applyBorder="1"/>
    <xf numFmtId="166" fontId="0" fillId="2" borderId="136" xfId="0" applyNumberFormat="1" applyFill="1" applyBorder="1"/>
    <xf numFmtId="166" fontId="0" fillId="0" borderId="193" xfId="0" quotePrefix="1" applyNumberFormat="1" applyBorder="1" applyAlignment="1">
      <alignment horizontal="center"/>
    </xf>
    <xf numFmtId="166" fontId="0" fillId="0" borderId="96" xfId="0" quotePrefix="1" applyNumberFormat="1" applyBorder="1" applyAlignment="1">
      <alignment horizontal="center"/>
    </xf>
    <xf numFmtId="1" fontId="0" fillId="6" borderId="194" xfId="0" applyNumberFormat="1" applyFill="1" applyBorder="1"/>
    <xf numFmtId="166" fontId="0" fillId="0" borderId="101" xfId="0" applyNumberFormat="1" applyBorder="1"/>
    <xf numFmtId="166" fontId="0" fillId="0" borderId="195" xfId="0" applyNumberFormat="1" applyBorder="1"/>
    <xf numFmtId="166" fontId="0" fillId="2" borderId="91" xfId="0" applyNumberFormat="1" applyFill="1" applyBorder="1"/>
    <xf numFmtId="166" fontId="0" fillId="0" borderId="196" xfId="0" applyNumberFormat="1" applyBorder="1"/>
    <xf numFmtId="1" fontId="0" fillId="0" borderId="197" xfId="0" applyNumberFormat="1" applyBorder="1"/>
    <xf numFmtId="166" fontId="0" fillId="5" borderId="43" xfId="0" applyNumberFormat="1" applyFill="1" applyBorder="1"/>
    <xf numFmtId="166" fontId="7" fillId="0" borderId="0" xfId="0" applyNumberFormat="1" applyFont="1" applyAlignment="1">
      <alignment wrapText="1"/>
    </xf>
    <xf numFmtId="0" fontId="0" fillId="2" borderId="91" xfId="0" applyFill="1" applyBorder="1"/>
    <xf numFmtId="166" fontId="0" fillId="0" borderId="96" xfId="0" applyNumberFormat="1" applyBorder="1"/>
    <xf numFmtId="166" fontId="0" fillId="0" borderId="157" xfId="0" quotePrefix="1" applyNumberFormat="1" applyBorder="1"/>
    <xf numFmtId="166" fontId="0" fillId="0" borderId="185" xfId="0" quotePrefix="1" applyNumberFormat="1" applyBorder="1"/>
    <xf numFmtId="166" fontId="0" fillId="0" borderId="19" xfId="0" quotePrefix="1" applyNumberFormat="1" applyBorder="1" applyAlignment="1">
      <alignment horizontal="center"/>
    </xf>
    <xf numFmtId="166" fontId="0" fillId="0" borderId="21" xfId="0" quotePrefix="1" applyNumberFormat="1" applyBorder="1" applyAlignment="1">
      <alignment horizontal="center"/>
    </xf>
    <xf numFmtId="166" fontId="0" fillId="0" borderId="198" xfId="0" applyNumberFormat="1" applyBorder="1"/>
    <xf numFmtId="166" fontId="0" fillId="6" borderId="153" xfId="0" applyNumberFormat="1" applyFill="1" applyBorder="1"/>
    <xf numFmtId="166" fontId="0" fillId="0" borderId="160" xfId="0" applyNumberFormat="1" applyBorder="1"/>
    <xf numFmtId="166" fontId="0" fillId="0" borderId="108" xfId="0" applyNumberFormat="1" applyBorder="1"/>
    <xf numFmtId="1" fontId="23" fillId="2" borderId="0" xfId="0" applyNumberFormat="1" applyFont="1" applyFill="1"/>
    <xf numFmtId="1" fontId="0" fillId="2" borderId="164" xfId="0" applyNumberFormat="1" applyFill="1" applyBorder="1"/>
    <xf numFmtId="166" fontId="0" fillId="0" borderId="17" xfId="0" quotePrefix="1" applyNumberFormat="1" applyBorder="1" applyAlignment="1">
      <alignment horizontal="center"/>
    </xf>
    <xf numFmtId="166" fontId="0" fillId="0" borderId="24" xfId="0" quotePrefix="1" applyNumberFormat="1" applyBorder="1" applyAlignment="1">
      <alignment horizontal="center"/>
    </xf>
    <xf numFmtId="1" fontId="0" fillId="6" borderId="19" xfId="0" quotePrefix="1" applyNumberFormat="1" applyFill="1" applyBorder="1"/>
    <xf numFmtId="166" fontId="0" fillId="2" borderId="19" xfId="0" quotePrefix="1" applyNumberFormat="1" applyFill="1" applyBorder="1" applyAlignment="1">
      <alignment horizontal="center"/>
    </xf>
    <xf numFmtId="166" fontId="0" fillId="0" borderId="63" xfId="0" quotePrefix="1" applyNumberFormat="1" applyBorder="1" applyAlignment="1">
      <alignment horizontal="center"/>
    </xf>
    <xf numFmtId="166" fontId="0" fillId="6" borderId="44" xfId="0" applyNumberFormat="1" applyFill="1" applyBorder="1"/>
    <xf numFmtId="166" fontId="0" fillId="0" borderId="76" xfId="0" applyNumberFormat="1" applyBorder="1"/>
    <xf numFmtId="0" fontId="7" fillId="2" borderId="152" xfId="0" applyFont="1" applyFill="1" applyBorder="1" applyAlignment="1">
      <alignment horizontal="centerContinuous" wrapText="1"/>
    </xf>
    <xf numFmtId="0" fontId="7" fillId="2" borderId="0" xfId="0" applyFont="1" applyFill="1" applyAlignment="1">
      <alignment horizontal="centerContinuous" wrapText="1"/>
    </xf>
    <xf numFmtId="0" fontId="7" fillId="2" borderId="90" xfId="0" applyFont="1" applyFill="1" applyBorder="1" applyAlignment="1">
      <alignment wrapText="1"/>
    </xf>
    <xf numFmtId="0" fontId="7" fillId="2" borderId="131" xfId="0" applyFont="1" applyFill="1" applyBorder="1" applyAlignment="1">
      <alignment wrapText="1"/>
    </xf>
    <xf numFmtId="0" fontId="7" fillId="2" borderId="112" xfId="0" applyFont="1" applyFill="1" applyBorder="1" applyAlignment="1">
      <alignment wrapText="1"/>
    </xf>
    <xf numFmtId="0" fontId="7" fillId="2" borderId="0" xfId="0" applyFont="1" applyFill="1" applyAlignment="1">
      <alignment vertical="center"/>
    </xf>
    <xf numFmtId="0" fontId="0" fillId="2" borderId="131" xfId="0" applyFill="1" applyBorder="1"/>
    <xf numFmtId="166" fontId="0" fillId="2" borderId="16" xfId="0" applyNumberFormat="1" applyFill="1" applyBorder="1"/>
    <xf numFmtId="166" fontId="0" fillId="0" borderId="63" xfId="0" quotePrefix="1" applyNumberFormat="1" applyBorder="1"/>
    <xf numFmtId="166" fontId="0" fillId="2" borderId="25" xfId="0" applyNumberFormat="1" applyFill="1" applyBorder="1"/>
    <xf numFmtId="1" fontId="0" fillId="6" borderId="138" xfId="0" applyNumberFormat="1" applyFill="1" applyBorder="1"/>
    <xf numFmtId="166" fontId="0" fillId="6" borderId="138" xfId="0" applyNumberFormat="1" applyFill="1" applyBorder="1"/>
    <xf numFmtId="166" fontId="0" fillId="0" borderId="144" xfId="0" applyNumberFormat="1" applyBorder="1"/>
    <xf numFmtId="0" fontId="28" fillId="2" borderId="88" xfId="0" applyFont="1" applyFill="1" applyBorder="1"/>
    <xf numFmtId="0" fontId="28" fillId="2" borderId="50" xfId="0" applyFont="1" applyFill="1" applyBorder="1"/>
    <xf numFmtId="1" fontId="0" fillId="0" borderId="52" xfId="0" applyNumberFormat="1" applyBorder="1"/>
    <xf numFmtId="0" fontId="0" fillId="0" borderId="52" xfId="0" applyBorder="1"/>
    <xf numFmtId="0" fontId="7" fillId="2" borderId="60" xfId="0" applyFont="1" applyFill="1" applyBorder="1" applyAlignment="1">
      <alignment wrapText="1"/>
    </xf>
    <xf numFmtId="1" fontId="7" fillId="2" borderId="55" xfId="0" applyNumberFormat="1" applyFont="1" applyFill="1" applyBorder="1" applyAlignment="1">
      <alignment wrapText="1"/>
    </xf>
    <xf numFmtId="0" fontId="7" fillId="2" borderId="60" xfId="0" applyFont="1" applyFill="1" applyBorder="1" applyAlignment="1">
      <alignment vertical="center"/>
    </xf>
    <xf numFmtId="0" fontId="7" fillId="2" borderId="53" xfId="0" applyFont="1" applyFill="1" applyBorder="1" applyAlignment="1">
      <alignment vertical="center"/>
    </xf>
    <xf numFmtId="166" fontId="0" fillId="0" borderId="11" xfId="0" applyNumberFormat="1" applyBorder="1"/>
    <xf numFmtId="1" fontId="0" fillId="2" borderId="11" xfId="0" applyNumberFormat="1" applyFill="1" applyBorder="1" applyAlignment="1">
      <alignment horizontal="center"/>
    </xf>
    <xf numFmtId="166" fontId="0" fillId="0" borderId="151" xfId="0" quotePrefix="1" applyNumberFormat="1" applyBorder="1" applyAlignment="1">
      <alignment horizontal="center"/>
    </xf>
    <xf numFmtId="166" fontId="26" fillId="0" borderId="34" xfId="0" applyNumberFormat="1" applyFont="1" applyBorder="1"/>
    <xf numFmtId="1" fontId="5" fillId="2" borderId="0" xfId="0" applyNumberFormat="1" applyFont="1" applyFill="1" applyAlignment="1">
      <alignment horizontal="right"/>
    </xf>
    <xf numFmtId="1" fontId="3" fillId="2" borderId="0" xfId="0" applyNumberFormat="1" applyFont="1" applyFill="1" applyAlignment="1">
      <alignment horizontal="right"/>
    </xf>
    <xf numFmtId="1" fontId="0" fillId="6" borderId="13" xfId="0" applyNumberFormat="1" applyFill="1" applyBorder="1"/>
    <xf numFmtId="166" fontId="0" fillId="2" borderId="162" xfId="0" applyNumberFormat="1" applyFill="1" applyBorder="1"/>
    <xf numFmtId="1" fontId="0" fillId="2" borderId="147" xfId="0" applyNumberFormat="1" applyFill="1" applyBorder="1"/>
    <xf numFmtId="166" fontId="0" fillId="2" borderId="147" xfId="0" applyNumberFormat="1" applyFill="1" applyBorder="1"/>
    <xf numFmtId="1" fontId="0" fillId="0" borderId="147" xfId="0" applyNumberFormat="1" applyBorder="1"/>
    <xf numFmtId="166" fontId="0" fillId="0" borderId="147" xfId="0" applyNumberFormat="1" applyBorder="1"/>
    <xf numFmtId="166" fontId="0" fillId="2" borderId="163" xfId="0" applyNumberFormat="1" applyFill="1" applyBorder="1"/>
    <xf numFmtId="1" fontId="7" fillId="2" borderId="155" xfId="0" applyNumberFormat="1" applyFont="1" applyFill="1" applyBorder="1" applyAlignment="1">
      <alignment wrapText="1"/>
    </xf>
    <xf numFmtId="166" fontId="0" fillId="0" borderId="156" xfId="0" quotePrefix="1" applyNumberFormat="1" applyBorder="1"/>
    <xf numFmtId="1" fontId="26" fillId="0" borderId="61" xfId="0" applyNumberFormat="1" applyFont="1" applyBorder="1"/>
    <xf numFmtId="1" fontId="0" fillId="0" borderId="33" xfId="0" quotePrefix="1" applyNumberFormat="1" applyBorder="1" applyAlignment="1">
      <alignment horizontal="center"/>
    </xf>
    <xf numFmtId="0" fontId="0" fillId="0" borderId="33" xfId="0" quotePrefix="1" applyBorder="1" applyAlignment="1">
      <alignment horizontal="center"/>
    </xf>
    <xf numFmtId="0" fontId="5" fillId="0" borderId="0" xfId="0" applyFont="1" applyAlignment="1">
      <alignment horizontal="left"/>
    </xf>
    <xf numFmtId="166" fontId="0" fillId="2" borderId="108" xfId="0" applyNumberFormat="1" applyFill="1" applyBorder="1"/>
    <xf numFmtId="166" fontId="0" fillId="0" borderId="200" xfId="0" applyNumberFormat="1" applyBorder="1"/>
    <xf numFmtId="166" fontId="26" fillId="2" borderId="17" xfId="0" applyNumberFormat="1" applyFont="1" applyFill="1" applyBorder="1" applyAlignment="1">
      <alignment vertical="center" wrapText="1"/>
    </xf>
    <xf numFmtId="1" fontId="0" fillId="0" borderId="16" xfId="0" quotePrefix="1" applyNumberFormat="1" applyBorder="1" applyAlignment="1">
      <alignment horizontal="center"/>
    </xf>
    <xf numFmtId="166" fontId="0" fillId="0" borderId="203" xfId="0" applyNumberFormat="1" applyBorder="1"/>
    <xf numFmtId="166" fontId="26" fillId="2" borderId="28" xfId="0" applyNumberFormat="1" applyFont="1" applyFill="1" applyBorder="1" applyAlignment="1">
      <alignment vertical="center" wrapText="1"/>
    </xf>
    <xf numFmtId="1" fontId="0" fillId="0" borderId="24" xfId="0" quotePrefix="1" applyNumberFormat="1" applyBorder="1" applyAlignment="1">
      <alignment horizontal="center"/>
    </xf>
    <xf numFmtId="166" fontId="0" fillId="0" borderId="204" xfId="0" applyNumberFormat="1" applyBorder="1"/>
    <xf numFmtId="166" fontId="7" fillId="2" borderId="205" xfId="0" applyNumberFormat="1" applyFont="1" applyFill="1" applyBorder="1" applyAlignment="1">
      <alignment horizontal="right" vertical="center" wrapText="1"/>
    </xf>
    <xf numFmtId="166" fontId="26" fillId="2" borderId="172" xfId="0" applyNumberFormat="1" applyFont="1" applyFill="1" applyBorder="1" applyAlignment="1">
      <alignment vertical="center" wrapText="1"/>
    </xf>
    <xf numFmtId="166" fontId="0" fillId="0" borderId="171" xfId="0" applyNumberFormat="1" applyBorder="1" applyAlignment="1">
      <alignment horizontal="left"/>
    </xf>
    <xf numFmtId="166" fontId="0" fillId="0" borderId="173" xfId="0" quotePrefix="1" applyNumberFormat="1" applyBorder="1" applyAlignment="1">
      <alignment horizontal="center"/>
    </xf>
    <xf numFmtId="166" fontId="0" fillId="0" borderId="206" xfId="0" quotePrefix="1" applyNumberFormat="1" applyBorder="1" applyAlignment="1">
      <alignment horizontal="center"/>
    </xf>
    <xf numFmtId="166" fontId="0" fillId="10" borderId="175" xfId="0" applyNumberFormat="1" applyFill="1" applyBorder="1"/>
    <xf numFmtId="166" fontId="0" fillId="5" borderId="207" xfId="0" applyNumberFormat="1" applyFill="1" applyBorder="1"/>
    <xf numFmtId="166" fontId="7" fillId="2" borderId="208" xfId="0" applyNumberFormat="1" applyFont="1" applyFill="1" applyBorder="1" applyAlignment="1">
      <alignment horizontal="right" vertical="center" wrapText="1"/>
    </xf>
    <xf numFmtId="166" fontId="26" fillId="2" borderId="209" xfId="0" applyNumberFormat="1" applyFont="1" applyFill="1" applyBorder="1" applyAlignment="1">
      <alignment vertical="center" wrapText="1"/>
    </xf>
    <xf numFmtId="166" fontId="0" fillId="0" borderId="177" xfId="0" applyNumberFormat="1" applyBorder="1" applyAlignment="1">
      <alignment horizontal="left"/>
    </xf>
    <xf numFmtId="166" fontId="0" fillId="0" borderId="179" xfId="0" quotePrefix="1" applyNumberFormat="1" applyBorder="1" applyAlignment="1">
      <alignment horizontal="center"/>
    </xf>
    <xf numFmtId="166" fontId="0" fillId="0" borderId="210" xfId="0" quotePrefix="1" applyNumberFormat="1" applyBorder="1" applyAlignment="1">
      <alignment horizontal="center"/>
    </xf>
    <xf numFmtId="166" fontId="7" fillId="2" borderId="201" xfId="0" applyNumberFormat="1" applyFont="1" applyFill="1" applyBorder="1" applyAlignment="1">
      <alignment horizontal="right" vertical="center" wrapText="1"/>
    </xf>
    <xf numFmtId="166" fontId="7" fillId="2" borderId="202" xfId="0" applyNumberFormat="1" applyFont="1" applyFill="1" applyBorder="1" applyAlignment="1">
      <alignment horizontal="right" vertical="center" wrapText="1"/>
    </xf>
    <xf numFmtId="166" fontId="26" fillId="2" borderId="75" xfId="0" applyNumberFormat="1" applyFont="1" applyFill="1" applyBorder="1" applyAlignment="1">
      <alignment vertical="center" wrapText="1"/>
    </xf>
    <xf numFmtId="166" fontId="0" fillId="0" borderId="74" xfId="0" applyNumberFormat="1" applyBorder="1" applyAlignment="1">
      <alignment horizontal="left"/>
    </xf>
    <xf numFmtId="166" fontId="0" fillId="0" borderId="153" xfId="0" quotePrefix="1" applyNumberFormat="1" applyBorder="1" applyAlignment="1">
      <alignment horizontal="center"/>
    </xf>
    <xf numFmtId="166" fontId="26" fillId="0" borderId="149" xfId="0" applyNumberFormat="1" applyFont="1" applyBorder="1"/>
    <xf numFmtId="166" fontId="0" fillId="0" borderId="78" xfId="0" quotePrefix="1" applyNumberFormat="1" applyBorder="1"/>
    <xf numFmtId="0" fontId="0" fillId="2" borderId="164" xfId="0" applyFill="1" applyBorder="1" applyAlignment="1">
      <alignment horizontal="centerContinuous"/>
    </xf>
    <xf numFmtId="0" fontId="0" fillId="2" borderId="54" xfId="0" applyFill="1" applyBorder="1" applyAlignment="1">
      <alignment horizontal="centerContinuous"/>
    </xf>
    <xf numFmtId="166" fontId="0" fillId="0" borderId="59" xfId="0" applyNumberFormat="1" applyBorder="1"/>
    <xf numFmtId="0" fontId="5" fillId="2" borderId="2" xfId="0" applyFont="1" applyFill="1" applyBorder="1" applyAlignment="1">
      <alignment horizontal="centerContinuous"/>
    </xf>
    <xf numFmtId="0" fontId="5" fillId="2" borderId="4" xfId="0" applyFont="1" applyFill="1" applyBorder="1"/>
    <xf numFmtId="0" fontId="5" fillId="2" borderId="4" xfId="0" applyFont="1" applyFill="1" applyBorder="1" applyAlignment="1">
      <alignment horizontal="centerContinuous" vertical="center" wrapText="1"/>
    </xf>
    <xf numFmtId="0" fontId="5" fillId="2" borderId="0" xfId="0" applyFont="1" applyFill="1" applyAlignment="1">
      <alignment horizontal="centerContinuous"/>
    </xf>
    <xf numFmtId="0" fontId="0" fillId="2" borderId="99" xfId="0" applyFill="1" applyBorder="1" applyAlignment="1">
      <alignment horizontal="centerContinuous" vertical="center" wrapText="1"/>
    </xf>
    <xf numFmtId="0" fontId="7" fillId="2" borderId="51" xfId="0" applyFont="1" applyFill="1" applyBorder="1"/>
    <xf numFmtId="0" fontId="0" fillId="2" borderId="90" xfId="0" applyFill="1" applyBorder="1"/>
    <xf numFmtId="0" fontId="0" fillId="2" borderId="155" xfId="0" applyFill="1" applyBorder="1"/>
    <xf numFmtId="0" fontId="0" fillId="2" borderId="211" xfId="0" applyFill="1" applyBorder="1"/>
    <xf numFmtId="0" fontId="0" fillId="2" borderId="212" xfId="0" applyFill="1" applyBorder="1"/>
    <xf numFmtId="0" fontId="0" fillId="2" borderId="139" xfId="0" applyFill="1" applyBorder="1"/>
    <xf numFmtId="0" fontId="0" fillId="2" borderId="213" xfId="0" applyFill="1" applyBorder="1"/>
    <xf numFmtId="0" fontId="0" fillId="2" borderId="133" xfId="0" applyFill="1" applyBorder="1"/>
    <xf numFmtId="0" fontId="0" fillId="6" borderId="169" xfId="0" applyFill="1" applyBorder="1"/>
    <xf numFmtId="0" fontId="0" fillId="2" borderId="214" xfId="0" applyFill="1" applyBorder="1"/>
    <xf numFmtId="0" fontId="0" fillId="0" borderId="121" xfId="0" quotePrefix="1" applyBorder="1" applyAlignment="1">
      <alignment horizontal="center"/>
    </xf>
    <xf numFmtId="0" fontId="7" fillId="2" borderId="7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wrapText="1"/>
    </xf>
    <xf numFmtId="166" fontId="18" fillId="2" borderId="0" xfId="0" applyNumberFormat="1" applyFont="1" applyFill="1" applyAlignment="1">
      <alignment horizontal="centerContinuous"/>
    </xf>
    <xf numFmtId="0" fontId="18" fillId="2" borderId="0" xfId="0" applyFont="1" applyFill="1" applyAlignment="1">
      <alignment horizontal="center"/>
    </xf>
    <xf numFmtId="166" fontId="21" fillId="2" borderId="4" xfId="0" applyNumberFormat="1" applyFont="1" applyFill="1" applyBorder="1"/>
    <xf numFmtId="0" fontId="0" fillId="2" borderId="0" xfId="0" applyFill="1" applyAlignment="1" applyProtection="1">
      <alignment horizontal="centerContinuous"/>
      <protection locked="0"/>
    </xf>
    <xf numFmtId="166" fontId="0" fillId="2" borderId="47" xfId="0" applyNumberFormat="1" applyFill="1" applyBorder="1" applyAlignment="1">
      <alignment horizontal="left" vertical="center"/>
    </xf>
    <xf numFmtId="166" fontId="7" fillId="2" borderId="7" xfId="0" applyNumberFormat="1" applyFont="1" applyFill="1" applyBorder="1" applyAlignment="1">
      <alignment horizontal="left" vertical="top" wrapText="1"/>
    </xf>
    <xf numFmtId="166" fontId="7" fillId="2" borderId="7" xfId="0" applyNumberFormat="1" applyFont="1" applyFill="1" applyBorder="1"/>
    <xf numFmtId="0" fontId="0" fillId="0" borderId="215" xfId="0" applyBorder="1"/>
    <xf numFmtId="166" fontId="0" fillId="5" borderId="154" xfId="0" applyNumberFormat="1" applyFill="1" applyBorder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166" fontId="0" fillId="0" borderId="12" xfId="0" applyNumberFormat="1" applyBorder="1" applyAlignment="1">
      <alignment horizontal="center" vertical="center"/>
    </xf>
    <xf numFmtId="166" fontId="0" fillId="0" borderId="104" xfId="0" applyNumberFormat="1" applyBorder="1" applyAlignment="1">
      <alignment horizontal="center" vertical="center"/>
    </xf>
    <xf numFmtId="166" fontId="0" fillId="5" borderId="217" xfId="0" applyNumberFormat="1" applyFill="1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166" fontId="0" fillId="5" borderId="98" xfId="0" applyNumberFormat="1" applyFill="1" applyBorder="1" applyAlignment="1">
      <alignment horizontal="center" vertical="center"/>
    </xf>
    <xf numFmtId="1" fontId="0" fillId="2" borderId="151" xfId="0" applyNumberFormat="1" applyFill="1" applyBorder="1"/>
    <xf numFmtId="0" fontId="0" fillId="0" borderId="2" xfId="0" applyBorder="1"/>
    <xf numFmtId="2" fontId="7" fillId="2" borderId="11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2" fontId="7" fillId="2" borderId="14" xfId="0" applyNumberFormat="1" applyFont="1" applyFill="1" applyBorder="1" applyAlignment="1">
      <alignment horizontal="center" vertical="center"/>
    </xf>
    <xf numFmtId="1" fontId="4" fillId="0" borderId="0" xfId="6" applyNumberFormat="1" applyProtection="1"/>
    <xf numFmtId="0" fontId="4" fillId="0" borderId="0" xfId="6" applyProtection="1"/>
    <xf numFmtId="0" fontId="4" fillId="0" borderId="0" xfId="6" applyAlignment="1" applyProtection="1">
      <alignment horizontal="left"/>
    </xf>
    <xf numFmtId="166" fontId="4" fillId="0" borderId="0" xfId="6" applyNumberFormat="1" applyProtection="1"/>
    <xf numFmtId="0" fontId="31" fillId="0" borderId="0" xfId="6" applyFont="1" applyAlignment="1" applyProtection="1">
      <alignment horizontal="right"/>
    </xf>
    <xf numFmtId="167" fontId="31" fillId="0" borderId="0" xfId="6" applyNumberFormat="1" applyFont="1" applyProtection="1"/>
    <xf numFmtId="0" fontId="5" fillId="2" borderId="0" xfId="6" applyFont="1" applyFill="1" applyProtection="1"/>
    <xf numFmtId="1" fontId="27" fillId="2" borderId="0" xfId="6" applyNumberFormat="1" applyFont="1" applyFill="1" applyProtection="1"/>
    <xf numFmtId="0" fontId="27" fillId="2" borderId="0" xfId="6" applyFont="1" applyFill="1" applyProtection="1"/>
    <xf numFmtId="0" fontId="27" fillId="2" borderId="0" xfId="6" applyFont="1" applyFill="1" applyAlignment="1" applyProtection="1">
      <alignment horizontal="left"/>
    </xf>
    <xf numFmtId="1" fontId="23" fillId="2" borderId="0" xfId="6" applyNumberFormat="1" applyFont="1" applyFill="1" applyProtection="1"/>
    <xf numFmtId="0" fontId="23" fillId="2" borderId="0" xfId="6" applyFont="1" applyFill="1" applyProtection="1"/>
    <xf numFmtId="166" fontId="27" fillId="2" borderId="0" xfId="6" applyNumberFormat="1" applyFont="1" applyFill="1" applyProtection="1"/>
    <xf numFmtId="0" fontId="27" fillId="0" borderId="0" xfId="6" applyFont="1" applyProtection="1"/>
    <xf numFmtId="166" fontId="4" fillId="2" borderId="0" xfId="6" applyNumberFormat="1" applyFill="1" applyAlignment="1" applyProtection="1">
      <alignment horizontal="center"/>
    </xf>
    <xf numFmtId="0" fontId="3" fillId="2" borderId="0" xfId="6" applyFont="1" applyFill="1" applyProtection="1"/>
    <xf numFmtId="0" fontId="4" fillId="6" borderId="0" xfId="6" applyFill="1" applyAlignment="1" applyProtection="1">
      <alignment horizontal="left"/>
      <protection locked="0"/>
    </xf>
    <xf numFmtId="1" fontId="4" fillId="6" borderId="0" xfId="6" applyNumberFormat="1" applyFill="1" applyAlignment="1" applyProtection="1">
      <alignment horizontal="left"/>
      <protection locked="0"/>
    </xf>
    <xf numFmtId="166" fontId="4" fillId="2" borderId="0" xfId="6" applyNumberFormat="1" applyFill="1" applyAlignment="1" applyProtection="1">
      <alignment horizontal="left"/>
    </xf>
    <xf numFmtId="1" fontId="3" fillId="2" borderId="0" xfId="6" applyNumberFormat="1" applyFont="1" applyFill="1" applyProtection="1"/>
    <xf numFmtId="166" fontId="4" fillId="6" borderId="0" xfId="6" applyNumberFormat="1" applyFill="1" applyAlignment="1" applyProtection="1">
      <alignment horizontal="left"/>
      <protection locked="0"/>
    </xf>
    <xf numFmtId="0" fontId="4" fillId="2" borderId="0" xfId="6" applyFill="1" applyProtection="1"/>
    <xf numFmtId="1" fontId="4" fillId="2" borderId="0" xfId="6" applyNumberFormat="1" applyFill="1" applyProtection="1"/>
    <xf numFmtId="0" fontId="4" fillId="2" borderId="0" xfId="6" applyFill="1" applyAlignment="1" applyProtection="1">
      <alignment horizontal="left"/>
    </xf>
    <xf numFmtId="166" fontId="4" fillId="2" borderId="0" xfId="6" applyNumberFormat="1" applyFill="1" applyProtection="1"/>
    <xf numFmtId="0" fontId="28" fillId="2" borderId="49" xfId="6" applyFont="1" applyFill="1" applyBorder="1" applyProtection="1"/>
    <xf numFmtId="0" fontId="28" fillId="2" borderId="154" xfId="6" applyFont="1" applyFill="1" applyBorder="1" applyAlignment="1" applyProtection="1">
      <alignment horizontal="center"/>
    </xf>
    <xf numFmtId="0" fontId="28" fillId="0" borderId="0" xfId="6" applyFont="1" applyProtection="1"/>
    <xf numFmtId="0" fontId="4" fillId="2" borderId="51" xfId="6" applyFill="1" applyBorder="1" applyProtection="1"/>
    <xf numFmtId="1" fontId="4" fillId="0" borderId="164" xfId="6" applyNumberFormat="1" applyBorder="1" applyProtection="1"/>
    <xf numFmtId="0" fontId="4" fillId="0" borderId="52" xfId="6" applyBorder="1" applyProtection="1"/>
    <xf numFmtId="0" fontId="4" fillId="2" borderId="53" xfId="6" applyFill="1" applyBorder="1" applyAlignment="1" applyProtection="1">
      <alignment horizontal="center" vertical="center"/>
    </xf>
    <xf numFmtId="0" fontId="4" fillId="2" borderId="99" xfId="6" applyFill="1" applyBorder="1" applyAlignment="1" applyProtection="1">
      <alignment horizontal="center"/>
    </xf>
    <xf numFmtId="1" fontId="4" fillId="0" borderId="152" xfId="6" applyNumberFormat="1" applyBorder="1" applyProtection="1"/>
    <xf numFmtId="0" fontId="4" fillId="2" borderId="89" xfId="6" applyFill="1" applyBorder="1" applyAlignment="1" applyProtection="1">
      <alignment horizontal="center" vertical="center"/>
    </xf>
    <xf numFmtId="0" fontId="7" fillId="0" borderId="219" xfId="6" applyFont="1" applyBorder="1" applyAlignment="1" applyProtection="1">
      <alignment horizontal="center" vertical="center"/>
    </xf>
    <xf numFmtId="0" fontId="4" fillId="2" borderId="98" xfId="6" applyFill="1" applyBorder="1" applyAlignment="1" applyProtection="1">
      <alignment horizontal="center"/>
    </xf>
    <xf numFmtId="0" fontId="4" fillId="0" borderId="220" xfId="6" applyBorder="1" applyProtection="1"/>
    <xf numFmtId="0" fontId="7" fillId="2" borderId="51" xfId="6" applyFont="1" applyFill="1" applyBorder="1" applyAlignment="1" applyProtection="1">
      <alignment wrapText="1"/>
    </xf>
    <xf numFmtId="1" fontId="7" fillId="2" borderId="66" xfId="6" applyNumberFormat="1" applyFont="1" applyFill="1" applyBorder="1" applyAlignment="1" applyProtection="1">
      <alignment horizontal="center" wrapText="1"/>
    </xf>
    <xf numFmtId="0" fontId="7" fillId="2" borderId="63" xfId="6" applyFont="1" applyFill="1" applyBorder="1" applyAlignment="1" applyProtection="1">
      <alignment horizontal="center" wrapText="1"/>
    </xf>
    <xf numFmtId="1" fontId="7" fillId="2" borderId="63" xfId="6" applyNumberFormat="1" applyFont="1" applyFill="1" applyBorder="1" applyAlignment="1" applyProtection="1">
      <alignment horizontal="center" wrapText="1"/>
    </xf>
    <xf numFmtId="0" fontId="0" fillId="0" borderId="221" xfId="0" applyBorder="1" applyAlignment="1">
      <alignment horizontal="center" vertical="center"/>
    </xf>
    <xf numFmtId="1" fontId="7" fillId="2" borderId="222" xfId="6" applyNumberFormat="1" applyFont="1" applyFill="1" applyBorder="1" applyAlignment="1" applyProtection="1">
      <alignment horizontal="center" wrapText="1"/>
    </xf>
    <xf numFmtId="0" fontId="7" fillId="2" borderId="151" xfId="6" applyFont="1" applyFill="1" applyBorder="1" applyAlignment="1" applyProtection="1">
      <alignment horizontal="center" wrapText="1"/>
    </xf>
    <xf numFmtId="0" fontId="0" fillId="0" borderId="223" xfId="0" applyBorder="1" applyAlignment="1">
      <alignment horizontal="center" vertical="center"/>
    </xf>
    <xf numFmtId="0" fontId="7" fillId="2" borderId="51" xfId="6" applyFont="1" applyFill="1" applyBorder="1" applyAlignment="1" applyProtection="1">
      <alignment vertical="center"/>
    </xf>
    <xf numFmtId="1" fontId="7" fillId="2" borderId="13" xfId="6" applyNumberFormat="1" applyFont="1" applyFill="1" applyBorder="1" applyAlignment="1" applyProtection="1">
      <alignment horizontal="center" wrapText="1"/>
    </xf>
    <xf numFmtId="0" fontId="7" fillId="2" borderId="136" xfId="6" applyFont="1" applyFill="1" applyBorder="1" applyAlignment="1" applyProtection="1">
      <alignment horizontal="center" wrapText="1"/>
    </xf>
    <xf numFmtId="1" fontId="7" fillId="2" borderId="152" xfId="6" applyNumberFormat="1" applyFont="1" applyFill="1" applyBorder="1" applyAlignment="1" applyProtection="1">
      <alignment horizontal="center" wrapText="1"/>
    </xf>
    <xf numFmtId="0" fontId="7" fillId="2" borderId="137" xfId="6" applyFont="1" applyFill="1" applyBorder="1" applyAlignment="1" applyProtection="1">
      <alignment horizontal="center"/>
    </xf>
    <xf numFmtId="1" fontId="7" fillId="2" borderId="136" xfId="6" applyNumberFormat="1" applyFont="1" applyFill="1" applyBorder="1" applyAlignment="1" applyProtection="1">
      <alignment horizontal="center" wrapText="1"/>
    </xf>
    <xf numFmtId="1" fontId="7" fillId="2" borderId="129" xfId="6" applyNumberFormat="1" applyFont="1" applyFill="1" applyBorder="1" applyAlignment="1" applyProtection="1">
      <alignment horizontal="center" wrapText="1"/>
    </xf>
    <xf numFmtId="1" fontId="7" fillId="2" borderId="214" xfId="6" applyNumberFormat="1" applyFont="1" applyFill="1" applyBorder="1" applyAlignment="1" applyProtection="1">
      <alignment horizontal="center" wrapText="1"/>
    </xf>
    <xf numFmtId="1" fontId="7" fillId="2" borderId="164" xfId="6" applyNumberFormat="1" applyFont="1" applyFill="1" applyBorder="1" applyAlignment="1" applyProtection="1">
      <alignment horizontal="center" wrapText="1"/>
    </xf>
    <xf numFmtId="0" fontId="7" fillId="2" borderId="224" xfId="6" applyFont="1" applyFill="1" applyBorder="1" applyAlignment="1" applyProtection="1">
      <alignment horizontal="center"/>
    </xf>
    <xf numFmtId="0" fontId="7" fillId="2" borderId="99" xfId="6" applyFont="1" applyFill="1" applyBorder="1" applyAlignment="1" applyProtection="1">
      <alignment horizontal="center" wrapText="1"/>
    </xf>
    <xf numFmtId="166" fontId="26" fillId="2" borderId="57" xfId="6" applyNumberFormat="1" applyFont="1" applyFill="1" applyBorder="1" applyAlignment="1" applyProtection="1">
      <alignment vertical="center" wrapText="1"/>
    </xf>
    <xf numFmtId="1" fontId="4" fillId="6" borderId="16" xfId="6" applyNumberFormat="1" applyFill="1" applyBorder="1" applyProtection="1">
      <protection locked="0"/>
    </xf>
    <xf numFmtId="166" fontId="4" fillId="0" borderId="86" xfId="6" applyNumberFormat="1" applyBorder="1" applyProtection="1"/>
    <xf numFmtId="166" fontId="4" fillId="0" borderId="225" xfId="6" applyNumberFormat="1" applyBorder="1" applyAlignment="1" applyProtection="1">
      <alignment horizontal="right"/>
    </xf>
    <xf numFmtId="1" fontId="4" fillId="6" borderId="19" xfId="6" applyNumberFormat="1" applyFill="1" applyBorder="1" applyProtection="1">
      <protection locked="0"/>
    </xf>
    <xf numFmtId="166" fontId="4" fillId="0" borderId="96" xfId="6" applyNumberFormat="1" applyBorder="1" applyProtection="1"/>
    <xf numFmtId="166" fontId="4" fillId="0" borderId="185" xfId="6" applyNumberFormat="1" applyBorder="1" applyProtection="1"/>
    <xf numFmtId="166" fontId="4" fillId="0" borderId="96" xfId="6" quotePrefix="1" applyNumberFormat="1" applyBorder="1" applyAlignment="1" applyProtection="1">
      <alignment horizontal="center"/>
    </xf>
    <xf numFmtId="166" fontId="4" fillId="0" borderId="150" xfId="6" applyNumberFormat="1" applyBorder="1" applyProtection="1"/>
    <xf numFmtId="166" fontId="4" fillId="6" borderId="21" xfId="6" applyNumberFormat="1" applyFill="1" applyBorder="1" applyProtection="1">
      <protection locked="0"/>
    </xf>
    <xf numFmtId="166" fontId="4" fillId="2" borderId="108" xfId="6" applyNumberFormat="1" applyFill="1" applyBorder="1" applyProtection="1"/>
    <xf numFmtId="166" fontId="26" fillId="0" borderId="61" xfId="6" applyNumberFormat="1" applyFont="1" applyBorder="1" applyProtection="1"/>
    <xf numFmtId="1" fontId="4" fillId="0" borderId="197" xfId="6" applyNumberFormat="1" applyBorder="1" applyAlignment="1" applyProtection="1">
      <alignment horizontal="right"/>
    </xf>
    <xf numFmtId="166" fontId="4" fillId="0" borderId="78" xfId="6" quotePrefix="1" applyNumberFormat="1" applyBorder="1" applyAlignment="1" applyProtection="1">
      <alignment horizontal="right"/>
    </xf>
    <xf numFmtId="166" fontId="4" fillId="0" borderId="78" xfId="6" applyNumberFormat="1" applyBorder="1" applyAlignment="1" applyProtection="1">
      <alignment horizontal="right"/>
    </xf>
    <xf numFmtId="166" fontId="4" fillId="0" borderId="33" xfId="6" quotePrefix="1" applyNumberFormat="1" applyBorder="1" applyAlignment="1" applyProtection="1">
      <alignment horizontal="right"/>
    </xf>
    <xf numFmtId="166" fontId="4" fillId="0" borderId="144" xfId="6" applyNumberFormat="1" applyBorder="1" applyAlignment="1" applyProtection="1">
      <alignment horizontal="right"/>
    </xf>
    <xf numFmtId="1" fontId="4" fillId="0" borderId="78" xfId="6" applyNumberFormat="1" applyBorder="1" applyAlignment="1" applyProtection="1">
      <alignment horizontal="right"/>
    </xf>
    <xf numFmtId="1" fontId="4" fillId="0" borderId="78" xfId="6" quotePrefix="1" applyNumberFormat="1" applyBorder="1" applyAlignment="1" applyProtection="1">
      <alignment horizontal="right"/>
    </xf>
    <xf numFmtId="1" fontId="4" fillId="0" borderId="33" xfId="6" quotePrefix="1" applyNumberFormat="1" applyBorder="1" applyAlignment="1" applyProtection="1">
      <alignment horizontal="right"/>
    </xf>
    <xf numFmtId="166" fontId="4" fillId="0" borderId="43" xfId="6" applyNumberFormat="1" applyBorder="1" applyAlignment="1" applyProtection="1">
      <alignment horizontal="right"/>
    </xf>
    <xf numFmtId="0" fontId="10" fillId="0" borderId="0" xfId="6" applyFont="1" applyProtection="1"/>
    <xf numFmtId="0" fontId="4" fillId="0" borderId="226" xfId="6" applyBorder="1" applyAlignment="1" applyProtection="1">
      <alignment horizontal="left"/>
    </xf>
    <xf numFmtId="1" fontId="4" fillId="0" borderId="227" xfId="6" applyNumberFormat="1" applyBorder="1" applyProtection="1"/>
    <xf numFmtId="0" fontId="4" fillId="0" borderId="227" xfId="6" applyBorder="1" applyProtection="1"/>
    <xf numFmtId="0" fontId="4" fillId="0" borderId="89" xfId="6" applyBorder="1" applyProtection="1"/>
    <xf numFmtId="0" fontId="4" fillId="0" borderId="66" xfId="6" applyBorder="1" applyAlignment="1" applyProtection="1">
      <alignment horizontal="left"/>
    </xf>
    <xf numFmtId="1" fontId="4" fillId="0" borderId="63" xfId="6" applyNumberFormat="1" applyBorder="1" applyProtection="1"/>
    <xf numFmtId="0" fontId="4" fillId="0" borderId="63" xfId="6" applyBorder="1" applyProtection="1"/>
    <xf numFmtId="166" fontId="4" fillId="0" borderId="17" xfId="6" quotePrefix="1" applyNumberFormat="1" applyBorder="1" applyAlignment="1" applyProtection="1">
      <alignment horizontal="center"/>
    </xf>
    <xf numFmtId="166" fontId="4" fillId="5" borderId="67" xfId="6" applyNumberFormat="1" applyFill="1" applyBorder="1" applyProtection="1"/>
    <xf numFmtId="166" fontId="26" fillId="2" borderId="69" xfId="6" applyNumberFormat="1" applyFont="1" applyFill="1" applyBorder="1" applyAlignment="1" applyProtection="1">
      <alignment vertical="center" wrapText="1"/>
    </xf>
    <xf numFmtId="1" fontId="4" fillId="6" borderId="70" xfId="6" applyNumberFormat="1" applyFill="1" applyBorder="1" applyProtection="1">
      <protection locked="0"/>
    </xf>
    <xf numFmtId="166" fontId="4" fillId="0" borderId="228" xfId="6" applyNumberFormat="1" applyBorder="1" applyProtection="1"/>
    <xf numFmtId="166" fontId="4" fillId="0" borderId="229" xfId="6" applyNumberFormat="1" applyBorder="1" applyAlignment="1" applyProtection="1">
      <alignment horizontal="right"/>
    </xf>
    <xf numFmtId="1" fontId="4" fillId="6" borderId="71" xfId="6" applyNumberFormat="1" applyFill="1" applyBorder="1" applyProtection="1">
      <protection locked="0"/>
    </xf>
    <xf numFmtId="166" fontId="4" fillId="0" borderId="133" xfId="6" applyNumberFormat="1" applyBorder="1" applyProtection="1"/>
    <xf numFmtId="166" fontId="4" fillId="0" borderId="213" xfId="6" applyNumberFormat="1" applyBorder="1" applyProtection="1"/>
    <xf numFmtId="166" fontId="4" fillId="0" borderId="71" xfId="6" quotePrefix="1" applyNumberFormat="1" applyBorder="1" applyAlignment="1" applyProtection="1">
      <alignment horizontal="center"/>
    </xf>
    <xf numFmtId="166" fontId="4" fillId="0" borderId="133" xfId="6" quotePrefix="1" applyNumberFormat="1" applyBorder="1" applyAlignment="1" applyProtection="1">
      <alignment horizontal="center"/>
    </xf>
    <xf numFmtId="166" fontId="4" fillId="6" borderId="230" xfId="6" applyNumberFormat="1" applyFill="1" applyBorder="1" applyProtection="1">
      <protection locked="0"/>
    </xf>
    <xf numFmtId="166" fontId="4" fillId="5" borderId="220" xfId="6" applyNumberFormat="1" applyFill="1" applyBorder="1" applyProtection="1">
      <protection locked="0"/>
    </xf>
    <xf numFmtId="166" fontId="4" fillId="2" borderId="108" xfId="6" applyNumberFormat="1" applyFill="1" applyBorder="1" applyAlignment="1" applyProtection="1">
      <alignment horizontal="left"/>
    </xf>
    <xf numFmtId="168" fontId="31" fillId="0" borderId="0" xfId="6" applyNumberFormat="1" applyFont="1" applyAlignment="1" applyProtection="1">
      <alignment horizontal="left"/>
    </xf>
    <xf numFmtId="0" fontId="28" fillId="0" borderId="88" xfId="6" applyFont="1" applyBorder="1" applyProtection="1"/>
    <xf numFmtId="0" fontId="4" fillId="2" borderId="60" xfId="6" applyFill="1" applyBorder="1" applyProtection="1"/>
    <xf numFmtId="1" fontId="7" fillId="2" borderId="71" xfId="6" applyNumberFormat="1" applyFont="1" applyFill="1" applyBorder="1" applyAlignment="1" applyProtection="1">
      <alignment horizontal="center" wrapText="1"/>
    </xf>
    <xf numFmtId="1" fontId="7" fillId="2" borderId="53" xfId="6" applyNumberFormat="1" applyFont="1" applyFill="1" applyBorder="1" applyAlignment="1" applyProtection="1">
      <alignment horizontal="center" wrapText="1"/>
    </xf>
    <xf numFmtId="166" fontId="4" fillId="5" borderId="22" xfId="6" applyNumberFormat="1" applyFill="1" applyBorder="1" applyProtection="1">
      <protection locked="0"/>
    </xf>
    <xf numFmtId="166" fontId="4" fillId="0" borderId="224" xfId="6" applyNumberFormat="1" applyBorder="1" applyProtection="1"/>
    <xf numFmtId="166" fontId="4" fillId="6" borderId="99" xfId="6" applyNumberFormat="1" applyFill="1" applyBorder="1" applyProtection="1">
      <protection locked="0"/>
    </xf>
    <xf numFmtId="166" fontId="4" fillId="5" borderId="99" xfId="6" applyNumberFormat="1" applyFill="1" applyBorder="1" applyProtection="1">
      <protection locked="0"/>
    </xf>
    <xf numFmtId="166" fontId="4" fillId="0" borderId="231" xfId="6" quotePrefix="1" applyNumberFormat="1" applyBorder="1" applyAlignment="1" applyProtection="1">
      <alignment horizontal="right"/>
    </xf>
    <xf numFmtId="0" fontId="28" fillId="2" borderId="232" xfId="6" applyFont="1" applyFill="1" applyBorder="1" applyProtection="1"/>
    <xf numFmtId="0" fontId="28" fillId="2" borderId="2" xfId="6" applyFont="1" applyFill="1" applyBorder="1" applyProtection="1"/>
    <xf numFmtId="0" fontId="28" fillId="2" borderId="50" xfId="6" applyFont="1" applyFill="1" applyBorder="1" applyProtection="1"/>
    <xf numFmtId="0" fontId="0" fillId="0" borderId="164" xfId="0" applyBorder="1" applyAlignment="1">
      <alignment horizontal="center" vertical="top"/>
    </xf>
    <xf numFmtId="0" fontId="0" fillId="2" borderId="108" xfId="0" applyFill="1" applyBorder="1" applyAlignment="1">
      <alignment horizontal="left"/>
    </xf>
    <xf numFmtId="0" fontId="0" fillId="2" borderId="224" xfId="0" applyFill="1" applyBorder="1" applyAlignment="1">
      <alignment horizontal="centerContinuous" vertical="center" wrapText="1"/>
    </xf>
    <xf numFmtId="0" fontId="0" fillId="2" borderId="155" xfId="0" applyFill="1" applyBorder="1" applyAlignment="1">
      <alignment horizontal="left" wrapText="1"/>
    </xf>
    <xf numFmtId="0" fontId="0" fillId="2" borderId="221" xfId="0" applyFill="1" applyBorder="1" applyAlignment="1">
      <alignment horizontal="centerContinuous" vertical="center"/>
    </xf>
    <xf numFmtId="0" fontId="7" fillId="2" borderId="136" xfId="0" applyFont="1" applyFill="1" applyBorder="1" applyAlignment="1">
      <alignment wrapText="1"/>
    </xf>
    <xf numFmtId="0" fontId="7" fillId="2" borderId="37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0" fillId="0" borderId="233" xfId="0" applyBorder="1"/>
    <xf numFmtId="0" fontId="7" fillId="0" borderId="133" xfId="0" applyFont="1" applyBorder="1" applyAlignment="1">
      <alignment wrapText="1"/>
    </xf>
    <xf numFmtId="0" fontId="0" fillId="2" borderId="70" xfId="0" applyFill="1" applyBorder="1" applyAlignment="1">
      <alignment vertical="center"/>
    </xf>
    <xf numFmtId="0" fontId="7" fillId="2" borderId="133" xfId="0" applyFont="1" applyFill="1" applyBorder="1" applyAlignment="1">
      <alignment horizontal="center" vertical="center"/>
    </xf>
    <xf numFmtId="0" fontId="7" fillId="2" borderId="213" xfId="0" applyFont="1" applyFill="1" applyBorder="1" applyAlignment="1">
      <alignment horizontal="center" vertical="center"/>
    </xf>
    <xf numFmtId="0" fontId="0" fillId="2" borderId="234" xfId="0" applyFill="1" applyBorder="1"/>
    <xf numFmtId="0" fontId="7" fillId="2" borderId="235" xfId="0" applyFont="1" applyFill="1" applyBorder="1" applyAlignment="1">
      <alignment horizontal="left" vertical="center" wrapText="1"/>
    </xf>
    <xf numFmtId="0" fontId="0" fillId="0" borderId="197" xfId="0" applyBorder="1"/>
    <xf numFmtId="0" fontId="0" fillId="2" borderId="73" xfId="0" applyFill="1" applyBorder="1"/>
    <xf numFmtId="1" fontId="0" fillId="0" borderId="152" xfId="0" applyNumberFormat="1" applyBorder="1"/>
    <xf numFmtId="1" fontId="0" fillId="0" borderId="95" xfId="0" applyNumberFormat="1" applyBorder="1"/>
    <xf numFmtId="1" fontId="0" fillId="0" borderId="155" xfId="0" applyNumberFormat="1" applyBorder="1"/>
    <xf numFmtId="0" fontId="0" fillId="0" borderId="155" xfId="0" applyBorder="1"/>
    <xf numFmtId="0" fontId="7" fillId="2" borderId="155" xfId="0" applyFont="1" applyFill="1" applyBorder="1" applyAlignment="1">
      <alignment horizontal="center"/>
    </xf>
    <xf numFmtId="0" fontId="7" fillId="2" borderId="93" xfId="0" applyFont="1" applyFill="1" applyBorder="1" applyAlignment="1">
      <alignment horizontal="center"/>
    </xf>
    <xf numFmtId="1" fontId="7" fillId="2" borderId="100" xfId="0" applyNumberFormat="1" applyFont="1" applyFill="1" applyBorder="1" applyAlignment="1">
      <alignment wrapText="1"/>
    </xf>
    <xf numFmtId="0" fontId="7" fillId="2" borderId="125" xfId="0" applyFont="1" applyFill="1" applyBorder="1" applyAlignment="1">
      <alignment horizontal="center"/>
    </xf>
    <xf numFmtId="1" fontId="7" fillId="2" borderId="13" xfId="0" applyNumberFormat="1" applyFont="1" applyFill="1" applyBorder="1" applyAlignment="1">
      <alignment horizontal="center" wrapText="1"/>
    </xf>
    <xf numFmtId="1" fontId="7" fillId="2" borderId="11" xfId="0" applyNumberFormat="1" applyFont="1" applyFill="1" applyBorder="1" applyAlignment="1">
      <alignment horizontal="center" wrapText="1"/>
    </xf>
    <xf numFmtId="0" fontId="7" fillId="2" borderId="136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1" fontId="7" fillId="2" borderId="109" xfId="0" applyNumberFormat="1" applyFont="1" applyFill="1" applyBorder="1" applyAlignment="1">
      <alignment horizontal="center" wrapText="1"/>
    </xf>
    <xf numFmtId="1" fontId="0" fillId="0" borderId="19" xfId="0" applyNumberFormat="1" applyBorder="1"/>
    <xf numFmtId="166" fontId="0" fillId="0" borderId="18" xfId="0" applyNumberFormat="1" applyBorder="1"/>
    <xf numFmtId="1" fontId="0" fillId="0" borderId="113" xfId="0" applyNumberFormat="1" applyBorder="1"/>
    <xf numFmtId="166" fontId="26" fillId="2" borderId="236" xfId="0" applyNumberFormat="1" applyFont="1" applyFill="1" applyBorder="1" applyAlignment="1">
      <alignment vertical="center" wrapText="1"/>
    </xf>
    <xf numFmtId="166" fontId="0" fillId="0" borderId="55" xfId="0" applyNumberFormat="1" applyBorder="1"/>
    <xf numFmtId="166" fontId="0" fillId="0" borderId="125" xfId="0" applyNumberFormat="1" applyBorder="1"/>
    <xf numFmtId="166" fontId="0" fillId="0" borderId="93" xfId="0" applyNumberFormat="1" applyBorder="1"/>
    <xf numFmtId="166" fontId="0" fillId="6" borderId="67" xfId="0" applyNumberFormat="1" applyFill="1" applyBorder="1"/>
    <xf numFmtId="166" fontId="26" fillId="2" borderId="87" xfId="0" applyNumberFormat="1" applyFont="1" applyFill="1" applyBorder="1" applyAlignment="1">
      <alignment vertical="center" wrapText="1"/>
    </xf>
    <xf numFmtId="166" fontId="5" fillId="5" borderId="62" xfId="0" applyNumberFormat="1" applyFont="1" applyFill="1" applyBorder="1"/>
    <xf numFmtId="0" fontId="7" fillId="2" borderId="237" xfId="0" applyFont="1" applyFill="1" applyBorder="1" applyAlignment="1">
      <alignment horizontal="center"/>
    </xf>
    <xf numFmtId="166" fontId="26" fillId="2" borderId="238" xfId="0" applyNumberFormat="1" applyFont="1" applyFill="1" applyBorder="1" applyAlignment="1">
      <alignment vertical="center" wrapText="1"/>
    </xf>
    <xf numFmtId="1" fontId="0" fillId="6" borderId="239" xfId="0" applyNumberFormat="1" applyFill="1" applyBorder="1"/>
    <xf numFmtId="166" fontId="0" fillId="0" borderId="239" xfId="0" applyNumberFormat="1" applyBorder="1"/>
    <xf numFmtId="166" fontId="0" fillId="0" borderId="240" xfId="0" applyNumberFormat="1" applyBorder="1"/>
    <xf numFmtId="1" fontId="0" fillId="0" borderId="241" xfId="0" applyNumberFormat="1" applyBorder="1"/>
    <xf numFmtId="166" fontId="0" fillId="0" borderId="242" xfId="0" applyNumberFormat="1" applyBorder="1"/>
    <xf numFmtId="166" fontId="0" fillId="0" borderId="243" xfId="0" applyNumberFormat="1" applyBorder="1"/>
    <xf numFmtId="1" fontId="0" fillId="0" borderId="244" xfId="0" applyNumberFormat="1" applyBorder="1"/>
    <xf numFmtId="166" fontId="0" fillId="6" borderId="245" xfId="0" applyNumberFormat="1" applyFill="1" applyBorder="1"/>
    <xf numFmtId="166" fontId="5" fillId="5" borderId="245" xfId="0" applyNumberFormat="1" applyFont="1" applyFill="1" applyBorder="1"/>
    <xf numFmtId="166" fontId="0" fillId="5" borderId="245" xfId="0" applyNumberFormat="1" applyFill="1" applyBorder="1"/>
    <xf numFmtId="1" fontId="12" fillId="2" borderId="0" xfId="0" applyNumberFormat="1" applyFont="1" applyFill="1"/>
    <xf numFmtId="0" fontId="12" fillId="6" borderId="0" xfId="0" applyFont="1" applyFill="1" applyAlignment="1">
      <alignment horizontal="left"/>
    </xf>
    <xf numFmtId="166" fontId="26" fillId="2" borderId="246" xfId="0" applyNumberFormat="1" applyFont="1" applyFill="1" applyBorder="1" applyAlignment="1">
      <alignment vertical="center" wrapText="1"/>
    </xf>
    <xf numFmtId="1" fontId="0" fillId="6" borderId="115" xfId="0" applyNumberFormat="1" applyFill="1" applyBorder="1"/>
    <xf numFmtId="166" fontId="0" fillId="0" borderId="115" xfId="0" applyNumberFormat="1" applyBorder="1"/>
    <xf numFmtId="166" fontId="0" fillId="0" borderId="141" xfId="0" applyNumberFormat="1" applyBorder="1"/>
    <xf numFmtId="1" fontId="0" fillId="6" borderId="216" xfId="0" applyNumberFormat="1" applyFill="1" applyBorder="1"/>
    <xf numFmtId="166" fontId="0" fillId="0" borderId="103" xfId="0" applyNumberFormat="1" applyBorder="1"/>
    <xf numFmtId="166" fontId="0" fillId="0" borderId="104" xfId="0" applyNumberFormat="1" applyBorder="1"/>
    <xf numFmtId="1" fontId="0" fillId="6" borderId="103" xfId="0" applyNumberFormat="1" applyFill="1" applyBorder="1"/>
    <xf numFmtId="166" fontId="0" fillId="6" borderId="247" xfId="0" applyNumberFormat="1" applyFill="1" applyBorder="1"/>
    <xf numFmtId="0" fontId="3" fillId="2" borderId="0" xfId="0" applyFont="1" applyFill="1" applyAlignment="1">
      <alignment horizontal="centerContinuous"/>
    </xf>
    <xf numFmtId="0" fontId="3" fillId="2" borderId="0" xfId="0" applyFont="1" applyFill="1" applyAlignment="1">
      <alignment horizontal="centerContinuous" vertical="top"/>
    </xf>
    <xf numFmtId="1" fontId="0" fillId="0" borderId="96" xfId="0" applyNumberFormat="1" applyBorder="1" applyAlignment="1">
      <alignment horizontal="center" vertical="center"/>
    </xf>
    <xf numFmtId="0" fontId="10" fillId="0" borderId="248" xfId="0" applyFont="1" applyBorder="1" applyAlignment="1">
      <alignment horizontal="center" vertical="center"/>
    </xf>
    <xf numFmtId="0" fontId="0" fillId="0" borderId="101" xfId="0" applyBorder="1" applyAlignment="1">
      <alignment horizontal="center" vertical="center"/>
    </xf>
    <xf numFmtId="1" fontId="0" fillId="0" borderId="101" xfId="0" applyNumberFormat="1" applyBorder="1" applyAlignment="1">
      <alignment horizontal="center" vertical="center"/>
    </xf>
    <xf numFmtId="1" fontId="0" fillId="0" borderId="133" xfId="0" applyNumberFormat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30" fillId="0" borderId="0" xfId="0" applyFont="1"/>
    <xf numFmtId="0" fontId="4" fillId="0" borderId="0" xfId="0" applyFont="1"/>
    <xf numFmtId="0" fontId="7" fillId="2" borderId="91" xfId="0" applyFont="1" applyFill="1" applyBorder="1" applyAlignment="1">
      <alignment horizontal="center"/>
    </xf>
    <xf numFmtId="0" fontId="0" fillId="0" borderId="249" xfId="0" applyBorder="1"/>
    <xf numFmtId="0" fontId="0" fillId="0" borderId="250" xfId="0" applyBorder="1"/>
    <xf numFmtId="0" fontId="0" fillId="0" borderId="251" xfId="0" applyBorder="1"/>
    <xf numFmtId="0" fontId="0" fillId="0" borderId="109" xfId="0" applyBorder="1" applyAlignment="1">
      <alignment horizontal="center" vertical="center"/>
    </xf>
    <xf numFmtId="0" fontId="0" fillId="0" borderId="10" xfId="0" applyBorder="1"/>
    <xf numFmtId="0" fontId="0" fillId="0" borderId="8" xfId="0" applyBorder="1"/>
    <xf numFmtId="0" fontId="7" fillId="2" borderId="0" xfId="0" applyFont="1" applyFill="1" applyAlignment="1">
      <alignment horizontal="justify"/>
    </xf>
    <xf numFmtId="0" fontId="0" fillId="0" borderId="252" xfId="0" applyBorder="1"/>
    <xf numFmtId="0" fontId="0" fillId="0" borderId="253" xfId="0" applyBorder="1"/>
    <xf numFmtId="0" fontId="0" fillId="0" borderId="13" xfId="0" applyBorder="1" applyAlignment="1">
      <alignment horizontal="center" vertical="center"/>
    </xf>
    <xf numFmtId="0" fontId="0" fillId="0" borderId="48" xfId="0" applyBorder="1"/>
    <xf numFmtId="0" fontId="22" fillId="0" borderId="39" xfId="0" applyFont="1" applyBorder="1" applyAlignment="1">
      <alignment horizontal="centerContinuous"/>
    </xf>
    <xf numFmtId="0" fontId="0" fillId="2" borderId="254" xfId="0" applyFill="1" applyBorder="1" applyAlignment="1">
      <alignment horizontal="left" vertical="center"/>
    </xf>
    <xf numFmtId="0" fontId="0" fillId="0" borderId="252" xfId="0" applyBorder="1" applyAlignment="1">
      <alignment horizontal="centerContinuous" vertical="top"/>
    </xf>
    <xf numFmtId="2" fontId="7" fillId="2" borderId="255" xfId="0" applyNumberFormat="1" applyFont="1" applyFill="1" applyBorder="1" applyAlignment="1">
      <alignment horizontal="justify"/>
    </xf>
    <xf numFmtId="0" fontId="7" fillId="0" borderId="256" xfId="0" applyFont="1" applyBorder="1" applyAlignment="1">
      <alignment horizontal="centerContinuous" vertical="center" wrapText="1"/>
    </xf>
    <xf numFmtId="0" fontId="0" fillId="0" borderId="110" xfId="0" applyBorder="1"/>
    <xf numFmtId="0" fontId="0" fillId="0" borderId="257" xfId="0" applyBorder="1"/>
    <xf numFmtId="0" fontId="0" fillId="0" borderId="258" xfId="0" applyBorder="1"/>
    <xf numFmtId="0" fontId="10" fillId="0" borderId="95" xfId="0" applyFont="1" applyBorder="1" applyAlignment="1">
      <alignment horizontal="center" vertical="center"/>
    </xf>
    <xf numFmtId="0" fontId="10" fillId="0" borderId="131" xfId="0" applyFont="1" applyBorder="1" applyAlignment="1">
      <alignment horizontal="center" vertical="center"/>
    </xf>
    <xf numFmtId="1" fontId="0" fillId="0" borderId="132" xfId="0" quotePrefix="1" applyNumberFormat="1" applyBorder="1" applyAlignment="1">
      <alignment horizontal="center" vertical="center"/>
    </xf>
    <xf numFmtId="1" fontId="0" fillId="0" borderId="248" xfId="0" quotePrefix="1" applyNumberFormat="1" applyBorder="1" applyAlignment="1">
      <alignment horizontal="center" vertical="center"/>
    </xf>
    <xf numFmtId="1" fontId="0" fillId="0" borderId="259" xfId="0" applyNumberFormat="1" applyBorder="1" applyAlignment="1">
      <alignment horizontal="center" vertical="center"/>
    </xf>
    <xf numFmtId="1" fontId="0" fillId="0" borderId="260" xfId="0" applyNumberFormat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2" fontId="0" fillId="2" borderId="63" xfId="0" applyNumberFormat="1" applyFill="1" applyBorder="1" applyAlignment="1">
      <alignment horizontal="center" vertical="center"/>
    </xf>
    <xf numFmtId="0" fontId="0" fillId="0" borderId="33" xfId="0" quotePrefix="1" applyBorder="1" applyAlignment="1">
      <alignment horizontal="center" vertical="center"/>
    </xf>
    <xf numFmtId="2" fontId="0" fillId="5" borderId="22" xfId="0" applyNumberFormat="1" applyFill="1" applyBorder="1" applyAlignment="1">
      <alignment horizontal="center" vertical="center"/>
    </xf>
    <xf numFmtId="2" fontId="0" fillId="5" borderId="247" xfId="0" applyNumberFormat="1" applyFill="1" applyBorder="1" applyAlignment="1">
      <alignment horizontal="center" vertical="center"/>
    </xf>
    <xf numFmtId="2" fontId="0" fillId="5" borderId="43" xfId="0" applyNumberFormat="1" applyFill="1" applyBorder="1" applyAlignment="1">
      <alignment horizontal="center" vertical="center"/>
    </xf>
    <xf numFmtId="0" fontId="0" fillId="2" borderId="148" xfId="0" applyFill="1" applyBorder="1" applyAlignment="1">
      <alignment horizontal="centerContinuous" wrapText="1"/>
    </xf>
    <xf numFmtId="0" fontId="7" fillId="2" borderId="224" xfId="0" applyFont="1" applyFill="1" applyBorder="1" applyAlignment="1">
      <alignment horizontal="left" wrapText="1"/>
    </xf>
    <xf numFmtId="0" fontId="7" fillId="2" borderId="112" xfId="0" applyFont="1" applyFill="1" applyBorder="1" applyAlignment="1">
      <alignment horizontal="center" wrapText="1"/>
    </xf>
    <xf numFmtId="0" fontId="0" fillId="2" borderId="224" xfId="0" applyFill="1" applyBorder="1" applyAlignment="1">
      <alignment horizontal="centerContinuous" vertical="center"/>
    </xf>
    <xf numFmtId="0" fontId="7" fillId="2" borderId="51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0" fillId="2" borderId="164" xfId="0" applyFill="1" applyBorder="1"/>
    <xf numFmtId="0" fontId="10" fillId="2" borderId="238" xfId="0" applyFont="1" applyFill="1" applyBorder="1" applyAlignment="1">
      <alignment horizontal="center" vertical="center" wrapText="1"/>
    </xf>
    <xf numFmtId="0" fontId="0" fillId="4" borderId="239" xfId="0" applyFill="1" applyBorder="1" applyAlignment="1">
      <alignment horizontal="center" vertical="center"/>
    </xf>
    <xf numFmtId="0" fontId="0" fillId="0" borderId="239" xfId="0" applyBorder="1" applyAlignment="1">
      <alignment horizontal="center" vertical="center"/>
    </xf>
    <xf numFmtId="0" fontId="0" fillId="0" borderId="261" xfId="0" applyBorder="1" applyAlignment="1">
      <alignment horizontal="center" vertical="center"/>
    </xf>
    <xf numFmtId="0" fontId="0" fillId="4" borderId="262" xfId="0" applyFill="1" applyBorder="1" applyAlignment="1">
      <alignment horizontal="center" vertical="center"/>
    </xf>
    <xf numFmtId="0" fontId="0" fillId="5" borderId="262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5" fillId="2" borderId="154" xfId="0" applyFont="1" applyFill="1" applyBorder="1" applyAlignment="1">
      <alignment horizontal="center"/>
    </xf>
    <xf numFmtId="0" fontId="10" fillId="2" borderId="51" xfId="0" applyFont="1" applyFill="1" applyBorder="1" applyAlignment="1">
      <alignment horizontal="center" wrapText="1"/>
    </xf>
    <xf numFmtId="0" fontId="7" fillId="2" borderId="67" xfId="0" applyFont="1" applyFill="1" applyBorder="1" applyAlignment="1">
      <alignment horizontal="center" wrapText="1"/>
    </xf>
    <xf numFmtId="0" fontId="0" fillId="2" borderId="263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8" xfId="0" applyFill="1" applyBorder="1" applyAlignment="1">
      <alignment horizontal="center"/>
    </xf>
    <xf numFmtId="1" fontId="26" fillId="2" borderId="57" xfId="0" applyNumberFormat="1" applyFont="1" applyFill="1" applyBorder="1" applyAlignment="1">
      <alignment horizontal="center" vertical="center" wrapText="1"/>
    </xf>
    <xf numFmtId="1" fontId="26" fillId="2" borderId="238" xfId="0" applyNumberFormat="1" applyFont="1" applyFill="1" applyBorder="1" applyAlignment="1">
      <alignment horizontal="center" vertical="center" wrapText="1"/>
    </xf>
    <xf numFmtId="166" fontId="0" fillId="0" borderId="264" xfId="0" applyNumberFormat="1" applyBorder="1"/>
    <xf numFmtId="166" fontId="0" fillId="0" borderId="261" xfId="0" applyNumberFormat="1" applyBorder="1"/>
    <xf numFmtId="166" fontId="5" fillId="0" borderId="43" xfId="0" applyNumberFormat="1" applyFont="1" applyBorder="1"/>
    <xf numFmtId="0" fontId="7" fillId="2" borderId="57" xfId="0" applyFont="1" applyFill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136" xfId="0" applyBorder="1" applyAlignment="1">
      <alignment horizontal="center" vertical="center"/>
    </xf>
    <xf numFmtId="1" fontId="0" fillId="0" borderId="265" xfId="0" applyNumberFormat="1" applyBorder="1" applyAlignment="1">
      <alignment horizontal="center" vertical="center"/>
    </xf>
    <xf numFmtId="1" fontId="0" fillId="0" borderId="266" xfId="0" quotePrefix="1" applyNumberFormat="1" applyBorder="1" applyAlignment="1">
      <alignment horizontal="center" vertical="center"/>
    </xf>
    <xf numFmtId="1" fontId="0" fillId="0" borderId="216" xfId="0" quotePrefix="1" applyNumberFormat="1" applyBorder="1" applyAlignment="1">
      <alignment horizontal="center" vertical="center"/>
    </xf>
    <xf numFmtId="0" fontId="0" fillId="0" borderId="248" xfId="0" applyBorder="1" applyAlignment="1">
      <alignment horizontal="center" vertical="center"/>
    </xf>
    <xf numFmtId="0" fontId="0" fillId="2" borderId="267" xfId="0" quotePrefix="1" applyFill="1" applyBorder="1" applyAlignment="1">
      <alignment horizontal="center" vertical="center"/>
    </xf>
    <xf numFmtId="2" fontId="0" fillId="0" borderId="259" xfId="0" quotePrefix="1" applyNumberFormat="1" applyBorder="1" applyAlignment="1">
      <alignment horizontal="center" vertical="center"/>
    </xf>
    <xf numFmtId="1" fontId="0" fillId="0" borderId="268" xfId="0" applyNumberFormat="1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2" fontId="0" fillId="0" borderId="260" xfId="0" quotePrefix="1" applyNumberFormat="1" applyBorder="1" applyAlignment="1">
      <alignment horizontal="center" vertical="center"/>
    </xf>
    <xf numFmtId="1" fontId="0" fillId="0" borderId="269" xfId="0" applyNumberFormat="1" applyBorder="1" applyAlignment="1">
      <alignment horizontal="center" vertical="center"/>
    </xf>
    <xf numFmtId="0" fontId="0" fillId="2" borderId="270" xfId="0" quotePrefix="1" applyFill="1" applyBorder="1" applyAlignment="1">
      <alignment horizontal="center" vertical="center"/>
    </xf>
    <xf numFmtId="0" fontId="0" fillId="2" borderId="216" xfId="0" quotePrefix="1" applyFill="1" applyBorder="1" applyAlignment="1">
      <alignment horizontal="center" vertical="center"/>
    </xf>
    <xf numFmtId="2" fontId="0" fillId="0" borderId="271" xfId="0" quotePrefix="1" applyNumberFormat="1" applyBorder="1" applyAlignment="1">
      <alignment horizontal="center" vertical="center"/>
    </xf>
    <xf numFmtId="1" fontId="0" fillId="0" borderId="271" xfId="0" applyNumberFormat="1" applyBorder="1" applyAlignment="1">
      <alignment horizontal="center" vertical="center"/>
    </xf>
    <xf numFmtId="1" fontId="0" fillId="0" borderId="118" xfId="0" applyNumberFormat="1" applyBorder="1" applyAlignment="1">
      <alignment horizontal="center" vertical="center"/>
    </xf>
    <xf numFmtId="1" fontId="0" fillId="2" borderId="142" xfId="0" applyNumberFormat="1" applyFill="1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7" fillId="2" borderId="272" xfId="0" applyFont="1" applyFill="1" applyBorder="1" applyAlignment="1">
      <alignment horizontal="center" wrapText="1"/>
    </xf>
    <xf numFmtId="0" fontId="7" fillId="2" borderId="95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 wrapText="1"/>
    </xf>
    <xf numFmtId="0" fontId="12" fillId="3" borderId="0" xfId="0" applyFont="1" applyFill="1" applyAlignment="1" applyProtection="1">
      <alignment horizontal="left"/>
      <protection locked="0"/>
    </xf>
    <xf numFmtId="0" fontId="10" fillId="3" borderId="0" xfId="0" applyFont="1" applyFill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  <xf numFmtId="0" fontId="12" fillId="3" borderId="0" xfId="0" applyFont="1" applyFill="1" applyAlignment="1" applyProtection="1">
      <alignment horizontal="right"/>
      <protection locked="0"/>
    </xf>
    <xf numFmtId="0" fontId="0" fillId="4" borderId="55" xfId="0" applyFill="1" applyBorder="1" applyAlignment="1" applyProtection="1">
      <alignment horizontal="center" vertical="center"/>
      <protection locked="0"/>
    </xf>
    <xf numFmtId="0" fontId="0" fillId="4" borderId="103" xfId="0" applyFill="1" applyBorder="1" applyAlignment="1" applyProtection="1">
      <alignment horizontal="center" vertical="center"/>
      <protection locked="0"/>
    </xf>
    <xf numFmtId="0" fontId="0" fillId="11" borderId="55" xfId="0" quotePrefix="1" applyFill="1" applyBorder="1" applyAlignment="1" applyProtection="1">
      <alignment horizontal="center" vertical="center"/>
      <protection locked="0"/>
    </xf>
    <xf numFmtId="0" fontId="0" fillId="11" borderId="103" xfId="0" quotePrefix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>
      <alignment horizontal="center" wrapText="1"/>
    </xf>
    <xf numFmtId="0" fontId="7" fillId="2" borderId="47" xfId="0" applyFont="1" applyFill="1" applyBorder="1" applyAlignment="1">
      <alignment horizontal="center" vertical="top" wrapText="1"/>
    </xf>
    <xf numFmtId="166" fontId="7" fillId="2" borderId="7" xfId="0" applyNumberFormat="1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top"/>
    </xf>
    <xf numFmtId="166" fontId="7" fillId="2" borderId="7" xfId="0" applyNumberFormat="1" applyFont="1" applyFill="1" applyBorder="1" applyAlignment="1">
      <alignment horizontal="center"/>
    </xf>
    <xf numFmtId="0" fontId="0" fillId="0" borderId="273" xfId="0" applyBorder="1" applyAlignment="1">
      <alignment horizontal="centerContinuous" vertical="top"/>
    </xf>
    <xf numFmtId="166" fontId="0" fillId="2" borderId="274" xfId="0" applyNumberFormat="1" applyFill="1" applyBorder="1" applyAlignment="1">
      <alignment horizontal="left" vertical="center"/>
    </xf>
    <xf numFmtId="1" fontId="0" fillId="0" borderId="275" xfId="0" applyNumberFormat="1" applyBorder="1" applyAlignment="1">
      <alignment horizontal="center" vertical="center"/>
    </xf>
    <xf numFmtId="1" fontId="0" fillId="0" borderId="276" xfId="0" applyNumberFormat="1" applyBorder="1" applyAlignment="1">
      <alignment horizontal="center" vertical="center"/>
    </xf>
    <xf numFmtId="0" fontId="0" fillId="2" borderId="267" xfId="0" applyFill="1" applyBorder="1" applyAlignment="1">
      <alignment horizontal="center" vertical="center"/>
    </xf>
    <xf numFmtId="0" fontId="0" fillId="2" borderId="270" xfId="0" applyFill="1" applyBorder="1" applyAlignment="1">
      <alignment horizontal="center" vertical="center"/>
    </xf>
    <xf numFmtId="0" fontId="0" fillId="2" borderId="216" xfId="0" applyFill="1" applyBorder="1" applyAlignment="1">
      <alignment horizontal="center" vertical="center"/>
    </xf>
    <xf numFmtId="1" fontId="8" fillId="2" borderId="267" xfId="0" applyNumberFormat="1" applyFont="1" applyFill="1" applyBorder="1" applyAlignment="1">
      <alignment horizontal="center" vertical="center"/>
    </xf>
    <xf numFmtId="1" fontId="8" fillId="2" borderId="270" xfId="0" applyNumberFormat="1" applyFont="1" applyFill="1" applyBorder="1" applyAlignment="1">
      <alignment horizontal="center" vertical="center"/>
    </xf>
    <xf numFmtId="1" fontId="8" fillId="2" borderId="216" xfId="0" applyNumberFormat="1" applyFont="1" applyFill="1" applyBorder="1" applyAlignment="1">
      <alignment horizontal="center" vertical="center"/>
    </xf>
    <xf numFmtId="2" fontId="0" fillId="0" borderId="275" xfId="0" quotePrefix="1" applyNumberFormat="1" applyBorder="1" applyAlignment="1">
      <alignment horizontal="center" vertical="center"/>
    </xf>
    <xf numFmtId="2" fontId="0" fillId="0" borderId="276" xfId="0" quotePrefix="1" applyNumberFormat="1" applyBorder="1" applyAlignment="1">
      <alignment horizontal="center" vertical="center"/>
    </xf>
    <xf numFmtId="2" fontId="0" fillId="0" borderId="265" xfId="0" quotePrefix="1" applyNumberFormat="1" applyBorder="1" applyAlignment="1">
      <alignment horizontal="center" vertical="center"/>
    </xf>
    <xf numFmtId="1" fontId="0" fillId="3" borderId="277" xfId="0" applyNumberFormat="1" applyFill="1" applyBorder="1" applyAlignment="1" applyProtection="1">
      <alignment horizontal="center" vertical="center"/>
      <protection locked="0"/>
    </xf>
    <xf numFmtId="1" fontId="0" fillId="3" borderId="278" xfId="0" applyNumberFormat="1" applyFill="1" applyBorder="1" applyAlignment="1" applyProtection="1">
      <alignment horizontal="center" vertical="center"/>
      <protection locked="0"/>
    </xf>
    <xf numFmtId="1" fontId="0" fillId="3" borderId="279" xfId="0" applyNumberFormat="1" applyFill="1" applyBorder="1" applyAlignment="1" applyProtection="1">
      <alignment horizontal="center" vertical="center"/>
      <protection locked="0"/>
    </xf>
    <xf numFmtId="1" fontId="0" fillId="6" borderId="40" xfId="0" applyNumberFormat="1" applyFill="1" applyBorder="1" applyAlignment="1" applyProtection="1">
      <alignment horizontal="center" vertical="center"/>
      <protection locked="0"/>
    </xf>
    <xf numFmtId="1" fontId="0" fillId="3" borderId="152" xfId="0" applyNumberFormat="1" applyFill="1" applyBorder="1" applyAlignment="1" applyProtection="1">
      <alignment horizontal="center" vertical="center"/>
      <protection locked="0"/>
    </xf>
    <xf numFmtId="1" fontId="0" fillId="3" borderId="68" xfId="0" applyNumberFormat="1" applyFill="1" applyBorder="1" applyAlignment="1" applyProtection="1">
      <alignment horizontal="center" vertical="center"/>
      <protection locked="0"/>
    </xf>
    <xf numFmtId="0" fontId="0" fillId="6" borderId="270" xfId="0" applyFill="1" applyBorder="1" applyAlignment="1" applyProtection="1">
      <alignment horizontal="center" vertical="center"/>
      <protection locked="0"/>
    </xf>
    <xf numFmtId="0" fontId="0" fillId="6" borderId="13" xfId="0" applyFill="1" applyBorder="1" applyAlignment="1" applyProtection="1">
      <alignment horizontal="center" vertical="center"/>
      <protection locked="0"/>
    </xf>
    <xf numFmtId="1" fontId="8" fillId="6" borderId="270" xfId="0" applyNumberFormat="1" applyFont="1" applyFill="1" applyBorder="1" applyAlignment="1" applyProtection="1">
      <alignment horizontal="center" vertical="center"/>
      <protection locked="0"/>
    </xf>
    <xf numFmtId="1" fontId="8" fillId="6" borderId="11" xfId="0" applyNumberFormat="1" applyFont="1" applyFill="1" applyBorder="1" applyAlignment="1" applyProtection="1">
      <alignment horizontal="center" vertical="center"/>
      <protection locked="0"/>
    </xf>
    <xf numFmtId="0" fontId="0" fillId="6" borderId="11" xfId="0" applyFill="1" applyBorder="1" applyAlignment="1" applyProtection="1">
      <alignment horizontal="center" vertical="center"/>
      <protection locked="0"/>
    </xf>
    <xf numFmtId="0" fontId="0" fillId="9" borderId="270" xfId="0" quotePrefix="1" applyFill="1" applyBorder="1" applyAlignment="1" applyProtection="1">
      <alignment horizontal="center" vertical="center"/>
      <protection locked="0"/>
    </xf>
    <xf numFmtId="0" fontId="0" fillId="9" borderId="11" xfId="0" quotePrefix="1" applyFill="1" applyBorder="1" applyAlignment="1" applyProtection="1">
      <alignment horizontal="center" vertical="center"/>
      <protection locked="0"/>
    </xf>
    <xf numFmtId="0" fontId="0" fillId="6" borderId="113" xfId="0" applyFill="1" applyBorder="1" applyAlignment="1" applyProtection="1">
      <alignment horizontal="center" vertical="center"/>
      <protection locked="0"/>
    </xf>
    <xf numFmtId="0" fontId="0" fillId="6" borderId="146" xfId="0" applyFill="1" applyBorder="1" applyAlignment="1" applyProtection="1">
      <alignment horizontal="center" vertical="center"/>
      <protection locked="0"/>
    </xf>
    <xf numFmtId="0" fontId="0" fillId="6" borderId="145" xfId="0" applyFill="1" applyBorder="1" applyAlignment="1" applyProtection="1">
      <alignment horizontal="center" vertical="center"/>
      <protection locked="0"/>
    </xf>
    <xf numFmtId="0" fontId="0" fillId="6" borderId="116" xfId="0" applyFill="1" applyBorder="1" applyAlignment="1" applyProtection="1">
      <alignment horizontal="center" vertical="center"/>
      <protection locked="0"/>
    </xf>
    <xf numFmtId="0" fontId="0" fillId="4" borderId="16" xfId="0" applyFill="1" applyBorder="1" applyAlignment="1" applyProtection="1">
      <alignment horizontal="center" vertical="center"/>
      <protection locked="0"/>
    </xf>
    <xf numFmtId="0" fontId="0" fillId="4" borderId="33" xfId="0" applyFill="1" applyBorder="1" applyAlignment="1" applyProtection="1">
      <alignment horizontal="center" vertical="center"/>
      <protection locked="0"/>
    </xf>
    <xf numFmtId="0" fontId="0" fillId="9" borderId="16" xfId="0" quotePrefix="1" applyFill="1" applyBorder="1" applyAlignment="1" applyProtection="1">
      <alignment horizontal="center" vertical="center"/>
      <protection locked="0"/>
    </xf>
    <xf numFmtId="0" fontId="0" fillId="9" borderId="33" xfId="0" quotePrefix="1" applyFill="1" applyBorder="1" applyAlignment="1" applyProtection="1">
      <alignment horizontal="center" vertical="center"/>
      <protection locked="0"/>
    </xf>
    <xf numFmtId="0" fontId="0" fillId="4" borderId="19" xfId="0" applyFill="1" applyBorder="1" applyAlignment="1" applyProtection="1">
      <alignment horizontal="center" vertical="center"/>
      <protection locked="0"/>
    </xf>
    <xf numFmtId="0" fontId="0" fillId="4" borderId="36" xfId="0" applyFill="1" applyBorder="1" applyAlignment="1" applyProtection="1">
      <alignment horizontal="center" vertical="center"/>
      <protection locked="0"/>
    </xf>
    <xf numFmtId="1" fontId="0" fillId="4" borderId="83" xfId="0" applyNumberFormat="1" applyFill="1" applyBorder="1" applyAlignment="1" applyProtection="1">
      <alignment horizontal="center" vertical="center"/>
      <protection locked="0"/>
    </xf>
    <xf numFmtId="1" fontId="0" fillId="4" borderId="143" xfId="0" applyNumberFormat="1" applyFill="1" applyBorder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left"/>
      <protection locked="0"/>
    </xf>
    <xf numFmtId="0" fontId="7" fillId="6" borderId="0" xfId="0" applyFont="1" applyFill="1" applyAlignment="1" applyProtection="1">
      <alignment horizontal="left"/>
      <protection locked="0"/>
    </xf>
    <xf numFmtId="0" fontId="0" fillId="12" borderId="280" xfId="0" applyFill="1" applyBorder="1" applyAlignment="1">
      <alignment horizontal="centerContinuous"/>
    </xf>
    <xf numFmtId="0" fontId="0" fillId="12" borderId="214" xfId="0" applyFill="1" applyBorder="1" applyAlignment="1">
      <alignment horizontal="centerContinuous"/>
    </xf>
    <xf numFmtId="0" fontId="0" fillId="2" borderId="7" xfId="0" applyFill="1" applyBorder="1" applyAlignment="1">
      <alignment horizontal="centerContinuous" vertical="center" wrapText="1"/>
    </xf>
    <xf numFmtId="0" fontId="0" fillId="0" borderId="6" xfId="0" applyBorder="1" applyAlignment="1">
      <alignment horizontal="center" vertical="top"/>
    </xf>
    <xf numFmtId="0" fontId="0" fillId="12" borderId="6" xfId="0" applyFill="1" applyBorder="1" applyAlignment="1">
      <alignment horizontal="centerContinuous"/>
    </xf>
    <xf numFmtId="0" fontId="0" fillId="2" borderId="125" xfId="0" applyFill="1" applyBorder="1" applyAlignment="1">
      <alignment horizontal="centerContinuous"/>
    </xf>
    <xf numFmtId="0" fontId="7" fillId="2" borderId="64" xfId="0" applyFont="1" applyFill="1" applyBorder="1" applyAlignment="1">
      <alignment horizontal="centerContinuous" wrapText="1"/>
    </xf>
    <xf numFmtId="0" fontId="0" fillId="2" borderId="64" xfId="0" applyFill="1" applyBorder="1" applyAlignment="1">
      <alignment horizontal="centerContinuous" wrapText="1"/>
    </xf>
    <xf numFmtId="0" fontId="0" fillId="0" borderId="221" xfId="0" applyBorder="1" applyAlignment="1">
      <alignment horizontal="centerContinuous" wrapText="1"/>
    </xf>
    <xf numFmtId="0" fontId="7" fillId="2" borderId="65" xfId="0" applyFont="1" applyFill="1" applyBorder="1" applyAlignment="1">
      <alignment horizontal="center" wrapText="1"/>
    </xf>
    <xf numFmtId="0" fontId="0" fillId="0" borderId="16" xfId="0" applyBorder="1" applyAlignment="1">
      <alignment horizontal="center"/>
    </xf>
    <xf numFmtId="49" fontId="0" fillId="0" borderId="16" xfId="0" applyNumberFormat="1" applyBorder="1" applyAlignment="1">
      <alignment horizontal="center"/>
    </xf>
    <xf numFmtId="0" fontId="0" fillId="6" borderId="19" xfId="0" applyFill="1" applyBorder="1" applyAlignment="1" applyProtection="1">
      <alignment horizontal="center"/>
      <protection locked="0"/>
    </xf>
    <xf numFmtId="0" fontId="0" fillId="2" borderId="66" xfId="0" applyFill="1" applyBorder="1" applyAlignment="1">
      <alignment horizontal="center"/>
    </xf>
    <xf numFmtId="0" fontId="0" fillId="2" borderId="64" xfId="0" applyFill="1" applyBorder="1" applyAlignment="1">
      <alignment horizontal="center"/>
    </xf>
    <xf numFmtId="0" fontId="0" fillId="0" borderId="211" xfId="0" quotePrefix="1" applyBorder="1" applyAlignment="1">
      <alignment horizontal="center"/>
    </xf>
    <xf numFmtId="0" fontId="0" fillId="6" borderId="17" xfId="0" applyFill="1" applyBorder="1" applyAlignment="1" applyProtection="1">
      <alignment horizontal="center"/>
      <protection locked="0"/>
    </xf>
    <xf numFmtId="0" fontId="0" fillId="0" borderId="56" xfId="0" applyBorder="1" applyAlignment="1">
      <alignment horizontal="center"/>
    </xf>
    <xf numFmtId="0" fontId="0" fillId="6" borderId="67" xfId="0" quotePrefix="1" applyFill="1" applyBorder="1" applyAlignment="1" applyProtection="1">
      <alignment horizontal="center"/>
      <protection locked="0"/>
    </xf>
    <xf numFmtId="0" fontId="0" fillId="0" borderId="67" xfId="0" quotePrefix="1" applyBorder="1" applyAlignment="1">
      <alignment horizontal="center"/>
    </xf>
    <xf numFmtId="0" fontId="7" fillId="2" borderId="58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49" fontId="0" fillId="0" borderId="25" xfId="0" applyNumberFormat="1" applyBorder="1" applyAlignment="1">
      <alignment horizontal="center"/>
    </xf>
    <xf numFmtId="0" fontId="0" fillId="6" borderId="44" xfId="0" applyFill="1" applyBorder="1" applyAlignment="1" applyProtection="1">
      <alignment horizontal="center"/>
      <protection locked="0"/>
    </xf>
    <xf numFmtId="0" fontId="0" fillId="2" borderId="68" xfId="0" applyFill="1" applyBorder="1" applyAlignment="1">
      <alignment horizontal="center"/>
    </xf>
    <xf numFmtId="0" fontId="0" fillId="2" borderId="281" xfId="0" applyFill="1" applyBorder="1" applyAlignment="1">
      <alignment horizontal="center"/>
    </xf>
    <xf numFmtId="0" fontId="0" fillId="13" borderId="56" xfId="0" applyFill="1" applyBorder="1" applyAlignment="1">
      <alignment horizontal="center"/>
    </xf>
    <xf numFmtId="0" fontId="0" fillId="6" borderId="45" xfId="0" applyFill="1" applyBorder="1" applyAlignment="1" applyProtection="1">
      <alignment horizontal="center"/>
      <protection locked="0"/>
    </xf>
    <xf numFmtId="0" fontId="0" fillId="0" borderId="169" xfId="0" quotePrefix="1" applyBorder="1" applyAlignment="1">
      <alignment horizontal="center"/>
    </xf>
    <xf numFmtId="0" fontId="0" fillId="0" borderId="64" xfId="0" applyBorder="1" applyAlignment="1">
      <alignment horizontal="center"/>
    </xf>
    <xf numFmtId="0" fontId="0" fillId="6" borderId="22" xfId="0" applyFill="1" applyBorder="1" applyAlignment="1" applyProtection="1">
      <alignment horizontal="center"/>
      <protection locked="0"/>
    </xf>
    <xf numFmtId="0" fontId="0" fillId="0" borderId="22" xfId="0" quotePrefix="1" applyBorder="1" applyAlignment="1">
      <alignment horizontal="center"/>
    </xf>
    <xf numFmtId="0" fontId="7" fillId="2" borderId="69" xfId="0" applyFont="1" applyFill="1" applyBorder="1" applyAlignment="1">
      <alignment horizontal="center" vertical="center" wrapText="1"/>
    </xf>
    <xf numFmtId="0" fontId="0" fillId="0" borderId="70" xfId="0" applyBorder="1" applyAlignment="1">
      <alignment horizontal="center"/>
    </xf>
    <xf numFmtId="49" fontId="0" fillId="0" borderId="70" xfId="0" applyNumberFormat="1" applyBorder="1" applyAlignment="1">
      <alignment horizontal="center"/>
    </xf>
    <xf numFmtId="0" fontId="0" fillId="6" borderId="71" xfId="0" applyFill="1" applyBorder="1" applyAlignment="1" applyProtection="1">
      <alignment horizontal="center"/>
      <protection locked="0"/>
    </xf>
    <xf numFmtId="0" fontId="0" fillId="2" borderId="72" xfId="0" applyFill="1" applyBorder="1" applyAlignment="1">
      <alignment horizontal="center"/>
    </xf>
    <xf numFmtId="0" fontId="0" fillId="6" borderId="73" xfId="0" applyFill="1" applyBorder="1" applyAlignment="1" applyProtection="1">
      <alignment horizontal="center"/>
      <protection locked="0"/>
    </xf>
    <xf numFmtId="0" fontId="0" fillId="0" borderId="99" xfId="0" quotePrefix="1" applyBorder="1" applyAlignment="1">
      <alignment horizontal="center"/>
    </xf>
    <xf numFmtId="0" fontId="0" fillId="13" borderId="66" xfId="0" applyFill="1" applyBorder="1" applyAlignment="1">
      <alignment horizontal="center"/>
    </xf>
    <xf numFmtId="0" fontId="0" fillId="13" borderId="64" xfId="0" applyFill="1" applyBorder="1" applyAlignment="1">
      <alignment horizontal="center"/>
    </xf>
    <xf numFmtId="0" fontId="0" fillId="13" borderId="64" xfId="0" quotePrefix="1" applyFill="1" applyBorder="1" applyAlignment="1">
      <alignment horizontal="center"/>
    </xf>
    <xf numFmtId="0" fontId="0" fillId="13" borderId="164" xfId="0" applyFill="1" applyBorder="1" applyAlignment="1">
      <alignment horizontal="center"/>
    </xf>
    <xf numFmtId="0" fontId="0" fillId="13" borderId="214" xfId="0" quotePrefix="1" applyFill="1" applyBorder="1" applyAlignment="1">
      <alignment horizontal="center"/>
    </xf>
    <xf numFmtId="0" fontId="0" fillId="13" borderId="53" xfId="0" quotePrefix="1" applyFill="1" applyBorder="1" applyAlignment="1">
      <alignment horizontal="center"/>
    </xf>
    <xf numFmtId="0" fontId="0" fillId="13" borderId="53" xfId="0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82" xfId="0" quotePrefix="1" applyBorder="1" applyAlignment="1">
      <alignment horizontal="center"/>
    </xf>
    <xf numFmtId="0" fontId="0" fillId="0" borderId="282" xfId="0" applyBorder="1" applyAlignment="1">
      <alignment horizontal="center"/>
    </xf>
    <xf numFmtId="0" fontId="0" fillId="0" borderId="78" xfId="0" quotePrefix="1" applyBorder="1" applyAlignment="1">
      <alignment horizontal="center"/>
    </xf>
    <xf numFmtId="0" fontId="0" fillId="0" borderId="34" xfId="0" quotePrefix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5" borderId="62" xfId="0" applyFill="1" applyBorder="1" applyAlignment="1">
      <alignment horizontal="center"/>
    </xf>
    <xf numFmtId="1" fontId="0" fillId="6" borderId="0" xfId="0" applyNumberFormat="1" applyFill="1" applyAlignment="1" applyProtection="1">
      <alignment horizontal="left"/>
      <protection locked="0"/>
    </xf>
    <xf numFmtId="166" fontId="0" fillId="6" borderId="245" xfId="0" applyNumberFormat="1" applyFill="1" applyBorder="1" applyProtection="1">
      <protection locked="0"/>
    </xf>
    <xf numFmtId="1" fontId="0" fillId="6" borderId="239" xfId="0" applyNumberFormat="1" applyFill="1" applyBorder="1" applyProtection="1">
      <protection locked="0"/>
    </xf>
    <xf numFmtId="2" fontId="7" fillId="2" borderId="11" xfId="0" applyNumberFormat="1" applyFont="1" applyFill="1" applyBorder="1" applyAlignment="1">
      <alignment horizontal="center"/>
    </xf>
    <xf numFmtId="2" fontId="7" fillId="2" borderId="14" xfId="0" applyNumberFormat="1" applyFont="1" applyFill="1" applyBorder="1" applyAlignment="1">
      <alignment horizontal="center"/>
    </xf>
    <xf numFmtId="0" fontId="7" fillId="2" borderId="112" xfId="0" applyFont="1" applyFill="1" applyBorder="1" applyAlignment="1">
      <alignment horizontal="justify"/>
    </xf>
    <xf numFmtId="166" fontId="0" fillId="0" borderId="14" xfId="0" applyNumberFormat="1" applyBorder="1" applyAlignment="1">
      <alignment horizontal="center" vertical="center"/>
    </xf>
    <xf numFmtId="166" fontId="0" fillId="2" borderId="7" xfId="0" applyNumberFormat="1" applyFill="1" applyBorder="1" applyAlignment="1">
      <alignment horizontal="left" vertical="center"/>
    </xf>
    <xf numFmtId="0" fontId="0" fillId="0" borderId="47" xfId="0" applyBorder="1" applyAlignment="1">
      <alignment horizontal="centerContinuous" vertical="top"/>
    </xf>
    <xf numFmtId="0" fontId="7" fillId="2" borderId="129" xfId="0" applyFont="1" applyFill="1" applyBorder="1" applyAlignment="1">
      <alignment horizontal="justify"/>
    </xf>
    <xf numFmtId="0" fontId="7" fillId="2" borderId="128" xfId="0" applyFont="1" applyFill="1" applyBorder="1" applyAlignment="1">
      <alignment horizontal="justify"/>
    </xf>
    <xf numFmtId="0" fontId="7" fillId="2" borderId="53" xfId="0" applyFont="1" applyFill="1" applyBorder="1" applyAlignment="1">
      <alignment horizontal="justify"/>
    </xf>
    <xf numFmtId="0" fontId="0" fillId="2" borderId="285" xfId="0" applyFill="1" applyBorder="1" applyAlignment="1">
      <alignment horizontal="centerContinuous" vertical="top"/>
    </xf>
    <xf numFmtId="1" fontId="0" fillId="4" borderId="97" xfId="0" applyNumberFormat="1" applyFill="1" applyBorder="1" applyAlignment="1" applyProtection="1">
      <alignment horizontal="center" vertical="center"/>
      <protection locked="0"/>
    </xf>
    <xf numFmtId="1" fontId="0" fillId="4" borderId="47" xfId="0" applyNumberFormat="1" applyFill="1" applyBorder="1" applyAlignment="1" applyProtection="1">
      <alignment horizontal="center" vertical="center"/>
      <protection locked="0"/>
    </xf>
    <xf numFmtId="1" fontId="0" fillId="4" borderId="142" xfId="0" applyNumberFormat="1" applyFill="1" applyBorder="1" applyAlignment="1" applyProtection="1">
      <alignment horizontal="center" vertical="center"/>
      <protection locked="0"/>
    </xf>
    <xf numFmtId="2" fontId="7" fillId="2" borderId="0" xfId="0" applyNumberFormat="1" applyFont="1" applyFill="1" applyAlignment="1">
      <alignment horizontal="center" vertical="center"/>
    </xf>
    <xf numFmtId="0" fontId="7" fillId="0" borderId="91" xfId="0" applyFont="1" applyBorder="1" applyAlignment="1">
      <alignment horizontal="centerContinuous" vertical="center" wrapText="1"/>
    </xf>
    <xf numFmtId="2" fontId="0" fillId="0" borderId="90" xfId="0" quotePrefix="1" applyNumberFormat="1" applyBorder="1" applyAlignment="1">
      <alignment horizontal="center" vertical="center"/>
    </xf>
    <xf numFmtId="0" fontId="0" fillId="4" borderId="126" xfId="0" applyFill="1" applyBorder="1" applyAlignment="1" applyProtection="1">
      <alignment horizontal="center" vertical="center"/>
      <protection locked="0"/>
    </xf>
    <xf numFmtId="0" fontId="0" fillId="4" borderId="283" xfId="0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0" fillId="11" borderId="11" xfId="0" quotePrefix="1" applyFill="1" applyBorder="1" applyAlignment="1" applyProtection="1">
      <alignment horizontal="center" vertical="center"/>
      <protection locked="0"/>
    </xf>
    <xf numFmtId="0" fontId="0" fillId="4" borderId="109" xfId="0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vertical="top"/>
    </xf>
    <xf numFmtId="0" fontId="21" fillId="2" borderId="0" xfId="0" applyFont="1" applyFill="1" applyAlignment="1">
      <alignment horizontal="left"/>
    </xf>
    <xf numFmtId="0" fontId="21" fillId="2" borderId="38" xfId="0" applyFont="1" applyFill="1" applyBorder="1" applyAlignment="1">
      <alignment horizontal="left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Continuous" vertical="center"/>
    </xf>
    <xf numFmtId="0" fontId="21" fillId="2" borderId="2" xfId="0" applyFont="1" applyFill="1" applyBorder="1" applyAlignment="1">
      <alignment horizontal="centerContinuous" vertical="center"/>
    </xf>
    <xf numFmtId="0" fontId="21" fillId="2" borderId="79" xfId="0" applyFont="1" applyFill="1" applyBorder="1" applyAlignment="1">
      <alignment horizontal="left" vertical="center" wrapText="1"/>
    </xf>
    <xf numFmtId="166" fontId="21" fillId="2" borderId="4" xfId="0" applyNumberFormat="1" applyFont="1" applyFill="1" applyBorder="1" applyAlignment="1">
      <alignment vertical="center"/>
    </xf>
    <xf numFmtId="0" fontId="0" fillId="0" borderId="7" xfId="0" applyBorder="1" applyAlignment="1">
      <alignment horizontal="centerContinuous" vertical="top"/>
    </xf>
    <xf numFmtId="0" fontId="7" fillId="2" borderId="12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vertical="justify" wrapText="1"/>
    </xf>
    <xf numFmtId="0" fontId="7" fillId="2" borderId="12" xfId="0" applyFont="1" applyFill="1" applyBorder="1" applyAlignment="1">
      <alignment horizontal="center"/>
    </xf>
    <xf numFmtId="0" fontId="7" fillId="2" borderId="286" xfId="0" applyFont="1" applyFill="1" applyBorder="1" applyAlignment="1">
      <alignment horizontal="center" vertical="center" wrapText="1"/>
    </xf>
    <xf numFmtId="166" fontId="0" fillId="0" borderId="261" xfId="0" applyNumberFormat="1" applyBorder="1" applyAlignment="1">
      <alignment horizontal="center" vertical="center"/>
    </xf>
    <xf numFmtId="1" fontId="0" fillId="0" borderId="287" xfId="0" applyNumberFormat="1" applyBorder="1" applyAlignment="1">
      <alignment horizontal="center" vertical="center"/>
    </xf>
    <xf numFmtId="1" fontId="8" fillId="3" borderId="239" xfId="0" applyNumberFormat="1" applyFont="1" applyFill="1" applyBorder="1" applyAlignment="1">
      <alignment horizontal="center" vertical="center"/>
    </xf>
    <xf numFmtId="1" fontId="0" fillId="0" borderId="239" xfId="0" applyNumberFormat="1" applyBorder="1" applyAlignment="1">
      <alignment horizontal="center" vertical="center"/>
    </xf>
    <xf numFmtId="0" fontId="0" fillId="4" borderId="241" xfId="0" applyFill="1" applyBorder="1" applyAlignment="1">
      <alignment horizontal="center" vertical="center"/>
    </xf>
    <xf numFmtId="166" fontId="0" fillId="0" borderId="287" xfId="0" applyNumberFormat="1" applyBorder="1" applyAlignment="1">
      <alignment horizontal="center" vertical="center"/>
    </xf>
    <xf numFmtId="1" fontId="0" fillId="4" borderId="242" xfId="0" applyNumberFormat="1" applyFill="1" applyBorder="1" applyAlignment="1">
      <alignment horizontal="center" vertical="center"/>
    </xf>
    <xf numFmtId="2" fontId="5" fillId="5" borderId="245" xfId="0" applyNumberFormat="1" applyFont="1" applyFill="1" applyBorder="1" applyAlignment="1">
      <alignment horizontal="center" vertical="center"/>
    </xf>
    <xf numFmtId="0" fontId="0" fillId="3" borderId="0" xfId="0" applyFill="1" applyProtection="1">
      <protection locked="0"/>
    </xf>
    <xf numFmtId="0" fontId="0" fillId="4" borderId="16" xfId="0" applyFill="1" applyBorder="1" applyProtection="1">
      <protection locked="0"/>
    </xf>
    <xf numFmtId="0" fontId="0" fillId="4" borderId="25" xfId="0" applyFill="1" applyBorder="1" applyProtection="1">
      <protection locked="0"/>
    </xf>
    <xf numFmtId="0" fontId="0" fillId="4" borderId="21" xfId="0" applyFill="1" applyBorder="1" applyProtection="1">
      <protection locked="0"/>
    </xf>
    <xf numFmtId="0" fontId="0" fillId="4" borderId="59" xfId="0" applyFill="1" applyBorder="1" applyProtection="1">
      <protection locked="0"/>
    </xf>
    <xf numFmtId="0" fontId="3" fillId="0" borderId="0" xfId="0" applyFont="1"/>
    <xf numFmtId="0" fontId="0" fillId="0" borderId="0" xfId="0" applyAlignment="1">
      <alignment horizontal="right"/>
    </xf>
    <xf numFmtId="0" fontId="6" fillId="0" borderId="0" xfId="0" applyFont="1"/>
    <xf numFmtId="0" fontId="3" fillId="2" borderId="0" xfId="0" applyFont="1" applyFill="1" applyAlignment="1">
      <alignment horizontal="right"/>
    </xf>
    <xf numFmtId="0" fontId="12" fillId="0" borderId="0" xfId="0" applyFont="1" applyAlignment="1" applyProtection="1">
      <alignment horizontal="right"/>
      <protection locked="0"/>
    </xf>
    <xf numFmtId="0" fontId="21" fillId="0" borderId="0" xfId="0" applyFont="1" applyAlignment="1" applyProtection="1">
      <alignment horizontal="right"/>
      <protection locked="0"/>
    </xf>
    <xf numFmtId="0" fontId="12" fillId="3" borderId="0" xfId="0" applyFont="1" applyFill="1"/>
    <xf numFmtId="166" fontId="20" fillId="0" borderId="0" xfId="0" applyNumberFormat="1" applyFont="1"/>
    <xf numFmtId="166" fontId="12" fillId="0" borderId="0" xfId="0" applyNumberFormat="1" applyFont="1"/>
    <xf numFmtId="0" fontId="0" fillId="0" borderId="0" xfId="0" applyAlignment="1" applyProtection="1">
      <alignment horizontal="left"/>
      <protection locked="0"/>
    </xf>
    <xf numFmtId="1" fontId="5" fillId="0" borderId="0" xfId="0" applyNumberFormat="1" applyFont="1" applyAlignment="1">
      <alignment horizontal="right"/>
    </xf>
    <xf numFmtId="166" fontId="4" fillId="0" borderId="0" xfId="6" applyNumberFormat="1" applyAlignment="1" applyProtection="1">
      <alignment horizontal="left"/>
      <protection locked="0"/>
    </xf>
    <xf numFmtId="0" fontId="4" fillId="0" borderId="0" xfId="6" applyAlignment="1" applyProtection="1">
      <alignment horizontal="left"/>
      <protection locked="0"/>
    </xf>
    <xf numFmtId="166" fontId="20" fillId="0" borderId="0" xfId="0" applyNumberFormat="1" applyFont="1" applyProtection="1">
      <protection locked="0"/>
    </xf>
    <xf numFmtId="1" fontId="3" fillId="0" borderId="0" xfId="0" applyNumberFormat="1" applyFont="1"/>
    <xf numFmtId="166" fontId="5" fillId="0" borderId="0" xfId="0" applyNumberFormat="1" applyFont="1" applyAlignment="1">
      <alignment horizontal="left"/>
    </xf>
    <xf numFmtId="1" fontId="3" fillId="0" borderId="0" xfId="6" applyNumberFormat="1" applyFont="1" applyProtection="1"/>
    <xf numFmtId="0" fontId="7" fillId="0" borderId="0" xfId="0" applyFont="1" applyAlignment="1">
      <alignment horizontal="left"/>
    </xf>
    <xf numFmtId="0" fontId="20" fillId="0" borderId="0" xfId="0" applyFont="1"/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2" fillId="0" borderId="0" xfId="0" applyFont="1" applyAlignment="1">
      <alignment horizontal="left"/>
    </xf>
    <xf numFmtId="1" fontId="0" fillId="0" borderId="0" xfId="0" applyNumberFormat="1" applyAlignment="1">
      <alignment horizontal="left"/>
    </xf>
    <xf numFmtId="0" fontId="5" fillId="0" borderId="0" xfId="0" applyFont="1" applyAlignment="1">
      <alignment horizontal="right"/>
    </xf>
    <xf numFmtId="164" fontId="11" fillId="14" borderId="0" xfId="7" applyFill="1"/>
    <xf numFmtId="164" fontId="11" fillId="15" borderId="0" xfId="7" applyFill="1"/>
    <xf numFmtId="164" fontId="15" fillId="15" borderId="0" xfId="7" applyFont="1" applyFill="1"/>
    <xf numFmtId="164" fontId="16" fillId="15" borderId="0" xfId="7" applyFont="1" applyFill="1"/>
    <xf numFmtId="164" fontId="17" fillId="15" borderId="0" xfId="7" applyFont="1" applyFill="1" applyAlignment="1">
      <alignment horizontal="center"/>
    </xf>
    <xf numFmtId="164" fontId="14" fillId="15" borderId="0" xfId="7" applyFont="1" applyFill="1" applyAlignment="1">
      <alignment horizontal="center"/>
    </xf>
    <xf numFmtId="0" fontId="7" fillId="2" borderId="136" xfId="0" applyFont="1" applyFill="1" applyBorder="1" applyAlignment="1">
      <alignment horizontal="justify"/>
    </xf>
    <xf numFmtId="0" fontId="7" fillId="2" borderId="137" xfId="0" applyFont="1" applyFill="1" applyBorder="1" applyAlignment="1">
      <alignment horizontal="justify"/>
    </xf>
    <xf numFmtId="0" fontId="7" fillId="2" borderId="137" xfId="0" applyFont="1" applyFill="1" applyBorder="1" applyAlignment="1">
      <alignment wrapText="1"/>
    </xf>
    <xf numFmtId="166" fontId="18" fillId="2" borderId="0" xfId="0" applyNumberFormat="1" applyFont="1" applyFill="1" applyAlignment="1">
      <alignment horizontal="centerContinuous" vertical="top"/>
    </xf>
    <xf numFmtId="0" fontId="18" fillId="0" borderId="0" xfId="0" applyFont="1" applyAlignment="1">
      <alignment vertical="top"/>
    </xf>
    <xf numFmtId="0" fontId="21" fillId="2" borderId="0" xfId="0" applyFont="1" applyFill="1" applyAlignment="1">
      <alignment vertical="center"/>
    </xf>
    <xf numFmtId="0" fontId="21" fillId="2" borderId="0" xfId="0" applyFont="1" applyFill="1" applyAlignment="1">
      <alignment horizontal="right" vertical="center"/>
    </xf>
    <xf numFmtId="0" fontId="10" fillId="3" borderId="0" xfId="0" applyFont="1" applyFill="1" applyAlignment="1" applyProtection="1">
      <alignment horizontal="left" vertical="center"/>
      <protection locked="0"/>
    </xf>
    <xf numFmtId="0" fontId="10" fillId="3" borderId="0" xfId="0" applyFont="1" applyFill="1" applyAlignment="1">
      <alignment horizontal="left" vertical="center"/>
    </xf>
    <xf numFmtId="0" fontId="21" fillId="2" borderId="0" xfId="0" applyFont="1" applyFill="1" applyAlignment="1">
      <alignment horizontal="left" vertical="center"/>
    </xf>
    <xf numFmtId="0" fontId="12" fillId="3" borderId="0" xfId="0" applyFont="1" applyFill="1" applyAlignment="1" applyProtection="1">
      <alignment horizontal="right" vertical="center"/>
      <protection locked="0"/>
    </xf>
    <xf numFmtId="0" fontId="12" fillId="3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166" fontId="21" fillId="3" borderId="0" xfId="0" applyNumberFormat="1" applyFont="1" applyFill="1" applyAlignment="1">
      <alignment vertical="center"/>
    </xf>
    <xf numFmtId="0" fontId="3" fillId="2" borderId="108" xfId="0" applyFont="1" applyFill="1" applyBorder="1"/>
    <xf numFmtId="0" fontId="0" fillId="2" borderId="108" xfId="0" applyFill="1" applyBorder="1" applyAlignment="1">
      <alignment horizontal="right"/>
    </xf>
    <xf numFmtId="0" fontId="0" fillId="0" borderId="60" xfId="0" applyBorder="1"/>
    <xf numFmtId="0" fontId="21" fillId="2" borderId="38" xfId="0" applyFont="1" applyFill="1" applyBorder="1"/>
    <xf numFmtId="0" fontId="21" fillId="2" borderId="2" xfId="0" applyFont="1" applyFill="1" applyBorder="1"/>
    <xf numFmtId="0" fontId="21" fillId="2" borderId="3" xfId="0" applyFont="1" applyFill="1" applyBorder="1"/>
    <xf numFmtId="0" fontId="21" fillId="2" borderId="232" xfId="0" applyFont="1" applyFill="1" applyBorder="1" applyAlignment="1">
      <alignment vertical="center"/>
    </xf>
    <xf numFmtId="0" fontId="21" fillId="2" borderId="2" xfId="0" applyFont="1" applyFill="1" applyBorder="1" applyAlignment="1">
      <alignment vertical="center"/>
    </xf>
    <xf numFmtId="0" fontId="21" fillId="2" borderId="3" xfId="0" applyFont="1" applyFill="1" applyBorder="1" applyAlignment="1">
      <alignment vertical="center"/>
    </xf>
    <xf numFmtId="0" fontId="21" fillId="2" borderId="288" xfId="0" applyFont="1" applyFill="1" applyBorder="1" applyAlignment="1">
      <alignment horizontal="left" wrapText="1"/>
    </xf>
    <xf numFmtId="166" fontId="21" fillId="2" borderId="7" xfId="0" applyNumberFormat="1" applyFont="1" applyFill="1" applyBorder="1"/>
    <xf numFmtId="0" fontId="21" fillId="2" borderId="40" xfId="0" applyFont="1" applyFill="1" applyBorder="1"/>
    <xf numFmtId="0" fontId="21" fillId="2" borderId="12" xfId="0" applyFont="1" applyFill="1" applyBorder="1"/>
    <xf numFmtId="0" fontId="21" fillId="2" borderId="152" xfId="0" applyFont="1" applyFill="1" applyBorder="1" applyAlignment="1">
      <alignment vertical="center"/>
    </xf>
    <xf numFmtId="0" fontId="21" fillId="2" borderId="12" xfId="0" applyFont="1" applyFill="1" applyBorder="1" applyAlignment="1">
      <alignment vertical="center"/>
    </xf>
    <xf numFmtId="0" fontId="0" fillId="2" borderId="288" xfId="0" applyFill="1" applyBorder="1" applyAlignment="1">
      <alignment vertical="top" wrapText="1"/>
    </xf>
    <xf numFmtId="0" fontId="21" fillId="2" borderId="48" xfId="0" applyFont="1" applyFill="1" applyBorder="1"/>
    <xf numFmtId="0" fontId="21" fillId="2" borderId="39" xfId="0" applyFont="1" applyFill="1" applyBorder="1"/>
    <xf numFmtId="0" fontId="21" fillId="2" borderId="10" xfId="0" applyFont="1" applyFill="1" applyBorder="1"/>
    <xf numFmtId="0" fontId="21" fillId="2" borderId="289" xfId="0" applyFont="1" applyFill="1" applyBorder="1" applyAlignment="1">
      <alignment vertical="center"/>
    </xf>
    <xf numFmtId="0" fontId="21" fillId="2" borderId="39" xfId="0" applyFont="1" applyFill="1" applyBorder="1" applyAlignment="1">
      <alignment vertical="center"/>
    </xf>
    <xf numFmtId="0" fontId="21" fillId="2" borderId="10" xfId="0" applyFont="1" applyFill="1" applyBorder="1" applyAlignment="1">
      <alignment vertical="center"/>
    </xf>
    <xf numFmtId="0" fontId="0" fillId="0" borderId="288" xfId="0" applyBorder="1" applyAlignment="1">
      <alignment horizontal="centerContinuous" vertical="top"/>
    </xf>
    <xf numFmtId="0" fontId="7" fillId="2" borderId="290" xfId="0" applyFont="1" applyFill="1" applyBorder="1" applyAlignment="1">
      <alignment wrapText="1"/>
    </xf>
    <xf numFmtId="0" fontId="7" fillId="2" borderId="137" xfId="0" applyFont="1" applyFill="1" applyBorder="1" applyAlignment="1">
      <alignment horizontal="centerContinuous" wrapText="1"/>
    </xf>
    <xf numFmtId="0" fontId="7" fillId="2" borderId="288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wrapText="1"/>
    </xf>
    <xf numFmtId="0" fontId="0" fillId="0" borderId="137" xfId="0" applyBorder="1"/>
    <xf numFmtId="0" fontId="0" fillId="2" borderId="288" xfId="0" applyFill="1" applyBorder="1" applyAlignment="1">
      <alignment horizontal="centerContinuous" vertical="top"/>
    </xf>
    <xf numFmtId="0" fontId="7" fillId="2" borderId="136" xfId="0" applyFont="1" applyFill="1" applyBorder="1" applyAlignment="1">
      <alignment horizontal="center" vertical="justify"/>
    </xf>
    <xf numFmtId="0" fontId="7" fillId="2" borderId="291" xfId="0" applyFont="1" applyFill="1" applyBorder="1" applyAlignment="1">
      <alignment horizontal="center" vertical="center" wrapText="1"/>
    </xf>
    <xf numFmtId="0" fontId="0" fillId="4" borderId="292" xfId="0" applyFill="1" applyBorder="1" applyAlignment="1" applyProtection="1">
      <alignment horizontal="center" vertical="center"/>
      <protection locked="0"/>
    </xf>
    <xf numFmtId="0" fontId="0" fillId="0" borderId="292" xfId="0" applyBorder="1" applyAlignment="1">
      <alignment horizontal="center" vertical="center"/>
    </xf>
    <xf numFmtId="166" fontId="0" fillId="0" borderId="89" xfId="0" applyNumberFormat="1" applyBorder="1" applyAlignment="1">
      <alignment horizontal="center" vertical="center"/>
    </xf>
    <xf numFmtId="0" fontId="0" fillId="3" borderId="292" xfId="0" quotePrefix="1" applyFill="1" applyBorder="1" applyAlignment="1" applyProtection="1">
      <alignment horizontal="center" vertical="center"/>
      <protection locked="0"/>
    </xf>
    <xf numFmtId="166" fontId="0" fillId="0" borderId="227" xfId="0" applyNumberFormat="1" applyBorder="1" applyAlignment="1">
      <alignment horizontal="center" vertical="center"/>
    </xf>
    <xf numFmtId="166" fontId="0" fillId="0" borderId="293" xfId="0" applyNumberFormat="1" applyBorder="1" applyAlignment="1">
      <alignment horizontal="center" vertical="center"/>
    </xf>
    <xf numFmtId="0" fontId="0" fillId="16" borderId="248" xfId="0" applyFill="1" applyBorder="1" applyAlignment="1" applyProtection="1">
      <alignment horizontal="center" vertical="center"/>
      <protection locked="0"/>
    </xf>
    <xf numFmtId="166" fontId="0" fillId="0" borderId="294" xfId="0" quotePrefix="1" applyNumberFormat="1" applyBorder="1" applyAlignment="1">
      <alignment horizontal="center" vertical="center"/>
    </xf>
    <xf numFmtId="0" fontId="0" fillId="16" borderId="292" xfId="0" applyFill="1" applyBorder="1" applyAlignment="1" applyProtection="1">
      <alignment horizontal="center" vertical="center"/>
      <protection locked="0"/>
    </xf>
    <xf numFmtId="166" fontId="0" fillId="0" borderId="292" xfId="0" applyNumberFormat="1" applyBorder="1" applyAlignment="1">
      <alignment horizontal="center" vertical="center"/>
    </xf>
    <xf numFmtId="1" fontId="0" fillId="0" borderId="294" xfId="0" applyNumberFormat="1" applyBorder="1" applyAlignment="1">
      <alignment horizontal="center" vertical="center"/>
    </xf>
    <xf numFmtId="1" fontId="0" fillId="17" borderId="295" xfId="0" applyNumberFormat="1" applyFill="1" applyBorder="1" applyAlignment="1" applyProtection="1">
      <alignment horizontal="center" vertical="center"/>
      <protection locked="0"/>
    </xf>
    <xf numFmtId="166" fontId="0" fillId="7" borderId="296" xfId="0" applyNumberFormat="1" applyFill="1" applyBorder="1" applyAlignment="1">
      <alignment horizontal="center" vertical="center"/>
    </xf>
    <xf numFmtId="0" fontId="0" fillId="4" borderId="239" xfId="0" applyFill="1" applyBorder="1" applyAlignment="1" applyProtection="1">
      <alignment horizontal="center" vertical="center"/>
      <protection locked="0"/>
    </xf>
    <xf numFmtId="0" fontId="0" fillId="3" borderId="241" xfId="0" quotePrefix="1" applyFill="1" applyBorder="1" applyAlignment="1" applyProtection="1">
      <alignment horizontal="center" vertical="center"/>
      <protection locked="0"/>
    </xf>
    <xf numFmtId="166" fontId="0" fillId="0" borderId="242" xfId="0" applyNumberFormat="1" applyBorder="1" applyAlignment="1">
      <alignment horizontal="center" vertical="center"/>
    </xf>
    <xf numFmtId="166" fontId="0" fillId="0" borderId="243" xfId="0" applyNumberFormat="1" applyBorder="1" applyAlignment="1">
      <alignment horizontal="center" vertical="center"/>
    </xf>
    <xf numFmtId="0" fontId="0" fillId="16" borderId="242" xfId="0" applyFill="1" applyBorder="1" applyAlignment="1" applyProtection="1">
      <alignment horizontal="center" vertical="center"/>
      <protection locked="0"/>
    </xf>
    <xf numFmtId="0" fontId="0" fillId="0" borderId="297" xfId="0" applyBorder="1" applyAlignment="1">
      <alignment horizontal="center" vertical="center"/>
    </xf>
    <xf numFmtId="166" fontId="0" fillId="0" borderId="242" xfId="0" quotePrefix="1" applyNumberFormat="1" applyBorder="1" applyAlignment="1">
      <alignment horizontal="center" vertical="center"/>
    </xf>
    <xf numFmtId="0" fontId="0" fillId="16" borderId="241" xfId="0" applyFill="1" applyBorder="1" applyAlignment="1" applyProtection="1">
      <alignment horizontal="center" vertical="center"/>
      <protection locked="0"/>
    </xf>
    <xf numFmtId="166" fontId="0" fillId="0" borderId="239" xfId="0" applyNumberFormat="1" applyBorder="1" applyAlignment="1">
      <alignment horizontal="center" vertical="center"/>
    </xf>
    <xf numFmtId="0" fontId="0" fillId="16" borderId="239" xfId="0" applyFill="1" applyBorder="1" applyAlignment="1" applyProtection="1">
      <alignment horizontal="center" vertical="center"/>
      <protection locked="0"/>
    </xf>
    <xf numFmtId="1" fontId="0" fillId="0" borderId="240" xfId="0" applyNumberFormat="1" applyBorder="1" applyAlignment="1">
      <alignment horizontal="center" vertical="center"/>
    </xf>
    <xf numFmtId="1" fontId="0" fillId="17" borderId="298" xfId="0" applyNumberFormat="1" applyFill="1" applyBorder="1" applyAlignment="1" applyProtection="1">
      <alignment horizontal="center" vertical="center"/>
      <protection locked="0"/>
    </xf>
    <xf numFmtId="166" fontId="0" fillId="7" borderId="262" xfId="0" applyNumberForma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/>
    </xf>
    <xf numFmtId="2" fontId="0" fillId="0" borderId="0" xfId="0" quotePrefix="1" applyNumberFormat="1" applyAlignment="1">
      <alignment horizontal="center" vertical="center"/>
    </xf>
    <xf numFmtId="0" fontId="0" fillId="0" borderId="0" xfId="0" quotePrefix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7" fillId="0" borderId="32" xfId="0" applyFont="1" applyBorder="1" applyAlignment="1">
      <alignment horizontal="center" vertical="center" wrapText="1"/>
    </xf>
    <xf numFmtId="166" fontId="0" fillId="0" borderId="85" xfId="0" applyNumberFormat="1" applyBorder="1" applyAlignment="1">
      <alignment horizontal="center" vertical="center"/>
    </xf>
    <xf numFmtId="166" fontId="0" fillId="0" borderId="33" xfId="0" quotePrefix="1" applyNumberFormat="1" applyBorder="1" applyAlignment="1">
      <alignment horizontal="center" vertical="center"/>
    </xf>
    <xf numFmtId="166" fontId="0" fillId="0" borderId="34" xfId="0" applyNumberFormat="1" applyBorder="1" applyAlignment="1">
      <alignment horizontal="center" vertical="center"/>
    </xf>
    <xf numFmtId="166" fontId="0" fillId="0" borderId="36" xfId="0" applyNumberFormat="1" applyBorder="1" applyAlignment="1">
      <alignment horizontal="center" vertical="center"/>
    </xf>
    <xf numFmtId="166" fontId="21" fillId="7" borderId="62" xfId="0" applyNumberFormat="1" applyFont="1" applyFill="1" applyBorder="1" applyAlignment="1">
      <alignment horizontal="center" vertical="center"/>
    </xf>
    <xf numFmtId="0" fontId="0" fillId="2" borderId="154" xfId="0" applyFill="1" applyBorder="1"/>
    <xf numFmtId="0" fontId="7" fillId="2" borderId="98" xfId="0" applyFont="1" applyFill="1" applyBorder="1" applyAlignment="1">
      <alignment wrapText="1"/>
    </xf>
    <xf numFmtId="0" fontId="7" fillId="2" borderId="272" xfId="0" applyFont="1" applyFill="1" applyBorder="1" applyAlignment="1">
      <alignment wrapText="1"/>
    </xf>
    <xf numFmtId="0" fontId="7" fillId="2" borderId="237" xfId="0" applyFont="1" applyFill="1" applyBorder="1"/>
    <xf numFmtId="0" fontId="7" fillId="2" borderId="98" xfId="0" applyFont="1" applyFill="1" applyBorder="1" applyAlignment="1">
      <alignment horizontal="left" wrapText="1"/>
    </xf>
    <xf numFmtId="0" fontId="7" fillId="2" borderId="201" xfId="0" applyFont="1" applyFill="1" applyBorder="1" applyAlignment="1">
      <alignment wrapText="1"/>
    </xf>
    <xf numFmtId="0" fontId="7" fillId="2" borderId="137" xfId="0" applyFont="1" applyFill="1" applyBorder="1"/>
    <xf numFmtId="0" fontId="7" fillId="2" borderId="263" xfId="0" applyFont="1" applyFill="1" applyBorder="1"/>
    <xf numFmtId="0" fontId="7" fillId="2" borderId="98" xfId="0" applyFont="1" applyFill="1" applyBorder="1" applyAlignment="1">
      <alignment horizontal="center" vertical="center"/>
    </xf>
    <xf numFmtId="0" fontId="0" fillId="2" borderId="201" xfId="0" applyFill="1" applyBorder="1" applyAlignment="1">
      <alignment vertical="center"/>
    </xf>
    <xf numFmtId="0" fontId="0" fillId="2" borderId="263" xfId="0" applyFill="1" applyBorder="1"/>
    <xf numFmtId="0" fontId="7" fillId="2" borderId="22" xfId="0" applyFont="1" applyFill="1" applyBorder="1" applyAlignment="1">
      <alignment horizontal="center" vertical="center" wrapText="1"/>
    </xf>
    <xf numFmtId="0" fontId="4" fillId="0" borderId="16" xfId="0" applyFont="1" applyBorder="1"/>
    <xf numFmtId="166" fontId="4" fillId="0" borderId="17" xfId="0" applyNumberFormat="1" applyFont="1" applyBorder="1"/>
    <xf numFmtId="166" fontId="4" fillId="0" borderId="157" xfId="0" quotePrefix="1" applyNumberFormat="1" applyFont="1" applyBorder="1"/>
    <xf numFmtId="0" fontId="4" fillId="0" borderId="96" xfId="0" applyFont="1" applyBorder="1"/>
    <xf numFmtId="166" fontId="4" fillId="0" borderId="157" xfId="0" quotePrefix="1" applyNumberFormat="1" applyFont="1" applyBorder="1" applyAlignment="1">
      <alignment horizontal="right"/>
    </xf>
    <xf numFmtId="166" fontId="4" fillId="0" borderId="157" xfId="0" applyNumberFormat="1" applyFont="1" applyBorder="1"/>
    <xf numFmtId="166" fontId="4" fillId="0" borderId="156" xfId="0" applyNumberFormat="1" applyFont="1" applyBorder="1"/>
    <xf numFmtId="166" fontId="4" fillId="5" borderId="21" xfId="0" applyNumberFormat="1" applyFont="1" applyFill="1" applyBorder="1"/>
    <xf numFmtId="0" fontId="7" fillId="2" borderId="247" xfId="0" applyFont="1" applyFill="1" applyBorder="1" applyAlignment="1">
      <alignment horizontal="center" vertical="center" wrapText="1"/>
    </xf>
    <xf numFmtId="0" fontId="4" fillId="0" borderId="115" xfId="0" applyFont="1" applyBorder="1"/>
    <xf numFmtId="166" fontId="4" fillId="0" borderId="141" xfId="0" applyNumberFormat="1" applyFont="1" applyBorder="1"/>
    <xf numFmtId="0" fontId="4" fillId="0" borderId="118" xfId="0" applyFont="1" applyBorder="1"/>
    <xf numFmtId="166" fontId="4" fillId="0" borderId="299" xfId="0" applyNumberFormat="1" applyFont="1" applyBorder="1"/>
    <xf numFmtId="166" fontId="4" fillId="0" borderId="300" xfId="0" applyNumberFormat="1" applyFont="1" applyBorder="1"/>
    <xf numFmtId="0" fontId="7" fillId="0" borderId="43" xfId="0" applyFont="1" applyBorder="1" applyAlignment="1">
      <alignment horizontal="center"/>
    </xf>
    <xf numFmtId="0" fontId="4" fillId="0" borderId="149" xfId="0" applyFont="1" applyBorder="1"/>
    <xf numFmtId="0" fontId="4" fillId="0" borderId="33" xfId="0" quotePrefix="1" applyFont="1" applyBorder="1" applyAlignment="1">
      <alignment horizontal="right"/>
    </xf>
    <xf numFmtId="166" fontId="4" fillId="0" borderId="78" xfId="0" applyNumberFormat="1" applyFont="1" applyBorder="1"/>
    <xf numFmtId="0" fontId="4" fillId="0" borderId="36" xfId="0" quotePrefix="1" applyFont="1" applyBorder="1" applyAlignment="1">
      <alignment horizontal="right"/>
    </xf>
    <xf numFmtId="166" fontId="4" fillId="0" borderId="34" xfId="0" applyNumberFormat="1" applyFont="1" applyBorder="1"/>
    <xf numFmtId="0" fontId="4" fillId="0" borderId="33" xfId="0" applyFont="1" applyBorder="1"/>
    <xf numFmtId="0" fontId="4" fillId="0" borderId="36" xfId="0" applyFont="1" applyBorder="1"/>
    <xf numFmtId="0" fontId="4" fillId="0" borderId="121" xfId="0" quotePrefix="1" applyFont="1" applyBorder="1" applyAlignment="1">
      <alignment horizontal="right"/>
    </xf>
    <xf numFmtId="166" fontId="4" fillId="0" borderId="196" xfId="0" applyNumberFormat="1" applyFont="1" applyBorder="1"/>
    <xf numFmtId="166" fontId="4" fillId="0" borderId="43" xfId="0" applyNumberFormat="1" applyFont="1" applyBorder="1"/>
    <xf numFmtId="166" fontId="4" fillId="0" borderId="62" xfId="0" applyNumberFormat="1" applyFont="1" applyBorder="1"/>
    <xf numFmtId="0" fontId="4" fillId="4" borderId="301" xfId="0" applyFont="1" applyFill="1" applyBorder="1" applyProtection="1">
      <protection locked="0"/>
    </xf>
    <xf numFmtId="0" fontId="4" fillId="4" borderId="302" xfId="0" applyFont="1" applyFill="1" applyBorder="1" applyProtection="1">
      <protection locked="0"/>
    </xf>
    <xf numFmtId="0" fontId="4" fillId="4" borderId="16" xfId="0" quotePrefix="1" applyFont="1" applyFill="1" applyBorder="1" applyProtection="1">
      <protection locked="0"/>
    </xf>
    <xf numFmtId="0" fontId="4" fillId="4" borderId="115" xfId="0" applyFont="1" applyFill="1" applyBorder="1" applyProtection="1">
      <protection locked="0"/>
    </xf>
    <xf numFmtId="0" fontId="4" fillId="4" borderId="16" xfId="0" applyFont="1" applyFill="1" applyBorder="1" applyProtection="1">
      <protection locked="0"/>
    </xf>
    <xf numFmtId="0" fontId="4" fillId="4" borderId="21" xfId="0" applyFont="1" applyFill="1" applyBorder="1" applyProtection="1">
      <protection locked="0"/>
    </xf>
    <xf numFmtId="0" fontId="0" fillId="6" borderId="67" xfId="0" quotePrefix="1" applyFill="1" applyBorder="1" applyProtection="1">
      <protection locked="0"/>
    </xf>
    <xf numFmtId="0" fontId="0" fillId="6" borderId="220" xfId="0" quotePrefix="1" applyFill="1" applyBorder="1" applyProtection="1">
      <protection locked="0"/>
    </xf>
    <xf numFmtId="0" fontId="0" fillId="6" borderId="219" xfId="0" quotePrefix="1" applyFill="1" applyBorder="1" applyProtection="1">
      <protection locked="0"/>
    </xf>
    <xf numFmtId="0" fontId="0" fillId="6" borderId="219" xfId="0" applyFill="1" applyBorder="1" applyProtection="1">
      <protection locked="0"/>
    </xf>
    <xf numFmtId="0" fontId="0" fillId="2" borderId="226" xfId="0" applyFill="1" applyBorder="1"/>
    <xf numFmtId="0" fontId="0" fillId="2" borderId="67" xfId="0" quotePrefix="1" applyFill="1" applyBorder="1"/>
    <xf numFmtId="0" fontId="0" fillId="2" borderId="220" xfId="0" quotePrefix="1" applyFill="1" applyBorder="1"/>
    <xf numFmtId="0" fontId="0" fillId="0" borderId="67" xfId="0" quotePrefix="1" applyBorder="1"/>
    <xf numFmtId="0" fontId="0" fillId="0" borderId="220" xfId="0" quotePrefix="1" applyBorder="1"/>
    <xf numFmtId="0" fontId="0" fillId="6" borderId="67" xfId="0" applyFill="1" applyBorder="1" applyProtection="1">
      <protection locked="0"/>
    </xf>
    <xf numFmtId="0" fontId="0" fillId="0" borderId="63" xfId="0" applyBorder="1"/>
    <xf numFmtId="0" fontId="7" fillId="2" borderId="158" xfId="0" applyFont="1" applyFill="1" applyBorder="1" applyAlignment="1">
      <alignment wrapText="1"/>
    </xf>
    <xf numFmtId="0" fontId="7" fillId="2" borderId="95" xfId="0" applyFont="1" applyFill="1" applyBorder="1" applyAlignment="1">
      <alignment wrapText="1"/>
    </xf>
    <xf numFmtId="0" fontId="0" fillId="4" borderId="19" xfId="0" applyFill="1" applyBorder="1" applyProtection="1">
      <protection locked="0"/>
    </xf>
    <xf numFmtId="0" fontId="0" fillId="4" borderId="44" xfId="0" applyFill="1" applyBorder="1" applyProtection="1">
      <protection locked="0"/>
    </xf>
    <xf numFmtId="0" fontId="0" fillId="0" borderId="66" xfId="0" applyBorder="1"/>
    <xf numFmtId="0" fontId="0" fillId="0" borderId="96" xfId="0" applyBorder="1"/>
    <xf numFmtId="0" fontId="0" fillId="0" borderId="164" xfId="0" applyBorder="1"/>
    <xf numFmtId="0" fontId="7" fillId="2" borderId="0" xfId="0" applyFont="1" applyFill="1" applyAlignment="1">
      <alignment horizontal="center" vertical="top"/>
    </xf>
    <xf numFmtId="0" fontId="0" fillId="6" borderId="74" xfId="0" applyFill="1" applyBorder="1"/>
    <xf numFmtId="0" fontId="0" fillId="0" borderId="19" xfId="0" quotePrefix="1" applyBorder="1"/>
    <xf numFmtId="0" fontId="0" fillId="0" borderId="157" xfId="0" quotePrefix="1" applyBorder="1"/>
    <xf numFmtId="0" fontId="0" fillId="5" borderId="22" xfId="0" applyFill="1" applyBorder="1"/>
    <xf numFmtId="0" fontId="4" fillId="0" borderId="0" xfId="6" applyAlignment="1">
      <alignment vertical="top"/>
    </xf>
    <xf numFmtId="0" fontId="5" fillId="2" borderId="0" xfId="0" applyFont="1" applyFill="1" applyAlignment="1">
      <alignment horizontal="right"/>
    </xf>
    <xf numFmtId="0" fontId="28" fillId="2" borderId="2" xfId="0" applyFont="1" applyFill="1" applyBorder="1" applyAlignment="1">
      <alignment horizontal="centerContinuous" wrapText="1"/>
    </xf>
    <xf numFmtId="0" fontId="0" fillId="2" borderId="7" xfId="0" applyFill="1" applyBorder="1" applyAlignment="1">
      <alignment vertical="center"/>
    </xf>
    <xf numFmtId="0" fontId="7" fillId="2" borderId="303" xfId="0" applyFont="1" applyFill="1" applyBorder="1" applyAlignment="1">
      <alignment horizontal="left" wrapText="1"/>
    </xf>
    <xf numFmtId="1" fontId="7" fillId="2" borderId="131" xfId="0" applyNumberFormat="1" applyFont="1" applyFill="1" applyBorder="1" applyAlignment="1">
      <alignment wrapText="1"/>
    </xf>
    <xf numFmtId="0" fontId="7" fillId="2" borderId="53" xfId="0" applyFont="1" applyFill="1" applyBorder="1"/>
    <xf numFmtId="1" fontId="7" fillId="2" borderId="128" xfId="0" applyNumberFormat="1" applyFont="1" applyFill="1" applyBorder="1" applyAlignment="1">
      <alignment wrapText="1"/>
    </xf>
    <xf numFmtId="0" fontId="7" fillId="2" borderId="129" xfId="0" applyFont="1" applyFill="1" applyBorder="1"/>
    <xf numFmtId="1" fontId="7" fillId="2" borderId="128" xfId="6" applyNumberFormat="1" applyFont="1" applyFill="1" applyBorder="1" applyAlignment="1" applyProtection="1">
      <alignment horizontal="center" wrapText="1"/>
    </xf>
    <xf numFmtId="0" fontId="7" fillId="2" borderId="112" xfId="0" applyFont="1" applyFill="1" applyBorder="1"/>
    <xf numFmtId="0" fontId="7" fillId="2" borderId="99" xfId="0" applyFont="1" applyFill="1" applyBorder="1" applyAlignment="1">
      <alignment horizontal="left" wrapText="1"/>
    </xf>
    <xf numFmtId="49" fontId="0" fillId="2" borderId="60" xfId="0" applyNumberFormat="1" applyFill="1" applyBorder="1"/>
    <xf numFmtId="49" fontId="26" fillId="0" borderId="61" xfId="0" applyNumberFormat="1" applyFont="1" applyBorder="1"/>
    <xf numFmtId="1" fontId="9" fillId="7" borderId="0" xfId="0" applyNumberFormat="1" applyFont="1" applyFill="1"/>
    <xf numFmtId="0" fontId="5" fillId="0" borderId="0" xfId="6" applyFont="1"/>
    <xf numFmtId="1" fontId="9" fillId="7" borderId="0" xfId="0" applyNumberFormat="1" applyFont="1" applyFill="1" applyAlignment="1">
      <alignment horizontal="center"/>
    </xf>
    <xf numFmtId="0" fontId="5" fillId="7" borderId="0" xfId="0" applyFont="1" applyFill="1" applyAlignment="1">
      <alignment horizontal="center"/>
    </xf>
    <xf numFmtId="1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166" fontId="0" fillId="0" borderId="74" xfId="0" applyNumberFormat="1" applyBorder="1" applyAlignment="1">
      <alignment horizontal="right"/>
    </xf>
    <xf numFmtId="166" fontId="0" fillId="0" borderId="118" xfId="0" applyNumberFormat="1" applyBorder="1"/>
    <xf numFmtId="166" fontId="0" fillId="0" borderId="300" xfId="0" applyNumberFormat="1" applyBorder="1"/>
    <xf numFmtId="166" fontId="0" fillId="0" borderId="56" xfId="0" applyNumberFormat="1" applyBorder="1"/>
    <xf numFmtId="1" fontId="0" fillId="2" borderId="95" xfId="0" quotePrefix="1" applyNumberFormat="1" applyFill="1" applyBorder="1" applyAlignment="1">
      <alignment horizontal="center"/>
    </xf>
    <xf numFmtId="166" fontId="0" fillId="0" borderId="55" xfId="0" quotePrefix="1" applyNumberFormat="1" applyBorder="1" applyAlignment="1">
      <alignment horizontal="center"/>
    </xf>
    <xf numFmtId="166" fontId="0" fillId="0" borderId="125" xfId="0" quotePrefix="1" applyNumberFormat="1" applyBorder="1" applyAlignment="1">
      <alignment horizontal="center"/>
    </xf>
    <xf numFmtId="166" fontId="0" fillId="0" borderId="155" xfId="0" applyNumberFormat="1" applyBorder="1"/>
    <xf numFmtId="166" fontId="0" fillId="0" borderId="237" xfId="0" applyNumberFormat="1" applyBorder="1"/>
    <xf numFmtId="49" fontId="26" fillId="2" borderId="246" xfId="0" applyNumberFormat="1" applyFont="1" applyFill="1" applyBorder="1" applyAlignment="1">
      <alignment vertical="center" wrapText="1"/>
    </xf>
    <xf numFmtId="166" fontId="0" fillId="0" borderId="299" xfId="0" applyNumberFormat="1" applyBorder="1"/>
    <xf numFmtId="166" fontId="0" fillId="5" borderId="247" xfId="0" applyNumberFormat="1" applyFill="1" applyBorder="1"/>
    <xf numFmtId="1" fontId="0" fillId="6" borderId="55" xfId="0" applyNumberFormat="1" applyFill="1" applyBorder="1" applyProtection="1">
      <protection locked="0"/>
    </xf>
    <xf numFmtId="1" fontId="0" fillId="6" borderId="115" xfId="0" applyNumberFormat="1" applyFill="1" applyBorder="1" applyProtection="1">
      <protection locked="0"/>
    </xf>
    <xf numFmtId="1" fontId="0" fillId="6" borderId="117" xfId="0" applyNumberFormat="1" applyFill="1" applyBorder="1" applyProtection="1">
      <protection locked="0"/>
    </xf>
    <xf numFmtId="166" fontId="0" fillId="6" borderId="67" xfId="0" applyNumberFormat="1" applyFill="1" applyBorder="1" applyProtection="1">
      <protection locked="0"/>
    </xf>
    <xf numFmtId="166" fontId="0" fillId="6" borderId="247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10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28" fillId="2" borderId="0" xfId="0" applyFont="1" applyFill="1" applyAlignment="1" applyProtection="1">
      <alignment horizontal="centerContinuous"/>
      <protection locked="0"/>
    </xf>
    <xf numFmtId="0" fontId="0" fillId="2" borderId="0" xfId="0" applyFill="1" applyAlignment="1" applyProtection="1">
      <alignment horizontal="left" wrapText="1"/>
      <protection locked="0"/>
    </xf>
    <xf numFmtId="1" fontId="0" fillId="6" borderId="16" xfId="0" applyNumberFormat="1" applyFill="1" applyBorder="1" applyProtection="1">
      <protection locked="0"/>
    </xf>
    <xf numFmtId="166" fontId="0" fillId="6" borderId="22" xfId="0" applyNumberFormat="1" applyFill="1" applyBorder="1" applyProtection="1">
      <protection locked="0"/>
    </xf>
    <xf numFmtId="166" fontId="0" fillId="0" borderId="0" xfId="0" applyNumberFormat="1" applyProtection="1">
      <protection locked="0"/>
    </xf>
    <xf numFmtId="1" fontId="0" fillId="6" borderId="24" xfId="0" applyNumberFormat="1" applyFill="1" applyBorder="1" applyProtection="1">
      <protection locked="0"/>
    </xf>
    <xf numFmtId="166" fontId="0" fillId="6" borderId="169" xfId="0" applyNumberFormat="1" applyFill="1" applyBorder="1" applyProtection="1">
      <protection locked="0"/>
    </xf>
    <xf numFmtId="1" fontId="0" fillId="6" borderId="25" xfId="0" applyNumberFormat="1" applyFill="1" applyBorder="1" applyProtection="1">
      <protection locked="0"/>
    </xf>
    <xf numFmtId="1" fontId="0" fillId="6" borderId="44" xfId="0" applyNumberFormat="1" applyFill="1" applyBorder="1" applyProtection="1">
      <protection locked="0"/>
    </xf>
    <xf numFmtId="166" fontId="0" fillId="6" borderId="45" xfId="0" applyNumberFormat="1" applyFill="1" applyBorder="1" applyProtection="1">
      <protection locked="0"/>
    </xf>
    <xf numFmtId="1" fontId="0" fillId="6" borderId="304" xfId="0" applyNumberFormat="1" applyFill="1" applyBorder="1" applyProtection="1">
      <protection locked="0"/>
    </xf>
    <xf numFmtId="1" fontId="0" fillId="6" borderId="305" xfId="0" applyNumberFormat="1" applyFill="1" applyBorder="1" applyProtection="1">
      <protection locked="0"/>
    </xf>
    <xf numFmtId="166" fontId="0" fillId="6" borderId="306" xfId="0" applyNumberFormat="1" applyFill="1" applyBorder="1" applyProtection="1">
      <protection locked="0"/>
    </xf>
    <xf numFmtId="0" fontId="4" fillId="0" borderId="0" xfId="6" applyAlignment="1" applyProtection="1">
      <alignment vertical="top"/>
    </xf>
    <xf numFmtId="0" fontId="7" fillId="2" borderId="307" xfId="0" applyFont="1" applyFill="1" applyBorder="1"/>
    <xf numFmtId="166" fontId="0" fillId="0" borderId="308" xfId="0" quotePrefix="1" applyNumberFormat="1" applyBorder="1" applyAlignment="1">
      <alignment horizontal="center"/>
    </xf>
    <xf numFmtId="166" fontId="0" fillId="5" borderId="169" xfId="0" applyNumberFormat="1" applyFill="1" applyBorder="1"/>
    <xf numFmtId="49" fontId="26" fillId="2" borderId="58" xfId="0" applyNumberFormat="1" applyFont="1" applyFill="1" applyBorder="1" applyAlignment="1">
      <alignment vertical="center" wrapText="1"/>
    </xf>
    <xf numFmtId="49" fontId="26" fillId="2" borderId="309" xfId="0" applyNumberFormat="1" applyFont="1" applyFill="1" applyBorder="1" applyAlignment="1">
      <alignment vertical="center" wrapText="1"/>
    </xf>
    <xf numFmtId="166" fontId="0" fillId="0" borderId="304" xfId="0" applyNumberFormat="1" applyBorder="1"/>
    <xf numFmtId="166" fontId="0" fillId="0" borderId="310" xfId="0" applyNumberFormat="1" applyBorder="1"/>
    <xf numFmtId="166" fontId="0" fillId="0" borderId="311" xfId="0" applyNumberFormat="1" applyBorder="1"/>
    <xf numFmtId="166" fontId="0" fillId="0" borderId="312" xfId="0" applyNumberFormat="1" applyBorder="1"/>
    <xf numFmtId="166" fontId="0" fillId="5" borderId="306" xfId="0" applyNumberFormat="1" applyFill="1" applyBorder="1"/>
    <xf numFmtId="0" fontId="5" fillId="0" borderId="0" xfId="6" applyFont="1" applyProtection="1"/>
    <xf numFmtId="49" fontId="26" fillId="2" borderId="236" xfId="0" applyNumberFormat="1" applyFont="1" applyFill="1" applyBorder="1" applyAlignment="1">
      <alignment vertical="center" wrapText="1"/>
    </xf>
    <xf numFmtId="49" fontId="26" fillId="2" borderId="57" xfId="0" applyNumberFormat="1" applyFont="1" applyFill="1" applyBorder="1" applyAlignment="1">
      <alignment vertical="center" wrapText="1"/>
    </xf>
    <xf numFmtId="1" fontId="0" fillId="2" borderId="44" xfId="0" quotePrefix="1" applyNumberFormat="1" applyFill="1" applyBorder="1" applyAlignment="1">
      <alignment horizontal="center"/>
    </xf>
    <xf numFmtId="166" fontId="0" fillId="0" borderId="25" xfId="0" quotePrefix="1" applyNumberFormat="1" applyBorder="1" applyAlignment="1">
      <alignment horizontal="center"/>
    </xf>
    <xf numFmtId="166" fontId="0" fillId="0" borderId="198" xfId="0" quotePrefix="1" applyNumberFormat="1" applyBorder="1" applyAlignment="1">
      <alignment horizontal="center"/>
    </xf>
    <xf numFmtId="49" fontId="26" fillId="2" borderId="313" xfId="0" applyNumberFormat="1" applyFont="1" applyFill="1" applyBorder="1" applyAlignment="1">
      <alignment vertical="center" wrapText="1"/>
    </xf>
    <xf numFmtId="166" fontId="0" fillId="0" borderId="314" xfId="0" applyNumberFormat="1" applyBorder="1"/>
    <xf numFmtId="166" fontId="0" fillId="0" borderId="315" xfId="0" applyNumberFormat="1" applyBorder="1"/>
    <xf numFmtId="166" fontId="0" fillId="0" borderId="316" xfId="0" applyNumberFormat="1" applyBorder="1"/>
    <xf numFmtId="166" fontId="0" fillId="0" borderId="317" xfId="0" applyNumberFormat="1" applyBorder="1"/>
    <xf numFmtId="1" fontId="0" fillId="6" borderId="314" xfId="0" applyNumberFormat="1" applyFill="1" applyBorder="1" applyProtection="1">
      <protection locked="0"/>
    </xf>
    <xf numFmtId="1" fontId="0" fillId="6" borderId="319" xfId="0" applyNumberFormat="1" applyFill="1" applyBorder="1" applyProtection="1">
      <protection locked="0"/>
    </xf>
    <xf numFmtId="166" fontId="0" fillId="6" borderId="318" xfId="0" applyNumberFormat="1" applyFill="1" applyBorder="1" applyProtection="1">
      <protection locked="0"/>
    </xf>
    <xf numFmtId="1" fontId="0" fillId="6" borderId="19" xfId="0" applyNumberFormat="1" applyFill="1" applyBorder="1" applyProtection="1">
      <protection locked="0"/>
    </xf>
    <xf numFmtId="1" fontId="0" fillId="6" borderId="153" xfId="0" applyNumberFormat="1" applyFill="1" applyBorder="1" applyProtection="1">
      <protection locked="0"/>
    </xf>
    <xf numFmtId="166" fontId="0" fillId="6" borderId="59" xfId="0" applyNumberFormat="1" applyFill="1" applyBorder="1" applyProtection="1">
      <protection locked="0"/>
    </xf>
    <xf numFmtId="0" fontId="0" fillId="2" borderId="232" xfId="0" applyFill="1" applyBorder="1" applyAlignment="1">
      <alignment horizontal="centerContinuous"/>
    </xf>
    <xf numFmtId="0" fontId="0" fillId="5" borderId="45" xfId="0" applyFill="1" applyBorder="1"/>
    <xf numFmtId="0" fontId="0" fillId="0" borderId="157" xfId="0" applyBorder="1"/>
    <xf numFmtId="0" fontId="0" fillId="0" borderId="198" xfId="0" applyBorder="1"/>
    <xf numFmtId="0" fontId="0" fillId="2" borderId="201" xfId="0" applyFill="1" applyBorder="1" applyAlignment="1">
      <alignment horizontal="center" vertical="center"/>
    </xf>
    <xf numFmtId="0" fontId="0" fillId="2" borderId="136" xfId="0" applyFill="1" applyBorder="1" applyAlignment="1">
      <alignment horizontal="center" vertical="center"/>
    </xf>
    <xf numFmtId="0" fontId="7" fillId="2" borderId="155" xfId="0" applyFont="1" applyFill="1" applyBorder="1" applyAlignment="1">
      <alignment horizontal="center" wrapText="1"/>
    </xf>
    <xf numFmtId="0" fontId="7" fillId="2" borderId="125" xfId="0" applyFont="1" applyFill="1" applyBorder="1" applyAlignment="1">
      <alignment horizontal="center" wrapText="1"/>
    </xf>
    <xf numFmtId="166" fontId="0" fillId="0" borderId="320" xfId="0" applyNumberFormat="1" applyBorder="1"/>
    <xf numFmtId="0" fontId="7" fillId="2" borderId="308" xfId="0" applyFont="1" applyFill="1" applyBorder="1" applyAlignment="1">
      <alignment wrapText="1"/>
    </xf>
    <xf numFmtId="0" fontId="0" fillId="2" borderId="129" xfId="0" applyFill="1" applyBorder="1" applyAlignment="1">
      <alignment vertical="center"/>
    </xf>
    <xf numFmtId="0" fontId="4" fillId="2" borderId="0" xfId="0" applyFont="1" applyFill="1"/>
    <xf numFmtId="0" fontId="32" fillId="2" borderId="11" xfId="0" applyFont="1" applyFill="1" applyBorder="1" applyAlignment="1">
      <alignment wrapText="1"/>
    </xf>
    <xf numFmtId="0" fontId="32" fillId="2" borderId="6" xfId="0" applyFont="1" applyFill="1" applyBorder="1"/>
    <xf numFmtId="0" fontId="32" fillId="0" borderId="0" xfId="0" applyFont="1" applyAlignment="1">
      <alignment horizontal="centerContinuous" wrapText="1"/>
    </xf>
    <xf numFmtId="0" fontId="32" fillId="0" borderId="7" xfId="0" applyFont="1" applyBorder="1" applyAlignment="1">
      <alignment horizontal="centerContinuous" wrapText="1"/>
    </xf>
    <xf numFmtId="0" fontId="32" fillId="2" borderId="7" xfId="0" applyFont="1" applyFill="1" applyBorder="1"/>
    <xf numFmtId="0" fontId="32" fillId="2" borderId="7" xfId="0" applyFont="1" applyFill="1" applyBorder="1" applyAlignment="1">
      <alignment horizontal="left" wrapText="1"/>
    </xf>
    <xf numFmtId="0" fontId="32" fillId="2" borderId="11" xfId="0" applyFont="1" applyFill="1" applyBorder="1" applyAlignment="1">
      <alignment vertical="center"/>
    </xf>
    <xf numFmtId="0" fontId="32" fillId="2" borderId="6" xfId="0" applyFont="1" applyFill="1" applyBorder="1" applyAlignment="1">
      <alignment vertical="center"/>
    </xf>
    <xf numFmtId="0" fontId="32" fillId="2" borderId="11" xfId="0" applyFont="1" applyFill="1" applyBorder="1"/>
    <xf numFmtId="0" fontId="32" fillId="2" borderId="11" xfId="0" applyFont="1" applyFill="1" applyBorder="1" applyAlignment="1">
      <alignment horizontal="center" wrapText="1"/>
    </xf>
    <xf numFmtId="0" fontId="32" fillId="2" borderId="11" xfId="0" applyFont="1" applyFill="1" applyBorder="1" applyAlignment="1">
      <alignment horizontal="center"/>
    </xf>
    <xf numFmtId="0" fontId="0" fillId="2" borderId="7" xfId="0" applyFill="1" applyBorder="1" applyAlignment="1">
      <alignment horizontal="left" wrapText="1"/>
    </xf>
    <xf numFmtId="0" fontId="32" fillId="2" borderId="323" xfId="0" applyFont="1" applyFill="1" applyBorder="1"/>
    <xf numFmtId="0" fontId="32" fillId="2" borderId="237" xfId="0" applyFont="1" applyFill="1" applyBorder="1" applyAlignment="1">
      <alignment horizontal="center"/>
    </xf>
    <xf numFmtId="0" fontId="0" fillId="0" borderId="188" xfId="0" applyBorder="1"/>
    <xf numFmtId="0" fontId="10" fillId="6" borderId="0" xfId="0" applyFont="1" applyFill="1" applyAlignment="1" applyProtection="1">
      <alignment horizontal="left"/>
      <protection locked="0"/>
    </xf>
    <xf numFmtId="0" fontId="10" fillId="0" borderId="0" xfId="0" applyFont="1" applyAlignment="1">
      <alignment vertical="top"/>
    </xf>
    <xf numFmtId="0" fontId="28" fillId="2" borderId="154" xfId="0" applyFont="1" applyFill="1" applyBorder="1" applyAlignment="1">
      <alignment horizontal="center" wrapText="1"/>
    </xf>
    <xf numFmtId="0" fontId="0" fillId="2" borderId="52" xfId="0" applyFill="1" applyBorder="1" applyAlignment="1">
      <alignment horizontal="center"/>
    </xf>
    <xf numFmtId="0" fontId="28" fillId="2" borderId="0" xfId="0" applyFont="1" applyFill="1" applyAlignment="1">
      <alignment horizontal="center"/>
    </xf>
    <xf numFmtId="0" fontId="32" fillId="2" borderId="131" xfId="0" applyFont="1" applyFill="1" applyBorder="1" applyAlignment="1">
      <alignment vertical="center" wrapText="1"/>
    </xf>
    <xf numFmtId="0" fontId="0" fillId="4" borderId="115" xfId="0" applyFill="1" applyBorder="1"/>
    <xf numFmtId="0" fontId="0" fillId="0" borderId="115" xfId="0" applyBorder="1"/>
    <xf numFmtId="0" fontId="0" fillId="0" borderId="141" xfId="0" applyBorder="1"/>
    <xf numFmtId="0" fontId="0" fillId="0" borderId="163" xfId="0" quotePrefix="1" applyBorder="1"/>
    <xf numFmtId="0" fontId="0" fillId="4" borderId="163" xfId="0" applyFill="1" applyBorder="1"/>
    <xf numFmtId="0" fontId="0" fillId="5" borderId="163" xfId="0" applyFill="1" applyBorder="1"/>
    <xf numFmtId="0" fontId="7" fillId="2" borderId="98" xfId="0" applyFont="1" applyFill="1" applyBorder="1" applyAlignment="1">
      <alignment vertical="center"/>
    </xf>
    <xf numFmtId="0" fontId="7" fillId="2" borderId="22" xfId="0" applyFont="1" applyFill="1" applyBorder="1" applyAlignment="1">
      <alignment horizontal="center" wrapText="1"/>
    </xf>
    <xf numFmtId="0" fontId="7" fillId="2" borderId="247" xfId="0" applyFont="1" applyFill="1" applyBorder="1" applyAlignment="1">
      <alignment horizontal="center" wrapText="1"/>
    </xf>
    <xf numFmtId="0" fontId="0" fillId="0" borderId="299" xfId="0" applyBorder="1"/>
    <xf numFmtId="0" fontId="32" fillId="2" borderId="54" xfId="0" applyFont="1" applyFill="1" applyBorder="1" applyAlignment="1">
      <alignment vertical="center"/>
    </xf>
    <xf numFmtId="164" fontId="4" fillId="15" borderId="0" xfId="7" applyFont="1" applyFill="1"/>
    <xf numFmtId="0" fontId="32" fillId="2" borderId="7" xfId="0" applyFont="1" applyFill="1" applyBorder="1" applyAlignment="1">
      <alignment horizontal="center" wrapText="1"/>
    </xf>
    <xf numFmtId="0" fontId="0" fillId="4" borderId="7" xfId="0" applyFill="1" applyBorder="1"/>
    <xf numFmtId="1" fontId="0" fillId="0" borderId="74" xfId="0" applyNumberFormat="1" applyBorder="1"/>
    <xf numFmtId="1" fontId="0" fillId="0" borderId="140" xfId="0" applyNumberFormat="1" applyBorder="1"/>
    <xf numFmtId="1" fontId="0" fillId="0" borderId="12" xfId="0" applyNumberFormat="1" applyBorder="1"/>
    <xf numFmtId="1" fontId="0" fillId="0" borderId="11" xfId="0" applyNumberFormat="1" applyBorder="1"/>
    <xf numFmtId="0" fontId="7" fillId="2" borderId="92" xfId="0" applyFont="1" applyFill="1" applyBorder="1" applyAlignment="1">
      <alignment horizontal="left" vertical="center" wrapText="1"/>
    </xf>
    <xf numFmtId="0" fontId="7" fillId="2" borderId="324" xfId="0" applyFont="1" applyFill="1" applyBorder="1" applyAlignment="1">
      <alignment horizontal="left" vertical="center" wrapText="1"/>
    </xf>
    <xf numFmtId="2" fontId="0" fillId="5" borderId="67" xfId="0" applyNumberFormat="1" applyFill="1" applyBorder="1"/>
    <xf numFmtId="1" fontId="0" fillId="0" borderId="131" xfId="0" quotePrefix="1" applyNumberFormat="1" applyBorder="1" applyAlignment="1">
      <alignment horizontal="center" vertical="center"/>
    </xf>
    <xf numFmtId="1" fontId="0" fillId="2" borderId="2" xfId="0" applyNumberFormat="1" applyFill="1" applyBorder="1"/>
    <xf numFmtId="2" fontId="0" fillId="2" borderId="4" xfId="0" applyNumberFormat="1" applyFill="1" applyBorder="1"/>
    <xf numFmtId="2" fontId="0" fillId="0" borderId="218" xfId="0" applyNumberFormat="1" applyBorder="1" applyAlignment="1">
      <alignment horizontal="center"/>
    </xf>
    <xf numFmtId="0" fontId="7" fillId="2" borderId="88" xfId="0" applyFont="1" applyFill="1" applyBorder="1" applyAlignment="1">
      <alignment horizontal="left" vertical="center" wrapText="1"/>
    </xf>
    <xf numFmtId="0" fontId="0" fillId="2" borderId="2" xfId="0" applyFill="1" applyBorder="1"/>
    <xf numFmtId="0" fontId="0" fillId="2" borderId="2" xfId="0" quotePrefix="1" applyFill="1" applyBorder="1"/>
    <xf numFmtId="2" fontId="0" fillId="2" borderId="2" xfId="0" quotePrefix="1" applyNumberFormat="1" applyFill="1" applyBorder="1"/>
    <xf numFmtId="1" fontId="8" fillId="2" borderId="2" xfId="0" applyNumberFormat="1" applyFont="1" applyFill="1" applyBorder="1"/>
    <xf numFmtId="1" fontId="0" fillId="2" borderId="2" xfId="0" applyNumberFormat="1" applyFill="1" applyBorder="1" applyAlignment="1">
      <alignment horizontal="centerContinuous" vertical="top"/>
    </xf>
    <xf numFmtId="1" fontId="0" fillId="0" borderId="112" xfId="0" applyNumberFormat="1" applyBorder="1" applyAlignment="1">
      <alignment horizontal="center" vertical="center"/>
    </xf>
    <xf numFmtId="0" fontId="0" fillId="2" borderId="325" xfId="0" quotePrefix="1" applyFill="1" applyBorder="1" applyAlignment="1">
      <alignment horizontal="center" vertical="center"/>
    </xf>
    <xf numFmtId="2" fontId="0" fillId="0" borderId="326" xfId="0" quotePrefix="1" applyNumberFormat="1" applyBorder="1" applyAlignment="1">
      <alignment horizontal="center" vertical="center"/>
    </xf>
    <xf numFmtId="2" fontId="0" fillId="0" borderId="327" xfId="0" quotePrefix="1" applyNumberFormat="1" applyBorder="1" applyAlignment="1">
      <alignment horizontal="center" vertical="center"/>
    </xf>
    <xf numFmtId="0" fontId="0" fillId="2" borderId="325" xfId="0" applyFill="1" applyBorder="1" applyAlignment="1">
      <alignment horizontal="center" vertical="center"/>
    </xf>
    <xf numFmtId="1" fontId="0" fillId="0" borderId="326" xfId="0" applyNumberFormat="1" applyBorder="1" applyAlignment="1">
      <alignment horizontal="center" vertical="center"/>
    </xf>
    <xf numFmtId="1" fontId="0" fillId="0" borderId="327" xfId="0" applyNumberFormat="1" applyBorder="1" applyAlignment="1">
      <alignment horizontal="center" vertical="center"/>
    </xf>
    <xf numFmtId="1" fontId="0" fillId="0" borderId="328" xfId="0" applyNumberFormat="1" applyBorder="1" applyAlignment="1">
      <alignment horizontal="center" vertical="center"/>
    </xf>
    <xf numFmtId="0" fontId="0" fillId="2" borderId="131" xfId="0" quotePrefix="1" applyFill="1" applyBorder="1" applyAlignment="1">
      <alignment horizontal="center" vertical="center"/>
    </xf>
    <xf numFmtId="2" fontId="0" fillId="0" borderId="112" xfId="0" quotePrefix="1" applyNumberFormat="1" applyBorder="1" applyAlignment="1">
      <alignment horizontal="center" vertical="center"/>
    </xf>
    <xf numFmtId="2" fontId="0" fillId="0" borderId="307" xfId="0" quotePrefix="1" applyNumberFormat="1" applyBorder="1" applyAlignment="1">
      <alignment horizontal="center" vertical="center"/>
    </xf>
    <xf numFmtId="1" fontId="0" fillId="0" borderId="307" xfId="0" applyNumberFormat="1" applyBorder="1" applyAlignment="1">
      <alignment horizontal="center" vertical="center"/>
    </xf>
    <xf numFmtId="1" fontId="0" fillId="0" borderId="111" xfId="0" quotePrefix="1" applyNumberFormat="1" applyBorder="1" applyAlignment="1">
      <alignment horizontal="center" vertical="center"/>
    </xf>
    <xf numFmtId="1" fontId="0" fillId="2" borderId="285" xfId="0" applyNumberFormat="1" applyFill="1" applyBorder="1" applyAlignment="1">
      <alignment horizontal="center" vertical="center"/>
    </xf>
    <xf numFmtId="0" fontId="12" fillId="19" borderId="0" xfId="0" applyFont="1" applyFill="1" applyAlignment="1" applyProtection="1">
      <alignment horizontal="left"/>
      <protection locked="0"/>
    </xf>
    <xf numFmtId="0" fontId="10" fillId="19" borderId="0" xfId="0" applyFont="1" applyFill="1" applyAlignment="1" applyProtection="1">
      <alignment horizontal="left"/>
      <protection locked="0"/>
    </xf>
    <xf numFmtId="0" fontId="0" fillId="19" borderId="0" xfId="0" applyFill="1" applyAlignment="1" applyProtection="1">
      <alignment horizontal="left"/>
      <protection locked="0"/>
    </xf>
    <xf numFmtId="0" fontId="12" fillId="19" borderId="0" xfId="0" applyFont="1" applyFill="1" applyAlignment="1" applyProtection="1">
      <alignment horizontal="right"/>
      <protection locked="0"/>
    </xf>
    <xf numFmtId="0" fontId="0" fillId="19" borderId="270" xfId="0" applyFill="1" applyBorder="1" applyAlignment="1" applyProtection="1">
      <alignment horizontal="center" vertical="center"/>
      <protection locked="0"/>
    </xf>
    <xf numFmtId="1" fontId="0" fillId="19" borderId="278" xfId="0" applyNumberFormat="1" applyFill="1" applyBorder="1" applyAlignment="1" applyProtection="1">
      <alignment horizontal="center" vertical="center"/>
      <protection locked="0"/>
    </xf>
    <xf numFmtId="1" fontId="0" fillId="19" borderId="40" xfId="0" applyNumberFormat="1" applyFill="1" applyBorder="1" applyAlignment="1" applyProtection="1">
      <alignment horizontal="center" vertical="center"/>
      <protection locked="0"/>
    </xf>
    <xf numFmtId="1" fontId="0" fillId="19" borderId="66" xfId="0" applyNumberFormat="1" applyFill="1" applyBorder="1" applyAlignment="1" applyProtection="1">
      <alignment horizontal="center" vertical="center"/>
      <protection locked="0"/>
    </xf>
    <xf numFmtId="1" fontId="0" fillId="19" borderId="68" xfId="0" applyNumberFormat="1" applyFill="1" applyBorder="1" applyAlignment="1" applyProtection="1">
      <alignment horizontal="center" vertical="center"/>
      <protection locked="0"/>
    </xf>
    <xf numFmtId="1" fontId="0" fillId="19" borderId="152" xfId="0" applyNumberFormat="1" applyFill="1" applyBorder="1" applyAlignment="1" applyProtection="1">
      <alignment horizontal="center" vertical="center"/>
      <protection locked="0"/>
    </xf>
    <xf numFmtId="0" fontId="0" fillId="19" borderId="113" xfId="0" applyFill="1" applyBorder="1" applyAlignment="1" applyProtection="1">
      <alignment horizontal="center" vertical="center"/>
      <protection locked="0"/>
    </xf>
    <xf numFmtId="0" fontId="0" fillId="19" borderId="146" xfId="0" applyFill="1" applyBorder="1" applyAlignment="1" applyProtection="1">
      <alignment horizontal="center" vertical="center"/>
      <protection locked="0"/>
    </xf>
    <xf numFmtId="0" fontId="0" fillId="19" borderId="145" xfId="0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left" vertical="center"/>
    </xf>
    <xf numFmtId="0" fontId="7" fillId="2" borderId="77" xfId="0" applyFont="1" applyFill="1" applyBorder="1" applyAlignment="1">
      <alignment horizontal="center" vertical="center" wrapText="1"/>
    </xf>
    <xf numFmtId="166" fontId="0" fillId="0" borderId="21" xfId="0" quotePrefix="1" applyNumberFormat="1" applyBorder="1" applyAlignment="1">
      <alignment horizontal="right"/>
    </xf>
    <xf numFmtId="0" fontId="4" fillId="0" borderId="0" xfId="0" applyFont="1" applyAlignment="1">
      <alignment vertical="top"/>
    </xf>
    <xf numFmtId="0" fontId="7" fillId="0" borderId="0" xfId="6" applyFont="1"/>
    <xf numFmtId="166" fontId="0" fillId="0" borderId="17" xfId="0" applyNumberFormat="1" applyBorder="1" applyAlignment="1">
      <alignment horizontal="center" vertical="center"/>
    </xf>
    <xf numFmtId="0" fontId="32" fillId="2" borderId="112" xfId="0" applyFont="1" applyFill="1" applyBorder="1"/>
    <xf numFmtId="49" fontId="4" fillId="0" borderId="59" xfId="0" applyNumberFormat="1" applyFont="1" applyBorder="1"/>
    <xf numFmtId="1" fontId="4" fillId="0" borderId="16" xfId="0" quotePrefix="1" applyNumberFormat="1" applyFont="1" applyBorder="1"/>
    <xf numFmtId="1" fontId="4" fillId="0" borderId="33" xfId="0" quotePrefix="1" applyNumberFormat="1" applyFont="1" applyBorder="1"/>
    <xf numFmtId="1" fontId="0" fillId="2" borderId="18" xfId="0" applyNumberFormat="1" applyFill="1" applyBorder="1"/>
    <xf numFmtId="1" fontId="0" fillId="2" borderId="331" xfId="0" applyNumberFormat="1" applyFill="1" applyBorder="1"/>
    <xf numFmtId="0" fontId="40" fillId="0" borderId="0" xfId="0" applyFont="1"/>
    <xf numFmtId="0" fontId="41" fillId="0" borderId="0" xfId="0" applyFont="1"/>
    <xf numFmtId="0" fontId="0" fillId="2" borderId="201" xfId="0" applyFill="1" applyBorder="1"/>
    <xf numFmtId="166" fontId="0" fillId="0" borderId="233" xfId="0" applyNumberFormat="1" applyBorder="1"/>
    <xf numFmtId="166" fontId="4" fillId="0" borderId="96" xfId="0" applyNumberFormat="1" applyFont="1" applyBorder="1"/>
    <xf numFmtId="1" fontId="0" fillId="0" borderId="143" xfId="0" applyNumberFormat="1" applyBorder="1"/>
    <xf numFmtId="0" fontId="0" fillId="2" borderId="112" xfId="0" applyFill="1" applyBorder="1"/>
    <xf numFmtId="166" fontId="0" fillId="0" borderId="237" xfId="0" quotePrefix="1" applyNumberFormat="1" applyBorder="1" applyAlignment="1">
      <alignment horizontal="center"/>
    </xf>
    <xf numFmtId="1" fontId="0" fillId="21" borderId="117" xfId="0" applyNumberFormat="1" applyFill="1" applyBorder="1" applyProtection="1">
      <protection locked="0"/>
    </xf>
    <xf numFmtId="166" fontId="0" fillId="0" borderId="155" xfId="0" quotePrefix="1" applyNumberFormat="1" applyBorder="1" applyAlignment="1">
      <alignment horizontal="right"/>
    </xf>
    <xf numFmtId="1" fontId="0" fillId="0" borderId="149" xfId="0" applyNumberFormat="1" applyBorder="1"/>
    <xf numFmtId="1" fontId="0" fillId="21" borderId="272" xfId="0" quotePrefix="1" applyNumberFormat="1" applyFill="1" applyBorder="1" applyAlignment="1">
      <alignment horizontal="right"/>
    </xf>
    <xf numFmtId="1" fontId="0" fillId="21" borderId="302" xfId="0" applyNumberFormat="1" applyFill="1" applyBorder="1" applyAlignment="1">
      <alignment horizontal="right"/>
    </xf>
    <xf numFmtId="166" fontId="0" fillId="0" borderId="63" xfId="0" quotePrefix="1" applyNumberFormat="1" applyBorder="1" applyAlignment="1">
      <alignment horizontal="right"/>
    </xf>
    <xf numFmtId="166" fontId="0" fillId="0" borderId="147" xfId="0" applyNumberFormat="1" applyBorder="1" applyAlignment="1">
      <alignment horizontal="right"/>
    </xf>
    <xf numFmtId="1" fontId="0" fillId="0" borderId="55" xfId="0" applyNumberFormat="1" applyBorder="1"/>
    <xf numFmtId="0" fontId="0" fillId="22" borderId="25" xfId="0" applyFill="1" applyBorder="1"/>
    <xf numFmtId="0" fontId="0" fillId="22" borderId="0" xfId="0" applyFill="1"/>
    <xf numFmtId="1" fontId="7" fillId="0" borderId="333" xfId="4" applyFont="1" applyFill="1" applyBorder="1" applyAlignment="1">
      <alignment horizontal="right"/>
    </xf>
    <xf numFmtId="0" fontId="7" fillId="2" borderId="0" xfId="5" applyNumberFormat="1" applyFont="1" applyAlignment="1">
      <alignment horizontal="right"/>
    </xf>
    <xf numFmtId="0" fontId="0" fillId="0" borderId="108" xfId="0" applyBorder="1"/>
    <xf numFmtId="0" fontId="9" fillId="7" borderId="0" xfId="0" applyFont="1" applyFill="1"/>
    <xf numFmtId="1" fontId="4" fillId="2" borderId="0" xfId="0" applyNumberFormat="1" applyFont="1" applyFill="1"/>
    <xf numFmtId="166" fontId="0" fillId="6" borderId="161" xfId="0" applyNumberFormat="1" applyFill="1" applyBorder="1" applyProtection="1">
      <protection locked="0"/>
    </xf>
    <xf numFmtId="166" fontId="0" fillId="5" borderId="76" xfId="0" applyNumberFormat="1" applyFill="1" applyBorder="1"/>
    <xf numFmtId="0" fontId="7" fillId="2" borderId="73" xfId="0" applyFont="1" applyFill="1" applyBorder="1" applyAlignment="1">
      <alignment vertical="center"/>
    </xf>
    <xf numFmtId="1" fontId="0" fillId="2" borderId="128" xfId="0" applyNumberFormat="1" applyFill="1" applyBorder="1" applyAlignment="1">
      <alignment vertical="center"/>
    </xf>
    <xf numFmtId="0" fontId="0" fillId="2" borderId="128" xfId="0" applyFill="1" applyBorder="1" applyAlignment="1">
      <alignment vertical="center"/>
    </xf>
    <xf numFmtId="0" fontId="0" fillId="2" borderId="53" xfId="0" applyFill="1" applyBorder="1" applyAlignment="1">
      <alignment vertical="center"/>
    </xf>
    <xf numFmtId="1" fontId="0" fillId="2" borderId="128" xfId="0" applyNumberFormat="1" applyFill="1" applyBorder="1"/>
    <xf numFmtId="0" fontId="0" fillId="2" borderId="128" xfId="0" applyFill="1" applyBorder="1"/>
    <xf numFmtId="166" fontId="0" fillId="2" borderId="217" xfId="0" applyNumberFormat="1" applyFill="1" applyBorder="1"/>
    <xf numFmtId="166" fontId="0" fillId="0" borderId="133" xfId="0" applyNumberFormat="1" applyBorder="1"/>
    <xf numFmtId="166" fontId="0" fillId="0" borderId="334" xfId="0" applyNumberFormat="1" applyBorder="1"/>
    <xf numFmtId="166" fontId="0" fillId="6" borderId="230" xfId="0" applyNumberFormat="1" applyFill="1" applyBorder="1" applyProtection="1">
      <protection locked="0"/>
    </xf>
    <xf numFmtId="166" fontId="0" fillId="5" borderId="330" xfId="0" applyNumberFormat="1" applyFill="1" applyBorder="1"/>
    <xf numFmtId="1" fontId="0" fillId="6" borderId="74" xfId="0" applyNumberFormat="1" applyFill="1" applyBorder="1" applyProtection="1">
      <protection locked="0"/>
    </xf>
    <xf numFmtId="1" fontId="0" fillId="6" borderId="70" xfId="0" applyNumberFormat="1" applyFill="1" applyBorder="1" applyProtection="1">
      <protection locked="0"/>
    </xf>
    <xf numFmtId="166" fontId="0" fillId="0" borderId="335" xfId="0" applyNumberFormat="1" applyBorder="1"/>
    <xf numFmtId="49" fontId="26" fillId="2" borderId="69" xfId="0" applyNumberFormat="1" applyFont="1" applyFill="1" applyBorder="1" applyAlignment="1">
      <alignment vertical="center" wrapText="1"/>
    </xf>
    <xf numFmtId="0" fontId="7" fillId="2" borderId="13" xfId="0" applyFont="1" applyFill="1" applyBorder="1" applyAlignment="1">
      <alignment wrapText="1"/>
    </xf>
    <xf numFmtId="0" fontId="40" fillId="0" borderId="0" xfId="0" applyFont="1" applyAlignment="1">
      <alignment wrapText="1"/>
    </xf>
    <xf numFmtId="0" fontId="0" fillId="0" borderId="0" xfId="0" applyAlignment="1">
      <alignment wrapText="1"/>
    </xf>
    <xf numFmtId="0" fontId="44" fillId="0" borderId="0" xfId="8" applyAlignment="1">
      <alignment wrapText="1"/>
    </xf>
    <xf numFmtId="0" fontId="7" fillId="0" borderId="137" xfId="0" applyFont="1" applyBorder="1"/>
    <xf numFmtId="0" fontId="7" fillId="2" borderId="5" xfId="0" applyFont="1" applyFill="1" applyBorder="1"/>
    <xf numFmtId="2" fontId="0" fillId="0" borderId="242" xfId="0" applyNumberFormat="1" applyBorder="1" applyAlignment="1">
      <alignment horizontal="center" vertical="center"/>
    </xf>
    <xf numFmtId="2" fontId="0" fillId="0" borderId="227" xfId="0" applyNumberFormat="1" applyBorder="1" applyAlignment="1">
      <alignment horizontal="center" vertical="center"/>
    </xf>
    <xf numFmtId="0" fontId="0" fillId="0" borderId="4" xfId="0" applyBorder="1"/>
    <xf numFmtId="166" fontId="0" fillId="0" borderId="233" xfId="0" quotePrefix="1" applyNumberFormat="1" applyBorder="1" applyAlignment="1">
      <alignment horizontal="center"/>
    </xf>
    <xf numFmtId="166" fontId="0" fillId="2" borderId="128" xfId="0" applyNumberFormat="1" applyFill="1" applyBorder="1"/>
    <xf numFmtId="166" fontId="0" fillId="0" borderId="133" xfId="0" quotePrefix="1" applyNumberFormat="1" applyBorder="1" applyAlignment="1">
      <alignment horizontal="center"/>
    </xf>
    <xf numFmtId="166" fontId="0" fillId="0" borderId="133" xfId="0" quotePrefix="1" applyNumberFormat="1" applyBorder="1"/>
    <xf numFmtId="166" fontId="0" fillId="6" borderId="161" xfId="0" applyNumberFormat="1" applyFill="1" applyBorder="1"/>
    <xf numFmtId="1" fontId="0" fillId="0" borderId="239" xfId="0" applyNumberFormat="1" applyBorder="1"/>
    <xf numFmtId="166" fontId="0" fillId="0" borderId="239" xfId="0" quotePrefix="1" applyNumberFormat="1" applyBorder="1" applyAlignment="1">
      <alignment horizontal="center"/>
    </xf>
    <xf numFmtId="166" fontId="0" fillId="0" borderId="342" xfId="0" applyNumberFormat="1" applyBorder="1"/>
    <xf numFmtId="166" fontId="0" fillId="0" borderId="245" xfId="0" applyNumberFormat="1" applyBorder="1"/>
    <xf numFmtId="1" fontId="0" fillId="6" borderId="70" xfId="0" applyNumberFormat="1" applyFill="1" applyBorder="1"/>
    <xf numFmtId="0" fontId="7" fillId="2" borderId="99" xfId="0" applyFont="1" applyFill="1" applyBorder="1" applyAlignment="1">
      <alignment vertical="center"/>
    </xf>
    <xf numFmtId="166" fontId="26" fillId="2" borderId="161" xfId="0" applyNumberFormat="1" applyFont="1" applyFill="1" applyBorder="1" applyAlignment="1">
      <alignment vertical="center" wrapText="1"/>
    </xf>
    <xf numFmtId="166" fontId="26" fillId="2" borderId="230" xfId="0" applyNumberFormat="1" applyFont="1" applyFill="1" applyBorder="1" applyAlignment="1">
      <alignment vertical="center" wrapText="1"/>
    </xf>
    <xf numFmtId="166" fontId="0" fillId="2" borderId="98" xfId="0" applyNumberFormat="1" applyFill="1" applyBorder="1"/>
    <xf numFmtId="166" fontId="26" fillId="0" borderId="245" xfId="0" applyNumberFormat="1" applyFont="1" applyBorder="1"/>
    <xf numFmtId="0" fontId="0" fillId="2" borderId="54" xfId="0" applyFill="1" applyBorder="1" applyAlignment="1">
      <alignment vertical="center"/>
    </xf>
    <xf numFmtId="166" fontId="0" fillId="0" borderId="262" xfId="0" applyNumberFormat="1" applyBorder="1"/>
    <xf numFmtId="166" fontId="0" fillId="0" borderId="160" xfId="0" quotePrefix="1" applyNumberFormat="1" applyBorder="1" applyAlignment="1">
      <alignment horizontal="center"/>
    </xf>
    <xf numFmtId="166" fontId="0" fillId="0" borderId="334" xfId="0" quotePrefix="1" applyNumberFormat="1" applyBorder="1" applyAlignment="1">
      <alignment horizontal="center"/>
    </xf>
    <xf numFmtId="166" fontId="0" fillId="0" borderId="7" xfId="0" applyNumberFormat="1" applyBorder="1"/>
    <xf numFmtId="166" fontId="0" fillId="0" borderId="334" xfId="0" quotePrefix="1" applyNumberFormat="1" applyBorder="1"/>
    <xf numFmtId="166" fontId="7" fillId="2" borderId="136" xfId="0" applyNumberFormat="1" applyFont="1" applyFill="1" applyBorder="1" applyAlignment="1">
      <alignment wrapText="1"/>
    </xf>
    <xf numFmtId="1" fontId="0" fillId="0" borderId="107" xfId="0" applyNumberFormat="1" applyBorder="1"/>
    <xf numFmtId="0" fontId="0" fillId="0" borderId="218" xfId="0" applyBorder="1"/>
    <xf numFmtId="0" fontId="0" fillId="2" borderId="217" xfId="0" applyFill="1" applyBorder="1"/>
    <xf numFmtId="0" fontId="7" fillId="2" borderId="4" xfId="0" applyFont="1" applyFill="1" applyBorder="1"/>
    <xf numFmtId="164" fontId="3" fillId="15" borderId="0" xfId="7" applyFont="1" applyFill="1"/>
    <xf numFmtId="166" fontId="0" fillId="0" borderId="297" xfId="0" applyNumberFormat="1" applyBorder="1"/>
    <xf numFmtId="1" fontId="0" fillId="24" borderId="16" xfId="0" applyNumberFormat="1" applyFill="1" applyBorder="1"/>
    <xf numFmtId="1" fontId="0" fillId="24" borderId="301" xfId="0" applyNumberFormat="1" applyFill="1" applyBorder="1"/>
    <xf numFmtId="1" fontId="0" fillId="24" borderId="322" xfId="0" applyNumberFormat="1" applyFill="1" applyBorder="1"/>
    <xf numFmtId="1" fontId="0" fillId="24" borderId="239" xfId="0" applyNumberFormat="1" applyFill="1" applyBorder="1"/>
    <xf numFmtId="0" fontId="0" fillId="24" borderId="0" xfId="0" applyFill="1" applyAlignment="1">
      <alignment horizontal="left"/>
    </xf>
    <xf numFmtId="166" fontId="0" fillId="24" borderId="22" xfId="0" applyNumberFormat="1" applyFill="1" applyBorder="1"/>
    <xf numFmtId="166" fontId="0" fillId="24" borderId="245" xfId="0" applyNumberFormat="1" applyFill="1" applyBorder="1"/>
    <xf numFmtId="0" fontId="0" fillId="24" borderId="0" xfId="0" applyFill="1"/>
    <xf numFmtId="0" fontId="0" fillId="0" borderId="2" xfId="0" applyBorder="1" applyAlignment="1">
      <alignment horizontal="center"/>
    </xf>
    <xf numFmtId="166" fontId="0" fillId="0" borderId="36" xfId="0" applyNumberFormat="1" applyBorder="1"/>
    <xf numFmtId="1" fontId="0" fillId="21" borderId="16" xfId="0" applyNumberFormat="1" applyFill="1" applyBorder="1" applyProtection="1">
      <protection locked="0"/>
    </xf>
    <xf numFmtId="1" fontId="0" fillId="21" borderId="25" xfId="0" applyNumberFormat="1" applyFill="1" applyBorder="1" applyProtection="1">
      <protection locked="0"/>
    </xf>
    <xf numFmtId="1" fontId="4" fillId="2" borderId="19" xfId="0" quotePrefix="1" applyNumberFormat="1" applyFont="1" applyFill="1" applyBorder="1" applyAlignment="1">
      <alignment horizontal="center"/>
    </xf>
    <xf numFmtId="166" fontId="4" fillId="0" borderId="16" xfId="0" quotePrefix="1" applyNumberFormat="1" applyFont="1" applyBorder="1" applyAlignment="1">
      <alignment horizontal="center"/>
    </xf>
    <xf numFmtId="166" fontId="4" fillId="0" borderId="96" xfId="0" quotePrefix="1" applyNumberFormat="1" applyFont="1" applyBorder="1" applyAlignment="1">
      <alignment horizontal="center"/>
    </xf>
    <xf numFmtId="166" fontId="4" fillId="0" borderId="86" xfId="0" quotePrefix="1" applyNumberFormat="1" applyFont="1" applyBorder="1" applyAlignment="1">
      <alignment horizontal="center"/>
    </xf>
    <xf numFmtId="166" fontId="0" fillId="0" borderId="317" xfId="0" applyNumberFormat="1" applyBorder="1" applyAlignment="1">
      <alignment horizontal="right"/>
    </xf>
    <xf numFmtId="166" fontId="0" fillId="0" borderId="138" xfId="0" quotePrefix="1" applyNumberFormat="1" applyBorder="1" applyAlignment="1">
      <alignment horizontal="right"/>
    </xf>
    <xf numFmtId="166" fontId="4" fillId="0" borderId="121" xfId="0" quotePrefix="1" applyNumberFormat="1" applyFont="1" applyBorder="1"/>
    <xf numFmtId="1" fontId="0" fillId="21" borderId="25" xfId="0" quotePrefix="1" applyNumberFormat="1" applyFill="1" applyBorder="1" applyAlignment="1">
      <alignment horizontal="right"/>
    </xf>
    <xf numFmtId="1" fontId="0" fillId="21" borderId="314" xfId="0" applyNumberFormat="1" applyFill="1" applyBorder="1" applyAlignment="1">
      <alignment horizontal="right"/>
    </xf>
    <xf numFmtId="1" fontId="0" fillId="21" borderId="304" xfId="0" applyNumberFormat="1" applyFill="1" applyBorder="1" applyAlignment="1">
      <alignment horizontal="right"/>
    </xf>
    <xf numFmtId="0" fontId="44" fillId="0" borderId="0" xfId="8"/>
    <xf numFmtId="166" fontId="0" fillId="6" borderId="21" xfId="0" applyNumberFormat="1" applyFill="1" applyBorder="1"/>
    <xf numFmtId="166" fontId="0" fillId="0" borderId="197" xfId="0" applyNumberFormat="1" applyBorder="1"/>
    <xf numFmtId="0" fontId="28" fillId="2" borderId="4" xfId="0" applyFont="1" applyFill="1" applyBorder="1" applyAlignment="1">
      <alignment horizontal="center"/>
    </xf>
    <xf numFmtId="166" fontId="0" fillId="6" borderId="59" xfId="0" applyNumberFormat="1" applyFill="1" applyBorder="1"/>
    <xf numFmtId="166" fontId="0" fillId="0" borderId="144" xfId="0" applyNumberFormat="1" applyBorder="1" applyAlignment="1">
      <alignment horizontal="center"/>
    </xf>
    <xf numFmtId="166" fontId="4" fillId="0" borderId="233" xfId="0" applyNumberFormat="1" applyFont="1" applyBorder="1"/>
    <xf numFmtId="0" fontId="0" fillId="4" borderId="19" xfId="0" quotePrefix="1" applyFill="1" applyBorder="1"/>
    <xf numFmtId="1" fontId="0" fillId="0" borderId="143" xfId="0" applyNumberFormat="1" applyBorder="1" applyAlignment="1">
      <alignment horizontal="center" vertical="center"/>
    </xf>
    <xf numFmtId="0" fontId="0" fillId="25" borderId="92" xfId="0" applyFill="1" applyBorder="1"/>
    <xf numFmtId="1" fontId="0" fillId="25" borderId="96" xfId="0" applyNumberFormat="1" applyFill="1" applyBorder="1" applyAlignment="1">
      <alignment horizontal="center" vertical="center"/>
    </xf>
    <xf numFmtId="1" fontId="0" fillId="19" borderId="277" xfId="0" applyNumberFormat="1" applyFill="1" applyBorder="1" applyAlignment="1" applyProtection="1">
      <alignment horizontal="center" vertical="center"/>
      <protection locked="0"/>
    </xf>
    <xf numFmtId="0" fontId="10" fillId="25" borderId="248" xfId="0" applyFont="1" applyFill="1" applyBorder="1" applyAlignment="1">
      <alignment horizontal="center" vertical="center"/>
    </xf>
    <xf numFmtId="0" fontId="0" fillId="25" borderId="101" xfId="0" applyFill="1" applyBorder="1" applyAlignment="1">
      <alignment horizontal="center" vertical="center"/>
    </xf>
    <xf numFmtId="0" fontId="0" fillId="25" borderId="0" xfId="0" applyFill="1" applyAlignment="1">
      <alignment horizontal="center" vertical="center"/>
    </xf>
    <xf numFmtId="0" fontId="0" fillId="25" borderId="109" xfId="0" applyFill="1" applyBorder="1" applyAlignment="1">
      <alignment horizontal="center" vertical="center"/>
    </xf>
    <xf numFmtId="0" fontId="0" fillId="25" borderId="13" xfId="0" applyFill="1" applyBorder="1" applyAlignment="1">
      <alignment horizontal="center" vertical="center"/>
    </xf>
    <xf numFmtId="1" fontId="0" fillId="25" borderId="101" xfId="0" applyNumberFormat="1" applyFill="1" applyBorder="1" applyAlignment="1">
      <alignment horizontal="center" vertical="center"/>
    </xf>
    <xf numFmtId="1" fontId="8" fillId="19" borderId="11" xfId="0" applyNumberFormat="1" applyFont="1" applyFill="1" applyBorder="1" applyAlignment="1" applyProtection="1">
      <alignment horizontal="center" vertical="center"/>
      <protection locked="0"/>
    </xf>
    <xf numFmtId="0" fontId="0" fillId="19" borderId="13" xfId="0" applyFill="1" applyBorder="1" applyAlignment="1" applyProtection="1">
      <alignment horizontal="center" vertical="center"/>
      <protection locked="0"/>
    </xf>
    <xf numFmtId="1" fontId="0" fillId="19" borderId="279" xfId="0" applyNumberFormat="1" applyFill="1" applyBorder="1" applyAlignment="1" applyProtection="1">
      <alignment horizontal="center" vertical="center"/>
      <protection locked="0"/>
    </xf>
    <xf numFmtId="0" fontId="10" fillId="25" borderId="95" xfId="0" applyFont="1" applyFill="1" applyBorder="1" applyAlignment="1">
      <alignment horizontal="center" vertical="center"/>
    </xf>
    <xf numFmtId="1" fontId="0" fillId="25" borderId="133" xfId="0" applyNumberFormat="1" applyFill="1" applyBorder="1" applyAlignment="1">
      <alignment horizontal="center" vertical="center"/>
    </xf>
    <xf numFmtId="1" fontId="0" fillId="25" borderId="132" xfId="0" quotePrefix="1" applyNumberFormat="1" applyFill="1" applyBorder="1" applyAlignment="1">
      <alignment horizontal="center" vertical="center"/>
    </xf>
    <xf numFmtId="1" fontId="0" fillId="25" borderId="248" xfId="0" quotePrefix="1" applyNumberFormat="1" applyFill="1" applyBorder="1" applyAlignment="1">
      <alignment horizontal="center" vertical="center"/>
    </xf>
    <xf numFmtId="0" fontId="0" fillId="0" borderId="186" xfId="0" applyBorder="1"/>
    <xf numFmtId="0" fontId="0" fillId="0" borderId="43" xfId="0" applyBorder="1"/>
    <xf numFmtId="0" fontId="0" fillId="0" borderId="196" xfId="0" applyBorder="1"/>
    <xf numFmtId="49" fontId="4" fillId="0" borderId="45" xfId="0" applyNumberFormat="1" applyFont="1" applyBorder="1" applyAlignment="1">
      <alignment horizontal="left"/>
    </xf>
    <xf numFmtId="0" fontId="4" fillId="0" borderId="121" xfId="0" quotePrefix="1" applyFont="1" applyBorder="1"/>
    <xf numFmtId="0" fontId="4" fillId="0" borderId="33" xfId="0" quotePrefix="1" applyFont="1" applyBorder="1"/>
    <xf numFmtId="0" fontId="0" fillId="4" borderId="45" xfId="0" applyFill="1" applyBorder="1"/>
    <xf numFmtId="0" fontId="32" fillId="2" borderId="129" xfId="0" applyFont="1" applyFill="1" applyBorder="1" applyAlignment="1">
      <alignment vertical="center"/>
    </xf>
    <xf numFmtId="0" fontId="32" fillId="2" borderId="129" xfId="0" applyFont="1" applyFill="1" applyBorder="1"/>
    <xf numFmtId="0" fontId="32" fillId="2" borderId="99" xfId="0" applyFont="1" applyFill="1" applyBorder="1"/>
    <xf numFmtId="0" fontId="0" fillId="4" borderId="96" xfId="0" quotePrefix="1" applyFill="1" applyBorder="1"/>
    <xf numFmtId="0" fontId="4" fillId="0" borderId="0" xfId="0" applyFont="1" applyAlignment="1">
      <alignment wrapText="1"/>
    </xf>
    <xf numFmtId="166" fontId="0" fillId="0" borderId="345" xfId="0" applyNumberFormat="1" applyBorder="1"/>
    <xf numFmtId="166" fontId="0" fillId="0" borderId="90" xfId="0" applyNumberFormat="1" applyBorder="1"/>
    <xf numFmtId="1" fontId="7" fillId="2" borderId="248" xfId="0" applyNumberFormat="1" applyFont="1" applyFill="1" applyBorder="1" applyAlignment="1">
      <alignment wrapText="1"/>
    </xf>
    <xf numFmtId="0" fontId="7" fillId="2" borderId="329" xfId="0" applyFont="1" applyFill="1" applyBorder="1" applyAlignment="1">
      <alignment wrapText="1"/>
    </xf>
    <xf numFmtId="0" fontId="7" fillId="2" borderId="321" xfId="0" applyFont="1" applyFill="1" applyBorder="1"/>
    <xf numFmtId="166" fontId="0" fillId="0" borderId="136" xfId="0" applyNumberFormat="1" applyBorder="1"/>
    <xf numFmtId="1" fontId="0" fillId="26" borderId="36" xfId="0" applyNumberFormat="1" applyFill="1" applyBorder="1"/>
    <xf numFmtId="1" fontId="0" fillId="6" borderId="117" xfId="0" applyNumberFormat="1" applyFill="1" applyBorder="1"/>
    <xf numFmtId="0" fontId="7" fillId="2" borderId="346" xfId="0" applyFont="1" applyFill="1" applyBorder="1" applyAlignment="1">
      <alignment wrapText="1"/>
    </xf>
    <xf numFmtId="166" fontId="7" fillId="2" borderId="329" xfId="0" applyNumberFormat="1" applyFont="1" applyFill="1" applyBorder="1" applyAlignment="1">
      <alignment wrapText="1"/>
    </xf>
    <xf numFmtId="166" fontId="4" fillId="0" borderId="121" xfId="0" quotePrefix="1" applyNumberFormat="1" applyFont="1" applyBorder="1" applyAlignment="1">
      <alignment horizontal="center"/>
    </xf>
    <xf numFmtId="1" fontId="0" fillId="6" borderId="347" xfId="0" applyNumberFormat="1" applyFill="1" applyBorder="1" applyAlignment="1">
      <alignment horizontal="center"/>
    </xf>
    <xf numFmtId="1" fontId="0" fillId="0" borderId="61" xfId="0" applyNumberFormat="1" applyBorder="1"/>
    <xf numFmtId="0" fontId="4" fillId="0" borderId="0" xfId="1"/>
    <xf numFmtId="0" fontId="15" fillId="0" borderId="0" xfId="1" applyFont="1"/>
    <xf numFmtId="0" fontId="15" fillId="2" borderId="0" xfId="1" applyFont="1" applyFill="1"/>
    <xf numFmtId="0" fontId="4" fillId="2" borderId="0" xfId="1" applyFill="1"/>
    <xf numFmtId="0" fontId="4" fillId="0" borderId="245" xfId="1" applyBorder="1"/>
    <xf numFmtId="0" fontId="4" fillId="0" borderId="245" xfId="1" quotePrefix="1" applyBorder="1" applyAlignment="1">
      <alignment horizontal="center" vertical="center"/>
    </xf>
    <xf numFmtId="0" fontId="4" fillId="0" borderId="264" xfId="1" applyBorder="1"/>
    <xf numFmtId="0" fontId="4" fillId="0" borderId="348" xfId="1" applyBorder="1"/>
    <xf numFmtId="0" fontId="7" fillId="0" borderId="227" xfId="1" applyFont="1" applyBorder="1"/>
    <xf numFmtId="0" fontId="4" fillId="5" borderId="67" xfId="1" applyFill="1" applyBorder="1" applyAlignment="1">
      <alignment horizontal="center" vertical="center"/>
    </xf>
    <xf numFmtId="0" fontId="4" fillId="20" borderId="67" xfId="1" quotePrefix="1" applyFill="1" applyBorder="1" applyAlignment="1">
      <alignment horizontal="center" vertical="center"/>
    </xf>
    <xf numFmtId="0" fontId="4" fillId="0" borderId="321" xfId="1" applyBorder="1" applyAlignment="1">
      <alignment horizontal="center" vertical="center"/>
    </xf>
    <xf numFmtId="0" fontId="4" fillId="4" borderId="346" xfId="1" applyFill="1" applyBorder="1" applyAlignment="1" applyProtection="1">
      <alignment horizontal="center" vertical="center"/>
      <protection locked="0"/>
    </xf>
    <xf numFmtId="0" fontId="7" fillId="2" borderId="220" xfId="1" applyFont="1" applyFill="1" applyBorder="1" applyAlignment="1">
      <alignment horizontal="center" vertical="center" wrapText="1"/>
    </xf>
    <xf numFmtId="0" fontId="4" fillId="0" borderId="220" xfId="1" applyBorder="1" applyAlignment="1">
      <alignment vertical="center"/>
    </xf>
    <xf numFmtId="0" fontId="4" fillId="5" borderId="220" xfId="1" applyFill="1" applyBorder="1" applyAlignment="1">
      <alignment horizontal="center" vertical="center"/>
    </xf>
    <xf numFmtId="0" fontId="4" fillId="0" borderId="98" xfId="1" applyBorder="1" applyAlignment="1">
      <alignment horizontal="center" vertical="center"/>
    </xf>
    <xf numFmtId="0" fontId="4" fillId="0" borderId="343" xfId="1" applyBorder="1" applyAlignment="1">
      <alignment vertical="center"/>
    </xf>
    <xf numFmtId="0" fontId="4" fillId="2" borderId="54" xfId="1" applyFill="1" applyBorder="1" applyAlignment="1">
      <alignment horizontal="center" vertical="center"/>
    </xf>
    <xf numFmtId="0" fontId="4" fillId="2" borderId="99" xfId="1" applyFill="1" applyBorder="1" applyAlignment="1">
      <alignment horizontal="center" vertical="center"/>
    </xf>
    <xf numFmtId="0" fontId="4" fillId="2" borderId="128" xfId="1" applyFill="1" applyBorder="1" applyAlignment="1">
      <alignment horizontal="center" vertical="center"/>
    </xf>
    <xf numFmtId="0" fontId="7" fillId="2" borderId="98" xfId="1" applyFont="1" applyFill="1" applyBorder="1" applyAlignment="1">
      <alignment vertical="center"/>
    </xf>
    <xf numFmtId="0" fontId="4" fillId="0" borderId="98" xfId="1" applyBorder="1"/>
    <xf numFmtId="0" fontId="7" fillId="2" borderId="303" xfId="1" applyFont="1" applyFill="1" applyBorder="1" applyAlignment="1">
      <alignment horizontal="center" wrapText="1"/>
    </xf>
    <xf numFmtId="0" fontId="7" fillId="2" borderId="67" xfId="1" applyFont="1" applyFill="1" applyBorder="1" applyAlignment="1">
      <alignment horizontal="center" wrapText="1"/>
    </xf>
    <xf numFmtId="0" fontId="7" fillId="2" borderId="55" xfId="1" applyFont="1" applyFill="1" applyBorder="1" applyAlignment="1">
      <alignment horizontal="center" wrapText="1"/>
    </xf>
    <xf numFmtId="0" fontId="7" fillId="2" borderId="98" xfId="1" applyFont="1" applyFill="1" applyBorder="1" applyAlignment="1">
      <alignment wrapText="1"/>
    </xf>
    <xf numFmtId="0" fontId="7" fillId="0" borderId="0" xfId="1" applyFont="1" applyAlignment="1">
      <alignment horizontal="center"/>
    </xf>
    <xf numFmtId="0" fontId="7" fillId="2" borderId="54" xfId="1" applyFont="1" applyFill="1" applyBorder="1" applyAlignment="1">
      <alignment horizontal="center"/>
    </xf>
    <xf numFmtId="0" fontId="7" fillId="2" borderId="98" xfId="1" applyFont="1" applyFill="1" applyBorder="1" applyAlignment="1">
      <alignment horizontal="center"/>
    </xf>
    <xf numFmtId="0" fontId="7" fillId="2" borderId="7" xfId="1" applyFont="1" applyFill="1" applyBorder="1" applyAlignment="1">
      <alignment horizontal="center"/>
    </xf>
    <xf numFmtId="0" fontId="7" fillId="2" borderId="0" xfId="1" applyFont="1" applyFill="1" applyAlignment="1">
      <alignment horizontal="center"/>
    </xf>
    <xf numFmtId="0" fontId="7" fillId="0" borderId="98" xfId="1" applyFont="1" applyBorder="1" applyAlignment="1">
      <alignment horizontal="center"/>
    </xf>
    <xf numFmtId="0" fontId="4" fillId="0" borderId="0" xfId="1" applyAlignment="1">
      <alignment horizontal="center"/>
    </xf>
    <xf numFmtId="0" fontId="4" fillId="2" borderId="4" xfId="1" applyFill="1" applyBorder="1" applyAlignment="1">
      <alignment horizontal="center"/>
    </xf>
    <xf numFmtId="0" fontId="4" fillId="2" borderId="154" xfId="1" applyFill="1" applyBorder="1" applyAlignment="1">
      <alignment horizontal="center"/>
    </xf>
    <xf numFmtId="0" fontId="4" fillId="2" borderId="88" xfId="1" applyFill="1" applyBorder="1" applyAlignment="1">
      <alignment horizontal="center"/>
    </xf>
    <xf numFmtId="0" fontId="4" fillId="0" borderId="154" xfId="1" applyBorder="1" applyAlignment="1">
      <alignment horizontal="center"/>
    </xf>
    <xf numFmtId="0" fontId="4" fillId="3" borderId="0" xfId="1" applyFill="1" applyAlignment="1" applyProtection="1">
      <alignment horizontal="left"/>
      <protection locked="0"/>
    </xf>
    <xf numFmtId="0" fontId="3" fillId="2" borderId="0" xfId="1" applyFont="1" applyFill="1"/>
    <xf numFmtId="0" fontId="4" fillId="2" borderId="0" xfId="1" applyFill="1" applyAlignment="1">
      <alignment horizontal="centerContinuous"/>
    </xf>
    <xf numFmtId="0" fontId="4" fillId="2" borderId="0" xfId="1" applyFill="1" applyAlignment="1">
      <alignment horizontal="right"/>
    </xf>
    <xf numFmtId="165" fontId="4" fillId="2" borderId="0" xfId="4" applyNumberFormat="1" applyFont="1" applyAlignment="1">
      <alignment horizontal="right"/>
    </xf>
    <xf numFmtId="0" fontId="4" fillId="2" borderId="232" xfId="0" applyFont="1" applyFill="1" applyBorder="1" applyAlignment="1">
      <alignment horizontal="centerContinuous"/>
    </xf>
    <xf numFmtId="166" fontId="0" fillId="0" borderId="62" xfId="0" applyNumberFormat="1" applyBorder="1"/>
    <xf numFmtId="0" fontId="0" fillId="0" borderId="0" xfId="0" quotePrefix="1" applyAlignment="1">
      <alignment horizontal="center"/>
    </xf>
    <xf numFmtId="0" fontId="4" fillId="2" borderId="60" xfId="0" applyFont="1" applyFill="1" applyBorder="1"/>
    <xf numFmtId="166" fontId="0" fillId="22" borderId="0" xfId="0" applyNumberFormat="1" applyFill="1"/>
    <xf numFmtId="0" fontId="7" fillId="2" borderId="137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 wrapText="1"/>
    </xf>
    <xf numFmtId="0" fontId="4" fillId="6" borderId="0" xfId="0" applyFont="1" applyFill="1" applyAlignment="1" applyProtection="1">
      <alignment horizontal="left"/>
      <protection locked="0"/>
    </xf>
    <xf numFmtId="14" fontId="3" fillId="15" borderId="0" xfId="7" applyNumberFormat="1" applyFont="1" applyFill="1" applyAlignment="1">
      <alignment horizontal="right"/>
    </xf>
    <xf numFmtId="0" fontId="4" fillId="4" borderId="55" xfId="0" applyFont="1" applyFill="1" applyBorder="1"/>
    <xf numFmtId="0" fontId="4" fillId="0" borderId="75" xfId="0" applyFont="1" applyBorder="1"/>
    <xf numFmtId="0" fontId="4" fillId="4" borderId="74" xfId="0" quotePrefix="1" applyFont="1" applyFill="1" applyBorder="1"/>
    <xf numFmtId="0" fontId="4" fillId="0" borderId="76" xfId="0" quotePrefix="1" applyFont="1" applyBorder="1"/>
    <xf numFmtId="0" fontId="4" fillId="0" borderId="55" xfId="0" applyFont="1" applyBorder="1"/>
    <xf numFmtId="0" fontId="4" fillId="0" borderId="297" xfId="0" quotePrefix="1" applyFont="1" applyBorder="1"/>
    <xf numFmtId="0" fontId="4" fillId="0" borderId="271" xfId="0" quotePrefix="1" applyFont="1" applyBorder="1"/>
    <xf numFmtId="0" fontId="4" fillId="4" borderId="22" xfId="0" applyFont="1" applyFill="1" applyBorder="1"/>
    <xf numFmtId="0" fontId="4" fillId="5" borderId="76" xfId="0" applyFont="1" applyFill="1" applyBorder="1"/>
    <xf numFmtId="0" fontId="4" fillId="4" borderId="25" xfId="0" applyFont="1" applyFill="1" applyBorder="1"/>
    <xf numFmtId="0" fontId="4" fillId="0" borderId="25" xfId="0" applyFont="1" applyBorder="1"/>
    <xf numFmtId="0" fontId="4" fillId="0" borderId="26" xfId="0" applyFont="1" applyBorder="1"/>
    <xf numFmtId="0" fontId="4" fillId="4" borderId="25" xfId="0" quotePrefix="1" applyFont="1" applyFill="1" applyBorder="1"/>
    <xf numFmtId="0" fontId="4" fillId="0" borderId="59" xfId="0" quotePrefix="1" applyFont="1" applyBorder="1"/>
    <xf numFmtId="0" fontId="4" fillId="0" borderId="138" xfId="0" applyFont="1" applyBorder="1"/>
    <xf numFmtId="0" fontId="4" fillId="4" borderId="44" xfId="0" applyFont="1" applyFill="1" applyBorder="1"/>
    <xf numFmtId="0" fontId="4" fillId="0" borderId="59" xfId="0" applyFont="1" applyBorder="1"/>
    <xf numFmtId="0" fontId="4" fillId="4" borderId="169" xfId="0" applyFont="1" applyFill="1" applyBorder="1"/>
    <xf numFmtId="0" fontId="4" fillId="0" borderId="188" xfId="0" applyFont="1" applyBorder="1"/>
    <xf numFmtId="0" fontId="4" fillId="4" borderId="76" xfId="0" applyFont="1" applyFill="1" applyBorder="1"/>
    <xf numFmtId="0" fontId="4" fillId="5" borderId="59" xfId="0" applyFont="1" applyFill="1" applyBorder="1"/>
    <xf numFmtId="0" fontId="4" fillId="3" borderId="0" xfId="0" applyFont="1" applyFill="1" applyAlignment="1">
      <alignment horizontal="left"/>
    </xf>
    <xf numFmtId="0" fontId="4" fillId="2" borderId="2" xfId="0" applyFont="1" applyFill="1" applyBorder="1" applyAlignment="1">
      <alignment horizontal="centerContinuous"/>
    </xf>
    <xf numFmtId="0" fontId="47" fillId="2" borderId="0" xfId="0" applyFont="1" applyFill="1"/>
    <xf numFmtId="0" fontId="4" fillId="22" borderId="0" xfId="0" applyFont="1" applyFill="1"/>
    <xf numFmtId="0" fontId="7" fillId="2" borderId="220" xfId="0" applyFont="1" applyFill="1" applyBorder="1" applyAlignment="1">
      <alignment horizontal="center" wrapText="1"/>
    </xf>
    <xf numFmtId="166" fontId="4" fillId="0" borderId="321" xfId="0" applyNumberFormat="1" applyFont="1" applyBorder="1"/>
    <xf numFmtId="166" fontId="4" fillId="0" borderId="321" xfId="0" quotePrefix="1" applyNumberFormat="1" applyFont="1" applyBorder="1"/>
    <xf numFmtId="166" fontId="4" fillId="0" borderId="294" xfId="0" applyNumberFormat="1" applyFont="1" applyBorder="1"/>
    <xf numFmtId="166" fontId="4" fillId="5" borderId="321" xfId="0" applyNumberFormat="1" applyFont="1" applyFill="1" applyBorder="1"/>
    <xf numFmtId="0" fontId="32" fillId="2" borderId="164" xfId="0" applyFont="1" applyFill="1" applyBorder="1" applyAlignment="1">
      <alignment vertical="center" wrapText="1"/>
    </xf>
    <xf numFmtId="0" fontId="32" fillId="2" borderId="112" xfId="0" applyFont="1" applyFill="1" applyBorder="1" applyAlignment="1">
      <alignment vertical="center" wrapText="1"/>
    </xf>
    <xf numFmtId="0" fontId="28" fillId="2" borderId="0" xfId="0" applyFont="1" applyFill="1"/>
    <xf numFmtId="22" fontId="4" fillId="2" borderId="0" xfId="0" applyNumberFormat="1" applyFont="1" applyFill="1" applyAlignment="1">
      <alignment horizontal="centerContinuous"/>
    </xf>
    <xf numFmtId="0" fontId="4" fillId="2" borderId="0" xfId="0" applyFont="1" applyFill="1" applyAlignment="1">
      <alignment horizontal="centerContinuous"/>
    </xf>
    <xf numFmtId="0" fontId="4" fillId="2" borderId="51" xfId="0" applyFont="1" applyFill="1" applyBorder="1"/>
    <xf numFmtId="1" fontId="4" fillId="0" borderId="164" xfId="0" applyNumberFormat="1" applyFont="1" applyBorder="1"/>
    <xf numFmtId="0" fontId="4" fillId="2" borderId="52" xfId="0" applyFont="1" applyFill="1" applyBorder="1" applyAlignment="1">
      <alignment horizontal="centerContinuous"/>
    </xf>
    <xf numFmtId="0" fontId="4" fillId="2" borderId="99" xfId="0" applyFont="1" applyFill="1" applyBorder="1" applyAlignment="1">
      <alignment vertical="center"/>
    </xf>
    <xf numFmtId="0" fontId="4" fillId="2" borderId="98" xfId="0" applyFont="1" applyFill="1" applyBorder="1"/>
    <xf numFmtId="0" fontId="4" fillId="2" borderId="0" xfId="0" applyFont="1" applyFill="1" applyAlignment="1">
      <alignment horizontal="left" wrapText="1"/>
    </xf>
    <xf numFmtId="1" fontId="4" fillId="6" borderId="16" xfId="0" applyNumberFormat="1" applyFont="1" applyFill="1" applyBorder="1" applyProtection="1">
      <protection locked="0"/>
    </xf>
    <xf numFmtId="166" fontId="4" fillId="0" borderId="16" xfId="0" applyNumberFormat="1" applyFont="1" applyBorder="1"/>
    <xf numFmtId="1" fontId="4" fillId="6" borderId="19" xfId="0" applyNumberFormat="1" applyFont="1" applyFill="1" applyBorder="1" applyProtection="1">
      <protection locked="0"/>
    </xf>
    <xf numFmtId="166" fontId="4" fillId="0" borderId="185" xfId="0" applyNumberFormat="1" applyFont="1" applyBorder="1"/>
    <xf numFmtId="166" fontId="4" fillId="0" borderId="55" xfId="0" applyNumberFormat="1" applyFont="1" applyBorder="1"/>
    <xf numFmtId="166" fontId="4" fillId="0" borderId="90" xfId="0" applyNumberFormat="1" applyFont="1" applyBorder="1"/>
    <xf numFmtId="1" fontId="4" fillId="6" borderId="13" xfId="0" applyNumberFormat="1" applyFont="1" applyFill="1" applyBorder="1"/>
    <xf numFmtId="166" fontId="4" fillId="0" borderId="190" xfId="0" applyNumberFormat="1" applyFont="1" applyBorder="1"/>
    <xf numFmtId="166" fontId="4" fillId="6" borderId="22" xfId="0" applyNumberFormat="1" applyFont="1" applyFill="1" applyBorder="1" applyProtection="1">
      <protection locked="0"/>
    </xf>
    <xf numFmtId="166" fontId="4" fillId="5" borderId="22" xfId="0" applyNumberFormat="1" applyFont="1" applyFill="1" applyBorder="1"/>
    <xf numFmtId="166" fontId="4" fillId="0" borderId="0" xfId="0" applyNumberFormat="1" applyFont="1"/>
    <xf numFmtId="1" fontId="4" fillId="6" borderId="25" xfId="0" applyNumberFormat="1" applyFont="1" applyFill="1" applyBorder="1" applyProtection="1">
      <protection locked="0"/>
    </xf>
    <xf numFmtId="166" fontId="4" fillId="0" borderId="25" xfId="0" applyNumberFormat="1" applyFont="1" applyBorder="1"/>
    <xf numFmtId="166" fontId="4" fillId="0" borderId="75" xfId="0" applyNumberFormat="1" applyFont="1" applyBorder="1"/>
    <xf numFmtId="1" fontId="4" fillId="6" borderId="153" xfId="0" applyNumberFormat="1" applyFont="1" applyFill="1" applyBorder="1" applyProtection="1">
      <protection locked="0"/>
    </xf>
    <xf numFmtId="166" fontId="4" fillId="0" borderId="74" xfId="0" applyNumberFormat="1" applyFont="1" applyBorder="1" applyAlignment="1">
      <alignment horizontal="right"/>
    </xf>
    <xf numFmtId="166" fontId="4" fillId="0" borderId="151" xfId="0" applyNumberFormat="1" applyFont="1" applyBorder="1"/>
    <xf numFmtId="1" fontId="4" fillId="6" borderId="117" xfId="0" applyNumberFormat="1" applyFont="1" applyFill="1" applyBorder="1" applyProtection="1">
      <protection locked="0"/>
    </xf>
    <xf numFmtId="166" fontId="4" fillId="0" borderId="118" xfId="0" applyNumberFormat="1" applyFont="1" applyBorder="1"/>
    <xf numFmtId="166" fontId="4" fillId="0" borderId="345" xfId="0" applyNumberFormat="1" applyFont="1" applyBorder="1"/>
    <xf numFmtId="1" fontId="4" fillId="6" borderId="117" xfId="0" applyNumberFormat="1" applyFont="1" applyFill="1" applyBorder="1"/>
    <xf numFmtId="166" fontId="4" fillId="0" borderId="136" xfId="0" applyNumberFormat="1" applyFont="1" applyBorder="1"/>
    <xf numFmtId="166" fontId="4" fillId="6" borderId="247" xfId="0" applyNumberFormat="1" applyFont="1" applyFill="1" applyBorder="1" applyProtection="1">
      <protection locked="0"/>
    </xf>
    <xf numFmtId="1" fontId="4" fillId="0" borderId="36" xfId="0" applyNumberFormat="1" applyFont="1" applyBorder="1"/>
    <xf numFmtId="166" fontId="4" fillId="0" borderId="33" xfId="0" quotePrefix="1" applyNumberFormat="1" applyFont="1" applyBorder="1" applyAlignment="1">
      <alignment horizontal="center"/>
    </xf>
    <xf numFmtId="166" fontId="4" fillId="0" borderId="33" xfId="0" applyNumberFormat="1" applyFont="1" applyBorder="1"/>
    <xf numFmtId="1" fontId="4" fillId="26" borderId="36" xfId="0" applyNumberFormat="1" applyFont="1" applyFill="1" applyBorder="1"/>
    <xf numFmtId="166" fontId="4" fillId="0" borderId="121" xfId="0" applyNumberFormat="1" applyFont="1" applyBorder="1"/>
    <xf numFmtId="166" fontId="4" fillId="0" borderId="320" xfId="0" applyNumberFormat="1" applyFont="1" applyBorder="1"/>
    <xf numFmtId="166" fontId="4" fillId="0" borderId="61" xfId="0" applyNumberFormat="1" applyFont="1" applyBorder="1"/>
    <xf numFmtId="0" fontId="3" fillId="2" borderId="0" xfId="0" applyFont="1" applyFill="1" applyAlignment="1">
      <alignment horizontal="left"/>
    </xf>
    <xf numFmtId="1" fontId="4" fillId="6" borderId="301" xfId="0" applyNumberFormat="1" applyFont="1" applyFill="1" applyBorder="1"/>
    <xf numFmtId="1" fontId="4" fillId="6" borderId="158" xfId="0" applyNumberFormat="1" applyFont="1" applyFill="1" applyBorder="1"/>
    <xf numFmtId="166" fontId="4" fillId="0" borderId="139" xfId="0" applyNumberFormat="1" applyFont="1" applyBorder="1"/>
    <xf numFmtId="166" fontId="4" fillId="0" borderId="204" xfId="0" applyNumberFormat="1" applyFont="1" applyBorder="1"/>
    <xf numFmtId="0" fontId="4" fillId="0" borderId="2" xfId="0" applyFont="1" applyBorder="1"/>
    <xf numFmtId="0" fontId="47" fillId="0" borderId="0" xfId="8" applyFont="1"/>
    <xf numFmtId="0" fontId="47" fillId="0" borderId="0" xfId="8" applyFont="1" applyAlignment="1">
      <alignment wrapText="1"/>
    </xf>
    <xf numFmtId="1" fontId="4" fillId="0" borderId="0" xfId="1" applyNumberFormat="1"/>
    <xf numFmtId="166" fontId="4" fillId="0" borderId="0" xfId="1" applyNumberFormat="1"/>
    <xf numFmtId="1" fontId="27" fillId="2" borderId="0" xfId="1" applyNumberFormat="1" applyFont="1" applyFill="1"/>
    <xf numFmtId="0" fontId="27" fillId="2" borderId="0" xfId="1" applyFont="1" applyFill="1"/>
    <xf numFmtId="166" fontId="27" fillId="2" borderId="0" xfId="1" applyNumberFormat="1" applyFont="1" applyFill="1"/>
    <xf numFmtId="0" fontId="27" fillId="0" borderId="0" xfId="1" applyFont="1"/>
    <xf numFmtId="1" fontId="4" fillId="2" borderId="0" xfId="1" applyNumberFormat="1" applyFill="1"/>
    <xf numFmtId="166" fontId="4" fillId="2" borderId="0" xfId="1" applyNumberFormat="1" applyFill="1"/>
    <xf numFmtId="0" fontId="4" fillId="6" borderId="0" xfId="1" applyFill="1" applyAlignment="1">
      <alignment horizontal="left"/>
    </xf>
    <xf numFmtId="1" fontId="4" fillId="6" borderId="0" xfId="1" applyNumberFormat="1" applyFill="1" applyAlignment="1">
      <alignment horizontal="left"/>
    </xf>
    <xf numFmtId="1" fontId="3" fillId="2" borderId="0" xfId="1" applyNumberFormat="1" applyFont="1" applyFill="1" applyAlignment="1">
      <alignment horizontal="right"/>
    </xf>
    <xf numFmtId="0" fontId="4" fillId="2" borderId="0" xfId="1" applyFill="1" applyAlignment="1">
      <alignment horizontal="left"/>
    </xf>
    <xf numFmtId="0" fontId="4" fillId="0" borderId="0" xfId="1" applyAlignment="1">
      <alignment horizontal="left"/>
    </xf>
    <xf numFmtId="0" fontId="28" fillId="2" borderId="49" xfId="1" applyFont="1" applyFill="1" applyBorder="1"/>
    <xf numFmtId="0" fontId="28" fillId="2" borderId="2" xfId="1" applyFont="1" applyFill="1" applyBorder="1" applyAlignment="1">
      <alignment horizontal="left"/>
    </xf>
    <xf numFmtId="0" fontId="28" fillId="0" borderId="2" xfId="1" applyFont="1" applyBorder="1"/>
    <xf numFmtId="0" fontId="28" fillId="2" borderId="50" xfId="1" applyFont="1" applyFill="1" applyBorder="1" applyAlignment="1">
      <alignment horizontal="centerContinuous"/>
    </xf>
    <xf numFmtId="0" fontId="28" fillId="2" borderId="154" xfId="1" applyFont="1" applyFill="1" applyBorder="1" applyAlignment="1">
      <alignment horizontal="center"/>
    </xf>
    <xf numFmtId="0" fontId="28" fillId="0" borderId="0" xfId="1" applyFont="1"/>
    <xf numFmtId="0" fontId="4" fillId="2" borderId="51" xfId="1" applyFill="1" applyBorder="1"/>
    <xf numFmtId="1" fontId="4" fillId="0" borderId="164" xfId="1" applyNumberFormat="1" applyBorder="1"/>
    <xf numFmtId="0" fontId="4" fillId="2" borderId="53" xfId="1" applyFill="1" applyBorder="1" applyAlignment="1">
      <alignment horizontal="centerContinuous"/>
    </xf>
    <xf numFmtId="0" fontId="4" fillId="2" borderId="99" xfId="1" applyFill="1" applyBorder="1"/>
    <xf numFmtId="0" fontId="7" fillId="2" borderId="51" xfId="1" applyFont="1" applyFill="1" applyBorder="1" applyAlignment="1">
      <alignment wrapText="1"/>
    </xf>
    <xf numFmtId="1" fontId="7" fillId="2" borderId="95" xfId="1" applyNumberFormat="1" applyFont="1" applyFill="1" applyBorder="1" applyAlignment="1">
      <alignment wrapText="1"/>
    </xf>
    <xf numFmtId="0" fontId="7" fillId="2" borderId="155" xfId="1" applyFont="1" applyFill="1" applyBorder="1" applyAlignment="1">
      <alignment wrapText="1"/>
    </xf>
    <xf numFmtId="0" fontId="7" fillId="2" borderId="6" xfId="1" applyFont="1" applyFill="1" applyBorder="1"/>
    <xf numFmtId="1" fontId="7" fillId="2" borderId="66" xfId="1" applyNumberFormat="1" applyFont="1" applyFill="1" applyBorder="1" applyAlignment="1">
      <alignment wrapText="1"/>
    </xf>
    <xf numFmtId="1" fontId="7" fillId="2" borderId="155" xfId="1" applyNumberFormat="1" applyFont="1" applyFill="1" applyBorder="1" applyAlignment="1">
      <alignment wrapText="1"/>
    </xf>
    <xf numFmtId="0" fontId="7" fillId="2" borderId="125" xfId="1" applyFont="1" applyFill="1" applyBorder="1"/>
    <xf numFmtId="166" fontId="7" fillId="2" borderId="155" xfId="1" applyNumberFormat="1" applyFont="1" applyFill="1" applyBorder="1" applyAlignment="1">
      <alignment wrapText="1"/>
    </xf>
    <xf numFmtId="0" fontId="7" fillId="2" borderId="90" xfId="1" applyFont="1" applyFill="1" applyBorder="1"/>
    <xf numFmtId="0" fontId="7" fillId="2" borderId="67" xfId="1" applyFont="1" applyFill="1" applyBorder="1" applyAlignment="1">
      <alignment horizontal="left" wrapText="1"/>
    </xf>
    <xf numFmtId="0" fontId="7" fillId="2" borderId="7" xfId="1" applyFont="1" applyFill="1" applyBorder="1" applyAlignment="1">
      <alignment horizontal="left" wrapText="1"/>
    </xf>
    <xf numFmtId="0" fontId="7" fillId="2" borderId="51" xfId="1" applyFont="1" applyFill="1" applyBorder="1" applyAlignment="1">
      <alignment vertical="center"/>
    </xf>
    <xf numFmtId="1" fontId="4" fillId="2" borderId="11" xfId="1" applyNumberFormat="1" applyFill="1" applyBorder="1" applyAlignment="1">
      <alignment vertical="center"/>
    </xf>
    <xf numFmtId="0" fontId="4" fillId="2" borderId="11" xfId="1" applyFill="1" applyBorder="1" applyAlignment="1">
      <alignment vertical="center"/>
    </xf>
    <xf numFmtId="0" fontId="4" fillId="2" borderId="6" xfId="1" applyFill="1" applyBorder="1" applyAlignment="1">
      <alignment vertical="center"/>
    </xf>
    <xf numFmtId="1" fontId="4" fillId="2" borderId="13" xfId="1" applyNumberFormat="1" applyFill="1" applyBorder="1"/>
    <xf numFmtId="166" fontId="4" fillId="2" borderId="11" xfId="1" applyNumberFormat="1" applyFill="1" applyBorder="1"/>
    <xf numFmtId="0" fontId="4" fillId="2" borderId="137" xfId="1" applyFill="1" applyBorder="1"/>
    <xf numFmtId="0" fontId="4" fillId="2" borderId="98" xfId="1" applyFill="1" applyBorder="1"/>
    <xf numFmtId="0" fontId="4" fillId="2" borderId="7" xfId="1" applyFill="1" applyBorder="1"/>
    <xf numFmtId="166" fontId="4" fillId="2" borderId="60" xfId="1" applyNumberFormat="1" applyFill="1" applyBorder="1"/>
    <xf numFmtId="166" fontId="4" fillId="2" borderId="7" xfId="1" applyNumberFormat="1" applyFill="1" applyBorder="1"/>
    <xf numFmtId="1" fontId="26" fillId="0" borderId="61" xfId="1" applyNumberFormat="1" applyFont="1" applyBorder="1"/>
    <xf numFmtId="1" fontId="4" fillId="0" borderId="36" xfId="1" applyNumberFormat="1" applyBorder="1"/>
    <xf numFmtId="1" fontId="4" fillId="0" borderId="33" xfId="1" quotePrefix="1" applyNumberFormat="1" applyBorder="1" applyAlignment="1">
      <alignment horizontal="center"/>
    </xf>
    <xf numFmtId="166" fontId="4" fillId="0" borderId="78" xfId="1" applyNumberFormat="1" applyBorder="1"/>
    <xf numFmtId="166" fontId="4" fillId="0" borderId="196" xfId="1" applyNumberFormat="1" applyBorder="1"/>
    <xf numFmtId="166" fontId="4" fillId="0" borderId="61" xfId="1" applyNumberFormat="1" applyBorder="1"/>
    <xf numFmtId="166" fontId="4" fillId="2" borderId="43" xfId="1" applyNumberFormat="1" applyFill="1" applyBorder="1"/>
    <xf numFmtId="0" fontId="7" fillId="0" borderId="0" xfId="1" applyFont="1"/>
    <xf numFmtId="1" fontId="7" fillId="0" borderId="0" xfId="1" applyNumberFormat="1" applyFont="1"/>
    <xf numFmtId="166" fontId="42" fillId="0" borderId="0" xfId="1" applyNumberFormat="1" applyFont="1"/>
    <xf numFmtId="1" fontId="49" fillId="2" borderId="0" xfId="1" applyNumberFormat="1" applyFont="1" applyFill="1"/>
    <xf numFmtId="0" fontId="49" fillId="2" borderId="0" xfId="1" applyFont="1" applyFill="1"/>
    <xf numFmtId="166" fontId="49" fillId="2" borderId="0" xfId="1" applyNumberFormat="1" applyFont="1" applyFill="1"/>
    <xf numFmtId="0" fontId="49" fillId="0" borderId="0" xfId="1" applyFont="1"/>
    <xf numFmtId="0" fontId="0" fillId="0" borderId="52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4" xfId="0" applyBorder="1" applyAlignment="1">
      <alignment horizontal="center"/>
    </xf>
    <xf numFmtId="0" fontId="42" fillId="4" borderId="16" xfId="0" applyFont="1" applyFill="1" applyBorder="1"/>
    <xf numFmtId="0" fontId="42" fillId="2" borderId="0" xfId="0" applyFont="1" applyFill="1"/>
    <xf numFmtId="0" fontId="42" fillId="0" borderId="0" xfId="0" applyFont="1"/>
    <xf numFmtId="0" fontId="0" fillId="0" borderId="7" xfId="0" applyBorder="1"/>
    <xf numFmtId="0" fontId="0" fillId="2" borderId="163" xfId="0" applyFill="1" applyBorder="1"/>
    <xf numFmtId="0" fontId="7" fillId="2" borderId="98" xfId="0" applyFont="1" applyFill="1" applyBorder="1" applyAlignment="1">
      <alignment horizontal="center" wrapText="1"/>
    </xf>
    <xf numFmtId="0" fontId="0" fillId="2" borderId="88" xfId="0" applyFill="1" applyBorder="1" applyAlignment="1">
      <alignment horizontal="centerContinuous" vertical="center" wrapText="1"/>
    </xf>
    <xf numFmtId="0" fontId="0" fillId="2" borderId="60" xfId="0" applyFill="1" applyBorder="1" applyAlignment="1">
      <alignment horizontal="centerContinuous" vertical="center"/>
    </xf>
    <xf numFmtId="0" fontId="7" fillId="2" borderId="60" xfId="0" applyFont="1" applyFill="1" applyBorder="1" applyAlignment="1">
      <alignment horizontal="center" wrapText="1"/>
    </xf>
    <xf numFmtId="0" fontId="7" fillId="2" borderId="60" xfId="0" applyFont="1" applyFill="1" applyBorder="1" applyAlignment="1">
      <alignment horizontal="left" wrapText="1"/>
    </xf>
    <xf numFmtId="0" fontId="42" fillId="4" borderId="200" xfId="0" applyFont="1" applyFill="1" applyBorder="1"/>
    <xf numFmtId="0" fontId="0" fillId="2" borderId="88" xfId="0" applyFill="1" applyBorder="1"/>
    <xf numFmtId="0" fontId="0" fillId="2" borderId="336" xfId="0" applyFill="1" applyBorder="1"/>
    <xf numFmtId="0" fontId="42" fillId="4" borderId="301" xfId="0" applyFont="1" applyFill="1" applyBorder="1"/>
    <xf numFmtId="0" fontId="42" fillId="4" borderId="19" xfId="0" applyFont="1" applyFill="1" applyBorder="1"/>
    <xf numFmtId="166" fontId="0" fillId="0" borderId="21" xfId="0" quotePrefix="1" applyNumberFormat="1" applyBorder="1"/>
    <xf numFmtId="166" fontId="7" fillId="2" borderId="55" xfId="0" applyNumberFormat="1" applyFont="1" applyFill="1" applyBorder="1" applyAlignment="1">
      <alignment wrapText="1"/>
    </xf>
    <xf numFmtId="166" fontId="0" fillId="0" borderId="96" xfId="0" quotePrefix="1" applyNumberFormat="1" applyBorder="1"/>
    <xf numFmtId="1" fontId="4" fillId="0" borderId="33" xfId="0" quotePrefix="1" applyNumberFormat="1" applyFont="1" applyBorder="1" applyAlignment="1">
      <alignment horizontal="center"/>
    </xf>
    <xf numFmtId="166" fontId="4" fillId="0" borderId="233" xfId="0" quotePrefix="1" applyNumberFormat="1" applyFont="1" applyBorder="1" applyAlignment="1">
      <alignment horizontal="right"/>
    </xf>
    <xf numFmtId="166" fontId="4" fillId="0" borderId="153" xfId="0" quotePrefix="1" applyNumberFormat="1" applyFont="1" applyBorder="1" applyAlignment="1">
      <alignment horizontal="right"/>
    </xf>
    <xf numFmtId="166" fontId="0" fillId="6" borderId="193" xfId="0" applyNumberFormat="1" applyFill="1" applyBorder="1"/>
    <xf numFmtId="0" fontId="0" fillId="0" borderId="14" xfId="0" applyBorder="1" applyAlignment="1">
      <alignment horizontal="center" vertical="center"/>
    </xf>
    <xf numFmtId="0" fontId="0" fillId="25" borderId="11" xfId="0" applyFill="1" applyBorder="1" applyAlignment="1">
      <alignment horizontal="center" vertical="center"/>
    </xf>
    <xf numFmtId="0" fontId="0" fillId="0" borderId="269" xfId="0" applyBorder="1" applyAlignment="1">
      <alignment horizontal="center" vertical="center"/>
    </xf>
    <xf numFmtId="1" fontId="0" fillId="0" borderId="256" xfId="0" applyNumberFormat="1" applyBorder="1" applyAlignment="1">
      <alignment horizontal="center" vertical="center"/>
    </xf>
    <xf numFmtId="1" fontId="8" fillId="2" borderId="349" xfId="0" applyNumberFormat="1" applyFont="1" applyFill="1" applyBorder="1" applyAlignment="1">
      <alignment horizontal="center" vertical="center"/>
    </xf>
    <xf numFmtId="1" fontId="8" fillId="19" borderId="350" xfId="0" applyNumberFormat="1" applyFont="1" applyFill="1" applyBorder="1" applyAlignment="1" applyProtection="1">
      <alignment horizontal="center" vertical="center"/>
      <protection locked="0"/>
    </xf>
    <xf numFmtId="1" fontId="8" fillId="2" borderId="350" xfId="0" applyNumberFormat="1" applyFont="1" applyFill="1" applyBorder="1" applyAlignment="1">
      <alignment horizontal="center" vertical="center"/>
    </xf>
    <xf numFmtId="1" fontId="8" fillId="2" borderId="128" xfId="0" applyNumberFormat="1" applyFont="1" applyFill="1" applyBorder="1" applyAlignment="1">
      <alignment horizontal="center" vertical="center"/>
    </xf>
    <xf numFmtId="1" fontId="8" fillId="2" borderId="351" xfId="0" applyNumberFormat="1" applyFont="1" applyFill="1" applyBorder="1" applyAlignment="1">
      <alignment horizontal="center" vertical="center"/>
    </xf>
    <xf numFmtId="1" fontId="8" fillId="2" borderId="103" xfId="0" applyNumberFormat="1" applyFont="1" applyFill="1" applyBorder="1" applyAlignment="1">
      <alignment horizontal="center" vertical="center"/>
    </xf>
    <xf numFmtId="1" fontId="0" fillId="0" borderId="255" xfId="0" applyNumberFormat="1" applyBorder="1" applyAlignment="1">
      <alignment horizontal="center" vertical="center"/>
    </xf>
    <xf numFmtId="1" fontId="0" fillId="0" borderId="105" xfId="0" applyNumberFormat="1" applyBorder="1" applyAlignment="1">
      <alignment horizontal="center" vertical="center"/>
    </xf>
    <xf numFmtId="0" fontId="0" fillId="26" borderId="0" xfId="0" applyFill="1"/>
    <xf numFmtId="0" fontId="51" fillId="0" borderId="0" xfId="0" applyFont="1" applyAlignment="1">
      <alignment horizontal="centerContinuous" wrapText="1"/>
    </xf>
    <xf numFmtId="0" fontId="51" fillId="2" borderId="57" xfId="0" applyFont="1" applyFill="1" applyBorder="1" applyAlignment="1">
      <alignment horizontal="left" vertical="center" wrapText="1"/>
    </xf>
    <xf numFmtId="0" fontId="50" fillId="4" borderId="16" xfId="0" applyFont="1" applyFill="1" applyBorder="1"/>
    <xf numFmtId="0" fontId="50" fillId="0" borderId="16" xfId="0" applyFont="1" applyBorder="1"/>
    <xf numFmtId="0" fontId="50" fillId="0" borderId="17" xfId="0" applyFont="1" applyBorder="1"/>
    <xf numFmtId="0" fontId="50" fillId="4" borderId="19" xfId="0" quotePrefix="1" applyFont="1" applyFill="1" applyBorder="1"/>
    <xf numFmtId="0" fontId="50" fillId="0" borderId="21" xfId="0" quotePrefix="1" applyFont="1" applyBorder="1"/>
    <xf numFmtId="0" fontId="50" fillId="0" borderId="21" xfId="0" applyFont="1" applyBorder="1"/>
    <xf numFmtId="0" fontId="50" fillId="4" borderId="21" xfId="0" applyFont="1" applyFill="1" applyBorder="1"/>
    <xf numFmtId="0" fontId="50" fillId="5" borderId="21" xfId="0" applyFont="1" applyFill="1" applyBorder="1"/>
    <xf numFmtId="0" fontId="50" fillId="0" borderId="0" xfId="0" applyFont="1"/>
    <xf numFmtId="0" fontId="51" fillId="2" borderId="58" xfId="0" applyFont="1" applyFill="1" applyBorder="1" applyAlignment="1">
      <alignment horizontal="left" vertical="center" wrapText="1"/>
    </xf>
    <xf numFmtId="0" fontId="50" fillId="4" borderId="25" xfId="0" applyFont="1" applyFill="1" applyBorder="1"/>
    <xf numFmtId="0" fontId="50" fillId="0" borderId="25" xfId="0" applyFont="1" applyBorder="1"/>
    <xf numFmtId="0" fontId="50" fillId="0" borderId="26" xfId="0" applyFont="1" applyBorder="1"/>
    <xf numFmtId="0" fontId="50" fillId="4" borderId="25" xfId="0" quotePrefix="1" applyFont="1" applyFill="1" applyBorder="1"/>
    <xf numFmtId="0" fontId="50" fillId="0" borderId="59" xfId="0" quotePrefix="1" applyFont="1" applyBorder="1"/>
    <xf numFmtId="0" fontId="50" fillId="0" borderId="59" xfId="0" applyFont="1" applyBorder="1"/>
    <xf numFmtId="0" fontId="50" fillId="4" borderId="59" xfId="0" applyFont="1" applyFill="1" applyBorder="1"/>
    <xf numFmtId="0" fontId="50" fillId="5" borderId="59" xfId="0" applyFont="1" applyFill="1" applyBorder="1"/>
    <xf numFmtId="0" fontId="51" fillId="2" borderId="57" xfId="0" applyFont="1" applyFill="1" applyBorder="1" applyAlignment="1">
      <alignment horizontal="center" vertical="center" wrapText="1"/>
    </xf>
    <xf numFmtId="0" fontId="50" fillId="0" borderId="157" xfId="0" applyFont="1" applyBorder="1"/>
    <xf numFmtId="0" fontId="51" fillId="2" borderId="58" xfId="0" applyFont="1" applyFill="1" applyBorder="1" applyAlignment="1">
      <alignment horizontal="center" vertical="center" wrapText="1"/>
    </xf>
    <xf numFmtId="0" fontId="50" fillId="4" borderId="74" xfId="0" applyFont="1" applyFill="1" applyBorder="1"/>
    <xf numFmtId="0" fontId="50" fillId="0" borderId="74" xfId="0" applyFont="1" applyBorder="1"/>
    <xf numFmtId="0" fontId="50" fillId="0" borderId="75" xfId="0" applyFont="1" applyBorder="1"/>
    <xf numFmtId="166" fontId="50" fillId="0" borderId="74" xfId="0" applyNumberFormat="1" applyFont="1" applyBorder="1"/>
    <xf numFmtId="0" fontId="50" fillId="0" borderId="76" xfId="0" applyFont="1" applyBorder="1"/>
    <xf numFmtId="0" fontId="50" fillId="4" borderId="76" xfId="0" applyFont="1" applyFill="1" applyBorder="1"/>
    <xf numFmtId="0" fontId="51" fillId="2" borderId="77" xfId="0" applyFont="1" applyFill="1" applyBorder="1" applyAlignment="1">
      <alignment horizontal="center" vertical="center" wrapText="1"/>
    </xf>
    <xf numFmtId="0" fontId="50" fillId="0" borderId="17" xfId="0" quotePrefix="1" applyFont="1" applyBorder="1"/>
    <xf numFmtId="0" fontId="50" fillId="0" borderId="75" xfId="0" quotePrefix="1" applyFont="1" applyBorder="1"/>
    <xf numFmtId="0" fontId="4" fillId="0" borderId="0" xfId="1" applyAlignment="1">
      <alignment horizontal="centerContinuous" vertical="top"/>
    </xf>
    <xf numFmtId="0" fontId="4" fillId="0" borderId="0" xfId="1" applyAlignment="1">
      <alignment horizontal="center" vertical="center"/>
    </xf>
    <xf numFmtId="2" fontId="4" fillId="5" borderId="43" xfId="1" applyNumberFormat="1" applyFill="1" applyBorder="1" applyAlignment="1">
      <alignment horizontal="center" vertical="center"/>
    </xf>
    <xf numFmtId="1" fontId="4" fillId="0" borderId="85" xfId="1" applyNumberFormat="1" applyBorder="1" applyAlignment="1">
      <alignment horizontal="center" vertical="center"/>
    </xf>
    <xf numFmtId="1" fontId="4" fillId="0" borderId="78" xfId="1" quotePrefix="1" applyNumberFormat="1" applyBorder="1" applyAlignment="1">
      <alignment horizontal="center" vertical="center"/>
    </xf>
    <xf numFmtId="1" fontId="4" fillId="0" borderId="33" xfId="1" quotePrefix="1" applyNumberFormat="1" applyBorder="1" applyAlignment="1">
      <alignment horizontal="center" vertical="center"/>
    </xf>
    <xf numFmtId="1" fontId="4" fillId="0" borderId="85" xfId="1" quotePrefix="1" applyNumberFormat="1" applyBorder="1" applyAlignment="1">
      <alignment horizontal="center" vertical="center"/>
    </xf>
    <xf numFmtId="1" fontId="4" fillId="0" borderId="33" xfId="1" applyNumberFormat="1" applyBorder="1" applyAlignment="1">
      <alignment horizontal="center" vertical="center"/>
    </xf>
    <xf numFmtId="0" fontId="4" fillId="0" borderId="33" xfId="1" applyBorder="1" applyAlignment="1">
      <alignment horizontal="center" vertical="center"/>
    </xf>
    <xf numFmtId="0" fontId="4" fillId="0" borderId="85" xfId="1" applyBorder="1" applyAlignment="1">
      <alignment horizontal="center" vertical="center"/>
    </xf>
    <xf numFmtId="2" fontId="4" fillId="0" borderId="33" xfId="1" applyNumberFormat="1" applyBorder="1" applyAlignment="1">
      <alignment horizontal="center" vertical="center"/>
    </xf>
    <xf numFmtId="2" fontId="4" fillId="0" borderId="33" xfId="1" quotePrefix="1" applyNumberFormat="1" applyBorder="1" applyAlignment="1">
      <alignment horizontal="center" vertical="center"/>
    </xf>
    <xf numFmtId="0" fontId="9" fillId="0" borderId="32" xfId="1" applyFont="1" applyBorder="1" applyAlignment="1">
      <alignment horizontal="center" vertical="center"/>
    </xf>
    <xf numFmtId="2" fontId="4" fillId="0" borderId="62" xfId="1" applyNumberFormat="1" applyBorder="1" applyAlignment="1">
      <alignment horizontal="center"/>
    </xf>
    <xf numFmtId="0" fontId="4" fillId="0" borderId="0" xfId="1" applyAlignment="1">
      <alignment horizontal="center" vertical="top"/>
    </xf>
    <xf numFmtId="1" fontId="4" fillId="0" borderId="0" xfId="1" applyNumberFormat="1" applyAlignment="1">
      <alignment horizontal="center"/>
    </xf>
    <xf numFmtId="0" fontId="4" fillId="0" borderId="60" xfId="1" applyBorder="1" applyAlignment="1">
      <alignment horizontal="center"/>
    </xf>
    <xf numFmtId="2" fontId="4" fillId="5" borderId="247" xfId="1" applyNumberFormat="1" applyFill="1" applyBorder="1" applyAlignment="1">
      <alignment horizontal="center" vertical="center"/>
    </xf>
    <xf numFmtId="1" fontId="4" fillId="4" borderId="143" xfId="1" applyNumberFormat="1" applyFill="1" applyBorder="1" applyAlignment="1" applyProtection="1">
      <alignment horizontal="center" vertical="center"/>
      <protection locked="0"/>
    </xf>
    <xf numFmtId="1" fontId="4" fillId="8" borderId="78" xfId="1" applyNumberFormat="1" applyFill="1" applyBorder="1" applyAlignment="1">
      <alignment horizontal="center" vertical="center"/>
    </xf>
    <xf numFmtId="1" fontId="4" fillId="8" borderId="121" xfId="1" applyNumberFormat="1" applyFill="1" applyBorder="1" applyAlignment="1">
      <alignment horizontal="center" vertical="center"/>
    </xf>
    <xf numFmtId="1" fontId="4" fillId="8" borderId="120" xfId="1" applyNumberFormat="1" applyFill="1" applyBorder="1" applyAlignment="1">
      <alignment horizontal="center" vertical="center"/>
    </xf>
    <xf numFmtId="1" fontId="4" fillId="0" borderId="34" xfId="1" applyNumberFormat="1" applyBorder="1" applyAlignment="1">
      <alignment horizontal="center" vertical="center"/>
    </xf>
    <xf numFmtId="0" fontId="4" fillId="4" borderId="33" xfId="1" applyFill="1" applyBorder="1" applyAlignment="1" applyProtection="1">
      <alignment horizontal="center" vertical="center"/>
      <protection locked="0"/>
    </xf>
    <xf numFmtId="0" fontId="4" fillId="4" borderId="36" xfId="1" applyFill="1" applyBorder="1" applyAlignment="1" applyProtection="1">
      <alignment horizontal="center" vertical="center"/>
      <protection locked="0"/>
    </xf>
    <xf numFmtId="1" fontId="4" fillId="8" borderId="34" xfId="1" applyNumberFormat="1" applyFill="1" applyBorder="1" applyAlignment="1">
      <alignment horizontal="center" vertical="center"/>
    </xf>
    <xf numFmtId="1" fontId="4" fillId="8" borderId="33" xfId="1" applyNumberFormat="1" applyFill="1" applyBorder="1" applyAlignment="1">
      <alignment horizontal="center" vertical="center"/>
    </xf>
    <xf numFmtId="1" fontId="8" fillId="8" borderId="85" xfId="1" applyNumberFormat="1" applyFont="1" applyFill="1" applyBorder="1" applyAlignment="1">
      <alignment horizontal="center" vertical="center"/>
    </xf>
    <xf numFmtId="2" fontId="4" fillId="0" borderId="34" xfId="1" quotePrefix="1" applyNumberFormat="1" applyBorder="1" applyAlignment="1">
      <alignment horizontal="center" vertical="center"/>
    </xf>
    <xf numFmtId="0" fontId="4" fillId="9" borderId="33" xfId="1" quotePrefix="1" applyFill="1" applyBorder="1" applyAlignment="1" applyProtection="1">
      <alignment horizontal="center" vertical="center"/>
      <protection locked="0"/>
    </xf>
    <xf numFmtId="0" fontId="7" fillId="2" borderId="32" xfId="1" applyFont="1" applyFill="1" applyBorder="1" applyAlignment="1">
      <alignment horizontal="center" vertical="center" wrapText="1"/>
    </xf>
    <xf numFmtId="2" fontId="4" fillId="5" borderId="22" xfId="1" applyNumberFormat="1" applyFill="1" applyBorder="1" applyAlignment="1">
      <alignment horizontal="center" vertical="center"/>
    </xf>
    <xf numFmtId="1" fontId="4" fillId="4" borderId="83" xfId="1" applyNumberFormat="1" applyFill="1" applyBorder="1" applyAlignment="1" applyProtection="1">
      <alignment horizontal="center" vertical="center"/>
      <protection locked="0"/>
    </xf>
    <xf numFmtId="1" fontId="4" fillId="8" borderId="86" xfId="1" applyNumberFormat="1" applyFill="1" applyBorder="1" applyAlignment="1">
      <alignment horizontal="center" vertical="center"/>
    </xf>
    <xf numFmtId="1" fontId="4" fillId="8" borderId="96" xfId="1" applyNumberFormat="1" applyFill="1" applyBorder="1" applyAlignment="1">
      <alignment horizontal="center" vertical="center"/>
    </xf>
    <xf numFmtId="1" fontId="4" fillId="8" borderId="114" xfId="1" applyNumberFormat="1" applyFill="1" applyBorder="1" applyAlignment="1">
      <alignment horizontal="center" vertical="center"/>
    </xf>
    <xf numFmtId="1" fontId="4" fillId="0" borderId="17" xfId="1" applyNumberFormat="1" applyBorder="1" applyAlignment="1">
      <alignment horizontal="center" vertical="center"/>
    </xf>
    <xf numFmtId="1" fontId="4" fillId="0" borderId="16" xfId="1" applyNumberFormat="1" applyBorder="1" applyAlignment="1">
      <alignment horizontal="center" vertical="center"/>
    </xf>
    <xf numFmtId="0" fontId="4" fillId="4" borderId="16" xfId="1" applyFill="1" applyBorder="1" applyAlignment="1" applyProtection="1">
      <alignment horizontal="center" vertical="center"/>
      <protection locked="0"/>
    </xf>
    <xf numFmtId="166" fontId="4" fillId="0" borderId="16" xfId="1" applyNumberFormat="1" applyBorder="1" applyAlignment="1">
      <alignment horizontal="center" vertical="center"/>
    </xf>
    <xf numFmtId="0" fontId="4" fillId="4" borderId="19" xfId="1" applyFill="1" applyBorder="1" applyAlignment="1" applyProtection="1">
      <alignment horizontal="center" vertical="center"/>
      <protection locked="0"/>
    </xf>
    <xf numFmtId="1" fontId="4" fillId="8" borderId="17" xfId="1" applyNumberFormat="1" applyFill="1" applyBorder="1" applyAlignment="1">
      <alignment horizontal="center" vertical="center"/>
    </xf>
    <xf numFmtId="1" fontId="4" fillId="8" borderId="16" xfId="1" applyNumberFormat="1" applyFill="1" applyBorder="1" applyAlignment="1">
      <alignment horizontal="center" vertical="center"/>
    </xf>
    <xf numFmtId="1" fontId="8" fillId="8" borderId="113" xfId="1" applyNumberFormat="1" applyFont="1" applyFill="1" applyBorder="1" applyAlignment="1">
      <alignment horizontal="center" vertical="center"/>
    </xf>
    <xf numFmtId="2" fontId="4" fillId="0" borderId="17" xfId="1" quotePrefix="1" applyNumberFormat="1" applyBorder="1" applyAlignment="1">
      <alignment horizontal="center" vertical="center"/>
    </xf>
    <xf numFmtId="2" fontId="4" fillId="0" borderId="16" xfId="1" quotePrefix="1" applyNumberFormat="1" applyBorder="1" applyAlignment="1">
      <alignment horizontal="center" vertical="center"/>
    </xf>
    <xf numFmtId="0" fontId="4" fillId="9" borderId="16" xfId="1" quotePrefix="1" applyFill="1" applyBorder="1" applyAlignment="1" applyProtection="1">
      <alignment horizontal="center" vertical="center"/>
      <protection locked="0"/>
    </xf>
    <xf numFmtId="166" fontId="4" fillId="0" borderId="17" xfId="1" applyNumberFormat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 wrapText="1"/>
    </xf>
    <xf numFmtId="0" fontId="7" fillId="2" borderId="7" xfId="1" applyFont="1" applyFill="1" applyBorder="1"/>
    <xf numFmtId="0" fontId="4" fillId="2" borderId="47" xfId="1" applyFill="1" applyBorder="1" applyAlignment="1">
      <alignment horizontal="centerContinuous" vertical="top"/>
    </xf>
    <xf numFmtId="0" fontId="7" fillId="8" borderId="52" xfId="1" applyFont="1" applyFill="1" applyBorder="1" applyAlignment="1">
      <alignment horizontal="centerContinuous" vertical="top"/>
    </xf>
    <xf numFmtId="0" fontId="7" fillId="8" borderId="112" xfId="1" applyFont="1" applyFill="1" applyBorder="1" applyAlignment="1">
      <alignment horizontal="centerContinuous" vertical="top"/>
    </xf>
    <xf numFmtId="0" fontId="7" fillId="8" borderId="111" xfId="1" applyFont="1" applyFill="1" applyBorder="1" applyAlignment="1">
      <alignment horizontal="justify"/>
    </xf>
    <xf numFmtId="0" fontId="7" fillId="2" borderId="12" xfId="1" applyFont="1" applyFill="1" applyBorder="1" applyAlignment="1">
      <alignment horizontal="justify"/>
    </xf>
    <xf numFmtId="0" fontId="7" fillId="2" borderId="11" xfId="1" applyFont="1" applyFill="1" applyBorder="1" applyAlignment="1">
      <alignment horizontal="justify"/>
    </xf>
    <xf numFmtId="0" fontId="4" fillId="2" borderId="11" xfId="1" applyFill="1" applyBorder="1"/>
    <xf numFmtId="0" fontId="7" fillId="2" borderId="6" xfId="1" applyFont="1" applyFill="1" applyBorder="1" applyAlignment="1">
      <alignment horizontal="justify"/>
    </xf>
    <xf numFmtId="0" fontId="4" fillId="2" borderId="13" xfId="1" applyFill="1" applyBorder="1"/>
    <xf numFmtId="1" fontId="4" fillId="8" borderId="75" xfId="1" applyNumberFormat="1" applyFill="1" applyBorder="1"/>
    <xf numFmtId="0" fontId="4" fillId="8" borderId="11" xfId="1" applyFill="1" applyBorder="1" applyAlignment="1">
      <alignment horizontal="justify"/>
    </xf>
    <xf numFmtId="0" fontId="4" fillId="8" borderId="109" xfId="1" applyFill="1" applyBorder="1" applyAlignment="1">
      <alignment horizontal="left" vertical="justify"/>
    </xf>
    <xf numFmtId="0" fontId="7" fillId="0" borderId="256" xfId="1" applyFont="1" applyBorder="1" applyAlignment="1">
      <alignment horizontal="centerContinuous" vertical="center" wrapText="1"/>
    </xf>
    <xf numFmtId="2" fontId="7" fillId="2" borderId="11" xfId="1" applyNumberFormat="1" applyFont="1" applyFill="1" applyBorder="1" applyAlignment="1">
      <alignment horizontal="justify" vertical="center"/>
    </xf>
    <xf numFmtId="0" fontId="7" fillId="2" borderId="11" xfId="1" applyFont="1" applyFill="1" applyBorder="1" applyAlignment="1">
      <alignment vertical="center" wrapText="1"/>
    </xf>
    <xf numFmtId="0" fontId="7" fillId="2" borderId="6" xfId="1" applyFont="1" applyFill="1" applyBorder="1" applyAlignment="1">
      <alignment wrapText="1"/>
    </xf>
    <xf numFmtId="0" fontId="7" fillId="2" borderId="11" xfId="1" applyFont="1" applyFill="1" applyBorder="1" applyAlignment="1">
      <alignment wrapText="1"/>
    </xf>
    <xf numFmtId="0" fontId="7" fillId="2" borderId="5" xfId="1" applyFont="1" applyFill="1" applyBorder="1" applyAlignment="1">
      <alignment vertical="center"/>
    </xf>
    <xf numFmtId="0" fontId="7" fillId="2" borderId="7" xfId="1" applyFont="1" applyFill="1" applyBorder="1" applyAlignment="1">
      <alignment horizontal="left" vertical="top" wrapText="1"/>
    </xf>
    <xf numFmtId="0" fontId="7" fillId="2" borderId="47" xfId="1" applyFont="1" applyFill="1" applyBorder="1" applyAlignment="1">
      <alignment horizontal="left" vertical="top" wrapText="1"/>
    </xf>
    <xf numFmtId="0" fontId="7" fillId="8" borderId="2" xfId="1" applyFont="1" applyFill="1" applyBorder="1" applyAlignment="1">
      <alignment horizontal="centerContinuous" vertical="top"/>
    </xf>
    <xf numFmtId="0" fontId="4" fillId="8" borderId="110" xfId="1" applyFill="1" applyBorder="1"/>
    <xf numFmtId="0" fontId="7" fillId="8" borderId="38" xfId="1" applyFont="1" applyFill="1" applyBorder="1" applyAlignment="1">
      <alignment horizontal="justify"/>
    </xf>
    <xf numFmtId="0" fontId="4" fillId="0" borderId="110" xfId="1" applyBorder="1"/>
    <xf numFmtId="0" fontId="7" fillId="2" borderId="11" xfId="1" applyFont="1" applyFill="1" applyBorder="1" applyAlignment="1">
      <alignment horizontal="left" vertical="justify" wrapText="1"/>
    </xf>
    <xf numFmtId="0" fontId="4" fillId="0" borderId="257" xfId="1" applyBorder="1"/>
    <xf numFmtId="0" fontId="7" fillId="2" borderId="13" xfId="1" applyFont="1" applyFill="1" applyBorder="1" applyAlignment="1">
      <alignment vertical="justify" wrapText="1"/>
    </xf>
    <xf numFmtId="1" fontId="7" fillId="8" borderId="50" xfId="1" applyNumberFormat="1" applyFont="1" applyFill="1" applyBorder="1"/>
    <xf numFmtId="0" fontId="7" fillId="8" borderId="11" xfId="1" applyFont="1" applyFill="1" applyBorder="1" applyAlignment="1">
      <alignment horizontal="justify"/>
    </xf>
    <xf numFmtId="0" fontId="7" fillId="8" borderId="109" xfId="1" applyFont="1" applyFill="1" applyBorder="1" applyAlignment="1">
      <alignment horizontal="left" vertical="justify"/>
    </xf>
    <xf numFmtId="0" fontId="4" fillId="0" borderId="12" xfId="1" applyBorder="1" applyAlignment="1">
      <alignment horizontal="centerContinuous"/>
    </xf>
    <xf numFmtId="0" fontId="4" fillId="0" borderId="0" xfId="1" applyAlignment="1">
      <alignment horizontal="centerContinuous" wrapText="1"/>
    </xf>
    <xf numFmtId="0" fontId="7" fillId="0" borderId="0" xfId="1" applyFont="1" applyAlignment="1">
      <alignment horizontal="centerContinuous" vertical="top" wrapText="1"/>
    </xf>
    <xf numFmtId="0" fontId="4" fillId="0" borderId="258" xfId="1" applyBorder="1"/>
    <xf numFmtId="0" fontId="7" fillId="2" borderId="5" xfId="1" applyFont="1" applyFill="1" applyBorder="1" applyAlignment="1">
      <alignment wrapText="1"/>
    </xf>
    <xf numFmtId="2" fontId="4" fillId="2" borderId="62" xfId="1" applyNumberFormat="1" applyFill="1" applyBorder="1"/>
    <xf numFmtId="1" fontId="4" fillId="2" borderId="78" xfId="1" applyNumberFormat="1" applyFill="1" applyBorder="1"/>
    <xf numFmtId="1" fontId="4" fillId="2" borderId="108" xfId="1" applyNumberFormat="1" applyFill="1" applyBorder="1" applyAlignment="1">
      <alignment horizontal="centerContinuous" vertical="top"/>
    </xf>
    <xf numFmtId="1" fontId="4" fillId="2" borderId="108" xfId="1" applyNumberFormat="1" applyFill="1" applyBorder="1"/>
    <xf numFmtId="0" fontId="4" fillId="2" borderId="108" xfId="1" applyFill="1" applyBorder="1"/>
    <xf numFmtId="1" fontId="4" fillId="2" borderId="151" xfId="1" applyNumberFormat="1" applyFill="1" applyBorder="1"/>
    <xf numFmtId="1" fontId="8" fillId="2" borderId="108" xfId="1" applyNumberFormat="1" applyFont="1" applyFill="1" applyBorder="1"/>
    <xf numFmtId="2" fontId="4" fillId="2" borderId="108" xfId="1" quotePrefix="1" applyNumberFormat="1" applyFill="1" applyBorder="1"/>
    <xf numFmtId="0" fontId="4" fillId="2" borderId="108" xfId="1" quotePrefix="1" applyFill="1" applyBorder="1"/>
    <xf numFmtId="0" fontId="7" fillId="2" borderId="107" xfId="1" applyFont="1" applyFill="1" applyBorder="1" applyAlignment="1">
      <alignment horizontal="left" vertical="center" wrapText="1"/>
    </xf>
    <xf numFmtId="2" fontId="4" fillId="2" borderId="99" xfId="1" applyNumberFormat="1" applyFill="1" applyBorder="1" applyAlignment="1">
      <alignment horizontal="center" vertical="center"/>
    </xf>
    <xf numFmtId="1" fontId="4" fillId="2" borderId="142" xfId="1" applyNumberFormat="1" applyFill="1" applyBorder="1" applyAlignment="1">
      <alignment horizontal="center" vertical="center"/>
    </xf>
    <xf numFmtId="1" fontId="4" fillId="0" borderId="216" xfId="1" quotePrefix="1" applyNumberFormat="1" applyBorder="1" applyAlignment="1">
      <alignment horizontal="center" vertical="center"/>
    </xf>
    <xf numFmtId="1" fontId="4" fillId="0" borderId="266" xfId="1" quotePrefix="1" applyNumberFormat="1" applyBorder="1" applyAlignment="1">
      <alignment horizontal="center" vertical="center"/>
    </xf>
    <xf numFmtId="1" fontId="4" fillId="0" borderId="265" xfId="1" applyNumberFormat="1" applyBorder="1" applyAlignment="1">
      <alignment horizontal="center" vertical="center"/>
    </xf>
    <xf numFmtId="1" fontId="4" fillId="0" borderId="271" xfId="1" applyNumberFormat="1" applyBorder="1" applyAlignment="1">
      <alignment horizontal="center" vertical="center"/>
    </xf>
    <xf numFmtId="0" fontId="4" fillId="2" borderId="216" xfId="1" applyFill="1" applyBorder="1" applyAlignment="1">
      <alignment horizontal="center" vertical="center"/>
    </xf>
    <xf numFmtId="2" fontId="4" fillId="0" borderId="265" xfId="1" quotePrefix="1" applyNumberFormat="1" applyBorder="1" applyAlignment="1">
      <alignment horizontal="center" vertical="center"/>
    </xf>
    <xf numFmtId="2" fontId="4" fillId="0" borderId="271" xfId="1" quotePrefix="1" applyNumberFormat="1" applyBorder="1" applyAlignment="1">
      <alignment horizontal="center" vertical="center"/>
    </xf>
    <xf numFmtId="0" fontId="4" fillId="2" borderId="216" xfId="1" quotePrefix="1" applyFill="1" applyBorder="1" applyAlignment="1">
      <alignment horizontal="center" vertical="center"/>
    </xf>
    <xf numFmtId="1" fontId="4" fillId="0" borderId="118" xfId="1" applyNumberFormat="1" applyBorder="1" applyAlignment="1">
      <alignment horizontal="center" vertical="center"/>
    </xf>
    <xf numFmtId="0" fontId="4" fillId="6" borderId="116" xfId="1" applyFill="1" applyBorder="1" applyAlignment="1" applyProtection="1">
      <alignment horizontal="center" vertical="center"/>
      <protection locked="0"/>
    </xf>
    <xf numFmtId="0" fontId="7" fillId="2" borderId="102" xfId="1" applyFont="1" applyFill="1" applyBorder="1" applyAlignment="1">
      <alignment horizontal="center" vertical="center" wrapText="1"/>
    </xf>
    <xf numFmtId="2" fontId="4" fillId="2" borderId="98" xfId="1" applyNumberFormat="1" applyFill="1" applyBorder="1" applyAlignment="1">
      <alignment horizontal="center" vertical="center"/>
    </xf>
    <xf numFmtId="0" fontId="4" fillId="2" borderId="40" xfId="1" applyFill="1" applyBorder="1" applyAlignment="1">
      <alignment horizontal="center" vertical="center"/>
    </xf>
    <xf numFmtId="0" fontId="4" fillId="0" borderId="248" xfId="1" applyBorder="1" applyAlignment="1">
      <alignment horizontal="center" vertical="center"/>
    </xf>
    <xf numFmtId="1" fontId="4" fillId="3" borderId="278" xfId="1" applyNumberFormat="1" applyFill="1" applyBorder="1" applyAlignment="1" applyProtection="1">
      <alignment horizontal="center" vertical="center"/>
      <protection locked="0"/>
    </xf>
    <xf numFmtId="1" fontId="4" fillId="0" borderId="269" xfId="1" applyNumberFormat="1" applyBorder="1" applyAlignment="1">
      <alignment horizontal="center" vertical="center"/>
    </xf>
    <xf numFmtId="1" fontId="4" fillId="0" borderId="260" xfId="1" applyNumberFormat="1" applyBorder="1" applyAlignment="1">
      <alignment horizontal="center" vertical="center"/>
    </xf>
    <xf numFmtId="0" fontId="4" fillId="2" borderId="270" xfId="1" applyFill="1" applyBorder="1" applyAlignment="1">
      <alignment horizontal="center" vertical="center"/>
    </xf>
    <xf numFmtId="1" fontId="4" fillId="0" borderId="276" xfId="1" applyNumberFormat="1" applyBorder="1" applyAlignment="1">
      <alignment horizontal="center" vertical="center"/>
    </xf>
    <xf numFmtId="2" fontId="4" fillId="0" borderId="276" xfId="1" quotePrefix="1" applyNumberFormat="1" applyBorder="1" applyAlignment="1">
      <alignment horizontal="center" vertical="center"/>
    </xf>
    <xf numFmtId="2" fontId="4" fillId="0" borderId="260" xfId="1" quotePrefix="1" applyNumberFormat="1" applyBorder="1" applyAlignment="1">
      <alignment horizontal="center" vertical="center"/>
    </xf>
    <xf numFmtId="0" fontId="4" fillId="2" borderId="270" xfId="1" quotePrefix="1" applyFill="1" applyBorder="1" applyAlignment="1">
      <alignment horizontal="center" vertical="center"/>
    </xf>
    <xf numFmtId="1" fontId="4" fillId="0" borderId="101" xfId="1" applyNumberFormat="1" applyBorder="1" applyAlignment="1">
      <alignment horizontal="center" vertical="center"/>
    </xf>
    <xf numFmtId="0" fontId="4" fillId="6" borderId="146" xfId="1" applyFill="1" applyBorder="1" applyAlignment="1" applyProtection="1">
      <alignment horizontal="center" vertical="center"/>
      <protection locked="0"/>
    </xf>
    <xf numFmtId="0" fontId="7" fillId="2" borderId="5" xfId="1" applyFont="1" applyFill="1" applyBorder="1" applyAlignment="1">
      <alignment horizontal="center" vertical="center" wrapText="1"/>
    </xf>
    <xf numFmtId="2" fontId="4" fillId="5" borderId="98" xfId="1" applyNumberFormat="1" applyFill="1" applyBorder="1" applyAlignment="1">
      <alignment horizontal="center" vertical="center"/>
    </xf>
    <xf numFmtId="1" fontId="4" fillId="6" borderId="40" xfId="1" applyNumberFormat="1" applyFill="1" applyBorder="1" applyAlignment="1" applyProtection="1">
      <alignment horizontal="center" vertical="center"/>
      <protection locked="0"/>
    </xf>
    <xf numFmtId="1" fontId="4" fillId="3" borderId="68" xfId="1" applyNumberFormat="1" applyFill="1" applyBorder="1" applyAlignment="1" applyProtection="1">
      <alignment horizontal="center" vertical="center"/>
      <protection locked="0"/>
    </xf>
    <xf numFmtId="0" fontId="4" fillId="6" borderId="270" xfId="1" applyFill="1" applyBorder="1" applyAlignment="1" applyProtection="1">
      <alignment horizontal="center" vertical="center"/>
      <protection locked="0"/>
    </xf>
    <xf numFmtId="0" fontId="4" fillId="9" borderId="270" xfId="1" quotePrefix="1" applyFill="1" applyBorder="1" applyAlignment="1" applyProtection="1">
      <alignment horizontal="center" vertical="center"/>
      <protection locked="0"/>
    </xf>
    <xf numFmtId="0" fontId="4" fillId="0" borderId="91" xfId="1" applyBorder="1" applyAlignment="1">
      <alignment horizontal="center" vertical="center"/>
    </xf>
    <xf numFmtId="0" fontId="4" fillId="0" borderId="136" xfId="1" applyBorder="1" applyAlignment="1">
      <alignment horizontal="center" vertical="center"/>
    </xf>
    <xf numFmtId="0" fontId="4" fillId="0" borderId="13" xfId="1" applyBorder="1" applyAlignment="1">
      <alignment horizontal="center" vertical="center"/>
    </xf>
    <xf numFmtId="0" fontId="4" fillId="0" borderId="101" xfId="1" applyBorder="1" applyAlignment="1">
      <alignment horizontal="center" vertical="center"/>
    </xf>
    <xf numFmtId="1" fontId="4" fillId="2" borderId="100" xfId="1" applyNumberFormat="1" applyFill="1" applyBorder="1" applyAlignment="1">
      <alignment horizontal="center" vertical="center"/>
    </xf>
    <xf numFmtId="0" fontId="4" fillId="0" borderId="131" xfId="1" applyBorder="1" applyAlignment="1">
      <alignment horizontal="center" vertical="center"/>
    </xf>
    <xf numFmtId="1" fontId="4" fillId="3" borderId="152" xfId="1" applyNumberFormat="1" applyFill="1" applyBorder="1" applyAlignment="1" applyProtection="1">
      <alignment horizontal="center" vertical="center"/>
      <protection locked="0"/>
    </xf>
    <xf numFmtId="1" fontId="4" fillId="0" borderId="268" xfId="1" applyNumberFormat="1" applyBorder="1" applyAlignment="1">
      <alignment horizontal="center" vertical="center"/>
    </xf>
    <xf numFmtId="1" fontId="4" fillId="0" borderId="259" xfId="1" applyNumberFormat="1" applyBorder="1" applyAlignment="1">
      <alignment horizontal="center" vertical="center"/>
    </xf>
    <xf numFmtId="0" fontId="4" fillId="2" borderId="267" xfId="1" applyFill="1" applyBorder="1" applyAlignment="1">
      <alignment horizontal="center" vertical="center"/>
    </xf>
    <xf numFmtId="1" fontId="4" fillId="0" borderId="275" xfId="1" applyNumberFormat="1" applyBorder="1" applyAlignment="1">
      <alignment horizontal="center" vertical="center"/>
    </xf>
    <xf numFmtId="2" fontId="4" fillId="0" borderId="275" xfId="1" quotePrefix="1" applyNumberFormat="1" applyBorder="1" applyAlignment="1">
      <alignment horizontal="center" vertical="center"/>
    </xf>
    <xf numFmtId="2" fontId="4" fillId="0" borderId="259" xfId="1" quotePrefix="1" applyNumberFormat="1" applyBorder="1" applyAlignment="1">
      <alignment horizontal="center" vertical="center"/>
    </xf>
    <xf numFmtId="0" fontId="4" fillId="2" borderId="267" xfId="1" quotePrefix="1" applyFill="1" applyBorder="1" applyAlignment="1">
      <alignment horizontal="center" vertical="center"/>
    </xf>
    <xf numFmtId="1" fontId="4" fillId="0" borderId="96" xfId="1" applyNumberFormat="1" applyBorder="1" applyAlignment="1">
      <alignment horizontal="center" vertical="center"/>
    </xf>
    <xf numFmtId="0" fontId="4" fillId="6" borderId="113" xfId="1" applyFill="1" applyBorder="1" applyAlignment="1" applyProtection="1">
      <alignment horizontal="center" vertical="center"/>
      <protection locked="0"/>
    </xf>
    <xf numFmtId="0" fontId="7" fillId="2" borderId="92" xfId="1" applyFont="1" applyFill="1" applyBorder="1" applyAlignment="1">
      <alignment horizontal="center" vertical="center" wrapText="1"/>
    </xf>
    <xf numFmtId="1" fontId="4" fillId="2" borderId="40" xfId="1" applyNumberFormat="1" applyFill="1" applyBorder="1" applyAlignment="1">
      <alignment horizontal="center" vertical="center"/>
    </xf>
    <xf numFmtId="1" fontId="4" fillId="0" borderId="248" xfId="1" quotePrefix="1" applyNumberFormat="1" applyBorder="1" applyAlignment="1">
      <alignment horizontal="center" vertical="center"/>
    </xf>
    <xf numFmtId="1" fontId="4" fillId="0" borderId="132" xfId="1" quotePrefix="1" applyNumberFormat="1" applyBorder="1" applyAlignment="1">
      <alignment horizontal="center" vertical="center"/>
    </xf>
    <xf numFmtId="0" fontId="4" fillId="2" borderId="11" xfId="1" applyFill="1" applyBorder="1" applyAlignment="1">
      <alignment horizontal="center" vertical="center"/>
    </xf>
    <xf numFmtId="0" fontId="4" fillId="2" borderId="13" xfId="1" applyFill="1" applyBorder="1" applyAlignment="1">
      <alignment horizontal="center" vertical="center"/>
    </xf>
    <xf numFmtId="1" fontId="8" fillId="2" borderId="11" xfId="1" applyNumberFormat="1" applyFont="1" applyFill="1" applyBorder="1" applyAlignment="1">
      <alignment horizontal="center" vertical="center"/>
    </xf>
    <xf numFmtId="0" fontId="4" fillId="2" borderId="11" xfId="1" quotePrefix="1" applyFill="1" applyBorder="1" applyAlignment="1">
      <alignment horizontal="center" vertical="center"/>
    </xf>
    <xf numFmtId="1" fontId="4" fillId="0" borderId="133" xfId="1" applyNumberFormat="1" applyBorder="1" applyAlignment="1">
      <alignment horizontal="center" vertical="center"/>
    </xf>
    <xf numFmtId="0" fontId="4" fillId="6" borderId="145" xfId="1" applyFill="1" applyBorder="1" applyAlignment="1" applyProtection="1">
      <alignment horizontal="center" vertical="center"/>
      <protection locked="0"/>
    </xf>
    <xf numFmtId="0" fontId="4" fillId="0" borderId="95" xfId="1" applyBorder="1" applyAlignment="1">
      <alignment horizontal="center" vertical="center"/>
    </xf>
    <xf numFmtId="1" fontId="4" fillId="3" borderId="279" xfId="1" applyNumberFormat="1" applyFill="1" applyBorder="1" applyAlignment="1" applyProtection="1">
      <alignment horizontal="center" vertical="center"/>
      <protection locked="0"/>
    </xf>
    <xf numFmtId="0" fontId="4" fillId="6" borderId="13" xfId="1" applyFill="1" applyBorder="1" applyAlignment="1" applyProtection="1">
      <alignment horizontal="center" vertical="center"/>
      <protection locked="0"/>
    </xf>
    <xf numFmtId="1" fontId="8" fillId="6" borderId="11" xfId="1" applyNumberFormat="1" applyFont="1" applyFill="1" applyBorder="1" applyAlignment="1" applyProtection="1">
      <alignment horizontal="center" vertical="center"/>
      <protection locked="0"/>
    </xf>
    <xf numFmtId="0" fontId="4" fillId="9" borderId="11" xfId="1" quotePrefix="1" applyFill="1" applyBorder="1" applyAlignment="1" applyProtection="1">
      <alignment horizontal="center" vertical="center"/>
      <protection locked="0"/>
    </xf>
    <xf numFmtId="2" fontId="4" fillId="2" borderId="67" xfId="1" applyNumberFormat="1" applyFill="1" applyBorder="1" applyAlignment="1">
      <alignment horizontal="center" vertical="center"/>
    </xf>
    <xf numFmtId="1" fontId="4" fillId="2" borderId="97" xfId="1" applyNumberFormat="1" applyFill="1" applyBorder="1" applyAlignment="1">
      <alignment horizontal="center" vertical="center"/>
    </xf>
    <xf numFmtId="1" fontId="4" fillId="3" borderId="277" xfId="1" applyNumberFormat="1" applyFill="1" applyBorder="1" applyAlignment="1" applyProtection="1">
      <alignment horizontal="center" vertical="center"/>
      <protection locked="0"/>
    </xf>
    <xf numFmtId="0" fontId="4" fillId="2" borderId="55" xfId="1" applyFill="1" applyBorder="1" applyAlignment="1">
      <alignment horizontal="center" vertical="center"/>
    </xf>
    <xf numFmtId="0" fontId="4" fillId="2" borderId="95" xfId="1" applyFill="1" applyBorder="1" applyAlignment="1">
      <alignment horizontal="center" vertical="center"/>
    </xf>
    <xf numFmtId="1" fontId="8" fillId="2" borderId="55" xfId="1" applyNumberFormat="1" applyFont="1" applyFill="1" applyBorder="1" applyAlignment="1">
      <alignment horizontal="center" vertical="center"/>
    </xf>
    <xf numFmtId="0" fontId="4" fillId="2" borderId="55" xfId="1" quotePrefix="1" applyFill="1" applyBorder="1" applyAlignment="1">
      <alignment horizontal="center" vertical="center"/>
    </xf>
    <xf numFmtId="0" fontId="4" fillId="0" borderId="92" xfId="1" applyBorder="1"/>
    <xf numFmtId="0" fontId="7" fillId="2" borderId="91" xfId="1" applyFont="1" applyFill="1" applyBorder="1" applyAlignment="1">
      <alignment horizontal="center"/>
    </xf>
    <xf numFmtId="0" fontId="7" fillId="2" borderId="91" xfId="1" applyFont="1" applyFill="1" applyBorder="1" applyAlignment="1">
      <alignment horizontal="justify"/>
    </xf>
    <xf numFmtId="0" fontId="7" fillId="2" borderId="0" xfId="1" applyFont="1" applyFill="1" applyAlignment="1">
      <alignment horizontal="justify"/>
    </xf>
    <xf numFmtId="0" fontId="7" fillId="2" borderId="0" xfId="1" applyFont="1" applyFill="1" applyAlignment="1">
      <alignment horizontal="centerContinuous" wrapText="1"/>
    </xf>
    <xf numFmtId="2" fontId="7" fillId="2" borderId="255" xfId="1" applyNumberFormat="1" applyFont="1" applyFill="1" applyBorder="1" applyAlignment="1">
      <alignment horizontal="justify"/>
    </xf>
    <xf numFmtId="0" fontId="4" fillId="0" borderId="252" xfId="1" applyBorder="1" applyAlignment="1">
      <alignment horizontal="centerContinuous" vertical="top"/>
    </xf>
    <xf numFmtId="0" fontId="4" fillId="0" borderId="249" xfId="1" applyBorder="1"/>
    <xf numFmtId="0" fontId="4" fillId="0" borderId="252" xfId="1" applyBorder="1"/>
    <xf numFmtId="0" fontId="4" fillId="0" borderId="250" xfId="1" applyBorder="1"/>
    <xf numFmtId="0" fontId="4" fillId="0" borderId="251" xfId="1" applyBorder="1"/>
    <xf numFmtId="0" fontId="4" fillId="2" borderId="254" xfId="1" applyFill="1" applyBorder="1" applyAlignment="1">
      <alignment horizontal="left" vertical="center"/>
    </xf>
    <xf numFmtId="0" fontId="4" fillId="0" borderId="48" xfId="1" applyBorder="1" applyAlignment="1">
      <alignment horizontal="centerContinuous" vertical="top"/>
    </xf>
    <xf numFmtId="0" fontId="4" fillId="0" borderId="10" xfId="1" applyBorder="1"/>
    <xf numFmtId="0" fontId="22" fillId="0" borderId="39" xfId="1" applyFont="1" applyBorder="1" applyAlignment="1">
      <alignment horizontal="centerContinuous"/>
    </xf>
    <xf numFmtId="0" fontId="4" fillId="0" borderId="48" xfId="1" applyBorder="1"/>
    <xf numFmtId="0" fontId="4" fillId="0" borderId="253" xfId="1" applyBorder="1"/>
    <xf numFmtId="0" fontId="4" fillId="0" borderId="8" xfId="1" applyBorder="1"/>
    <xf numFmtId="0" fontId="22" fillId="2" borderId="8" xfId="1" applyFont="1" applyFill="1" applyBorder="1" applyAlignment="1">
      <alignment horizontal="centerContinuous" vertical="top" wrapText="1"/>
    </xf>
    <xf numFmtId="0" fontId="22" fillId="0" borderId="8" xfId="1" applyFont="1" applyBorder="1" applyAlignment="1">
      <alignment horizontal="centerContinuous" vertical="top"/>
    </xf>
    <xf numFmtId="0" fontId="22" fillId="2" borderId="9" xfId="1" applyFont="1" applyFill="1" applyBorder="1" applyAlignment="1">
      <alignment horizontal="centerContinuous" vertical="center" wrapText="1"/>
    </xf>
    <xf numFmtId="0" fontId="22" fillId="2" borderId="8" xfId="1" applyFont="1" applyFill="1" applyBorder="1" applyAlignment="1">
      <alignment horizontal="centerContinuous" vertical="center" wrapText="1"/>
    </xf>
    <xf numFmtId="0" fontId="22" fillId="2" borderId="8" xfId="1" applyFont="1" applyFill="1" applyBorder="1" applyAlignment="1">
      <alignment horizontal="centerContinuous" vertical="center"/>
    </xf>
    <xf numFmtId="0" fontId="4" fillId="2" borderId="10" xfId="1" applyFill="1" applyBorder="1" applyProtection="1">
      <protection locked="0"/>
    </xf>
    <xf numFmtId="0" fontId="4" fillId="2" borderId="39" xfId="1" applyFill="1" applyBorder="1" applyAlignment="1">
      <alignment horizontal="centerContinuous"/>
    </xf>
    <xf numFmtId="0" fontId="4" fillId="2" borderId="48" xfId="1" applyFill="1" applyBorder="1" applyAlignment="1">
      <alignment horizontal="centerContinuous"/>
    </xf>
    <xf numFmtId="0" fontId="4" fillId="2" borderId="5" xfId="1" applyFill="1" applyBorder="1"/>
    <xf numFmtId="0" fontId="4" fillId="2" borderId="47" xfId="1" applyFill="1" applyBorder="1" applyAlignment="1">
      <alignment vertical="top" wrapText="1"/>
    </xf>
    <xf numFmtId="0" fontId="4" fillId="2" borderId="52" xfId="1" applyFill="1" applyBorder="1" applyAlignment="1">
      <alignment horizontal="centerContinuous" vertical="top" wrapText="1"/>
    </xf>
    <xf numFmtId="0" fontId="4" fillId="2" borderId="52" xfId="1" applyFill="1" applyBorder="1" applyAlignment="1">
      <alignment horizontal="centerContinuous" wrapText="1"/>
    </xf>
    <xf numFmtId="0" fontId="4" fillId="2" borderId="0" xfId="1" applyFill="1" applyAlignment="1">
      <alignment horizontal="centerContinuous" wrapText="1"/>
    </xf>
    <xf numFmtId="0" fontId="3" fillId="2" borderId="0" xfId="1" applyFont="1" applyFill="1" applyAlignment="1">
      <alignment horizontal="centerContinuous" wrapText="1"/>
    </xf>
    <xf numFmtId="0" fontId="7" fillId="2" borderId="0" xfId="1" applyFont="1" applyFill="1" applyAlignment="1">
      <alignment horizontal="centerContinuous"/>
    </xf>
    <xf numFmtId="0" fontId="4" fillId="2" borderId="40" xfId="1" applyFill="1" applyBorder="1" applyAlignment="1" applyProtection="1">
      <alignment horizontal="centerContinuous"/>
      <protection locked="0"/>
    </xf>
    <xf numFmtId="0" fontId="21" fillId="2" borderId="5" xfId="1" applyFont="1" applyFill="1" applyBorder="1"/>
    <xf numFmtId="0" fontId="21" fillId="0" borderId="0" xfId="1" applyFont="1"/>
    <xf numFmtId="0" fontId="21" fillId="2" borderId="4" xfId="1" applyFont="1" applyFill="1" applyBorder="1"/>
    <xf numFmtId="0" fontId="21" fillId="2" borderId="79" xfId="1" applyFont="1" applyFill="1" applyBorder="1" applyAlignment="1">
      <alignment horizontal="left" wrapText="1"/>
    </xf>
    <xf numFmtId="0" fontId="21" fillId="2" borderId="2" xfId="1" applyFont="1" applyFill="1" applyBorder="1" applyAlignment="1">
      <alignment horizontal="centerContinuous" vertical="top"/>
    </xf>
    <xf numFmtId="0" fontId="21" fillId="2" borderId="2" xfId="1" applyFont="1" applyFill="1" applyBorder="1" applyAlignment="1">
      <alignment horizontal="centerContinuous"/>
    </xf>
    <xf numFmtId="0" fontId="21" fillId="2" borderId="3" xfId="1" applyFont="1" applyFill="1" applyBorder="1" applyAlignment="1">
      <alignment horizontal="centerContinuous"/>
    </xf>
    <xf numFmtId="0" fontId="21" fillId="2" borderId="38" xfId="1" applyFont="1" applyFill="1" applyBorder="1" applyAlignment="1">
      <alignment horizontal="centerContinuous"/>
    </xf>
    <xf numFmtId="0" fontId="4" fillId="0" borderId="88" xfId="1" applyBorder="1"/>
    <xf numFmtId="0" fontId="20" fillId="0" borderId="0" xfId="1" applyFont="1" applyProtection="1">
      <protection locked="0"/>
    </xf>
    <xf numFmtId="0" fontId="4" fillId="2" borderId="0" xfId="1" applyFill="1" applyAlignment="1">
      <alignment horizontal="centerContinuous" vertical="top"/>
    </xf>
    <xf numFmtId="0" fontId="12" fillId="3" borderId="0" xfId="1" applyFont="1" applyFill="1" applyAlignment="1" applyProtection="1">
      <alignment horizontal="right"/>
      <protection locked="0"/>
    </xf>
    <xf numFmtId="0" fontId="21" fillId="0" borderId="0" xfId="1" applyFont="1" applyProtection="1">
      <protection locked="0"/>
    </xf>
    <xf numFmtId="0" fontId="21" fillId="2" borderId="0" xfId="1" applyFont="1" applyFill="1"/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Continuous" vertical="top"/>
    </xf>
    <xf numFmtId="0" fontId="12" fillId="3" borderId="0" xfId="1" applyFont="1" applyFill="1" applyAlignment="1" applyProtection="1">
      <alignment horizontal="left"/>
      <protection locked="0"/>
    </xf>
    <xf numFmtId="0" fontId="18" fillId="0" borderId="0" xfId="1" applyFont="1"/>
    <xf numFmtId="0" fontId="18" fillId="2" borderId="0" xfId="1" applyFont="1" applyFill="1" applyAlignment="1">
      <alignment horizontal="centerContinuous"/>
    </xf>
    <xf numFmtId="0" fontId="18" fillId="2" borderId="0" xfId="1" applyFont="1" applyFill="1" applyAlignment="1">
      <alignment horizontal="centerContinuous" vertical="top"/>
    </xf>
    <xf numFmtId="0" fontId="3" fillId="2" borderId="0" xfId="1" applyFont="1" applyFill="1" applyAlignment="1">
      <alignment horizontal="centerContinuous" vertical="top"/>
    </xf>
    <xf numFmtId="0" fontId="3" fillId="2" borderId="0" xfId="1" applyFont="1" applyFill="1" applyAlignment="1">
      <alignment horizontal="centerContinuous"/>
    </xf>
    <xf numFmtId="0" fontId="19" fillId="2" borderId="0" xfId="1" applyFont="1" applyFill="1" applyAlignment="1">
      <alignment horizontal="centerContinuous"/>
    </xf>
    <xf numFmtId="0" fontId="7" fillId="2" borderId="0" xfId="1" applyFont="1" applyFill="1" applyAlignment="1">
      <alignment horizontal="left" vertical="center"/>
    </xf>
    <xf numFmtId="2" fontId="4" fillId="0" borderId="218" xfId="1" applyNumberFormat="1" applyBorder="1" applyAlignment="1">
      <alignment horizontal="center"/>
    </xf>
    <xf numFmtId="2" fontId="4" fillId="2" borderId="4" xfId="1" applyNumberFormat="1" applyFill="1" applyBorder="1"/>
    <xf numFmtId="1" fontId="4" fillId="2" borderId="2" xfId="1" applyNumberFormat="1" applyFill="1" applyBorder="1"/>
    <xf numFmtId="1" fontId="4" fillId="2" borderId="2" xfId="1" applyNumberFormat="1" applyFill="1" applyBorder="1" applyAlignment="1">
      <alignment horizontal="centerContinuous" vertical="top"/>
    </xf>
    <xf numFmtId="0" fontId="4" fillId="2" borderId="2" xfId="1" applyFill="1" applyBorder="1"/>
    <xf numFmtId="1" fontId="8" fillId="2" borderId="2" xfId="1" applyNumberFormat="1" applyFont="1" applyFill="1" applyBorder="1"/>
    <xf numFmtId="0" fontId="4" fillId="0" borderId="2" xfId="1" applyBorder="1"/>
    <xf numFmtId="2" fontId="4" fillId="2" borderId="2" xfId="1" quotePrefix="1" applyNumberFormat="1" applyFill="1" applyBorder="1"/>
    <xf numFmtId="0" fontId="4" fillId="2" borderId="2" xfId="1" quotePrefix="1" applyFill="1" applyBorder="1"/>
    <xf numFmtId="0" fontId="7" fillId="2" borderId="88" xfId="1" applyFont="1" applyFill="1" applyBorder="1" applyAlignment="1">
      <alignment horizontal="left" vertical="center" wrapText="1"/>
    </xf>
    <xf numFmtId="1" fontId="4" fillId="0" borderId="105" xfId="1" applyNumberFormat="1" applyBorder="1" applyAlignment="1">
      <alignment horizontal="center" vertical="center"/>
    </xf>
    <xf numFmtId="0" fontId="4" fillId="19" borderId="145" xfId="1" applyFill="1" applyBorder="1" applyAlignment="1" applyProtection="1">
      <alignment horizontal="center" vertical="center"/>
      <protection locked="0"/>
    </xf>
    <xf numFmtId="1" fontId="4" fillId="19" borderId="278" xfId="1" applyNumberFormat="1" applyFill="1" applyBorder="1" applyAlignment="1" applyProtection="1">
      <alignment horizontal="center" vertical="center"/>
      <protection locked="0"/>
    </xf>
    <xf numFmtId="0" fontId="4" fillId="19" borderId="146" xfId="1" applyFill="1" applyBorder="1" applyAlignment="1" applyProtection="1">
      <alignment horizontal="center" vertical="center"/>
      <protection locked="0"/>
    </xf>
    <xf numFmtId="1" fontId="4" fillId="19" borderId="40" xfId="1" applyNumberFormat="1" applyFill="1" applyBorder="1" applyAlignment="1" applyProtection="1">
      <alignment horizontal="center" vertical="center"/>
      <protection locked="0"/>
    </xf>
    <xf numFmtId="1" fontId="4" fillId="19" borderId="68" xfId="1" applyNumberFormat="1" applyFill="1" applyBorder="1" applyAlignment="1" applyProtection="1">
      <alignment horizontal="center" vertical="center"/>
      <protection locked="0"/>
    </xf>
    <xf numFmtId="0" fontId="4" fillId="19" borderId="270" xfId="1" applyFill="1" applyBorder="1" applyAlignment="1" applyProtection="1">
      <alignment horizontal="center" vertical="center"/>
      <protection locked="0"/>
    </xf>
    <xf numFmtId="0" fontId="4" fillId="0" borderId="260" xfId="1" applyBorder="1" applyAlignment="1">
      <alignment horizontal="center" vertical="center"/>
    </xf>
    <xf numFmtId="0" fontId="4" fillId="0" borderId="14" xfId="1" applyBorder="1" applyAlignment="1">
      <alignment horizontal="center" vertical="center"/>
    </xf>
    <xf numFmtId="1" fontId="4" fillId="19" borderId="152" xfId="1" applyNumberFormat="1" applyFill="1" applyBorder="1" applyAlignment="1" applyProtection="1">
      <alignment horizontal="center" vertical="center"/>
      <protection locked="0"/>
    </xf>
    <xf numFmtId="1" fontId="4" fillId="0" borderId="328" xfId="1" applyNumberFormat="1" applyBorder="1" applyAlignment="1">
      <alignment horizontal="center" vertical="center"/>
    </xf>
    <xf numFmtId="1" fontId="4" fillId="0" borderId="326" xfId="1" applyNumberFormat="1" applyBorder="1" applyAlignment="1">
      <alignment horizontal="center" vertical="center"/>
    </xf>
    <xf numFmtId="0" fontId="4" fillId="2" borderId="325" xfId="1" applyFill="1" applyBorder="1" applyAlignment="1">
      <alignment horizontal="center" vertical="center"/>
    </xf>
    <xf numFmtId="1" fontId="4" fillId="0" borderId="327" xfId="1" applyNumberFormat="1" applyBorder="1" applyAlignment="1">
      <alignment horizontal="center" vertical="center"/>
    </xf>
    <xf numFmtId="2" fontId="4" fillId="0" borderId="327" xfId="1" quotePrefix="1" applyNumberFormat="1" applyBorder="1" applyAlignment="1">
      <alignment horizontal="center" vertical="center"/>
    </xf>
    <xf numFmtId="2" fontId="4" fillId="0" borderId="326" xfId="1" quotePrefix="1" applyNumberFormat="1" applyBorder="1" applyAlignment="1">
      <alignment horizontal="center" vertical="center"/>
    </xf>
    <xf numFmtId="0" fontId="4" fillId="2" borderId="325" xfId="1" quotePrefix="1" applyFill="1" applyBorder="1" applyAlignment="1">
      <alignment horizontal="center" vertical="center"/>
    </xf>
    <xf numFmtId="0" fontId="4" fillId="19" borderId="113" xfId="1" applyFill="1" applyBorder="1" applyAlignment="1" applyProtection="1">
      <alignment horizontal="center" vertical="center"/>
      <protection locked="0"/>
    </xf>
    <xf numFmtId="1" fontId="4" fillId="2" borderId="285" xfId="1" applyNumberFormat="1" applyFill="1" applyBorder="1" applyAlignment="1">
      <alignment horizontal="center" vertical="center"/>
    </xf>
    <xf numFmtId="1" fontId="4" fillId="0" borderId="131" xfId="1" quotePrefix="1" applyNumberFormat="1" applyBorder="1" applyAlignment="1">
      <alignment horizontal="center" vertical="center"/>
    </xf>
    <xf numFmtId="1" fontId="4" fillId="0" borderId="111" xfId="1" quotePrefix="1" applyNumberFormat="1" applyBorder="1" applyAlignment="1">
      <alignment horizontal="center" vertical="center"/>
    </xf>
    <xf numFmtId="1" fontId="4" fillId="0" borderId="307" xfId="1" applyNumberFormat="1" applyBorder="1" applyAlignment="1">
      <alignment horizontal="center" vertical="center"/>
    </xf>
    <xf numFmtId="1" fontId="4" fillId="0" borderId="112" xfId="1" applyNumberFormat="1" applyBorder="1" applyAlignment="1">
      <alignment horizontal="center" vertical="center"/>
    </xf>
    <xf numFmtId="0" fontId="4" fillId="2" borderId="131" xfId="1" applyFill="1" applyBorder="1" applyAlignment="1">
      <alignment horizontal="center" vertical="center"/>
    </xf>
    <xf numFmtId="2" fontId="4" fillId="0" borderId="307" xfId="1" quotePrefix="1" applyNumberFormat="1" applyBorder="1" applyAlignment="1">
      <alignment horizontal="center" vertical="center"/>
    </xf>
    <xf numFmtId="2" fontId="4" fillId="0" borderId="112" xfId="1" quotePrefix="1" applyNumberFormat="1" applyBorder="1" applyAlignment="1">
      <alignment horizontal="center" vertical="center"/>
    </xf>
    <xf numFmtId="0" fontId="4" fillId="2" borderId="131" xfId="1" quotePrefix="1" applyFill="1" applyBorder="1" applyAlignment="1">
      <alignment horizontal="center" vertical="center"/>
    </xf>
    <xf numFmtId="0" fontId="7" fillId="2" borderId="127" xfId="1" applyFont="1" applyFill="1" applyBorder="1" applyAlignment="1">
      <alignment horizontal="center" vertical="center" wrapText="1"/>
    </xf>
    <xf numFmtId="1" fontId="4" fillId="19" borderId="66" xfId="1" applyNumberFormat="1" applyFill="1" applyBorder="1" applyAlignment="1" applyProtection="1">
      <alignment horizontal="center" vertical="center"/>
      <protection locked="0"/>
    </xf>
    <xf numFmtId="1" fontId="4" fillId="25" borderId="248" xfId="1" quotePrefix="1" applyNumberFormat="1" applyFill="1" applyBorder="1" applyAlignment="1">
      <alignment horizontal="center" vertical="center"/>
    </xf>
    <xf numFmtId="1" fontId="4" fillId="25" borderId="132" xfId="1" quotePrefix="1" applyNumberFormat="1" applyFill="1" applyBorder="1" applyAlignment="1">
      <alignment horizontal="center" vertical="center"/>
    </xf>
    <xf numFmtId="1" fontId="4" fillId="0" borderId="256" xfId="1" applyNumberFormat="1" applyBorder="1" applyAlignment="1">
      <alignment horizontal="center" vertical="center"/>
    </xf>
    <xf numFmtId="1" fontId="4" fillId="25" borderId="133" xfId="1" applyNumberFormat="1" applyFill="1" applyBorder="1" applyAlignment="1">
      <alignment horizontal="center" vertical="center"/>
    </xf>
    <xf numFmtId="0" fontId="4" fillId="25" borderId="95" xfId="1" applyFill="1" applyBorder="1" applyAlignment="1">
      <alignment horizontal="center" vertical="center"/>
    </xf>
    <xf numFmtId="1" fontId="4" fillId="19" borderId="279" xfId="1" applyNumberFormat="1" applyFill="1" applyBorder="1" applyAlignment="1" applyProtection="1">
      <alignment horizontal="center" vertical="center"/>
      <protection locked="0"/>
    </xf>
    <xf numFmtId="0" fontId="4" fillId="0" borderId="269" xfId="1" applyBorder="1" applyAlignment="1">
      <alignment horizontal="center" vertical="center"/>
    </xf>
    <xf numFmtId="1" fontId="4" fillId="25" borderId="101" xfId="1" applyNumberFormat="1" applyFill="1" applyBorder="1" applyAlignment="1">
      <alignment horizontal="center" vertical="center"/>
    </xf>
    <xf numFmtId="0" fontId="4" fillId="25" borderId="248" xfId="1" applyFill="1" applyBorder="1" applyAlignment="1">
      <alignment horizontal="center" vertical="center"/>
    </xf>
    <xf numFmtId="0" fontId="4" fillId="19" borderId="13" xfId="1" applyFill="1" applyBorder="1" applyAlignment="1" applyProtection="1">
      <alignment horizontal="center" vertical="center"/>
      <protection locked="0"/>
    </xf>
    <xf numFmtId="0" fontId="4" fillId="25" borderId="0" xfId="1" applyFill="1" applyAlignment="1">
      <alignment horizontal="center" vertical="center"/>
    </xf>
    <xf numFmtId="0" fontId="4" fillId="25" borderId="13" xfId="1" applyFill="1" applyBorder="1" applyAlignment="1">
      <alignment horizontal="center" vertical="center"/>
    </xf>
    <xf numFmtId="0" fontId="4" fillId="25" borderId="109" xfId="1" applyFill="1" applyBorder="1" applyAlignment="1">
      <alignment horizontal="center" vertical="center"/>
    </xf>
    <xf numFmtId="0" fontId="4" fillId="25" borderId="101" xfId="1" applyFill="1" applyBorder="1" applyAlignment="1">
      <alignment horizontal="center" vertical="center"/>
    </xf>
    <xf numFmtId="1" fontId="4" fillId="19" borderId="277" xfId="1" applyNumberFormat="1" applyFill="1" applyBorder="1" applyAlignment="1" applyProtection="1">
      <alignment horizontal="center" vertical="center"/>
      <protection locked="0"/>
    </xf>
    <xf numFmtId="1" fontId="4" fillId="25" borderId="96" xfId="1" applyNumberFormat="1" applyFill="1" applyBorder="1" applyAlignment="1">
      <alignment horizontal="center" vertical="center"/>
    </xf>
    <xf numFmtId="0" fontId="4" fillId="25" borderId="92" xfId="1" applyFill="1" applyBorder="1"/>
    <xf numFmtId="0" fontId="12" fillId="19" borderId="0" xfId="1" applyFont="1" applyFill="1" applyAlignment="1" applyProtection="1">
      <alignment horizontal="right"/>
      <protection locked="0"/>
    </xf>
    <xf numFmtId="0" fontId="4" fillId="19" borderId="0" xfId="1" applyFill="1" applyAlignment="1" applyProtection="1">
      <alignment horizontal="left"/>
      <protection locked="0"/>
    </xf>
    <xf numFmtId="0" fontId="12" fillId="19" borderId="0" xfId="1" applyFont="1" applyFill="1" applyAlignment="1" applyProtection="1">
      <alignment horizontal="left"/>
      <protection locked="0"/>
    </xf>
    <xf numFmtId="0" fontId="42" fillId="0" borderId="215" xfId="0" applyFont="1" applyBorder="1"/>
    <xf numFmtId="1" fontId="42" fillId="0" borderId="55" xfId="0" applyNumberFormat="1" applyFont="1" applyBorder="1" applyAlignment="1">
      <alignment horizontal="center" vertical="center"/>
    </xf>
    <xf numFmtId="1" fontId="42" fillId="0" borderId="56" xfId="0" applyNumberFormat="1" applyFont="1" applyBorder="1" applyAlignment="1">
      <alignment horizontal="center" vertical="center"/>
    </xf>
    <xf numFmtId="2" fontId="42" fillId="0" borderId="55" xfId="0" quotePrefix="1" applyNumberFormat="1" applyFont="1" applyBorder="1" applyAlignment="1">
      <alignment horizontal="center" vertical="center"/>
    </xf>
    <xf numFmtId="2" fontId="42" fillId="0" borderId="93" xfId="0" quotePrefix="1" applyNumberFormat="1" applyFont="1" applyBorder="1" applyAlignment="1">
      <alignment horizontal="center" vertical="center"/>
    </xf>
    <xf numFmtId="1" fontId="42" fillId="0" borderId="94" xfId="0" applyNumberFormat="1" applyFont="1" applyBorder="1" applyAlignment="1">
      <alignment horizontal="center" vertical="center"/>
    </xf>
    <xf numFmtId="166" fontId="42" fillId="5" borderId="154" xfId="0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5" fillId="2" borderId="5" xfId="0" applyFont="1" applyFill="1" applyBorder="1" applyAlignment="1">
      <alignment horizontal="center" vertical="center" wrapText="1"/>
    </xf>
    <xf numFmtId="166" fontId="42" fillId="0" borderId="6" xfId="0" applyNumberFormat="1" applyFont="1" applyBorder="1" applyAlignment="1">
      <alignment horizontal="center" vertical="center"/>
    </xf>
    <xf numFmtId="2" fontId="42" fillId="0" borderId="14" xfId="0" quotePrefix="1" applyNumberFormat="1" applyFont="1" applyBorder="1" applyAlignment="1">
      <alignment horizontal="center" vertical="center"/>
    </xf>
    <xf numFmtId="166" fontId="42" fillId="5" borderId="98" xfId="0" applyNumberFormat="1" applyFont="1" applyFill="1" applyBorder="1" applyAlignment="1">
      <alignment horizontal="center" vertical="center"/>
    </xf>
    <xf numFmtId="1" fontId="42" fillId="0" borderId="11" xfId="0" applyNumberFormat="1" applyFont="1" applyBorder="1" applyAlignment="1">
      <alignment horizontal="center" vertical="center"/>
    </xf>
    <xf numFmtId="0" fontId="45" fillId="2" borderId="92" xfId="0" applyFont="1" applyFill="1" applyBorder="1" applyAlignment="1">
      <alignment horizontal="center" vertical="center" wrapText="1"/>
    </xf>
    <xf numFmtId="0" fontId="45" fillId="2" borderId="102" xfId="0" applyFont="1" applyFill="1" applyBorder="1" applyAlignment="1">
      <alignment horizontal="center" vertical="center" wrapText="1"/>
    </xf>
    <xf numFmtId="1" fontId="42" fillId="0" borderId="103" xfId="0" applyNumberFormat="1" applyFont="1" applyBorder="1" applyAlignment="1">
      <alignment horizontal="center" vertical="center"/>
    </xf>
    <xf numFmtId="1" fontId="42" fillId="0" borderId="104" xfId="0" applyNumberFormat="1" applyFont="1" applyBorder="1" applyAlignment="1">
      <alignment horizontal="center" vertical="center"/>
    </xf>
    <xf numFmtId="2" fontId="42" fillId="0" borderId="103" xfId="0" quotePrefix="1" applyNumberFormat="1" applyFont="1" applyBorder="1" applyAlignment="1">
      <alignment horizontal="center" vertical="center"/>
    </xf>
    <xf numFmtId="2" fontId="42" fillId="0" borderId="105" xfId="0" quotePrefix="1" applyNumberFormat="1" applyFont="1" applyBorder="1" applyAlignment="1">
      <alignment horizontal="center" vertical="center"/>
    </xf>
    <xf numFmtId="1" fontId="42" fillId="0" borderId="106" xfId="0" applyNumberFormat="1" applyFont="1" applyBorder="1" applyAlignment="1">
      <alignment horizontal="center" vertical="center"/>
    </xf>
    <xf numFmtId="166" fontId="42" fillId="5" borderId="217" xfId="0" applyNumberFormat="1" applyFont="1" applyFill="1" applyBorder="1" applyAlignment="1">
      <alignment horizontal="center" vertical="center"/>
    </xf>
    <xf numFmtId="1" fontId="42" fillId="0" borderId="125" xfId="0" applyNumberFormat="1" applyFont="1" applyBorder="1" applyAlignment="1">
      <alignment horizontal="center" vertical="center"/>
    </xf>
    <xf numFmtId="0" fontId="2" fillId="2" borderId="0" xfId="9" applyFill="1"/>
    <xf numFmtId="0" fontId="2" fillId="26" borderId="0" xfId="9" applyFill="1"/>
    <xf numFmtId="0" fontId="2" fillId="0" borderId="0" xfId="9"/>
    <xf numFmtId="0" fontId="3" fillId="2" borderId="0" xfId="9" applyFont="1" applyFill="1"/>
    <xf numFmtId="0" fontId="2" fillId="3" borderId="0" xfId="9" applyFill="1" applyAlignment="1">
      <alignment horizontal="left"/>
    </xf>
    <xf numFmtId="0" fontId="2" fillId="3" borderId="0" xfId="9" applyFill="1" applyAlignment="1">
      <alignment horizontal="right"/>
    </xf>
    <xf numFmtId="0" fontId="2" fillId="2" borderId="0" xfId="9" applyFill="1" applyAlignment="1">
      <alignment horizontal="left"/>
    </xf>
    <xf numFmtId="0" fontId="4" fillId="0" borderId="0" xfId="9" applyFont="1"/>
    <xf numFmtId="0" fontId="2" fillId="2" borderId="0" xfId="9" applyFill="1" applyAlignment="1">
      <alignment horizontal="right"/>
    </xf>
    <xf numFmtId="0" fontId="6" fillId="2" borderId="0" xfId="9" applyFont="1" applyFill="1"/>
    <xf numFmtId="0" fontId="2" fillId="2" borderId="1" xfId="9" applyFill="1" applyBorder="1"/>
    <xf numFmtId="0" fontId="2" fillId="2" borderId="38" xfId="9" applyFill="1" applyBorder="1" applyAlignment="1">
      <alignment horizontal="centerContinuous"/>
    </xf>
    <xf numFmtId="0" fontId="2" fillId="2" borderId="2" xfId="9" applyFill="1" applyBorder="1" applyAlignment="1">
      <alignment horizontal="centerContinuous"/>
    </xf>
    <xf numFmtId="0" fontId="2" fillId="2" borderId="3" xfId="9" applyFill="1" applyBorder="1" applyAlignment="1">
      <alignment horizontal="centerContinuous"/>
    </xf>
    <xf numFmtId="0" fontId="2" fillId="2" borderId="4" xfId="9" applyFill="1" applyBorder="1" applyAlignment="1">
      <alignment horizontal="left" wrapText="1"/>
    </xf>
    <xf numFmtId="0" fontId="2" fillId="2" borderId="4" xfId="9" applyFill="1" applyBorder="1"/>
    <xf numFmtId="0" fontId="2" fillId="2" borderId="5" xfId="9" applyFill="1" applyBorder="1"/>
    <xf numFmtId="0" fontId="2" fillId="2" borderId="40" xfId="9" applyFill="1" applyBorder="1" applyAlignment="1" applyProtection="1">
      <alignment horizontal="centerContinuous"/>
      <protection locked="0"/>
    </xf>
    <xf numFmtId="0" fontId="7" fillId="2" borderId="0" xfId="9" applyFont="1" applyFill="1" applyAlignment="1">
      <alignment horizontal="centerContinuous"/>
    </xf>
    <xf numFmtId="0" fontId="2" fillId="2" borderId="0" xfId="9" applyFill="1" applyAlignment="1">
      <alignment horizontal="centerContinuous" wrapText="1"/>
    </xf>
    <xf numFmtId="0" fontId="2" fillId="2" borderId="0" xfId="9" applyFill="1" applyAlignment="1">
      <alignment horizontal="left" wrapText="1"/>
    </xf>
    <xf numFmtId="0" fontId="2" fillId="2" borderId="47" xfId="9" applyFill="1" applyBorder="1" applyAlignment="1">
      <alignment vertical="top" wrapText="1"/>
    </xf>
    <xf numFmtId="0" fontId="2" fillId="2" borderId="7" xfId="9" applyFill="1" applyBorder="1"/>
    <xf numFmtId="0" fontId="2" fillId="2" borderId="48" xfId="9" applyFill="1" applyBorder="1" applyAlignment="1">
      <alignment horizontal="centerContinuous"/>
    </xf>
    <xf numFmtId="0" fontId="2" fillId="2" borderId="39" xfId="9" applyFill="1" applyBorder="1" applyAlignment="1">
      <alignment horizontal="centerContinuous"/>
    </xf>
    <xf numFmtId="0" fontId="2" fillId="2" borderId="10" xfId="9" applyFill="1" applyBorder="1" applyProtection="1">
      <protection locked="0"/>
    </xf>
    <xf numFmtId="0" fontId="7" fillId="2" borderId="8" xfId="9" applyFont="1" applyFill="1" applyBorder="1" applyAlignment="1">
      <alignment horizontal="centerContinuous" vertical="center"/>
    </xf>
    <xf numFmtId="0" fontId="2" fillId="2" borderId="8" xfId="9" applyFill="1" applyBorder="1" applyAlignment="1">
      <alignment horizontal="centerContinuous" vertical="center" wrapText="1"/>
    </xf>
    <xf numFmtId="0" fontId="2" fillId="2" borderId="9" xfId="9" applyFill="1" applyBorder="1" applyAlignment="1">
      <alignment horizontal="centerContinuous" vertical="center" wrapText="1"/>
    </xf>
    <xf numFmtId="0" fontId="7" fillId="0" borderId="8" xfId="9" applyFont="1" applyBorder="1" applyAlignment="1">
      <alignment horizontal="centerContinuous" vertical="top"/>
    </xf>
    <xf numFmtId="0" fontId="7" fillId="2" borderId="8" xfId="9" applyFont="1" applyFill="1" applyBorder="1" applyAlignment="1">
      <alignment horizontal="centerContinuous" vertical="top" wrapText="1"/>
    </xf>
    <xf numFmtId="0" fontId="7" fillId="2" borderId="9" xfId="9" applyFont="1" applyFill="1" applyBorder="1" applyAlignment="1">
      <alignment horizontal="centerContinuous" vertical="top" wrapText="1"/>
    </xf>
    <xf numFmtId="0" fontId="2" fillId="2" borderId="37" xfId="9" applyFill="1" applyBorder="1" applyAlignment="1">
      <alignment horizontal="left" vertical="center"/>
    </xf>
    <xf numFmtId="0" fontId="7" fillId="2" borderId="5" xfId="9" applyFont="1" applyFill="1" applyBorder="1" applyAlignment="1">
      <alignment wrapText="1"/>
    </xf>
    <xf numFmtId="0" fontId="7" fillId="2" borderId="11" xfId="9" applyFont="1" applyFill="1" applyBorder="1" applyAlignment="1">
      <alignment wrapText="1"/>
    </xf>
    <xf numFmtId="0" fontId="7" fillId="2" borderId="6" xfId="9" applyFont="1" applyFill="1" applyBorder="1" applyAlignment="1">
      <alignment wrapText="1"/>
    </xf>
    <xf numFmtId="0" fontId="7" fillId="0" borderId="0" xfId="9" applyFont="1" applyAlignment="1">
      <alignment horizontal="centerContinuous" wrapText="1"/>
    </xf>
    <xf numFmtId="0" fontId="2" fillId="0" borderId="0" xfId="9" applyAlignment="1">
      <alignment horizontal="centerContinuous" wrapText="1"/>
    </xf>
    <xf numFmtId="0" fontId="2" fillId="0" borderId="12" xfId="9" applyBorder="1" applyAlignment="1">
      <alignment horizontal="centerContinuous"/>
    </xf>
    <xf numFmtId="0" fontId="7" fillId="2" borderId="11" xfId="9" applyFont="1" applyFill="1" applyBorder="1" applyAlignment="1">
      <alignment horizontal="center" vertical="justify" wrapText="1"/>
    </xf>
    <xf numFmtId="0" fontId="7" fillId="2" borderId="12" xfId="9" applyFont="1" applyFill="1" applyBorder="1" applyAlignment="1">
      <alignment horizontal="centerContinuous" wrapText="1"/>
    </xf>
    <xf numFmtId="0" fontId="7" fillId="2" borderId="11" xfId="9" applyFont="1" applyFill="1" applyBorder="1" applyAlignment="1">
      <alignment horizontal="left" vertical="justify"/>
    </xf>
    <xf numFmtId="0" fontId="7" fillId="2" borderId="11" xfId="9" applyFont="1" applyFill="1" applyBorder="1" applyAlignment="1">
      <alignment horizontal="justify"/>
    </xf>
    <xf numFmtId="0" fontId="7" fillId="2" borderId="12" xfId="9" applyFont="1" applyFill="1" applyBorder="1" applyAlignment="1">
      <alignment horizontal="justify"/>
    </xf>
    <xf numFmtId="0" fontId="7" fillId="2" borderId="13" xfId="9" applyFont="1" applyFill="1" applyBorder="1" applyAlignment="1">
      <alignment vertical="justify" wrapText="1"/>
    </xf>
    <xf numFmtId="0" fontId="7" fillId="2" borderId="13" xfId="9" applyFont="1" applyFill="1" applyBorder="1" applyAlignment="1">
      <alignment horizontal="left" vertical="justify" wrapText="1"/>
    </xf>
    <xf numFmtId="0" fontId="7" fillId="2" borderId="7" xfId="9" applyFont="1" applyFill="1" applyBorder="1" applyAlignment="1">
      <alignment horizontal="left" vertical="top" wrapText="1"/>
    </xf>
    <xf numFmtId="0" fontId="7" fillId="2" borderId="5" xfId="9" applyFont="1" applyFill="1" applyBorder="1" applyAlignment="1">
      <alignment vertical="center"/>
    </xf>
    <xf numFmtId="0" fontId="2" fillId="2" borderId="11" xfId="9" applyFill="1" applyBorder="1" applyAlignment="1">
      <alignment vertical="center"/>
    </xf>
    <xf numFmtId="0" fontId="2" fillId="2" borderId="6" xfId="9" applyFill="1" applyBorder="1" applyAlignment="1">
      <alignment vertical="center"/>
    </xf>
    <xf numFmtId="0" fontId="7" fillId="2" borderId="11" xfId="9" applyFont="1" applyFill="1" applyBorder="1" applyAlignment="1">
      <alignment vertical="center" wrapText="1"/>
    </xf>
    <xf numFmtId="2" fontId="7" fillId="2" borderId="11" xfId="9" applyNumberFormat="1" applyFont="1" applyFill="1" applyBorder="1" applyAlignment="1">
      <alignment horizontal="justify" vertical="center"/>
    </xf>
    <xf numFmtId="0" fontId="7" fillId="0" borderId="14" xfId="9" applyFont="1" applyBorder="1" applyAlignment="1">
      <alignment horizontal="centerContinuous" vertical="center" wrapText="1"/>
    </xf>
    <xf numFmtId="0" fontId="2" fillId="2" borderId="11" xfId="9" applyFill="1" applyBorder="1"/>
    <xf numFmtId="0" fontId="7" fillId="2" borderId="11" xfId="9" applyFont="1" applyFill="1" applyBorder="1" applyAlignment="1">
      <alignment horizontal="center" vertical="justify"/>
    </xf>
    <xf numFmtId="0" fontId="7" fillId="2" borderId="12" xfId="9" applyFont="1" applyFill="1" applyBorder="1" applyAlignment="1">
      <alignment horizontal="center" vertical="justify"/>
    </xf>
    <xf numFmtId="0" fontId="2" fillId="2" borderId="11" xfId="9" applyFill="1" applyBorder="1" applyAlignment="1">
      <alignment horizontal="left" vertical="justify"/>
    </xf>
    <xf numFmtId="0" fontId="2" fillId="2" borderId="11" xfId="9" applyFill="1" applyBorder="1" applyAlignment="1">
      <alignment horizontal="justify"/>
    </xf>
    <xf numFmtId="0" fontId="2" fillId="2" borderId="12" xfId="9" applyFill="1" applyBorder="1" applyAlignment="1">
      <alignment horizontal="justify"/>
    </xf>
    <xf numFmtId="0" fontId="2" fillId="2" borderId="13" xfId="9" applyFill="1" applyBorder="1"/>
    <xf numFmtId="0" fontId="2" fillId="2" borderId="7" xfId="9" applyFill="1" applyBorder="1" applyAlignment="1">
      <alignment horizontal="centerContinuous" vertical="top"/>
    </xf>
    <xf numFmtId="0" fontId="7" fillId="2" borderId="7" xfId="9" applyFont="1" applyFill="1" applyBorder="1"/>
    <xf numFmtId="0" fontId="7" fillId="2" borderId="15" xfId="9" applyFont="1" applyFill="1" applyBorder="1" applyAlignment="1">
      <alignment horizontal="left" vertical="center" wrapText="1"/>
    </xf>
    <xf numFmtId="0" fontId="2" fillId="4" borderId="16" xfId="9" applyFill="1" applyBorder="1"/>
    <xf numFmtId="1" fontId="2" fillId="0" borderId="16" xfId="9" applyNumberFormat="1" applyBorder="1"/>
    <xf numFmtId="1" fontId="2" fillId="0" borderId="17" xfId="9" applyNumberFormat="1" applyBorder="1"/>
    <xf numFmtId="0" fontId="2" fillId="3" borderId="16" xfId="9" quotePrefix="1" applyFill="1" applyBorder="1"/>
    <xf numFmtId="2" fontId="2" fillId="0" borderId="16" xfId="9" quotePrefix="1" applyNumberFormat="1" applyBorder="1"/>
    <xf numFmtId="2" fontId="2" fillId="0" borderId="18" xfId="9" quotePrefix="1" applyNumberFormat="1" applyBorder="1"/>
    <xf numFmtId="1" fontId="2" fillId="0" borderId="20" xfId="9" applyNumberFormat="1" applyBorder="1"/>
    <xf numFmtId="1" fontId="8" fillId="3" borderId="16" xfId="9" applyNumberFormat="1" applyFont="1" applyFill="1" applyBorder="1"/>
    <xf numFmtId="0" fontId="2" fillId="4" borderId="19" xfId="9" applyFill="1" applyBorder="1"/>
    <xf numFmtId="1" fontId="2" fillId="4" borderId="21" xfId="9" applyNumberFormat="1" applyFill="1" applyBorder="1"/>
    <xf numFmtId="2" fontId="2" fillId="5" borderId="22" xfId="9" applyNumberFormat="1" applyFill="1" applyBorder="1"/>
    <xf numFmtId="0" fontId="7" fillId="2" borderId="5" xfId="9" applyFont="1" applyFill="1" applyBorder="1" applyAlignment="1">
      <alignment horizontal="left" vertical="center" wrapText="1"/>
    </xf>
    <xf numFmtId="0" fontId="2" fillId="4" borderId="11" xfId="9" applyFill="1" applyBorder="1"/>
    <xf numFmtId="1" fontId="2" fillId="0" borderId="74" xfId="9" applyNumberFormat="1" applyBorder="1"/>
    <xf numFmtId="0" fontId="2" fillId="3" borderId="74" xfId="9" quotePrefix="1" applyFill="1" applyBorder="1"/>
    <xf numFmtId="2" fontId="2" fillId="0" borderId="74" xfId="9" quotePrefix="1" applyNumberFormat="1" applyBorder="1"/>
    <xf numFmtId="1" fontId="8" fillId="3" borderId="11" xfId="9" applyNumberFormat="1" applyFont="1" applyFill="1" applyBorder="1"/>
    <xf numFmtId="0" fontId="2" fillId="4" borderId="13" xfId="9" applyFill="1" applyBorder="1"/>
    <xf numFmtId="1" fontId="2" fillId="0" borderId="11" xfId="9" applyNumberFormat="1" applyBorder="1"/>
    <xf numFmtId="1" fontId="2" fillId="4" borderId="0" xfId="9" applyNumberFormat="1" applyFill="1"/>
    <xf numFmtId="0" fontId="7" fillId="2" borderId="23" xfId="9" applyFont="1" applyFill="1" applyBorder="1" applyAlignment="1">
      <alignment horizontal="left" vertical="center" wrapText="1"/>
    </xf>
    <xf numFmtId="0" fontId="2" fillId="4" borderId="24" xfId="9" applyFill="1" applyBorder="1"/>
    <xf numFmtId="1" fontId="2" fillId="0" borderId="25" xfId="9" applyNumberFormat="1" applyBorder="1"/>
    <xf numFmtId="1" fontId="2" fillId="0" borderId="26" xfId="9" applyNumberFormat="1" applyBorder="1"/>
    <xf numFmtId="0" fontId="2" fillId="3" borderId="25" xfId="9" quotePrefix="1" applyFill="1" applyBorder="1"/>
    <xf numFmtId="2" fontId="2" fillId="0" borderId="25" xfId="9" quotePrefix="1" applyNumberFormat="1" applyBorder="1"/>
    <xf numFmtId="2" fontId="2" fillId="0" borderId="27" xfId="9" quotePrefix="1" applyNumberFormat="1" applyBorder="1"/>
    <xf numFmtId="1" fontId="8" fillId="3" borderId="24" xfId="9" applyNumberFormat="1" applyFont="1" applyFill="1" applyBorder="1"/>
    <xf numFmtId="0" fontId="2" fillId="4" borderId="29" xfId="9" applyFill="1" applyBorder="1"/>
    <xf numFmtId="1" fontId="2" fillId="0" borderId="24" xfId="9" applyNumberFormat="1" applyBorder="1"/>
    <xf numFmtId="1" fontId="2" fillId="4" borderId="30" xfId="9" applyNumberFormat="1" applyFill="1" applyBorder="1"/>
    <xf numFmtId="0" fontId="9" fillId="0" borderId="32" xfId="9" applyFont="1" applyBorder="1" applyAlignment="1">
      <alignment vertical="justify"/>
    </xf>
    <xf numFmtId="0" fontId="2" fillId="0" borderId="33" xfId="9" applyBorder="1"/>
    <xf numFmtId="1" fontId="2" fillId="0" borderId="33" xfId="9" quotePrefix="1" applyNumberFormat="1" applyBorder="1"/>
    <xf numFmtId="1" fontId="2" fillId="0" borderId="34" xfId="9" quotePrefix="1" applyNumberFormat="1" applyBorder="1"/>
    <xf numFmtId="2" fontId="2" fillId="0" borderId="33" xfId="9" applyNumberFormat="1" applyBorder="1"/>
    <xf numFmtId="2" fontId="2" fillId="0" borderId="35" xfId="9" applyNumberFormat="1" applyBorder="1"/>
    <xf numFmtId="1" fontId="2" fillId="0" borderId="33" xfId="9" applyNumberFormat="1" applyBorder="1"/>
    <xf numFmtId="1" fontId="2" fillId="0" borderId="42" xfId="9" applyNumberFormat="1" applyBorder="1"/>
    <xf numFmtId="1" fontId="8" fillId="0" borderId="33" xfId="9" applyNumberFormat="1" applyFont="1" applyBorder="1"/>
    <xf numFmtId="0" fontId="2" fillId="0" borderId="36" xfId="9" applyBorder="1"/>
    <xf numFmtId="1" fontId="2" fillId="0" borderId="36" xfId="9" applyNumberFormat="1" applyBorder="1"/>
    <xf numFmtId="1" fontId="2" fillId="0" borderId="42" xfId="9" quotePrefix="1" applyNumberFormat="1" applyBorder="1"/>
    <xf numFmtId="2" fontId="4" fillId="0" borderId="43" xfId="9" applyNumberFormat="1" applyFont="1" applyBorder="1"/>
    <xf numFmtId="0" fontId="7" fillId="0" borderId="0" xfId="9" applyFont="1"/>
    <xf numFmtId="0" fontId="52" fillId="27" borderId="352" xfId="0" applyFont="1" applyFill="1" applyBorder="1"/>
    <xf numFmtId="0" fontId="52" fillId="27" borderId="352" xfId="0" applyFont="1" applyFill="1" applyBorder="1" applyAlignment="1">
      <alignment wrapText="1"/>
    </xf>
    <xf numFmtId="0" fontId="1" fillId="0" borderId="0" xfId="10"/>
    <xf numFmtId="0" fontId="1" fillId="22" borderId="0" xfId="10" applyFill="1"/>
    <xf numFmtId="0" fontId="1" fillId="2" borderId="0" xfId="10" applyFill="1"/>
    <xf numFmtId="0" fontId="1" fillId="0" borderId="62" xfId="10" applyBorder="1"/>
    <xf numFmtId="0" fontId="1" fillId="0" borderId="33" xfId="10" applyBorder="1"/>
    <xf numFmtId="0" fontId="1" fillId="0" borderId="78" xfId="10" quotePrefix="1" applyBorder="1"/>
    <xf numFmtId="0" fontId="1" fillId="0" borderId="33" xfId="10" quotePrefix="1" applyBorder="1"/>
    <xf numFmtId="0" fontId="7" fillId="0" borderId="61" xfId="10" applyFont="1" applyBorder="1"/>
    <xf numFmtId="0" fontId="1" fillId="2" borderId="7" xfId="10" applyFill="1" applyBorder="1"/>
    <xf numFmtId="0" fontId="1" fillId="2" borderId="60" xfId="10" applyFill="1" applyBorder="1"/>
    <xf numFmtId="0" fontId="50" fillId="5" borderId="59" xfId="10" applyFont="1" applyFill="1" applyBorder="1"/>
    <xf numFmtId="0" fontId="50" fillId="4" borderId="59" xfId="10" applyFont="1" applyFill="1" applyBorder="1"/>
    <xf numFmtId="0" fontId="50" fillId="0" borderId="59" xfId="10" applyFont="1" applyBorder="1"/>
    <xf numFmtId="0" fontId="50" fillId="0" borderId="25" xfId="10" applyFont="1" applyBorder="1"/>
    <xf numFmtId="0" fontId="50" fillId="4" borderId="25" xfId="10" applyFont="1" applyFill="1" applyBorder="1"/>
    <xf numFmtId="0" fontId="50" fillId="0" borderId="26" xfId="10" applyFont="1" applyBorder="1"/>
    <xf numFmtId="0" fontId="50" fillId="0" borderId="21" xfId="10" quotePrefix="1" applyFont="1" applyBorder="1"/>
    <xf numFmtId="0" fontId="50" fillId="4" borderId="19" xfId="10" quotePrefix="1" applyFont="1" applyFill="1" applyBorder="1"/>
    <xf numFmtId="0" fontId="50" fillId="0" borderId="59" xfId="10" quotePrefix="1" applyFont="1" applyBorder="1"/>
    <xf numFmtId="0" fontId="50" fillId="4" borderId="25" xfId="10" quotePrefix="1" applyFont="1" applyFill="1" applyBorder="1"/>
    <xf numFmtId="0" fontId="51" fillId="2" borderId="58" xfId="10" applyFont="1" applyFill="1" applyBorder="1" applyAlignment="1">
      <alignment horizontal="left" vertical="center" wrapText="1"/>
    </xf>
    <xf numFmtId="0" fontId="50" fillId="5" borderId="21" xfId="10" applyFont="1" applyFill="1" applyBorder="1"/>
    <xf numFmtId="0" fontId="50" fillId="4" borderId="21" xfId="10" applyFont="1" applyFill="1" applyBorder="1"/>
    <xf numFmtId="0" fontId="50" fillId="0" borderId="21" xfId="10" applyFont="1" applyBorder="1"/>
    <xf numFmtId="0" fontId="50" fillId="0" borderId="16" xfId="10" applyFont="1" applyBorder="1"/>
    <xf numFmtId="0" fontId="50" fillId="4" borderId="16" xfId="10" applyFont="1" applyFill="1" applyBorder="1"/>
    <xf numFmtId="0" fontId="50" fillId="0" borderId="17" xfId="10" applyFont="1" applyBorder="1"/>
    <xf numFmtId="0" fontId="51" fillId="2" borderId="57" xfId="10" applyFont="1" applyFill="1" applyBorder="1" applyAlignment="1">
      <alignment horizontal="left" vertical="center" wrapText="1"/>
    </xf>
    <xf numFmtId="0" fontId="1" fillId="2" borderId="11" xfId="10" applyFill="1" applyBorder="1"/>
    <xf numFmtId="0" fontId="1" fillId="2" borderId="6" xfId="10" applyFill="1" applyBorder="1"/>
    <xf numFmtId="0" fontId="7" fillId="2" borderId="7" xfId="10" applyFont="1" applyFill="1" applyBorder="1" applyAlignment="1">
      <alignment vertical="center"/>
    </xf>
    <xf numFmtId="0" fontId="7" fillId="2" borderId="11" xfId="10" applyFont="1" applyFill="1" applyBorder="1" applyAlignment="1">
      <alignment vertical="center" wrapText="1"/>
    </xf>
    <xf numFmtId="0" fontId="1" fillId="2" borderId="6" xfId="10" applyFill="1" applyBorder="1" applyAlignment="1">
      <alignment vertical="center"/>
    </xf>
    <xf numFmtId="0" fontId="1" fillId="2" borderId="11" xfId="10" applyFill="1" applyBorder="1" applyAlignment="1">
      <alignment vertical="center"/>
    </xf>
    <xf numFmtId="0" fontId="7" fillId="2" borderId="51" xfId="10" applyFont="1" applyFill="1" applyBorder="1" applyAlignment="1">
      <alignment vertical="center"/>
    </xf>
    <xf numFmtId="0" fontId="7" fillId="2" borderId="7" xfId="10" applyFont="1" applyFill="1" applyBorder="1" applyAlignment="1">
      <alignment horizontal="left" wrapText="1"/>
    </xf>
    <xf numFmtId="0" fontId="7" fillId="2" borderId="7" xfId="10" applyFont="1" applyFill="1" applyBorder="1"/>
    <xf numFmtId="0" fontId="7" fillId="2" borderId="11" xfId="10" applyFont="1" applyFill="1" applyBorder="1" applyAlignment="1">
      <alignment wrapText="1"/>
    </xf>
    <xf numFmtId="0" fontId="7" fillId="2" borderId="6" xfId="10" applyFont="1" applyFill="1" applyBorder="1"/>
    <xf numFmtId="0" fontId="1" fillId="0" borderId="7" xfId="10" applyBorder="1" applyAlignment="1">
      <alignment horizontal="centerContinuous" wrapText="1"/>
    </xf>
    <xf numFmtId="0" fontId="51" fillId="0" borderId="0" xfId="10" applyFont="1" applyAlignment="1">
      <alignment horizontal="centerContinuous" wrapText="1"/>
    </xf>
    <xf numFmtId="0" fontId="7" fillId="2" borderId="51" xfId="10" applyFont="1" applyFill="1" applyBorder="1" applyAlignment="1">
      <alignment wrapText="1"/>
    </xf>
    <xf numFmtId="0" fontId="1" fillId="2" borderId="7" xfId="10" applyFill="1" applyBorder="1" applyAlignment="1">
      <alignment horizontal="centerContinuous" vertical="center"/>
    </xf>
    <xf numFmtId="0" fontId="1" fillId="2" borderId="54" xfId="10" applyFill="1" applyBorder="1" applyAlignment="1">
      <alignment horizontal="left" wrapText="1"/>
    </xf>
    <xf numFmtId="0" fontId="1" fillId="2" borderId="52" xfId="10" applyFill="1" applyBorder="1" applyAlignment="1">
      <alignment horizontal="left" wrapText="1"/>
    </xf>
    <xf numFmtId="0" fontId="7" fillId="2" borderId="52" xfId="10" applyFont="1" applyFill="1" applyBorder="1" applyAlignment="1">
      <alignment horizontal="left"/>
    </xf>
    <xf numFmtId="0" fontId="1" fillId="2" borderId="54" xfId="10" applyFill="1" applyBorder="1"/>
    <xf numFmtId="0" fontId="1" fillId="2" borderId="52" xfId="10" applyFill="1" applyBorder="1"/>
    <xf numFmtId="0" fontId="1" fillId="2" borderId="51" xfId="10" applyFill="1" applyBorder="1"/>
    <xf numFmtId="0" fontId="1" fillId="2" borderId="4" xfId="10" applyFill="1" applyBorder="1"/>
    <xf numFmtId="0" fontId="1" fillId="2" borderId="4" xfId="10" applyFill="1" applyBorder="1" applyAlignment="1">
      <alignment horizontal="centerContinuous" vertical="center" wrapText="1"/>
    </xf>
    <xf numFmtId="0" fontId="1" fillId="2" borderId="4" xfId="10" applyFill="1" applyBorder="1" applyAlignment="1">
      <alignment horizontal="centerContinuous"/>
    </xf>
    <xf numFmtId="0" fontId="1" fillId="2" borderId="2" xfId="10" applyFill="1" applyBorder="1" applyAlignment="1">
      <alignment horizontal="centerContinuous"/>
    </xf>
    <xf numFmtId="0" fontId="1" fillId="2" borderId="49" xfId="10" applyFill="1" applyBorder="1"/>
    <xf numFmtId="0" fontId="1" fillId="0" borderId="0" xfId="10" applyAlignment="1">
      <alignment horizontal="left"/>
    </xf>
    <xf numFmtId="0" fontId="1" fillId="2" borderId="0" xfId="10" applyFill="1" applyAlignment="1">
      <alignment horizontal="right"/>
    </xf>
    <xf numFmtId="0" fontId="3" fillId="2" borderId="0" xfId="10" applyFont="1" applyFill="1"/>
    <xf numFmtId="0" fontId="1" fillId="3" borderId="0" xfId="10" applyFill="1" applyAlignment="1">
      <alignment horizontal="left"/>
    </xf>
    <xf numFmtId="0" fontId="1" fillId="2" borderId="0" xfId="10" applyFill="1" applyAlignment="1">
      <alignment horizontal="centerContinuous"/>
    </xf>
    <xf numFmtId="22" fontId="1" fillId="2" borderId="0" xfId="10" applyNumberFormat="1" applyFill="1" applyAlignment="1">
      <alignment horizontal="centerContinuous"/>
    </xf>
    <xf numFmtId="0" fontId="4" fillId="0" borderId="11" xfId="0" applyFont="1" applyBorder="1" applyAlignment="1">
      <alignment horizontal="center" vertical="center"/>
    </xf>
    <xf numFmtId="166" fontId="4" fillId="0" borderId="6" xfId="0" applyNumberFormat="1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1" fontId="4" fillId="0" borderId="12" xfId="0" applyNumberFormat="1" applyFont="1" applyBorder="1" applyAlignment="1">
      <alignment horizontal="center" vertical="center"/>
    </xf>
    <xf numFmtId="166" fontId="4" fillId="0" borderId="11" xfId="0" applyNumberFormat="1" applyFont="1" applyBorder="1" applyAlignment="1">
      <alignment horizontal="center" vertical="center"/>
    </xf>
    <xf numFmtId="1" fontId="4" fillId="0" borderId="137" xfId="0" applyNumberFormat="1" applyFont="1" applyBorder="1" applyAlignment="1">
      <alignment horizontal="center" vertical="center"/>
    </xf>
    <xf numFmtId="166" fontId="4" fillId="5" borderId="98" xfId="0" applyNumberFormat="1" applyFont="1" applyFill="1" applyBorder="1" applyAlignment="1">
      <alignment horizontal="center" vertical="center"/>
    </xf>
    <xf numFmtId="2" fontId="4" fillId="0" borderId="11" xfId="0" quotePrefix="1" applyNumberFormat="1" applyFont="1" applyBorder="1" applyAlignment="1">
      <alignment horizontal="center" vertical="center"/>
    </xf>
    <xf numFmtId="2" fontId="4" fillId="0" borderId="14" xfId="0" quotePrefix="1" applyNumberFormat="1" applyFont="1" applyBorder="1" applyAlignment="1">
      <alignment horizontal="center" vertical="center"/>
    </xf>
    <xf numFmtId="166" fontId="4" fillId="0" borderId="12" xfId="0" applyNumberFormat="1" applyFont="1" applyBorder="1" applyAlignment="1">
      <alignment horizontal="center" vertical="center"/>
    </xf>
    <xf numFmtId="1" fontId="4" fillId="0" borderId="55" xfId="0" applyNumberFormat="1" applyFont="1" applyBorder="1" applyAlignment="1">
      <alignment horizontal="center" vertical="center"/>
    </xf>
    <xf numFmtId="1" fontId="4" fillId="0" borderId="56" xfId="0" applyNumberFormat="1" applyFont="1" applyBorder="1" applyAlignment="1">
      <alignment horizontal="center" vertical="center"/>
    </xf>
    <xf numFmtId="1" fontId="4" fillId="0" borderId="94" xfId="0" applyNumberFormat="1" applyFont="1" applyBorder="1" applyAlignment="1">
      <alignment horizontal="center" vertical="center"/>
    </xf>
    <xf numFmtId="166" fontId="4" fillId="5" borderId="154" xfId="0" applyNumberFormat="1" applyFont="1" applyFill="1" applyBorder="1" applyAlignment="1">
      <alignment horizontal="center" vertical="center"/>
    </xf>
    <xf numFmtId="0" fontId="4" fillId="0" borderId="11" xfId="1" applyBorder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4" fillId="0" borderId="0" xfId="1" applyAlignment="1">
      <alignment horizontal="center" vertical="distributed"/>
    </xf>
    <xf numFmtId="0" fontId="7" fillId="8" borderId="0" xfId="1" applyFont="1" applyFill="1" applyAlignment="1">
      <alignment horizontal="justify"/>
    </xf>
    <xf numFmtId="0" fontId="4" fillId="8" borderId="0" xfId="1" applyFill="1" applyAlignment="1">
      <alignment horizontal="justify"/>
    </xf>
    <xf numFmtId="0" fontId="7" fillId="2" borderId="353" xfId="1" applyFont="1" applyFill="1" applyBorder="1" applyAlignment="1">
      <alignment horizontal="center" vertical="distributed" wrapText="1"/>
    </xf>
    <xf numFmtId="1" fontId="8" fillId="2" borderId="271" xfId="1" applyNumberFormat="1" applyFont="1" applyFill="1" applyBorder="1" applyAlignment="1">
      <alignment horizontal="center" vertical="center"/>
    </xf>
    <xf numFmtId="1" fontId="4" fillId="26" borderId="126" xfId="1" applyNumberFormat="1" applyFill="1" applyBorder="1" applyAlignment="1" applyProtection="1">
      <alignment vertical="center"/>
      <protection locked="0"/>
    </xf>
    <xf numFmtId="1" fontId="4" fillId="26" borderId="109" xfId="1" applyNumberFormat="1" applyFill="1" applyBorder="1" applyAlignment="1" applyProtection="1">
      <alignment vertical="center"/>
      <protection locked="0"/>
    </xf>
    <xf numFmtId="1" fontId="4" fillId="26" borderId="130" xfId="1" applyNumberFormat="1" applyFill="1" applyBorder="1" applyAlignment="1" applyProtection="1">
      <alignment vertical="center"/>
      <protection locked="0"/>
    </xf>
    <xf numFmtId="1" fontId="4" fillId="21" borderId="109" xfId="1" applyNumberFormat="1" applyFill="1" applyBorder="1" applyAlignment="1" applyProtection="1">
      <alignment horizontal="center" vertical="center"/>
      <protection locked="0"/>
    </xf>
    <xf numFmtId="1" fontId="4" fillId="0" borderId="354" xfId="1" applyNumberFormat="1" applyBorder="1" applyAlignment="1">
      <alignment horizontal="center" vertical="center"/>
    </xf>
    <xf numFmtId="0" fontId="7" fillId="2" borderId="112" xfId="1" applyFont="1" applyFill="1" applyBorder="1" applyAlignment="1">
      <alignment wrapText="1"/>
    </xf>
    <xf numFmtId="0" fontId="4" fillId="19" borderId="350" xfId="1" applyFill="1" applyBorder="1" applyAlignment="1" applyProtection="1">
      <alignment horizontal="center" vertical="center"/>
      <protection locked="0"/>
    </xf>
    <xf numFmtId="0" fontId="4" fillId="19" borderId="260" xfId="1" applyFill="1" applyBorder="1" applyAlignment="1" applyProtection="1">
      <alignment horizontal="center" vertical="center"/>
      <protection locked="0"/>
    </xf>
    <xf numFmtId="0" fontId="7" fillId="2" borderId="131" xfId="1" applyFont="1" applyFill="1" applyBorder="1" applyAlignment="1">
      <alignment vertical="center" wrapText="1"/>
    </xf>
    <xf numFmtId="2" fontId="7" fillId="2" borderId="112" xfId="1" applyNumberFormat="1" applyFont="1" applyFill="1" applyBorder="1" applyAlignment="1">
      <alignment horizontal="justify" vertical="center"/>
    </xf>
    <xf numFmtId="0" fontId="4" fillId="2" borderId="355" xfId="1" applyFill="1" applyBorder="1" applyAlignment="1">
      <alignment horizontal="center" vertical="center"/>
    </xf>
    <xf numFmtId="0" fontId="4" fillId="0" borderId="109" xfId="1" applyBorder="1" applyAlignment="1">
      <alignment horizontal="center" vertical="center"/>
    </xf>
    <xf numFmtId="0" fontId="4" fillId="19" borderId="356" xfId="1" applyFill="1" applyBorder="1" applyAlignment="1" applyProtection="1">
      <alignment horizontal="center" vertical="center"/>
      <protection locked="0"/>
    </xf>
    <xf numFmtId="0" fontId="4" fillId="2" borderId="356" xfId="1" applyFill="1" applyBorder="1" applyAlignment="1">
      <alignment horizontal="center" vertical="center"/>
    </xf>
    <xf numFmtId="0" fontId="4" fillId="2" borderId="130" xfId="1" applyFill="1" applyBorder="1" applyAlignment="1">
      <alignment horizontal="center" vertical="center"/>
    </xf>
    <xf numFmtId="0" fontId="4" fillId="2" borderId="283" xfId="1" applyFill="1" applyBorder="1" applyAlignment="1">
      <alignment horizontal="center" vertical="center"/>
    </xf>
    <xf numFmtId="1" fontId="4" fillId="0" borderId="78" xfId="1" applyNumberFormat="1" applyBorder="1" applyAlignment="1">
      <alignment horizontal="center" vertical="center"/>
    </xf>
    <xf numFmtId="1" fontId="4" fillId="19" borderId="270" xfId="1" applyNumberFormat="1" applyFill="1" applyBorder="1" applyAlignment="1" applyProtection="1">
      <alignment horizontal="center" vertical="center"/>
      <protection locked="0"/>
    </xf>
    <xf numFmtId="0" fontId="4" fillId="6" borderId="356" xfId="1" applyFill="1" applyBorder="1" applyAlignment="1" applyProtection="1">
      <alignment horizontal="center" vertical="center"/>
      <protection locked="0"/>
    </xf>
    <xf numFmtId="1" fontId="4" fillId="0" borderId="357" xfId="1" applyNumberFormat="1" applyBorder="1" applyAlignment="1">
      <alignment horizontal="center" vertical="center"/>
    </xf>
    <xf numFmtId="1" fontId="8" fillId="2" borderId="126" xfId="1" applyNumberFormat="1" applyFont="1" applyFill="1" applyBorder="1" applyAlignment="1">
      <alignment horizontal="center" vertical="center"/>
    </xf>
    <xf numFmtId="1" fontId="8" fillId="6" borderId="109" xfId="1" applyNumberFormat="1" applyFont="1" applyFill="1" applyBorder="1" applyAlignment="1" applyProtection="1">
      <alignment horizontal="center" vertical="center"/>
      <protection locked="0"/>
    </xf>
    <xf numFmtId="1" fontId="8" fillId="2" borderId="109" xfId="1" applyNumberFormat="1" applyFont="1" applyFill="1" applyBorder="1" applyAlignment="1">
      <alignment horizontal="center" vertical="center"/>
    </xf>
    <xf numFmtId="1" fontId="8" fillId="2" borderId="355" xfId="1" applyNumberFormat="1" applyFont="1" applyFill="1" applyBorder="1" applyAlignment="1">
      <alignment horizontal="center" vertical="center"/>
    </xf>
    <xf numFmtId="1" fontId="8" fillId="6" borderId="356" xfId="1" applyNumberFormat="1" applyFont="1" applyFill="1" applyBorder="1" applyAlignment="1" applyProtection="1">
      <alignment horizontal="center" vertical="center"/>
      <protection locked="0"/>
    </xf>
    <xf numFmtId="1" fontId="8" fillId="2" borderId="356" xfId="1" applyNumberFormat="1" applyFont="1" applyFill="1" applyBorder="1" applyAlignment="1">
      <alignment horizontal="center" vertical="center"/>
    </xf>
    <xf numFmtId="1" fontId="8" fillId="2" borderId="283" xfId="1" applyNumberFormat="1" applyFont="1" applyFill="1" applyBorder="1" applyAlignment="1">
      <alignment horizontal="center" vertical="center"/>
    </xf>
    <xf numFmtId="166" fontId="4" fillId="0" borderId="78" xfId="1" applyNumberFormat="1" applyBorder="1" applyAlignment="1">
      <alignment horizontal="center" vertical="center"/>
    </xf>
    <xf numFmtId="0" fontId="4" fillId="0" borderId="36" xfId="1" applyBorder="1" applyAlignment="1">
      <alignment horizontal="center" vertical="center"/>
    </xf>
    <xf numFmtId="0" fontId="0" fillId="0" borderId="33" xfId="0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74" xfId="0" applyNumberFormat="1" applyBorder="1" applyAlignment="1">
      <alignment horizontal="center"/>
    </xf>
    <xf numFmtId="1" fontId="0" fillId="0" borderId="25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140" xfId="0" applyNumberFormat="1" applyBorder="1" applyAlignment="1">
      <alignment horizontal="center"/>
    </xf>
    <xf numFmtId="1" fontId="0" fillId="0" borderId="46" xfId="0" applyNumberFormat="1" applyBorder="1" applyAlignment="1">
      <alignment horizontal="center"/>
    </xf>
    <xf numFmtId="1" fontId="0" fillId="0" borderId="42" xfId="0" quotePrefix="1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" fontId="0" fillId="0" borderId="42" xfId="0" applyNumberFormat="1" applyBorder="1" applyAlignment="1">
      <alignment horizontal="center"/>
    </xf>
    <xf numFmtId="1" fontId="0" fillId="0" borderId="33" xfId="0" applyNumberFormat="1" applyBorder="1" applyAlignment="1">
      <alignment horizontal="center"/>
    </xf>
    <xf numFmtId="1" fontId="8" fillId="0" borderId="33" xfId="0" applyNumberFormat="1" applyFon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" fontId="0" fillId="2" borderId="18" xfId="0" applyNumberFormat="1" applyFill="1" applyBorder="1" applyAlignment="1">
      <alignment horizontal="center"/>
    </xf>
    <xf numFmtId="1" fontId="0" fillId="2" borderId="331" xfId="0" applyNumberFormat="1" applyFill="1" applyBorder="1" applyAlignment="1">
      <alignment horizontal="center"/>
    </xf>
    <xf numFmtId="1" fontId="0" fillId="2" borderId="151" xfId="0" applyNumberFormat="1" applyFill="1" applyBorder="1" applyAlignment="1">
      <alignment horizontal="center"/>
    </xf>
    <xf numFmtId="1" fontId="0" fillId="0" borderId="78" xfId="0" applyNumberFormat="1" applyBorder="1" applyAlignment="1">
      <alignment horizontal="center"/>
    </xf>
    <xf numFmtId="1" fontId="0" fillId="0" borderId="85" xfId="0" applyNumberFormat="1" applyBorder="1" applyAlignment="1">
      <alignment horizontal="center"/>
    </xf>
    <xf numFmtId="0" fontId="0" fillId="2" borderId="47" xfId="0" applyFill="1" applyBorder="1" applyAlignment="1" applyProtection="1">
      <alignment horizontal="centerContinuous" vertical="top"/>
      <protection locked="0"/>
    </xf>
    <xf numFmtId="0" fontId="7" fillId="2" borderId="5" xfId="0" applyFont="1" applyFill="1" applyBorder="1" applyAlignment="1" applyProtection="1">
      <alignment vertical="center"/>
      <protection locked="0"/>
    </xf>
    <xf numFmtId="0" fontId="7" fillId="2" borderId="15" xfId="0" applyFont="1" applyFill="1" applyBorder="1" applyAlignment="1" applyProtection="1">
      <alignment horizontal="left" vertical="center" wrapText="1"/>
      <protection locked="0"/>
    </xf>
    <xf numFmtId="0" fontId="7" fillId="2" borderId="23" xfId="0" applyFont="1" applyFill="1" applyBorder="1" applyAlignment="1" applyProtection="1">
      <alignment horizontal="left" vertical="center" wrapText="1"/>
      <protection locked="0"/>
    </xf>
    <xf numFmtId="0" fontId="9" fillId="0" borderId="32" xfId="0" applyFont="1" applyBorder="1" applyAlignment="1" applyProtection="1">
      <alignment vertical="justify"/>
      <protection locked="0"/>
    </xf>
    <xf numFmtId="0" fontId="0" fillId="4" borderId="24" xfId="0" applyFill="1" applyBorder="1" applyProtection="1">
      <protection locked="0"/>
    </xf>
    <xf numFmtId="1" fontId="8" fillId="3" borderId="16" xfId="0" applyNumberFormat="1" applyFont="1" applyFill="1" applyBorder="1" applyProtection="1">
      <protection locked="0"/>
    </xf>
    <xf numFmtId="1" fontId="8" fillId="3" borderId="24" xfId="0" applyNumberFormat="1" applyFon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1" fontId="0" fillId="3" borderId="24" xfId="0" applyNumberFormat="1" applyFill="1" applyBorder="1" applyProtection="1">
      <protection locked="0"/>
    </xf>
    <xf numFmtId="1" fontId="0" fillId="4" borderId="83" xfId="0" applyNumberFormat="1" applyFill="1" applyBorder="1" applyProtection="1">
      <protection locked="0"/>
    </xf>
    <xf numFmtId="1" fontId="0" fillId="4" borderId="84" xfId="0" applyNumberFormat="1" applyFill="1" applyBorder="1" applyProtection="1">
      <protection locked="0"/>
    </xf>
    <xf numFmtId="0" fontId="4" fillId="2" borderId="48" xfId="0" applyFont="1" applyFill="1" applyBorder="1" applyAlignment="1">
      <alignment horizontal="centerContinuous"/>
    </xf>
    <xf numFmtId="0" fontId="0" fillId="4" borderId="16" xfId="0" applyFill="1" applyBorder="1" applyAlignment="1" applyProtection="1">
      <alignment horizontal="center"/>
      <protection locked="0"/>
    </xf>
    <xf numFmtId="0" fontId="0" fillId="4" borderId="11" xfId="0" applyFill="1" applyBorder="1" applyAlignment="1" applyProtection="1">
      <alignment horizont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11" xfId="0" applyFill="1" applyBorder="1" applyProtection="1">
      <protection locked="0"/>
    </xf>
    <xf numFmtId="1" fontId="8" fillId="3" borderId="16" xfId="0" applyNumberFormat="1" applyFont="1" applyFill="1" applyBorder="1" applyAlignment="1" applyProtection="1">
      <alignment horizontal="center"/>
      <protection locked="0"/>
    </xf>
    <xf numFmtId="1" fontId="8" fillId="3" borderId="11" xfId="0" applyNumberFormat="1" applyFont="1" applyFill="1" applyBorder="1" applyAlignment="1" applyProtection="1">
      <alignment horizontal="center"/>
      <protection locked="0"/>
    </xf>
    <xf numFmtId="1" fontId="8" fillId="3" borderId="24" xfId="0" applyNumberFormat="1" applyFont="1" applyFill="1" applyBorder="1" applyAlignment="1" applyProtection="1">
      <alignment horizontal="center"/>
      <protection locked="0"/>
    </xf>
    <xf numFmtId="1" fontId="0" fillId="3" borderId="16" xfId="0" applyNumberFormat="1" applyFill="1" applyBorder="1" applyAlignment="1" applyProtection="1">
      <alignment horizontal="center"/>
      <protection locked="0"/>
    </xf>
    <xf numFmtId="1" fontId="0" fillId="3" borderId="11" xfId="0" applyNumberFormat="1" applyFill="1" applyBorder="1" applyAlignment="1" applyProtection="1">
      <alignment horizontal="center"/>
      <protection locked="0"/>
    </xf>
    <xf numFmtId="1" fontId="0" fillId="3" borderId="24" xfId="0" applyNumberFormat="1" applyFill="1" applyBorder="1" applyAlignment="1" applyProtection="1">
      <alignment horizontal="center"/>
      <protection locked="0"/>
    </xf>
    <xf numFmtId="1" fontId="0" fillId="4" borderId="83" xfId="0" applyNumberFormat="1" applyFill="1" applyBorder="1" applyAlignment="1" applyProtection="1">
      <alignment horizontal="center"/>
      <protection locked="0"/>
    </xf>
    <xf numFmtId="1" fontId="0" fillId="4" borderId="40" xfId="0" applyNumberFormat="1" applyFill="1" applyBorder="1" applyAlignment="1" applyProtection="1">
      <alignment horizontal="center"/>
      <protection locked="0"/>
    </xf>
    <xf numFmtId="1" fontId="0" fillId="4" borderId="84" xfId="0" applyNumberFormat="1" applyFill="1" applyBorder="1" applyAlignment="1" applyProtection="1">
      <alignment horizontal="center"/>
      <protection locked="0"/>
    </xf>
    <xf numFmtId="1" fontId="8" fillId="3" borderId="11" xfId="0" applyNumberFormat="1" applyFon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1" fontId="0" fillId="4" borderId="40" xfId="0" applyNumberFormat="1" applyFill="1" applyBorder="1" applyProtection="1">
      <protection locked="0"/>
    </xf>
    <xf numFmtId="1" fontId="0" fillId="4" borderId="332" xfId="0" applyNumberFormat="1" applyFill="1" applyBorder="1" applyProtection="1">
      <protection locked="0"/>
    </xf>
    <xf numFmtId="166" fontId="26" fillId="2" borderId="60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1" fontId="0" fillId="26" borderId="13" xfId="0" applyNumberFormat="1" applyFill="1" applyBorder="1"/>
    <xf numFmtId="166" fontId="0" fillId="26" borderId="60" xfId="0" applyNumberFormat="1" applyFill="1" applyBorder="1"/>
    <xf numFmtId="166" fontId="0" fillId="26" borderId="98" xfId="0" applyNumberFormat="1" applyFill="1" applyBorder="1"/>
    <xf numFmtId="1" fontId="0" fillId="26" borderId="117" xfId="0" applyNumberFormat="1" applyFill="1" applyBorder="1"/>
    <xf numFmtId="0" fontId="0" fillId="26" borderId="117" xfId="0" applyFill="1" applyBorder="1"/>
    <xf numFmtId="1" fontId="0" fillId="6" borderId="13" xfId="0" applyNumberFormat="1" applyFill="1" applyBorder="1" applyProtection="1">
      <protection locked="0"/>
    </xf>
    <xf numFmtId="1" fontId="0" fillId="6" borderId="11" xfId="0" applyNumberFormat="1" applyFill="1" applyBorder="1" applyProtection="1">
      <protection locked="0"/>
    </xf>
    <xf numFmtId="166" fontId="0" fillId="0" borderId="157" xfId="0" applyNumberFormat="1" applyBorder="1" applyProtection="1">
      <protection locked="0"/>
    </xf>
    <xf numFmtId="166" fontId="0" fillId="21" borderId="301" xfId="0" applyNumberFormat="1" applyFill="1" applyBorder="1" applyProtection="1">
      <protection locked="0"/>
    </xf>
    <xf numFmtId="166" fontId="0" fillId="21" borderId="158" xfId="0" applyNumberFormat="1" applyFill="1" applyBorder="1" applyProtection="1">
      <protection locked="0"/>
    </xf>
    <xf numFmtId="166" fontId="0" fillId="21" borderId="202" xfId="0" applyNumberFormat="1" applyFill="1" applyBorder="1" applyProtection="1">
      <protection locked="0"/>
    </xf>
    <xf numFmtId="0" fontId="0" fillId="22" borderId="0" xfId="0" applyFill="1" applyProtection="1">
      <protection locked="0"/>
    </xf>
    <xf numFmtId="0" fontId="42" fillId="0" borderId="25" xfId="10" applyFont="1" applyBorder="1"/>
    <xf numFmtId="0" fontId="51" fillId="2" borderId="57" xfId="0" applyFont="1" applyFill="1" applyBorder="1" applyAlignment="1">
      <alignment wrapText="1"/>
    </xf>
    <xf numFmtId="0" fontId="50" fillId="4" borderId="16" xfId="0" applyFont="1" applyFill="1" applyBorder="1" applyProtection="1">
      <protection locked="0"/>
    </xf>
    <xf numFmtId="0" fontId="50" fillId="4" borderId="21" xfId="0" applyFont="1" applyFill="1" applyBorder="1" applyProtection="1">
      <protection locked="0"/>
    </xf>
    <xf numFmtId="0" fontId="50" fillId="5" borderId="22" xfId="0" applyFont="1" applyFill="1" applyBorder="1"/>
    <xf numFmtId="0" fontId="51" fillId="2" borderId="13" xfId="0" applyFont="1" applyFill="1" applyBorder="1" applyAlignment="1">
      <alignment wrapText="1"/>
    </xf>
    <xf numFmtId="0" fontId="51" fillId="2" borderId="7" xfId="0" applyFont="1" applyFill="1" applyBorder="1" applyAlignment="1">
      <alignment wrapText="1"/>
    </xf>
    <xf numFmtId="0" fontId="51" fillId="2" borderId="200" xfId="0" applyFont="1" applyFill="1" applyBorder="1" applyAlignment="1">
      <alignment wrapText="1"/>
    </xf>
    <xf numFmtId="0" fontId="50" fillId="0" borderId="86" xfId="0" applyFont="1" applyBorder="1"/>
    <xf numFmtId="166" fontId="50" fillId="5" borderId="22" xfId="0" applyNumberFormat="1" applyFont="1" applyFill="1" applyBorder="1"/>
    <xf numFmtId="0" fontId="55" fillId="2" borderId="0" xfId="0" applyFont="1" applyFill="1"/>
    <xf numFmtId="166" fontId="50" fillId="0" borderId="186" xfId="0" applyNumberFormat="1" applyFont="1" applyBorder="1"/>
    <xf numFmtId="2" fontId="50" fillId="0" borderId="0" xfId="0" applyNumberFormat="1" applyFont="1" applyAlignment="1">
      <alignment horizontal="center" vertical="center"/>
    </xf>
    <xf numFmtId="2" fontId="50" fillId="0" borderId="14" xfId="0" quotePrefix="1" applyNumberFormat="1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166" fontId="50" fillId="0" borderId="6" xfId="0" applyNumberFormat="1" applyFont="1" applyBorder="1" applyAlignment="1">
      <alignment horizontal="center" vertical="center"/>
    </xf>
    <xf numFmtId="166" fontId="50" fillId="0" borderId="12" xfId="0" applyNumberFormat="1" applyFont="1" applyBorder="1" applyAlignment="1">
      <alignment horizontal="center" vertical="center"/>
    </xf>
    <xf numFmtId="166" fontId="50" fillId="5" borderId="98" xfId="0" applyNumberFormat="1" applyFont="1" applyFill="1" applyBorder="1" applyAlignment="1">
      <alignment horizontal="center" vertical="center"/>
    </xf>
    <xf numFmtId="2" fontId="50" fillId="0" borderId="11" xfId="0" quotePrefix="1" applyNumberFormat="1" applyFont="1" applyBorder="1" applyAlignment="1">
      <alignment horizontal="center" vertical="center"/>
    </xf>
    <xf numFmtId="1" fontId="50" fillId="0" borderId="11" xfId="0" applyNumberFormat="1" applyFont="1" applyBorder="1" applyAlignment="1">
      <alignment horizontal="center" vertical="center"/>
    </xf>
    <xf numFmtId="1" fontId="50" fillId="0" borderId="6" xfId="0" applyNumberFormat="1" applyFont="1" applyBorder="1" applyAlignment="1">
      <alignment horizontal="center" vertical="center"/>
    </xf>
    <xf numFmtId="2" fontId="50" fillId="0" borderId="55" xfId="0" quotePrefix="1" applyNumberFormat="1" applyFont="1" applyBorder="1" applyAlignment="1">
      <alignment horizontal="center" vertical="center"/>
    </xf>
    <xf numFmtId="2" fontId="50" fillId="0" borderId="93" xfId="0" quotePrefix="1" applyNumberFormat="1" applyFont="1" applyBorder="1" applyAlignment="1">
      <alignment horizontal="center" vertical="center"/>
    </xf>
    <xf numFmtId="1" fontId="50" fillId="0" borderId="55" xfId="0" applyNumberFormat="1" applyFont="1" applyBorder="1" applyAlignment="1">
      <alignment horizontal="center" vertical="center"/>
    </xf>
    <xf numFmtId="1" fontId="50" fillId="0" borderId="94" xfId="0" applyNumberFormat="1" applyFont="1" applyBorder="1" applyAlignment="1">
      <alignment horizontal="center" vertical="center"/>
    </xf>
    <xf numFmtId="1" fontId="50" fillId="0" borderId="56" xfId="0" applyNumberFormat="1" applyFont="1" applyBorder="1" applyAlignment="1">
      <alignment horizontal="center" vertical="center"/>
    </xf>
    <xf numFmtId="166" fontId="50" fillId="5" borderId="154" xfId="0" applyNumberFormat="1" applyFont="1" applyFill="1" applyBorder="1" applyAlignment="1">
      <alignment horizontal="center" vertical="center"/>
    </xf>
    <xf numFmtId="166" fontId="50" fillId="0" borderId="11" xfId="0" applyNumberFormat="1" applyFont="1" applyBorder="1" applyAlignment="1">
      <alignment horizontal="center" vertical="center"/>
    </xf>
    <xf numFmtId="0" fontId="51" fillId="2" borderId="5" xfId="0" applyFont="1" applyFill="1" applyBorder="1" applyAlignment="1">
      <alignment horizontal="center" vertical="center" wrapText="1"/>
    </xf>
    <xf numFmtId="0" fontId="51" fillId="2" borderId="92" xfId="0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1" fontId="42" fillId="0" borderId="0" xfId="0" applyNumberFormat="1" applyFont="1" applyAlignment="1">
      <alignment horizontal="center" vertical="center"/>
    </xf>
    <xf numFmtId="2" fontId="42" fillId="0" borderId="0" xfId="0" quotePrefix="1" applyNumberFormat="1" applyFont="1" applyAlignment="1">
      <alignment horizontal="center" vertical="center"/>
    </xf>
    <xf numFmtId="0" fontId="42" fillId="0" borderId="0" xfId="0" quotePrefix="1" applyFont="1" applyAlignment="1">
      <alignment horizontal="center" vertical="center"/>
    </xf>
    <xf numFmtId="166" fontId="42" fillId="0" borderId="0" xfId="0" applyNumberFormat="1" applyFont="1" applyAlignment="1">
      <alignment horizontal="center" vertical="center"/>
    </xf>
    <xf numFmtId="0" fontId="4" fillId="0" borderId="103" xfId="0" applyFont="1" applyBorder="1" applyAlignment="1">
      <alignment horizontal="center" vertical="center"/>
    </xf>
    <xf numFmtId="166" fontId="4" fillId="0" borderId="108" xfId="0" quotePrefix="1" applyNumberFormat="1" applyFont="1" applyBorder="1" applyAlignment="1">
      <alignment horizontal="center" vertical="center"/>
    </xf>
    <xf numFmtId="166" fontId="4" fillId="0" borderId="105" xfId="0" applyNumberFormat="1" applyFont="1" applyBorder="1" applyAlignment="1">
      <alignment horizontal="center" vertical="center"/>
    </xf>
    <xf numFmtId="1" fontId="4" fillId="0" borderId="103" xfId="0" applyNumberFormat="1" applyFont="1" applyBorder="1" applyAlignment="1">
      <alignment horizontal="center" vertical="center"/>
    </xf>
    <xf numFmtId="1" fontId="4" fillId="0" borderId="106" xfId="0" applyNumberFormat="1" applyFont="1" applyBorder="1" applyAlignment="1">
      <alignment horizontal="center" vertical="center"/>
    </xf>
    <xf numFmtId="166" fontId="4" fillId="0" borderId="103" xfId="0" applyNumberFormat="1" applyFont="1" applyBorder="1" applyAlignment="1">
      <alignment horizontal="center" vertical="center"/>
    </xf>
    <xf numFmtId="166" fontId="4" fillId="0" borderId="104" xfId="0" applyNumberFormat="1" applyFont="1" applyBorder="1" applyAlignment="1">
      <alignment horizontal="center" vertical="center"/>
    </xf>
    <xf numFmtId="1" fontId="4" fillId="0" borderId="284" xfId="0" applyNumberFormat="1" applyFont="1" applyBorder="1" applyAlignment="1">
      <alignment horizontal="center" vertical="center"/>
    </xf>
    <xf numFmtId="166" fontId="4" fillId="5" borderId="217" xfId="0" applyNumberFormat="1" applyFont="1" applyFill="1" applyBorder="1" applyAlignment="1">
      <alignment horizontal="center" vertical="center"/>
    </xf>
    <xf numFmtId="166" fontId="42" fillId="0" borderId="62" xfId="0" applyNumberFormat="1" applyFont="1" applyBorder="1" applyAlignment="1">
      <alignment horizontal="center" vertical="center"/>
    </xf>
    <xf numFmtId="166" fontId="4" fillId="0" borderId="136" xfId="0" quotePrefix="1" applyNumberFormat="1" applyFont="1" applyBorder="1" applyAlignment="1">
      <alignment horizontal="center" vertical="center"/>
    </xf>
    <xf numFmtId="166" fontId="4" fillId="0" borderId="265" xfId="0" applyNumberFormat="1" applyFont="1" applyBorder="1" applyAlignment="1">
      <alignment horizontal="center" vertical="center"/>
    </xf>
    <xf numFmtId="0" fontId="45" fillId="2" borderId="61" xfId="0" applyFont="1" applyFill="1" applyBorder="1" applyAlignment="1">
      <alignment horizontal="left" vertical="center" wrapText="1"/>
    </xf>
    <xf numFmtId="1" fontId="42" fillId="0" borderId="108" xfId="0" applyNumberFormat="1" applyFont="1" applyBorder="1" applyAlignment="1">
      <alignment horizontal="center" vertical="center"/>
    </xf>
    <xf numFmtId="2" fontId="42" fillId="0" borderId="108" xfId="0" quotePrefix="1" applyNumberFormat="1" applyFont="1" applyBorder="1" applyAlignment="1">
      <alignment horizontal="center" vertical="center"/>
    </xf>
    <xf numFmtId="0" fontId="4" fillId="0" borderId="108" xfId="0" applyFont="1" applyBorder="1" applyAlignment="1">
      <alignment horizontal="center" vertical="center"/>
    </xf>
    <xf numFmtId="1" fontId="4" fillId="0" borderId="108" xfId="0" applyNumberFormat="1" applyFont="1" applyBorder="1" applyAlignment="1">
      <alignment horizontal="center" vertical="center"/>
    </xf>
    <xf numFmtId="0" fontId="45" fillId="2" borderId="107" xfId="0" applyFont="1" applyFill="1" applyBorder="1" applyAlignment="1">
      <alignment horizontal="left" vertical="center" wrapText="1"/>
    </xf>
    <xf numFmtId="0" fontId="45" fillId="0" borderId="108" xfId="0" applyFont="1" applyBorder="1" applyAlignment="1">
      <alignment horizontal="center" vertical="center" wrapText="1"/>
    </xf>
    <xf numFmtId="0" fontId="4" fillId="0" borderId="108" xfId="0" quotePrefix="1" applyFont="1" applyBorder="1" applyAlignment="1">
      <alignment horizontal="center" vertical="center"/>
    </xf>
    <xf numFmtId="166" fontId="42" fillId="0" borderId="108" xfId="0" applyNumberFormat="1" applyFont="1" applyBorder="1" applyAlignment="1">
      <alignment horizontal="center" vertical="center"/>
    </xf>
    <xf numFmtId="0" fontId="4" fillId="2" borderId="0" xfId="0" quotePrefix="1" applyFont="1" applyFill="1"/>
    <xf numFmtId="2" fontId="4" fillId="2" borderId="0" xfId="0" quotePrefix="1" applyNumberFormat="1" applyFont="1" applyFill="1"/>
    <xf numFmtId="1" fontId="4" fillId="2" borderId="38" xfId="0" applyNumberFormat="1" applyFont="1" applyFill="1" applyBorder="1"/>
    <xf numFmtId="0" fontId="7" fillId="2" borderId="1" xfId="0" applyFont="1" applyFill="1" applyBorder="1" applyAlignment="1">
      <alignment horizontal="center" vertical="center" wrapText="1"/>
    </xf>
    <xf numFmtId="1" fontId="4" fillId="0" borderId="359" xfId="0" applyNumberFormat="1" applyFont="1" applyBorder="1" applyAlignment="1">
      <alignment horizontal="center" vertical="center"/>
    </xf>
    <xf numFmtId="1" fontId="4" fillId="0" borderId="50" xfId="0" applyNumberFormat="1" applyFont="1" applyBorder="1" applyAlignment="1">
      <alignment horizontal="center" vertical="center"/>
    </xf>
    <xf numFmtId="2" fontId="4" fillId="0" borderId="359" xfId="0" quotePrefix="1" applyNumberFormat="1" applyFont="1" applyBorder="1" applyAlignment="1">
      <alignment horizontal="center" vertical="center"/>
    </xf>
    <xf numFmtId="2" fontId="4" fillId="0" borderId="360" xfId="0" quotePrefix="1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2" fillId="2" borderId="283" xfId="0" applyFont="1" applyFill="1" applyBorder="1" applyAlignment="1">
      <alignment horizontal="center" vertical="center"/>
    </xf>
    <xf numFmtId="1" fontId="42" fillId="2" borderId="265" xfId="0" quotePrefix="1" applyNumberFormat="1" applyFont="1" applyFill="1" applyBorder="1" applyAlignment="1">
      <alignment horizontal="center" vertical="center"/>
    </xf>
    <xf numFmtId="1" fontId="42" fillId="2" borderId="265" xfId="0" applyNumberFormat="1" applyFont="1" applyFill="1" applyBorder="1" applyAlignment="1">
      <alignment horizontal="center" vertical="center"/>
    </xf>
    <xf numFmtId="0" fontId="42" fillId="2" borderId="271" xfId="0" quotePrefix="1" applyFont="1" applyFill="1" applyBorder="1" applyAlignment="1">
      <alignment horizontal="center" vertical="center"/>
    </xf>
    <xf numFmtId="2" fontId="42" fillId="2" borderId="108" xfId="0" quotePrefix="1" applyNumberFormat="1" applyFont="1" applyFill="1" applyBorder="1" applyAlignment="1">
      <alignment horizontal="center" vertical="center"/>
    </xf>
    <xf numFmtId="2" fontId="42" fillId="2" borderId="265" xfId="0" quotePrefix="1" applyNumberFormat="1" applyFont="1" applyFill="1" applyBorder="1" applyAlignment="1">
      <alignment horizontal="center" vertical="center"/>
    </xf>
    <xf numFmtId="1" fontId="42" fillId="2" borderId="271" xfId="0" quotePrefix="1" applyNumberFormat="1" applyFont="1" applyFill="1" applyBorder="1" applyAlignment="1">
      <alignment horizontal="center" vertical="center"/>
    </xf>
    <xf numFmtId="0" fontId="42" fillId="2" borderId="271" xfId="0" applyFont="1" applyFill="1" applyBorder="1" applyAlignment="1">
      <alignment horizontal="center" vertical="center"/>
    </xf>
    <xf numFmtId="1" fontId="42" fillId="0" borderId="105" xfId="0" applyNumberFormat="1" applyFont="1" applyBorder="1" applyAlignment="1">
      <alignment horizontal="center" vertical="center"/>
    </xf>
    <xf numFmtId="0" fontId="42" fillId="2" borderId="103" xfId="0" applyFont="1" applyFill="1" applyBorder="1" applyAlignment="1">
      <alignment horizontal="center" vertical="center"/>
    </xf>
    <xf numFmtId="1" fontId="42" fillId="2" borderId="284" xfId="0" applyNumberFormat="1" applyFont="1" applyFill="1" applyBorder="1" applyAlignment="1">
      <alignment horizontal="center" vertical="center"/>
    </xf>
    <xf numFmtId="1" fontId="42" fillId="2" borderId="108" xfId="0" applyNumberFormat="1" applyFont="1" applyFill="1" applyBorder="1" applyAlignment="1">
      <alignment horizontal="center" vertical="center"/>
    </xf>
    <xf numFmtId="166" fontId="42" fillId="2" borderId="217" xfId="0" applyNumberFormat="1" applyFont="1" applyFill="1" applyBorder="1" applyAlignment="1">
      <alignment horizontal="center" vertical="center"/>
    </xf>
    <xf numFmtId="0" fontId="42" fillId="2" borderId="85" xfId="0" applyFont="1" applyFill="1" applyBorder="1" applyAlignment="1">
      <alignment horizontal="center" vertical="center"/>
    </xf>
    <xf numFmtId="1" fontId="42" fillId="2" borderId="144" xfId="0" quotePrefix="1" applyNumberFormat="1" applyFont="1" applyFill="1" applyBorder="1" applyAlignment="1">
      <alignment horizontal="center" vertical="center"/>
    </xf>
    <xf numFmtId="1" fontId="42" fillId="2" borderId="144" xfId="0" applyNumberFormat="1" applyFont="1" applyFill="1" applyBorder="1" applyAlignment="1">
      <alignment horizontal="center" vertical="center"/>
    </xf>
    <xf numFmtId="0" fontId="42" fillId="2" borderId="121" xfId="0" quotePrefix="1" applyFont="1" applyFill="1" applyBorder="1" applyAlignment="1">
      <alignment horizontal="center" vertical="center"/>
    </xf>
    <xf numFmtId="2" fontId="42" fillId="2" borderId="78" xfId="0" quotePrefix="1" applyNumberFormat="1" applyFont="1" applyFill="1" applyBorder="1" applyAlignment="1">
      <alignment horizontal="center" vertical="center"/>
    </xf>
    <xf numFmtId="2" fontId="42" fillId="2" borderId="144" xfId="0" quotePrefix="1" applyNumberFormat="1" applyFont="1" applyFill="1" applyBorder="1" applyAlignment="1">
      <alignment horizontal="center" vertical="center"/>
    </xf>
    <xf numFmtId="1" fontId="42" fillId="2" borderId="121" xfId="0" quotePrefix="1" applyNumberFormat="1" applyFont="1" applyFill="1" applyBorder="1" applyAlignment="1">
      <alignment horizontal="center" vertical="center"/>
    </xf>
    <xf numFmtId="0" fontId="42" fillId="2" borderId="121" xfId="0" applyFont="1" applyFill="1" applyBorder="1" applyAlignment="1">
      <alignment horizontal="center" vertical="center"/>
    </xf>
    <xf numFmtId="1" fontId="42" fillId="0" borderId="35" xfId="0" applyNumberFormat="1" applyFont="1" applyBorder="1" applyAlignment="1">
      <alignment horizontal="center" vertical="center"/>
    </xf>
    <xf numFmtId="0" fontId="42" fillId="2" borderId="33" xfId="0" applyFont="1" applyFill="1" applyBorder="1" applyAlignment="1">
      <alignment horizontal="center" vertical="center"/>
    </xf>
    <xf numFmtId="1" fontId="42" fillId="2" borderId="78" xfId="0" applyNumberFormat="1" applyFont="1" applyFill="1" applyBorder="1" applyAlignment="1">
      <alignment horizontal="center" vertical="center"/>
    </xf>
    <xf numFmtId="1" fontId="42" fillId="2" borderId="35" xfId="0" applyNumberFormat="1" applyFont="1" applyFill="1" applyBorder="1" applyAlignment="1">
      <alignment horizontal="center" vertical="center"/>
    </xf>
    <xf numFmtId="166" fontId="42" fillId="2" borderId="43" xfId="0" applyNumberFormat="1" applyFont="1" applyFill="1" applyBorder="1" applyAlignment="1">
      <alignment horizontal="center" vertical="center"/>
    </xf>
    <xf numFmtId="2" fontId="4" fillId="0" borderId="63" xfId="0" quotePrefix="1" applyNumberFormat="1" applyFont="1" applyBorder="1" applyAlignment="1">
      <alignment horizontal="center" vertical="center"/>
    </xf>
    <xf numFmtId="2" fontId="4" fillId="0" borderId="0" xfId="0" quotePrefix="1" applyNumberFormat="1" applyFont="1" applyAlignment="1">
      <alignment horizontal="center" vertical="center"/>
    </xf>
    <xf numFmtId="1" fontId="4" fillId="0" borderId="125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166" fontId="42" fillId="2" borderId="196" xfId="0" applyNumberFormat="1" applyFont="1" applyFill="1" applyBorder="1" applyAlignment="1">
      <alignment horizontal="center" vertical="center"/>
    </xf>
    <xf numFmtId="166" fontId="42" fillId="2" borderId="105" xfId="0" applyNumberFormat="1" applyFont="1" applyFill="1" applyBorder="1" applyAlignment="1">
      <alignment horizontal="center" vertical="center"/>
    </xf>
    <xf numFmtId="166" fontId="4" fillId="2" borderId="112" xfId="0" applyNumberFormat="1" applyFont="1" applyFill="1" applyBorder="1"/>
    <xf numFmtId="166" fontId="4" fillId="0" borderId="86" xfId="0" applyNumberFormat="1" applyFont="1" applyBorder="1"/>
    <xf numFmtId="166" fontId="4" fillId="0" borderId="74" xfId="0" applyNumberFormat="1" applyFont="1" applyBorder="1"/>
    <xf numFmtId="0" fontId="4" fillId="2" borderId="112" xfId="0" applyFont="1" applyFill="1" applyBorder="1"/>
    <xf numFmtId="166" fontId="26" fillId="2" borderId="57" xfId="1" applyNumberFormat="1" applyFont="1" applyFill="1" applyBorder="1" applyAlignment="1">
      <alignment vertical="center" wrapText="1"/>
    </xf>
    <xf numFmtId="1" fontId="4" fillId="6" borderId="16" xfId="1" applyNumberFormat="1" applyFill="1" applyBorder="1"/>
    <xf numFmtId="166" fontId="4" fillId="0" borderId="16" xfId="1" applyNumberFormat="1" applyBorder="1"/>
    <xf numFmtId="166" fontId="4" fillId="0" borderId="157" xfId="1" applyNumberFormat="1" applyBorder="1"/>
    <xf numFmtId="1" fontId="4" fillId="6" borderId="19" xfId="1" applyNumberFormat="1" applyFill="1" applyBorder="1"/>
    <xf numFmtId="166" fontId="4" fillId="0" borderId="16" xfId="1" quotePrefix="1" applyNumberFormat="1" applyBorder="1"/>
    <xf numFmtId="166" fontId="4" fillId="0" borderId="157" xfId="1" quotePrefix="1" applyNumberFormat="1" applyBorder="1"/>
    <xf numFmtId="166" fontId="4" fillId="0" borderId="156" xfId="1" quotePrefix="1" applyNumberFormat="1" applyBorder="1"/>
    <xf numFmtId="166" fontId="4" fillId="6" borderId="22" xfId="1" applyNumberFormat="1" applyFill="1" applyBorder="1"/>
    <xf numFmtId="166" fontId="4" fillId="5" borderId="22" xfId="1" applyNumberFormat="1" applyFill="1" applyBorder="1"/>
    <xf numFmtId="166" fontId="26" fillId="2" borderId="77" xfId="1" applyNumberFormat="1" applyFont="1" applyFill="1" applyBorder="1" applyAlignment="1">
      <alignment vertical="center" wrapText="1"/>
    </xf>
    <xf numFmtId="1" fontId="4" fillId="6" borderId="74" xfId="1" applyNumberFormat="1" applyFill="1" applyBorder="1"/>
    <xf numFmtId="166" fontId="4" fillId="0" borderId="74" xfId="1" applyNumberFormat="1" applyBorder="1"/>
    <xf numFmtId="166" fontId="4" fillId="0" borderId="75" xfId="1" applyNumberFormat="1" applyBorder="1"/>
    <xf numFmtId="1" fontId="4" fillId="6" borderId="153" xfId="1" applyNumberFormat="1" applyFill="1" applyBorder="1"/>
    <xf numFmtId="166" fontId="4" fillId="0" borderId="74" xfId="1" quotePrefix="1" applyNumberFormat="1" applyBorder="1"/>
    <xf numFmtId="166" fontId="4" fillId="0" borderId="159" xfId="1" quotePrefix="1" applyNumberFormat="1" applyBorder="1"/>
    <xf numFmtId="166" fontId="4" fillId="0" borderId="151" xfId="1" quotePrefix="1" applyNumberFormat="1" applyBorder="1"/>
    <xf numFmtId="166" fontId="4" fillId="6" borderId="161" xfId="1" applyNumberFormat="1" applyFill="1" applyBorder="1"/>
    <xf numFmtId="166" fontId="4" fillId="5" borderId="76" xfId="1" applyNumberFormat="1" applyFill="1" applyBorder="1"/>
    <xf numFmtId="1" fontId="4" fillId="6" borderId="25" xfId="1" applyNumberFormat="1" applyFill="1" applyBorder="1"/>
    <xf numFmtId="166" fontId="4" fillId="0" borderId="25" xfId="1" applyNumberFormat="1" applyBorder="1"/>
    <xf numFmtId="1" fontId="4" fillId="6" borderId="44" xfId="1" applyNumberFormat="1" applyFill="1" applyBorder="1"/>
    <xf numFmtId="166" fontId="4" fillId="6" borderId="45" xfId="1" applyNumberFormat="1" applyFill="1" applyBorder="1"/>
    <xf numFmtId="166" fontId="4" fillId="5" borderId="59" xfId="1" applyNumberFormat="1" applyFill="1" applyBorder="1"/>
    <xf numFmtId="166" fontId="42" fillId="0" borderId="11" xfId="0" applyNumberFormat="1" applyFont="1" applyBorder="1" applyAlignment="1">
      <alignment horizontal="center" vertical="center"/>
    </xf>
    <xf numFmtId="164" fontId="14" fillId="15" borderId="0" xfId="7" applyFont="1" applyFill="1" applyAlignment="1">
      <alignment horizontal="center"/>
    </xf>
    <xf numFmtId="164" fontId="13" fillId="23" borderId="0" xfId="7" applyFont="1" applyFill="1" applyAlignment="1">
      <alignment horizontal="center"/>
    </xf>
    <xf numFmtId="164" fontId="13" fillId="15" borderId="0" xfId="7" applyFont="1" applyFill="1" applyAlignment="1">
      <alignment horizontal="center"/>
    </xf>
    <xf numFmtId="0" fontId="0" fillId="4" borderId="222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4" borderId="194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32" fillId="2" borderId="66" xfId="0" applyFont="1" applyFill="1" applyBorder="1" applyAlignment="1">
      <alignment horizontal="center" wrapText="1"/>
    </xf>
    <xf numFmtId="0" fontId="32" fillId="2" borderId="55" xfId="0" applyFont="1" applyFill="1" applyBorder="1" applyAlignment="1">
      <alignment horizontal="center" wrapText="1"/>
    </xf>
    <xf numFmtId="0" fontId="4" fillId="4" borderId="193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32" fillId="2" borderId="343" xfId="0" applyFont="1" applyFill="1" applyBorder="1" applyAlignment="1">
      <alignment horizontal="center" wrapText="1"/>
    </xf>
    <xf numFmtId="0" fontId="4" fillId="4" borderId="343" xfId="0" applyFont="1" applyFill="1" applyBorder="1" applyAlignment="1">
      <alignment horizontal="center"/>
    </xf>
    <xf numFmtId="0" fontId="4" fillId="4" borderId="55" xfId="0" applyFont="1" applyFill="1" applyBorder="1" applyAlignment="1">
      <alignment horizontal="center"/>
    </xf>
    <xf numFmtId="0" fontId="0" fillId="4" borderId="337" xfId="0" applyFill="1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33" xfId="0" applyBorder="1" applyAlignment="1">
      <alignment horizontal="center"/>
    </xf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88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7" fillId="2" borderId="336" xfId="0" applyFont="1" applyFill="1" applyBorder="1" applyAlignment="1">
      <alignment horizontal="center" wrapText="1"/>
    </xf>
    <xf numFmtId="0" fontId="7" fillId="2" borderId="52" xfId="0" applyFont="1" applyFill="1" applyBorder="1" applyAlignment="1">
      <alignment horizontal="center" wrapText="1"/>
    </xf>
    <xf numFmtId="0" fontId="7" fillId="2" borderId="53" xfId="0" applyFont="1" applyFill="1" applyBorder="1" applyAlignment="1">
      <alignment horizontal="center" wrapText="1"/>
    </xf>
    <xf numFmtId="0" fontId="7" fillId="0" borderId="201" xfId="0" applyFont="1" applyBorder="1" applyAlignment="1">
      <alignment horizontal="center" vertical="center" wrapText="1"/>
    </xf>
    <xf numFmtId="0" fontId="7" fillId="0" borderId="136" xfId="0" applyFont="1" applyBorder="1" applyAlignment="1">
      <alignment horizontal="center" vertical="center" wrapText="1"/>
    </xf>
    <xf numFmtId="0" fontId="7" fillId="0" borderId="137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4" fillId="0" borderId="303" xfId="0" applyFont="1" applyBorder="1"/>
    <xf numFmtId="0" fontId="7" fillId="0" borderId="164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left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8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36" xfId="0" applyFill="1" applyBorder="1" applyAlignment="1">
      <alignment horizontal="center" wrapText="1"/>
    </xf>
    <xf numFmtId="0" fontId="0" fillId="2" borderId="52" xfId="0" applyFill="1" applyBorder="1" applyAlignment="1">
      <alignment horizontal="center" wrapText="1"/>
    </xf>
    <xf numFmtId="0" fontId="0" fillId="2" borderId="54" xfId="0" applyFill="1" applyBorder="1" applyAlignment="1">
      <alignment horizontal="center" wrapText="1"/>
    </xf>
    <xf numFmtId="0" fontId="0" fillId="3" borderId="0" xfId="0" applyFill="1" applyAlignment="1" applyProtection="1">
      <alignment horizontal="center"/>
      <protection locked="0"/>
    </xf>
    <xf numFmtId="0" fontId="23" fillId="3" borderId="0" xfId="0" applyFont="1" applyFill="1" applyAlignment="1" applyProtection="1">
      <alignment horizontal="center"/>
      <protection locked="0"/>
    </xf>
    <xf numFmtId="0" fontId="0" fillId="0" borderId="337" xfId="0" applyBorder="1" applyAlignment="1">
      <alignment horizontal="center"/>
    </xf>
    <xf numFmtId="0" fontId="0" fillId="0" borderId="13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94" xfId="0" applyBorder="1" applyAlignment="1">
      <alignment horizontal="center"/>
    </xf>
    <xf numFmtId="0" fontId="0" fillId="0" borderId="0" xfId="0" applyAlignment="1">
      <alignment horizontal="center"/>
    </xf>
    <xf numFmtId="49" fontId="30" fillId="2" borderId="72" xfId="0" applyNumberFormat="1" applyFont="1" applyFill="1" applyBorder="1" applyAlignment="1">
      <alignment horizontal="center" vertical="center" wrapText="1"/>
    </xf>
    <xf numFmtId="49" fontId="30" fillId="2" borderId="228" xfId="0" applyNumberFormat="1" applyFont="1" applyFill="1" applyBorder="1" applyAlignment="1">
      <alignment horizontal="center" vertical="center" wrapText="1"/>
    </xf>
    <xf numFmtId="49" fontId="30" fillId="2" borderId="70" xfId="0" applyNumberFormat="1" applyFont="1" applyFill="1" applyBorder="1" applyAlignment="1">
      <alignment horizontal="center" vertical="center" wrapText="1"/>
    </xf>
    <xf numFmtId="0" fontId="7" fillId="2" borderId="212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26" fillId="2" borderId="336" xfId="0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4" xfId="0" applyBorder="1" applyAlignment="1">
      <alignment horizontal="center"/>
    </xf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232" xfId="0" applyFill="1" applyBorder="1" applyAlignment="1">
      <alignment horizontal="center"/>
    </xf>
    <xf numFmtId="0" fontId="5" fillId="2" borderId="23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2" borderId="164" xfId="0" applyFill="1" applyBorder="1" applyAlignment="1">
      <alignment horizontal="center"/>
    </xf>
    <xf numFmtId="0" fontId="0" fillId="2" borderId="52" xfId="0" applyFill="1" applyBorder="1" applyAlignment="1">
      <alignment horizontal="center"/>
    </xf>
    <xf numFmtId="0" fontId="0" fillId="2" borderId="54" xfId="0" applyFill="1" applyBorder="1" applyAlignment="1">
      <alignment horizontal="center"/>
    </xf>
    <xf numFmtId="1" fontId="5" fillId="2" borderId="232" xfId="0" applyNumberFormat="1" applyFont="1" applyFill="1" applyBorder="1" applyAlignment="1">
      <alignment horizontal="center"/>
    </xf>
    <xf numFmtId="1" fontId="5" fillId="2" borderId="2" xfId="0" applyNumberFormat="1" applyFont="1" applyFill="1" applyBorder="1" applyAlignment="1">
      <alignment horizontal="center"/>
    </xf>
    <xf numFmtId="1" fontId="5" fillId="2" borderId="50" xfId="0" applyNumberFormat="1" applyFont="1" applyFill="1" applyBorder="1" applyAlignment="1">
      <alignment horizontal="center"/>
    </xf>
    <xf numFmtId="0" fontId="7" fillId="2" borderId="164" xfId="0" applyFont="1" applyFill="1" applyBorder="1" applyAlignment="1">
      <alignment horizontal="center" wrapText="1"/>
    </xf>
    <xf numFmtId="0" fontId="0" fillId="0" borderId="52" xfId="0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1" fontId="5" fillId="2" borderId="4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2" xfId="0" applyBorder="1"/>
    <xf numFmtId="0" fontId="0" fillId="0" borderId="54" xfId="0" applyBorder="1"/>
    <xf numFmtId="0" fontId="51" fillId="2" borderId="66" xfId="0" applyFont="1" applyFill="1" applyBorder="1" applyAlignment="1">
      <alignment horizontal="center" vertical="center" wrapText="1"/>
    </xf>
    <xf numFmtId="0" fontId="51" fillId="2" borderId="303" xfId="0" applyFont="1" applyFill="1" applyBorder="1" applyAlignment="1">
      <alignment horizontal="center" vertical="center" wrapText="1"/>
    </xf>
    <xf numFmtId="0" fontId="32" fillId="0" borderId="66" xfId="0" applyFont="1" applyBorder="1" applyAlignment="1">
      <alignment horizontal="center" wrapText="1"/>
    </xf>
    <xf numFmtId="0" fontId="32" fillId="0" borderId="63" xfId="0" applyFont="1" applyBorder="1" applyAlignment="1">
      <alignment horizontal="center" wrapText="1"/>
    </xf>
    <xf numFmtId="0" fontId="32" fillId="0" borderId="303" xfId="0" applyFont="1" applyBorder="1" applyAlignment="1">
      <alignment horizontal="center" wrapText="1"/>
    </xf>
    <xf numFmtId="0" fontId="0" fillId="4" borderId="344" xfId="0" quotePrefix="1" applyFill="1" applyBorder="1" applyAlignment="1">
      <alignment horizontal="center"/>
    </xf>
    <xf numFmtId="0" fontId="0" fillId="4" borderId="115" xfId="0" quotePrefix="1" applyFill="1" applyBorder="1" applyAlignment="1">
      <alignment horizontal="center"/>
    </xf>
    <xf numFmtId="0" fontId="3" fillId="2" borderId="0" xfId="10" applyFont="1" applyFill="1" applyAlignment="1">
      <alignment horizontal="center"/>
    </xf>
    <xf numFmtId="0" fontId="0" fillId="2" borderId="232" xfId="0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50" xfId="0" applyBorder="1" applyAlignment="1">
      <alignment horizontal="center" vertical="top"/>
    </xf>
    <xf numFmtId="0" fontId="0" fillId="0" borderId="164" xfId="0" applyBorder="1" applyAlignment="1">
      <alignment horizontal="center" vertical="top"/>
    </xf>
    <xf numFmtId="0" fontId="0" fillId="0" borderId="52" xfId="0" applyBorder="1" applyAlignment="1">
      <alignment horizontal="center" vertical="top"/>
    </xf>
    <xf numFmtId="0" fontId="0" fillId="0" borderId="53" xfId="0" applyBorder="1" applyAlignment="1">
      <alignment horizontal="center" vertical="top"/>
    </xf>
    <xf numFmtId="0" fontId="0" fillId="18" borderId="232" xfId="0" applyFill="1" applyBorder="1" applyAlignment="1">
      <alignment horizontal="center"/>
    </xf>
    <xf numFmtId="0" fontId="0" fillId="18" borderId="2" xfId="0" applyFill="1" applyBorder="1" applyAlignment="1">
      <alignment horizontal="center"/>
    </xf>
    <xf numFmtId="0" fontId="0" fillId="18" borderId="4" xfId="0" applyFill="1" applyBorder="1" applyAlignment="1">
      <alignment horizontal="center"/>
    </xf>
    <xf numFmtId="0" fontId="0" fillId="0" borderId="164" xfId="0" applyBorder="1" applyAlignment="1">
      <alignment horizontal="center"/>
    </xf>
    <xf numFmtId="0" fontId="7" fillId="0" borderId="226" xfId="0" applyFont="1" applyBorder="1" applyAlignment="1">
      <alignment horizontal="center"/>
    </xf>
    <xf numFmtId="0" fontId="7" fillId="0" borderId="227" xfId="0" applyFont="1" applyBorder="1" applyAlignment="1">
      <alignment horizontal="center"/>
    </xf>
    <xf numFmtId="0" fontId="7" fillId="0" borderId="296" xfId="0" applyFont="1" applyBorder="1" applyAlignment="1">
      <alignment horizontal="center"/>
    </xf>
    <xf numFmtId="1" fontId="28" fillId="2" borderId="232" xfId="0" applyNumberFormat="1" applyFont="1" applyFill="1" applyBorder="1" applyAlignment="1">
      <alignment horizontal="center"/>
    </xf>
    <xf numFmtId="1" fontId="0" fillId="2" borderId="164" xfId="0" applyNumberFormat="1" applyFill="1" applyBorder="1" applyAlignment="1">
      <alignment horizontal="center"/>
    </xf>
    <xf numFmtId="0" fontId="28" fillId="2" borderId="232" xfId="0" applyFont="1" applyFill="1" applyBorder="1" applyAlignment="1">
      <alignment horizontal="center"/>
    </xf>
    <xf numFmtId="0" fontId="0" fillId="0" borderId="50" xfId="0" applyBorder="1" applyAlignment="1">
      <alignment horizontal="center"/>
    </xf>
    <xf numFmtId="0" fontId="7" fillId="2" borderId="151" xfId="0" applyFont="1" applyFill="1" applyBorder="1" applyAlignment="1">
      <alignment horizontal="center" vertical="center"/>
    </xf>
    <xf numFmtId="0" fontId="0" fillId="0" borderId="164" xfId="0" applyBorder="1" applyAlignment="1">
      <alignment horizontal="center" wrapText="1"/>
    </xf>
    <xf numFmtId="0" fontId="0" fillId="18" borderId="50" xfId="0" applyFill="1" applyBorder="1" applyAlignment="1">
      <alignment horizontal="center"/>
    </xf>
    <xf numFmtId="0" fontId="0" fillId="2" borderId="152" xfId="0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0" fillId="2" borderId="6" xfId="0" applyFill="1" applyBorder="1" applyAlignment="1">
      <alignment horizontal="center" vertical="top"/>
    </xf>
    <xf numFmtId="1" fontId="0" fillId="0" borderId="125" xfId="0" applyNumberForma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0" fontId="0" fillId="0" borderId="284" xfId="0" applyBorder="1" applyAlignment="1">
      <alignment horizontal="center" vertical="center"/>
    </xf>
    <xf numFmtId="0" fontId="0" fillId="0" borderId="9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0" fontId="0" fillId="0" borderId="129" xfId="0" applyBorder="1" applyAlignment="1">
      <alignment horizontal="center" vertical="center"/>
    </xf>
    <xf numFmtId="2" fontId="0" fillId="0" borderId="155" xfId="0" applyNumberFormat="1" applyBorder="1" applyAlignment="1">
      <alignment horizontal="center" vertical="center"/>
    </xf>
    <xf numFmtId="0" fontId="0" fillId="0" borderId="136" xfId="0" applyBorder="1" applyAlignment="1">
      <alignment horizontal="center" vertical="center"/>
    </xf>
    <xf numFmtId="0" fontId="0" fillId="0" borderId="112" xfId="0" applyBorder="1" applyAlignment="1">
      <alignment horizontal="center" vertical="center"/>
    </xf>
    <xf numFmtId="2" fontId="0" fillId="0" borderId="93" xfId="0" quotePrefix="1" applyNumberFormat="1" applyBorder="1" applyAlignment="1">
      <alignment horizontal="center" vertical="center"/>
    </xf>
    <xf numFmtId="0" fontId="0" fillId="0" borderId="255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8" xfId="0" applyBorder="1" applyAlignment="1">
      <alignment horizontal="center" vertical="center"/>
    </xf>
    <xf numFmtId="0" fontId="7" fillId="2" borderId="136" xfId="0" applyFont="1" applyFill="1" applyBorder="1" applyAlignment="1">
      <alignment horizontal="center" vertical="distributed"/>
    </xf>
    <xf numFmtId="0" fontId="0" fillId="0" borderId="112" xfId="0" applyBorder="1" applyAlignment="1">
      <alignment horizontal="center" vertical="distributed"/>
    </xf>
    <xf numFmtId="1" fontId="0" fillId="0" borderId="93" xfId="0" applyNumberFormat="1" applyBorder="1" applyAlignment="1">
      <alignment horizontal="center" vertical="center"/>
    </xf>
    <xf numFmtId="0" fontId="7" fillId="0" borderId="290" xfId="0" applyFont="1" applyBorder="1" applyAlignment="1">
      <alignment horizontal="center" vertical="top" wrapText="1"/>
    </xf>
    <xf numFmtId="0" fontId="0" fillId="0" borderId="81" xfId="0" applyBorder="1" applyAlignment="1">
      <alignment horizontal="center" vertical="top"/>
    </xf>
    <xf numFmtId="0" fontId="0" fillId="0" borderId="82" xfId="0" applyBorder="1" applyAlignment="1">
      <alignment horizontal="center" vertical="top"/>
    </xf>
    <xf numFmtId="0" fontId="7" fillId="2" borderId="249" xfId="0" applyFont="1" applyFill="1" applyBorder="1" applyAlignment="1">
      <alignment horizontal="center" vertical="distributed"/>
    </xf>
    <xf numFmtId="0" fontId="0" fillId="0" borderId="130" xfId="0" applyBorder="1" applyAlignment="1">
      <alignment horizontal="center" vertical="distributed"/>
    </xf>
    <xf numFmtId="0" fontId="7" fillId="2" borderId="338" xfId="0" applyFont="1" applyFill="1" applyBorder="1" applyAlignment="1">
      <alignment horizontal="center" vertical="distributed" wrapText="1"/>
    </xf>
    <xf numFmtId="0" fontId="0" fillId="0" borderId="128" xfId="0" applyBorder="1" applyAlignment="1">
      <alignment horizontal="center" vertical="distributed"/>
    </xf>
    <xf numFmtId="0" fontId="7" fillId="2" borderId="339" xfId="0" applyFont="1" applyFill="1" applyBorder="1" applyAlignment="1">
      <alignment horizontal="center" vertical="distributed" wrapText="1"/>
    </xf>
    <xf numFmtId="0" fontId="0" fillId="0" borderId="131" xfId="0" applyBorder="1" applyAlignment="1">
      <alignment horizontal="center" vertical="distributed"/>
    </xf>
    <xf numFmtId="0" fontId="7" fillId="2" borderId="249" xfId="0" applyFont="1" applyFill="1" applyBorder="1" applyAlignment="1">
      <alignment horizontal="center" wrapText="1"/>
    </xf>
    <xf numFmtId="0" fontId="0" fillId="0" borderId="130" xfId="0" applyBorder="1" applyAlignment="1">
      <alignment horizontal="center" wrapText="1"/>
    </xf>
    <xf numFmtId="0" fontId="7" fillId="2" borderId="339" xfId="0" applyFont="1" applyFill="1" applyBorder="1" applyAlignment="1">
      <alignment horizontal="center" wrapText="1"/>
    </xf>
    <xf numFmtId="0" fontId="0" fillId="0" borderId="131" xfId="0" applyBorder="1" applyAlignment="1">
      <alignment horizontal="center"/>
    </xf>
    <xf numFmtId="1" fontId="0" fillId="0" borderId="137" xfId="0" applyNumberFormat="1" applyBorder="1" applyAlignment="1">
      <alignment horizontal="center" vertical="center"/>
    </xf>
    <xf numFmtId="1" fontId="0" fillId="25" borderId="125" xfId="0" applyNumberFormat="1" applyFill="1" applyBorder="1" applyAlignment="1">
      <alignment horizontal="center" vertical="center"/>
    </xf>
    <xf numFmtId="0" fontId="0" fillId="25" borderId="137" xfId="0" applyFill="1" applyBorder="1" applyAlignment="1">
      <alignment horizontal="center" vertical="center"/>
    </xf>
    <xf numFmtId="0" fontId="0" fillId="25" borderId="129" xfId="0" applyFill="1" applyBorder="1" applyAlignment="1">
      <alignment horizontal="center" vertical="center"/>
    </xf>
    <xf numFmtId="0" fontId="0" fillId="25" borderId="55" xfId="0" applyFill="1" applyBorder="1" applyAlignment="1">
      <alignment horizontal="center" vertical="center"/>
    </xf>
    <xf numFmtId="0" fontId="0" fillId="25" borderId="11" xfId="0" applyFill="1" applyBorder="1" applyAlignment="1">
      <alignment horizontal="center" vertical="center"/>
    </xf>
    <xf numFmtId="0" fontId="0" fillId="25" borderId="128" xfId="0" applyFill="1" applyBorder="1" applyAlignment="1">
      <alignment horizontal="center" vertical="center"/>
    </xf>
    <xf numFmtId="1" fontId="0" fillId="25" borderId="93" xfId="0" applyNumberFormat="1" applyFill="1" applyBorder="1" applyAlignment="1">
      <alignment horizontal="center" vertical="center"/>
    </xf>
    <xf numFmtId="0" fontId="0" fillId="25" borderId="14" xfId="0" applyFill="1" applyBorder="1" applyAlignment="1">
      <alignment horizontal="center" vertical="center"/>
    </xf>
    <xf numFmtId="0" fontId="0" fillId="25" borderId="255" xfId="0" applyFill="1" applyBorder="1" applyAlignment="1">
      <alignment horizontal="center" vertical="center"/>
    </xf>
    <xf numFmtId="0" fontId="0" fillId="25" borderId="93" xfId="0" applyFill="1" applyBorder="1" applyAlignment="1">
      <alignment horizontal="center" vertical="center"/>
    </xf>
    <xf numFmtId="2" fontId="0" fillId="25" borderId="155" xfId="0" applyNumberFormat="1" applyFill="1" applyBorder="1" applyAlignment="1">
      <alignment horizontal="center" vertical="center"/>
    </xf>
    <xf numFmtId="0" fontId="0" fillId="25" borderId="136" xfId="0" applyFill="1" applyBorder="1" applyAlignment="1">
      <alignment horizontal="center" vertical="center"/>
    </xf>
    <xf numFmtId="0" fontId="0" fillId="25" borderId="112" xfId="0" applyFill="1" applyBorder="1" applyAlignment="1">
      <alignment horizontal="center" vertical="center"/>
    </xf>
    <xf numFmtId="2" fontId="0" fillId="25" borderId="93" xfId="0" quotePrefix="1" applyNumberFormat="1" applyFill="1" applyBorder="1" applyAlignment="1">
      <alignment horizontal="center" vertical="center"/>
    </xf>
    <xf numFmtId="0" fontId="5" fillId="0" borderId="50" xfId="0" applyFont="1" applyBorder="1" applyAlignment="1">
      <alignment horizontal="center"/>
    </xf>
    <xf numFmtId="0" fontId="9" fillId="7" borderId="0" xfId="0" applyFont="1" applyFill="1" applyAlignment="1">
      <alignment horizontal="center"/>
    </xf>
    <xf numFmtId="0" fontId="7" fillId="2" borderId="138" xfId="0" applyFont="1" applyFill="1" applyBorder="1" applyAlignment="1">
      <alignment horizontal="center" vertical="center" wrapText="1"/>
    </xf>
    <xf numFmtId="0" fontId="7" fillId="2" borderId="59" xfId="0" applyFont="1" applyFill="1" applyBorder="1" applyAlignment="1">
      <alignment horizontal="center" vertical="center" wrapText="1"/>
    </xf>
    <xf numFmtId="0" fontId="7" fillId="2" borderId="67" xfId="6" applyFont="1" applyFill="1" applyBorder="1" applyAlignment="1" applyProtection="1">
      <alignment horizontal="center" wrapText="1"/>
    </xf>
    <xf numFmtId="0" fontId="7" fillId="2" borderId="98" xfId="6" applyFont="1" applyFill="1" applyBorder="1" applyAlignment="1" applyProtection="1">
      <alignment horizontal="center" wrapText="1"/>
    </xf>
    <xf numFmtId="0" fontId="28" fillId="0" borderId="232" xfId="6" applyFont="1" applyBorder="1" applyAlignment="1" applyProtection="1">
      <alignment horizontal="center"/>
    </xf>
    <xf numFmtId="0" fontId="28" fillId="0" borderId="2" xfId="6" applyFont="1" applyBorder="1" applyAlignment="1" applyProtection="1">
      <alignment horizontal="center"/>
    </xf>
    <xf numFmtId="0" fontId="28" fillId="0" borderId="4" xfId="6" applyFont="1" applyBorder="1" applyAlignment="1" applyProtection="1">
      <alignment horizontal="center"/>
    </xf>
    <xf numFmtId="0" fontId="7" fillId="0" borderId="226" xfId="6" applyFont="1" applyBorder="1" applyAlignment="1" applyProtection="1">
      <alignment horizontal="center" vertical="center" wrapText="1"/>
    </xf>
    <xf numFmtId="0" fontId="7" fillId="0" borderId="227" xfId="6" applyFont="1" applyBorder="1" applyAlignment="1" applyProtection="1">
      <alignment horizontal="center" vertical="center" wrapText="1"/>
    </xf>
    <xf numFmtId="1" fontId="7" fillId="2" borderId="66" xfId="6" applyNumberFormat="1" applyFont="1" applyFill="1" applyBorder="1" applyAlignment="1" applyProtection="1">
      <alignment horizontal="center" vertical="center" wrapText="1"/>
    </xf>
    <xf numFmtId="1" fontId="7" fillId="2" borderId="63" xfId="6" applyNumberFormat="1" applyFont="1" applyFill="1" applyBorder="1" applyAlignment="1" applyProtection="1">
      <alignment horizontal="center" vertical="center" wrapText="1"/>
    </xf>
    <xf numFmtId="1" fontId="7" fillId="2" borderId="222" xfId="6" applyNumberFormat="1" applyFont="1" applyFill="1" applyBorder="1" applyAlignment="1" applyProtection="1">
      <alignment horizontal="center" vertical="center" wrapText="1"/>
    </xf>
    <xf numFmtId="1" fontId="7" fillId="2" borderId="151" xfId="6" applyNumberFormat="1" applyFont="1" applyFill="1" applyBorder="1" applyAlignment="1" applyProtection="1">
      <alignment horizontal="center" vertical="center" wrapText="1"/>
    </xf>
    <xf numFmtId="0" fontId="7" fillId="0" borderId="222" xfId="6" applyFont="1" applyBorder="1" applyAlignment="1" applyProtection="1">
      <alignment horizontal="center" vertical="center" wrapText="1"/>
    </xf>
    <xf numFmtId="0" fontId="7" fillId="0" borderId="151" xfId="6" applyFont="1" applyBorder="1" applyAlignment="1" applyProtection="1">
      <alignment horizontal="center" vertical="center" wrapText="1"/>
    </xf>
    <xf numFmtId="0" fontId="7" fillId="0" borderId="75" xfId="6" applyFont="1" applyBorder="1" applyAlignment="1" applyProtection="1">
      <alignment horizontal="center" vertical="center" wrapText="1"/>
    </xf>
    <xf numFmtId="0" fontId="25" fillId="0" borderId="164" xfId="6" applyFont="1" applyBorder="1" applyAlignment="1" applyProtection="1">
      <alignment horizontal="center" vertical="center"/>
    </xf>
    <xf numFmtId="0" fontId="25" fillId="0" borderId="52" xfId="6" applyFont="1" applyBorder="1" applyAlignment="1" applyProtection="1">
      <alignment horizontal="center" vertical="center"/>
    </xf>
    <xf numFmtId="0" fontId="25" fillId="0" borderId="54" xfId="6" applyFont="1" applyBorder="1" applyAlignment="1" applyProtection="1">
      <alignment horizontal="center" vertical="center"/>
    </xf>
    <xf numFmtId="0" fontId="0" fillId="0" borderId="53" xfId="0" applyBorder="1" applyAlignment="1">
      <alignment horizontal="center"/>
    </xf>
    <xf numFmtId="1" fontId="28" fillId="2" borderId="232" xfId="0" applyNumberFormat="1" applyFont="1" applyFill="1" applyBorder="1" applyAlignment="1">
      <alignment horizontal="left"/>
    </xf>
    <xf numFmtId="0" fontId="0" fillId="0" borderId="2" xfId="0" applyBorder="1"/>
    <xf numFmtId="0" fontId="0" fillId="0" borderId="50" xfId="0" applyBorder="1"/>
    <xf numFmtId="1" fontId="28" fillId="2" borderId="2" xfId="0" applyNumberFormat="1" applyFont="1" applyFill="1" applyBorder="1" applyAlignment="1">
      <alignment horizontal="center"/>
    </xf>
    <xf numFmtId="1" fontId="28" fillId="2" borderId="50" xfId="0" applyNumberFormat="1" applyFont="1" applyFill="1" applyBorder="1" applyAlignment="1">
      <alignment horizontal="center"/>
    </xf>
    <xf numFmtId="1" fontId="28" fillId="2" borderId="4" xfId="0" applyNumberFormat="1" applyFont="1" applyFill="1" applyBorder="1" applyAlignment="1">
      <alignment horizontal="center"/>
    </xf>
    <xf numFmtId="0" fontId="4" fillId="0" borderId="336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164" xfId="0" applyFont="1" applyBorder="1" applyAlignment="1">
      <alignment horizontal="center"/>
    </xf>
    <xf numFmtId="166" fontId="26" fillId="2" borderId="107" xfId="0" applyNumberFormat="1" applyFont="1" applyFill="1" applyBorder="1" applyAlignment="1">
      <alignment vertical="center" wrapText="1"/>
    </xf>
    <xf numFmtId="0" fontId="0" fillId="0" borderId="108" xfId="0" applyBorder="1"/>
    <xf numFmtId="0" fontId="0" fillId="0" borderId="218" xfId="0" applyBorder="1"/>
    <xf numFmtId="1" fontId="0" fillId="2" borderId="52" xfId="0" applyNumberFormat="1" applyFill="1" applyBorder="1" applyAlignment="1">
      <alignment horizontal="center"/>
    </xf>
    <xf numFmtId="1" fontId="0" fillId="2" borderId="54" xfId="0" applyNumberFormat="1" applyFill="1" applyBorder="1" applyAlignment="1">
      <alignment horizontal="center"/>
    </xf>
    <xf numFmtId="0" fontId="28" fillId="2" borderId="2" xfId="0" applyFont="1" applyFill="1" applyBorder="1" applyAlignment="1">
      <alignment horizontal="center"/>
    </xf>
    <xf numFmtId="0" fontId="28" fillId="2" borderId="50" xfId="0" applyFont="1" applyFill="1" applyBorder="1" applyAlignment="1">
      <alignment horizontal="center"/>
    </xf>
    <xf numFmtId="0" fontId="0" fillId="0" borderId="4" xfId="0" applyBorder="1"/>
    <xf numFmtId="0" fontId="26" fillId="2" borderId="164" xfId="0" applyFont="1" applyFill="1" applyBorder="1" applyAlignment="1">
      <alignment horizontal="center"/>
    </xf>
    <xf numFmtId="0" fontId="7" fillId="2" borderId="251" xfId="0" applyFont="1" applyFill="1" applyBorder="1" applyAlignment="1">
      <alignment wrapText="1"/>
    </xf>
    <xf numFmtId="0" fontId="7" fillId="2" borderId="137" xfId="0" applyFont="1" applyFill="1" applyBorder="1" applyAlignment="1">
      <alignment wrapText="1"/>
    </xf>
    <xf numFmtId="0" fontId="7" fillId="2" borderId="339" xfId="0" applyFont="1" applyFill="1" applyBorder="1" applyAlignment="1">
      <alignment wrapText="1"/>
    </xf>
    <xf numFmtId="0" fontId="7" fillId="2" borderId="13" xfId="0" applyFont="1" applyFill="1" applyBorder="1" applyAlignment="1">
      <alignment wrapText="1"/>
    </xf>
    <xf numFmtId="0" fontId="7" fillId="2" borderId="250" xfId="0" applyFont="1" applyFill="1" applyBorder="1" applyAlignment="1">
      <alignment wrapText="1"/>
    </xf>
    <xf numFmtId="0" fontId="7" fillId="2" borderId="136" xfId="0" applyFont="1" applyFill="1" applyBorder="1" applyAlignment="1">
      <alignment wrapText="1"/>
    </xf>
    <xf numFmtId="0" fontId="7" fillId="2" borderId="252" xfId="0" applyFont="1" applyFill="1" applyBorder="1" applyAlignment="1">
      <alignment wrapText="1"/>
    </xf>
    <xf numFmtId="0" fontId="7" fillId="2" borderId="14" xfId="0" applyFont="1" applyFill="1" applyBorder="1" applyAlignment="1">
      <alignment wrapText="1"/>
    </xf>
    <xf numFmtId="0" fontId="7" fillId="2" borderId="249" xfId="0" applyFont="1" applyFill="1" applyBorder="1" applyAlignment="1">
      <alignment wrapText="1"/>
    </xf>
    <xf numFmtId="0" fontId="7" fillId="2" borderId="109" xfId="0" applyFont="1" applyFill="1" applyBorder="1" applyAlignment="1">
      <alignment wrapText="1"/>
    </xf>
    <xf numFmtId="0" fontId="0" fillId="0" borderId="109" xfId="0" applyBorder="1"/>
    <xf numFmtId="0" fontId="0" fillId="0" borderId="136" xfId="0" applyBorder="1"/>
    <xf numFmtId="0" fontId="0" fillId="0" borderId="137" xfId="0" applyBorder="1"/>
    <xf numFmtId="0" fontId="7" fillId="2" borderId="338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0" borderId="81" xfId="0" applyFont="1" applyBorder="1" applyAlignment="1">
      <alignment horizontal="center" vertical="top" wrapText="1"/>
    </xf>
    <xf numFmtId="0" fontId="7" fillId="2" borderId="249" xfId="0" applyFont="1" applyFill="1" applyBorder="1" applyAlignment="1">
      <alignment horizontal="center" vertical="justify" wrapText="1"/>
    </xf>
    <xf numFmtId="0" fontId="0" fillId="0" borderId="109" xfId="0" applyBorder="1" applyAlignment="1">
      <alignment horizontal="center"/>
    </xf>
    <xf numFmtId="0" fontId="7" fillId="2" borderId="250" xfId="0" applyFont="1" applyFill="1" applyBorder="1" applyAlignment="1">
      <alignment horizontal="center" wrapText="1"/>
    </xf>
    <xf numFmtId="0" fontId="0" fillId="0" borderId="136" xfId="0" applyBorder="1" applyAlignment="1">
      <alignment horizontal="center"/>
    </xf>
    <xf numFmtId="0" fontId="21" fillId="2" borderId="38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0" fillId="2" borderId="111" xfId="0" applyFont="1" applyFill="1" applyBorder="1" applyAlignment="1">
      <alignment horizontal="center" wrapText="1"/>
    </xf>
    <xf numFmtId="0" fontId="7" fillId="2" borderId="339" xfId="0" applyFont="1" applyFill="1" applyBorder="1" applyAlignment="1">
      <alignment horizontal="center" vertical="justify" wrapText="1"/>
    </xf>
    <xf numFmtId="0" fontId="0" fillId="0" borderId="13" xfId="0" applyBorder="1" applyAlignment="1">
      <alignment horizontal="center"/>
    </xf>
    <xf numFmtId="0" fontId="7" fillId="2" borderId="252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7" fillId="2" borderId="251" xfId="0" applyFont="1" applyFill="1" applyBorder="1" applyAlignment="1">
      <alignment horizontal="center" wrapText="1"/>
    </xf>
    <xf numFmtId="0" fontId="0" fillId="0" borderId="137" xfId="0" applyBorder="1" applyAlignment="1">
      <alignment horizontal="center"/>
    </xf>
    <xf numFmtId="0" fontId="7" fillId="2" borderId="251" xfId="0" applyFont="1" applyFill="1" applyBorder="1" applyAlignment="1">
      <alignment horizontal="center"/>
    </xf>
    <xf numFmtId="0" fontId="7" fillId="2" borderId="137" xfId="0" applyFont="1" applyFill="1" applyBorder="1" applyAlignment="1">
      <alignment horizontal="center"/>
    </xf>
    <xf numFmtId="0" fontId="4" fillId="4" borderId="258" xfId="0" applyFont="1" applyFill="1" applyBorder="1" applyAlignment="1">
      <alignment horizontal="center" vertical="center"/>
    </xf>
    <xf numFmtId="0" fontId="4" fillId="4" borderId="109" xfId="0" applyFont="1" applyFill="1" applyBorder="1" applyAlignment="1">
      <alignment horizontal="center" vertical="center"/>
    </xf>
    <xf numFmtId="0" fontId="4" fillId="4" borderId="283" xfId="0" applyFont="1" applyFill="1" applyBorder="1" applyAlignment="1">
      <alignment horizontal="center" vertical="center"/>
    </xf>
    <xf numFmtId="0" fontId="4" fillId="4" borderId="110" xfId="0" applyFont="1" applyFill="1" applyBorder="1" applyAlignment="1">
      <alignment horizontal="center" vertical="center"/>
    </xf>
    <xf numFmtId="0" fontId="4" fillId="4" borderId="136" xfId="0" applyFont="1" applyFill="1" applyBorder="1" applyAlignment="1">
      <alignment horizontal="center" vertical="center"/>
    </xf>
    <xf numFmtId="0" fontId="4" fillId="4" borderId="271" xfId="0" applyFont="1" applyFill="1" applyBorder="1" applyAlignment="1">
      <alignment horizontal="center" vertical="center"/>
    </xf>
    <xf numFmtId="0" fontId="4" fillId="4" borderId="358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216" xfId="0" applyFont="1" applyFill="1" applyBorder="1" applyAlignment="1">
      <alignment horizontal="center" vertical="center"/>
    </xf>
    <xf numFmtId="1" fontId="4" fillId="4" borderId="79" xfId="0" applyNumberFormat="1" applyFont="1" applyFill="1" applyBorder="1" applyAlignment="1">
      <alignment horizontal="center" vertical="center"/>
    </xf>
    <xf numFmtId="1" fontId="4" fillId="4" borderId="47" xfId="0" applyNumberFormat="1" applyFont="1" applyFill="1" applyBorder="1" applyAlignment="1">
      <alignment horizontal="center" vertical="center"/>
    </xf>
    <xf numFmtId="1" fontId="4" fillId="4" borderId="142" xfId="0" applyNumberFormat="1" applyFont="1" applyFill="1" applyBorder="1" applyAlignment="1">
      <alignment horizontal="center" vertical="center"/>
    </xf>
    <xf numFmtId="0" fontId="4" fillId="4" borderId="126" xfId="0" applyFont="1" applyFill="1" applyBorder="1" applyAlignment="1">
      <alignment horizontal="center" vertical="center"/>
    </xf>
    <xf numFmtId="0" fontId="4" fillId="4" borderId="155" xfId="0" applyFont="1" applyFill="1" applyBorder="1" applyAlignment="1">
      <alignment horizontal="center" vertical="center"/>
    </xf>
    <xf numFmtId="0" fontId="4" fillId="4" borderId="95" xfId="0" applyFont="1" applyFill="1" applyBorder="1" applyAlignment="1">
      <alignment horizontal="center" vertical="center"/>
    </xf>
    <xf numFmtId="1" fontId="4" fillId="4" borderId="97" xfId="0" applyNumberFormat="1" applyFont="1" applyFill="1" applyBorder="1" applyAlignment="1">
      <alignment horizontal="center" vertical="center"/>
    </xf>
    <xf numFmtId="0" fontId="4" fillId="4" borderId="130" xfId="0" applyFont="1" applyFill="1" applyBorder="1" applyAlignment="1">
      <alignment horizontal="center" vertical="center"/>
    </xf>
    <xf numFmtId="0" fontId="4" fillId="4" borderId="112" xfId="0" applyFont="1" applyFill="1" applyBorder="1" applyAlignment="1">
      <alignment horizontal="center" vertical="center"/>
    </xf>
    <xf numFmtId="0" fontId="4" fillId="4" borderId="131" xfId="0" applyFont="1" applyFill="1" applyBorder="1" applyAlignment="1">
      <alignment horizontal="center" vertical="center"/>
    </xf>
    <xf numFmtId="1" fontId="4" fillId="4" borderId="285" xfId="0" applyNumberFormat="1" applyFont="1" applyFill="1" applyBorder="1" applyAlignment="1">
      <alignment horizontal="center" vertical="center"/>
    </xf>
    <xf numFmtId="0" fontId="4" fillId="11" borderId="95" xfId="0" quotePrefix="1" applyFont="1" applyFill="1" applyBorder="1" applyAlignment="1">
      <alignment horizontal="center" vertical="center"/>
    </xf>
    <xf numFmtId="0" fontId="4" fillId="11" borderId="13" xfId="0" quotePrefix="1" applyFont="1" applyFill="1" applyBorder="1" applyAlignment="1">
      <alignment horizontal="center" vertical="center"/>
    </xf>
    <xf numFmtId="0" fontId="4" fillId="11" borderId="131" xfId="0" quotePrefix="1" applyFont="1" applyFill="1" applyBorder="1" applyAlignment="1">
      <alignment horizontal="center" vertical="center"/>
    </xf>
    <xf numFmtId="0" fontId="4" fillId="11" borderId="358" xfId="0" quotePrefix="1" applyFont="1" applyFill="1" applyBorder="1" applyAlignment="1">
      <alignment horizontal="center" vertical="center"/>
    </xf>
    <xf numFmtId="0" fontId="4" fillId="11" borderId="216" xfId="0" quotePrefix="1" applyFont="1" applyFill="1" applyBorder="1" applyAlignment="1">
      <alignment horizontal="center" vertical="center"/>
    </xf>
    <xf numFmtId="0" fontId="7" fillId="2" borderId="250" xfId="0" applyFont="1" applyFill="1" applyBorder="1" applyAlignment="1">
      <alignment horizontal="center" vertical="justify" wrapText="1"/>
    </xf>
    <xf numFmtId="0" fontId="0" fillId="0" borderId="136" xfId="0" applyBorder="1" applyAlignment="1">
      <alignment horizontal="center" vertical="justify"/>
    </xf>
    <xf numFmtId="0" fontId="0" fillId="0" borderId="8" xfId="0" applyBorder="1"/>
    <xf numFmtId="0" fontId="7" fillId="2" borderId="251" xfId="0" applyFont="1" applyFill="1" applyBorder="1" applyAlignment="1">
      <alignment horizontal="justify"/>
    </xf>
    <xf numFmtId="0" fontId="0" fillId="0" borderId="137" xfId="0" applyBorder="1" applyAlignment="1">
      <alignment horizontal="justify"/>
    </xf>
    <xf numFmtId="0" fontId="7" fillId="2" borderId="250" xfId="0" applyFont="1" applyFill="1" applyBorder="1" applyAlignment="1">
      <alignment horizontal="justify"/>
    </xf>
    <xf numFmtId="0" fontId="7" fillId="2" borderId="136" xfId="0" applyFont="1" applyFill="1" applyBorder="1" applyAlignment="1">
      <alignment horizontal="justify"/>
    </xf>
    <xf numFmtId="0" fontId="7" fillId="2" borderId="339" xfId="0" applyFont="1" applyFill="1" applyBorder="1" applyAlignment="1">
      <alignment horizontal="justify"/>
    </xf>
    <xf numFmtId="0" fontId="7" fillId="2" borderId="13" xfId="0" applyFont="1" applyFill="1" applyBorder="1" applyAlignment="1">
      <alignment horizontal="justify"/>
    </xf>
    <xf numFmtId="0" fontId="7" fillId="2" borderId="137" xfId="0" applyFont="1" applyFill="1" applyBorder="1" applyAlignment="1">
      <alignment horizontal="justify"/>
    </xf>
    <xf numFmtId="0" fontId="7" fillId="2" borderId="338" xfId="0" applyFont="1" applyFill="1" applyBorder="1" applyAlignment="1">
      <alignment horizontal="justify"/>
    </xf>
    <xf numFmtId="0" fontId="7" fillId="2" borderId="11" xfId="0" applyFont="1" applyFill="1" applyBorder="1" applyAlignment="1">
      <alignment horizontal="justify"/>
    </xf>
    <xf numFmtId="166" fontId="28" fillId="2" borderId="232" xfId="0" applyNumberFormat="1" applyFont="1" applyFill="1" applyBorder="1" applyAlignment="1">
      <alignment horizontal="center"/>
    </xf>
    <xf numFmtId="1" fontId="4" fillId="2" borderId="164" xfId="0" applyNumberFormat="1" applyFont="1" applyFill="1" applyBorder="1" applyAlignment="1">
      <alignment horizontal="center"/>
    </xf>
    <xf numFmtId="1" fontId="0" fillId="0" borderId="199" xfId="0" applyNumberFormat="1" applyBorder="1" applyAlignment="1">
      <alignment horizontal="center"/>
    </xf>
    <xf numFmtId="0" fontId="4" fillId="0" borderId="199" xfId="0" applyFont="1" applyBorder="1" applyAlignment="1">
      <alignment horizontal="center"/>
    </xf>
    <xf numFmtId="0" fontId="26" fillId="2" borderId="108" xfId="0" applyFont="1" applyFill="1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218" xfId="0" applyBorder="1" applyAlignment="1">
      <alignment horizontal="center"/>
    </xf>
    <xf numFmtId="0" fontId="7" fillId="0" borderId="89" xfId="6" applyFont="1" applyBorder="1" applyAlignment="1" applyProtection="1">
      <alignment horizontal="center" vertical="center" wrapText="1"/>
    </xf>
    <xf numFmtId="0" fontId="28" fillId="2" borderId="232" xfId="6" applyFont="1" applyFill="1" applyBorder="1" applyAlignment="1" applyProtection="1">
      <alignment horizontal="left"/>
    </xf>
    <xf numFmtId="0" fontId="28" fillId="2" borderId="2" xfId="6" applyFont="1" applyFill="1" applyBorder="1" applyAlignment="1" applyProtection="1">
      <alignment horizontal="left"/>
    </xf>
    <xf numFmtId="0" fontId="28" fillId="2" borderId="50" xfId="6" applyFont="1" applyFill="1" applyBorder="1" applyAlignment="1" applyProtection="1">
      <alignment horizontal="left"/>
    </xf>
    <xf numFmtId="0" fontId="0" fillId="0" borderId="52" xfId="0" applyBorder="1" applyAlignment="1">
      <alignment vertical="center"/>
    </xf>
    <xf numFmtId="0" fontId="0" fillId="0" borderId="54" xfId="0" applyBorder="1" applyAlignment="1">
      <alignment vertical="center"/>
    </xf>
    <xf numFmtId="1" fontId="28" fillId="2" borderId="232" xfId="1" applyNumberFormat="1" applyFont="1" applyFill="1" applyBorder="1" applyAlignment="1">
      <alignment horizontal="center"/>
    </xf>
    <xf numFmtId="0" fontId="4" fillId="0" borderId="2" xfId="1" applyBorder="1" applyAlignment="1">
      <alignment horizontal="center"/>
    </xf>
    <xf numFmtId="0" fontId="4" fillId="0" borderId="4" xfId="1" applyBorder="1" applyAlignment="1">
      <alignment horizontal="center"/>
    </xf>
    <xf numFmtId="0" fontId="4" fillId="0" borderId="164" xfId="1" applyBorder="1" applyAlignment="1">
      <alignment horizontal="center"/>
    </xf>
    <xf numFmtId="0" fontId="4" fillId="0" borderId="52" xfId="1" applyBorder="1" applyAlignment="1">
      <alignment horizontal="center"/>
    </xf>
    <xf numFmtId="0" fontId="4" fillId="0" borderId="54" xfId="1" applyBorder="1" applyAlignment="1">
      <alignment horizontal="center"/>
    </xf>
    <xf numFmtId="0" fontId="28" fillId="0" borderId="232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0" fontId="23" fillId="2" borderId="0" xfId="0" applyFont="1" applyFill="1" applyAlignment="1">
      <alignment horizontal="center"/>
    </xf>
    <xf numFmtId="0" fontId="22" fillId="2" borderId="122" xfId="0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center" wrapText="1"/>
    </xf>
    <xf numFmtId="0" fontId="21" fillId="2" borderId="340" xfId="0" applyFont="1" applyFill="1" applyBorder="1" applyAlignment="1">
      <alignment horizontal="center" vertical="center"/>
    </xf>
    <xf numFmtId="0" fontId="21" fillId="2" borderId="341" xfId="0" applyFont="1" applyFill="1" applyBorder="1" applyAlignment="1">
      <alignment horizontal="center" vertical="center"/>
    </xf>
    <xf numFmtId="0" fontId="15" fillId="0" borderId="0" xfId="1" applyFont="1" applyAlignment="1">
      <alignment horizontal="left" wrapText="1"/>
    </xf>
    <xf numFmtId="0" fontId="3" fillId="2" borderId="0" xfId="1" applyFont="1" applyFill="1" applyAlignment="1">
      <alignment horizontal="center"/>
    </xf>
    <xf numFmtId="0" fontId="15" fillId="0" borderId="0" xfId="1" applyFont="1" applyAlignment="1">
      <alignment horizontal="left" vertical="top" wrapText="1"/>
    </xf>
    <xf numFmtId="0" fontId="4" fillId="0" borderId="0" xfId="1" applyAlignment="1">
      <alignment horizontal="center"/>
    </xf>
    <xf numFmtId="0" fontId="4" fillId="2" borderId="88" xfId="1" applyFill="1" applyBorder="1" applyAlignment="1">
      <alignment horizontal="center"/>
    </xf>
    <xf numFmtId="0" fontId="4" fillId="2" borderId="4" xfId="1" applyFill="1" applyBorder="1" applyAlignment="1">
      <alignment horizontal="center"/>
    </xf>
    <xf numFmtId="1" fontId="4" fillId="0" borderId="125" xfId="1" applyNumberFormat="1" applyBorder="1" applyAlignment="1">
      <alignment horizontal="center" vertical="center"/>
    </xf>
    <xf numFmtId="0" fontId="4" fillId="0" borderId="137" xfId="1" applyBorder="1" applyAlignment="1">
      <alignment horizontal="center" vertical="center"/>
    </xf>
    <xf numFmtId="0" fontId="4" fillId="0" borderId="284" xfId="1" applyBorder="1" applyAlignment="1">
      <alignment horizontal="center" vertical="center"/>
    </xf>
    <xf numFmtId="0" fontId="4" fillId="0" borderId="93" xfId="1" applyBorder="1" applyAlignment="1">
      <alignment horizontal="center" vertical="center"/>
    </xf>
    <xf numFmtId="0" fontId="4" fillId="0" borderId="14" xfId="1" applyBorder="1" applyAlignment="1">
      <alignment horizontal="center" vertical="center"/>
    </xf>
    <xf numFmtId="0" fontId="4" fillId="0" borderId="105" xfId="1" applyBorder="1" applyAlignment="1">
      <alignment horizontal="center" vertical="center"/>
    </xf>
    <xf numFmtId="0" fontId="4" fillId="0" borderId="129" xfId="1" applyBorder="1" applyAlignment="1">
      <alignment horizontal="center" vertical="center"/>
    </xf>
    <xf numFmtId="2" fontId="4" fillId="0" borderId="155" xfId="1" applyNumberFormat="1" applyBorder="1" applyAlignment="1">
      <alignment horizontal="center" vertical="center"/>
    </xf>
    <xf numFmtId="0" fontId="4" fillId="0" borderId="136" xfId="1" applyBorder="1" applyAlignment="1">
      <alignment horizontal="center" vertical="center"/>
    </xf>
    <xf numFmtId="0" fontId="4" fillId="0" borderId="112" xfId="1" applyBorder="1" applyAlignment="1">
      <alignment horizontal="center" vertical="center"/>
    </xf>
    <xf numFmtId="2" fontId="4" fillId="0" borderId="93" xfId="1" quotePrefix="1" applyNumberFormat="1" applyBorder="1" applyAlignment="1">
      <alignment horizontal="center" vertical="center"/>
    </xf>
    <xf numFmtId="0" fontId="4" fillId="0" borderId="255" xfId="1" applyBorder="1" applyAlignment="1">
      <alignment horizontal="center" vertical="center"/>
    </xf>
    <xf numFmtId="0" fontId="4" fillId="0" borderId="55" xfId="1" applyBorder="1" applyAlignment="1">
      <alignment horizontal="center" vertical="center"/>
    </xf>
    <xf numFmtId="0" fontId="4" fillId="0" borderId="11" xfId="1" applyBorder="1" applyAlignment="1">
      <alignment horizontal="center" vertical="center"/>
    </xf>
    <xf numFmtId="0" fontId="4" fillId="0" borderId="128" xfId="1" applyBorder="1" applyAlignment="1">
      <alignment horizontal="center" vertical="center"/>
    </xf>
    <xf numFmtId="1" fontId="4" fillId="0" borderId="93" xfId="1" applyNumberFormat="1" applyBorder="1" applyAlignment="1">
      <alignment horizontal="center" vertical="center"/>
    </xf>
    <xf numFmtId="1" fontId="4" fillId="0" borderId="155" xfId="1" applyNumberFormat="1" applyBorder="1" applyAlignment="1">
      <alignment horizontal="center" vertical="center"/>
    </xf>
    <xf numFmtId="1" fontId="4" fillId="0" borderId="136" xfId="1" applyNumberFormat="1" applyBorder="1" applyAlignment="1">
      <alignment horizontal="center" vertical="center"/>
    </xf>
    <xf numFmtId="1" fontId="4" fillId="0" borderId="112" xfId="1" applyNumberFormat="1" applyBorder="1" applyAlignment="1">
      <alignment horizontal="center" vertical="center"/>
    </xf>
    <xf numFmtId="0" fontId="7" fillId="2" borderId="136" xfId="1" applyFont="1" applyFill="1" applyBorder="1" applyAlignment="1">
      <alignment horizontal="center" vertical="distributed"/>
    </xf>
    <xf numFmtId="0" fontId="4" fillId="0" borderId="112" xfId="1" applyBorder="1" applyAlignment="1">
      <alignment horizontal="center" vertical="distributed"/>
    </xf>
    <xf numFmtId="1" fontId="4" fillId="0" borderId="90" xfId="1" applyNumberFormat="1" applyBorder="1" applyAlignment="1">
      <alignment horizontal="center" vertical="center"/>
    </xf>
    <xf numFmtId="1" fontId="4" fillId="0" borderId="91" xfId="1" applyNumberFormat="1" applyBorder="1" applyAlignment="1">
      <alignment horizontal="center" vertical="center"/>
    </xf>
    <xf numFmtId="1" fontId="4" fillId="0" borderId="307" xfId="1" applyNumberFormat="1" applyBorder="1" applyAlignment="1">
      <alignment horizontal="center" vertical="center"/>
    </xf>
    <xf numFmtId="0" fontId="7" fillId="0" borderId="290" xfId="1" applyFont="1" applyBorder="1" applyAlignment="1">
      <alignment horizontal="center" vertical="top" wrapText="1"/>
    </xf>
    <xf numFmtId="0" fontId="4" fillId="0" borderId="81" xfId="1" applyBorder="1" applyAlignment="1">
      <alignment horizontal="center" vertical="top"/>
    </xf>
    <xf numFmtId="0" fontId="4" fillId="0" borderId="82" xfId="1" applyBorder="1" applyAlignment="1">
      <alignment horizontal="center" vertical="top"/>
    </xf>
    <xf numFmtId="0" fontId="7" fillId="2" borderId="249" xfId="1" applyFont="1" applyFill="1" applyBorder="1" applyAlignment="1">
      <alignment horizontal="center" vertical="distributed"/>
    </xf>
    <xf numFmtId="0" fontId="4" fillId="0" borderId="130" xfId="1" applyBorder="1" applyAlignment="1">
      <alignment horizontal="center" vertical="distributed"/>
    </xf>
    <xf numFmtId="0" fontId="7" fillId="2" borderId="338" xfId="1" applyFont="1" applyFill="1" applyBorder="1" applyAlignment="1">
      <alignment horizontal="center" vertical="distributed" wrapText="1"/>
    </xf>
    <xf numFmtId="0" fontId="4" fillId="0" borderId="128" xfId="1" applyBorder="1" applyAlignment="1">
      <alignment horizontal="center" vertical="distributed"/>
    </xf>
    <xf numFmtId="0" fontId="7" fillId="2" borderId="339" xfId="1" applyFont="1" applyFill="1" applyBorder="1" applyAlignment="1">
      <alignment horizontal="center" vertical="distributed" wrapText="1"/>
    </xf>
    <xf numFmtId="0" fontId="4" fillId="0" borderId="131" xfId="1" applyBorder="1" applyAlignment="1">
      <alignment horizontal="center" vertical="distributed"/>
    </xf>
    <xf numFmtId="0" fontId="7" fillId="2" borderId="250" xfId="1" applyFont="1" applyFill="1" applyBorder="1" applyAlignment="1">
      <alignment horizontal="center" vertical="distributed" wrapText="1"/>
    </xf>
    <xf numFmtId="0" fontId="4" fillId="0" borderId="90" xfId="1" applyBorder="1" applyAlignment="1">
      <alignment horizontal="center" vertical="center"/>
    </xf>
    <xf numFmtId="0" fontId="4" fillId="0" borderId="91" xfId="1" applyBorder="1" applyAlignment="1">
      <alignment horizontal="center" vertical="center"/>
    </xf>
    <xf numFmtId="0" fontId="4" fillId="0" borderId="307" xfId="1" applyBorder="1" applyAlignment="1">
      <alignment horizontal="center" vertical="center"/>
    </xf>
    <xf numFmtId="0" fontId="7" fillId="2" borderId="249" xfId="1" applyFont="1" applyFill="1" applyBorder="1" applyAlignment="1">
      <alignment horizontal="center" wrapText="1"/>
    </xf>
    <xf numFmtId="0" fontId="4" fillId="0" borderId="130" xfId="1" applyBorder="1" applyAlignment="1">
      <alignment horizontal="center" wrapText="1"/>
    </xf>
    <xf numFmtId="0" fontId="7" fillId="2" borderId="339" xfId="1" applyFont="1" applyFill="1" applyBorder="1" applyAlignment="1">
      <alignment horizontal="center" wrapText="1"/>
    </xf>
    <xf numFmtId="0" fontId="4" fillId="0" borderId="131" xfId="1" applyBorder="1" applyAlignment="1">
      <alignment horizontal="center"/>
    </xf>
    <xf numFmtId="1" fontId="4" fillId="0" borderId="137" xfId="1" applyNumberFormat="1" applyBorder="1" applyAlignment="1">
      <alignment horizontal="center" vertical="center"/>
    </xf>
    <xf numFmtId="1" fontId="4" fillId="25" borderId="125" xfId="1" applyNumberFormat="1" applyFill="1" applyBorder="1" applyAlignment="1">
      <alignment horizontal="center" vertical="center"/>
    </xf>
    <xf numFmtId="0" fontId="4" fillId="25" borderId="137" xfId="1" applyFill="1" applyBorder="1" applyAlignment="1">
      <alignment horizontal="center" vertical="center"/>
    </xf>
    <xf numFmtId="0" fontId="4" fillId="25" borderId="129" xfId="1" applyFill="1" applyBorder="1" applyAlignment="1">
      <alignment horizontal="center" vertical="center"/>
    </xf>
    <xf numFmtId="0" fontId="4" fillId="25" borderId="55" xfId="1" applyFill="1" applyBorder="1" applyAlignment="1">
      <alignment horizontal="center" vertical="center"/>
    </xf>
    <xf numFmtId="0" fontId="4" fillId="25" borderId="11" xfId="1" applyFill="1" applyBorder="1" applyAlignment="1">
      <alignment horizontal="center" vertical="center"/>
    </xf>
    <xf numFmtId="0" fontId="4" fillId="25" borderId="128" xfId="1" applyFill="1" applyBorder="1" applyAlignment="1">
      <alignment horizontal="center" vertical="center"/>
    </xf>
    <xf numFmtId="1" fontId="4" fillId="25" borderId="137" xfId="1" applyNumberFormat="1" applyFill="1" applyBorder="1" applyAlignment="1">
      <alignment horizontal="center" vertical="center"/>
    </xf>
    <xf numFmtId="1" fontId="4" fillId="25" borderId="129" xfId="1" applyNumberFormat="1" applyFill="1" applyBorder="1" applyAlignment="1">
      <alignment horizontal="center" vertical="center"/>
    </xf>
    <xf numFmtId="1" fontId="4" fillId="25" borderId="93" xfId="1" applyNumberFormat="1" applyFill="1" applyBorder="1" applyAlignment="1">
      <alignment horizontal="center" vertical="center"/>
    </xf>
    <xf numFmtId="0" fontId="4" fillId="25" borderId="14" xfId="1" applyFill="1" applyBorder="1" applyAlignment="1">
      <alignment horizontal="center" vertical="center"/>
    </xf>
    <xf numFmtId="0" fontId="4" fillId="25" borderId="255" xfId="1" applyFill="1" applyBorder="1" applyAlignment="1">
      <alignment horizontal="center" vertical="center"/>
    </xf>
    <xf numFmtId="0" fontId="4" fillId="25" borderId="93" xfId="1" applyFill="1" applyBorder="1" applyAlignment="1">
      <alignment horizontal="center" vertical="center"/>
    </xf>
    <xf numFmtId="2" fontId="4" fillId="25" borderId="155" xfId="1" applyNumberFormat="1" applyFill="1" applyBorder="1" applyAlignment="1">
      <alignment horizontal="center" vertical="center"/>
    </xf>
    <xf numFmtId="0" fontId="4" fillId="25" borderId="136" xfId="1" applyFill="1" applyBorder="1" applyAlignment="1">
      <alignment horizontal="center" vertical="center"/>
    </xf>
    <xf numFmtId="0" fontId="4" fillId="25" borderId="112" xfId="1" applyFill="1" applyBorder="1" applyAlignment="1">
      <alignment horizontal="center" vertical="center"/>
    </xf>
    <xf numFmtId="2" fontId="4" fillId="25" borderId="93" xfId="1" quotePrefix="1" applyNumberFormat="1" applyFill="1" applyBorder="1" applyAlignment="1">
      <alignment horizontal="center" vertical="center"/>
    </xf>
  </cellXfs>
  <cellStyles count="11">
    <cellStyle name="Link" xfId="8" builtinId="8"/>
    <cellStyle name="Standard" xfId="0" builtinId="0"/>
    <cellStyle name="Standard 2" xfId="1" xr:uid="{00000000-0005-0000-0000-000002000000}"/>
    <cellStyle name="Standard 3" xfId="2" xr:uid="{00000000-0005-0000-0000-000003000000}"/>
    <cellStyle name="Standard 4" xfId="3" xr:uid="{00000000-0005-0000-0000-000004000000}"/>
    <cellStyle name="Standard 5" xfId="9" xr:uid="{313F38E6-0ABF-4615-93F8-CB2784B56A95}"/>
    <cellStyle name="Standard 6" xfId="10" xr:uid="{3C633742-66AE-4A16-9A5F-39CE8E474508}"/>
    <cellStyle name="Standard_Anlage3_Anlage4" xfId="4" xr:uid="{00000000-0005-0000-0000-000005000000}"/>
    <cellStyle name="Standard_Anlage4" xfId="5" xr:uid="{00000000-0005-0000-0000-000006000000}"/>
    <cellStyle name="Standard_Bu_Bautechnik" xfId="6" xr:uid="{00000000-0005-0000-0000-000007000000}"/>
    <cellStyle name="Standard_Logo" xfId="7" xr:uid="{00000000-0005-0000-0000-000008000000}"/>
  </cellStyles>
  <dxfs count="3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9FFFF"/>
      <color rgb="FFCCFFFF"/>
      <color rgb="FF99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styles" Target="style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sharedStrings" Target="sharedStrings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Men&#252;_FAK!A1"/><Relationship Id="rId2" Type="http://schemas.openxmlformats.org/officeDocument/2006/relationships/hyperlink" Target="#Men&#252;_FS!A1"/><Relationship Id="rId1" Type="http://schemas.openxmlformats.org/officeDocument/2006/relationships/hyperlink" Target="#Men&#252;_BFS!A1"/><Relationship Id="rId5" Type="http://schemas.openxmlformats.org/officeDocument/2006/relationships/image" Target="../media/image1.png"/><Relationship Id="rId4" Type="http://schemas.openxmlformats.org/officeDocument/2006/relationships/hyperlink" Target="http://www.km.bayern.de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0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0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1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1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fak_sp_praxisintegriert!A1"/><Relationship Id="rId13" Type="http://schemas.openxmlformats.org/officeDocument/2006/relationships/hyperlink" Target="#fak_RuO!A1"/><Relationship Id="rId18" Type="http://schemas.openxmlformats.org/officeDocument/2006/relationships/hyperlink" Target="#fak_hpT3!A1"/><Relationship Id="rId3" Type="http://schemas.openxmlformats.org/officeDocument/2006/relationships/image" Target="../media/image1.png"/><Relationship Id="rId7" Type="http://schemas.openxmlformats.org/officeDocument/2006/relationships/hyperlink" Target="#fak_wi_T4!A1"/><Relationship Id="rId12" Type="http://schemas.openxmlformats.org/officeDocument/2006/relationships/hyperlink" Target="#fak_EVM!A1"/><Relationship Id="rId17" Type="http://schemas.openxmlformats.org/officeDocument/2006/relationships/hyperlink" Target="#fak_res_holz!A1"/><Relationship Id="rId2" Type="http://schemas.openxmlformats.org/officeDocument/2006/relationships/hyperlink" Target="http://www.km.bayern.de/" TargetMode="External"/><Relationship Id="rId16" Type="http://schemas.openxmlformats.org/officeDocument/2006/relationships/hyperlink" Target="#fak_med!A1"/><Relationship Id="rId1" Type="http://schemas.openxmlformats.org/officeDocument/2006/relationships/hyperlink" Target="#Logo!A1"/><Relationship Id="rId6" Type="http://schemas.openxmlformats.org/officeDocument/2006/relationships/hyperlink" Target="#fak_wi_T3!A1"/><Relationship Id="rId11" Type="http://schemas.openxmlformats.org/officeDocument/2006/relationships/hyperlink" Target="#fak_brau!A1"/><Relationship Id="rId5" Type="http://schemas.openxmlformats.org/officeDocument/2006/relationships/hyperlink" Target="#fak_wi!A1"/><Relationship Id="rId15" Type="http://schemas.openxmlformats.org/officeDocument/2006/relationships/hyperlink" Target="#fak_hpV!A1"/><Relationship Id="rId10" Type="http://schemas.openxmlformats.org/officeDocument/2006/relationships/hyperlink" Target="#fak_sp!A1"/><Relationship Id="rId4" Type="http://schemas.openxmlformats.org/officeDocument/2006/relationships/hyperlink" Target="#fak_sp_4!A1"/><Relationship Id="rId9" Type="http://schemas.openxmlformats.org/officeDocument/2006/relationships/hyperlink" Target="#fak_sp_3!A1"/><Relationship Id="rId14" Type="http://schemas.openxmlformats.org/officeDocument/2006/relationships/hyperlink" Target="#fak_hpT4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hyperlink" Target="#BFS_EuroM!A1"/><Relationship Id="rId18" Type="http://schemas.openxmlformats.org/officeDocument/2006/relationships/hyperlink" Target="#BFS_Holzbildhauer!A1"/><Relationship Id="rId26" Type="http://schemas.openxmlformats.org/officeDocument/2006/relationships/hyperlink" Target="#BFS_KoDesign!A1"/><Relationship Id="rId3" Type="http://schemas.openxmlformats.org/officeDocument/2006/relationships/image" Target="../media/image1.png"/><Relationship Id="rId21" Type="http://schemas.openxmlformats.org/officeDocument/2006/relationships/hyperlink" Target="#BFS_HoMmt_3J!A1"/><Relationship Id="rId34" Type="http://schemas.openxmlformats.org/officeDocument/2006/relationships/hyperlink" Target="#BFS_EuV_TZ!A1"/><Relationship Id="rId7" Type="http://schemas.openxmlformats.org/officeDocument/2006/relationships/hyperlink" Target="#BFS_BTA!A1"/><Relationship Id="rId12" Type="http://schemas.openxmlformats.org/officeDocument/2006/relationships/hyperlink" Target="#'BFS_EuV_SP_(BG)'!A1"/><Relationship Id="rId17" Type="http://schemas.openxmlformats.org/officeDocument/2006/relationships/hyperlink" Target="#BFS_Gastro!A1"/><Relationship Id="rId25" Type="http://schemas.openxmlformats.org/officeDocument/2006/relationships/hyperlink" Target="#BFS_KA!A1"/><Relationship Id="rId33" Type="http://schemas.openxmlformats.org/officeDocument/2006/relationships/hyperlink" Target="#BFS_WiKo!A1"/><Relationship Id="rId2" Type="http://schemas.openxmlformats.org/officeDocument/2006/relationships/hyperlink" Target="http://www.km.bayern.de/" TargetMode="External"/><Relationship Id="rId16" Type="http://schemas.openxmlformats.org/officeDocument/2006/relationships/hyperlink" Target="#BFS_GlSchm!A1"/><Relationship Id="rId20" Type="http://schemas.openxmlformats.org/officeDocument/2006/relationships/hyperlink" Target="#BFS_HoMmt_2J!A1"/><Relationship Id="rId29" Type="http://schemas.openxmlformats.org/officeDocument/2006/relationships/hyperlink" Target="#BFS_MT!A1"/><Relationship Id="rId1" Type="http://schemas.openxmlformats.org/officeDocument/2006/relationships/hyperlink" Target="#Logo!A1"/><Relationship Id="rId6" Type="http://schemas.openxmlformats.org/officeDocument/2006/relationships/hyperlink" Target="#BFS_AnlagenSHK!A1"/><Relationship Id="rId11" Type="http://schemas.openxmlformats.org/officeDocument/2006/relationships/hyperlink" Target="#BFS_EuV!A1"/><Relationship Id="rId24" Type="http://schemas.openxmlformats.org/officeDocument/2006/relationships/hyperlink" Target="#BFS_KP_TZ!A1"/><Relationship Id="rId32" Type="http://schemas.openxmlformats.org/officeDocument/2006/relationships/hyperlink" Target="#BFS_Produktdesign!A1"/><Relationship Id="rId5" Type="http://schemas.openxmlformats.org/officeDocument/2006/relationships/hyperlink" Target="#BFS_AssInf!A1"/><Relationship Id="rId15" Type="http://schemas.openxmlformats.org/officeDocument/2006/relationships/hyperlink" Target="#BFS_Fertigungstechnik!A1"/><Relationship Id="rId23" Type="http://schemas.openxmlformats.org/officeDocument/2006/relationships/hyperlink" Target="#BFS_KP!A1"/><Relationship Id="rId28" Type="http://schemas.openxmlformats.org/officeDocument/2006/relationships/hyperlink" Target="#BFS_MB!A1"/><Relationship Id="rId36" Type="http://schemas.openxmlformats.org/officeDocument/2006/relationships/hyperlink" Target="#'BFS_Kinderpflege Kiprax'!A1"/><Relationship Id="rId10" Type="http://schemas.openxmlformats.org/officeDocument/2006/relationships/hyperlink" Target="#BFS_CTA!A1"/><Relationship Id="rId19" Type="http://schemas.openxmlformats.org/officeDocument/2006/relationships/hyperlink" Target="#BFS_HoToum!A1"/><Relationship Id="rId31" Type="http://schemas.openxmlformats.org/officeDocument/2006/relationships/hyperlink" Target="#BFS_Schreiner!A1"/><Relationship Id="rId4" Type="http://schemas.openxmlformats.org/officeDocument/2006/relationships/hyperlink" Target="#BFS_IT_1J!A1"/><Relationship Id="rId9" Type="http://schemas.openxmlformats.org/officeDocument/2006/relationships/hyperlink" Target="#BFS_Bekleidung!A1"/><Relationship Id="rId14" Type="http://schemas.openxmlformats.org/officeDocument/2006/relationships/hyperlink" Target="#BFS_Farbe_Raum!A1"/><Relationship Id="rId22" Type="http://schemas.openxmlformats.org/officeDocument/2006/relationships/hyperlink" Target="#BFS_IT_3J!A1"/><Relationship Id="rId27" Type="http://schemas.openxmlformats.org/officeDocument/2006/relationships/hyperlink" Target="#BFS_LW!A1"/><Relationship Id="rId30" Type="http://schemas.openxmlformats.org/officeDocument/2006/relationships/hyperlink" Target="#BFS_SP!A1"/><Relationship Id="rId35" Type="http://schemas.openxmlformats.org/officeDocument/2006/relationships/hyperlink" Target="#'BFS Musikinstrumentenbau'!A1"/><Relationship Id="rId8" Type="http://schemas.openxmlformats.org/officeDocument/2006/relationships/hyperlink" Target="#BFS_Bau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.xml.rels><?xml version="1.0" encoding="UTF-8" standalone="yes"?>
<Relationships xmlns="http://schemas.openxmlformats.org/package/2006/relationships"><Relationship Id="rId26" Type="http://schemas.openxmlformats.org/officeDocument/2006/relationships/hyperlink" Target="#Grundschulkindbetreuung!A1"/><Relationship Id="rId21" Type="http://schemas.openxmlformats.org/officeDocument/2006/relationships/hyperlink" Target="#Heilerziehungspfl.Hilfe!A1"/><Relationship Id="rId34" Type="http://schemas.openxmlformats.org/officeDocument/2006/relationships/hyperlink" Target="#Druck!A1"/><Relationship Id="rId42" Type="http://schemas.openxmlformats.org/officeDocument/2006/relationships/hyperlink" Target="#Glastechnik!A1"/><Relationship Id="rId47" Type="http://schemas.openxmlformats.org/officeDocument/2006/relationships/hyperlink" Target="#'Holzbetriebswirtschaft(FS)'!A1"/><Relationship Id="rId50" Type="http://schemas.openxmlformats.org/officeDocument/2006/relationships/hyperlink" Target="#Informatiktechnik_Teilzeit!A1"/><Relationship Id="rId55" Type="http://schemas.openxmlformats.org/officeDocument/2006/relationships/hyperlink" Target="#Metallbautechnik!A1"/><Relationship Id="rId63" Type="http://schemas.openxmlformats.org/officeDocument/2006/relationships/hyperlink" Target="#'FS_SV HEP PiA'!A1"/><Relationship Id="rId7" Type="http://schemas.openxmlformats.org/officeDocument/2006/relationships/hyperlink" Target="#'Heizung-Installateur (MS)'!A1"/><Relationship Id="rId2" Type="http://schemas.openxmlformats.org/officeDocument/2006/relationships/hyperlink" Target="#'Elektrohandwerk (MS)'!A1"/><Relationship Id="rId16" Type="http://schemas.openxmlformats.org/officeDocument/2006/relationships/hyperlink" Target="http://www.km.bayern.de/" TargetMode="External"/><Relationship Id="rId29" Type="http://schemas.openxmlformats.org/officeDocument/2006/relationships/hyperlink" Target="#Bautechnik_Teilzeit!A1"/><Relationship Id="rId11" Type="http://schemas.openxmlformats.org/officeDocument/2006/relationships/hyperlink" Target="#'Metallbauer (MS)'!A1"/><Relationship Id="rId24" Type="http://schemas.openxmlformats.org/officeDocument/2006/relationships/hyperlink" Target="#Steintechnik!A1"/><Relationship Id="rId32" Type="http://schemas.openxmlformats.org/officeDocument/2006/relationships/hyperlink" Target="#'Blumenkunst (FS)'!A1"/><Relationship Id="rId37" Type="http://schemas.openxmlformats.org/officeDocument/2006/relationships/hyperlink" Target="#'Farb-Lacktechnik'!A1"/><Relationship Id="rId40" Type="http://schemas.openxmlformats.org/officeDocument/2006/relationships/hyperlink" Target="#Glasbautechnik!A1"/><Relationship Id="rId45" Type="http://schemas.openxmlformats.org/officeDocument/2006/relationships/hyperlink" Target="#'Sanit&#228;r,Heizungs-,Klimat.'!A1"/><Relationship Id="rId53" Type="http://schemas.openxmlformats.org/officeDocument/2006/relationships/hyperlink" Target="#Mechatroniktechnik!A1"/><Relationship Id="rId58" Type="http://schemas.openxmlformats.org/officeDocument/2006/relationships/hyperlink" Target="#'Textiltechnik '!A1"/><Relationship Id="rId66" Type="http://schemas.openxmlformats.org/officeDocument/2006/relationships/hyperlink" Target="#'Hotel- u. Gastst&#228;tteng. (3J)'!A1"/><Relationship Id="rId5" Type="http://schemas.openxmlformats.org/officeDocument/2006/relationships/hyperlink" Target="#'Holzbildhauer (MS)'!A1"/><Relationship Id="rId61" Type="http://schemas.openxmlformats.org/officeDocument/2006/relationships/hyperlink" Target="#'Werkstoff-Pr&#252;ftechnik'!A1"/><Relationship Id="rId19" Type="http://schemas.openxmlformats.org/officeDocument/2006/relationships/hyperlink" Target="#Elektrotechnik!A1"/><Relationship Id="rId14" Type="http://schemas.openxmlformats.org/officeDocument/2006/relationships/hyperlink" Target="#'Zahntechniker (MS)'!A1"/><Relationship Id="rId22" Type="http://schemas.openxmlformats.org/officeDocument/2006/relationships/hyperlink" Target="#'Lebensmittelverar.-technik'!A1"/><Relationship Id="rId27" Type="http://schemas.openxmlformats.org/officeDocument/2006/relationships/hyperlink" Target="#Augenoptik!A1"/><Relationship Id="rId30" Type="http://schemas.openxmlformats.org/officeDocument/2006/relationships/hyperlink" Target="#Bekleidungstechnik!A1"/><Relationship Id="rId35" Type="http://schemas.openxmlformats.org/officeDocument/2006/relationships/hyperlink" Target="#Fahrzeugtechnik!A1"/><Relationship Id="rId43" Type="http://schemas.openxmlformats.org/officeDocument/2006/relationships/hyperlink" Target="#HEP_3J!A1"/><Relationship Id="rId48" Type="http://schemas.openxmlformats.org/officeDocument/2006/relationships/hyperlink" Target="#'Hotel- u. Gastst&#228;tteng.(2J)'!Druckbereich"/><Relationship Id="rId56" Type="http://schemas.openxmlformats.org/officeDocument/2006/relationships/hyperlink" Target="#Papiertechnik!A1"/><Relationship Id="rId64" Type="http://schemas.openxmlformats.org/officeDocument/2006/relationships/hyperlink" Target="#'FS_SV HEP gF + HEJ'!A1"/><Relationship Id="rId8" Type="http://schemas.openxmlformats.org/officeDocument/2006/relationships/hyperlink" Target="#'Keramik (MS)'!A1"/><Relationship Id="rId51" Type="http://schemas.openxmlformats.org/officeDocument/2006/relationships/hyperlink" Target="#'Kunstofft. u Faserverbundt.'!A1"/><Relationship Id="rId3" Type="http://schemas.openxmlformats.org/officeDocument/2006/relationships/hyperlink" Target="#'Feinwerkmechanik (MS)'!A1"/><Relationship Id="rId12" Type="http://schemas.openxmlformats.org/officeDocument/2006/relationships/hyperlink" Target="#'Modellistik (MS)'!A1"/><Relationship Id="rId17" Type="http://schemas.openxmlformats.org/officeDocument/2006/relationships/image" Target="../media/image1.png"/><Relationship Id="rId25" Type="http://schemas.openxmlformats.org/officeDocument/2006/relationships/hyperlink" Target="#'Textilbetriebswirtschaft(FS)'!A1"/><Relationship Id="rId33" Type="http://schemas.openxmlformats.org/officeDocument/2006/relationships/hyperlink" Target="#Chemietechnik!A1"/><Relationship Id="rId38" Type="http://schemas.openxmlformats.org/officeDocument/2006/relationships/hyperlink" Target="#Fleischereitechnik!A1"/><Relationship Id="rId46" Type="http://schemas.openxmlformats.org/officeDocument/2006/relationships/hyperlink" Target="#Holztechnik!A1"/><Relationship Id="rId59" Type="http://schemas.openxmlformats.org/officeDocument/2006/relationships/hyperlink" Target="#'Umweltschutzt. u. Reg. Energien'!A1"/><Relationship Id="rId67" Type="http://schemas.openxmlformats.org/officeDocument/2006/relationships/hyperlink" Target="#'FS_K&#252;nstliche Intelligenz'!A1"/><Relationship Id="rId20" Type="http://schemas.openxmlformats.org/officeDocument/2006/relationships/hyperlink" Target="#'Elektrotechnik Teilzeit'!A1"/><Relationship Id="rId41" Type="http://schemas.openxmlformats.org/officeDocument/2006/relationships/hyperlink" Target="#'Glasgestaltung(FS)'!A1"/><Relationship Id="rId54" Type="http://schemas.openxmlformats.org/officeDocument/2006/relationships/hyperlink" Target="#Mechatroniktechnik_Teilzeit!A1"/><Relationship Id="rId62" Type="http://schemas.openxmlformats.org/officeDocument/2006/relationships/hyperlink" Target="#'FS_SV EPHA'!A1"/><Relationship Id="rId1" Type="http://schemas.openxmlformats.org/officeDocument/2006/relationships/hyperlink" Target="#'Buchbinder (MS)'!A1"/><Relationship Id="rId6" Type="http://schemas.openxmlformats.org/officeDocument/2006/relationships/hyperlink" Target="#IM_Buchbinder!A1"/><Relationship Id="rId15" Type="http://schemas.openxmlformats.org/officeDocument/2006/relationships/hyperlink" Target="#'Schreiner (MS)'!A1"/><Relationship Id="rId23" Type="http://schemas.openxmlformats.org/officeDocument/2006/relationships/hyperlink" Target="#Maschinenbautechnik!A1"/><Relationship Id="rId28" Type="http://schemas.openxmlformats.org/officeDocument/2006/relationships/hyperlink" Target="#Bautechnik!A1"/><Relationship Id="rId36" Type="http://schemas.openxmlformats.org/officeDocument/2006/relationships/hyperlink" Target="#'Familienpflege(FS)'!A1"/><Relationship Id="rId49" Type="http://schemas.openxmlformats.org/officeDocument/2006/relationships/hyperlink" Target="#Informatiktechnik!A1"/><Relationship Id="rId57" Type="http://schemas.openxmlformats.org/officeDocument/2006/relationships/hyperlink" Target="#'Produktdesign(FS)'!A1"/><Relationship Id="rId10" Type="http://schemas.openxmlformats.org/officeDocument/2006/relationships/hyperlink" Target="#'Landmaschinen (MS)'!A1"/><Relationship Id="rId31" Type="http://schemas.openxmlformats.org/officeDocument/2006/relationships/hyperlink" Target="#Biotechnik!A1"/><Relationship Id="rId44" Type="http://schemas.openxmlformats.org/officeDocument/2006/relationships/hyperlink" Target="#HEP_2J!A1"/><Relationship Id="rId52" Type="http://schemas.openxmlformats.org/officeDocument/2006/relationships/hyperlink" Target="#Maschinenbautechnik_Teilzeit!A1"/><Relationship Id="rId60" Type="http://schemas.openxmlformats.org/officeDocument/2006/relationships/hyperlink" Target="#'Werklehrer(FS)'!A1"/><Relationship Id="rId65" Type="http://schemas.openxmlformats.org/officeDocument/2006/relationships/hyperlink" Target="#'Wirtschaftsinformatik (FS)'!A1"/><Relationship Id="rId4" Type="http://schemas.openxmlformats.org/officeDocument/2006/relationships/hyperlink" Target="#'Friseure (MS)'!A1"/><Relationship Id="rId9" Type="http://schemas.openxmlformats.org/officeDocument/2006/relationships/hyperlink" Target="#'Konditoren (MS)'!A1"/><Relationship Id="rId13" Type="http://schemas.openxmlformats.org/officeDocument/2006/relationships/hyperlink" Target="#'Orthop&#228;die (MS)'!A1"/><Relationship Id="rId18" Type="http://schemas.openxmlformats.org/officeDocument/2006/relationships/hyperlink" Target="#Logo!A1"/><Relationship Id="rId39" Type="http://schemas.openxmlformats.org/officeDocument/2006/relationships/hyperlink" Target="#Galvanotechnik!A1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AK!A1"/><Relationship Id="rId1" Type="http://schemas.openxmlformats.org/officeDocument/2006/relationships/hyperlink" Target="#Logo!A1"/></Relationships>
</file>

<file path=xl/drawings/_rels/drawing5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5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5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5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5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5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5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6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7.xml.rels><?xml version="1.0" encoding="UTF-8" standalone="yes"?>
<Relationships xmlns="http://schemas.openxmlformats.org/package/2006/relationships"><Relationship Id="rId3" Type="http://schemas.openxmlformats.org/officeDocument/2006/relationships/hyperlink" Target="#Produktdesign_Glas!A1"/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69.xml.rels><?xml version="1.0" encoding="UTF-8" standalone="yes"?>
<Relationships xmlns="http://schemas.openxmlformats.org/package/2006/relationships"><Relationship Id="rId3" Type="http://schemas.openxmlformats.org/officeDocument/2006/relationships/hyperlink" Target="#Glastechnik!A1"/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7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7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8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8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BFS!A1"/><Relationship Id="rId1" Type="http://schemas.openxmlformats.org/officeDocument/2006/relationships/hyperlink" Target="#Logo!A1"/></Relationships>
</file>

<file path=xl/drawings/_rels/drawing90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1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2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3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4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5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6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7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8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_rels/drawing99.xml.rels><?xml version="1.0" encoding="UTF-8" standalone="yes"?>
<Relationships xmlns="http://schemas.openxmlformats.org/package/2006/relationships"><Relationship Id="rId2" Type="http://schemas.openxmlformats.org/officeDocument/2006/relationships/hyperlink" Target="#Men&#252;_FS!A1"/><Relationship Id="rId1" Type="http://schemas.openxmlformats.org/officeDocument/2006/relationships/hyperlink" Target="#Log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226761</xdr:colOff>
      <xdr:row>21</xdr:row>
      <xdr:rowOff>26380</xdr:rowOff>
    </xdr:from>
    <xdr:to>
      <xdr:col>5</xdr:col>
      <xdr:colOff>637454</xdr:colOff>
      <xdr:row>22</xdr:row>
      <xdr:rowOff>135937</xdr:rowOff>
    </xdr:to>
    <xdr:sp macro="" textlink="">
      <xdr:nvSpPr>
        <xdr:cNvPr id="1158" name="Text Box 134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226761" y="3382111"/>
          <a:ext cx="4916751" cy="2560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DE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Telefonische Beratung: 089 / 2186  - </a:t>
          </a:r>
          <a:r>
            <a:rPr lang="de-DE" sz="1100" b="1" i="1" u="none" strike="noStrike" baseline="0">
              <a:solidFill>
                <a:srgbClr val="000000"/>
              </a:solidFill>
              <a:latin typeface="Arial"/>
              <a:cs typeface="Arial"/>
            </a:rPr>
            <a:t>2769</a:t>
          </a:r>
          <a:r>
            <a:rPr lang="de-DE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 (oder  2515)</a:t>
          </a:r>
        </a:p>
      </xdr:txBody>
    </xdr:sp>
    <xdr:clientData/>
  </xdr:twoCellAnchor>
  <xdr:twoCellAnchor>
    <xdr:from>
      <xdr:col>0</xdr:col>
      <xdr:colOff>226761</xdr:colOff>
      <xdr:row>5</xdr:row>
      <xdr:rowOff>5320</xdr:rowOff>
    </xdr:from>
    <xdr:to>
      <xdr:col>5</xdr:col>
      <xdr:colOff>637454</xdr:colOff>
      <xdr:row>6</xdr:row>
      <xdr:rowOff>128046</xdr:rowOff>
    </xdr:to>
    <xdr:sp macro="" textlink="">
      <xdr:nvSpPr>
        <xdr:cNvPr id="1160" name="Text Box 136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226761" y="913858"/>
          <a:ext cx="4916751" cy="3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de-DE" sz="1400" b="1" i="1" u="none" strike="noStrike" baseline="0">
              <a:solidFill>
                <a:srgbClr val="000000"/>
              </a:solidFill>
              <a:latin typeface="Arial"/>
              <a:cs typeface="Arial"/>
            </a:rPr>
            <a:t>Lehrerbedarfsberechnung</a:t>
          </a:r>
          <a:endParaRPr lang="de-DE" sz="1300" b="1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de-DE" sz="1300" b="1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226761</xdr:colOff>
      <xdr:row>7</xdr:row>
      <xdr:rowOff>116160</xdr:rowOff>
    </xdr:from>
    <xdr:to>
      <xdr:col>5</xdr:col>
      <xdr:colOff>637454</xdr:colOff>
      <xdr:row>8</xdr:row>
      <xdr:rowOff>118751</xdr:rowOff>
    </xdr:to>
    <xdr:sp macro="" textlink="">
      <xdr:nvSpPr>
        <xdr:cNvPr id="1163" name="Text Box 139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226761" y="1358074"/>
          <a:ext cx="4916751" cy="1894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de-DE" sz="1300" b="1" i="1" u="none" strike="noStrike" baseline="0">
              <a:solidFill>
                <a:srgbClr val="000000"/>
              </a:solidFill>
              <a:latin typeface="Arial"/>
              <a:cs typeface="Arial"/>
            </a:rPr>
            <a:t>LeBe BFS_FS_FAK_V1_2026</a:t>
          </a:r>
        </a:p>
      </xdr:txBody>
    </xdr:sp>
    <xdr:clientData/>
  </xdr:twoCellAnchor>
  <xdr:twoCellAnchor>
    <xdr:from>
      <xdr:col>2</xdr:col>
      <xdr:colOff>234713</xdr:colOff>
      <xdr:row>9</xdr:row>
      <xdr:rowOff>106866</xdr:rowOff>
    </xdr:from>
    <xdr:to>
      <xdr:col>3</xdr:col>
      <xdr:colOff>629501</xdr:colOff>
      <xdr:row>12</xdr:row>
      <xdr:rowOff>77269</xdr:rowOff>
    </xdr:to>
    <xdr:sp macro="" textlink="">
      <xdr:nvSpPr>
        <xdr:cNvPr id="2" name="Rechtec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2037136" y="1682154"/>
          <a:ext cx="1296000" cy="432000"/>
        </a:xfrm>
        <a:prstGeom prst="rect">
          <a:avLst/>
        </a:prstGeom>
        <a:solidFill>
          <a:schemeClr val="bg1">
            <a:lumMod val="95000"/>
          </a:schemeClr>
        </a:solidFill>
        <a:ln w="63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de-DE" sz="1050" b="0">
              <a:latin typeface="Arial" panose="020B0604020202020204" pitchFamily="34" charset="0"/>
              <a:cs typeface="Arial" panose="020B0604020202020204" pitchFamily="34" charset="0"/>
            </a:rPr>
            <a:t>Berufsfachschulen</a:t>
          </a:r>
        </a:p>
      </xdr:txBody>
    </xdr:sp>
    <xdr:clientData/>
  </xdr:twoCellAnchor>
  <xdr:twoCellAnchor>
    <xdr:from>
      <xdr:col>2</xdr:col>
      <xdr:colOff>234713</xdr:colOff>
      <xdr:row>13</xdr:row>
      <xdr:rowOff>65384</xdr:rowOff>
    </xdr:from>
    <xdr:to>
      <xdr:col>3</xdr:col>
      <xdr:colOff>629501</xdr:colOff>
      <xdr:row>16</xdr:row>
      <xdr:rowOff>57769</xdr:rowOff>
    </xdr:to>
    <xdr:sp macro="" textlink="">
      <xdr:nvSpPr>
        <xdr:cNvPr id="14" name="Rechteck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 bwMode="auto">
        <a:xfrm>
          <a:off x="2037136" y="2248807"/>
          <a:ext cx="1296000" cy="432000"/>
        </a:xfrm>
        <a:prstGeom prst="rect">
          <a:avLst/>
        </a:prstGeom>
        <a:solidFill>
          <a:schemeClr val="bg1">
            <a:lumMod val="95000"/>
          </a:schemeClr>
        </a:solidFill>
        <a:ln w="63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de-DE" sz="1050" b="0">
              <a:latin typeface="Arial" panose="020B0604020202020204" pitchFamily="34" charset="0"/>
              <a:cs typeface="Arial" panose="020B0604020202020204" pitchFamily="34" charset="0"/>
            </a:rPr>
            <a:t>Fachschulen</a:t>
          </a:r>
        </a:p>
      </xdr:txBody>
    </xdr:sp>
    <xdr:clientData/>
  </xdr:twoCellAnchor>
  <xdr:twoCellAnchor>
    <xdr:from>
      <xdr:col>2</xdr:col>
      <xdr:colOff>234713</xdr:colOff>
      <xdr:row>17</xdr:row>
      <xdr:rowOff>45883</xdr:rowOff>
    </xdr:from>
    <xdr:to>
      <xdr:col>3</xdr:col>
      <xdr:colOff>629501</xdr:colOff>
      <xdr:row>20</xdr:row>
      <xdr:rowOff>38268</xdr:rowOff>
    </xdr:to>
    <xdr:sp macro="" textlink="">
      <xdr:nvSpPr>
        <xdr:cNvPr id="15" name="Rechteck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2037136" y="2815460"/>
          <a:ext cx="1296000" cy="432000"/>
        </a:xfrm>
        <a:prstGeom prst="rect">
          <a:avLst/>
        </a:prstGeom>
        <a:solidFill>
          <a:schemeClr val="bg1">
            <a:lumMod val="95000"/>
          </a:schemeClr>
        </a:solidFill>
        <a:ln w="63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de-DE" sz="1050" b="0">
              <a:latin typeface="Arial" panose="020B0604020202020204" pitchFamily="34" charset="0"/>
              <a:cs typeface="Arial" panose="020B0604020202020204" pitchFamily="34" charset="0"/>
            </a:rPr>
            <a:t>Fachakademien</a:t>
          </a:r>
        </a:p>
      </xdr:txBody>
    </xdr:sp>
    <xdr:clientData/>
  </xdr:twoCellAnchor>
  <xdr:twoCellAnchor>
    <xdr:from>
      <xdr:col>0</xdr:col>
      <xdr:colOff>762900</xdr:colOff>
      <xdr:row>1</xdr:row>
      <xdr:rowOff>43965</xdr:rowOff>
    </xdr:from>
    <xdr:to>
      <xdr:col>5</xdr:col>
      <xdr:colOff>101314</xdr:colOff>
      <xdr:row>4</xdr:row>
      <xdr:rowOff>17205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pSpPr/>
      </xdr:nvGrpSpPr>
      <xdr:grpSpPr>
        <a:xfrm>
          <a:off x="762900" y="209617"/>
          <a:ext cx="3521131" cy="569588"/>
          <a:chOff x="2319704" y="307731"/>
          <a:chExt cx="3844472" cy="574048"/>
        </a:xfrm>
      </xdr:grpSpPr>
      <xdr:pic>
        <xdr:nvPicPr>
          <xdr:cNvPr id="11" name="Picture 77" descr="wappen">
            <a:hlinkClick xmlns:r="http://schemas.openxmlformats.org/officeDocument/2006/relationships" r:id="rId4" tooltip="Bayerisches Staatsministerium für Unterricht und Kultus"/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19704" y="307731"/>
            <a:ext cx="872636" cy="49310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Text Box 79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95827" y="308993"/>
            <a:ext cx="2968349" cy="57278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32004" rIns="36576" bIns="0" anchor="t" upright="1"/>
          <a:lstStyle/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Bayerisches Staatsministerium</a:t>
            </a:r>
          </a:p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für Unterricht und Kultus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pSpPr/>
      </xdr:nvGrpSpPr>
      <xdr:grpSpPr>
        <a:xfrm>
          <a:off x="4016607" y="0"/>
          <a:ext cx="2012718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A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A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473308</xdr:colOff>
      <xdr:row>0</xdr:row>
      <xdr:rowOff>0</xdr:rowOff>
    </xdr:from>
    <xdr:to>
      <xdr:col>15</xdr:col>
      <xdr:colOff>0</xdr:colOff>
      <xdr:row>1</xdr:row>
      <xdr:rowOff>134428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6400-000002000000}"/>
            </a:ext>
          </a:extLst>
        </xdr:cNvPr>
        <xdr:cNvGrpSpPr/>
      </xdr:nvGrpSpPr>
      <xdr:grpSpPr>
        <a:xfrm>
          <a:off x="6177102" y="0"/>
          <a:ext cx="2003192" cy="291310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4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4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500-000005000000}"/>
            </a:ext>
          </a:extLst>
        </xdr:cNvPr>
        <xdr:cNvGrpSpPr/>
      </xdr:nvGrpSpPr>
      <xdr:grpSpPr>
        <a:xfrm>
          <a:off x="5418980" y="0"/>
          <a:ext cx="2025174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5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5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600-000005000000}"/>
            </a:ext>
          </a:extLst>
        </xdr:cNvPr>
        <xdr:cNvGrpSpPr/>
      </xdr:nvGrpSpPr>
      <xdr:grpSpPr>
        <a:xfrm>
          <a:off x="5424842" y="0"/>
          <a:ext cx="202370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6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6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700-000005000000}"/>
            </a:ext>
          </a:extLst>
        </xdr:cNvPr>
        <xdr:cNvGrpSpPr/>
      </xdr:nvGrpSpPr>
      <xdr:grpSpPr>
        <a:xfrm>
          <a:off x="5424842" y="0"/>
          <a:ext cx="202370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7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7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800-000005000000}"/>
            </a:ext>
          </a:extLst>
        </xdr:cNvPr>
        <xdr:cNvGrpSpPr/>
      </xdr:nvGrpSpPr>
      <xdr:grpSpPr>
        <a:xfrm>
          <a:off x="5424842" y="0"/>
          <a:ext cx="202370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8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8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473308</xdr:colOff>
      <xdr:row>0</xdr:row>
      <xdr:rowOff>0</xdr:rowOff>
    </xdr:from>
    <xdr:to>
      <xdr:col>18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900-000005000000}"/>
            </a:ext>
          </a:extLst>
        </xdr:cNvPr>
        <xdr:cNvGrpSpPr/>
      </xdr:nvGrpSpPr>
      <xdr:grpSpPr>
        <a:xfrm>
          <a:off x="5832429" y="0"/>
          <a:ext cx="3608835" cy="28381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9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9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345086</xdr:colOff>
      <xdr:row>0</xdr:row>
      <xdr:rowOff>0</xdr:rowOff>
    </xdr:from>
    <xdr:to>
      <xdr:col>18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A00-000005000000}"/>
            </a:ext>
          </a:extLst>
        </xdr:cNvPr>
        <xdr:cNvGrpSpPr/>
      </xdr:nvGrpSpPr>
      <xdr:grpSpPr>
        <a:xfrm>
          <a:off x="9870086" y="0"/>
          <a:ext cx="2008149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A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A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473308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B00-000005000000}"/>
            </a:ext>
          </a:extLst>
        </xdr:cNvPr>
        <xdr:cNvGrpSpPr/>
      </xdr:nvGrpSpPr>
      <xdr:grpSpPr>
        <a:xfrm>
          <a:off x="5857004" y="0"/>
          <a:ext cx="1986626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B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B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59337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C00-000005000000}"/>
            </a:ext>
          </a:extLst>
        </xdr:cNvPr>
        <xdr:cNvGrpSpPr/>
      </xdr:nvGrpSpPr>
      <xdr:grpSpPr>
        <a:xfrm>
          <a:off x="6698262" y="0"/>
          <a:ext cx="2026638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C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C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0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55527</xdr:colOff>
      <xdr:row>0</xdr:row>
      <xdr:rowOff>0</xdr:rowOff>
    </xdr:from>
    <xdr:to>
      <xdr:col>15</xdr:col>
      <xdr:colOff>0</xdr:colOff>
      <xdr:row>1</xdr:row>
      <xdr:rowOff>130618</xdr:rowOff>
    </xdr:to>
    <xdr:grpSp>
      <xdr:nvGrpSpPr>
        <xdr:cNvPr id="26" name="Gruppieren 25">
          <a:extLst>
            <a:ext uri="{FF2B5EF4-FFF2-40B4-BE49-F238E27FC236}">
              <a16:creationId xmlns:a16="http://schemas.microsoft.com/office/drawing/2014/main" id="{00000000-0008-0000-6D00-00001A000000}"/>
            </a:ext>
          </a:extLst>
        </xdr:cNvPr>
        <xdr:cNvGrpSpPr/>
      </xdr:nvGrpSpPr>
      <xdr:grpSpPr>
        <a:xfrm>
          <a:off x="6694452" y="0"/>
          <a:ext cx="2030448" cy="292543"/>
          <a:chOff x="2384914" y="0"/>
          <a:chExt cx="2175375" cy="288000"/>
        </a:xfrm>
      </xdr:grpSpPr>
      <xdr:sp macro="" textlink="">
        <xdr:nvSpPr>
          <xdr:cNvPr id="27" name="Rechteck 26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D00-00001B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8" name="Rechteck 2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D00-00001C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495300</xdr:colOff>
          <xdr:row>0</xdr:row>
          <xdr:rowOff>0</xdr:rowOff>
        </xdr:from>
        <xdr:to>
          <xdr:col>3</xdr:col>
          <xdr:colOff>619125</xdr:colOff>
          <xdr:row>0</xdr:row>
          <xdr:rowOff>0</xdr:rowOff>
        </xdr:to>
        <xdr:sp macro="" textlink="">
          <xdr:nvSpPr>
            <xdr:cNvPr id="20481" name="Butto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B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Menü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619125</xdr:colOff>
          <xdr:row>0</xdr:row>
          <xdr:rowOff>0</xdr:rowOff>
        </xdr:from>
        <xdr:to>
          <xdr:col>3</xdr:col>
          <xdr:colOff>619125</xdr:colOff>
          <xdr:row>0</xdr:row>
          <xdr:rowOff>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B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BFS_KP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619125</xdr:colOff>
          <xdr:row>0</xdr:row>
          <xdr:rowOff>0</xdr:rowOff>
        </xdr:from>
        <xdr:to>
          <xdr:col>4</xdr:col>
          <xdr:colOff>438150</xdr:colOff>
          <xdr:row>0</xdr:row>
          <xdr:rowOff>0</xdr:rowOff>
        </xdr:to>
        <xdr:sp macro="" textlink="">
          <xdr:nvSpPr>
            <xdr:cNvPr id="20483" name="Button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B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BFS_SP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438150</xdr:colOff>
          <xdr:row>0</xdr:row>
          <xdr:rowOff>0</xdr:rowOff>
        </xdr:from>
        <xdr:to>
          <xdr:col>5</xdr:col>
          <xdr:colOff>428625</xdr:colOff>
          <xdr:row>0</xdr:row>
          <xdr:rowOff>0</xdr:rowOff>
        </xdr:to>
        <xdr:sp macro="" textlink="">
          <xdr:nvSpPr>
            <xdr:cNvPr id="20485" name="Button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B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BAS</a:t>
              </a:r>
            </a:p>
          </xdr:txBody>
        </xdr:sp>
        <xdr:clientData fPrintsWithSheet="0"/>
      </xdr:twoCellAnchor>
    </mc:Choice>
    <mc:Fallback/>
  </mc:AlternateContent>
  <xdr:twoCellAnchor>
    <xdr:from>
      <xdr:col>9</xdr:col>
      <xdr:colOff>41018</xdr:colOff>
      <xdr:row>0</xdr:row>
      <xdr:rowOff>16067</xdr:rowOff>
    </xdr:from>
    <xdr:to>
      <xdr:col>12</xdr:col>
      <xdr:colOff>0</xdr:colOff>
      <xdr:row>1</xdr:row>
      <xdr:rowOff>142875</xdr:rowOff>
    </xdr:to>
    <xdr:grpSp>
      <xdr:nvGrpSpPr>
        <xdr:cNvPr id="9" name="Gruppieren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pSpPr/>
      </xdr:nvGrpSpPr>
      <xdr:grpSpPr>
        <a:xfrm>
          <a:off x="5136893" y="16067"/>
          <a:ext cx="2025907" cy="288733"/>
          <a:chOff x="2384914" y="0"/>
          <a:chExt cx="2175375" cy="288000"/>
        </a:xfrm>
      </xdr:grpSpPr>
      <xdr:sp macro="" textlink="">
        <xdr:nvSpPr>
          <xdr:cNvPr id="10" name="Rechteck 9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B00-00000A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1" name="Rechteck 10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B00-00000B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154281</xdr:colOff>
      <xdr:row>0</xdr:row>
      <xdr:rowOff>0</xdr:rowOff>
    </xdr:from>
    <xdr:to>
      <xdr:col>18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E00-000005000000}"/>
            </a:ext>
          </a:extLst>
        </xdr:cNvPr>
        <xdr:cNvGrpSpPr/>
      </xdr:nvGrpSpPr>
      <xdr:grpSpPr>
        <a:xfrm>
          <a:off x="8393406" y="0"/>
          <a:ext cx="2026944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E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E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524597</xdr:colOff>
      <xdr:row>0</xdr:row>
      <xdr:rowOff>0</xdr:rowOff>
    </xdr:from>
    <xdr:to>
      <xdr:col>19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F00-000005000000}"/>
            </a:ext>
          </a:extLst>
        </xdr:cNvPr>
        <xdr:cNvGrpSpPr/>
      </xdr:nvGrpSpPr>
      <xdr:grpSpPr>
        <a:xfrm>
          <a:off x="7672488" y="0"/>
          <a:ext cx="1985034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F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F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41019</xdr:colOff>
      <xdr:row>0</xdr:row>
      <xdr:rowOff>0</xdr:rowOff>
    </xdr:from>
    <xdr:to>
      <xdr:col>11</xdr:col>
      <xdr:colOff>776653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7000-000005000000}"/>
            </a:ext>
          </a:extLst>
        </xdr:cNvPr>
        <xdr:cNvGrpSpPr/>
      </xdr:nvGrpSpPr>
      <xdr:grpSpPr>
        <a:xfrm>
          <a:off x="5651244" y="0"/>
          <a:ext cx="2021509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0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0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19038</xdr:colOff>
      <xdr:row>0</xdr:row>
      <xdr:rowOff>0</xdr:rowOff>
    </xdr:from>
    <xdr:to>
      <xdr:col>11</xdr:col>
      <xdr:colOff>732692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7100-000005000000}"/>
            </a:ext>
          </a:extLst>
        </xdr:cNvPr>
        <xdr:cNvGrpSpPr/>
      </xdr:nvGrpSpPr>
      <xdr:grpSpPr>
        <a:xfrm>
          <a:off x="5657838" y="0"/>
          <a:ext cx="2028104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1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1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139933</xdr:colOff>
      <xdr:row>0</xdr:row>
      <xdr:rowOff>0</xdr:rowOff>
    </xdr:from>
    <xdr:to>
      <xdr:col>18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7200-000005000000}"/>
            </a:ext>
          </a:extLst>
        </xdr:cNvPr>
        <xdr:cNvGrpSpPr/>
      </xdr:nvGrpSpPr>
      <xdr:grpSpPr>
        <a:xfrm>
          <a:off x="5457368" y="0"/>
          <a:ext cx="2038393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2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2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421223</xdr:colOff>
      <xdr:row>0</xdr:row>
      <xdr:rowOff>0</xdr:rowOff>
    </xdr:from>
    <xdr:to>
      <xdr:col>17</xdr:col>
      <xdr:colOff>828260</xdr:colOff>
      <xdr:row>1</xdr:row>
      <xdr:rowOff>126489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7300-000005000000}"/>
            </a:ext>
          </a:extLst>
        </xdr:cNvPr>
        <xdr:cNvGrpSpPr/>
      </xdr:nvGrpSpPr>
      <xdr:grpSpPr>
        <a:xfrm>
          <a:off x="7559370" y="0"/>
          <a:ext cx="1997152" cy="283371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3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3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1553307</xdr:colOff>
      <xdr:row>0</xdr:row>
      <xdr:rowOff>0</xdr:rowOff>
    </xdr:from>
    <xdr:to>
      <xdr:col>6</xdr:col>
      <xdr:colOff>511907</xdr:colOff>
      <xdr:row>1</xdr:row>
      <xdr:rowOff>122156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00000000-0008-0000-7400-00000A000000}"/>
            </a:ext>
          </a:extLst>
        </xdr:cNvPr>
        <xdr:cNvGrpSpPr/>
      </xdr:nvGrpSpPr>
      <xdr:grpSpPr>
        <a:xfrm>
          <a:off x="6832642" y="0"/>
          <a:ext cx="2028135" cy="287808"/>
          <a:chOff x="7004538" y="0"/>
          <a:chExt cx="2065215" cy="292141"/>
        </a:xfrm>
      </xdr:grpSpPr>
      <xdr:sp macro="" textlink="">
        <xdr:nvSpPr>
          <xdr:cNvPr id="8" name="Rechteck 7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400-000008000000}"/>
              </a:ext>
            </a:extLst>
          </xdr:cNvPr>
          <xdr:cNvSpPr/>
        </xdr:nvSpPr>
        <xdr:spPr bwMode="auto">
          <a:xfrm>
            <a:off x="7004538" y="0"/>
            <a:ext cx="1025309" cy="29214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9" name="Rechteck 8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400-000009000000}"/>
              </a:ext>
            </a:extLst>
          </xdr:cNvPr>
          <xdr:cNvSpPr/>
        </xdr:nvSpPr>
        <xdr:spPr bwMode="auto">
          <a:xfrm>
            <a:off x="8044444" y="0"/>
            <a:ext cx="1025309" cy="29214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7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575469</xdr:colOff>
      <xdr:row>0</xdr:row>
      <xdr:rowOff>69453</xdr:rowOff>
    </xdr:from>
    <xdr:to>
      <xdr:col>25</xdr:col>
      <xdr:colOff>518936</xdr:colOff>
      <xdr:row>0</xdr:row>
      <xdr:rowOff>352801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00000000-0008-0000-7500-000008000000}"/>
            </a:ext>
          </a:extLst>
        </xdr:cNvPr>
        <xdr:cNvGrpSpPr/>
      </xdr:nvGrpSpPr>
      <xdr:grpSpPr>
        <a:xfrm>
          <a:off x="12128734" y="69453"/>
          <a:ext cx="2027761" cy="283348"/>
          <a:chOff x="7004538" y="0"/>
          <a:chExt cx="2065215" cy="292141"/>
        </a:xfrm>
      </xdr:grpSpPr>
      <xdr:sp macro="" textlink="">
        <xdr:nvSpPr>
          <xdr:cNvPr id="9" name="Rechteck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500-000009000000}"/>
              </a:ext>
            </a:extLst>
          </xdr:cNvPr>
          <xdr:cNvSpPr/>
        </xdr:nvSpPr>
        <xdr:spPr bwMode="auto">
          <a:xfrm>
            <a:off x="7004538" y="0"/>
            <a:ext cx="1025309" cy="292141"/>
          </a:xfrm>
          <a:prstGeom prst="rect">
            <a:avLst/>
          </a:prstGeom>
          <a:solidFill>
            <a:sysClr val="window" lastClr="FFFFFF">
              <a:lumMod val="95000"/>
            </a:sysClr>
          </a:solidFill>
          <a:ln w="6350" cap="flat" cmpd="sng" algn="ctr">
            <a:solidFill>
              <a:sysClr val="windowText" lastClr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DE" sz="11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kumimoji="0" lang="de-DE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0" name="Rechteck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500-00000A000000}"/>
              </a:ext>
            </a:extLst>
          </xdr:cNvPr>
          <xdr:cNvSpPr/>
        </xdr:nvSpPr>
        <xdr:spPr bwMode="auto">
          <a:xfrm>
            <a:off x="8044444" y="0"/>
            <a:ext cx="1025309" cy="292141"/>
          </a:xfrm>
          <a:prstGeom prst="rect">
            <a:avLst/>
          </a:prstGeom>
          <a:solidFill>
            <a:sysClr val="window" lastClr="FFFFFF">
              <a:lumMod val="95000"/>
            </a:sysClr>
          </a:solidFill>
          <a:ln w="6350" cap="flat" cmpd="sng" algn="ctr">
            <a:solidFill>
              <a:sysClr val="windowText" lastClr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DE" sz="11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kumimoji="0" lang="de-DE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22</xdr:col>
      <xdr:colOff>575469</xdr:colOff>
      <xdr:row>0</xdr:row>
      <xdr:rowOff>69453</xdr:rowOff>
    </xdr:from>
    <xdr:to>
      <xdr:col>25</xdr:col>
      <xdr:colOff>518936</xdr:colOff>
      <xdr:row>0</xdr:row>
      <xdr:rowOff>352801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7500-000005000000}"/>
            </a:ext>
          </a:extLst>
        </xdr:cNvPr>
        <xdr:cNvGrpSpPr/>
      </xdr:nvGrpSpPr>
      <xdr:grpSpPr>
        <a:xfrm>
          <a:off x="12128734" y="69453"/>
          <a:ext cx="2027761" cy="283348"/>
          <a:chOff x="7004538" y="0"/>
          <a:chExt cx="2065215" cy="292141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500-000006000000}"/>
              </a:ext>
            </a:extLst>
          </xdr:cNvPr>
          <xdr:cNvSpPr/>
        </xdr:nvSpPr>
        <xdr:spPr bwMode="auto">
          <a:xfrm>
            <a:off x="7004538" y="0"/>
            <a:ext cx="1025309" cy="292141"/>
          </a:xfrm>
          <a:prstGeom prst="rect">
            <a:avLst/>
          </a:prstGeom>
          <a:solidFill>
            <a:sysClr val="window" lastClr="FFFFFF">
              <a:lumMod val="95000"/>
            </a:sysClr>
          </a:solidFill>
          <a:ln w="6350" cap="flat" cmpd="sng" algn="ctr">
            <a:solidFill>
              <a:sysClr val="windowText" lastClr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DE" sz="11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kumimoji="0" lang="de-DE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500-000007000000}"/>
              </a:ext>
            </a:extLst>
          </xdr:cNvPr>
          <xdr:cNvSpPr/>
        </xdr:nvSpPr>
        <xdr:spPr bwMode="auto">
          <a:xfrm>
            <a:off x="8044444" y="0"/>
            <a:ext cx="1025309" cy="292141"/>
          </a:xfrm>
          <a:prstGeom prst="rect">
            <a:avLst/>
          </a:prstGeom>
          <a:solidFill>
            <a:sysClr val="window" lastClr="FFFFFF">
              <a:lumMod val="95000"/>
            </a:sysClr>
          </a:solidFill>
          <a:ln w="6350" cap="flat" cmpd="sng" algn="ctr">
            <a:solidFill>
              <a:sysClr val="windowText" lastClr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DE" sz="11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kumimoji="0" lang="de-DE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8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571499</xdr:colOff>
      <xdr:row>0</xdr:row>
      <xdr:rowOff>0</xdr:rowOff>
    </xdr:from>
    <xdr:to>
      <xdr:col>25</xdr:col>
      <xdr:colOff>514328</xdr:colOff>
      <xdr:row>0</xdr:row>
      <xdr:rowOff>283348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00000000-0008-0000-7600-000008000000}"/>
            </a:ext>
          </a:extLst>
        </xdr:cNvPr>
        <xdr:cNvGrpSpPr/>
      </xdr:nvGrpSpPr>
      <xdr:grpSpPr>
        <a:xfrm>
          <a:off x="11900646" y="0"/>
          <a:ext cx="2027123" cy="283348"/>
          <a:chOff x="7004538" y="0"/>
          <a:chExt cx="2065215" cy="292141"/>
        </a:xfrm>
      </xdr:grpSpPr>
      <xdr:sp macro="" textlink="">
        <xdr:nvSpPr>
          <xdr:cNvPr id="9" name="Rechteck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600-000009000000}"/>
              </a:ext>
            </a:extLst>
          </xdr:cNvPr>
          <xdr:cNvSpPr/>
        </xdr:nvSpPr>
        <xdr:spPr bwMode="auto">
          <a:xfrm>
            <a:off x="7004538" y="0"/>
            <a:ext cx="1025309" cy="292141"/>
          </a:xfrm>
          <a:prstGeom prst="rect">
            <a:avLst/>
          </a:prstGeom>
          <a:solidFill>
            <a:sysClr val="window" lastClr="FFFFFF">
              <a:lumMod val="95000"/>
            </a:sysClr>
          </a:solidFill>
          <a:ln w="6350" cap="flat" cmpd="sng" algn="ctr">
            <a:solidFill>
              <a:sysClr val="windowText" lastClr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DE" sz="11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kumimoji="0" lang="de-DE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0" name="Rechteck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600-00000A000000}"/>
              </a:ext>
            </a:extLst>
          </xdr:cNvPr>
          <xdr:cNvSpPr/>
        </xdr:nvSpPr>
        <xdr:spPr bwMode="auto">
          <a:xfrm>
            <a:off x="8044444" y="0"/>
            <a:ext cx="1025309" cy="292141"/>
          </a:xfrm>
          <a:prstGeom prst="rect">
            <a:avLst/>
          </a:prstGeom>
          <a:solidFill>
            <a:sysClr val="window" lastClr="FFFFFF">
              <a:lumMod val="95000"/>
            </a:sysClr>
          </a:solidFill>
          <a:ln w="6350" cap="flat" cmpd="sng" algn="ctr">
            <a:solidFill>
              <a:sysClr val="windowText" lastClr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DE" sz="11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kumimoji="0" lang="de-DE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261904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00000000-0008-0000-7700-000003000000}"/>
            </a:ext>
          </a:extLst>
        </xdr:cNvPr>
        <xdr:cNvGrpSpPr/>
      </xdr:nvGrpSpPr>
      <xdr:grpSpPr>
        <a:xfrm>
          <a:off x="13315295" y="0"/>
          <a:ext cx="2106922" cy="268950"/>
          <a:chOff x="2384914" y="0"/>
          <a:chExt cx="2175375" cy="288000"/>
        </a:xfrm>
      </xdr:grpSpPr>
      <xdr:sp macro="" textlink="">
        <xdr:nvSpPr>
          <xdr:cNvPr id="4" name="Rechteck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7700-000004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Rechteck 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7700-000005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282807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pSpPr/>
      </xdr:nvGrpSpPr>
      <xdr:grpSpPr>
        <a:xfrm>
          <a:off x="5531082" y="0"/>
          <a:ext cx="2012718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579548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pSpPr/>
      </xdr:nvGrpSpPr>
      <xdr:grpSpPr>
        <a:xfrm>
          <a:off x="5437298" y="0"/>
          <a:ext cx="1992202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D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579548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5437298" y="0"/>
          <a:ext cx="1992202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411042</xdr:colOff>
      <xdr:row>0</xdr:row>
      <xdr:rowOff>0</xdr:rowOff>
    </xdr:from>
    <xdr:to>
      <xdr:col>10</xdr:col>
      <xdr:colOff>655773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pSpPr/>
      </xdr:nvGrpSpPr>
      <xdr:grpSpPr>
        <a:xfrm>
          <a:off x="4125792" y="0"/>
          <a:ext cx="2006856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231520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pSpPr/>
      </xdr:nvGrpSpPr>
      <xdr:grpSpPr>
        <a:xfrm>
          <a:off x="4405955" y="0"/>
          <a:ext cx="2013067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0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231520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GrpSpPr/>
      </xdr:nvGrpSpPr>
      <xdr:grpSpPr>
        <a:xfrm>
          <a:off x="4415193" y="0"/>
          <a:ext cx="2017845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GrpSpPr/>
      </xdr:nvGrpSpPr>
      <xdr:grpSpPr>
        <a:xfrm>
          <a:off x="4019538" y="0"/>
          <a:ext cx="2017847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2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pSpPr/>
      </xdr:nvGrpSpPr>
      <xdr:grpSpPr>
        <a:xfrm>
          <a:off x="4009981" y="0"/>
          <a:ext cx="2019758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404708</xdr:colOff>
      <xdr:row>32</xdr:row>
      <xdr:rowOff>64153</xdr:rowOff>
    </xdr:from>
    <xdr:to>
      <xdr:col>7</xdr:col>
      <xdr:colOff>811339</xdr:colOff>
      <xdr:row>34</xdr:row>
      <xdr:rowOff>30775</xdr:rowOff>
    </xdr:to>
    <xdr:sp macro="" textlink="">
      <xdr:nvSpPr>
        <xdr:cNvPr id="72769" name="Text Box 65">
          <a:extLst>
            <a:ext uri="{FF2B5EF4-FFF2-40B4-BE49-F238E27FC236}">
              <a16:creationId xmlns:a16="http://schemas.microsoft.com/office/drawing/2014/main" id="{00000000-0008-0000-0200-0000411C0100}"/>
            </a:ext>
          </a:extLst>
        </xdr:cNvPr>
        <xdr:cNvSpPr txBox="1">
          <a:spLocks noChangeArrowheads="1"/>
        </xdr:cNvSpPr>
      </xdr:nvSpPr>
      <xdr:spPr bwMode="auto">
        <a:xfrm>
          <a:off x="2188814" y="5031807"/>
          <a:ext cx="4912689" cy="2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DE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Telefonische Beratung: 089 / 2186  - </a:t>
          </a:r>
          <a:r>
            <a:rPr lang="de-DE" sz="1100" b="1" i="1" u="none" strike="noStrike" baseline="0">
              <a:solidFill>
                <a:srgbClr val="000000"/>
              </a:solidFill>
              <a:latin typeface="Arial"/>
              <a:cs typeface="Arial"/>
            </a:rPr>
            <a:t>2769</a:t>
          </a:r>
          <a:r>
            <a:rPr lang="de-DE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 (oder  2515)</a:t>
          </a:r>
        </a:p>
      </xdr:txBody>
    </xdr:sp>
    <xdr:clientData/>
  </xdr:twoCellAnchor>
  <xdr:twoCellAnchor>
    <xdr:from>
      <xdr:col>2</xdr:col>
      <xdr:colOff>404708</xdr:colOff>
      <xdr:row>5</xdr:row>
      <xdr:rowOff>80282</xdr:rowOff>
    </xdr:from>
    <xdr:to>
      <xdr:col>7</xdr:col>
      <xdr:colOff>811339</xdr:colOff>
      <xdr:row>8</xdr:row>
      <xdr:rowOff>12508</xdr:rowOff>
    </xdr:to>
    <xdr:sp macro="" textlink="">
      <xdr:nvSpPr>
        <xdr:cNvPr id="72771" name="Text Box 67">
          <a:extLst>
            <a:ext uri="{FF2B5EF4-FFF2-40B4-BE49-F238E27FC236}">
              <a16:creationId xmlns:a16="http://schemas.microsoft.com/office/drawing/2014/main" id="{00000000-0008-0000-0200-0000431C0100}"/>
            </a:ext>
          </a:extLst>
        </xdr:cNvPr>
        <xdr:cNvSpPr txBox="1">
          <a:spLocks noChangeArrowheads="1"/>
        </xdr:cNvSpPr>
      </xdr:nvSpPr>
      <xdr:spPr bwMode="auto">
        <a:xfrm>
          <a:off x="2188814" y="988820"/>
          <a:ext cx="4912689" cy="452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de-DE" sz="1300" b="1" i="1" u="none" strike="noStrike" baseline="0">
              <a:solidFill>
                <a:srgbClr val="000000"/>
              </a:solidFill>
              <a:latin typeface="Arial"/>
              <a:cs typeface="Arial"/>
            </a:rPr>
            <a:t>Lehrerbedarfsberechnung</a:t>
          </a:r>
        </a:p>
        <a:p>
          <a:pPr algn="ctr" rtl="0">
            <a:defRPr sz="1000"/>
          </a:pPr>
          <a:r>
            <a:rPr lang="de-DE" sz="1300" b="1" i="1" u="none" strike="noStrike" baseline="0">
              <a:solidFill>
                <a:srgbClr val="000000"/>
              </a:solidFill>
              <a:latin typeface="Arial"/>
              <a:cs typeface="Arial"/>
            </a:rPr>
            <a:t>Fachakademien</a:t>
          </a:r>
        </a:p>
      </xdr:txBody>
    </xdr:sp>
    <xdr:clientData/>
  </xdr:twoCellAnchor>
  <xdr:twoCellAnchor>
    <xdr:from>
      <xdr:col>3</xdr:col>
      <xdr:colOff>521134</xdr:colOff>
      <xdr:row>29</xdr:row>
      <xdr:rowOff>113782</xdr:rowOff>
    </xdr:from>
    <xdr:to>
      <xdr:col>6</xdr:col>
      <xdr:colOff>694913</xdr:colOff>
      <xdr:row>32</xdr:row>
      <xdr:rowOff>36752</xdr:rowOff>
    </xdr:to>
    <xdr:sp macro="" textlink="">
      <xdr:nvSpPr>
        <xdr:cNvPr id="55" name="Rechteck 5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/>
      </xdr:nvSpPr>
      <xdr:spPr bwMode="auto">
        <a:xfrm>
          <a:off x="3022482" y="4702347"/>
          <a:ext cx="2683409" cy="370231"/>
        </a:xfrm>
        <a:prstGeom prst="rect">
          <a:avLst/>
        </a:prstGeom>
        <a:solidFill>
          <a:schemeClr val="bg1">
            <a:lumMod val="95000"/>
          </a:schemeClr>
        </a:solidFill>
        <a:ln w="63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Hauptmenü</a:t>
          </a:r>
          <a:endParaRPr lang="de-DE" sz="9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37604</xdr:colOff>
      <xdr:row>1</xdr:row>
      <xdr:rowOff>87923</xdr:rowOff>
    </xdr:from>
    <xdr:to>
      <xdr:col>7</xdr:col>
      <xdr:colOff>277230</xdr:colOff>
      <xdr:row>4</xdr:row>
      <xdr:rowOff>61163</xdr:rowOff>
    </xdr:to>
    <xdr:grpSp>
      <xdr:nvGrpSpPr>
        <xdr:cNvPr id="26" name="Gruppieren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pSpPr/>
      </xdr:nvGrpSpPr>
      <xdr:grpSpPr>
        <a:xfrm>
          <a:off x="2542679" y="249848"/>
          <a:ext cx="3592426" cy="573315"/>
          <a:chOff x="2319704" y="307731"/>
          <a:chExt cx="3844472" cy="574048"/>
        </a:xfrm>
      </xdr:grpSpPr>
      <xdr:pic>
        <xdr:nvPicPr>
          <xdr:cNvPr id="27" name="Picture 77" descr="wappen">
            <a:hlinkClick xmlns:r="http://schemas.openxmlformats.org/officeDocument/2006/relationships" r:id="rId2" tooltip="Bayerisches Staatsministerium für Unterricht und Kultus"/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19704" y="307731"/>
            <a:ext cx="872636" cy="49310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9" name="Text Box 7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95827" y="308993"/>
            <a:ext cx="2968349" cy="57278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32004" rIns="36576" bIns="0" anchor="t" upright="1"/>
          <a:lstStyle/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Bayerisches Staatsministerium</a:t>
            </a:r>
          </a:p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für Unterricht und Kultus</a:t>
            </a:r>
          </a:p>
        </xdr:txBody>
      </xdr:sp>
    </xdr:grpSp>
    <xdr:clientData/>
  </xdr:twoCellAnchor>
  <xdr:twoCellAnchor>
    <xdr:from>
      <xdr:col>2</xdr:col>
      <xdr:colOff>117044</xdr:colOff>
      <xdr:row>8</xdr:row>
      <xdr:rowOff>41640</xdr:rowOff>
    </xdr:from>
    <xdr:to>
      <xdr:col>8</xdr:col>
      <xdr:colOff>211970</xdr:colOff>
      <xdr:row>28</xdr:row>
      <xdr:rowOff>116443</xdr:rowOff>
    </xdr:to>
    <xdr:grpSp>
      <xdr:nvGrpSpPr>
        <xdr:cNvPr id="11" name="Gruppieren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1783919" y="1489440"/>
          <a:ext cx="5124126" cy="3132328"/>
          <a:chOff x="1831544" y="1481820"/>
          <a:chExt cx="5261286" cy="3138043"/>
        </a:xfrm>
      </xdr:grpSpPr>
      <xdr:grpSp>
        <xdr:nvGrpSpPr>
          <xdr:cNvPr id="10" name="Gruppieren 9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GrpSpPr/>
        </xdr:nvGrpSpPr>
        <xdr:grpSpPr>
          <a:xfrm>
            <a:off x="4507889" y="1481820"/>
            <a:ext cx="2584941" cy="2059796"/>
            <a:chOff x="4507889" y="1481820"/>
            <a:chExt cx="2584941" cy="2059796"/>
          </a:xfrm>
        </xdr:grpSpPr>
        <xdr:sp macro="" textlink="">
          <xdr:nvSpPr>
            <xdr:cNvPr id="34" name="Rechteck 33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200-000022000000}"/>
                </a:ext>
              </a:extLst>
            </xdr:cNvPr>
            <xdr:cNvSpPr/>
          </xdr:nvSpPr>
          <xdr:spPr bwMode="auto">
            <a:xfrm>
              <a:off x="4510333" y="1842714"/>
              <a:ext cx="2579045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</a:t>
              </a:r>
              <a:r>
                <a:rPr lang="de-DE" sz="900" b="0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Sozialpädagogik - T4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50" name="Rechteck 4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200-000032000000}"/>
                </a:ext>
              </a:extLst>
            </xdr:cNvPr>
            <xdr:cNvSpPr/>
          </xdr:nvSpPr>
          <xdr:spPr bwMode="auto">
            <a:xfrm>
              <a:off x="4507889" y="2558440"/>
              <a:ext cx="2579045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Wirtschaft</a:t>
              </a:r>
            </a:p>
          </xdr:txBody>
        </xdr:sp>
        <xdr:sp macro="" textlink="">
          <xdr:nvSpPr>
            <xdr:cNvPr id="51" name="Rechteck 50">
              <a:hlinkClick xmlns:r="http://schemas.openxmlformats.org/officeDocument/2006/relationships" r:id="rId6"/>
              <a:extLst>
                <a:ext uri="{FF2B5EF4-FFF2-40B4-BE49-F238E27FC236}">
                  <a16:creationId xmlns:a16="http://schemas.microsoft.com/office/drawing/2014/main" id="{00000000-0008-0000-0200-000033000000}"/>
                </a:ext>
              </a:extLst>
            </xdr:cNvPr>
            <xdr:cNvSpPr/>
          </xdr:nvSpPr>
          <xdr:spPr bwMode="auto">
            <a:xfrm>
              <a:off x="4507889" y="2921961"/>
              <a:ext cx="2579045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</a:t>
              </a:r>
              <a:r>
                <a:rPr lang="de-DE" sz="900" b="0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Wirtschaft - T3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52" name="Rechteck 51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00000000-0008-0000-0200-000034000000}"/>
                </a:ext>
              </a:extLst>
            </xdr:cNvPr>
            <xdr:cNvSpPr/>
          </xdr:nvSpPr>
          <xdr:spPr bwMode="auto">
            <a:xfrm>
              <a:off x="4507889" y="3279140"/>
              <a:ext cx="2579045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</a:t>
              </a:r>
              <a:r>
                <a:rPr lang="de-DE" sz="900" b="0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Wirtschaft - T4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30" name="Rechteck 29">
              <a:hlinkClick xmlns:r="http://schemas.openxmlformats.org/officeDocument/2006/relationships" r:id="rId8"/>
              <a:extLst>
                <a:ext uri="{FF2B5EF4-FFF2-40B4-BE49-F238E27FC236}">
                  <a16:creationId xmlns:a16="http://schemas.microsoft.com/office/drawing/2014/main" id="{00000000-0008-0000-0200-00001E000000}"/>
                </a:ext>
              </a:extLst>
            </xdr:cNvPr>
            <xdr:cNvSpPr/>
          </xdr:nvSpPr>
          <xdr:spPr bwMode="auto">
            <a:xfrm>
              <a:off x="4507889" y="2202368"/>
              <a:ext cx="2579045" cy="26313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</a:t>
              </a:r>
              <a:r>
                <a:rPr lang="de-DE" sz="900" b="0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Sozialpädagogik - praxisintegriert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48" name="Rechteck 47">
              <a:hlinkClick xmlns:r="http://schemas.openxmlformats.org/officeDocument/2006/relationships" r:id="rId9"/>
              <a:extLst>
                <a:ext uri="{FF2B5EF4-FFF2-40B4-BE49-F238E27FC236}">
                  <a16:creationId xmlns:a16="http://schemas.microsoft.com/office/drawing/2014/main" id="{00000000-0008-0000-0200-000030000000}"/>
                </a:ext>
              </a:extLst>
            </xdr:cNvPr>
            <xdr:cNvSpPr/>
          </xdr:nvSpPr>
          <xdr:spPr bwMode="auto">
            <a:xfrm>
              <a:off x="4513784" y="1481820"/>
              <a:ext cx="2579046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Sozialpädagogik - T3</a:t>
              </a:r>
            </a:p>
          </xdr:txBody>
        </xdr:sp>
      </xdr:grpSp>
      <xdr:grpSp>
        <xdr:nvGrpSpPr>
          <xdr:cNvPr id="8" name="Gruppieren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GrpSpPr/>
        </xdr:nvGrpSpPr>
        <xdr:grpSpPr>
          <a:xfrm>
            <a:off x="1831544" y="1483123"/>
            <a:ext cx="2583466" cy="3136740"/>
            <a:chOff x="1831544" y="1483123"/>
            <a:chExt cx="2583466" cy="3136740"/>
          </a:xfrm>
        </xdr:grpSpPr>
        <xdr:sp macro="" textlink="">
          <xdr:nvSpPr>
            <xdr:cNvPr id="35" name="Rechteck 34">
              <a:hlinkClick xmlns:r="http://schemas.openxmlformats.org/officeDocument/2006/relationships" r:id="rId10"/>
              <a:extLst>
                <a:ext uri="{FF2B5EF4-FFF2-40B4-BE49-F238E27FC236}">
                  <a16:creationId xmlns:a16="http://schemas.microsoft.com/office/drawing/2014/main" id="{00000000-0008-0000-0200-000023000000}"/>
                </a:ext>
              </a:extLst>
            </xdr:cNvPr>
            <xdr:cNvSpPr/>
          </xdr:nvSpPr>
          <xdr:spPr bwMode="auto">
            <a:xfrm>
              <a:off x="1833269" y="4357387"/>
              <a:ext cx="2579045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</a:t>
              </a:r>
              <a:r>
                <a:rPr lang="de-DE" sz="900" b="0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Sozialpädagogik - VZ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28" name="Rechteck 27">
              <a:hlinkClick xmlns:r="http://schemas.openxmlformats.org/officeDocument/2006/relationships" r:id="rId11"/>
              <a:extLst>
                <a:ext uri="{FF2B5EF4-FFF2-40B4-BE49-F238E27FC236}">
                  <a16:creationId xmlns:a16="http://schemas.microsoft.com/office/drawing/2014/main" id="{00000000-0008-0000-0200-00001C000000}"/>
                </a:ext>
              </a:extLst>
            </xdr:cNvPr>
            <xdr:cNvSpPr/>
          </xdr:nvSpPr>
          <xdr:spPr bwMode="auto">
            <a:xfrm>
              <a:off x="1831544" y="1483123"/>
              <a:ext cx="2579046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Brau-</a:t>
              </a:r>
              <a:r>
                <a:rPr lang="de-DE" sz="900" b="0" baseline="0">
                  <a:latin typeface="Arial" panose="020B0604020202020204" pitchFamily="34" charset="0"/>
                  <a:cs typeface="Arial" panose="020B0604020202020204" pitchFamily="34" charset="0"/>
                </a:rPr>
                <a:t> und Getränketechnologie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31" name="Rechteck 30">
              <a:hlinkClick xmlns:r="http://schemas.openxmlformats.org/officeDocument/2006/relationships" r:id="rId12"/>
              <a:extLst>
                <a:ext uri="{FF2B5EF4-FFF2-40B4-BE49-F238E27FC236}">
                  <a16:creationId xmlns:a16="http://schemas.microsoft.com/office/drawing/2014/main" id="{00000000-0008-0000-0200-00001F000000}"/>
                </a:ext>
              </a:extLst>
            </xdr:cNvPr>
            <xdr:cNvSpPr/>
          </xdr:nvSpPr>
          <xdr:spPr bwMode="auto">
            <a:xfrm>
              <a:off x="1831544" y="1842034"/>
              <a:ext cx="2579046" cy="263861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Ernähungs- und Versorgungsmanagement</a:t>
              </a:r>
            </a:p>
          </xdr:txBody>
        </xdr:sp>
        <xdr:sp macro="" textlink="">
          <xdr:nvSpPr>
            <xdr:cNvPr id="32" name="Rechteck 31">
              <a:hlinkClick xmlns:r="http://schemas.openxmlformats.org/officeDocument/2006/relationships" r:id="rId13"/>
              <a:extLst>
                <a:ext uri="{FF2B5EF4-FFF2-40B4-BE49-F238E27FC236}">
                  <a16:creationId xmlns:a16="http://schemas.microsoft.com/office/drawing/2014/main" id="{00000000-0008-0000-0200-000020000000}"/>
                </a:ext>
              </a:extLst>
            </xdr:cNvPr>
            <xdr:cNvSpPr/>
          </xdr:nvSpPr>
          <xdr:spPr bwMode="auto">
            <a:xfrm>
              <a:off x="1831544" y="2202329"/>
              <a:ext cx="2579046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Raum-</a:t>
              </a:r>
              <a:r>
                <a:rPr lang="de-DE" sz="900" b="0" baseline="0">
                  <a:latin typeface="Arial" panose="020B0604020202020204" pitchFamily="34" charset="0"/>
                  <a:cs typeface="Arial" panose="020B0604020202020204" pitchFamily="34" charset="0"/>
                </a:rPr>
                <a:t> und Objektdesign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33" name="Rechteck 32">
              <a:hlinkClick xmlns:r="http://schemas.openxmlformats.org/officeDocument/2006/relationships" r:id="rId14"/>
              <a:extLst>
                <a:ext uri="{FF2B5EF4-FFF2-40B4-BE49-F238E27FC236}">
                  <a16:creationId xmlns:a16="http://schemas.microsoft.com/office/drawing/2014/main" id="{00000000-0008-0000-0200-000021000000}"/>
                </a:ext>
              </a:extLst>
            </xdr:cNvPr>
            <xdr:cNvSpPr/>
          </xdr:nvSpPr>
          <xdr:spPr bwMode="auto">
            <a:xfrm>
              <a:off x="1831544" y="3279600"/>
              <a:ext cx="2579046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Heilpädagogik - T4</a:t>
              </a:r>
            </a:p>
          </xdr:txBody>
        </xdr:sp>
        <xdr:sp macro="" textlink="">
          <xdr:nvSpPr>
            <xdr:cNvPr id="45" name="Rechteck 44">
              <a:hlinkClick xmlns:r="http://schemas.openxmlformats.org/officeDocument/2006/relationships" r:id="rId15"/>
              <a:extLst>
                <a:ext uri="{FF2B5EF4-FFF2-40B4-BE49-F238E27FC236}">
                  <a16:creationId xmlns:a16="http://schemas.microsoft.com/office/drawing/2014/main" id="{00000000-0008-0000-0200-00002D000000}"/>
                </a:ext>
              </a:extLst>
            </xdr:cNvPr>
            <xdr:cNvSpPr/>
          </xdr:nvSpPr>
          <xdr:spPr bwMode="auto">
            <a:xfrm>
              <a:off x="1831544" y="2564085"/>
              <a:ext cx="2579046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Heilpädagogik</a:t>
              </a:r>
              <a:r>
                <a:rPr lang="de-DE" sz="900" b="0" baseline="0">
                  <a:latin typeface="Arial" panose="020B0604020202020204" pitchFamily="34" charset="0"/>
                  <a:cs typeface="Arial" panose="020B0604020202020204" pitchFamily="34" charset="0"/>
                </a:rPr>
                <a:t> - VZ</a:t>
              </a:r>
              <a:endParaRPr lang="de-DE" sz="900" b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46" name="Rechteck 45">
              <a:hlinkClick xmlns:r="http://schemas.openxmlformats.org/officeDocument/2006/relationships" r:id="rId16"/>
              <a:extLst>
                <a:ext uri="{FF2B5EF4-FFF2-40B4-BE49-F238E27FC236}">
                  <a16:creationId xmlns:a16="http://schemas.microsoft.com/office/drawing/2014/main" id="{00000000-0008-0000-0200-00002E000000}"/>
                </a:ext>
              </a:extLst>
            </xdr:cNvPr>
            <xdr:cNvSpPr/>
          </xdr:nvSpPr>
          <xdr:spPr bwMode="auto">
            <a:xfrm>
              <a:off x="1831544" y="3639279"/>
              <a:ext cx="2579046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Medizintechnik</a:t>
              </a:r>
            </a:p>
          </xdr:txBody>
        </xdr:sp>
        <xdr:sp macro="" textlink="">
          <xdr:nvSpPr>
            <xdr:cNvPr id="47" name="Rechteck 46">
              <a:hlinkClick xmlns:r="http://schemas.openxmlformats.org/officeDocument/2006/relationships" r:id="rId17"/>
              <a:extLst>
                <a:ext uri="{FF2B5EF4-FFF2-40B4-BE49-F238E27FC236}">
                  <a16:creationId xmlns:a16="http://schemas.microsoft.com/office/drawing/2014/main" id="{00000000-0008-0000-0200-00002F000000}"/>
                </a:ext>
              </a:extLst>
            </xdr:cNvPr>
            <xdr:cNvSpPr/>
          </xdr:nvSpPr>
          <xdr:spPr bwMode="auto">
            <a:xfrm>
              <a:off x="1831544" y="3998879"/>
              <a:ext cx="2579046" cy="262476"/>
            </a:xfrm>
            <a:prstGeom prst="rect">
              <a:avLst/>
            </a:prstGeom>
            <a:solidFill>
              <a:schemeClr val="bg1">
                <a:lumMod val="95000"/>
              </a:schemeClr>
            </a:solidFill>
            <a:ln w="6350" cap="flat" cmpd="sng" algn="ctr">
              <a:solidFill>
                <a:schemeClr val="tx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algn="ctr"/>
              <a:r>
                <a:rPr lang="de-DE" sz="900" b="0">
                  <a:latin typeface="Arial" panose="020B0604020202020204" pitchFamily="34" charset="0"/>
                  <a:cs typeface="Arial" panose="020B0604020202020204" pitchFamily="34" charset="0"/>
                </a:rPr>
                <a:t>FAK Restauratoren für Möbel und Holzobjekte</a:t>
              </a:r>
            </a:p>
          </xdr:txBody>
        </xdr:sp>
        <xdr:sp macro="" textlink="">
          <xdr:nvSpPr>
            <xdr:cNvPr id="37" name="Rechteck 36">
              <a:hlinkClick xmlns:r="http://schemas.openxmlformats.org/officeDocument/2006/relationships" r:id="rId18"/>
              <a:extLst>
                <a:ext uri="{FF2B5EF4-FFF2-40B4-BE49-F238E27FC236}">
                  <a16:creationId xmlns:a16="http://schemas.microsoft.com/office/drawing/2014/main" id="{00000000-0008-0000-0200-000025000000}"/>
                </a:ext>
              </a:extLst>
            </xdr:cNvPr>
            <xdr:cNvSpPr/>
          </xdr:nvSpPr>
          <xdr:spPr bwMode="auto">
            <a:xfrm>
              <a:off x="1835964" y="2920074"/>
              <a:ext cx="2579046" cy="262476"/>
            </a:xfrm>
            <a:prstGeom prst="rect">
              <a:avLst/>
            </a:prstGeom>
            <a:solidFill>
              <a:sysClr val="window" lastClr="FFFFFF">
                <a:lumMod val="95000"/>
              </a:sysClr>
            </a:solidFill>
            <a:ln w="6350" cap="flat" cmpd="sng" algn="ctr">
              <a:solidFill>
                <a:sysClr val="windowText" lastClr="000000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wrap="square" lIns="18288" tIns="0" rIns="0" bIns="0" rtlCol="0" anchor="ctr" upright="1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DE" sz="9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Arial" panose="020B0604020202020204" pitchFamily="34" charset="0"/>
                  <a:cs typeface="Arial" panose="020B0604020202020204" pitchFamily="34" charset="0"/>
                </a:rPr>
                <a:t>FAK Heilpädagogik - T3</a:t>
              </a:r>
            </a:p>
          </xdr:txBody>
        </xdr:sp>
      </xdr:grp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pSpPr/>
      </xdr:nvGrpSpPr>
      <xdr:grpSpPr>
        <a:xfrm>
          <a:off x="4019538" y="0"/>
          <a:ext cx="2017847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4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GrpSpPr/>
      </xdr:nvGrpSpPr>
      <xdr:grpSpPr>
        <a:xfrm>
          <a:off x="4009981" y="0"/>
          <a:ext cx="2019758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5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5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897473</xdr:colOff>
      <xdr:row>0</xdr:row>
      <xdr:rowOff>0</xdr:rowOff>
    </xdr:from>
    <xdr:to>
      <xdr:col>10</xdr:col>
      <xdr:colOff>0</xdr:colOff>
      <xdr:row>1</xdr:row>
      <xdr:rowOff>126489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pSpPr/>
      </xdr:nvGrpSpPr>
      <xdr:grpSpPr>
        <a:xfrm>
          <a:off x="5717123" y="0"/>
          <a:ext cx="2026702" cy="288414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6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6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231520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GrpSpPr/>
      </xdr:nvGrpSpPr>
      <xdr:grpSpPr>
        <a:xfrm>
          <a:off x="4574920" y="0"/>
          <a:ext cx="2016380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7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7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498952</xdr:colOff>
      <xdr:row>0</xdr:row>
      <xdr:rowOff>0</xdr:rowOff>
    </xdr:from>
    <xdr:to>
      <xdr:col>12</xdr:col>
      <xdr:colOff>0</xdr:colOff>
      <xdr:row>1</xdr:row>
      <xdr:rowOff>60865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GrpSpPr/>
      </xdr:nvGrpSpPr>
      <xdr:grpSpPr>
        <a:xfrm>
          <a:off x="4777875" y="0"/>
          <a:ext cx="2043490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8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8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231520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GrpSpPr/>
      </xdr:nvGrpSpPr>
      <xdr:grpSpPr>
        <a:xfrm>
          <a:off x="4412995" y="0"/>
          <a:ext cx="2016380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9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9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231520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pSpPr/>
      </xdr:nvGrpSpPr>
      <xdr:grpSpPr>
        <a:xfrm>
          <a:off x="5403595" y="0"/>
          <a:ext cx="2016380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A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A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418356</xdr:colOff>
      <xdr:row>0</xdr:row>
      <xdr:rowOff>732</xdr:rowOff>
    </xdr:from>
    <xdr:to>
      <xdr:col>11</xdr:col>
      <xdr:colOff>0</xdr:colOff>
      <xdr:row>1</xdr:row>
      <xdr:rowOff>127540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GrpSpPr/>
      </xdr:nvGrpSpPr>
      <xdr:grpSpPr>
        <a:xfrm>
          <a:off x="4133106" y="732"/>
          <a:ext cx="2000994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B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B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729749</xdr:colOff>
      <xdr:row>0</xdr:row>
      <xdr:rowOff>0</xdr:rowOff>
    </xdr:from>
    <xdr:to>
      <xdr:col>8</xdr:col>
      <xdr:colOff>1099038</xdr:colOff>
      <xdr:row>1</xdr:row>
      <xdr:rowOff>126808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GrpSpPr/>
      </xdr:nvGrpSpPr>
      <xdr:grpSpPr>
        <a:xfrm>
          <a:off x="4111124" y="0"/>
          <a:ext cx="2036164" cy="288733"/>
          <a:chOff x="2384914" y="0"/>
          <a:chExt cx="2175375" cy="288000"/>
        </a:xfrm>
      </xdr:grpSpPr>
      <xdr:sp macro="" textlink="">
        <xdr:nvSpPr>
          <xdr:cNvPr id="7" name="Rechteck 6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C00-000007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8" name="Rechteck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C00-000008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729749</xdr:colOff>
      <xdr:row>0</xdr:row>
      <xdr:rowOff>0</xdr:rowOff>
    </xdr:from>
    <xdr:to>
      <xdr:col>8</xdr:col>
      <xdr:colOff>1099038</xdr:colOff>
      <xdr:row>1</xdr:row>
      <xdr:rowOff>126808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1D00-000006000000}"/>
            </a:ext>
          </a:extLst>
        </xdr:cNvPr>
        <xdr:cNvGrpSpPr/>
      </xdr:nvGrpSpPr>
      <xdr:grpSpPr>
        <a:xfrm>
          <a:off x="4111124" y="0"/>
          <a:ext cx="2036164" cy="288733"/>
          <a:chOff x="2384914" y="0"/>
          <a:chExt cx="2175375" cy="288000"/>
        </a:xfrm>
      </xdr:grpSpPr>
      <xdr:sp macro="" textlink="">
        <xdr:nvSpPr>
          <xdr:cNvPr id="7" name="Rechteck 6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D00-000007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8" name="Rechteck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D00-000008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867589</xdr:colOff>
      <xdr:row>29</xdr:row>
      <xdr:rowOff>114300</xdr:rowOff>
    </xdr:from>
    <xdr:to>
      <xdr:col>7</xdr:col>
      <xdr:colOff>377071</xdr:colOff>
      <xdr:row>31</xdr:row>
      <xdr:rowOff>78180</xdr:rowOff>
    </xdr:to>
    <xdr:sp macro="" textlink="">
      <xdr:nvSpPr>
        <xdr:cNvPr id="73800" name="Text Box 72">
          <a:extLst>
            <a:ext uri="{FF2B5EF4-FFF2-40B4-BE49-F238E27FC236}">
              <a16:creationId xmlns:a16="http://schemas.microsoft.com/office/drawing/2014/main" id="{00000000-0008-0000-0300-000048200100}"/>
            </a:ext>
          </a:extLst>
        </xdr:cNvPr>
        <xdr:cNvSpPr txBox="1">
          <a:spLocks noChangeArrowheads="1"/>
        </xdr:cNvSpPr>
      </xdr:nvSpPr>
      <xdr:spPr bwMode="auto">
        <a:xfrm>
          <a:off x="2040150" y="4669878"/>
          <a:ext cx="4909171" cy="259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DE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Telefonische Beratung: 089 / 2186  - </a:t>
          </a:r>
          <a:r>
            <a:rPr lang="de-DE" sz="1100" b="1" i="1" u="none" strike="noStrike" baseline="0">
              <a:solidFill>
                <a:srgbClr val="000000"/>
              </a:solidFill>
              <a:latin typeface="Arial"/>
              <a:cs typeface="Arial"/>
            </a:rPr>
            <a:t>2769</a:t>
          </a:r>
          <a:r>
            <a:rPr lang="de-DE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 (oder  2515)</a:t>
          </a:r>
        </a:p>
      </xdr:txBody>
    </xdr:sp>
    <xdr:clientData/>
  </xdr:twoCellAnchor>
  <xdr:twoCellAnchor>
    <xdr:from>
      <xdr:col>1</xdr:col>
      <xdr:colOff>867589</xdr:colOff>
      <xdr:row>5</xdr:row>
      <xdr:rowOff>148144</xdr:rowOff>
    </xdr:from>
    <xdr:to>
      <xdr:col>7</xdr:col>
      <xdr:colOff>377071</xdr:colOff>
      <xdr:row>8</xdr:row>
      <xdr:rowOff>79991</xdr:rowOff>
    </xdr:to>
    <xdr:sp macro="" textlink="">
      <xdr:nvSpPr>
        <xdr:cNvPr id="73804" name="Text Box 76">
          <a:extLst>
            <a:ext uri="{FF2B5EF4-FFF2-40B4-BE49-F238E27FC236}">
              <a16:creationId xmlns:a16="http://schemas.microsoft.com/office/drawing/2014/main" id="{00000000-0008-0000-0300-00004C200100}"/>
            </a:ext>
          </a:extLst>
        </xdr:cNvPr>
        <xdr:cNvSpPr txBox="1">
          <a:spLocks noChangeArrowheads="1"/>
        </xdr:cNvSpPr>
      </xdr:nvSpPr>
      <xdr:spPr bwMode="auto">
        <a:xfrm>
          <a:off x="2040150" y="1057946"/>
          <a:ext cx="4909171" cy="454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de-DE" sz="1300" b="1" i="1" u="none" strike="noStrike" baseline="0">
              <a:solidFill>
                <a:srgbClr val="000000"/>
              </a:solidFill>
              <a:latin typeface="Arial"/>
              <a:cs typeface="Arial"/>
            </a:rPr>
            <a:t>Lehrerbedarfsberechnung</a:t>
          </a:r>
        </a:p>
        <a:p>
          <a:pPr algn="ctr" rtl="0">
            <a:defRPr sz="1000"/>
          </a:pPr>
          <a:r>
            <a:rPr lang="de-DE" sz="1300" b="1" i="1" u="none" strike="noStrike" baseline="0">
              <a:solidFill>
                <a:srgbClr val="000000"/>
              </a:solidFill>
              <a:latin typeface="Arial"/>
              <a:cs typeface="Arial"/>
            </a:rPr>
            <a:t>Berufsfachschulen</a:t>
          </a:r>
        </a:p>
      </xdr:txBody>
    </xdr:sp>
    <xdr:clientData/>
  </xdr:twoCellAnchor>
  <xdr:twoCellAnchor>
    <xdr:from>
      <xdr:col>3</xdr:col>
      <xdr:colOff>85466</xdr:colOff>
      <xdr:row>25</xdr:row>
      <xdr:rowOff>133801</xdr:rowOff>
    </xdr:from>
    <xdr:to>
      <xdr:col>6</xdr:col>
      <xdr:colOff>259245</xdr:colOff>
      <xdr:row>28</xdr:row>
      <xdr:rowOff>57633</xdr:rowOff>
    </xdr:to>
    <xdr:sp macro="" textlink="">
      <xdr:nvSpPr>
        <xdr:cNvPr id="47" name="Rechteck 4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 bwMode="auto">
        <a:xfrm>
          <a:off x="3057923" y="4098172"/>
          <a:ext cx="2873624" cy="367237"/>
        </a:xfrm>
        <a:prstGeom prst="rect">
          <a:avLst/>
        </a:prstGeom>
        <a:solidFill>
          <a:schemeClr val="bg1">
            <a:lumMod val="95000"/>
          </a:schemeClr>
        </a:solidFill>
        <a:ln w="63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Hauptmenü</a:t>
          </a:r>
          <a:endParaRPr lang="de-DE" sz="9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499990</xdr:colOff>
      <xdr:row>1</xdr:row>
      <xdr:rowOff>118490</xdr:rowOff>
    </xdr:from>
    <xdr:to>
      <xdr:col>6</xdr:col>
      <xdr:colOff>744669</xdr:colOff>
      <xdr:row>4</xdr:row>
      <xdr:rowOff>91478</xdr:rowOff>
    </xdr:to>
    <xdr:grpSp>
      <xdr:nvGrpSpPr>
        <xdr:cNvPr id="54" name="Gruppieren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GrpSpPr/>
      </xdr:nvGrpSpPr>
      <xdr:grpSpPr>
        <a:xfrm>
          <a:off x="2429838" y="284142"/>
          <a:ext cx="3590853" cy="569336"/>
          <a:chOff x="2319704" y="307731"/>
          <a:chExt cx="3844472" cy="574048"/>
        </a:xfrm>
      </xdr:grpSpPr>
      <xdr:pic>
        <xdr:nvPicPr>
          <xdr:cNvPr id="55" name="Picture 77" descr="wappen">
            <a:hlinkClick xmlns:r="http://schemas.openxmlformats.org/officeDocument/2006/relationships" r:id="rId2" tooltip="Bayerisches Staatsministerium für Unterricht und Kultus"/>
            <a:extLst>
              <a:ext uri="{FF2B5EF4-FFF2-40B4-BE49-F238E27FC236}">
                <a16:creationId xmlns:a16="http://schemas.microsoft.com/office/drawing/2014/main" id="{00000000-0008-0000-0300-00003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19704" y="307731"/>
            <a:ext cx="872636" cy="49310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56" name="Text Box 7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300-00003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95827" y="308993"/>
            <a:ext cx="2968349" cy="57278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32004" rIns="36576" bIns="0" anchor="t" upright="1"/>
          <a:lstStyle/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Bayerisches Staatsministerium</a:t>
            </a:r>
          </a:p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für Unterricht und Kultus</a:t>
            </a:r>
          </a:p>
        </xdr:txBody>
      </xdr:sp>
    </xdr:grpSp>
    <xdr:clientData/>
  </xdr:twoCellAnchor>
  <xdr:twoCellAnchor>
    <xdr:from>
      <xdr:col>0</xdr:col>
      <xdr:colOff>953422</xdr:colOff>
      <xdr:row>9</xdr:row>
      <xdr:rowOff>134010</xdr:rowOff>
    </xdr:from>
    <xdr:to>
      <xdr:col>8</xdr:col>
      <xdr:colOff>573331</xdr:colOff>
      <xdr:row>24</xdr:row>
      <xdr:rowOff>98763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pSpPr/>
      </xdr:nvGrpSpPr>
      <xdr:grpSpPr>
        <a:xfrm>
          <a:off x="953422" y="1724271"/>
          <a:ext cx="6569018" cy="2217622"/>
          <a:chOff x="953422" y="1734210"/>
          <a:chExt cx="6744609" cy="2269803"/>
        </a:xfrm>
      </xdr:grpSpPr>
      <xdr:sp macro="" textlink="">
        <xdr:nvSpPr>
          <xdr:cNvPr id="78" name="Rechteck 77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300-00004E000000}"/>
              </a:ext>
            </a:extLst>
          </xdr:cNvPr>
          <xdr:cNvSpPr/>
        </xdr:nvSpPr>
        <xdr:spPr bwMode="auto">
          <a:xfrm>
            <a:off x="4365715" y="1736273"/>
            <a:ext cx="1046754" cy="327892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IT-Berufe (1.J)</a:t>
            </a:r>
          </a:p>
        </xdr:txBody>
      </xdr:sp>
      <xdr:sp macro="" textlink="">
        <xdr:nvSpPr>
          <xdr:cNvPr id="48" name="Rechteck 47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300-000030000000}"/>
              </a:ext>
            </a:extLst>
          </xdr:cNvPr>
          <xdr:cNvSpPr/>
        </xdr:nvSpPr>
        <xdr:spPr bwMode="auto">
          <a:xfrm>
            <a:off x="953422" y="1735302"/>
            <a:ext cx="1044293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Assistenten für Informatik</a:t>
            </a:r>
          </a:p>
        </xdr:txBody>
      </xdr:sp>
      <xdr:sp macro="" textlink="">
        <xdr:nvSpPr>
          <xdr:cNvPr id="49" name="Rechteck 48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300-000031000000}"/>
              </a:ext>
            </a:extLst>
          </xdr:cNvPr>
          <xdr:cNvSpPr/>
        </xdr:nvSpPr>
        <xdr:spPr bwMode="auto">
          <a:xfrm>
            <a:off x="953422" y="2126783"/>
            <a:ext cx="1044293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Anlagenmechaniker für SHK</a:t>
            </a:r>
          </a:p>
        </xdr:txBody>
      </xdr:sp>
      <xdr:sp macro="" textlink="">
        <xdr:nvSpPr>
          <xdr:cNvPr id="50" name="Rechteck 49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300-000032000000}"/>
              </a:ext>
            </a:extLst>
          </xdr:cNvPr>
          <xdr:cNvSpPr/>
        </xdr:nvSpPr>
        <xdr:spPr bwMode="auto">
          <a:xfrm>
            <a:off x="953422" y="2513321"/>
            <a:ext cx="1044293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biolog.-techn.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Assistenten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1" name="Rechteck 50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300-000033000000}"/>
              </a:ext>
            </a:extLst>
          </xdr:cNvPr>
          <xdr:cNvSpPr/>
        </xdr:nvSpPr>
        <xdr:spPr bwMode="auto">
          <a:xfrm>
            <a:off x="953422" y="2896497"/>
            <a:ext cx="1044293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Bautechnik</a:t>
            </a:r>
          </a:p>
        </xdr:txBody>
      </xdr:sp>
      <xdr:sp macro="" textlink="">
        <xdr:nvSpPr>
          <xdr:cNvPr id="52" name="Rechteck 5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300-000034000000}"/>
              </a:ext>
            </a:extLst>
          </xdr:cNvPr>
          <xdr:cNvSpPr/>
        </xdr:nvSpPr>
        <xdr:spPr bwMode="auto">
          <a:xfrm>
            <a:off x="953422" y="3273510"/>
            <a:ext cx="1044293" cy="338262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bekleidungstech.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Assistenten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3" name="Rechteck 52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300-000035000000}"/>
              </a:ext>
            </a:extLst>
          </xdr:cNvPr>
          <xdr:cNvSpPr/>
        </xdr:nvSpPr>
        <xdr:spPr bwMode="auto">
          <a:xfrm>
            <a:off x="953422" y="3656684"/>
            <a:ext cx="1044293" cy="341625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chemisch-techn.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Assistenten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60" name="Rechteck 59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300-00003C000000}"/>
              </a:ext>
            </a:extLst>
          </xdr:cNvPr>
          <xdr:cNvSpPr/>
        </xdr:nvSpPr>
        <xdr:spPr bwMode="auto">
          <a:xfrm>
            <a:off x="2114077" y="1735302"/>
            <a:ext cx="1016166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Ernährung und Versorgung</a:t>
            </a:r>
          </a:p>
        </xdr:txBody>
      </xdr:sp>
      <xdr:sp macro="" textlink="">
        <xdr:nvSpPr>
          <xdr:cNvPr id="61" name="Rechteck 60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300-00003D000000}"/>
              </a:ext>
            </a:extLst>
          </xdr:cNvPr>
          <xdr:cNvSpPr/>
        </xdr:nvSpPr>
        <xdr:spPr bwMode="auto">
          <a:xfrm>
            <a:off x="2114077" y="2125969"/>
            <a:ext cx="1016166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Ern. und Vers. / Sozialpflege</a:t>
            </a:r>
          </a:p>
        </xdr:txBody>
      </xdr:sp>
      <xdr:sp macro="" textlink="">
        <xdr:nvSpPr>
          <xdr:cNvPr id="62" name="Rechteck 61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300-00003E000000}"/>
              </a:ext>
            </a:extLst>
          </xdr:cNvPr>
          <xdr:cNvSpPr/>
        </xdr:nvSpPr>
        <xdr:spPr bwMode="auto">
          <a:xfrm>
            <a:off x="2114077" y="2516506"/>
            <a:ext cx="1016166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Euro-Management-Assistenten</a:t>
            </a:r>
          </a:p>
        </xdr:txBody>
      </xdr:sp>
      <xdr:sp macro="" textlink="">
        <xdr:nvSpPr>
          <xdr:cNvPr id="63" name="Rechteck 62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300-00003F000000}"/>
              </a:ext>
            </a:extLst>
          </xdr:cNvPr>
          <xdr:cNvSpPr/>
        </xdr:nvSpPr>
        <xdr:spPr bwMode="auto">
          <a:xfrm>
            <a:off x="2114077" y="2895758"/>
            <a:ext cx="1016166" cy="330642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Farb-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und Raumgestaltung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64" name="Rechteck 63">
            <a:hlinkClick xmlns:r="http://schemas.openxmlformats.org/officeDocument/2006/relationships" r:id="rId15"/>
            <a:extLst>
              <a:ext uri="{FF2B5EF4-FFF2-40B4-BE49-F238E27FC236}">
                <a16:creationId xmlns:a16="http://schemas.microsoft.com/office/drawing/2014/main" id="{00000000-0008-0000-0300-000040000000}"/>
              </a:ext>
            </a:extLst>
          </xdr:cNvPr>
          <xdr:cNvSpPr/>
        </xdr:nvSpPr>
        <xdr:spPr bwMode="auto">
          <a:xfrm>
            <a:off x="2114077" y="3276711"/>
            <a:ext cx="1016166" cy="34162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Fertigungstechnik (Maschinen- u. Anlag.)</a:t>
            </a:r>
          </a:p>
        </xdr:txBody>
      </xdr:sp>
      <xdr:sp macro="" textlink="">
        <xdr:nvSpPr>
          <xdr:cNvPr id="69" name="Rechteck 68">
            <a:hlinkClick xmlns:r="http://schemas.openxmlformats.org/officeDocument/2006/relationships" r:id="rId16"/>
            <a:extLst>
              <a:ext uri="{FF2B5EF4-FFF2-40B4-BE49-F238E27FC236}">
                <a16:creationId xmlns:a16="http://schemas.microsoft.com/office/drawing/2014/main" id="{00000000-0008-0000-0300-000045000000}"/>
              </a:ext>
            </a:extLst>
          </xdr:cNvPr>
          <xdr:cNvSpPr/>
        </xdr:nvSpPr>
        <xdr:spPr bwMode="auto">
          <a:xfrm>
            <a:off x="3237080" y="1737176"/>
            <a:ext cx="1023786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Glas u. Schmuck</a:t>
            </a:r>
          </a:p>
        </xdr:txBody>
      </xdr:sp>
      <xdr:sp macro="" textlink="">
        <xdr:nvSpPr>
          <xdr:cNvPr id="70" name="Rechteck 69">
            <a:hlinkClick xmlns:r="http://schemas.openxmlformats.org/officeDocument/2006/relationships" r:id="rId17"/>
            <a:extLst>
              <a:ext uri="{FF2B5EF4-FFF2-40B4-BE49-F238E27FC236}">
                <a16:creationId xmlns:a16="http://schemas.microsoft.com/office/drawing/2014/main" id="{00000000-0008-0000-0300-000046000000}"/>
              </a:ext>
            </a:extLst>
          </xdr:cNvPr>
          <xdr:cNvSpPr/>
        </xdr:nvSpPr>
        <xdr:spPr bwMode="auto">
          <a:xfrm>
            <a:off x="2106755" y="3663879"/>
            <a:ext cx="1016166" cy="33972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gastgewerbliche Berufe</a:t>
            </a:r>
          </a:p>
        </xdr:txBody>
      </xdr:sp>
      <xdr:sp macro="" textlink="">
        <xdr:nvSpPr>
          <xdr:cNvPr id="71" name="Rechteck 70">
            <a:hlinkClick xmlns:r="http://schemas.openxmlformats.org/officeDocument/2006/relationships" r:id="rId18"/>
            <a:extLst>
              <a:ext uri="{FF2B5EF4-FFF2-40B4-BE49-F238E27FC236}">
                <a16:creationId xmlns:a16="http://schemas.microsoft.com/office/drawing/2014/main" id="{00000000-0008-0000-0300-000047000000}"/>
              </a:ext>
            </a:extLst>
          </xdr:cNvPr>
          <xdr:cNvSpPr/>
        </xdr:nvSpPr>
        <xdr:spPr bwMode="auto">
          <a:xfrm>
            <a:off x="3237080" y="2512263"/>
            <a:ext cx="1023786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Holzbildhauer</a:t>
            </a:r>
          </a:p>
        </xdr:txBody>
      </xdr:sp>
      <xdr:sp macro="" textlink="">
        <xdr:nvSpPr>
          <xdr:cNvPr id="72" name="Rechteck 71">
            <a:hlinkClick xmlns:r="http://schemas.openxmlformats.org/officeDocument/2006/relationships" r:id="rId19"/>
            <a:extLst>
              <a:ext uri="{FF2B5EF4-FFF2-40B4-BE49-F238E27FC236}">
                <a16:creationId xmlns:a16="http://schemas.microsoft.com/office/drawing/2014/main" id="{00000000-0008-0000-0300-000048000000}"/>
              </a:ext>
            </a:extLst>
          </xdr:cNvPr>
          <xdr:cNvSpPr/>
        </xdr:nvSpPr>
        <xdr:spPr bwMode="auto">
          <a:xfrm>
            <a:off x="3237080" y="2892872"/>
            <a:ext cx="1023786" cy="338262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Hotel- und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Tourismusmanagement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3" name="Rechteck 72">
            <a:hlinkClick xmlns:r="http://schemas.openxmlformats.org/officeDocument/2006/relationships" r:id="rId20"/>
            <a:extLst>
              <a:ext uri="{FF2B5EF4-FFF2-40B4-BE49-F238E27FC236}">
                <a16:creationId xmlns:a16="http://schemas.microsoft.com/office/drawing/2014/main" id="{00000000-0008-0000-0300-000049000000}"/>
              </a:ext>
            </a:extLst>
          </xdr:cNvPr>
          <xdr:cNvSpPr/>
        </xdr:nvSpPr>
        <xdr:spPr bwMode="auto">
          <a:xfrm>
            <a:off x="3237080" y="3276046"/>
            <a:ext cx="1023786" cy="34162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Hotelmanagement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(2J.)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4" name="Rechteck 73">
            <a:hlinkClick xmlns:r="http://schemas.openxmlformats.org/officeDocument/2006/relationships" r:id="rId21"/>
            <a:extLst>
              <a:ext uri="{FF2B5EF4-FFF2-40B4-BE49-F238E27FC236}">
                <a16:creationId xmlns:a16="http://schemas.microsoft.com/office/drawing/2014/main" id="{00000000-0008-0000-0300-00004A000000}"/>
              </a:ext>
            </a:extLst>
          </xdr:cNvPr>
          <xdr:cNvSpPr/>
        </xdr:nvSpPr>
        <xdr:spPr bwMode="auto">
          <a:xfrm>
            <a:off x="3236215" y="3665403"/>
            <a:ext cx="1034278" cy="3321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Hotelmanagement (3J.)</a:t>
            </a:r>
          </a:p>
        </xdr:txBody>
      </xdr:sp>
      <xdr:sp macro="" textlink="">
        <xdr:nvSpPr>
          <xdr:cNvPr id="79" name="Rechteck 78">
            <a:hlinkClick xmlns:r="http://schemas.openxmlformats.org/officeDocument/2006/relationships" r:id="rId22"/>
            <a:extLst>
              <a:ext uri="{FF2B5EF4-FFF2-40B4-BE49-F238E27FC236}">
                <a16:creationId xmlns:a16="http://schemas.microsoft.com/office/drawing/2014/main" id="{00000000-0008-0000-0300-00004F000000}"/>
              </a:ext>
            </a:extLst>
          </xdr:cNvPr>
          <xdr:cNvSpPr/>
        </xdr:nvSpPr>
        <xdr:spPr bwMode="auto">
          <a:xfrm>
            <a:off x="4369609" y="2126496"/>
            <a:ext cx="1044251" cy="33210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IT-Berufe (3.J)</a:t>
            </a:r>
          </a:p>
        </xdr:txBody>
      </xdr:sp>
      <xdr:sp macro="" textlink="">
        <xdr:nvSpPr>
          <xdr:cNvPr id="80" name="Rechteck 79">
            <a:hlinkClick xmlns:r="http://schemas.openxmlformats.org/officeDocument/2006/relationships" r:id="rId23"/>
            <a:extLst>
              <a:ext uri="{FF2B5EF4-FFF2-40B4-BE49-F238E27FC236}">
                <a16:creationId xmlns:a16="http://schemas.microsoft.com/office/drawing/2014/main" id="{00000000-0008-0000-0300-000050000000}"/>
              </a:ext>
            </a:extLst>
          </xdr:cNvPr>
          <xdr:cNvSpPr/>
        </xdr:nvSpPr>
        <xdr:spPr bwMode="auto">
          <a:xfrm>
            <a:off x="4369609" y="2892242"/>
            <a:ext cx="1051912" cy="338262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Kinderpflege</a:t>
            </a:r>
          </a:p>
        </xdr:txBody>
      </xdr:sp>
      <xdr:sp macro="" textlink="">
        <xdr:nvSpPr>
          <xdr:cNvPr id="81" name="Rechteck 80">
            <a:hlinkClick xmlns:r="http://schemas.openxmlformats.org/officeDocument/2006/relationships" r:id="rId24"/>
            <a:extLst>
              <a:ext uri="{FF2B5EF4-FFF2-40B4-BE49-F238E27FC236}">
                <a16:creationId xmlns:a16="http://schemas.microsoft.com/office/drawing/2014/main" id="{00000000-0008-0000-0300-000051000000}"/>
              </a:ext>
            </a:extLst>
          </xdr:cNvPr>
          <xdr:cNvSpPr/>
        </xdr:nvSpPr>
        <xdr:spPr bwMode="auto">
          <a:xfrm>
            <a:off x="4369609" y="3275320"/>
            <a:ext cx="1051912" cy="34162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Kinderpflege TZ</a:t>
            </a:r>
          </a:p>
        </xdr:txBody>
      </xdr:sp>
      <xdr:sp macro="" textlink="">
        <xdr:nvSpPr>
          <xdr:cNvPr id="82" name="Rechteck 81">
            <a:hlinkClick xmlns:r="http://schemas.openxmlformats.org/officeDocument/2006/relationships" r:id="rId25"/>
            <a:extLst>
              <a:ext uri="{FF2B5EF4-FFF2-40B4-BE49-F238E27FC236}">
                <a16:creationId xmlns:a16="http://schemas.microsoft.com/office/drawing/2014/main" id="{00000000-0008-0000-0300-000052000000}"/>
              </a:ext>
            </a:extLst>
          </xdr:cNvPr>
          <xdr:cNvSpPr/>
        </xdr:nvSpPr>
        <xdr:spPr bwMode="auto">
          <a:xfrm>
            <a:off x="4371508" y="2514086"/>
            <a:ext cx="1041042" cy="3321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kaufmännische Assistenten</a:t>
            </a:r>
          </a:p>
        </xdr:txBody>
      </xdr:sp>
      <xdr:sp macro="" textlink="">
        <xdr:nvSpPr>
          <xdr:cNvPr id="84" name="Rechteck 83">
            <a:hlinkClick xmlns:r="http://schemas.openxmlformats.org/officeDocument/2006/relationships" r:id="rId26"/>
            <a:extLst>
              <a:ext uri="{FF2B5EF4-FFF2-40B4-BE49-F238E27FC236}">
                <a16:creationId xmlns:a16="http://schemas.microsoft.com/office/drawing/2014/main" id="{00000000-0008-0000-0300-000054000000}"/>
              </a:ext>
            </a:extLst>
          </xdr:cNvPr>
          <xdr:cNvSpPr/>
        </xdr:nvSpPr>
        <xdr:spPr bwMode="auto">
          <a:xfrm>
            <a:off x="4375616" y="3664292"/>
            <a:ext cx="1044192" cy="33972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Kommunikations-design</a:t>
            </a:r>
          </a:p>
        </xdr:txBody>
      </xdr:sp>
      <xdr:sp macro="" textlink="">
        <xdr:nvSpPr>
          <xdr:cNvPr id="85" name="Rechteck 84">
            <a:hlinkClick xmlns:r="http://schemas.openxmlformats.org/officeDocument/2006/relationships" r:id="rId27"/>
            <a:extLst>
              <a:ext uri="{FF2B5EF4-FFF2-40B4-BE49-F238E27FC236}">
                <a16:creationId xmlns:a16="http://schemas.microsoft.com/office/drawing/2014/main" id="{00000000-0008-0000-0300-000055000000}"/>
              </a:ext>
            </a:extLst>
          </xdr:cNvPr>
          <xdr:cNvSpPr/>
        </xdr:nvSpPr>
        <xdr:spPr bwMode="auto">
          <a:xfrm>
            <a:off x="5530266" y="1734210"/>
            <a:ext cx="1023786" cy="332102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Landwirtschaft</a:t>
            </a:r>
          </a:p>
        </xdr:txBody>
      </xdr:sp>
      <xdr:sp macro="" textlink="">
        <xdr:nvSpPr>
          <xdr:cNvPr id="86" name="Rechteck 85">
            <a:hlinkClick xmlns:r="http://schemas.openxmlformats.org/officeDocument/2006/relationships" r:id="rId28"/>
            <a:extLst>
              <a:ext uri="{FF2B5EF4-FFF2-40B4-BE49-F238E27FC236}">
                <a16:creationId xmlns:a16="http://schemas.microsoft.com/office/drawing/2014/main" id="{00000000-0008-0000-0300-000056000000}"/>
              </a:ext>
            </a:extLst>
          </xdr:cNvPr>
          <xdr:cNvSpPr/>
        </xdr:nvSpPr>
        <xdr:spPr bwMode="auto">
          <a:xfrm>
            <a:off x="5530262" y="2121093"/>
            <a:ext cx="1023786" cy="33019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Maschinenbau</a:t>
            </a:r>
          </a:p>
        </xdr:txBody>
      </xdr:sp>
      <xdr:sp macro="" textlink="">
        <xdr:nvSpPr>
          <xdr:cNvPr id="87" name="Rechteck 86">
            <a:hlinkClick xmlns:r="http://schemas.openxmlformats.org/officeDocument/2006/relationships" r:id="rId29"/>
            <a:extLst>
              <a:ext uri="{FF2B5EF4-FFF2-40B4-BE49-F238E27FC236}">
                <a16:creationId xmlns:a16="http://schemas.microsoft.com/office/drawing/2014/main" id="{00000000-0008-0000-0300-000057000000}"/>
              </a:ext>
            </a:extLst>
          </xdr:cNvPr>
          <xdr:cNvSpPr/>
        </xdr:nvSpPr>
        <xdr:spPr bwMode="auto">
          <a:xfrm>
            <a:off x="5530262" y="2513110"/>
            <a:ext cx="1023786" cy="32873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Metalltechnik</a:t>
            </a:r>
          </a:p>
        </xdr:txBody>
      </xdr:sp>
      <xdr:sp macro="" textlink="">
        <xdr:nvSpPr>
          <xdr:cNvPr id="88" name="Rechteck 87">
            <a:hlinkClick xmlns:r="http://schemas.openxmlformats.org/officeDocument/2006/relationships" r:id="rId30"/>
            <a:extLst>
              <a:ext uri="{FF2B5EF4-FFF2-40B4-BE49-F238E27FC236}">
                <a16:creationId xmlns:a16="http://schemas.microsoft.com/office/drawing/2014/main" id="{00000000-0008-0000-0300-000058000000}"/>
              </a:ext>
            </a:extLst>
          </xdr:cNvPr>
          <xdr:cNvSpPr/>
        </xdr:nvSpPr>
        <xdr:spPr bwMode="auto">
          <a:xfrm>
            <a:off x="5530262" y="3656683"/>
            <a:ext cx="1023786" cy="34162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Sozialpflege</a:t>
            </a:r>
          </a:p>
        </xdr:txBody>
      </xdr:sp>
      <xdr:sp macro="" textlink="">
        <xdr:nvSpPr>
          <xdr:cNvPr id="89" name="Rechteck 88">
            <a:hlinkClick xmlns:r="http://schemas.openxmlformats.org/officeDocument/2006/relationships" r:id="rId31"/>
            <a:extLst>
              <a:ext uri="{FF2B5EF4-FFF2-40B4-BE49-F238E27FC236}">
                <a16:creationId xmlns:a16="http://schemas.microsoft.com/office/drawing/2014/main" id="{00000000-0008-0000-0300-000059000000}"/>
              </a:ext>
            </a:extLst>
          </xdr:cNvPr>
          <xdr:cNvSpPr/>
        </xdr:nvSpPr>
        <xdr:spPr bwMode="auto">
          <a:xfrm>
            <a:off x="6660887" y="1735302"/>
            <a:ext cx="1016166" cy="3321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Tischler</a:t>
            </a:r>
          </a:p>
        </xdr:txBody>
      </xdr:sp>
      <xdr:sp macro="" textlink="">
        <xdr:nvSpPr>
          <xdr:cNvPr id="91" name="Rechteck 90">
            <a:hlinkClick xmlns:r="http://schemas.openxmlformats.org/officeDocument/2006/relationships" r:id="rId32"/>
            <a:extLst>
              <a:ext uri="{FF2B5EF4-FFF2-40B4-BE49-F238E27FC236}">
                <a16:creationId xmlns:a16="http://schemas.microsoft.com/office/drawing/2014/main" id="{00000000-0008-0000-0300-00005B000000}"/>
              </a:ext>
            </a:extLst>
          </xdr:cNvPr>
          <xdr:cNvSpPr/>
        </xdr:nvSpPr>
        <xdr:spPr bwMode="auto">
          <a:xfrm>
            <a:off x="5531478" y="3275779"/>
            <a:ext cx="1023786" cy="34162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Produktdesign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92" name="Rechteck 91">
            <a:hlinkClick xmlns:r="http://schemas.openxmlformats.org/officeDocument/2006/relationships" r:id="rId33"/>
            <a:extLst>
              <a:ext uri="{FF2B5EF4-FFF2-40B4-BE49-F238E27FC236}">
                <a16:creationId xmlns:a16="http://schemas.microsoft.com/office/drawing/2014/main" id="{00000000-0008-0000-0300-00005C000000}"/>
              </a:ext>
            </a:extLst>
          </xdr:cNvPr>
          <xdr:cNvSpPr/>
        </xdr:nvSpPr>
        <xdr:spPr bwMode="auto">
          <a:xfrm>
            <a:off x="6670386" y="2120760"/>
            <a:ext cx="1005115" cy="33019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Wirtschafts- kooperation</a:t>
            </a:r>
          </a:p>
        </xdr:txBody>
      </xdr:sp>
      <xdr:sp macro="" textlink="">
        <xdr:nvSpPr>
          <xdr:cNvPr id="57" name="Rechteck 56">
            <a:hlinkClick xmlns:r="http://schemas.openxmlformats.org/officeDocument/2006/relationships" r:id="rId34"/>
            <a:extLst>
              <a:ext uri="{FF2B5EF4-FFF2-40B4-BE49-F238E27FC236}">
                <a16:creationId xmlns:a16="http://schemas.microsoft.com/office/drawing/2014/main" id="{00000000-0008-0000-0300-000039000000}"/>
              </a:ext>
            </a:extLst>
          </xdr:cNvPr>
          <xdr:cNvSpPr/>
        </xdr:nvSpPr>
        <xdr:spPr bwMode="auto">
          <a:xfrm>
            <a:off x="3237114" y="2125317"/>
            <a:ext cx="1023786" cy="332102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Helferin f. Ernährung und Versorgung (3J.)</a:t>
            </a:r>
          </a:p>
        </xdr:txBody>
      </xdr:sp>
      <xdr:sp macro="" textlink="">
        <xdr:nvSpPr>
          <xdr:cNvPr id="41" name="Rechteck 40">
            <a:hlinkClick xmlns:r="http://schemas.openxmlformats.org/officeDocument/2006/relationships" r:id="rId35"/>
            <a:extLst>
              <a:ext uri="{FF2B5EF4-FFF2-40B4-BE49-F238E27FC236}">
                <a16:creationId xmlns:a16="http://schemas.microsoft.com/office/drawing/2014/main" id="{00000000-0008-0000-0300-000029000000}"/>
              </a:ext>
            </a:extLst>
          </xdr:cNvPr>
          <xdr:cNvSpPr/>
        </xdr:nvSpPr>
        <xdr:spPr bwMode="auto">
          <a:xfrm>
            <a:off x="5537378" y="2894278"/>
            <a:ext cx="1016166" cy="341625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Musikinstrumentenbau</a:t>
            </a:r>
          </a:p>
        </xdr:txBody>
      </xdr:sp>
      <xdr:sp macro="" textlink="">
        <xdr:nvSpPr>
          <xdr:cNvPr id="195" name="Rechteck 194">
            <a:hlinkClick xmlns:r="http://schemas.openxmlformats.org/officeDocument/2006/relationships" r:id="rId36"/>
            <a:extLst>
              <a:ext uri="{FF2B5EF4-FFF2-40B4-BE49-F238E27FC236}">
                <a16:creationId xmlns:a16="http://schemas.microsoft.com/office/drawing/2014/main" id="{00000000-0008-0000-0300-0000C3000000}"/>
              </a:ext>
            </a:extLst>
          </xdr:cNvPr>
          <xdr:cNvSpPr/>
        </xdr:nvSpPr>
        <xdr:spPr bwMode="auto">
          <a:xfrm>
            <a:off x="6670435" y="2513023"/>
            <a:ext cx="1027596" cy="32781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750" b="0">
                <a:latin typeface="Arial" panose="020B0604020202020204" pitchFamily="34" charset="0"/>
                <a:cs typeface="Arial" panose="020B0604020202020204" pitchFamily="34" charset="0"/>
              </a:rPr>
              <a:t>BFS Schulversuch</a:t>
            </a:r>
            <a:r>
              <a:rPr lang="de-DE" sz="750" b="0" baseline="0">
                <a:latin typeface="Arial" panose="020B0604020202020204" pitchFamily="34" charset="0"/>
                <a:cs typeface="Arial" panose="020B0604020202020204" pitchFamily="34" charset="0"/>
              </a:rPr>
              <a:t> Kinderpflege KiPrax</a:t>
            </a:r>
            <a:endParaRPr lang="de-DE" sz="75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12</xdr:col>
      <xdr:colOff>146</xdr:colOff>
      <xdr:row>1</xdr:row>
      <xdr:rowOff>126808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pSpPr/>
      </xdr:nvGrpSpPr>
      <xdr:grpSpPr>
        <a:xfrm>
          <a:off x="4169007" y="0"/>
          <a:ext cx="2012864" cy="288733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E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E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11</xdr:col>
      <xdr:colOff>663086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GrpSpPr/>
      </xdr:nvGrpSpPr>
      <xdr:grpSpPr>
        <a:xfrm>
          <a:off x="4169007" y="0"/>
          <a:ext cx="2009054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1F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1F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498951</xdr:colOff>
      <xdr:row>0</xdr:row>
      <xdr:rowOff>0</xdr:rowOff>
    </xdr:from>
    <xdr:to>
      <xdr:col>11</xdr:col>
      <xdr:colOff>805961</xdr:colOff>
      <xdr:row>1</xdr:row>
      <xdr:rowOff>60865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000-000005000000}"/>
            </a:ext>
          </a:extLst>
        </xdr:cNvPr>
        <xdr:cNvGrpSpPr/>
      </xdr:nvGrpSpPr>
      <xdr:grpSpPr>
        <a:xfrm>
          <a:off x="5048970" y="0"/>
          <a:ext cx="2037629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0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0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231520</xdr:colOff>
      <xdr:row>0</xdr:row>
      <xdr:rowOff>0</xdr:rowOff>
    </xdr:from>
    <xdr:to>
      <xdr:col>14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GrpSpPr/>
      </xdr:nvGrpSpPr>
      <xdr:grpSpPr>
        <a:xfrm>
          <a:off x="5432998" y="0"/>
          <a:ext cx="2013067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1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1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282807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GrpSpPr/>
      </xdr:nvGrpSpPr>
      <xdr:grpSpPr>
        <a:xfrm>
          <a:off x="4016607" y="0"/>
          <a:ext cx="2012718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2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2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143596</xdr:colOff>
      <xdr:row>0</xdr:row>
      <xdr:rowOff>0</xdr:rowOff>
    </xdr:from>
    <xdr:to>
      <xdr:col>16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300-000005000000}"/>
            </a:ext>
          </a:extLst>
        </xdr:cNvPr>
        <xdr:cNvGrpSpPr/>
      </xdr:nvGrpSpPr>
      <xdr:grpSpPr>
        <a:xfrm>
          <a:off x="5440961" y="0"/>
          <a:ext cx="2017847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3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3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231519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400-000005000000}"/>
            </a:ext>
          </a:extLst>
        </xdr:cNvPr>
        <xdr:cNvGrpSpPr/>
      </xdr:nvGrpSpPr>
      <xdr:grpSpPr>
        <a:xfrm>
          <a:off x="4470144" y="0"/>
          <a:ext cx="2016381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4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4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418356</xdr:colOff>
      <xdr:row>0</xdr:row>
      <xdr:rowOff>15533</xdr:rowOff>
    </xdr:from>
    <xdr:to>
      <xdr:col>17</xdr:col>
      <xdr:colOff>0</xdr:colOff>
      <xdr:row>1</xdr:row>
      <xdr:rowOff>134721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pSpPr/>
      </xdr:nvGrpSpPr>
      <xdr:grpSpPr>
        <a:xfrm>
          <a:off x="9676656" y="15533"/>
          <a:ext cx="3439269" cy="309688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5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5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202212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600-000005000000}"/>
            </a:ext>
          </a:extLst>
        </xdr:cNvPr>
        <xdr:cNvGrpSpPr/>
      </xdr:nvGrpSpPr>
      <xdr:grpSpPr>
        <a:xfrm>
          <a:off x="4385885" y="0"/>
          <a:ext cx="2025173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6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6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128943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700-000005000000}"/>
            </a:ext>
          </a:extLst>
        </xdr:cNvPr>
        <xdr:cNvGrpSpPr/>
      </xdr:nvGrpSpPr>
      <xdr:grpSpPr>
        <a:xfrm>
          <a:off x="4371231" y="0"/>
          <a:ext cx="2025173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7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7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326709</xdr:colOff>
      <xdr:row>8</xdr:row>
      <xdr:rowOff>58027</xdr:rowOff>
    </xdr:from>
    <xdr:to>
      <xdr:col>9</xdr:col>
      <xdr:colOff>764688</xdr:colOff>
      <xdr:row>22</xdr:row>
      <xdr:rowOff>45068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pSpPr/>
      </xdr:nvGrpSpPr>
      <xdr:grpSpPr>
        <a:xfrm>
          <a:off x="6381296" y="1573744"/>
          <a:ext cx="2111066" cy="2132237"/>
          <a:chOff x="6544790" y="1573978"/>
          <a:chExt cx="2155162" cy="2200597"/>
        </a:xfrm>
      </xdr:grpSpPr>
      <xdr:sp macro="" textlink="">
        <xdr:nvSpPr>
          <xdr:cNvPr id="168" name="Rechteck 167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400-0000A8000000}"/>
              </a:ext>
            </a:extLst>
          </xdr:cNvPr>
          <xdr:cNvSpPr/>
        </xdr:nvSpPr>
        <xdr:spPr bwMode="auto">
          <a:xfrm>
            <a:off x="6544790" y="1573978"/>
            <a:ext cx="1049148" cy="22254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Buchbinder u. Foto</a:t>
            </a:r>
          </a:p>
        </xdr:txBody>
      </xdr:sp>
      <xdr:sp macro="" textlink="">
        <xdr:nvSpPr>
          <xdr:cNvPr id="169" name="Rechteck 168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A9000000}"/>
              </a:ext>
            </a:extLst>
          </xdr:cNvPr>
          <xdr:cNvSpPr/>
        </xdr:nvSpPr>
        <xdr:spPr bwMode="auto">
          <a:xfrm>
            <a:off x="6544790" y="1836399"/>
            <a:ext cx="1049148" cy="230234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Elektro</a:t>
            </a:r>
          </a:p>
        </xdr:txBody>
      </xdr:sp>
      <xdr:sp macro="" textlink="">
        <xdr:nvSpPr>
          <xdr:cNvPr id="170" name="Rechteck 169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400-0000AA000000}"/>
              </a:ext>
            </a:extLst>
          </xdr:cNvPr>
          <xdr:cNvSpPr/>
        </xdr:nvSpPr>
        <xdr:spPr bwMode="auto">
          <a:xfrm>
            <a:off x="6544790" y="2126517"/>
            <a:ext cx="1049148" cy="23099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Feinwerkmechaniker</a:t>
            </a:r>
          </a:p>
        </xdr:txBody>
      </xdr:sp>
      <xdr:sp macro="" textlink="">
        <xdr:nvSpPr>
          <xdr:cNvPr id="171" name="Rechteck 170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400-0000AB000000}"/>
              </a:ext>
            </a:extLst>
          </xdr:cNvPr>
          <xdr:cNvSpPr/>
        </xdr:nvSpPr>
        <xdr:spPr bwMode="auto">
          <a:xfrm>
            <a:off x="6544790" y="2406482"/>
            <a:ext cx="1049148" cy="21921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Friseure</a:t>
            </a:r>
          </a:p>
        </xdr:txBody>
      </xdr:sp>
      <xdr:sp macro="" textlink="">
        <xdr:nvSpPr>
          <xdr:cNvPr id="172" name="Rechteck 17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400-0000AC000000}"/>
              </a:ext>
            </a:extLst>
          </xdr:cNvPr>
          <xdr:cNvSpPr/>
        </xdr:nvSpPr>
        <xdr:spPr bwMode="auto">
          <a:xfrm>
            <a:off x="6544790" y="2679890"/>
            <a:ext cx="1049148" cy="22111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Holzbildhauer</a:t>
            </a:r>
          </a:p>
        </xdr:txBody>
      </xdr:sp>
      <xdr:sp macro="" textlink="">
        <xdr:nvSpPr>
          <xdr:cNvPr id="173" name="Rechteck 172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400-0000AD000000}"/>
              </a:ext>
            </a:extLst>
          </xdr:cNvPr>
          <xdr:cNvSpPr/>
        </xdr:nvSpPr>
        <xdr:spPr bwMode="auto">
          <a:xfrm>
            <a:off x="6544790" y="2968727"/>
            <a:ext cx="1049148" cy="21921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Industriebuchbinder</a:t>
            </a:r>
          </a:p>
        </xdr:txBody>
      </xdr:sp>
      <xdr:sp macro="" textlink="">
        <xdr:nvSpPr>
          <xdr:cNvPr id="174" name="Rechteck 173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400-0000AE000000}"/>
              </a:ext>
            </a:extLst>
          </xdr:cNvPr>
          <xdr:cNvSpPr/>
        </xdr:nvSpPr>
        <xdr:spPr bwMode="auto">
          <a:xfrm>
            <a:off x="6544790" y="3246432"/>
            <a:ext cx="1049148" cy="22447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Installation-Heiz.</a:t>
            </a:r>
          </a:p>
        </xdr:txBody>
      </xdr:sp>
      <xdr:sp macro="" textlink="">
        <xdr:nvSpPr>
          <xdr:cNvPr id="179" name="Rechteck 178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400-0000B3000000}"/>
              </a:ext>
            </a:extLst>
          </xdr:cNvPr>
          <xdr:cNvSpPr/>
        </xdr:nvSpPr>
        <xdr:spPr bwMode="auto">
          <a:xfrm>
            <a:off x="7660330" y="1573978"/>
            <a:ext cx="1037717" cy="22254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Keramik und</a:t>
            </a:r>
            <a:r>
              <a:rPr lang="de-DE" sz="660" b="0" baseline="0">
                <a:latin typeface="Arial" panose="020B0604020202020204" pitchFamily="34" charset="0"/>
                <a:cs typeface="Arial" panose="020B0604020202020204" pitchFamily="34" charset="0"/>
              </a:rPr>
              <a:t> Design</a:t>
            </a:r>
            <a:endParaRPr lang="de-DE" sz="66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80" name="Rechteck 179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400-0000B4000000}"/>
              </a:ext>
            </a:extLst>
          </xdr:cNvPr>
          <xdr:cNvSpPr/>
        </xdr:nvSpPr>
        <xdr:spPr bwMode="auto">
          <a:xfrm>
            <a:off x="7660330" y="1836399"/>
            <a:ext cx="1037717" cy="230234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Konditoren</a:t>
            </a:r>
          </a:p>
        </xdr:txBody>
      </xdr:sp>
      <xdr:sp macro="" textlink="">
        <xdr:nvSpPr>
          <xdr:cNvPr id="181" name="Rechteck 180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400-0000B5000000}"/>
              </a:ext>
            </a:extLst>
          </xdr:cNvPr>
          <xdr:cNvSpPr/>
        </xdr:nvSpPr>
        <xdr:spPr bwMode="auto">
          <a:xfrm>
            <a:off x="7660330" y="2126517"/>
            <a:ext cx="1037717" cy="23099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Landmaschinen</a:t>
            </a:r>
          </a:p>
        </xdr:txBody>
      </xdr:sp>
      <xdr:sp macro="" textlink="">
        <xdr:nvSpPr>
          <xdr:cNvPr id="182" name="Rechteck 18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400-0000B6000000}"/>
              </a:ext>
            </a:extLst>
          </xdr:cNvPr>
          <xdr:cNvSpPr/>
        </xdr:nvSpPr>
        <xdr:spPr bwMode="auto">
          <a:xfrm>
            <a:off x="7660330" y="2406482"/>
            <a:ext cx="1037717" cy="21921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Metallbau</a:t>
            </a:r>
          </a:p>
        </xdr:txBody>
      </xdr:sp>
      <xdr:sp macro="" textlink="">
        <xdr:nvSpPr>
          <xdr:cNvPr id="183" name="Rechteck 182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400-0000B7000000}"/>
              </a:ext>
            </a:extLst>
          </xdr:cNvPr>
          <xdr:cNvSpPr/>
        </xdr:nvSpPr>
        <xdr:spPr bwMode="auto">
          <a:xfrm>
            <a:off x="7660330" y="2679890"/>
            <a:ext cx="1037717" cy="22111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Modellistik</a:t>
            </a:r>
          </a:p>
        </xdr:txBody>
      </xdr:sp>
      <xdr:sp macro="" textlink="">
        <xdr:nvSpPr>
          <xdr:cNvPr id="184" name="Rechteck 183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400-0000B8000000}"/>
              </a:ext>
            </a:extLst>
          </xdr:cNvPr>
          <xdr:cNvSpPr/>
        </xdr:nvSpPr>
        <xdr:spPr bwMode="auto">
          <a:xfrm>
            <a:off x="7660330" y="2968727"/>
            <a:ext cx="1037717" cy="21921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Orthopädietechnik</a:t>
            </a:r>
          </a:p>
        </xdr:txBody>
      </xdr:sp>
      <xdr:sp macro="" textlink="">
        <xdr:nvSpPr>
          <xdr:cNvPr id="185" name="Rechteck 18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400-0000B9000000}"/>
              </a:ext>
            </a:extLst>
          </xdr:cNvPr>
          <xdr:cNvSpPr/>
        </xdr:nvSpPr>
        <xdr:spPr bwMode="auto">
          <a:xfrm>
            <a:off x="7664140" y="3529149"/>
            <a:ext cx="1035812" cy="24542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Zahntechnik</a:t>
            </a:r>
          </a:p>
        </xdr:txBody>
      </xdr:sp>
      <xdr:sp macro="" textlink="">
        <xdr:nvSpPr>
          <xdr:cNvPr id="75" name="Rechteck 74">
            <a:hlinkClick xmlns:r="http://schemas.openxmlformats.org/officeDocument/2006/relationships" r:id="rId15"/>
            <a:extLst>
              <a:ext uri="{FF2B5EF4-FFF2-40B4-BE49-F238E27FC236}">
                <a16:creationId xmlns:a16="http://schemas.microsoft.com/office/drawing/2014/main" id="{00000000-0008-0000-0400-00004B000000}"/>
              </a:ext>
            </a:extLst>
          </xdr:cNvPr>
          <xdr:cNvSpPr/>
        </xdr:nvSpPr>
        <xdr:spPr bwMode="auto">
          <a:xfrm>
            <a:off x="7667865" y="3245638"/>
            <a:ext cx="1032081" cy="224173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1">
                <a:latin typeface="Arial" panose="020B0604020202020204" pitchFamily="34" charset="0"/>
                <a:cs typeface="Arial" panose="020B0604020202020204" pitchFamily="34" charset="0"/>
              </a:rPr>
              <a:t>MS</a:t>
            </a: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 Schreiner</a:t>
            </a:r>
          </a:p>
        </xdr:txBody>
      </xdr:sp>
    </xdr:grpSp>
    <xdr:clientData/>
  </xdr:twoCellAnchor>
  <xdr:twoCellAnchor>
    <xdr:from>
      <xdr:col>2</xdr:col>
      <xdr:colOff>18952</xdr:colOff>
      <xdr:row>31</xdr:row>
      <xdr:rowOff>111735</xdr:rowOff>
    </xdr:from>
    <xdr:to>
      <xdr:col>7</xdr:col>
      <xdr:colOff>431166</xdr:colOff>
      <xdr:row>33</xdr:row>
      <xdr:rowOff>72170</xdr:rowOff>
    </xdr:to>
    <xdr:sp macro="" textlink="">
      <xdr:nvSpPr>
        <xdr:cNvPr id="71755" name="Text Box 75">
          <a:extLst>
            <a:ext uri="{FF2B5EF4-FFF2-40B4-BE49-F238E27FC236}">
              <a16:creationId xmlns:a16="http://schemas.microsoft.com/office/drawing/2014/main" id="{00000000-0008-0000-0400-00004B180100}"/>
            </a:ext>
          </a:extLst>
        </xdr:cNvPr>
        <xdr:cNvSpPr txBox="1">
          <a:spLocks noChangeArrowheads="1"/>
        </xdr:cNvSpPr>
      </xdr:nvSpPr>
      <xdr:spPr bwMode="auto">
        <a:xfrm>
          <a:off x="2033856" y="5035427"/>
          <a:ext cx="4918272" cy="25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de-DE" sz="1200" b="0" i="1" u="none" strike="noStrike" baseline="0">
              <a:solidFill>
                <a:srgbClr val="000000"/>
              </a:solidFill>
              <a:latin typeface="Arial"/>
              <a:cs typeface="Arial"/>
            </a:rPr>
            <a:t>Telefonische Beratung: 089 / 2186  - </a:t>
          </a:r>
          <a:r>
            <a:rPr lang="de-DE" sz="1200" b="1" i="1" u="none" strike="noStrike" baseline="0">
              <a:solidFill>
                <a:srgbClr val="000000"/>
              </a:solidFill>
              <a:latin typeface="Arial"/>
              <a:cs typeface="Arial"/>
            </a:rPr>
            <a:t>2769</a:t>
          </a:r>
          <a:r>
            <a:rPr lang="de-DE" sz="1200" b="0" i="1" u="none" strike="noStrike" baseline="0">
              <a:solidFill>
                <a:srgbClr val="000000"/>
              </a:solidFill>
              <a:latin typeface="Arial"/>
              <a:cs typeface="Arial"/>
            </a:rPr>
            <a:t> (oder  2515)</a:t>
          </a:r>
        </a:p>
      </xdr:txBody>
    </xdr:sp>
    <xdr:clientData/>
  </xdr:twoCellAnchor>
  <xdr:oneCellAnchor>
    <xdr:from>
      <xdr:col>2</xdr:col>
      <xdr:colOff>18952</xdr:colOff>
      <xdr:row>5</xdr:row>
      <xdr:rowOff>74508</xdr:rowOff>
    </xdr:from>
    <xdr:ext cx="4918272" cy="411138"/>
    <xdr:sp macro="" textlink="">
      <xdr:nvSpPr>
        <xdr:cNvPr id="71758" name="Text Box 78">
          <a:extLst>
            <a:ext uri="{FF2B5EF4-FFF2-40B4-BE49-F238E27FC236}">
              <a16:creationId xmlns:a16="http://schemas.microsoft.com/office/drawing/2014/main" id="{00000000-0008-0000-0400-00004E180100}"/>
            </a:ext>
          </a:extLst>
        </xdr:cNvPr>
        <xdr:cNvSpPr txBox="1">
          <a:spLocks noChangeArrowheads="1"/>
        </xdr:cNvSpPr>
      </xdr:nvSpPr>
      <xdr:spPr bwMode="auto">
        <a:xfrm>
          <a:off x="2033856" y="1005027"/>
          <a:ext cx="4918272" cy="411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>
          <a:spAutoFit/>
        </a:bodyPr>
        <a:lstStyle/>
        <a:p>
          <a:pPr algn="ctr" rtl="0">
            <a:defRPr sz="1000"/>
          </a:pPr>
          <a:r>
            <a:rPr lang="de-DE" sz="1300" b="1" i="1" u="none" strike="noStrike" baseline="0">
              <a:solidFill>
                <a:srgbClr val="000000"/>
              </a:solidFill>
              <a:latin typeface="Arial"/>
              <a:cs typeface="Arial"/>
            </a:rPr>
            <a:t>Lehrerbedarfsberechnung</a:t>
          </a:r>
        </a:p>
        <a:p>
          <a:pPr algn="ctr" rtl="0">
            <a:defRPr sz="1000"/>
          </a:pPr>
          <a:r>
            <a:rPr lang="de-DE" sz="1300" b="1" i="1" u="none" strike="noStrike" baseline="0">
              <a:solidFill>
                <a:srgbClr val="000000"/>
              </a:solidFill>
              <a:latin typeface="Arial"/>
              <a:cs typeface="Arial"/>
            </a:rPr>
            <a:t>Fachschulen</a:t>
          </a:r>
        </a:p>
      </xdr:txBody>
    </xdr:sp>
    <xdr:clientData/>
  </xdr:oneCellAnchor>
  <xdr:twoCellAnchor>
    <xdr:from>
      <xdr:col>2</xdr:col>
      <xdr:colOff>555852</xdr:colOff>
      <xdr:row>2</xdr:row>
      <xdr:rowOff>0</xdr:rowOff>
    </xdr:from>
    <xdr:to>
      <xdr:col>6</xdr:col>
      <xdr:colOff>795478</xdr:colOff>
      <xdr:row>4</xdr:row>
      <xdr:rowOff>138096</xdr:rowOff>
    </xdr:to>
    <xdr:grpSp>
      <xdr:nvGrpSpPr>
        <xdr:cNvPr id="11" name="Gruppieren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pSpPr/>
      </xdr:nvGrpSpPr>
      <xdr:grpSpPr>
        <a:xfrm>
          <a:off x="2427722" y="314739"/>
          <a:ext cx="3585799" cy="577074"/>
          <a:chOff x="2319704" y="307731"/>
          <a:chExt cx="3844472" cy="574048"/>
        </a:xfrm>
      </xdr:grpSpPr>
      <xdr:pic>
        <xdr:nvPicPr>
          <xdr:cNvPr id="176385" name="Picture 77" descr="wappen">
            <a:hlinkClick xmlns:r="http://schemas.openxmlformats.org/officeDocument/2006/relationships" r:id="rId16" tooltip="Bayerisches Staatsministerium für Unterricht und Kultus"/>
            <a:extLst>
              <a:ext uri="{FF2B5EF4-FFF2-40B4-BE49-F238E27FC236}">
                <a16:creationId xmlns:a16="http://schemas.microsoft.com/office/drawing/2014/main" id="{00000000-0008-0000-0400-000001B1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19704" y="307731"/>
            <a:ext cx="872636" cy="49310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71759" name="Text Box 79">
            <a:hlinkClick xmlns:r="http://schemas.openxmlformats.org/officeDocument/2006/relationships" r:id="rId16"/>
            <a:extLst>
              <a:ext uri="{FF2B5EF4-FFF2-40B4-BE49-F238E27FC236}">
                <a16:creationId xmlns:a16="http://schemas.microsoft.com/office/drawing/2014/main" id="{00000000-0008-0000-0400-00004F1801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95827" y="308993"/>
            <a:ext cx="2968349" cy="57278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32004" rIns="36576" bIns="0" anchor="t" upright="1"/>
          <a:lstStyle/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Bayerisches Staatsministerium</a:t>
            </a:r>
          </a:p>
          <a:p>
            <a:pPr algn="l" rtl="0">
              <a:defRPr sz="1000"/>
            </a:pPr>
            <a:r>
              <a:rPr lang="de-DE" sz="1400" b="1" i="1" u="none" strike="noStrike" baseline="0">
                <a:solidFill>
                  <a:srgbClr val="0000FF"/>
                </a:solidFill>
                <a:latin typeface="Arial"/>
                <a:cs typeface="Arial"/>
              </a:rPr>
              <a:t>für Unterricht und Kultus</a:t>
            </a:r>
          </a:p>
        </xdr:txBody>
      </xdr:sp>
    </xdr:grpSp>
    <xdr:clientData/>
  </xdr:twoCellAnchor>
  <xdr:twoCellAnchor>
    <xdr:from>
      <xdr:col>3</xdr:col>
      <xdr:colOff>140065</xdr:colOff>
      <xdr:row>28</xdr:row>
      <xdr:rowOff>60866</xdr:rowOff>
    </xdr:from>
    <xdr:to>
      <xdr:col>6</xdr:col>
      <xdr:colOff>310054</xdr:colOff>
      <xdr:row>30</xdr:row>
      <xdr:rowOff>135026</xdr:rowOff>
    </xdr:to>
    <xdr:sp macro="" textlink="">
      <xdr:nvSpPr>
        <xdr:cNvPr id="209" name="Rechteck 208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/>
      </xdr:nvSpPr>
      <xdr:spPr bwMode="auto">
        <a:xfrm>
          <a:off x="3056180" y="4544943"/>
          <a:ext cx="2873624" cy="367237"/>
        </a:xfrm>
        <a:prstGeom prst="rect">
          <a:avLst/>
        </a:prstGeom>
        <a:solidFill>
          <a:schemeClr val="bg1">
            <a:lumMod val="95000"/>
          </a:schemeClr>
        </a:solidFill>
        <a:ln w="63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Hauptmenü</a:t>
          </a:r>
          <a:endParaRPr lang="de-DE" sz="9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913280</xdr:colOff>
      <xdr:row>8</xdr:row>
      <xdr:rowOff>44693</xdr:rowOff>
    </xdr:from>
    <xdr:to>
      <xdr:col>7</xdr:col>
      <xdr:colOff>143309</xdr:colOff>
      <xdr:row>25</xdr:row>
      <xdr:rowOff>136681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913280" y="1560410"/>
          <a:ext cx="5284616" cy="2684445"/>
          <a:chOff x="913280" y="1568692"/>
          <a:chExt cx="5457778" cy="2719680"/>
        </a:xfrm>
      </xdr:grpSpPr>
      <xdr:sp macro="" textlink="">
        <xdr:nvSpPr>
          <xdr:cNvPr id="126" name="Rechteck 125">
            <a:hlinkClick xmlns:r="http://schemas.openxmlformats.org/officeDocument/2006/relationships" r:id="rId19"/>
            <a:extLst>
              <a:ext uri="{FF2B5EF4-FFF2-40B4-BE49-F238E27FC236}">
                <a16:creationId xmlns:a16="http://schemas.microsoft.com/office/drawing/2014/main" id="{00000000-0008-0000-0400-00007E000000}"/>
              </a:ext>
            </a:extLst>
          </xdr:cNvPr>
          <xdr:cNvSpPr/>
        </xdr:nvSpPr>
        <xdr:spPr bwMode="auto">
          <a:xfrm>
            <a:off x="913280" y="3767532"/>
            <a:ext cx="1027129" cy="221353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Elektrotechnik</a:t>
            </a:r>
          </a:p>
        </xdr:txBody>
      </xdr:sp>
      <xdr:sp macro="" textlink="">
        <xdr:nvSpPr>
          <xdr:cNvPr id="127" name="Rechteck 126">
            <a:hlinkClick xmlns:r="http://schemas.openxmlformats.org/officeDocument/2006/relationships" r:id="rId20"/>
            <a:extLst>
              <a:ext uri="{FF2B5EF4-FFF2-40B4-BE49-F238E27FC236}">
                <a16:creationId xmlns:a16="http://schemas.microsoft.com/office/drawing/2014/main" id="{00000000-0008-0000-0400-00007F000000}"/>
              </a:ext>
            </a:extLst>
          </xdr:cNvPr>
          <xdr:cNvSpPr/>
        </xdr:nvSpPr>
        <xdr:spPr bwMode="auto">
          <a:xfrm>
            <a:off x="913280" y="4055015"/>
            <a:ext cx="1027129" cy="219448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Elektrotechnik TZ</a:t>
            </a:r>
          </a:p>
        </xdr:txBody>
      </xdr:sp>
      <xdr:sp macro="" textlink="">
        <xdr:nvSpPr>
          <xdr:cNvPr id="142" name="Rechteck 141">
            <a:hlinkClick xmlns:r="http://schemas.openxmlformats.org/officeDocument/2006/relationships" r:id="rId21"/>
            <a:extLst>
              <a:ext uri="{FF2B5EF4-FFF2-40B4-BE49-F238E27FC236}">
                <a16:creationId xmlns:a16="http://schemas.microsoft.com/office/drawing/2014/main" id="{00000000-0008-0000-0400-00008E000000}"/>
              </a:ext>
            </a:extLst>
          </xdr:cNvPr>
          <xdr:cNvSpPr/>
        </xdr:nvSpPr>
        <xdr:spPr bwMode="auto">
          <a:xfrm>
            <a:off x="2013383" y="4056034"/>
            <a:ext cx="1020230" cy="2174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>
              <a:lnSpc>
                <a:spcPct val="80000"/>
              </a:lnSpc>
            </a:pP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Heilerzieh.pfl.hilfe</a:t>
            </a:r>
          </a:p>
        </xdr:txBody>
      </xdr:sp>
      <xdr:sp macro="" textlink="">
        <xdr:nvSpPr>
          <xdr:cNvPr id="152" name="Rechteck 151">
            <a:hlinkClick xmlns:r="http://schemas.openxmlformats.org/officeDocument/2006/relationships" r:id="rId22"/>
            <a:extLst>
              <a:ext uri="{FF2B5EF4-FFF2-40B4-BE49-F238E27FC236}">
                <a16:creationId xmlns:a16="http://schemas.microsoft.com/office/drawing/2014/main" id="{00000000-0008-0000-0400-000098000000}"/>
              </a:ext>
            </a:extLst>
          </xdr:cNvPr>
          <xdr:cNvSpPr/>
        </xdr:nvSpPr>
        <xdr:spPr bwMode="auto">
          <a:xfrm>
            <a:off x="4207970" y="1577942"/>
            <a:ext cx="1029757" cy="2174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Lebensmittelverarb.</a:t>
            </a:r>
          </a:p>
        </xdr:txBody>
      </xdr:sp>
      <xdr:sp macro="" textlink="">
        <xdr:nvSpPr>
          <xdr:cNvPr id="153" name="Rechteck 152">
            <a:hlinkClick xmlns:r="http://schemas.openxmlformats.org/officeDocument/2006/relationships" r:id="rId23"/>
            <a:extLst>
              <a:ext uri="{FF2B5EF4-FFF2-40B4-BE49-F238E27FC236}">
                <a16:creationId xmlns:a16="http://schemas.microsoft.com/office/drawing/2014/main" id="{00000000-0008-0000-0400-000099000000}"/>
              </a:ext>
            </a:extLst>
          </xdr:cNvPr>
          <xdr:cNvSpPr/>
        </xdr:nvSpPr>
        <xdr:spPr bwMode="auto">
          <a:xfrm>
            <a:off x="4213676" y="1853379"/>
            <a:ext cx="1029757" cy="2174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Maschinenbau</a:t>
            </a:r>
          </a:p>
        </xdr:txBody>
      </xdr:sp>
      <xdr:sp macro="" textlink="">
        <xdr:nvSpPr>
          <xdr:cNvPr id="161" name="Rechteck 160">
            <a:hlinkClick xmlns:r="http://schemas.openxmlformats.org/officeDocument/2006/relationships" r:id="rId24"/>
            <a:extLst>
              <a:ext uri="{FF2B5EF4-FFF2-40B4-BE49-F238E27FC236}">
                <a16:creationId xmlns:a16="http://schemas.microsoft.com/office/drawing/2014/main" id="{00000000-0008-0000-0400-0000A1000000}"/>
              </a:ext>
            </a:extLst>
          </xdr:cNvPr>
          <xdr:cNvSpPr/>
        </xdr:nvSpPr>
        <xdr:spPr bwMode="auto">
          <a:xfrm>
            <a:off x="4221089" y="4060712"/>
            <a:ext cx="1029756" cy="22766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Steintechnik</a:t>
            </a:r>
          </a:p>
        </xdr:txBody>
      </xdr:sp>
      <xdr:sp macro="" textlink="">
        <xdr:nvSpPr>
          <xdr:cNvPr id="162" name="Rechteck 161">
            <a:hlinkClick xmlns:r="http://schemas.openxmlformats.org/officeDocument/2006/relationships" r:id="rId25"/>
            <a:extLst>
              <a:ext uri="{FF2B5EF4-FFF2-40B4-BE49-F238E27FC236}">
                <a16:creationId xmlns:a16="http://schemas.microsoft.com/office/drawing/2014/main" id="{00000000-0008-0000-0400-0000A2000000}"/>
              </a:ext>
            </a:extLst>
          </xdr:cNvPr>
          <xdr:cNvSpPr/>
        </xdr:nvSpPr>
        <xdr:spPr bwMode="auto">
          <a:xfrm>
            <a:off x="5322710" y="1579099"/>
            <a:ext cx="1029756" cy="219448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Textilbetr.wirtschaft</a:t>
            </a:r>
          </a:p>
        </xdr:txBody>
      </xdr:sp>
      <xdr:sp macro="" textlink="">
        <xdr:nvSpPr>
          <xdr:cNvPr id="83" name="Rechteck 82">
            <a:hlinkClick xmlns:r="http://schemas.openxmlformats.org/officeDocument/2006/relationships" r:id="rId26"/>
            <a:extLst>
              <a:ext uri="{FF2B5EF4-FFF2-40B4-BE49-F238E27FC236}">
                <a16:creationId xmlns:a16="http://schemas.microsoft.com/office/drawing/2014/main" id="{00000000-0008-0000-0400-000053000000}"/>
              </a:ext>
            </a:extLst>
          </xdr:cNvPr>
          <xdr:cNvSpPr/>
        </xdr:nvSpPr>
        <xdr:spPr bwMode="auto">
          <a:xfrm>
            <a:off x="2013383" y="3768552"/>
            <a:ext cx="1020230" cy="2174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>
              <a:lnSpc>
                <a:spcPct val="80000"/>
              </a:lnSpc>
            </a:pPr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Grundschulkindbetreuung</a:t>
            </a:r>
          </a:p>
        </xdr:txBody>
      </xdr:sp>
      <xdr:sp macro="" textlink="">
        <xdr:nvSpPr>
          <xdr:cNvPr id="118" name="Rechteck 117">
            <a:hlinkClick xmlns:r="http://schemas.openxmlformats.org/officeDocument/2006/relationships" r:id="rId27"/>
            <a:extLst>
              <a:ext uri="{FF2B5EF4-FFF2-40B4-BE49-F238E27FC236}">
                <a16:creationId xmlns:a16="http://schemas.microsoft.com/office/drawing/2014/main" id="{00000000-0008-0000-0400-000076000000}"/>
              </a:ext>
            </a:extLst>
          </xdr:cNvPr>
          <xdr:cNvSpPr/>
        </xdr:nvSpPr>
        <xdr:spPr bwMode="auto">
          <a:xfrm>
            <a:off x="913280" y="1568692"/>
            <a:ext cx="1038571" cy="22195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Augenoptik</a:t>
            </a:r>
          </a:p>
        </xdr:txBody>
      </xdr:sp>
      <xdr:sp macro="" textlink="">
        <xdr:nvSpPr>
          <xdr:cNvPr id="119" name="Rechteck 118">
            <a:hlinkClick xmlns:r="http://schemas.openxmlformats.org/officeDocument/2006/relationships" r:id="rId28"/>
            <a:extLst>
              <a:ext uri="{FF2B5EF4-FFF2-40B4-BE49-F238E27FC236}">
                <a16:creationId xmlns:a16="http://schemas.microsoft.com/office/drawing/2014/main" id="{00000000-0008-0000-0400-000077000000}"/>
              </a:ext>
            </a:extLst>
          </xdr:cNvPr>
          <xdr:cNvSpPr/>
        </xdr:nvSpPr>
        <xdr:spPr bwMode="auto">
          <a:xfrm>
            <a:off x="913280" y="1846733"/>
            <a:ext cx="1038571" cy="21588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Bautechnik</a:t>
            </a:r>
          </a:p>
        </xdr:txBody>
      </xdr:sp>
      <xdr:sp macro="" textlink="">
        <xdr:nvSpPr>
          <xdr:cNvPr id="120" name="Rechteck 119">
            <a:hlinkClick xmlns:r="http://schemas.openxmlformats.org/officeDocument/2006/relationships" r:id="rId29"/>
            <a:extLst>
              <a:ext uri="{FF2B5EF4-FFF2-40B4-BE49-F238E27FC236}">
                <a16:creationId xmlns:a16="http://schemas.microsoft.com/office/drawing/2014/main" id="{00000000-0008-0000-0400-000078000000}"/>
              </a:ext>
            </a:extLst>
          </xdr:cNvPr>
          <xdr:cNvSpPr/>
        </xdr:nvSpPr>
        <xdr:spPr bwMode="auto">
          <a:xfrm>
            <a:off x="913280" y="2119434"/>
            <a:ext cx="1038571" cy="2324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Bautechnik TZ</a:t>
            </a:r>
          </a:p>
        </xdr:txBody>
      </xdr:sp>
      <xdr:sp macro="" textlink="">
        <xdr:nvSpPr>
          <xdr:cNvPr id="121" name="Rechteck 120">
            <a:hlinkClick xmlns:r="http://schemas.openxmlformats.org/officeDocument/2006/relationships" r:id="rId30"/>
            <a:extLst>
              <a:ext uri="{FF2B5EF4-FFF2-40B4-BE49-F238E27FC236}">
                <a16:creationId xmlns:a16="http://schemas.microsoft.com/office/drawing/2014/main" id="{00000000-0008-0000-0400-000079000000}"/>
              </a:ext>
            </a:extLst>
          </xdr:cNvPr>
          <xdr:cNvSpPr/>
        </xdr:nvSpPr>
        <xdr:spPr bwMode="auto">
          <a:xfrm>
            <a:off x="913280" y="2408510"/>
            <a:ext cx="1038571" cy="2181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Bekleidungstechnik</a:t>
            </a:r>
          </a:p>
        </xdr:txBody>
      </xdr:sp>
      <xdr:sp macro="" textlink="">
        <xdr:nvSpPr>
          <xdr:cNvPr id="122" name="Rechteck 121">
            <a:hlinkClick xmlns:r="http://schemas.openxmlformats.org/officeDocument/2006/relationships" r:id="rId31"/>
            <a:extLst>
              <a:ext uri="{FF2B5EF4-FFF2-40B4-BE49-F238E27FC236}">
                <a16:creationId xmlns:a16="http://schemas.microsoft.com/office/drawing/2014/main" id="{00000000-0008-0000-0400-00007A000000}"/>
              </a:ext>
            </a:extLst>
          </xdr:cNvPr>
          <xdr:cNvSpPr/>
        </xdr:nvSpPr>
        <xdr:spPr bwMode="auto">
          <a:xfrm>
            <a:off x="913280" y="2682600"/>
            <a:ext cx="1038571" cy="22005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Biotechnik</a:t>
            </a:r>
          </a:p>
        </xdr:txBody>
      </xdr:sp>
      <xdr:sp macro="" textlink="">
        <xdr:nvSpPr>
          <xdr:cNvPr id="123" name="Rechteck 122">
            <a:hlinkClick xmlns:r="http://schemas.openxmlformats.org/officeDocument/2006/relationships" r:id="rId32"/>
            <a:extLst>
              <a:ext uri="{FF2B5EF4-FFF2-40B4-BE49-F238E27FC236}">
                <a16:creationId xmlns:a16="http://schemas.microsoft.com/office/drawing/2014/main" id="{00000000-0008-0000-0400-00007B000000}"/>
              </a:ext>
            </a:extLst>
          </xdr:cNvPr>
          <xdr:cNvSpPr/>
        </xdr:nvSpPr>
        <xdr:spPr bwMode="auto">
          <a:xfrm>
            <a:off x="913280" y="2958597"/>
            <a:ext cx="1038571" cy="2181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Blumenkunst</a:t>
            </a:r>
          </a:p>
        </xdr:txBody>
      </xdr:sp>
      <xdr:sp macro="" textlink="">
        <xdr:nvSpPr>
          <xdr:cNvPr id="124" name="Rechteck 123">
            <a:hlinkClick xmlns:r="http://schemas.openxmlformats.org/officeDocument/2006/relationships" r:id="rId33"/>
            <a:extLst>
              <a:ext uri="{FF2B5EF4-FFF2-40B4-BE49-F238E27FC236}">
                <a16:creationId xmlns:a16="http://schemas.microsoft.com/office/drawing/2014/main" id="{00000000-0008-0000-0400-00007C000000}"/>
              </a:ext>
            </a:extLst>
          </xdr:cNvPr>
          <xdr:cNvSpPr/>
        </xdr:nvSpPr>
        <xdr:spPr bwMode="auto">
          <a:xfrm>
            <a:off x="913280" y="3231035"/>
            <a:ext cx="1038571" cy="21588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Chemietechnik</a:t>
            </a:r>
          </a:p>
        </xdr:txBody>
      </xdr:sp>
      <xdr:sp macro="" textlink="">
        <xdr:nvSpPr>
          <xdr:cNvPr id="125" name="Rechteck 124">
            <a:hlinkClick xmlns:r="http://schemas.openxmlformats.org/officeDocument/2006/relationships" r:id="rId34"/>
            <a:extLst>
              <a:ext uri="{FF2B5EF4-FFF2-40B4-BE49-F238E27FC236}">
                <a16:creationId xmlns:a16="http://schemas.microsoft.com/office/drawing/2014/main" id="{00000000-0008-0000-0400-00007D000000}"/>
              </a:ext>
            </a:extLst>
          </xdr:cNvPr>
          <xdr:cNvSpPr/>
        </xdr:nvSpPr>
        <xdr:spPr bwMode="auto">
          <a:xfrm>
            <a:off x="913280" y="3498914"/>
            <a:ext cx="1038571" cy="21588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Druck-Medien</a:t>
            </a:r>
          </a:p>
        </xdr:txBody>
      </xdr:sp>
      <xdr:sp macro="" textlink="">
        <xdr:nvSpPr>
          <xdr:cNvPr id="128" name="Rechteck 127">
            <a:hlinkClick xmlns:r="http://schemas.openxmlformats.org/officeDocument/2006/relationships" r:id="rId35"/>
            <a:extLst>
              <a:ext uri="{FF2B5EF4-FFF2-40B4-BE49-F238E27FC236}">
                <a16:creationId xmlns:a16="http://schemas.microsoft.com/office/drawing/2014/main" id="{00000000-0008-0000-0400-000080000000}"/>
              </a:ext>
            </a:extLst>
          </xdr:cNvPr>
          <xdr:cNvSpPr/>
        </xdr:nvSpPr>
        <xdr:spPr bwMode="auto">
          <a:xfrm>
            <a:off x="2022405" y="1568692"/>
            <a:ext cx="1019726" cy="22195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Fahrzeugt. u. E-Mobi.</a:t>
            </a:r>
          </a:p>
        </xdr:txBody>
      </xdr:sp>
      <xdr:sp macro="" textlink="">
        <xdr:nvSpPr>
          <xdr:cNvPr id="135" name="Rechteck 134">
            <a:hlinkClick xmlns:r="http://schemas.openxmlformats.org/officeDocument/2006/relationships" r:id="rId36"/>
            <a:extLst>
              <a:ext uri="{FF2B5EF4-FFF2-40B4-BE49-F238E27FC236}">
                <a16:creationId xmlns:a16="http://schemas.microsoft.com/office/drawing/2014/main" id="{00000000-0008-0000-0400-000087000000}"/>
              </a:ext>
            </a:extLst>
          </xdr:cNvPr>
          <xdr:cNvSpPr/>
        </xdr:nvSpPr>
        <xdr:spPr bwMode="auto">
          <a:xfrm>
            <a:off x="2022405" y="1845724"/>
            <a:ext cx="1019726" cy="217904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Familienpflege</a:t>
            </a:r>
          </a:p>
        </xdr:txBody>
      </xdr:sp>
      <xdr:sp macro="" textlink="">
        <xdr:nvSpPr>
          <xdr:cNvPr id="136" name="Rechteck 135">
            <a:hlinkClick xmlns:r="http://schemas.openxmlformats.org/officeDocument/2006/relationships" r:id="rId37"/>
            <a:extLst>
              <a:ext uri="{FF2B5EF4-FFF2-40B4-BE49-F238E27FC236}">
                <a16:creationId xmlns:a16="http://schemas.microsoft.com/office/drawing/2014/main" id="{00000000-0008-0000-0400-000088000000}"/>
              </a:ext>
            </a:extLst>
          </xdr:cNvPr>
          <xdr:cNvSpPr/>
        </xdr:nvSpPr>
        <xdr:spPr bwMode="auto">
          <a:xfrm>
            <a:off x="2022405" y="2119434"/>
            <a:ext cx="1019726" cy="2324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Farb- u. Lacktechnik</a:t>
            </a:r>
          </a:p>
        </xdr:txBody>
      </xdr:sp>
      <xdr:sp macro="" textlink="">
        <xdr:nvSpPr>
          <xdr:cNvPr id="137" name="Rechteck 136">
            <a:hlinkClick xmlns:r="http://schemas.openxmlformats.org/officeDocument/2006/relationships" r:id="rId38"/>
            <a:extLst>
              <a:ext uri="{FF2B5EF4-FFF2-40B4-BE49-F238E27FC236}">
                <a16:creationId xmlns:a16="http://schemas.microsoft.com/office/drawing/2014/main" id="{00000000-0008-0000-0400-000089000000}"/>
              </a:ext>
            </a:extLst>
          </xdr:cNvPr>
          <xdr:cNvSpPr/>
        </xdr:nvSpPr>
        <xdr:spPr bwMode="auto">
          <a:xfrm>
            <a:off x="2022405" y="2411423"/>
            <a:ext cx="1019726" cy="214228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Fleischereitechnik</a:t>
            </a:r>
          </a:p>
        </xdr:txBody>
      </xdr:sp>
      <xdr:sp macro="" textlink="">
        <xdr:nvSpPr>
          <xdr:cNvPr id="138" name="Rechteck 137">
            <a:hlinkClick xmlns:r="http://schemas.openxmlformats.org/officeDocument/2006/relationships" r:id="rId39"/>
            <a:extLst>
              <a:ext uri="{FF2B5EF4-FFF2-40B4-BE49-F238E27FC236}">
                <a16:creationId xmlns:a16="http://schemas.microsoft.com/office/drawing/2014/main" id="{00000000-0008-0000-0400-00008A000000}"/>
              </a:ext>
            </a:extLst>
          </xdr:cNvPr>
          <xdr:cNvSpPr/>
        </xdr:nvSpPr>
        <xdr:spPr bwMode="auto">
          <a:xfrm>
            <a:off x="2022405" y="2682600"/>
            <a:ext cx="1019726" cy="22005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Galvanotechnik</a:t>
            </a:r>
          </a:p>
        </xdr:txBody>
      </xdr:sp>
      <xdr:sp macro="" textlink="">
        <xdr:nvSpPr>
          <xdr:cNvPr id="139" name="Rechteck 138">
            <a:hlinkClick xmlns:r="http://schemas.openxmlformats.org/officeDocument/2006/relationships" r:id="rId40"/>
            <a:extLst>
              <a:ext uri="{FF2B5EF4-FFF2-40B4-BE49-F238E27FC236}">
                <a16:creationId xmlns:a16="http://schemas.microsoft.com/office/drawing/2014/main" id="{00000000-0008-0000-0400-00008B000000}"/>
              </a:ext>
            </a:extLst>
          </xdr:cNvPr>
          <xdr:cNvSpPr/>
        </xdr:nvSpPr>
        <xdr:spPr bwMode="auto">
          <a:xfrm>
            <a:off x="2022405" y="2958597"/>
            <a:ext cx="1019726" cy="2181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Glasbautechnik</a:t>
            </a:r>
          </a:p>
        </xdr:txBody>
      </xdr:sp>
      <xdr:sp macro="" textlink="">
        <xdr:nvSpPr>
          <xdr:cNvPr id="140" name="Rechteck 139">
            <a:hlinkClick xmlns:r="http://schemas.openxmlformats.org/officeDocument/2006/relationships" r:id="rId41"/>
            <a:extLst>
              <a:ext uri="{FF2B5EF4-FFF2-40B4-BE49-F238E27FC236}">
                <a16:creationId xmlns:a16="http://schemas.microsoft.com/office/drawing/2014/main" id="{00000000-0008-0000-0400-00008C000000}"/>
              </a:ext>
            </a:extLst>
          </xdr:cNvPr>
          <xdr:cNvSpPr/>
        </xdr:nvSpPr>
        <xdr:spPr bwMode="auto">
          <a:xfrm>
            <a:off x="2022405" y="3230026"/>
            <a:ext cx="1019726" cy="2198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Glasgestaltung</a:t>
            </a:r>
          </a:p>
        </xdr:txBody>
      </xdr:sp>
      <xdr:sp macro="" textlink="">
        <xdr:nvSpPr>
          <xdr:cNvPr id="141" name="Rechteck 140">
            <a:hlinkClick xmlns:r="http://schemas.openxmlformats.org/officeDocument/2006/relationships" r:id="rId42"/>
            <a:extLst>
              <a:ext uri="{FF2B5EF4-FFF2-40B4-BE49-F238E27FC236}">
                <a16:creationId xmlns:a16="http://schemas.microsoft.com/office/drawing/2014/main" id="{00000000-0008-0000-0400-00008D000000}"/>
              </a:ext>
            </a:extLst>
          </xdr:cNvPr>
          <xdr:cNvSpPr/>
        </xdr:nvSpPr>
        <xdr:spPr bwMode="auto">
          <a:xfrm>
            <a:off x="2022405" y="3498914"/>
            <a:ext cx="1019726" cy="21588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Glastechnik</a:t>
            </a:r>
          </a:p>
        </xdr:txBody>
      </xdr:sp>
      <xdr:sp macro="" textlink="">
        <xdr:nvSpPr>
          <xdr:cNvPr id="143" name="Rechteck 142">
            <a:hlinkClick xmlns:r="http://schemas.openxmlformats.org/officeDocument/2006/relationships" r:id="rId43"/>
            <a:extLst>
              <a:ext uri="{FF2B5EF4-FFF2-40B4-BE49-F238E27FC236}">
                <a16:creationId xmlns:a16="http://schemas.microsoft.com/office/drawing/2014/main" id="{00000000-0008-0000-0400-00008F000000}"/>
              </a:ext>
            </a:extLst>
          </xdr:cNvPr>
          <xdr:cNvSpPr/>
        </xdr:nvSpPr>
        <xdr:spPr bwMode="auto">
          <a:xfrm>
            <a:off x="3112686" y="1568692"/>
            <a:ext cx="1019727" cy="22195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Heilerzieh.pfl.</a:t>
            </a:r>
            <a:r>
              <a:rPr lang="de-DE" sz="660" b="0" baseline="0">
                <a:latin typeface="Arial" panose="020B0604020202020204" pitchFamily="34" charset="0"/>
                <a:cs typeface="Arial" panose="020B0604020202020204" pitchFamily="34" charset="0"/>
              </a:rPr>
              <a:t> 3J.</a:t>
            </a:r>
            <a:endParaRPr lang="de-DE" sz="66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44" name="Rechteck 143">
            <a:hlinkClick xmlns:r="http://schemas.openxmlformats.org/officeDocument/2006/relationships" r:id="rId44"/>
            <a:extLst>
              <a:ext uri="{FF2B5EF4-FFF2-40B4-BE49-F238E27FC236}">
                <a16:creationId xmlns:a16="http://schemas.microsoft.com/office/drawing/2014/main" id="{00000000-0008-0000-0400-000090000000}"/>
              </a:ext>
            </a:extLst>
          </xdr:cNvPr>
          <xdr:cNvSpPr/>
        </xdr:nvSpPr>
        <xdr:spPr bwMode="auto">
          <a:xfrm>
            <a:off x="3112686" y="1845724"/>
            <a:ext cx="1019727" cy="217904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Heilerzieh.pfl. 2J.</a:t>
            </a:r>
          </a:p>
        </xdr:txBody>
      </xdr:sp>
      <xdr:sp macro="" textlink="">
        <xdr:nvSpPr>
          <xdr:cNvPr id="145" name="Rechteck 144">
            <a:hlinkClick xmlns:r="http://schemas.openxmlformats.org/officeDocument/2006/relationships" r:id="rId45"/>
            <a:extLst>
              <a:ext uri="{FF2B5EF4-FFF2-40B4-BE49-F238E27FC236}">
                <a16:creationId xmlns:a16="http://schemas.microsoft.com/office/drawing/2014/main" id="{00000000-0008-0000-0400-000091000000}"/>
              </a:ext>
            </a:extLst>
          </xdr:cNvPr>
          <xdr:cNvSpPr/>
        </xdr:nvSpPr>
        <xdr:spPr bwMode="auto">
          <a:xfrm>
            <a:off x="4211552" y="3764583"/>
            <a:ext cx="1017822" cy="22553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Sanitär,Heiz.,Klima</a:t>
            </a:r>
          </a:p>
        </xdr:txBody>
      </xdr:sp>
      <xdr:sp macro="" textlink="">
        <xdr:nvSpPr>
          <xdr:cNvPr id="146" name="Rechteck 145">
            <a:hlinkClick xmlns:r="http://schemas.openxmlformats.org/officeDocument/2006/relationships" r:id="rId46"/>
            <a:extLst>
              <a:ext uri="{FF2B5EF4-FFF2-40B4-BE49-F238E27FC236}">
                <a16:creationId xmlns:a16="http://schemas.microsoft.com/office/drawing/2014/main" id="{00000000-0008-0000-0400-000092000000}"/>
              </a:ext>
            </a:extLst>
          </xdr:cNvPr>
          <xdr:cNvSpPr/>
        </xdr:nvSpPr>
        <xdr:spPr bwMode="auto">
          <a:xfrm>
            <a:off x="3112686" y="2118425"/>
            <a:ext cx="1019727" cy="23633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Holztechnik</a:t>
            </a:r>
          </a:p>
        </xdr:txBody>
      </xdr:sp>
      <xdr:sp macro="" textlink="">
        <xdr:nvSpPr>
          <xdr:cNvPr id="147" name="Rechteck 146">
            <a:hlinkClick xmlns:r="http://schemas.openxmlformats.org/officeDocument/2006/relationships" r:id="rId47"/>
            <a:extLst>
              <a:ext uri="{FF2B5EF4-FFF2-40B4-BE49-F238E27FC236}">
                <a16:creationId xmlns:a16="http://schemas.microsoft.com/office/drawing/2014/main" id="{00000000-0008-0000-0400-000093000000}"/>
              </a:ext>
            </a:extLst>
          </xdr:cNvPr>
          <xdr:cNvSpPr/>
        </xdr:nvSpPr>
        <xdr:spPr bwMode="auto">
          <a:xfrm>
            <a:off x="3112686" y="2411423"/>
            <a:ext cx="1019727" cy="214228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Holzbetriebswirtschaft</a:t>
            </a:r>
          </a:p>
        </xdr:txBody>
      </xdr:sp>
      <xdr:sp macro="" textlink="">
        <xdr:nvSpPr>
          <xdr:cNvPr id="148" name="Rechteck 147">
            <a:hlinkClick xmlns:r="http://schemas.openxmlformats.org/officeDocument/2006/relationships" r:id="rId48"/>
            <a:extLst>
              <a:ext uri="{FF2B5EF4-FFF2-40B4-BE49-F238E27FC236}">
                <a16:creationId xmlns:a16="http://schemas.microsoft.com/office/drawing/2014/main" id="{00000000-0008-0000-0400-000094000000}"/>
              </a:ext>
            </a:extLst>
          </xdr:cNvPr>
          <xdr:cNvSpPr/>
        </xdr:nvSpPr>
        <xdr:spPr bwMode="auto">
          <a:xfrm>
            <a:off x="3112686" y="2685514"/>
            <a:ext cx="1019727" cy="21422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Hotel-, Gastst. (2 Jahre</a:t>
            </a:r>
          </a:p>
        </xdr:txBody>
      </xdr:sp>
      <xdr:sp macro="" textlink="">
        <xdr:nvSpPr>
          <xdr:cNvPr id="149" name="Rechteck 148">
            <a:hlinkClick xmlns:r="http://schemas.openxmlformats.org/officeDocument/2006/relationships" r:id="rId49"/>
            <a:extLst>
              <a:ext uri="{FF2B5EF4-FFF2-40B4-BE49-F238E27FC236}">
                <a16:creationId xmlns:a16="http://schemas.microsoft.com/office/drawing/2014/main" id="{00000000-0008-0000-0400-000095000000}"/>
              </a:ext>
            </a:extLst>
          </xdr:cNvPr>
          <xdr:cNvSpPr/>
        </xdr:nvSpPr>
        <xdr:spPr bwMode="auto">
          <a:xfrm>
            <a:off x="3122285" y="3227378"/>
            <a:ext cx="1019727" cy="2181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</a:t>
            </a:r>
            <a:r>
              <a:rPr lang="de-DE" sz="660" b="0" baseline="0">
                <a:latin typeface="Arial" panose="020B0604020202020204" pitchFamily="34" charset="0"/>
                <a:cs typeface="Arial" panose="020B0604020202020204" pitchFamily="34" charset="0"/>
              </a:rPr>
              <a:t> Informatiktechnik</a:t>
            </a:r>
            <a:endParaRPr lang="de-DE" sz="66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50" name="Rechteck 149">
            <a:hlinkClick xmlns:r="http://schemas.openxmlformats.org/officeDocument/2006/relationships" r:id="rId50"/>
            <a:extLst>
              <a:ext uri="{FF2B5EF4-FFF2-40B4-BE49-F238E27FC236}">
                <a16:creationId xmlns:a16="http://schemas.microsoft.com/office/drawing/2014/main" id="{00000000-0008-0000-0400-000096000000}"/>
              </a:ext>
            </a:extLst>
          </xdr:cNvPr>
          <xdr:cNvSpPr/>
        </xdr:nvSpPr>
        <xdr:spPr bwMode="auto">
          <a:xfrm>
            <a:off x="3123323" y="3496614"/>
            <a:ext cx="1019727" cy="21980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Informatiktechnik TZ</a:t>
            </a:r>
          </a:p>
        </xdr:txBody>
      </xdr:sp>
      <xdr:sp macro="" textlink="">
        <xdr:nvSpPr>
          <xdr:cNvPr id="151" name="Rechteck 150">
            <a:hlinkClick xmlns:r="http://schemas.openxmlformats.org/officeDocument/2006/relationships" r:id="rId51"/>
            <a:extLst>
              <a:ext uri="{FF2B5EF4-FFF2-40B4-BE49-F238E27FC236}">
                <a16:creationId xmlns:a16="http://schemas.microsoft.com/office/drawing/2014/main" id="{00000000-0008-0000-0400-000097000000}"/>
              </a:ext>
            </a:extLst>
          </xdr:cNvPr>
          <xdr:cNvSpPr/>
        </xdr:nvSpPr>
        <xdr:spPr bwMode="auto">
          <a:xfrm>
            <a:off x="3122787" y="4066335"/>
            <a:ext cx="1019727" cy="21790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Kunststoff u. Faser</a:t>
            </a:r>
          </a:p>
        </xdr:txBody>
      </xdr:sp>
      <xdr:sp macro="" textlink="">
        <xdr:nvSpPr>
          <xdr:cNvPr id="154" name="Rechteck 153">
            <a:hlinkClick xmlns:r="http://schemas.openxmlformats.org/officeDocument/2006/relationships" r:id="rId52"/>
            <a:extLst>
              <a:ext uri="{FF2B5EF4-FFF2-40B4-BE49-F238E27FC236}">
                <a16:creationId xmlns:a16="http://schemas.microsoft.com/office/drawing/2014/main" id="{00000000-0008-0000-0400-00009A000000}"/>
              </a:ext>
            </a:extLst>
          </xdr:cNvPr>
          <xdr:cNvSpPr/>
        </xdr:nvSpPr>
        <xdr:spPr bwMode="auto">
          <a:xfrm>
            <a:off x="4222450" y="2128707"/>
            <a:ext cx="1017822" cy="221957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Maschinenbau TZ</a:t>
            </a:r>
          </a:p>
        </xdr:txBody>
      </xdr:sp>
      <xdr:sp macro="" textlink="">
        <xdr:nvSpPr>
          <xdr:cNvPr id="155" name="Rechteck 154">
            <a:hlinkClick xmlns:r="http://schemas.openxmlformats.org/officeDocument/2006/relationships" r:id="rId53"/>
            <a:extLst>
              <a:ext uri="{FF2B5EF4-FFF2-40B4-BE49-F238E27FC236}">
                <a16:creationId xmlns:a16="http://schemas.microsoft.com/office/drawing/2014/main" id="{00000000-0008-0000-0400-00009B000000}"/>
              </a:ext>
            </a:extLst>
          </xdr:cNvPr>
          <xdr:cNvSpPr/>
        </xdr:nvSpPr>
        <xdr:spPr bwMode="auto">
          <a:xfrm>
            <a:off x="4230095" y="2412535"/>
            <a:ext cx="1017822" cy="217904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Mechatroniktechnik</a:t>
            </a:r>
          </a:p>
        </xdr:txBody>
      </xdr:sp>
      <xdr:sp macro="" textlink="">
        <xdr:nvSpPr>
          <xdr:cNvPr id="156" name="Rechteck 155">
            <a:hlinkClick xmlns:r="http://schemas.openxmlformats.org/officeDocument/2006/relationships" r:id="rId54"/>
            <a:extLst>
              <a:ext uri="{FF2B5EF4-FFF2-40B4-BE49-F238E27FC236}">
                <a16:creationId xmlns:a16="http://schemas.microsoft.com/office/drawing/2014/main" id="{00000000-0008-0000-0400-00009C000000}"/>
              </a:ext>
            </a:extLst>
          </xdr:cNvPr>
          <xdr:cNvSpPr/>
        </xdr:nvSpPr>
        <xdr:spPr bwMode="auto">
          <a:xfrm>
            <a:off x="4218016" y="2682465"/>
            <a:ext cx="1017822" cy="23633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Mechatroniktech. TZ</a:t>
            </a:r>
          </a:p>
        </xdr:txBody>
      </xdr:sp>
      <xdr:sp macro="" textlink="">
        <xdr:nvSpPr>
          <xdr:cNvPr id="157" name="Rechteck 156">
            <a:hlinkClick xmlns:r="http://schemas.openxmlformats.org/officeDocument/2006/relationships" r:id="rId55"/>
            <a:extLst>
              <a:ext uri="{FF2B5EF4-FFF2-40B4-BE49-F238E27FC236}">
                <a16:creationId xmlns:a16="http://schemas.microsoft.com/office/drawing/2014/main" id="{00000000-0008-0000-0400-00009D000000}"/>
              </a:ext>
            </a:extLst>
          </xdr:cNvPr>
          <xdr:cNvSpPr/>
        </xdr:nvSpPr>
        <xdr:spPr bwMode="auto">
          <a:xfrm>
            <a:off x="4213768" y="2965804"/>
            <a:ext cx="1017822" cy="2181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Metallbautechnik</a:t>
            </a:r>
          </a:p>
        </xdr:txBody>
      </xdr:sp>
      <xdr:sp macro="" textlink="">
        <xdr:nvSpPr>
          <xdr:cNvPr id="158" name="Rechteck 157">
            <a:hlinkClick xmlns:r="http://schemas.openxmlformats.org/officeDocument/2006/relationships" r:id="rId56"/>
            <a:extLst>
              <a:ext uri="{FF2B5EF4-FFF2-40B4-BE49-F238E27FC236}">
                <a16:creationId xmlns:a16="http://schemas.microsoft.com/office/drawing/2014/main" id="{00000000-0008-0000-0400-00009E000000}"/>
              </a:ext>
            </a:extLst>
          </xdr:cNvPr>
          <xdr:cNvSpPr/>
        </xdr:nvSpPr>
        <xdr:spPr bwMode="auto">
          <a:xfrm>
            <a:off x="4213768" y="3229287"/>
            <a:ext cx="1017822" cy="21422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Papiertechnik</a:t>
            </a:r>
          </a:p>
        </xdr:txBody>
      </xdr:sp>
      <xdr:sp macro="" textlink="">
        <xdr:nvSpPr>
          <xdr:cNvPr id="159" name="Rechteck 158">
            <a:hlinkClick xmlns:r="http://schemas.openxmlformats.org/officeDocument/2006/relationships" r:id="rId57"/>
            <a:extLst>
              <a:ext uri="{FF2B5EF4-FFF2-40B4-BE49-F238E27FC236}">
                <a16:creationId xmlns:a16="http://schemas.microsoft.com/office/drawing/2014/main" id="{00000000-0008-0000-0400-00009F000000}"/>
              </a:ext>
            </a:extLst>
          </xdr:cNvPr>
          <xdr:cNvSpPr/>
        </xdr:nvSpPr>
        <xdr:spPr bwMode="auto">
          <a:xfrm>
            <a:off x="4222666" y="3495508"/>
            <a:ext cx="1017822" cy="214228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</a:t>
            </a:r>
            <a:r>
              <a:rPr lang="de-DE" sz="660" b="0" baseline="0">
                <a:latin typeface="Arial" panose="020B0604020202020204" pitchFamily="34" charset="0"/>
                <a:cs typeface="Arial" panose="020B0604020202020204" pitchFamily="34" charset="0"/>
              </a:rPr>
              <a:t> Produktdesign</a:t>
            </a:r>
            <a:endParaRPr lang="de-DE" sz="66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63" name="Rechteck 162">
            <a:hlinkClick xmlns:r="http://schemas.openxmlformats.org/officeDocument/2006/relationships" r:id="rId58"/>
            <a:extLst>
              <a:ext uri="{FF2B5EF4-FFF2-40B4-BE49-F238E27FC236}">
                <a16:creationId xmlns:a16="http://schemas.microsoft.com/office/drawing/2014/main" id="{00000000-0008-0000-0400-0000A3000000}"/>
              </a:ext>
            </a:extLst>
          </xdr:cNvPr>
          <xdr:cNvSpPr/>
        </xdr:nvSpPr>
        <xdr:spPr bwMode="auto">
          <a:xfrm>
            <a:off x="5323680" y="1851743"/>
            <a:ext cx="1019245" cy="218626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Textiltechnik </a:t>
            </a:r>
          </a:p>
        </xdr:txBody>
      </xdr:sp>
      <xdr:sp macro="" textlink="">
        <xdr:nvSpPr>
          <xdr:cNvPr id="164" name="Rechteck 163">
            <a:hlinkClick xmlns:r="http://schemas.openxmlformats.org/officeDocument/2006/relationships" r:id="rId59"/>
            <a:extLst>
              <a:ext uri="{FF2B5EF4-FFF2-40B4-BE49-F238E27FC236}">
                <a16:creationId xmlns:a16="http://schemas.microsoft.com/office/drawing/2014/main" id="{00000000-0008-0000-0400-0000A4000000}"/>
              </a:ext>
            </a:extLst>
          </xdr:cNvPr>
          <xdr:cNvSpPr/>
        </xdr:nvSpPr>
        <xdr:spPr bwMode="auto">
          <a:xfrm>
            <a:off x="5312030" y="2138550"/>
            <a:ext cx="1043485" cy="218515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Umweltschutz u. Reg. Energien</a:t>
            </a:r>
          </a:p>
        </xdr:txBody>
      </xdr:sp>
      <xdr:sp macro="" textlink="">
        <xdr:nvSpPr>
          <xdr:cNvPr id="165" name="Rechteck 164">
            <a:hlinkClick xmlns:r="http://schemas.openxmlformats.org/officeDocument/2006/relationships" r:id="rId60"/>
            <a:extLst>
              <a:ext uri="{FF2B5EF4-FFF2-40B4-BE49-F238E27FC236}">
                <a16:creationId xmlns:a16="http://schemas.microsoft.com/office/drawing/2014/main" id="{00000000-0008-0000-0400-0000A5000000}"/>
              </a:ext>
            </a:extLst>
          </xdr:cNvPr>
          <xdr:cNvSpPr/>
        </xdr:nvSpPr>
        <xdr:spPr bwMode="auto">
          <a:xfrm>
            <a:off x="5309186" y="2419437"/>
            <a:ext cx="1043485" cy="218528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Werklehrer</a:t>
            </a:r>
          </a:p>
        </xdr:txBody>
      </xdr:sp>
      <xdr:sp macro="" textlink="">
        <xdr:nvSpPr>
          <xdr:cNvPr id="166" name="Rechteck 165">
            <a:hlinkClick xmlns:r="http://schemas.openxmlformats.org/officeDocument/2006/relationships" r:id="rId61"/>
            <a:extLst>
              <a:ext uri="{FF2B5EF4-FFF2-40B4-BE49-F238E27FC236}">
                <a16:creationId xmlns:a16="http://schemas.microsoft.com/office/drawing/2014/main" id="{00000000-0008-0000-0400-0000A6000000}"/>
              </a:ext>
            </a:extLst>
          </xdr:cNvPr>
          <xdr:cNvSpPr/>
        </xdr:nvSpPr>
        <xdr:spPr bwMode="auto">
          <a:xfrm>
            <a:off x="5311569" y="2686372"/>
            <a:ext cx="1043485" cy="234639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Werkst. u. Prüftechnik</a:t>
            </a:r>
          </a:p>
        </xdr:txBody>
      </xdr:sp>
      <xdr:sp macro="" textlink="">
        <xdr:nvSpPr>
          <xdr:cNvPr id="76" name="Rechteck 75">
            <a:hlinkClick xmlns:r="http://schemas.openxmlformats.org/officeDocument/2006/relationships" r:id="rId62"/>
            <a:extLst>
              <a:ext uri="{FF2B5EF4-FFF2-40B4-BE49-F238E27FC236}">
                <a16:creationId xmlns:a16="http://schemas.microsoft.com/office/drawing/2014/main" id="{00000000-0008-0000-0400-00004C000000}"/>
              </a:ext>
            </a:extLst>
          </xdr:cNvPr>
          <xdr:cNvSpPr/>
        </xdr:nvSpPr>
        <xdr:spPr bwMode="auto">
          <a:xfrm>
            <a:off x="5301313" y="3236243"/>
            <a:ext cx="1045390" cy="216245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- Schulversuch</a:t>
            </a:r>
            <a:r>
              <a:rPr lang="de-DE" sz="660" b="0" baseline="0">
                <a:latin typeface="Arial" panose="020B0604020202020204" pitchFamily="34" charset="0"/>
                <a:cs typeface="Arial" panose="020B0604020202020204" pitchFamily="34" charset="0"/>
              </a:rPr>
              <a:t> EPHA</a:t>
            </a:r>
            <a:endParaRPr lang="de-DE" sz="66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1" name="Rechteck 70">
            <a:hlinkClick xmlns:r="http://schemas.openxmlformats.org/officeDocument/2006/relationships" r:id="rId63"/>
            <a:extLst>
              <a:ext uri="{FF2B5EF4-FFF2-40B4-BE49-F238E27FC236}">
                <a16:creationId xmlns:a16="http://schemas.microsoft.com/office/drawing/2014/main" id="{00000000-0008-0000-0400-000047000000}"/>
              </a:ext>
            </a:extLst>
          </xdr:cNvPr>
          <xdr:cNvSpPr/>
        </xdr:nvSpPr>
        <xdr:spPr bwMode="auto">
          <a:xfrm>
            <a:off x="5310427" y="3771852"/>
            <a:ext cx="1060631" cy="21636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- Schulversuch</a:t>
            </a:r>
            <a:r>
              <a:rPr lang="de-DE" sz="660" b="0" baseline="0">
                <a:latin typeface="Arial" panose="020B0604020202020204" pitchFamily="34" charset="0"/>
                <a:cs typeface="Arial" panose="020B0604020202020204" pitchFamily="34" charset="0"/>
              </a:rPr>
              <a:t> HEP PiA</a:t>
            </a:r>
            <a:endParaRPr lang="de-DE" sz="66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0" name="Rechteck 69">
            <a:hlinkClick xmlns:r="http://schemas.openxmlformats.org/officeDocument/2006/relationships" r:id="rId64"/>
            <a:extLst>
              <a:ext uri="{FF2B5EF4-FFF2-40B4-BE49-F238E27FC236}">
                <a16:creationId xmlns:a16="http://schemas.microsoft.com/office/drawing/2014/main" id="{00000000-0008-0000-0400-000046000000}"/>
              </a:ext>
            </a:extLst>
          </xdr:cNvPr>
          <xdr:cNvSpPr/>
        </xdr:nvSpPr>
        <xdr:spPr bwMode="auto">
          <a:xfrm>
            <a:off x="5309011" y="3503715"/>
            <a:ext cx="1060630" cy="212434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- Schulversuch</a:t>
            </a:r>
            <a:r>
              <a:rPr lang="de-DE" sz="660" b="0" baseline="0">
                <a:latin typeface="Arial" panose="020B0604020202020204" pitchFamily="34" charset="0"/>
                <a:cs typeface="Arial" panose="020B0604020202020204" pitchFamily="34" charset="0"/>
              </a:rPr>
              <a:t> HEP gF + HEJ</a:t>
            </a:r>
            <a:endParaRPr lang="de-DE" sz="66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67" name="Rechteck 166">
            <a:hlinkClick xmlns:r="http://schemas.openxmlformats.org/officeDocument/2006/relationships" r:id="rId65"/>
            <a:extLst>
              <a:ext uri="{FF2B5EF4-FFF2-40B4-BE49-F238E27FC236}">
                <a16:creationId xmlns:a16="http://schemas.microsoft.com/office/drawing/2014/main" id="{00000000-0008-0000-0400-0000A7000000}"/>
              </a:ext>
            </a:extLst>
          </xdr:cNvPr>
          <xdr:cNvSpPr/>
        </xdr:nvSpPr>
        <xdr:spPr bwMode="auto">
          <a:xfrm>
            <a:off x="5302871" y="2970391"/>
            <a:ext cx="1043485" cy="21815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0" tIns="0" rIns="0" bIns="0" rtlCol="0" anchor="ctr" upright="1"/>
          <a:lstStyle/>
          <a:p>
            <a:pPr algn="ctr"/>
            <a:r>
              <a:rPr lang="de-DE" sz="660" b="0">
                <a:latin typeface="Arial" panose="020B0604020202020204" pitchFamily="34" charset="0"/>
                <a:cs typeface="Arial" panose="020B0604020202020204" pitchFamily="34" charset="0"/>
              </a:rPr>
              <a:t>FS Wirtschaftsinformatik</a:t>
            </a:r>
          </a:p>
        </xdr:txBody>
      </xdr:sp>
    </xdr:grpSp>
    <xdr:clientData/>
  </xdr:twoCellAnchor>
  <xdr:twoCellAnchor>
    <xdr:from>
      <xdr:col>3</xdr:col>
      <xdr:colOff>343830</xdr:colOff>
      <xdr:row>17</xdr:row>
      <xdr:rowOff>24419</xdr:rowOff>
    </xdr:from>
    <xdr:to>
      <xdr:col>4</xdr:col>
      <xdr:colOff>494779</xdr:colOff>
      <xdr:row>18</xdr:row>
      <xdr:rowOff>87336</xdr:rowOff>
    </xdr:to>
    <xdr:sp macro="" textlink="">
      <xdr:nvSpPr>
        <xdr:cNvPr id="72" name="Rechteck 71">
          <a:hlinkClick xmlns:r="http://schemas.openxmlformats.org/officeDocument/2006/relationships" r:id="rId66"/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/>
      </xdr:nvSpPr>
      <xdr:spPr bwMode="auto">
        <a:xfrm>
          <a:off x="3059468" y="2971089"/>
          <a:ext cx="989960" cy="216938"/>
        </a:xfrm>
        <a:prstGeom prst="rect">
          <a:avLst/>
        </a:prstGeom>
        <a:solidFill>
          <a:schemeClr val="bg1">
            <a:lumMod val="95000"/>
          </a:schemeClr>
        </a:solidFill>
        <a:ln w="63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upright="1"/>
        <a:lstStyle/>
        <a:p>
          <a:pPr algn="ctr"/>
          <a:r>
            <a:rPr lang="de-DE" sz="660" b="0">
              <a:latin typeface="Arial" panose="020B0604020202020204" pitchFamily="34" charset="0"/>
              <a:cs typeface="Arial" panose="020B0604020202020204" pitchFamily="34" charset="0"/>
            </a:rPr>
            <a:t>FS Hotel-, Gastst. (3 Jahre)</a:t>
          </a:r>
        </a:p>
      </xdr:txBody>
    </xdr:sp>
    <xdr:clientData/>
  </xdr:twoCellAnchor>
  <xdr:twoCellAnchor>
    <xdr:from>
      <xdr:col>3</xdr:col>
      <xdr:colOff>333374</xdr:colOff>
      <xdr:row>22</xdr:row>
      <xdr:rowOff>68037</xdr:rowOff>
    </xdr:from>
    <xdr:to>
      <xdr:col>4</xdr:col>
      <xdr:colOff>510268</xdr:colOff>
      <xdr:row>24</xdr:row>
      <xdr:rowOff>6804</xdr:rowOff>
    </xdr:to>
    <xdr:sp macro="" textlink="">
      <xdr:nvSpPr>
        <xdr:cNvPr id="74" name="Rechteck 73">
          <a:hlinkClick xmlns:r="http://schemas.openxmlformats.org/officeDocument/2006/relationships" r:id="rId67"/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/>
      </xdr:nvSpPr>
      <xdr:spPr bwMode="auto">
        <a:xfrm>
          <a:off x="3047999" y="3735162"/>
          <a:ext cx="1013733" cy="238124"/>
        </a:xfrm>
        <a:prstGeom prst="rect">
          <a:avLst/>
        </a:prstGeom>
        <a:solidFill>
          <a:sysClr val="window" lastClr="FFFFFF">
            <a:lumMod val="95000"/>
          </a:sysClr>
        </a:solidFill>
        <a:ln w="6350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upright="1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de-DE" sz="66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FS Künstliche Intelligenz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220529</xdr:colOff>
      <xdr:row>0</xdr:row>
      <xdr:rowOff>0</xdr:rowOff>
    </xdr:from>
    <xdr:to>
      <xdr:col>21</xdr:col>
      <xdr:colOff>0</xdr:colOff>
      <xdr:row>1</xdr:row>
      <xdr:rowOff>126808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pSpPr/>
      </xdr:nvGrpSpPr>
      <xdr:grpSpPr>
        <a:xfrm>
          <a:off x="8974004" y="0"/>
          <a:ext cx="2017846" cy="317308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8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8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66663</xdr:colOff>
      <xdr:row>0</xdr:row>
      <xdr:rowOff>0</xdr:rowOff>
    </xdr:from>
    <xdr:to>
      <xdr:col>21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900-000005000000}"/>
            </a:ext>
          </a:extLst>
        </xdr:cNvPr>
        <xdr:cNvGrpSpPr/>
      </xdr:nvGrpSpPr>
      <xdr:grpSpPr>
        <a:xfrm>
          <a:off x="8715363" y="0"/>
          <a:ext cx="2019312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9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9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220529</xdr:colOff>
      <xdr:row>0</xdr:row>
      <xdr:rowOff>0</xdr:rowOff>
    </xdr:from>
    <xdr:to>
      <xdr:col>21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A00-000005000000}"/>
            </a:ext>
          </a:extLst>
        </xdr:cNvPr>
        <xdr:cNvGrpSpPr/>
      </xdr:nvGrpSpPr>
      <xdr:grpSpPr>
        <a:xfrm>
          <a:off x="8974004" y="0"/>
          <a:ext cx="2017846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A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A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476971</xdr:colOff>
      <xdr:row>0</xdr:row>
      <xdr:rowOff>0</xdr:rowOff>
    </xdr:from>
    <xdr:to>
      <xdr:col>18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B00-000005000000}"/>
            </a:ext>
          </a:extLst>
        </xdr:cNvPr>
        <xdr:cNvGrpSpPr/>
      </xdr:nvGrpSpPr>
      <xdr:grpSpPr>
        <a:xfrm>
          <a:off x="7563571" y="0"/>
          <a:ext cx="1999529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B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B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12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C00-000005000000}"/>
            </a:ext>
          </a:extLst>
        </xdr:cNvPr>
        <xdr:cNvGrpSpPr/>
      </xdr:nvGrpSpPr>
      <xdr:grpSpPr>
        <a:xfrm>
          <a:off x="5927565" y="0"/>
          <a:ext cx="2007174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C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C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15375</xdr:colOff>
      <xdr:row>0</xdr:row>
      <xdr:rowOff>0</xdr:rowOff>
    </xdr:from>
    <xdr:to>
      <xdr:col>11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D00-000005000000}"/>
            </a:ext>
          </a:extLst>
        </xdr:cNvPr>
        <xdr:cNvGrpSpPr/>
      </xdr:nvGrpSpPr>
      <xdr:grpSpPr>
        <a:xfrm>
          <a:off x="4396875" y="0"/>
          <a:ext cx="2038712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D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D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249837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E00-000005000000}"/>
            </a:ext>
          </a:extLst>
        </xdr:cNvPr>
        <xdr:cNvGrpSpPr/>
      </xdr:nvGrpSpPr>
      <xdr:grpSpPr>
        <a:xfrm>
          <a:off x="5558989" y="0"/>
          <a:ext cx="2003033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E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E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249837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2F00-000005000000}"/>
            </a:ext>
          </a:extLst>
        </xdr:cNvPr>
        <xdr:cNvGrpSpPr/>
      </xdr:nvGrpSpPr>
      <xdr:grpSpPr>
        <a:xfrm>
          <a:off x="5558989" y="0"/>
          <a:ext cx="2003033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2F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2F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249837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000-000005000000}"/>
            </a:ext>
          </a:extLst>
        </xdr:cNvPr>
        <xdr:cNvGrpSpPr/>
      </xdr:nvGrpSpPr>
      <xdr:grpSpPr>
        <a:xfrm>
          <a:off x="5558989" y="0"/>
          <a:ext cx="2003033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0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0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752309</xdr:colOff>
      <xdr:row>0</xdr:row>
      <xdr:rowOff>0</xdr:rowOff>
    </xdr:from>
    <xdr:to>
      <xdr:col>24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100-000005000000}"/>
            </a:ext>
          </a:extLst>
        </xdr:cNvPr>
        <xdr:cNvGrpSpPr/>
      </xdr:nvGrpSpPr>
      <xdr:grpSpPr>
        <a:xfrm>
          <a:off x="10767166" y="0"/>
          <a:ext cx="1982727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1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1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150923</xdr:colOff>
      <xdr:row>0</xdr:row>
      <xdr:rowOff>0</xdr:rowOff>
    </xdr:from>
    <xdr:to>
      <xdr:col>22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pSpPr/>
      </xdr:nvGrpSpPr>
      <xdr:grpSpPr>
        <a:xfrm>
          <a:off x="7916599" y="0"/>
          <a:ext cx="2023019" cy="28369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917235</xdr:colOff>
      <xdr:row>0</xdr:row>
      <xdr:rowOff>0</xdr:rowOff>
    </xdr:from>
    <xdr:to>
      <xdr:col>24</xdr:col>
      <xdr:colOff>0</xdr:colOff>
      <xdr:row>2</xdr:row>
      <xdr:rowOff>10690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200-000005000000}"/>
            </a:ext>
          </a:extLst>
        </xdr:cNvPr>
        <xdr:cNvGrpSpPr/>
      </xdr:nvGrpSpPr>
      <xdr:grpSpPr>
        <a:xfrm>
          <a:off x="10940999" y="0"/>
          <a:ext cx="2013001" cy="287781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2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2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914713</xdr:colOff>
      <xdr:row>0</xdr:row>
      <xdr:rowOff>0</xdr:rowOff>
    </xdr:from>
    <xdr:to>
      <xdr:col>24</xdr:col>
      <xdr:colOff>0</xdr:colOff>
      <xdr:row>1</xdr:row>
      <xdr:rowOff>127403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300-000005000000}"/>
            </a:ext>
          </a:extLst>
        </xdr:cNvPr>
        <xdr:cNvGrpSpPr/>
      </xdr:nvGrpSpPr>
      <xdr:grpSpPr>
        <a:xfrm>
          <a:off x="10945899" y="0"/>
          <a:ext cx="2008101" cy="290689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3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3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755019</xdr:colOff>
      <xdr:row>0</xdr:row>
      <xdr:rowOff>0</xdr:rowOff>
    </xdr:from>
    <xdr:to>
      <xdr:col>24</xdr:col>
      <xdr:colOff>0</xdr:colOff>
      <xdr:row>0</xdr:row>
      <xdr:rowOff>288000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GrpSpPr/>
      </xdr:nvGrpSpPr>
      <xdr:grpSpPr>
        <a:xfrm>
          <a:off x="10769876" y="0"/>
          <a:ext cx="1980017" cy="288000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4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4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FAK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52010</xdr:colOff>
      <xdr:row>0</xdr:row>
      <xdr:rowOff>0</xdr:rowOff>
    </xdr:from>
    <xdr:to>
      <xdr:col>10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500-000005000000}"/>
            </a:ext>
          </a:extLst>
        </xdr:cNvPr>
        <xdr:cNvGrpSpPr/>
      </xdr:nvGrpSpPr>
      <xdr:grpSpPr>
        <a:xfrm>
          <a:off x="4118771" y="0"/>
          <a:ext cx="2126316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5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5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106484</xdr:colOff>
      <xdr:row>0</xdr:row>
      <xdr:rowOff>0</xdr:rowOff>
    </xdr:from>
    <xdr:to>
      <xdr:col>18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GrpSpPr/>
      </xdr:nvGrpSpPr>
      <xdr:grpSpPr>
        <a:xfrm>
          <a:off x="7926509" y="0"/>
          <a:ext cx="202711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6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6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158251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700-000005000000}"/>
            </a:ext>
          </a:extLst>
        </xdr:cNvPr>
        <xdr:cNvGrpSpPr/>
      </xdr:nvGrpSpPr>
      <xdr:grpSpPr>
        <a:xfrm>
          <a:off x="6635251" y="0"/>
          <a:ext cx="2022974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7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7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422019</xdr:colOff>
      <xdr:row>0</xdr:row>
      <xdr:rowOff>0</xdr:rowOff>
    </xdr:from>
    <xdr:to>
      <xdr:col>15</xdr:col>
      <xdr:colOff>0</xdr:colOff>
      <xdr:row>1</xdr:row>
      <xdr:rowOff>108490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800-000005000000}"/>
            </a:ext>
          </a:extLst>
        </xdr:cNvPr>
        <xdr:cNvGrpSpPr/>
      </xdr:nvGrpSpPr>
      <xdr:grpSpPr>
        <a:xfrm>
          <a:off x="5697404" y="0"/>
          <a:ext cx="2003192" cy="29166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8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8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117229</xdr:colOff>
      <xdr:row>0</xdr:row>
      <xdr:rowOff>21978</xdr:rowOff>
    </xdr:from>
    <xdr:to>
      <xdr:col>15</xdr:col>
      <xdr:colOff>10269</xdr:colOff>
      <xdr:row>1</xdr:row>
      <xdr:rowOff>163440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00000000-0008-0000-3900-000008000000}"/>
            </a:ext>
          </a:extLst>
        </xdr:cNvPr>
        <xdr:cNvGrpSpPr/>
      </xdr:nvGrpSpPr>
      <xdr:grpSpPr>
        <a:xfrm>
          <a:off x="6809577" y="21978"/>
          <a:ext cx="2005105" cy="282266"/>
          <a:chOff x="2384914" y="0"/>
          <a:chExt cx="2175375" cy="288000"/>
        </a:xfrm>
      </xdr:grpSpPr>
      <xdr:sp macro="" textlink="">
        <xdr:nvSpPr>
          <xdr:cNvPr id="9" name="Rechteck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900-000009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0" name="Rechteck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900-00000A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312115</xdr:colOff>
      <xdr:row>0</xdr:row>
      <xdr:rowOff>0</xdr:rowOff>
    </xdr:from>
    <xdr:to>
      <xdr:col>12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A00-000005000000}"/>
            </a:ext>
          </a:extLst>
        </xdr:cNvPr>
        <xdr:cNvGrpSpPr/>
      </xdr:nvGrpSpPr>
      <xdr:grpSpPr>
        <a:xfrm>
          <a:off x="5893765" y="0"/>
          <a:ext cx="2011985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A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A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158250</xdr:colOff>
      <xdr:row>0</xdr:row>
      <xdr:rowOff>0</xdr:rowOff>
    </xdr:from>
    <xdr:to>
      <xdr:col>18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B00-000005000000}"/>
            </a:ext>
          </a:extLst>
        </xdr:cNvPr>
        <xdr:cNvGrpSpPr/>
      </xdr:nvGrpSpPr>
      <xdr:grpSpPr>
        <a:xfrm>
          <a:off x="8121150" y="0"/>
          <a:ext cx="2022975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B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B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188016</xdr:colOff>
      <xdr:row>0</xdr:row>
      <xdr:rowOff>0</xdr:rowOff>
    </xdr:from>
    <xdr:to>
      <xdr:col>11</xdr:col>
      <xdr:colOff>1374</xdr:colOff>
      <xdr:row>1</xdr:row>
      <xdr:rowOff>126808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5940369" y="0"/>
          <a:ext cx="2007843" cy="285558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158249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C00-000005000000}"/>
            </a:ext>
          </a:extLst>
        </xdr:cNvPr>
        <xdr:cNvGrpSpPr/>
      </xdr:nvGrpSpPr>
      <xdr:grpSpPr>
        <a:xfrm>
          <a:off x="6578099" y="0"/>
          <a:ext cx="202297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C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C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157530</xdr:colOff>
      <xdr:row>0</xdr:row>
      <xdr:rowOff>0</xdr:rowOff>
    </xdr:from>
    <xdr:to>
      <xdr:col>17</xdr:col>
      <xdr:colOff>827224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D00-000005000000}"/>
            </a:ext>
          </a:extLst>
        </xdr:cNvPr>
        <xdr:cNvGrpSpPr/>
      </xdr:nvGrpSpPr>
      <xdr:grpSpPr>
        <a:xfrm>
          <a:off x="8225765" y="0"/>
          <a:ext cx="202560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D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D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12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E00-000005000000}"/>
            </a:ext>
          </a:extLst>
        </xdr:cNvPr>
        <xdr:cNvGrpSpPr/>
      </xdr:nvGrpSpPr>
      <xdr:grpSpPr>
        <a:xfrm>
          <a:off x="5679087" y="0"/>
          <a:ext cx="2007174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E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E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110625</xdr:colOff>
      <xdr:row>0</xdr:row>
      <xdr:rowOff>0</xdr:rowOff>
    </xdr:from>
    <xdr:to>
      <xdr:col>15</xdr:col>
      <xdr:colOff>0</xdr:colOff>
      <xdr:row>1</xdr:row>
      <xdr:rowOff>108490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3F00-000005000000}"/>
            </a:ext>
          </a:extLst>
        </xdr:cNvPr>
        <xdr:cNvGrpSpPr/>
      </xdr:nvGrpSpPr>
      <xdr:grpSpPr>
        <a:xfrm>
          <a:off x="6206625" y="0"/>
          <a:ext cx="2026288" cy="290707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3F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3F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326769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000-000005000000}"/>
            </a:ext>
          </a:extLst>
        </xdr:cNvPr>
        <xdr:cNvGrpSpPr/>
      </xdr:nvGrpSpPr>
      <xdr:grpSpPr>
        <a:xfrm>
          <a:off x="5813169" y="0"/>
          <a:ext cx="2006856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0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0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12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100-000005000000}"/>
            </a:ext>
          </a:extLst>
        </xdr:cNvPr>
        <xdr:cNvGrpSpPr/>
      </xdr:nvGrpSpPr>
      <xdr:grpSpPr>
        <a:xfrm>
          <a:off x="5926737" y="0"/>
          <a:ext cx="200758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1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1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612519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200-000005000000}"/>
            </a:ext>
          </a:extLst>
        </xdr:cNvPr>
        <xdr:cNvGrpSpPr/>
      </xdr:nvGrpSpPr>
      <xdr:grpSpPr>
        <a:xfrm>
          <a:off x="6151673" y="0"/>
          <a:ext cx="1995865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2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2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54945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4300-000002000000}"/>
            </a:ext>
          </a:extLst>
        </xdr:cNvPr>
        <xdr:cNvGrpSpPr/>
      </xdr:nvGrpSpPr>
      <xdr:grpSpPr>
        <a:xfrm>
          <a:off x="5017470" y="0"/>
          <a:ext cx="3050205" cy="288733"/>
          <a:chOff x="5377955" y="0"/>
          <a:chExt cx="3275141" cy="288000"/>
        </a:xfrm>
      </xdr:grpSpPr>
      <xdr:sp macro="" textlink="">
        <xdr:nvSpPr>
          <xdr:cNvPr id="7" name="Rechteck 6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300-000007000000}"/>
              </a:ext>
            </a:extLst>
          </xdr:cNvPr>
          <xdr:cNvSpPr/>
        </xdr:nvSpPr>
        <xdr:spPr bwMode="auto">
          <a:xfrm>
            <a:off x="6477721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8" name="Rechteck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300-000008000000}"/>
              </a:ext>
            </a:extLst>
          </xdr:cNvPr>
          <xdr:cNvSpPr/>
        </xdr:nvSpPr>
        <xdr:spPr bwMode="auto">
          <a:xfrm>
            <a:off x="7573096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0" name="Rechteck 9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4300-00000A000000}"/>
              </a:ext>
            </a:extLst>
          </xdr:cNvPr>
          <xdr:cNvSpPr/>
        </xdr:nvSpPr>
        <xdr:spPr bwMode="auto">
          <a:xfrm>
            <a:off x="5377955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800" b="1">
                <a:latin typeface="Arial" panose="020B0604020202020204" pitchFamily="34" charset="0"/>
                <a:cs typeface="Arial" panose="020B0604020202020204" pitchFamily="34" charset="0"/>
              </a:rPr>
              <a:t>Beschulung mit Produktdesign Glas</a:t>
            </a:r>
            <a:endParaRPr lang="de-DE" sz="5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421223</xdr:colOff>
      <xdr:row>0</xdr:row>
      <xdr:rowOff>0</xdr:rowOff>
    </xdr:from>
    <xdr:to>
      <xdr:col>17</xdr:col>
      <xdr:colOff>828260</xdr:colOff>
      <xdr:row>1</xdr:row>
      <xdr:rowOff>126489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4400-000002000000}"/>
            </a:ext>
          </a:extLst>
        </xdr:cNvPr>
        <xdr:cNvGrpSpPr/>
      </xdr:nvGrpSpPr>
      <xdr:grpSpPr>
        <a:xfrm>
          <a:off x="7559370" y="0"/>
          <a:ext cx="1997152" cy="283371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4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4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754667</xdr:colOff>
      <xdr:row>0</xdr:row>
      <xdr:rowOff>0</xdr:rowOff>
    </xdr:from>
    <xdr:to>
      <xdr:col>9</xdr:col>
      <xdr:colOff>0</xdr:colOff>
      <xdr:row>1</xdr:row>
      <xdr:rowOff>126808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4500-000006000000}"/>
            </a:ext>
          </a:extLst>
        </xdr:cNvPr>
        <xdr:cNvGrpSpPr/>
      </xdr:nvGrpSpPr>
      <xdr:grpSpPr>
        <a:xfrm>
          <a:off x="3692763" y="0"/>
          <a:ext cx="3018699" cy="288000"/>
          <a:chOff x="5377955" y="0"/>
          <a:chExt cx="3275141" cy="288000"/>
        </a:xfrm>
      </xdr:grpSpPr>
      <xdr:sp macro="" textlink="">
        <xdr:nvSpPr>
          <xdr:cNvPr id="7" name="Rechteck 6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500-000007000000}"/>
              </a:ext>
            </a:extLst>
          </xdr:cNvPr>
          <xdr:cNvSpPr/>
        </xdr:nvSpPr>
        <xdr:spPr bwMode="auto">
          <a:xfrm>
            <a:off x="6477721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8" name="Rechteck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500-000008000000}"/>
              </a:ext>
            </a:extLst>
          </xdr:cNvPr>
          <xdr:cNvSpPr/>
        </xdr:nvSpPr>
        <xdr:spPr bwMode="auto">
          <a:xfrm>
            <a:off x="7573096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9" name="Rechteck 8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4500-000009000000}"/>
              </a:ext>
            </a:extLst>
          </xdr:cNvPr>
          <xdr:cNvSpPr/>
        </xdr:nvSpPr>
        <xdr:spPr bwMode="auto">
          <a:xfrm>
            <a:off x="5377955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800" b="1">
                <a:latin typeface="Arial" panose="020B0604020202020204" pitchFamily="34" charset="0"/>
                <a:cs typeface="Arial" panose="020B0604020202020204" pitchFamily="34" charset="0"/>
              </a:rPr>
              <a:t>FS Glastechnik</a:t>
            </a:r>
            <a:endParaRPr lang="de-DE" sz="5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418356</xdr:colOff>
      <xdr:row>0</xdr:row>
      <xdr:rowOff>11723</xdr:rowOff>
    </xdr:from>
    <xdr:to>
      <xdr:col>17</xdr:col>
      <xdr:colOff>0</xdr:colOff>
      <xdr:row>1</xdr:row>
      <xdr:rowOff>138531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6038106" y="11723"/>
          <a:ext cx="1992202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11233</xdr:colOff>
      <xdr:row>0</xdr:row>
      <xdr:rowOff>0</xdr:rowOff>
    </xdr:from>
    <xdr:to>
      <xdr:col>15</xdr:col>
      <xdr:colOff>0</xdr:colOff>
      <xdr:row>1</xdr:row>
      <xdr:rowOff>126489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600-000005000000}"/>
            </a:ext>
          </a:extLst>
        </xdr:cNvPr>
        <xdr:cNvGrpSpPr/>
      </xdr:nvGrpSpPr>
      <xdr:grpSpPr>
        <a:xfrm>
          <a:off x="7145458" y="0"/>
          <a:ext cx="2027117" cy="288414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6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6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172744</xdr:colOff>
      <xdr:row>0</xdr:row>
      <xdr:rowOff>0</xdr:rowOff>
    </xdr:from>
    <xdr:to>
      <xdr:col>20</xdr:col>
      <xdr:colOff>0</xdr:colOff>
      <xdr:row>1</xdr:row>
      <xdr:rowOff>126489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700-000005000000}"/>
            </a:ext>
          </a:extLst>
        </xdr:cNvPr>
        <xdr:cNvGrpSpPr/>
      </xdr:nvGrpSpPr>
      <xdr:grpSpPr>
        <a:xfrm>
          <a:off x="8500315" y="0"/>
          <a:ext cx="2031614" cy="289775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7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7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176567</xdr:colOff>
      <xdr:row>0</xdr:row>
      <xdr:rowOff>0</xdr:rowOff>
    </xdr:from>
    <xdr:to>
      <xdr:col>20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800-000005000000}"/>
            </a:ext>
          </a:extLst>
        </xdr:cNvPr>
        <xdr:cNvGrpSpPr/>
      </xdr:nvGrpSpPr>
      <xdr:grpSpPr>
        <a:xfrm>
          <a:off x="8547361" y="0"/>
          <a:ext cx="2008580" cy="28369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8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8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345086</xdr:colOff>
      <xdr:row>0</xdr:row>
      <xdr:rowOff>0</xdr:rowOff>
    </xdr:from>
    <xdr:to>
      <xdr:col>11</xdr:col>
      <xdr:colOff>886557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900-000005000000}"/>
            </a:ext>
          </a:extLst>
        </xdr:cNvPr>
        <xdr:cNvGrpSpPr/>
      </xdr:nvGrpSpPr>
      <xdr:grpSpPr>
        <a:xfrm>
          <a:off x="5945786" y="0"/>
          <a:ext cx="2008321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9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9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158249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A00-000005000000}"/>
            </a:ext>
          </a:extLst>
        </xdr:cNvPr>
        <xdr:cNvGrpSpPr/>
      </xdr:nvGrpSpPr>
      <xdr:grpSpPr>
        <a:xfrm>
          <a:off x="6578099" y="0"/>
          <a:ext cx="202297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A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A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777375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B00-000005000000}"/>
            </a:ext>
          </a:extLst>
        </xdr:cNvPr>
        <xdr:cNvGrpSpPr/>
      </xdr:nvGrpSpPr>
      <xdr:grpSpPr>
        <a:xfrm>
          <a:off x="6197100" y="0"/>
          <a:ext cx="1975350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B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B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4C00-000002000000}"/>
            </a:ext>
          </a:extLst>
        </xdr:cNvPr>
        <xdr:cNvGrpSpPr/>
      </xdr:nvGrpSpPr>
      <xdr:grpSpPr>
        <a:xfrm>
          <a:off x="5564787" y="0"/>
          <a:ext cx="3950688" cy="288000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C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C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418355</xdr:colOff>
      <xdr:row>0</xdr:row>
      <xdr:rowOff>0</xdr:rowOff>
    </xdr:from>
    <xdr:to>
      <xdr:col>18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D00-000005000000}"/>
            </a:ext>
          </a:extLst>
        </xdr:cNvPr>
        <xdr:cNvGrpSpPr/>
      </xdr:nvGrpSpPr>
      <xdr:grpSpPr>
        <a:xfrm>
          <a:off x="7209680" y="0"/>
          <a:ext cx="2000995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D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D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12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E00-000005000000}"/>
            </a:ext>
          </a:extLst>
        </xdr:cNvPr>
        <xdr:cNvGrpSpPr/>
      </xdr:nvGrpSpPr>
      <xdr:grpSpPr>
        <a:xfrm>
          <a:off x="5561856" y="0"/>
          <a:ext cx="200685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E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E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4F00-000005000000}"/>
            </a:ext>
          </a:extLst>
        </xdr:cNvPr>
        <xdr:cNvGrpSpPr/>
      </xdr:nvGrpSpPr>
      <xdr:grpSpPr>
        <a:xfrm>
          <a:off x="5564787" y="0"/>
          <a:ext cx="395068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4F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4F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418356</xdr:colOff>
      <xdr:row>0</xdr:row>
      <xdr:rowOff>0</xdr:rowOff>
    </xdr:from>
    <xdr:to>
      <xdr:col>17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pSpPr/>
      </xdr:nvGrpSpPr>
      <xdr:grpSpPr>
        <a:xfrm>
          <a:off x="6038106" y="0"/>
          <a:ext cx="2000994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8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8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345087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000-000005000000}"/>
            </a:ext>
          </a:extLst>
        </xdr:cNvPr>
        <xdr:cNvGrpSpPr/>
      </xdr:nvGrpSpPr>
      <xdr:grpSpPr>
        <a:xfrm>
          <a:off x="7359969" y="0"/>
          <a:ext cx="2008149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0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0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18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100-000005000000}"/>
            </a:ext>
          </a:extLst>
        </xdr:cNvPr>
        <xdr:cNvGrpSpPr/>
      </xdr:nvGrpSpPr>
      <xdr:grpSpPr>
        <a:xfrm>
          <a:off x="5571413" y="0"/>
          <a:ext cx="594969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1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1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12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200-000005000000}"/>
            </a:ext>
          </a:extLst>
        </xdr:cNvPr>
        <xdr:cNvGrpSpPr/>
      </xdr:nvGrpSpPr>
      <xdr:grpSpPr>
        <a:xfrm>
          <a:off x="5926737" y="0"/>
          <a:ext cx="200758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2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2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286471</xdr:colOff>
      <xdr:row>0</xdr:row>
      <xdr:rowOff>0</xdr:rowOff>
    </xdr:from>
    <xdr:to>
      <xdr:col>12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300-000005000000}"/>
            </a:ext>
          </a:extLst>
        </xdr:cNvPr>
        <xdr:cNvGrpSpPr/>
      </xdr:nvGrpSpPr>
      <xdr:grpSpPr>
        <a:xfrm>
          <a:off x="4934671" y="0"/>
          <a:ext cx="2009054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3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3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343254</xdr:colOff>
      <xdr:row>0</xdr:row>
      <xdr:rowOff>0</xdr:rowOff>
    </xdr:from>
    <xdr:to>
      <xdr:col>15</xdr:col>
      <xdr:colOff>0</xdr:colOff>
      <xdr:row>1</xdr:row>
      <xdr:rowOff>127723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400-000005000000}"/>
            </a:ext>
          </a:extLst>
        </xdr:cNvPr>
        <xdr:cNvGrpSpPr/>
      </xdr:nvGrpSpPr>
      <xdr:grpSpPr>
        <a:xfrm>
          <a:off x="5793211" y="0"/>
          <a:ext cx="1992441" cy="293375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4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4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136269</xdr:colOff>
      <xdr:row>0</xdr:row>
      <xdr:rowOff>0</xdr:rowOff>
    </xdr:from>
    <xdr:to>
      <xdr:col>13</xdr:col>
      <xdr:colOff>0</xdr:colOff>
      <xdr:row>1</xdr:row>
      <xdr:rowOff>108490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500-000005000000}"/>
            </a:ext>
          </a:extLst>
        </xdr:cNvPr>
        <xdr:cNvGrpSpPr/>
      </xdr:nvGrpSpPr>
      <xdr:grpSpPr>
        <a:xfrm>
          <a:off x="5403594" y="0"/>
          <a:ext cx="2025906" cy="289465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5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5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5600-000002000000}"/>
            </a:ext>
          </a:extLst>
        </xdr:cNvPr>
        <xdr:cNvGrpSpPr/>
      </xdr:nvGrpSpPr>
      <xdr:grpSpPr>
        <a:xfrm>
          <a:off x="5564787" y="0"/>
          <a:ext cx="3950688" cy="288000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6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6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12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700-000005000000}"/>
            </a:ext>
          </a:extLst>
        </xdr:cNvPr>
        <xdr:cNvGrpSpPr/>
      </xdr:nvGrpSpPr>
      <xdr:grpSpPr>
        <a:xfrm>
          <a:off x="5926737" y="0"/>
          <a:ext cx="200758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7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7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345087</xdr:colOff>
      <xdr:row>0</xdr:row>
      <xdr:rowOff>0</xdr:rowOff>
    </xdr:from>
    <xdr:to>
      <xdr:col>15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800-000005000000}"/>
            </a:ext>
          </a:extLst>
        </xdr:cNvPr>
        <xdr:cNvGrpSpPr/>
      </xdr:nvGrpSpPr>
      <xdr:grpSpPr>
        <a:xfrm>
          <a:off x="7886646" y="0"/>
          <a:ext cx="200814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8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8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345087</xdr:colOff>
      <xdr:row>0</xdr:row>
      <xdr:rowOff>0</xdr:rowOff>
    </xdr:from>
    <xdr:to>
      <xdr:col>12</xdr:col>
      <xdr:colOff>0</xdr:colOff>
      <xdr:row>1</xdr:row>
      <xdr:rowOff>2250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5900-000002000000}"/>
            </a:ext>
          </a:extLst>
        </xdr:cNvPr>
        <xdr:cNvGrpSpPr/>
      </xdr:nvGrpSpPr>
      <xdr:grpSpPr>
        <a:xfrm>
          <a:off x="5926737" y="0"/>
          <a:ext cx="2007588" cy="488025"/>
          <a:chOff x="2384914" y="0"/>
          <a:chExt cx="2175375" cy="288000"/>
        </a:xfrm>
      </xdr:grpSpPr>
      <xdr:sp macro="" textlink="">
        <xdr:nvSpPr>
          <xdr:cNvPr id="3" name="Rechtec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900-000003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" name="Rechtec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900-000004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30028</xdr:colOff>
      <xdr:row>0</xdr:row>
      <xdr:rowOff>0</xdr:rowOff>
    </xdr:from>
    <xdr:to>
      <xdr:col>17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pSpPr/>
      </xdr:nvGrpSpPr>
      <xdr:grpSpPr>
        <a:xfrm>
          <a:off x="6462204" y="0"/>
          <a:ext cx="2031855" cy="28369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9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BFS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473307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A00-000005000000}"/>
            </a:ext>
          </a:extLst>
        </xdr:cNvPr>
        <xdr:cNvGrpSpPr/>
      </xdr:nvGrpSpPr>
      <xdr:grpSpPr>
        <a:xfrm>
          <a:off x="5893032" y="0"/>
          <a:ext cx="1993668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A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A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128943</xdr:colOff>
      <xdr:row>0</xdr:row>
      <xdr:rowOff>0</xdr:rowOff>
    </xdr:from>
    <xdr:to>
      <xdr:col>14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B00-000005000000}"/>
            </a:ext>
          </a:extLst>
        </xdr:cNvPr>
        <xdr:cNvGrpSpPr/>
      </xdr:nvGrpSpPr>
      <xdr:grpSpPr>
        <a:xfrm>
          <a:off x="5872518" y="0"/>
          <a:ext cx="2023707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B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B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473308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C00-000005000000}"/>
            </a:ext>
          </a:extLst>
        </xdr:cNvPr>
        <xdr:cNvGrpSpPr/>
      </xdr:nvGrpSpPr>
      <xdr:grpSpPr>
        <a:xfrm>
          <a:off x="5881851" y="0"/>
          <a:ext cx="1986627" cy="29246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C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C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473308</xdr:colOff>
      <xdr:row>0</xdr:row>
      <xdr:rowOff>0</xdr:rowOff>
    </xdr:from>
    <xdr:to>
      <xdr:col>15</xdr:col>
      <xdr:colOff>0</xdr:colOff>
      <xdr:row>1</xdr:row>
      <xdr:rowOff>126808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D00-000005000000}"/>
            </a:ext>
          </a:extLst>
        </xdr:cNvPr>
        <xdr:cNvGrpSpPr/>
      </xdr:nvGrpSpPr>
      <xdr:grpSpPr>
        <a:xfrm>
          <a:off x="5902558" y="0"/>
          <a:ext cx="1993667" cy="288733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D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D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202211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E00-000005000000}"/>
            </a:ext>
          </a:extLst>
        </xdr:cNvPr>
        <xdr:cNvGrpSpPr/>
      </xdr:nvGrpSpPr>
      <xdr:grpSpPr>
        <a:xfrm>
          <a:off x="6021986" y="0"/>
          <a:ext cx="2017114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E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E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5F00-000005000000}"/>
            </a:ext>
          </a:extLst>
        </xdr:cNvPr>
        <xdr:cNvGrpSpPr/>
      </xdr:nvGrpSpPr>
      <xdr:grpSpPr>
        <a:xfrm>
          <a:off x="5424842" y="0"/>
          <a:ext cx="2023708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5F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5F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000-000005000000}"/>
            </a:ext>
          </a:extLst>
        </xdr:cNvPr>
        <xdr:cNvGrpSpPr/>
      </xdr:nvGrpSpPr>
      <xdr:grpSpPr>
        <a:xfrm>
          <a:off x="5429812" y="0"/>
          <a:ext cx="202453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0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0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100-000005000000}"/>
            </a:ext>
          </a:extLst>
        </xdr:cNvPr>
        <xdr:cNvGrpSpPr/>
      </xdr:nvGrpSpPr>
      <xdr:grpSpPr>
        <a:xfrm>
          <a:off x="5429812" y="0"/>
          <a:ext cx="202453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1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1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200-000005000000}"/>
            </a:ext>
          </a:extLst>
        </xdr:cNvPr>
        <xdr:cNvGrpSpPr/>
      </xdr:nvGrpSpPr>
      <xdr:grpSpPr>
        <a:xfrm>
          <a:off x="5429812" y="0"/>
          <a:ext cx="202453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2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2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128942</xdr:colOff>
      <xdr:row>0</xdr:row>
      <xdr:rowOff>0</xdr:rowOff>
    </xdr:from>
    <xdr:to>
      <xdr:col>13</xdr:col>
      <xdr:colOff>0</xdr:colOff>
      <xdr:row>0</xdr:row>
      <xdr:rowOff>288000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6300-000005000000}"/>
            </a:ext>
          </a:extLst>
        </xdr:cNvPr>
        <xdr:cNvGrpSpPr/>
      </xdr:nvGrpSpPr>
      <xdr:grpSpPr>
        <a:xfrm>
          <a:off x="5429812" y="0"/>
          <a:ext cx="2024536" cy="288000"/>
          <a:chOff x="2384914" y="0"/>
          <a:chExt cx="2175375" cy="288000"/>
        </a:xfrm>
      </xdr:grpSpPr>
      <xdr:sp macro="" textlink="">
        <xdr:nvSpPr>
          <xdr:cNvPr id="6" name="Rechteck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6300-000006000000}"/>
              </a:ext>
            </a:extLst>
          </xdr:cNvPr>
          <xdr:cNvSpPr/>
        </xdr:nvSpPr>
        <xdr:spPr bwMode="auto">
          <a:xfrm>
            <a:off x="2384914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Hauptmenü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" name="Rechteck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6300-000007000000}"/>
              </a:ext>
            </a:extLst>
          </xdr:cNvPr>
          <xdr:cNvSpPr/>
        </xdr:nvSpPr>
        <xdr:spPr bwMode="auto">
          <a:xfrm>
            <a:off x="3480289" y="0"/>
            <a:ext cx="1080000" cy="28800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lang="de-DE" sz="1100" b="1">
                <a:latin typeface="Arial" panose="020B0604020202020204" pitchFamily="34" charset="0"/>
                <a:cs typeface="Arial" panose="020B0604020202020204" pitchFamily="34" charset="0"/>
              </a:rPr>
              <a:t>Menü FS</a:t>
            </a:r>
            <a:endParaRPr lang="de-DE" sz="9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m-bau-kath\Desktop\fak_fs_bfs_v1_2024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go"/>
      <sheetName val="Navi_Formblätter"/>
      <sheetName val="Menü_FAK"/>
      <sheetName val="Menü_BFS"/>
      <sheetName val="Menü_FS"/>
      <sheetName val="BFS_EuV"/>
      <sheetName val="BFS_EuV_TZ"/>
      <sheetName val="BFS_KP"/>
      <sheetName val="BFS_KP_TZ"/>
      <sheetName val="BFS_SP"/>
      <sheetName val="BFS_LW"/>
      <sheetName val="BFS_GlSchm"/>
      <sheetName val="BFS_Holzbildhauer"/>
      <sheetName val="BFS_BTA"/>
      <sheetName val="BFS_CTA"/>
      <sheetName val="BFS_IT_3J"/>
      <sheetName val="BFS_IT_1J"/>
      <sheetName val="BFS_AssInf"/>
      <sheetName val="BFS_AnlagenSHK"/>
      <sheetName val="BFS_Fertigungstechnik"/>
      <sheetName val="BFS_Farbe_Raum"/>
      <sheetName val="BFS_MB"/>
      <sheetName val="BFS_WiKo"/>
      <sheetName val="BFS_MT"/>
      <sheetName val="BFS_KA"/>
      <sheetName val="BFS_Bau"/>
      <sheetName val="BFS_Bekleidung"/>
      <sheetName val="BFS_HoToum"/>
      <sheetName val="BFS_HoMmt_3J"/>
      <sheetName val="BFS_HoMmt_2J"/>
      <sheetName val="BFS Musikinstrumentenbau"/>
      <sheetName val="BFS_Schreiner"/>
      <sheetName val="BFS_EuroM"/>
      <sheetName val="BFS_Gastro"/>
      <sheetName val="BFS_KoDesign"/>
      <sheetName val="BFS_EuV_SP_(BG)"/>
      <sheetName val="BFS_Produktdesign"/>
      <sheetName val="fak_brau"/>
      <sheetName val="fak_RuO"/>
      <sheetName val="fak_hpT"/>
      <sheetName val="fak_hpV"/>
      <sheetName val="fak_EVM"/>
      <sheetName val="fak_med"/>
      <sheetName val="fak_res_holz"/>
      <sheetName val="fak_wi"/>
      <sheetName val="fak_wi_T3"/>
      <sheetName val="fak_wi_T4"/>
      <sheetName val="fak_sp"/>
      <sheetName val="fak_sp_4"/>
      <sheetName val="fak_sp_3"/>
      <sheetName val="fak_sp_praxisintegriert"/>
      <sheetName val="Augenoptik"/>
      <sheetName val="Bautechnik"/>
      <sheetName val="Bautechnik_Teilzeit"/>
      <sheetName val="Bekleidungstechnik"/>
      <sheetName val="Biotechnik"/>
      <sheetName val="Chemietechnik"/>
      <sheetName val="Druck"/>
      <sheetName val="Elektrotechnik"/>
      <sheetName val="Elektrotechnik Teilzeit"/>
      <sheetName val="Fahrzeugtechnik"/>
      <sheetName val="Farb-Lacktechnik"/>
      <sheetName val="Fleischereitechnik"/>
      <sheetName val="Galvanotechnik"/>
      <sheetName val="Glasbautechnik"/>
      <sheetName val="Glastechnik"/>
      <sheetName val="Grundschulkindbetreuung"/>
      <sheetName val="Produktdesign_Glas"/>
      <sheetName val="Heilerziehungspfl.Hilfe"/>
      <sheetName val="HEP_3J"/>
      <sheetName val="HEP_2J"/>
      <sheetName val="Sanitär,Heizungs-,Klimat."/>
      <sheetName val="Holztechnik"/>
      <sheetName val="Werkstoff-Prüftechnik"/>
      <sheetName val="Kunstofft. u Faserverbundt."/>
      <sheetName val="Lebensmittelverar.-technik"/>
      <sheetName val="Maschinenbautechnik"/>
      <sheetName val="Maschinenbautechnik_Teilzeit"/>
      <sheetName val="Metallbautechnik"/>
      <sheetName val="Mechatroniktechnik"/>
      <sheetName val="Mechatroniktechnik_Teilzeit"/>
      <sheetName val="Papiertechnik"/>
      <sheetName val="Textiltechnik "/>
      <sheetName val="Steintechnik"/>
      <sheetName val="Umweltschutzt. u. Reg. Energien"/>
      <sheetName val="Informatiktechnik"/>
      <sheetName val="Informatiktechnik_Teilzeit"/>
      <sheetName val="Keramik (MS)"/>
      <sheetName val="Buchbinder (MS)"/>
      <sheetName val="Holzbildhauer (MS)"/>
      <sheetName val="Modellistik (MS)"/>
      <sheetName val="Elektrohandwerk (MS)"/>
      <sheetName val="Feinwerkmechanik (MS)"/>
      <sheetName val="Heizung-Installateur (MS)"/>
      <sheetName val="Konditoren (MS)"/>
      <sheetName val="Landmaschinen (MS)"/>
      <sheetName val="Metallbauer (MS)"/>
      <sheetName val="Schreiner (MS)"/>
      <sheetName val="Zahntechniker (MS)"/>
      <sheetName val="Friseure (MS)"/>
      <sheetName val="IM_Buchbinder"/>
      <sheetName val="Orthopädie (MS)"/>
      <sheetName val="Blumenkunst (FS)"/>
      <sheetName val="Wirtschaftsinformatik (FS)"/>
      <sheetName val="Glasgestaltung(FS)"/>
      <sheetName val="Hotel- u. Gaststätteng.(FS)"/>
      <sheetName val="Produktdesign(FS)"/>
      <sheetName val="Produktdesign(FS) alt"/>
      <sheetName val="Holzbetriebswirtschaft(FS)"/>
      <sheetName val="Textilbetriebswirtschaft(FS)"/>
      <sheetName val="Werklehrer(FS)"/>
      <sheetName val="Familienpflege(FS)"/>
      <sheetName val="FS_SV EPHA"/>
      <sheetName val="Z"/>
    </sheetNames>
    <sheetDataSet>
      <sheetData sheetId="0">
        <row r="1">
          <cell r="B1" t="str">
            <v>2024/25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2:M12" totalsRowShown="0">
  <autoFilter ref="A2:M12" xr:uid="{00000000-0009-0000-0100-000001000000}"/>
  <tableColumns count="13">
    <tableColumn id="1" xr3:uid="{00000000-0010-0000-0000-000001000000}" name="Reg."/>
    <tableColumn id="2" xr3:uid="{00000000-0010-0000-0000-000002000000}" name="Status"/>
    <tableColumn id="3" xr3:uid="{00000000-0010-0000-0000-000003000000}" name="SNr"/>
    <tableColumn id="4" xr3:uid="{00000000-0010-0000-0000-000004000000}" name="Schulename" dataDxfId="2"/>
    <tableColumn id="5" xr3:uid="{00000000-0010-0000-0000-000005000000}" name="Ort"/>
    <tableColumn id="6" xr3:uid="{00000000-0010-0000-0000-000006000000}" name="BNr 1"/>
    <tableColumn id="7" xr3:uid="{00000000-0010-0000-0000-000007000000}" name="Beruf 1" dataDxfId="1"/>
    <tableColumn id="8" xr3:uid="{00000000-0010-0000-0000-000008000000}" name="BNr 2"/>
    <tableColumn id="9" xr3:uid="{00000000-0010-0000-0000-000009000000}" name="Beruf 2" dataDxfId="0"/>
    <tableColumn id="10" xr3:uid="{00000000-0010-0000-0000-00000A000000}" name="1. SJ (VZ/TZ)"/>
    <tableColumn id="11" xr3:uid="{00000000-0010-0000-0000-00000B000000}" name="2.SJ (VZ/TZ)"/>
    <tableColumn id="12" xr3:uid="{00000000-0010-0000-0000-00000C000000}" name="3.SJ (TZ)"/>
    <tableColumn id="13" xr3:uid="{00000000-0010-0000-0000-00000D000000}" name="4.SJ (TZ)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9.xml"/><Relationship Id="rId2" Type="http://schemas.openxmlformats.org/officeDocument/2006/relationships/printerSettings" Target="../printerSettings/printerSettings177.bin"/><Relationship Id="rId1" Type="http://schemas.openxmlformats.org/officeDocument/2006/relationships/printerSettings" Target="../printerSettings/printerSettings176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78.bin"/></Relationships>
</file>

<file path=xl/worksheets/_rels/sheet10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80.bin"/><Relationship Id="rId1" Type="http://schemas.openxmlformats.org/officeDocument/2006/relationships/printerSettings" Target="../printerSettings/printerSettings179.bin"/></Relationships>
</file>

<file path=xl/worksheets/_rels/sheet10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82.bin"/><Relationship Id="rId1" Type="http://schemas.openxmlformats.org/officeDocument/2006/relationships/printerSettings" Target="../printerSettings/printerSettings181.bin"/></Relationships>
</file>

<file path=xl/worksheets/_rels/sheet10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84.bin"/><Relationship Id="rId1" Type="http://schemas.openxmlformats.org/officeDocument/2006/relationships/printerSettings" Target="../printerSettings/printerSettings183.bin"/></Relationships>
</file>

<file path=xl/worksheets/_rels/sheet10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86.bin"/><Relationship Id="rId1" Type="http://schemas.openxmlformats.org/officeDocument/2006/relationships/printerSettings" Target="../printerSettings/printerSettings185.bin"/></Relationships>
</file>

<file path=xl/worksheets/_rels/sheet10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88.bin"/><Relationship Id="rId1" Type="http://schemas.openxmlformats.org/officeDocument/2006/relationships/printerSettings" Target="../printerSettings/printerSettings187.bin"/></Relationships>
</file>

<file path=xl/worksheets/_rels/sheet10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90.bin"/><Relationship Id="rId1" Type="http://schemas.openxmlformats.org/officeDocument/2006/relationships/printerSettings" Target="../printerSettings/printerSettings189.bin"/></Relationships>
</file>

<file path=xl/worksheets/_rels/sheet10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92.bin"/><Relationship Id="rId1" Type="http://schemas.openxmlformats.org/officeDocument/2006/relationships/printerSettings" Target="../printerSettings/printerSettings191.bin"/></Relationships>
</file>

<file path=xl/worksheets/_rels/sheet10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94.bin"/><Relationship Id="rId1" Type="http://schemas.openxmlformats.org/officeDocument/2006/relationships/printerSettings" Target="../printerSettings/printerSettings193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9.xml"/><Relationship Id="rId1" Type="http://schemas.openxmlformats.org/officeDocument/2006/relationships/printerSettings" Target="../printerSettings/printerSettings195.bin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0.xml"/><Relationship Id="rId1" Type="http://schemas.openxmlformats.org/officeDocument/2006/relationships/printerSettings" Target="../printerSettings/printerSettings196.bin"/></Relationships>
</file>

<file path=xl/worksheets/_rels/sheet1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98.bin"/><Relationship Id="rId1" Type="http://schemas.openxmlformats.org/officeDocument/2006/relationships/printerSettings" Target="../printerSettings/printerSettings197.bin"/></Relationships>
</file>

<file path=xl/worksheets/_rels/sheet1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2.xml"/><Relationship Id="rId2" Type="http://schemas.openxmlformats.org/officeDocument/2006/relationships/printerSettings" Target="../printerSettings/printerSettings200.bin"/><Relationship Id="rId1" Type="http://schemas.openxmlformats.org/officeDocument/2006/relationships/printerSettings" Target="../printerSettings/printerSettings199.bin"/></Relationships>
</file>

<file path=xl/worksheets/_rels/sheet1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3.xml"/><Relationship Id="rId2" Type="http://schemas.openxmlformats.org/officeDocument/2006/relationships/printerSettings" Target="../printerSettings/printerSettings202.bin"/><Relationship Id="rId1" Type="http://schemas.openxmlformats.org/officeDocument/2006/relationships/printerSettings" Target="../printerSettings/printerSettings201.bin"/></Relationships>
</file>

<file path=xl/worksheets/_rels/sheet1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4.xml"/><Relationship Id="rId2" Type="http://schemas.openxmlformats.org/officeDocument/2006/relationships/printerSettings" Target="../printerSettings/printerSettings204.bin"/><Relationship Id="rId1" Type="http://schemas.openxmlformats.org/officeDocument/2006/relationships/printerSettings" Target="../printerSettings/printerSettings203.bin"/></Relationships>
</file>

<file path=xl/worksheets/_rels/sheet1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5.xml"/><Relationship Id="rId2" Type="http://schemas.openxmlformats.org/officeDocument/2006/relationships/printerSettings" Target="../printerSettings/printerSettings206.bin"/><Relationship Id="rId1" Type="http://schemas.openxmlformats.org/officeDocument/2006/relationships/printerSettings" Target="../printerSettings/printerSettings205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6.xml"/><Relationship Id="rId1" Type="http://schemas.openxmlformats.org/officeDocument/2006/relationships/printerSettings" Target="../printerSettings/printerSettings207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7.xml"/><Relationship Id="rId1" Type="http://schemas.openxmlformats.org/officeDocument/2006/relationships/printerSettings" Target="../printerSettings/printerSettings208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8.xml"/><Relationship Id="rId1" Type="http://schemas.openxmlformats.org/officeDocument/2006/relationships/printerSettings" Target="../printerSettings/printerSettings209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1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9.xml"/><Relationship Id="rId1" Type="http://schemas.openxmlformats.org/officeDocument/2006/relationships/printerSettings" Target="../printerSettings/printerSettings210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39.bin"/><Relationship Id="rId1" Type="http://schemas.openxmlformats.org/officeDocument/2006/relationships/printerSettings" Target="../printerSettings/printerSettings38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45.bin"/><Relationship Id="rId1" Type="http://schemas.openxmlformats.org/officeDocument/2006/relationships/printerSettings" Target="../printerSettings/printerSettings4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48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3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4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58.bin"/><Relationship Id="rId1" Type="http://schemas.openxmlformats.org/officeDocument/2006/relationships/printerSettings" Target="../printerSettings/printerSettings57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60.bin"/><Relationship Id="rId1" Type="http://schemas.openxmlformats.org/officeDocument/2006/relationships/printerSettings" Target="../printerSettings/printerSettings59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3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66.bin"/><Relationship Id="rId1" Type="http://schemas.openxmlformats.org/officeDocument/2006/relationships/printerSettings" Target="../printerSettings/printerSettings6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9.xml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1.xml"/><Relationship Id="rId2" Type="http://schemas.openxmlformats.org/officeDocument/2006/relationships/printerSettings" Target="../printerSettings/printerSettings70.bin"/><Relationship Id="rId1" Type="http://schemas.openxmlformats.org/officeDocument/2006/relationships/printerSettings" Target="../printerSettings/printerSettings69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2.xml"/><Relationship Id="rId2" Type="http://schemas.openxmlformats.org/officeDocument/2006/relationships/printerSettings" Target="../printerSettings/printerSettings72.bin"/><Relationship Id="rId1" Type="http://schemas.openxmlformats.org/officeDocument/2006/relationships/printerSettings" Target="../printerSettings/printerSettings71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3.xml"/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4.xml"/><Relationship Id="rId2" Type="http://schemas.openxmlformats.org/officeDocument/2006/relationships/printerSettings" Target="../printerSettings/printerSettings76.bin"/><Relationship Id="rId1" Type="http://schemas.openxmlformats.org/officeDocument/2006/relationships/printerSettings" Target="../printerSettings/printerSettings7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5.xml"/><Relationship Id="rId2" Type="http://schemas.openxmlformats.org/officeDocument/2006/relationships/printerSettings" Target="../printerSettings/printerSettings78.bin"/><Relationship Id="rId1" Type="http://schemas.openxmlformats.org/officeDocument/2006/relationships/printerSettings" Target="../printerSettings/printerSettings77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6.xml"/><Relationship Id="rId2" Type="http://schemas.openxmlformats.org/officeDocument/2006/relationships/printerSettings" Target="../printerSettings/printerSettings80.bin"/><Relationship Id="rId1" Type="http://schemas.openxmlformats.org/officeDocument/2006/relationships/printerSettings" Target="../printerSettings/printerSettings79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81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8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9.xml"/><Relationship Id="rId2" Type="http://schemas.openxmlformats.org/officeDocument/2006/relationships/printerSettings" Target="../printerSettings/printerSettings84.bin"/><Relationship Id="rId1" Type="http://schemas.openxmlformats.org/officeDocument/2006/relationships/printerSettings" Target="../printerSettings/printerSettings83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0.xml"/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1.xml"/><Relationship Id="rId2" Type="http://schemas.openxmlformats.org/officeDocument/2006/relationships/printerSettings" Target="../printerSettings/printerSettings88.bin"/><Relationship Id="rId1" Type="http://schemas.openxmlformats.org/officeDocument/2006/relationships/printerSettings" Target="../printerSettings/printerSettings87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89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3.xml"/><Relationship Id="rId2" Type="http://schemas.openxmlformats.org/officeDocument/2006/relationships/printerSettings" Target="../printerSettings/printerSettings91.bin"/><Relationship Id="rId1" Type="http://schemas.openxmlformats.org/officeDocument/2006/relationships/printerSettings" Target="../printerSettings/printerSettings90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4.xml"/><Relationship Id="rId2" Type="http://schemas.openxmlformats.org/officeDocument/2006/relationships/printerSettings" Target="../printerSettings/printerSettings93.bin"/><Relationship Id="rId1" Type="http://schemas.openxmlformats.org/officeDocument/2006/relationships/printerSettings" Target="../printerSettings/printerSettings92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5.xml"/><Relationship Id="rId2" Type="http://schemas.openxmlformats.org/officeDocument/2006/relationships/printerSettings" Target="../printerSettings/printerSettings95.bin"/><Relationship Id="rId1" Type="http://schemas.openxmlformats.org/officeDocument/2006/relationships/printerSettings" Target="../printerSettings/printerSettings94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6.xml"/><Relationship Id="rId2" Type="http://schemas.openxmlformats.org/officeDocument/2006/relationships/printerSettings" Target="../printerSettings/printerSettings97.bin"/><Relationship Id="rId1" Type="http://schemas.openxmlformats.org/officeDocument/2006/relationships/printerSettings" Target="../printerSettings/printerSettings9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7.xml"/><Relationship Id="rId2" Type="http://schemas.openxmlformats.org/officeDocument/2006/relationships/printerSettings" Target="../printerSettings/printerSettings99.bin"/><Relationship Id="rId1" Type="http://schemas.openxmlformats.org/officeDocument/2006/relationships/printerSettings" Target="../printerSettings/printerSettings98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8.xml"/><Relationship Id="rId2" Type="http://schemas.openxmlformats.org/officeDocument/2006/relationships/printerSettings" Target="../printerSettings/printerSettings101.bin"/><Relationship Id="rId1" Type="http://schemas.openxmlformats.org/officeDocument/2006/relationships/printerSettings" Target="../printerSettings/printerSettings100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9.xml"/><Relationship Id="rId2" Type="http://schemas.openxmlformats.org/officeDocument/2006/relationships/printerSettings" Target="../printerSettings/printerSettings103.bin"/><Relationship Id="rId1" Type="http://schemas.openxmlformats.org/officeDocument/2006/relationships/printerSettings" Target="../printerSettings/printerSettings102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0.xml"/><Relationship Id="rId2" Type="http://schemas.openxmlformats.org/officeDocument/2006/relationships/printerSettings" Target="../printerSettings/printerSettings105.bin"/><Relationship Id="rId1" Type="http://schemas.openxmlformats.org/officeDocument/2006/relationships/printerSettings" Target="../printerSettings/printerSettings104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1.xml"/><Relationship Id="rId2" Type="http://schemas.openxmlformats.org/officeDocument/2006/relationships/printerSettings" Target="../printerSettings/printerSettings107.bin"/><Relationship Id="rId1" Type="http://schemas.openxmlformats.org/officeDocument/2006/relationships/printerSettings" Target="../printerSettings/printerSettings106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2.xml"/><Relationship Id="rId2" Type="http://schemas.openxmlformats.org/officeDocument/2006/relationships/printerSettings" Target="../printerSettings/printerSettings109.bin"/><Relationship Id="rId1" Type="http://schemas.openxmlformats.org/officeDocument/2006/relationships/printerSettings" Target="../printerSettings/printerSettings10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3.xml"/><Relationship Id="rId2" Type="http://schemas.openxmlformats.org/officeDocument/2006/relationships/printerSettings" Target="../printerSettings/printerSettings111.bin"/><Relationship Id="rId1" Type="http://schemas.openxmlformats.org/officeDocument/2006/relationships/printerSettings" Target="../printerSettings/printerSettings110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4.xml"/><Relationship Id="rId2" Type="http://schemas.openxmlformats.org/officeDocument/2006/relationships/printerSettings" Target="../printerSettings/printerSettings113.bin"/><Relationship Id="rId1" Type="http://schemas.openxmlformats.org/officeDocument/2006/relationships/printerSettings" Target="../printerSettings/printerSettings112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5.xml"/><Relationship Id="rId2" Type="http://schemas.openxmlformats.org/officeDocument/2006/relationships/printerSettings" Target="../printerSettings/printerSettings115.bin"/><Relationship Id="rId1" Type="http://schemas.openxmlformats.org/officeDocument/2006/relationships/printerSettings" Target="../printerSettings/printerSettings114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6.xml"/><Relationship Id="rId2" Type="http://schemas.openxmlformats.org/officeDocument/2006/relationships/printerSettings" Target="../printerSettings/printerSettings117.bin"/><Relationship Id="rId1" Type="http://schemas.openxmlformats.org/officeDocument/2006/relationships/printerSettings" Target="../printerSettings/printerSettings11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7.xml"/><Relationship Id="rId2" Type="http://schemas.openxmlformats.org/officeDocument/2006/relationships/printerSettings" Target="../printerSettings/printerSettings119.bin"/><Relationship Id="rId1" Type="http://schemas.openxmlformats.org/officeDocument/2006/relationships/printerSettings" Target="../printerSettings/printerSettings11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12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121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0.xml"/><Relationship Id="rId2" Type="http://schemas.openxmlformats.org/officeDocument/2006/relationships/printerSettings" Target="../printerSettings/printerSettings123.bin"/><Relationship Id="rId1" Type="http://schemas.openxmlformats.org/officeDocument/2006/relationships/printerSettings" Target="../printerSettings/printerSettings122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1.xml"/><Relationship Id="rId2" Type="http://schemas.openxmlformats.org/officeDocument/2006/relationships/printerSettings" Target="../printerSettings/printerSettings125.bin"/><Relationship Id="rId1" Type="http://schemas.openxmlformats.org/officeDocument/2006/relationships/printerSettings" Target="../printerSettings/printerSettings124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2.xml"/><Relationship Id="rId2" Type="http://schemas.openxmlformats.org/officeDocument/2006/relationships/printerSettings" Target="../printerSettings/printerSettings127.bin"/><Relationship Id="rId1" Type="http://schemas.openxmlformats.org/officeDocument/2006/relationships/printerSettings" Target="../printerSettings/printerSettings126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3.xml"/><Relationship Id="rId2" Type="http://schemas.openxmlformats.org/officeDocument/2006/relationships/printerSettings" Target="../printerSettings/printerSettings129.bin"/><Relationship Id="rId1" Type="http://schemas.openxmlformats.org/officeDocument/2006/relationships/printerSettings" Target="../printerSettings/printerSettings128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4.xml"/><Relationship Id="rId2" Type="http://schemas.openxmlformats.org/officeDocument/2006/relationships/printerSettings" Target="../printerSettings/printerSettings131.bin"/><Relationship Id="rId1" Type="http://schemas.openxmlformats.org/officeDocument/2006/relationships/printerSettings" Target="../printerSettings/printerSettings130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5.xml"/><Relationship Id="rId2" Type="http://schemas.openxmlformats.org/officeDocument/2006/relationships/printerSettings" Target="../printerSettings/printerSettings133.bin"/><Relationship Id="rId1" Type="http://schemas.openxmlformats.org/officeDocument/2006/relationships/printerSettings" Target="../printerSettings/printerSettings132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134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7.xml"/><Relationship Id="rId2" Type="http://schemas.openxmlformats.org/officeDocument/2006/relationships/printerSettings" Target="../printerSettings/printerSettings136.bin"/><Relationship Id="rId1" Type="http://schemas.openxmlformats.org/officeDocument/2006/relationships/printerSettings" Target="../printerSettings/printerSettings135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8.xml"/><Relationship Id="rId2" Type="http://schemas.openxmlformats.org/officeDocument/2006/relationships/printerSettings" Target="../printerSettings/printerSettings138.bin"/><Relationship Id="rId1" Type="http://schemas.openxmlformats.org/officeDocument/2006/relationships/printerSettings" Target="../printerSettings/printerSettings13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9.xml"/><Relationship Id="rId2" Type="http://schemas.openxmlformats.org/officeDocument/2006/relationships/printerSettings" Target="../printerSettings/printerSettings140.bin"/><Relationship Id="rId1" Type="http://schemas.openxmlformats.org/officeDocument/2006/relationships/printerSettings" Target="../printerSettings/printerSettings13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0.xml"/><Relationship Id="rId2" Type="http://schemas.openxmlformats.org/officeDocument/2006/relationships/printerSettings" Target="../printerSettings/printerSettings142.bin"/><Relationship Id="rId1" Type="http://schemas.openxmlformats.org/officeDocument/2006/relationships/printerSettings" Target="../printerSettings/printerSettings141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1.xml"/><Relationship Id="rId2" Type="http://schemas.openxmlformats.org/officeDocument/2006/relationships/printerSettings" Target="../printerSettings/printerSettings144.bin"/><Relationship Id="rId1" Type="http://schemas.openxmlformats.org/officeDocument/2006/relationships/printerSettings" Target="../printerSettings/printerSettings143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145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3.xml"/><Relationship Id="rId2" Type="http://schemas.openxmlformats.org/officeDocument/2006/relationships/printerSettings" Target="../printerSettings/printerSettings147.bin"/><Relationship Id="rId1" Type="http://schemas.openxmlformats.org/officeDocument/2006/relationships/printerSettings" Target="../printerSettings/printerSettings146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4.xml"/><Relationship Id="rId2" Type="http://schemas.openxmlformats.org/officeDocument/2006/relationships/printerSettings" Target="../printerSettings/printerSettings149.bin"/><Relationship Id="rId1" Type="http://schemas.openxmlformats.org/officeDocument/2006/relationships/printerSettings" Target="../printerSettings/printerSettings148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5.xml"/><Relationship Id="rId2" Type="http://schemas.openxmlformats.org/officeDocument/2006/relationships/printerSettings" Target="../printerSettings/printerSettings151.bin"/><Relationship Id="rId1" Type="http://schemas.openxmlformats.org/officeDocument/2006/relationships/printerSettings" Target="../printerSettings/printerSettings150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152.bin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7.xml"/><Relationship Id="rId2" Type="http://schemas.openxmlformats.org/officeDocument/2006/relationships/printerSettings" Target="../printerSettings/printerSettings154.bin"/><Relationship Id="rId1" Type="http://schemas.openxmlformats.org/officeDocument/2006/relationships/printerSettings" Target="../printerSettings/printerSettings153.bin"/></Relationships>
</file>

<file path=xl/worksheets/_rels/sheet8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8.xml"/><Relationship Id="rId2" Type="http://schemas.openxmlformats.org/officeDocument/2006/relationships/printerSettings" Target="../printerSettings/printerSettings156.bin"/><Relationship Id="rId1" Type="http://schemas.openxmlformats.org/officeDocument/2006/relationships/printerSettings" Target="../printerSettings/printerSettings15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157.bin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0.xml"/><Relationship Id="rId2" Type="http://schemas.openxmlformats.org/officeDocument/2006/relationships/printerSettings" Target="../printerSettings/printerSettings159.bin"/><Relationship Id="rId1" Type="http://schemas.openxmlformats.org/officeDocument/2006/relationships/printerSettings" Target="../printerSettings/printerSettings158.bin"/></Relationships>
</file>

<file path=xl/worksheets/_rels/sheet9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1.xml"/><Relationship Id="rId2" Type="http://schemas.openxmlformats.org/officeDocument/2006/relationships/printerSettings" Target="../printerSettings/printerSettings161.bin"/><Relationship Id="rId1" Type="http://schemas.openxmlformats.org/officeDocument/2006/relationships/printerSettings" Target="../printerSettings/printerSettings160.bin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2.xml"/><Relationship Id="rId2" Type="http://schemas.openxmlformats.org/officeDocument/2006/relationships/printerSettings" Target="../printerSettings/printerSettings163.bin"/><Relationship Id="rId1" Type="http://schemas.openxmlformats.org/officeDocument/2006/relationships/printerSettings" Target="../printerSettings/printerSettings162.bin"/></Relationships>
</file>

<file path=xl/worksheets/_rels/sheet9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3.xml"/><Relationship Id="rId2" Type="http://schemas.openxmlformats.org/officeDocument/2006/relationships/printerSettings" Target="../printerSettings/printerSettings165.bin"/><Relationship Id="rId1" Type="http://schemas.openxmlformats.org/officeDocument/2006/relationships/printerSettings" Target="../printerSettings/printerSettings164.bin"/></Relationships>
</file>

<file path=xl/worksheets/_rels/sheet9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4.xml"/><Relationship Id="rId2" Type="http://schemas.openxmlformats.org/officeDocument/2006/relationships/printerSettings" Target="../printerSettings/printerSettings167.bin"/><Relationship Id="rId1" Type="http://schemas.openxmlformats.org/officeDocument/2006/relationships/printerSettings" Target="../printerSettings/printerSettings166.bin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5.xml"/><Relationship Id="rId2" Type="http://schemas.openxmlformats.org/officeDocument/2006/relationships/printerSettings" Target="../printerSettings/printerSettings169.bin"/><Relationship Id="rId1" Type="http://schemas.openxmlformats.org/officeDocument/2006/relationships/printerSettings" Target="../printerSettings/printerSettings168.bin"/></Relationships>
</file>

<file path=xl/worksheets/_rels/sheet9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6.xml"/><Relationship Id="rId2" Type="http://schemas.openxmlformats.org/officeDocument/2006/relationships/printerSettings" Target="../printerSettings/printerSettings171.bin"/><Relationship Id="rId1" Type="http://schemas.openxmlformats.org/officeDocument/2006/relationships/printerSettings" Target="../printerSettings/printerSettings170.bin"/></Relationships>
</file>

<file path=xl/worksheets/_rels/sheet9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7.xml"/><Relationship Id="rId2" Type="http://schemas.openxmlformats.org/officeDocument/2006/relationships/printerSettings" Target="../printerSettings/printerSettings173.bin"/><Relationship Id="rId1" Type="http://schemas.openxmlformats.org/officeDocument/2006/relationships/printerSettings" Target="../printerSettings/printerSettings172.bin"/></Relationships>
</file>

<file path=xl/worksheets/_rels/sheet9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8.xml"/><Relationship Id="rId2" Type="http://schemas.openxmlformats.org/officeDocument/2006/relationships/printerSettings" Target="../printerSettings/printerSettings175.bin"/><Relationship Id="rId1" Type="http://schemas.openxmlformats.org/officeDocument/2006/relationships/printerSettings" Target="../printerSettings/printerSettings17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V26"/>
  <sheetViews>
    <sheetView showGridLines="0" showRowColHeaders="0" tabSelected="1" zoomScale="115" zoomScaleNormal="115" workbookViewId="0">
      <pane ySplit="62" topLeftCell="A63" activePane="bottomLeft" state="frozen"/>
      <selection pane="bottomLeft"/>
    </sheetView>
  </sheetViews>
  <sheetFormatPr baseColWidth="10" defaultColWidth="12.5703125" defaultRowHeight="12" x14ac:dyDescent="0.15"/>
  <cols>
    <col min="1" max="16384" width="12.5703125" style="1344"/>
  </cols>
  <sheetData>
    <row r="1" spans="1:11" ht="12.75" customHeight="1" x14ac:dyDescent="0.2">
      <c r="A1" s="1883" t="s">
        <v>313</v>
      </c>
      <c r="B1" s="1758" t="s">
        <v>708</v>
      </c>
    </row>
    <row r="2" spans="1:11" ht="16.5" customHeight="1" x14ac:dyDescent="0.25">
      <c r="A2" s="2811"/>
      <c r="B2" s="2811"/>
      <c r="C2" s="2811"/>
      <c r="D2" s="2811"/>
      <c r="E2" s="2811"/>
      <c r="F2" s="2811"/>
      <c r="G2" s="2811"/>
      <c r="H2" s="2811"/>
      <c r="I2" s="2811"/>
      <c r="J2" s="2811"/>
      <c r="K2" s="2811"/>
    </row>
    <row r="3" spans="1:11" ht="18.75" customHeight="1" x14ac:dyDescent="0.25">
      <c r="A3" s="2812"/>
      <c r="B3" s="2812"/>
      <c r="C3" s="2812"/>
      <c r="D3" s="2812"/>
      <c r="E3" s="2812"/>
      <c r="F3" s="2812"/>
      <c r="G3" s="2812"/>
      <c r="H3" s="2812"/>
      <c r="I3" s="2812"/>
      <c r="J3" s="2812"/>
      <c r="K3" s="2812"/>
    </row>
    <row r="4" spans="1:11" ht="12" customHeight="1" x14ac:dyDescent="0.15"/>
    <row r="6" spans="1:11" ht="15" x14ac:dyDescent="0.2">
      <c r="A6" s="2810"/>
      <c r="B6" s="2810"/>
      <c r="C6" s="2810"/>
      <c r="D6" s="2810"/>
      <c r="E6" s="2810"/>
      <c r="F6" s="2810"/>
      <c r="G6" s="2810"/>
      <c r="H6" s="2810"/>
      <c r="I6" s="2810"/>
      <c r="J6" s="2810"/>
      <c r="K6" s="2810"/>
    </row>
    <row r="7" spans="1:11" x14ac:dyDescent="0.15">
      <c r="A7" s="1343"/>
    </row>
    <row r="8" spans="1:11" ht="15" x14ac:dyDescent="0.2">
      <c r="A8" s="2810"/>
      <c r="B8" s="2810"/>
      <c r="C8" s="2810"/>
      <c r="D8" s="2810"/>
      <c r="E8" s="2810"/>
      <c r="F8" s="2810"/>
      <c r="G8" s="2810"/>
      <c r="H8" s="2810"/>
      <c r="I8" s="2810"/>
      <c r="J8" s="2810"/>
      <c r="K8" s="2810"/>
    </row>
    <row r="12" spans="1:11" ht="12.75" x14ac:dyDescent="0.2">
      <c r="C12" s="1345"/>
    </row>
    <row r="17" spans="1:256" x14ac:dyDescent="0.15">
      <c r="A17" s="1346" t="s">
        <v>0</v>
      </c>
    </row>
    <row r="18" spans="1:256" x14ac:dyDescent="0.15">
      <c r="A18" s="1346"/>
    </row>
    <row r="19" spans="1:256" x14ac:dyDescent="0.15">
      <c r="A19" s="1346"/>
    </row>
    <row r="20" spans="1:256" x14ac:dyDescent="0.15">
      <c r="A20" s="1346"/>
    </row>
    <row r="21" spans="1:256" x14ac:dyDescent="0.15">
      <c r="A21" s="1344" t="s">
        <v>1</v>
      </c>
    </row>
    <row r="22" spans="1:256" s="1347" customFormat="1" x14ac:dyDescent="0.15">
      <c r="N22" s="1344"/>
      <c r="O22" s="1344"/>
      <c r="P22" s="1344"/>
      <c r="Q22" s="1344"/>
      <c r="R22" s="1344"/>
      <c r="S22" s="1344"/>
      <c r="T22" s="1344"/>
      <c r="U22" s="1344"/>
      <c r="V22" s="1344"/>
      <c r="W22" s="1344"/>
      <c r="X22" s="1344"/>
      <c r="Y22" s="1344"/>
      <c r="Z22" s="1344"/>
      <c r="AA22" s="1344"/>
      <c r="AB22" s="1344"/>
      <c r="AC22" s="1344"/>
      <c r="AD22" s="1344"/>
      <c r="AE22" s="1344"/>
      <c r="AF22" s="1344"/>
      <c r="AG22" s="1344"/>
      <c r="AH22" s="1344"/>
      <c r="AI22" s="1344"/>
      <c r="AJ22" s="1344"/>
      <c r="AK22" s="1344"/>
      <c r="AL22" s="1344"/>
      <c r="AM22" s="1344"/>
      <c r="AN22" s="1344"/>
      <c r="AO22" s="1344"/>
      <c r="AP22" s="1344"/>
      <c r="AQ22" s="1344"/>
      <c r="AR22" s="1344"/>
      <c r="AS22" s="1344"/>
      <c r="AT22" s="1344"/>
      <c r="AU22" s="1344"/>
      <c r="AV22" s="1344"/>
      <c r="AW22" s="1344"/>
      <c r="AX22" s="1344"/>
      <c r="AY22" s="1344"/>
      <c r="AZ22" s="1344"/>
      <c r="BA22" s="1344"/>
      <c r="BB22" s="1344"/>
      <c r="BC22" s="1344"/>
      <c r="BD22" s="1344"/>
      <c r="BE22" s="1344"/>
      <c r="BF22" s="1344"/>
      <c r="BG22" s="1344"/>
      <c r="BH22" s="1344"/>
      <c r="BI22" s="1344"/>
      <c r="BJ22" s="1344"/>
      <c r="BK22" s="1344"/>
      <c r="BL22" s="1344"/>
      <c r="BM22" s="1344"/>
      <c r="BN22" s="1344"/>
      <c r="BO22" s="1344"/>
      <c r="BP22" s="1344"/>
      <c r="BQ22" s="1344"/>
      <c r="BR22" s="1344"/>
      <c r="BS22" s="1344"/>
      <c r="BT22" s="1344"/>
      <c r="BU22" s="1344"/>
      <c r="BV22" s="1344"/>
      <c r="BW22" s="1344"/>
      <c r="BX22" s="1344"/>
      <c r="BY22" s="1344"/>
      <c r="BZ22" s="1344"/>
      <c r="CA22" s="1344"/>
      <c r="CB22" s="1344"/>
      <c r="CC22" s="1344"/>
      <c r="CD22" s="1344"/>
      <c r="CE22" s="1344"/>
      <c r="CF22" s="1344"/>
      <c r="CG22" s="1344"/>
      <c r="CH22" s="1344"/>
      <c r="CI22" s="1344"/>
      <c r="CJ22" s="1344"/>
      <c r="CK22" s="1344"/>
      <c r="CL22" s="1344"/>
      <c r="CM22" s="1344"/>
      <c r="CN22" s="1344"/>
      <c r="CO22" s="1344"/>
      <c r="CP22" s="1344"/>
      <c r="CQ22" s="1344"/>
      <c r="CR22" s="1344"/>
      <c r="CS22" s="1344"/>
      <c r="CT22" s="1344"/>
      <c r="CU22" s="1344"/>
      <c r="CV22" s="1344"/>
      <c r="CW22" s="1344"/>
      <c r="CX22" s="1344"/>
      <c r="CY22" s="1344"/>
      <c r="CZ22" s="1344"/>
      <c r="DA22" s="1344"/>
      <c r="DB22" s="1344"/>
      <c r="DC22" s="1344"/>
      <c r="DD22" s="1344"/>
      <c r="DE22" s="1344"/>
      <c r="DF22" s="1344"/>
      <c r="DG22" s="1344"/>
      <c r="DH22" s="1344"/>
      <c r="DI22" s="1344"/>
      <c r="DJ22" s="1344"/>
      <c r="DK22" s="1344"/>
      <c r="DL22" s="1344"/>
      <c r="DM22" s="1344"/>
      <c r="DN22" s="1344"/>
      <c r="DO22" s="1344"/>
      <c r="DP22" s="1344"/>
      <c r="DQ22" s="1344"/>
      <c r="DR22" s="1344"/>
      <c r="DS22" s="1344"/>
      <c r="DT22" s="1344"/>
      <c r="DU22" s="1344"/>
      <c r="DV22" s="1344"/>
      <c r="DW22" s="1344"/>
      <c r="DX22" s="1344"/>
      <c r="DY22" s="1344"/>
      <c r="DZ22" s="1344"/>
      <c r="EA22" s="1344"/>
      <c r="EB22" s="1344"/>
      <c r="EC22" s="1344"/>
      <c r="ED22" s="1344"/>
      <c r="EE22" s="1344"/>
      <c r="EF22" s="1344"/>
      <c r="EG22" s="1344"/>
      <c r="EH22" s="1344"/>
      <c r="EI22" s="1344"/>
      <c r="EJ22" s="1344"/>
      <c r="EK22" s="1344"/>
      <c r="EL22" s="1344"/>
      <c r="EM22" s="1344"/>
      <c r="EN22" s="1344"/>
      <c r="EO22" s="1344"/>
      <c r="EP22" s="1344"/>
      <c r="EQ22" s="1344"/>
      <c r="ER22" s="1344"/>
      <c r="ES22" s="1344"/>
      <c r="ET22" s="1344"/>
      <c r="EU22" s="1344"/>
      <c r="EV22" s="1344"/>
      <c r="EW22" s="1344"/>
      <c r="EX22" s="1344"/>
      <c r="EY22" s="1344"/>
      <c r="EZ22" s="1344"/>
      <c r="FA22" s="1344"/>
      <c r="FB22" s="1344"/>
      <c r="FC22" s="1344"/>
      <c r="FD22" s="1344"/>
      <c r="FE22" s="1344"/>
      <c r="FF22" s="1344"/>
      <c r="FG22" s="1344"/>
      <c r="FH22" s="1344"/>
      <c r="FI22" s="1344"/>
      <c r="FJ22" s="1344"/>
      <c r="FK22" s="1344"/>
      <c r="FL22" s="1344"/>
      <c r="FM22" s="1344"/>
      <c r="FN22" s="1344"/>
      <c r="FO22" s="1344"/>
      <c r="FP22" s="1344"/>
      <c r="FQ22" s="1344"/>
      <c r="FR22" s="1344"/>
      <c r="FS22" s="1344"/>
      <c r="FT22" s="1344"/>
      <c r="FU22" s="1344"/>
      <c r="FV22" s="1344"/>
      <c r="FW22" s="1344"/>
      <c r="FX22" s="1344"/>
      <c r="FY22" s="1344"/>
      <c r="FZ22" s="1344"/>
      <c r="GA22" s="1344"/>
      <c r="GB22" s="1344"/>
      <c r="GC22" s="1344"/>
      <c r="GD22" s="1344"/>
      <c r="GE22" s="1344"/>
      <c r="GF22" s="1344"/>
      <c r="GG22" s="1344"/>
      <c r="GH22" s="1344"/>
      <c r="GI22" s="1344"/>
      <c r="GJ22" s="1344"/>
      <c r="GK22" s="1344"/>
      <c r="GL22" s="1344"/>
      <c r="GM22" s="1344"/>
      <c r="GN22" s="1344"/>
      <c r="GO22" s="1344"/>
      <c r="GP22" s="1344"/>
      <c r="GQ22" s="1344"/>
      <c r="GR22" s="1344"/>
      <c r="GS22" s="1344"/>
      <c r="GT22" s="1344"/>
      <c r="GU22" s="1344"/>
      <c r="GV22" s="1344"/>
      <c r="GW22" s="1344"/>
      <c r="GX22" s="1344"/>
      <c r="GY22" s="1344"/>
      <c r="GZ22" s="1344"/>
      <c r="HA22" s="1344"/>
      <c r="HB22" s="1344"/>
      <c r="HC22" s="1344"/>
      <c r="HD22" s="1344"/>
      <c r="HE22" s="1344"/>
      <c r="HF22" s="1344"/>
      <c r="HG22" s="1344"/>
      <c r="HH22" s="1344"/>
      <c r="HI22" s="1344"/>
      <c r="HJ22" s="1344"/>
      <c r="HK22" s="1344"/>
      <c r="HL22" s="1344"/>
      <c r="HM22" s="1344"/>
      <c r="HN22" s="1344"/>
      <c r="HO22" s="1344"/>
      <c r="HP22" s="1344"/>
      <c r="HQ22" s="1344"/>
      <c r="HR22" s="1344"/>
      <c r="HS22" s="1344"/>
      <c r="HT22" s="1344"/>
      <c r="HU22" s="1344"/>
      <c r="HV22" s="1344"/>
      <c r="HW22" s="1344"/>
      <c r="HX22" s="1344"/>
      <c r="HY22" s="1344"/>
      <c r="HZ22" s="1344"/>
      <c r="IA22" s="1344"/>
      <c r="IB22" s="1344"/>
      <c r="IC22" s="1344"/>
      <c r="ID22" s="1344"/>
      <c r="IE22" s="1344"/>
      <c r="IF22" s="1344"/>
      <c r="IG22" s="1344"/>
      <c r="IH22" s="1344"/>
      <c r="II22" s="1344"/>
      <c r="IJ22" s="1344"/>
      <c r="IK22" s="1344"/>
      <c r="IL22" s="1344"/>
      <c r="IM22" s="1344"/>
      <c r="IN22" s="1344"/>
      <c r="IO22" s="1344"/>
      <c r="IP22" s="1344"/>
      <c r="IQ22" s="1344"/>
      <c r="IR22" s="1344"/>
      <c r="IS22" s="1344"/>
      <c r="IT22" s="1344"/>
      <c r="IU22" s="1344"/>
      <c r="IV22" s="1344"/>
    </row>
    <row r="23" spans="1:256" x14ac:dyDescent="0.15">
      <c r="A23" s="1347"/>
      <c r="B23" s="1347"/>
      <c r="C23" s="1347"/>
      <c r="D23" s="1347"/>
      <c r="E23" s="1347"/>
      <c r="F23" s="1347"/>
      <c r="G23" s="1347"/>
      <c r="H23" s="1347"/>
      <c r="I23" s="1347"/>
      <c r="J23" s="1347"/>
      <c r="K23" s="1347"/>
    </row>
    <row r="24" spans="1:256" x14ac:dyDescent="0.15">
      <c r="A24" s="1347"/>
      <c r="B24" s="1347"/>
      <c r="C24" s="1347"/>
      <c r="D24" s="1347"/>
      <c r="E24" s="1347"/>
      <c r="F24" s="1347"/>
      <c r="G24" s="1347"/>
      <c r="H24" s="1347"/>
      <c r="I24" s="1347"/>
      <c r="J24" s="1347"/>
      <c r="K24" s="1347"/>
    </row>
    <row r="26" spans="1:256" s="1347" customFormat="1" x14ac:dyDescent="0.15">
      <c r="A26" s="1344"/>
      <c r="B26" s="1344"/>
      <c r="C26" s="1344"/>
      <c r="D26" s="1344"/>
      <c r="E26" s="1344"/>
      <c r="F26" s="1344"/>
      <c r="G26" s="1344"/>
      <c r="H26" s="1344"/>
      <c r="I26" s="1344"/>
      <c r="J26" s="1344"/>
      <c r="K26" s="1344"/>
      <c r="N26" s="1344"/>
      <c r="O26" s="1344"/>
      <c r="P26" s="1344"/>
      <c r="Q26" s="1344"/>
      <c r="R26" s="1344"/>
      <c r="S26" s="1344"/>
      <c r="T26" s="1344"/>
      <c r="U26" s="1344"/>
      <c r="V26" s="1344"/>
      <c r="W26" s="1344"/>
      <c r="X26" s="1344"/>
      <c r="Y26" s="1344"/>
      <c r="Z26" s="1344"/>
      <c r="AA26" s="1344"/>
      <c r="AB26" s="1344"/>
      <c r="AC26" s="1344"/>
      <c r="AD26" s="1344"/>
      <c r="AE26" s="1344"/>
      <c r="AF26" s="1344"/>
      <c r="AG26" s="1344"/>
      <c r="AH26" s="1344"/>
      <c r="AI26" s="1344"/>
      <c r="AJ26" s="1344"/>
      <c r="AK26" s="1344"/>
      <c r="AL26" s="1344"/>
      <c r="AM26" s="1344"/>
      <c r="AN26" s="1344"/>
      <c r="AO26" s="1344"/>
      <c r="AP26" s="1344"/>
      <c r="AQ26" s="1344"/>
      <c r="AR26" s="1344"/>
      <c r="AS26" s="1344"/>
      <c r="AT26" s="1344"/>
      <c r="AU26" s="1344"/>
      <c r="AV26" s="1344"/>
      <c r="AW26" s="1344"/>
      <c r="AX26" s="1344"/>
      <c r="AY26" s="1344"/>
      <c r="AZ26" s="1344"/>
      <c r="BA26" s="1344"/>
      <c r="BB26" s="1344"/>
      <c r="BC26" s="1344"/>
      <c r="BD26" s="1344"/>
      <c r="BE26" s="1344"/>
      <c r="BF26" s="1344"/>
      <c r="BG26" s="1344"/>
      <c r="BH26" s="1344"/>
      <c r="BI26" s="1344"/>
      <c r="BJ26" s="1344"/>
      <c r="BK26" s="1344"/>
      <c r="BL26" s="1344"/>
      <c r="BM26" s="1344"/>
      <c r="BN26" s="1344"/>
      <c r="BO26" s="1344"/>
      <c r="BP26" s="1344"/>
      <c r="BQ26" s="1344"/>
      <c r="BR26" s="1344"/>
      <c r="BS26" s="1344"/>
      <c r="BT26" s="1344"/>
      <c r="BU26" s="1344"/>
      <c r="BV26" s="1344"/>
      <c r="BW26" s="1344"/>
      <c r="BX26" s="1344"/>
      <c r="BY26" s="1344"/>
      <c r="BZ26" s="1344"/>
      <c r="CA26" s="1344"/>
      <c r="CB26" s="1344"/>
      <c r="CC26" s="1344"/>
      <c r="CD26" s="1344"/>
      <c r="CE26" s="1344"/>
      <c r="CF26" s="1344"/>
      <c r="CG26" s="1344"/>
      <c r="CH26" s="1344"/>
      <c r="CI26" s="1344"/>
      <c r="CJ26" s="1344"/>
      <c r="CK26" s="1344"/>
      <c r="CL26" s="1344"/>
      <c r="CM26" s="1344"/>
      <c r="CN26" s="1344"/>
      <c r="CO26" s="1344"/>
      <c r="CP26" s="1344"/>
      <c r="CQ26" s="1344"/>
      <c r="CR26" s="1344"/>
      <c r="CS26" s="1344"/>
      <c r="CT26" s="1344"/>
      <c r="CU26" s="1344"/>
      <c r="CV26" s="1344"/>
      <c r="CW26" s="1344"/>
      <c r="CX26" s="1344"/>
      <c r="CY26" s="1344"/>
      <c r="CZ26" s="1344"/>
      <c r="DA26" s="1344"/>
      <c r="DB26" s="1344"/>
      <c r="DC26" s="1344"/>
      <c r="DD26" s="1344"/>
      <c r="DE26" s="1344"/>
      <c r="DF26" s="1344"/>
      <c r="DG26" s="1344"/>
      <c r="DH26" s="1344"/>
      <c r="DI26" s="1344"/>
      <c r="DJ26" s="1344"/>
      <c r="DK26" s="1344"/>
      <c r="DL26" s="1344"/>
      <c r="DM26" s="1344"/>
      <c r="DN26" s="1344"/>
      <c r="DO26" s="1344"/>
      <c r="DP26" s="1344"/>
      <c r="DQ26" s="1344"/>
      <c r="DR26" s="1344"/>
      <c r="DS26" s="1344"/>
      <c r="DT26" s="1344"/>
      <c r="DU26" s="1344"/>
      <c r="DV26" s="1344"/>
      <c r="DW26" s="1344"/>
      <c r="DX26" s="1344"/>
      <c r="DY26" s="1344"/>
      <c r="DZ26" s="1344"/>
      <c r="EA26" s="1344"/>
      <c r="EB26" s="1344"/>
      <c r="EC26" s="1344"/>
      <c r="ED26" s="1344"/>
      <c r="EE26" s="1344"/>
      <c r="EF26" s="1344"/>
      <c r="EG26" s="1344"/>
      <c r="EH26" s="1344"/>
      <c r="EI26" s="1344"/>
      <c r="EJ26" s="1344"/>
      <c r="EK26" s="1344"/>
      <c r="EL26" s="1344"/>
      <c r="EM26" s="1344"/>
      <c r="EN26" s="1344"/>
      <c r="EO26" s="1344"/>
      <c r="EP26" s="1344"/>
      <c r="EQ26" s="1344"/>
      <c r="ER26" s="1344"/>
      <c r="ES26" s="1344"/>
      <c r="ET26" s="1344"/>
      <c r="EU26" s="1344"/>
      <c r="EV26" s="1344"/>
      <c r="EW26" s="1344"/>
      <c r="EX26" s="1344"/>
      <c r="EY26" s="1344"/>
      <c r="EZ26" s="1344"/>
      <c r="FA26" s="1344"/>
      <c r="FB26" s="1344"/>
      <c r="FC26" s="1344"/>
      <c r="FD26" s="1344"/>
      <c r="FE26" s="1344"/>
      <c r="FF26" s="1344"/>
      <c r="FG26" s="1344"/>
      <c r="FH26" s="1344"/>
      <c r="FI26" s="1344"/>
      <c r="FJ26" s="1344"/>
      <c r="FK26" s="1344"/>
      <c r="FL26" s="1344"/>
      <c r="FM26" s="1344"/>
      <c r="FN26" s="1344"/>
      <c r="FO26" s="1344"/>
      <c r="FP26" s="1344"/>
      <c r="FQ26" s="1344"/>
      <c r="FR26" s="1344"/>
      <c r="FS26" s="1344"/>
      <c r="FT26" s="1344"/>
      <c r="FU26" s="1344"/>
      <c r="FV26" s="1344"/>
      <c r="FW26" s="1344"/>
      <c r="FX26" s="1344"/>
      <c r="FY26" s="1344"/>
      <c r="FZ26" s="1344"/>
      <c r="GA26" s="1344"/>
      <c r="GB26" s="1344"/>
      <c r="GC26" s="1344"/>
      <c r="GD26" s="1344"/>
      <c r="GE26" s="1344"/>
      <c r="GF26" s="1344"/>
      <c r="GG26" s="1344"/>
      <c r="GH26" s="1344"/>
      <c r="GI26" s="1344"/>
      <c r="GJ26" s="1344"/>
      <c r="GK26" s="1344"/>
      <c r="GL26" s="1344"/>
      <c r="GM26" s="1344"/>
      <c r="GN26" s="1344"/>
      <c r="GO26" s="1344"/>
      <c r="GP26" s="1344"/>
      <c r="GQ26" s="1344"/>
      <c r="GR26" s="1344"/>
      <c r="GS26" s="1344"/>
      <c r="GT26" s="1344"/>
      <c r="GU26" s="1344"/>
      <c r="GV26" s="1344"/>
      <c r="GW26" s="1344"/>
      <c r="GX26" s="1344"/>
      <c r="GY26" s="1344"/>
      <c r="GZ26" s="1344"/>
      <c r="HA26" s="1344"/>
      <c r="HB26" s="1344"/>
      <c r="HC26" s="1344"/>
      <c r="HD26" s="1344"/>
      <c r="HE26" s="1344"/>
      <c r="HF26" s="1344"/>
      <c r="HG26" s="1344"/>
      <c r="HH26" s="1344"/>
      <c r="HI26" s="1344"/>
      <c r="HJ26" s="1344"/>
      <c r="HK26" s="1344"/>
      <c r="HL26" s="1344"/>
      <c r="HM26" s="1344"/>
      <c r="HN26" s="1344"/>
      <c r="HO26" s="1344"/>
      <c r="HP26" s="1344"/>
      <c r="HQ26" s="1344"/>
      <c r="HR26" s="1344"/>
      <c r="HS26" s="1344"/>
      <c r="HT26" s="1344"/>
      <c r="HU26" s="1344"/>
      <c r="HV26" s="1344"/>
      <c r="HW26" s="1344"/>
      <c r="HX26" s="1344"/>
      <c r="HY26" s="1344"/>
      <c r="HZ26" s="1344"/>
      <c r="IA26" s="1344"/>
      <c r="IB26" s="1344"/>
      <c r="IC26" s="1344"/>
      <c r="ID26" s="1344"/>
      <c r="IE26" s="1344"/>
      <c r="IF26" s="1344"/>
      <c r="IG26" s="1344"/>
      <c r="IH26" s="1344"/>
      <c r="II26" s="1344"/>
      <c r="IJ26" s="1344"/>
      <c r="IK26" s="1344"/>
      <c r="IL26" s="1344"/>
      <c r="IM26" s="1344"/>
      <c r="IN26" s="1344"/>
      <c r="IO26" s="1344"/>
      <c r="IP26" s="1344"/>
      <c r="IQ26" s="1344"/>
      <c r="IR26" s="1344"/>
      <c r="IS26" s="1344"/>
      <c r="IT26" s="1344"/>
      <c r="IU26" s="1344"/>
      <c r="IV26" s="1344"/>
    </row>
  </sheetData>
  <sheetProtection sheet="1" selectLockedCells="1" selectUnlockedCells="1"/>
  <customSheetViews>
    <customSheetView guid="{2CE9943A-8A31-4E31-B3EE-3F9C82D3339D}" showPageBreaks="1" showGridLines="0">
      <pane ySplit="61" topLeftCell="A64" activePane="bottomLeft" state="frozen"/>
      <selection pane="bottomLeft"/>
      <pageMargins left="0.78740157480314965" right="0.78740157480314965" top="0.98425196850393704" bottom="0.98425196850393704" header="0.51181102362204722" footer="0.51181102362204722"/>
      <pageSetup paperSize="9" orientation="portrait" horizontalDpi="300" verticalDpi="300" r:id="rId1"/>
      <headerFooter alignWithMargins="0">
        <oddHeader>&amp;A</oddHeader>
        <oddFooter>Seite &amp;P</oddFooter>
      </headerFooter>
    </customSheetView>
  </customSheetViews>
  <mergeCells count="4">
    <mergeCell ref="A8:K8"/>
    <mergeCell ref="A2:K2"/>
    <mergeCell ref="A3:K3"/>
    <mergeCell ref="A6:K6"/>
  </mergeCells>
  <phoneticPr fontId="30" type="noConversion"/>
  <printOptions gridLinesSet="0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2"/>
  <headerFooter alignWithMargins="0">
    <oddHeader>&amp;A</oddHeader>
    <oddFooter>Seite &amp;P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9"/>
  <dimension ref="A1:V28"/>
  <sheetViews>
    <sheetView showGridLines="0" zoomScale="85" zoomScaleNormal="85" workbookViewId="0">
      <selection activeCell="G13" sqref="G13"/>
    </sheetView>
  </sheetViews>
  <sheetFormatPr baseColWidth="10" defaultRowHeight="12.75" x14ac:dyDescent="0.2"/>
  <cols>
    <col min="1" max="1" width="10.7109375" customWidth="1"/>
    <col min="2" max="2" width="6.85546875" customWidth="1"/>
    <col min="3" max="3" width="7" customWidth="1"/>
    <col min="4" max="4" width="7.7109375" customWidth="1"/>
    <col min="5" max="5" width="6.28515625" customWidth="1"/>
    <col min="6" max="6" width="6" customWidth="1"/>
    <col min="7" max="7" width="7.85546875" customWidth="1"/>
    <col min="8" max="8" width="6.7109375" customWidth="1"/>
    <col min="9" max="9" width="7.7109375" customWidth="1"/>
    <col min="10" max="10" width="6.85546875" customWidth="1"/>
    <col min="11" max="11" width="6.7109375" customWidth="1"/>
    <col min="12" max="13" width="7.85546875" customWidth="1"/>
    <col min="14" max="14" width="7" customWidth="1"/>
    <col min="15" max="15" width="7.5703125" customWidth="1"/>
    <col min="16" max="16" width="9.140625" customWidth="1"/>
    <col min="17" max="17" width="7.140625" customWidth="1"/>
  </cols>
  <sheetData>
    <row r="1" spans="1:17" x14ac:dyDescent="0.2">
      <c r="A1" s="2" t="s">
        <v>28</v>
      </c>
      <c r="B1" s="2"/>
      <c r="C1" s="2"/>
      <c r="D1" s="2"/>
      <c r="E1" s="2"/>
      <c r="F1" s="2"/>
      <c r="G1" s="2"/>
      <c r="H1" s="2"/>
      <c r="I1" s="2"/>
      <c r="J1" s="198"/>
      <c r="K1" s="14"/>
      <c r="L1" s="198"/>
      <c r="M1" s="198"/>
      <c r="N1" s="198"/>
      <c r="O1" s="198"/>
      <c r="P1" s="2"/>
      <c r="Q1" s="2"/>
    </row>
    <row r="2" spans="1:17" ht="21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198"/>
      <c r="M2" s="198"/>
      <c r="N2" s="198"/>
      <c r="O2" s="198"/>
      <c r="P2" s="14"/>
      <c r="Q2" s="14"/>
    </row>
    <row r="3" spans="1:17" ht="18" x14ac:dyDescent="0.25">
      <c r="A3" s="2842" t="s">
        <v>322</v>
      </c>
      <c r="B3" s="2842"/>
      <c r="C3" s="2842"/>
      <c r="D3" s="2842"/>
      <c r="E3" s="2842"/>
      <c r="F3" s="2842"/>
      <c r="G3" s="2842"/>
      <c r="H3" s="2842"/>
      <c r="I3" s="2842"/>
      <c r="J3" s="2842"/>
      <c r="K3" s="2842"/>
      <c r="L3" s="2842"/>
      <c r="M3" s="2842"/>
      <c r="N3" s="2842"/>
      <c r="O3" s="2842"/>
      <c r="P3" s="2842"/>
      <c r="Q3" s="2842"/>
    </row>
    <row r="4" spans="1:17" x14ac:dyDescent="0.2">
      <c r="A4" s="2827"/>
      <c r="B4" s="2827"/>
      <c r="C4" s="2827"/>
      <c r="D4" s="2827"/>
      <c r="E4" s="2827"/>
      <c r="F4" s="2827"/>
      <c r="G4" s="2827"/>
      <c r="H4" s="2827"/>
      <c r="I4" s="2827"/>
      <c r="J4" s="2827"/>
      <c r="K4" s="2827"/>
      <c r="L4" s="2827"/>
      <c r="M4" s="2827"/>
      <c r="N4" s="2827"/>
      <c r="O4" s="2827"/>
      <c r="P4" s="2827"/>
      <c r="Q4" s="2827"/>
    </row>
    <row r="5" spans="1:17" ht="12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">
      <c r="A6" s="1" t="s">
        <v>2</v>
      </c>
      <c r="B6" s="2"/>
      <c r="C6" s="2850"/>
      <c r="D6" s="2850"/>
      <c r="E6" s="2850"/>
      <c r="F6" s="2850"/>
      <c r="G6" s="2850"/>
      <c r="H6" s="2850"/>
      <c r="I6" s="2"/>
      <c r="J6" s="1" t="s">
        <v>3</v>
      </c>
      <c r="K6" s="5"/>
      <c r="L6" s="1164"/>
      <c r="M6" s="1164"/>
      <c r="N6" s="172"/>
      <c r="O6" s="172"/>
      <c r="P6" s="172"/>
      <c r="Q6" s="2"/>
    </row>
    <row r="7" spans="1:17" ht="23.25" customHeight="1" x14ac:dyDescent="0.25">
      <c r="A7" s="2"/>
      <c r="B7" s="2"/>
      <c r="C7" s="2851"/>
      <c r="D7" s="2851"/>
      <c r="E7" s="2851"/>
      <c r="F7" s="2851"/>
      <c r="G7" s="2851"/>
      <c r="H7" s="2851"/>
      <c r="I7" s="2"/>
      <c r="J7" s="1" t="s">
        <v>4</v>
      </c>
      <c r="K7" s="5"/>
      <c r="L7" s="172" t="str">
        <f>Logo!B1</f>
        <v>2026/27</v>
      </c>
      <c r="M7" s="172"/>
      <c r="N7" s="172"/>
      <c r="O7" s="172"/>
      <c r="P7" s="172"/>
      <c r="Q7" s="2"/>
    </row>
    <row r="8" spans="1:17" x14ac:dyDescent="0.2">
      <c r="A8" s="2"/>
      <c r="B8" s="2"/>
      <c r="C8" s="2850"/>
      <c r="D8" s="2850"/>
      <c r="E8" s="2850"/>
      <c r="F8" s="2850"/>
      <c r="G8" s="2850"/>
      <c r="H8" s="2850"/>
      <c r="I8" s="2"/>
      <c r="J8" s="1"/>
      <c r="K8" s="5"/>
      <c r="L8" s="172"/>
      <c r="M8" s="172"/>
      <c r="N8" s="172"/>
      <c r="O8" s="172"/>
      <c r="P8" s="172"/>
      <c r="Q8" s="2"/>
    </row>
    <row r="9" spans="1:17" x14ac:dyDescent="0.2">
      <c r="A9" s="2"/>
      <c r="B9" s="2"/>
      <c r="C9" s="2"/>
      <c r="D9" s="2"/>
      <c r="E9" s="2"/>
      <c r="F9" s="2"/>
      <c r="G9" s="2"/>
      <c r="H9" s="2"/>
      <c r="I9" s="2"/>
      <c r="J9" s="1"/>
      <c r="K9" s="5"/>
      <c r="L9" s="172"/>
      <c r="M9" s="172"/>
      <c r="N9" s="172"/>
      <c r="O9" s="172"/>
      <c r="P9" s="172"/>
      <c r="Q9" s="2"/>
    </row>
    <row r="10" spans="1:17" ht="8.25" customHeight="1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40"/>
      <c r="O10" s="340"/>
      <c r="P10" s="340"/>
      <c r="Q10" s="2"/>
    </row>
    <row r="11" spans="1:17" ht="13.5" thickTop="1" x14ac:dyDescent="0.2">
      <c r="A11" s="1432"/>
      <c r="B11" s="2843" t="s">
        <v>5</v>
      </c>
      <c r="C11" s="2843"/>
      <c r="D11" s="2843"/>
      <c r="E11" s="2843"/>
      <c r="F11" s="2843"/>
      <c r="G11" s="2844" t="s">
        <v>6</v>
      </c>
      <c r="H11" s="2845"/>
      <c r="I11" s="2845"/>
      <c r="J11" s="2845"/>
      <c r="K11" s="2845"/>
      <c r="L11" s="2845"/>
      <c r="M11" s="2845"/>
      <c r="N11" s="2845"/>
      <c r="O11" s="2846"/>
      <c r="P11" s="130" t="s">
        <v>7</v>
      </c>
      <c r="Q11" s="12" t="s">
        <v>8</v>
      </c>
    </row>
    <row r="12" spans="1:17" ht="19.5" customHeight="1" thickBot="1" x14ac:dyDescent="0.25">
      <c r="A12" s="616"/>
      <c r="B12" s="166"/>
      <c r="C12" s="166"/>
      <c r="D12" s="166"/>
      <c r="E12" s="166"/>
      <c r="F12" s="166"/>
      <c r="G12" s="2847" t="s">
        <v>323</v>
      </c>
      <c r="H12" s="2848"/>
      <c r="I12" s="2848"/>
      <c r="J12" s="2848"/>
      <c r="K12" s="2848"/>
      <c r="L12" s="2848"/>
      <c r="M12" s="2848"/>
      <c r="N12" s="2848"/>
      <c r="O12" s="2849"/>
      <c r="P12" s="137"/>
      <c r="Q12" s="616"/>
    </row>
    <row r="13" spans="1:17" s="1075" customFormat="1" ht="92.25" customHeight="1" x14ac:dyDescent="0.2">
      <c r="A13" s="1433"/>
      <c r="B13" s="1434" t="s">
        <v>39</v>
      </c>
      <c r="C13" s="140" t="s">
        <v>10</v>
      </c>
      <c r="D13" s="141" t="s">
        <v>11</v>
      </c>
      <c r="E13" s="2838" t="s">
        <v>324</v>
      </c>
      <c r="F13" s="2839"/>
      <c r="G13" s="140" t="s">
        <v>714</v>
      </c>
      <c r="H13" s="565" t="s">
        <v>12</v>
      </c>
      <c r="I13" s="724" t="s">
        <v>11</v>
      </c>
      <c r="J13" s="140" t="s">
        <v>638</v>
      </c>
      <c r="K13" s="565" t="s">
        <v>12</v>
      </c>
      <c r="L13" s="724" t="s">
        <v>11</v>
      </c>
      <c r="M13" s="140" t="s">
        <v>639</v>
      </c>
      <c r="N13" s="565" t="s">
        <v>12</v>
      </c>
      <c r="O13" s="1435" t="s">
        <v>11</v>
      </c>
      <c r="P13" s="142" t="s">
        <v>13</v>
      </c>
      <c r="Q13" s="1436" t="s">
        <v>14</v>
      </c>
    </row>
    <row r="14" spans="1:17" s="1075" customFormat="1" ht="57.75" customHeight="1" thickBot="1" x14ac:dyDescent="0.25">
      <c r="A14" s="1433"/>
      <c r="B14" s="1437"/>
      <c r="C14" s="22"/>
      <c r="D14" s="125"/>
      <c r="E14" s="2840" t="s">
        <v>653</v>
      </c>
      <c r="F14" s="2841"/>
      <c r="G14" s="2835"/>
      <c r="H14" s="2836"/>
      <c r="I14" s="2837"/>
      <c r="J14" s="22"/>
      <c r="K14" s="1007"/>
      <c r="L14" s="1438"/>
      <c r="M14" s="22"/>
      <c r="N14" s="1007"/>
      <c r="O14" s="1439"/>
      <c r="P14" s="142"/>
      <c r="Q14" s="142"/>
    </row>
    <row r="15" spans="1:17" ht="30" customHeight="1" thickBot="1" x14ac:dyDescent="0.25">
      <c r="A15" s="1440" t="s">
        <v>22</v>
      </c>
      <c r="B15" s="1441"/>
      <c r="C15" s="34"/>
      <c r="D15" s="35"/>
      <c r="E15" s="1881" t="s">
        <v>23</v>
      </c>
      <c r="F15" s="1880" t="s">
        <v>11</v>
      </c>
      <c r="G15" s="2835"/>
      <c r="H15" s="2836"/>
      <c r="I15" s="2837"/>
      <c r="J15" s="39"/>
      <c r="K15" s="725"/>
      <c r="L15" s="726"/>
      <c r="M15" s="39"/>
      <c r="N15" s="725"/>
      <c r="O15" s="1442"/>
      <c r="P15" s="16"/>
      <c r="Q15" s="16"/>
    </row>
    <row r="16" spans="1:17" s="1075" customFormat="1" ht="42" customHeight="1" thickBot="1" x14ac:dyDescent="0.25">
      <c r="A16" s="1909" t="s">
        <v>636</v>
      </c>
      <c r="B16" s="1470"/>
      <c r="C16" s="1447">
        <v>24</v>
      </c>
      <c r="D16" s="1910">
        <f>B16*C16</f>
        <v>0</v>
      </c>
      <c r="E16" s="1470"/>
      <c r="F16" s="1911">
        <f>E16*0.9</f>
        <v>0</v>
      </c>
      <c r="G16" s="1470"/>
      <c r="H16" s="1888">
        <v>0</v>
      </c>
      <c r="I16" s="1910">
        <f>G16*H16</f>
        <v>0</v>
      </c>
      <c r="J16" s="1470"/>
      <c r="K16" s="1447">
        <v>10</v>
      </c>
      <c r="L16" s="1912">
        <f>J16*K16</f>
        <v>0</v>
      </c>
      <c r="M16" s="1889" t="s">
        <v>596</v>
      </c>
      <c r="N16" s="1889" t="s">
        <v>596</v>
      </c>
      <c r="O16" s="1889" t="s">
        <v>596</v>
      </c>
      <c r="P16" s="1470"/>
      <c r="Q16" s="1913">
        <f>D16+F16+I16+L16-P16</f>
        <v>0</v>
      </c>
    </row>
    <row r="17" spans="1:22" ht="24" customHeight="1" thickBot="1" x14ac:dyDescent="0.25">
      <c r="A17" s="1443" t="s">
        <v>26</v>
      </c>
      <c r="B17" s="1470"/>
      <c r="C17" s="1444">
        <v>31</v>
      </c>
      <c r="D17" s="1445">
        <f>B17*C17</f>
        <v>0</v>
      </c>
      <c r="E17" s="1472"/>
      <c r="F17" s="1446">
        <f>E17*0.5</f>
        <v>0</v>
      </c>
      <c r="G17" s="1470"/>
      <c r="H17" s="1447">
        <v>2</v>
      </c>
      <c r="I17" s="1448">
        <f>G17*H17</f>
        <v>0</v>
      </c>
      <c r="J17" s="1474"/>
      <c r="K17" s="1447">
        <v>18</v>
      </c>
      <c r="L17" s="1449">
        <f>J17*K17</f>
        <v>0</v>
      </c>
      <c r="M17" s="1474"/>
      <c r="N17" s="1447">
        <v>22</v>
      </c>
      <c r="O17" s="1450">
        <f>M17*N17</f>
        <v>0</v>
      </c>
      <c r="P17" s="1475"/>
      <c r="Q17" s="1451">
        <f>SUM(D17,F17,I17,L17,O17,-P17)</f>
        <v>0</v>
      </c>
    </row>
    <row r="18" spans="1:22" ht="25.5" customHeight="1" thickBot="1" x14ac:dyDescent="0.25">
      <c r="A18" s="1452" t="s">
        <v>27</v>
      </c>
      <c r="B18" s="1471"/>
      <c r="C18" s="1453">
        <v>24</v>
      </c>
      <c r="D18" s="1454">
        <f>B18*C18</f>
        <v>0</v>
      </c>
      <c r="E18" s="1473"/>
      <c r="F18" s="1446">
        <f>E18*0.5</f>
        <v>0</v>
      </c>
      <c r="G18" s="1471"/>
      <c r="H18" s="1455">
        <v>2</v>
      </c>
      <c r="I18" s="1456">
        <f>G18*H18</f>
        <v>0</v>
      </c>
      <c r="J18" s="1473"/>
      <c r="K18" s="1455">
        <v>14</v>
      </c>
      <c r="L18" s="1456">
        <f>J18*K18</f>
        <v>0</v>
      </c>
      <c r="M18" s="1473"/>
      <c r="N18" s="1455">
        <v>16</v>
      </c>
      <c r="O18" s="1457">
        <f>M18*N18</f>
        <v>0</v>
      </c>
      <c r="P18" s="1475"/>
      <c r="Q18" s="1451">
        <f>SUM(D18,F18,I18,L18,O18,-P18)</f>
        <v>0</v>
      </c>
    </row>
    <row r="19" spans="1:22" ht="7.5" customHeight="1" thickTop="1" thickBot="1" x14ac:dyDescent="0.25">
      <c r="A19" s="156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16"/>
    </row>
    <row r="20" spans="1:22" ht="26.25" customHeight="1" thickTop="1" thickBot="1" x14ac:dyDescent="0.25">
      <c r="A20" s="1458" t="s">
        <v>11</v>
      </c>
      <c r="B20" s="1459">
        <f>SUM(B16:B18)</f>
        <v>0</v>
      </c>
      <c r="C20" s="1460" t="s">
        <v>15</v>
      </c>
      <c r="D20" s="1461">
        <f>SUM(D16:D18)</f>
        <v>0</v>
      </c>
      <c r="E20" s="1462" t="s">
        <v>219</v>
      </c>
      <c r="F20" s="1463">
        <f>SUM(F16:F18)</f>
        <v>0</v>
      </c>
      <c r="G20" s="1464">
        <f>SUM(G16:G18)</f>
        <v>0</v>
      </c>
      <c r="H20" s="1460" t="s">
        <v>15</v>
      </c>
      <c r="I20" s="1463">
        <f>SUM(I16:I18)</f>
        <v>0</v>
      </c>
      <c r="J20" s="1464">
        <f>SUM(J16:J18)</f>
        <v>0</v>
      </c>
      <c r="K20" s="1460" t="s">
        <v>15</v>
      </c>
      <c r="L20" s="1463">
        <f>SUM(L16:L18)</f>
        <v>0</v>
      </c>
      <c r="M20" s="1465">
        <f>SUM(M16:M18)</f>
        <v>0</v>
      </c>
      <c r="N20" s="1466" t="s">
        <v>15</v>
      </c>
      <c r="O20" s="1467">
        <f>SUM(O16:O18)</f>
        <v>0</v>
      </c>
      <c r="P20" s="1468">
        <f>SUM(P16:P18)</f>
        <v>0</v>
      </c>
      <c r="Q20" s="1469">
        <f>SUM(D20,F20,I20,L20,O20,J24,G27,G28-P20)</f>
        <v>0</v>
      </c>
    </row>
    <row r="21" spans="1:22" ht="13.5" thickTop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22" x14ac:dyDescent="0.2">
      <c r="A22" s="1591" t="s">
        <v>603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22" s="1075" customFormat="1" x14ac:dyDescent="0.2">
      <c r="A23" s="1907" t="s">
        <v>601</v>
      </c>
      <c r="B23" s="1591"/>
      <c r="C23" s="1591"/>
      <c r="D23" s="1591"/>
      <c r="E23" s="1591"/>
      <c r="F23" s="1591"/>
      <c r="G23" s="1591"/>
      <c r="H23" s="1591"/>
      <c r="I23" s="1591"/>
      <c r="J23" s="1591"/>
      <c r="K23" s="1591"/>
      <c r="L23" s="1591"/>
      <c r="M23" s="1591"/>
    </row>
    <row r="24" spans="1:22" ht="28.5" customHeight="1" x14ac:dyDescent="0.2">
      <c r="A24" s="1591" t="s">
        <v>604</v>
      </c>
      <c r="B24" s="2"/>
      <c r="C24" s="2"/>
      <c r="D24" s="1700"/>
      <c r="F24" s="1591" t="s">
        <v>548</v>
      </c>
      <c r="G24" s="1591"/>
      <c r="H24" s="2"/>
      <c r="I24" s="2"/>
      <c r="J24" s="1700"/>
      <c r="M24" s="1591"/>
    </row>
    <row r="25" spans="1:22" ht="21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s="1907" customFormat="1" x14ac:dyDescent="0.2">
      <c r="A26" s="1907" t="s">
        <v>602</v>
      </c>
    </row>
    <row r="27" spans="1:22" ht="28.5" customHeight="1" x14ac:dyDescent="0.2">
      <c r="A27" s="1591" t="s">
        <v>605</v>
      </c>
      <c r="B27" s="2"/>
      <c r="C27" s="2"/>
      <c r="D27" s="2"/>
      <c r="E27" s="2"/>
      <c r="F27" s="2"/>
      <c r="G27" s="1700"/>
      <c r="I27" s="2"/>
      <c r="J27" s="2"/>
      <c r="K27" s="2"/>
      <c r="L27" s="2"/>
      <c r="M27" s="1591"/>
    </row>
    <row r="28" spans="1:22" ht="28.5" customHeight="1" x14ac:dyDescent="0.2">
      <c r="A28" s="1591" t="s">
        <v>650</v>
      </c>
      <c r="B28" s="2"/>
      <c r="C28" s="2"/>
      <c r="D28" s="2"/>
      <c r="E28" s="2"/>
      <c r="F28" s="2"/>
      <c r="G28" s="1700"/>
      <c r="J28" s="2"/>
      <c r="K28" s="2"/>
      <c r="L28" s="2"/>
      <c r="M28" s="1591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scale="91" orientation="landscape" horizontalDpi="300" verticalDpi="300" r:id="rId1"/>
      <headerFooter alignWithMargins="0"/>
    </customSheetView>
  </customSheetViews>
  <mergeCells count="13">
    <mergeCell ref="A4:Q4"/>
    <mergeCell ref="A3:Q3"/>
    <mergeCell ref="B11:F11"/>
    <mergeCell ref="G11:O11"/>
    <mergeCell ref="G12:O12"/>
    <mergeCell ref="C6:H6"/>
    <mergeCell ref="C7:H7"/>
    <mergeCell ref="C8:H8"/>
    <mergeCell ref="G14:G15"/>
    <mergeCell ref="H14:H15"/>
    <mergeCell ref="I14:I15"/>
    <mergeCell ref="E13:F13"/>
    <mergeCell ref="E14:F1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Tabelle66"/>
  <dimension ref="A1:N18"/>
  <sheetViews>
    <sheetView showGridLines="0" zoomScale="115" zoomScaleNormal="115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406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19.5" customHeight="1" x14ac:dyDescent="0.2">
      <c r="A3" s="1" t="s">
        <v>269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4.7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270</v>
      </c>
      <c r="B12" s="1045"/>
      <c r="C12" s="1045"/>
      <c r="D12" s="1046">
        <v>38</v>
      </c>
      <c r="E12" s="1047">
        <f>IF(AND(B12&gt;0,C12&gt;0),B12*D12,0)</f>
        <v>0</v>
      </c>
      <c r="F12" s="1048">
        <f>IF(AND(B12=1,C12&lt;16),B12,0)</f>
        <v>0</v>
      </c>
      <c r="G12" s="1049">
        <v>7</v>
      </c>
      <c r="H12" s="1050">
        <f>F12*G12</f>
        <v>0</v>
      </c>
      <c r="I12" s="1051">
        <f>IF(C12&gt;15,B12,0)</f>
        <v>0</v>
      </c>
      <c r="J12" s="1046">
        <v>32</v>
      </c>
      <c r="K12" s="1047">
        <f>I12*J12</f>
        <v>0</v>
      </c>
      <c r="L12" s="1052"/>
      <c r="M12" s="1053">
        <f>E12+H12+K12-L12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065BE-F31E-402F-AD1B-46A13806F0ED}">
  <sheetPr codeName="Tabelle43"/>
  <dimension ref="A1:R19"/>
  <sheetViews>
    <sheetView showGridLines="0" zoomScale="85" zoomScaleNormal="85" workbookViewId="0">
      <selection activeCell="A4" sqref="A4"/>
    </sheetView>
  </sheetViews>
  <sheetFormatPr baseColWidth="10" defaultColWidth="11.5703125" defaultRowHeight="12.75" x14ac:dyDescent="0.2"/>
  <cols>
    <col min="1" max="1" width="14.5703125" style="1832" customWidth="1"/>
    <col min="2" max="2" width="6.7109375" style="1963" customWidth="1"/>
    <col min="3" max="3" width="7.28515625" style="1832" customWidth="1"/>
    <col min="4" max="4" width="6.7109375" style="1832" customWidth="1"/>
    <col min="5" max="5" width="8" style="1832" customWidth="1"/>
    <col min="6" max="6" width="7.140625" style="1832" customWidth="1"/>
    <col min="7" max="7" width="6.7109375" style="1832" customWidth="1"/>
    <col min="8" max="8" width="7.5703125" style="1832" customWidth="1"/>
    <col min="9" max="9" width="7.28515625" style="1832" customWidth="1"/>
    <col min="10" max="10" width="6.7109375" style="1832" customWidth="1"/>
    <col min="11" max="11" width="6.7109375" style="1963" customWidth="1"/>
    <col min="12" max="12" width="10.85546875" style="1964" customWidth="1"/>
    <col min="13" max="13" width="6.7109375" style="1832" customWidth="1"/>
    <col min="14" max="16" width="9.7109375" style="1832" customWidth="1"/>
    <col min="17" max="17" width="8.5703125" style="1832" customWidth="1"/>
    <col min="18" max="18" width="7.140625" style="1832" customWidth="1"/>
    <col min="19" max="16384" width="11.5703125" style="1832"/>
  </cols>
  <sheetData>
    <row r="1" spans="1:18" x14ac:dyDescent="0.2">
      <c r="A1" s="1832" t="s">
        <v>657</v>
      </c>
    </row>
    <row r="2" spans="1:18" ht="18" customHeight="1" x14ac:dyDescent="0.2"/>
    <row r="3" spans="1:18" s="1968" customFormat="1" ht="18" x14ac:dyDescent="0.25">
      <c r="A3" s="1871" t="s">
        <v>191</v>
      </c>
      <c r="B3" s="1965"/>
      <c r="C3" s="1966"/>
      <c r="D3" s="1966"/>
      <c r="E3" s="1966"/>
      <c r="F3" s="1966"/>
      <c r="G3" s="1966"/>
      <c r="H3" s="1966"/>
      <c r="I3" s="1966"/>
      <c r="J3" s="1966"/>
      <c r="K3" s="1965"/>
      <c r="L3" s="1967"/>
      <c r="M3" s="1966"/>
      <c r="N3" s="1966"/>
      <c r="O3" s="1966"/>
      <c r="P3" s="1966"/>
      <c r="Q3" s="1966"/>
    </row>
    <row r="4" spans="1:18" s="2021" customFormat="1" ht="18" x14ac:dyDescent="0.25">
      <c r="A4" s="1871" t="s">
        <v>658</v>
      </c>
      <c r="B4" s="2018"/>
      <c r="C4" s="2019"/>
      <c r="D4" s="2019"/>
      <c r="E4" s="2019"/>
      <c r="F4" s="2019"/>
      <c r="G4" s="2019"/>
      <c r="H4" s="2019"/>
      <c r="I4" s="2019"/>
      <c r="J4" s="2019"/>
      <c r="K4" s="2018"/>
      <c r="L4" s="2020"/>
      <c r="M4" s="2019"/>
      <c r="N4" s="2019"/>
      <c r="O4" s="2019"/>
      <c r="P4" s="2019"/>
      <c r="Q4" s="2019"/>
    </row>
    <row r="5" spans="1:18" ht="40.5" customHeight="1" x14ac:dyDescent="0.2">
      <c r="A5" s="1871"/>
      <c r="B5" s="1969"/>
      <c r="C5" s="1835"/>
      <c r="D5" s="1835"/>
      <c r="E5" s="1835"/>
      <c r="F5" s="1835"/>
      <c r="G5" s="1835"/>
      <c r="H5" s="1835"/>
      <c r="I5" s="1835"/>
      <c r="J5" s="1835"/>
      <c r="K5" s="1969"/>
      <c r="L5" s="1970"/>
      <c r="M5" s="1835"/>
      <c r="N5" s="1835"/>
      <c r="O5" s="1835"/>
      <c r="P5" s="1835"/>
      <c r="Q5" s="1835"/>
    </row>
    <row r="6" spans="1:18" ht="20.25" customHeight="1" x14ac:dyDescent="0.2">
      <c r="A6" s="1871" t="s">
        <v>2</v>
      </c>
      <c r="B6" s="1971"/>
      <c r="C6" s="1971"/>
      <c r="D6" s="1971"/>
      <c r="E6" s="1971"/>
      <c r="F6" s="1971"/>
      <c r="G6" s="1971"/>
      <c r="H6" s="1971"/>
      <c r="I6" s="1971"/>
      <c r="J6" s="1971"/>
      <c r="K6" s="1972"/>
      <c r="L6" s="1973" t="s">
        <v>192</v>
      </c>
      <c r="M6" s="1974"/>
      <c r="N6" s="1971"/>
      <c r="O6" s="1971"/>
      <c r="P6" s="1971"/>
      <c r="Q6" s="1974"/>
      <c r="R6" s="1835"/>
    </row>
    <row r="7" spans="1:18" ht="21" customHeight="1" x14ac:dyDescent="0.2">
      <c r="A7" s="1835"/>
      <c r="B7" s="1971"/>
      <c r="C7" s="1971"/>
      <c r="D7" s="1971"/>
      <c r="E7" s="1971"/>
      <c r="F7" s="1971"/>
      <c r="G7" s="1971"/>
      <c r="H7" s="1971"/>
      <c r="I7" s="1971"/>
      <c r="J7" s="1971"/>
      <c r="K7" s="1972"/>
      <c r="L7" s="1973" t="s">
        <v>4</v>
      </c>
      <c r="M7" s="1974"/>
      <c r="N7" s="1975" t="s">
        <v>665</v>
      </c>
      <c r="O7" s="1975"/>
      <c r="P7" s="1975"/>
      <c r="Q7" s="1974"/>
      <c r="R7" s="1835"/>
    </row>
    <row r="8" spans="1:18" ht="13.5" thickBot="1" x14ac:dyDescent="0.25">
      <c r="A8" s="1835"/>
      <c r="B8" s="1969"/>
      <c r="C8" s="1835"/>
      <c r="D8" s="1835"/>
      <c r="E8" s="1835"/>
      <c r="F8" s="1835"/>
      <c r="G8" s="1835"/>
      <c r="H8" s="1835"/>
      <c r="I8" s="1835"/>
      <c r="J8" s="1835"/>
      <c r="K8" s="1969"/>
      <c r="L8" s="1970"/>
      <c r="M8" s="1835"/>
      <c r="N8" s="1835"/>
      <c r="O8" s="1835"/>
      <c r="P8" s="1835"/>
      <c r="Q8" s="1835"/>
      <c r="R8" s="1835"/>
    </row>
    <row r="9" spans="1:18" s="1981" customFormat="1" ht="18" customHeight="1" thickTop="1" x14ac:dyDescent="0.25">
      <c r="A9" s="1976"/>
      <c r="B9" s="1977" t="s">
        <v>157</v>
      </c>
      <c r="C9" s="1978"/>
      <c r="D9" s="1979"/>
      <c r="E9" s="3085" t="s">
        <v>6</v>
      </c>
      <c r="F9" s="3086"/>
      <c r="G9" s="3086"/>
      <c r="H9" s="3086"/>
      <c r="I9" s="3086"/>
      <c r="J9" s="3086"/>
      <c r="K9" s="3086"/>
      <c r="L9" s="3086"/>
      <c r="M9" s="3087"/>
      <c r="N9" s="1980" t="s">
        <v>7</v>
      </c>
      <c r="O9" s="1980" t="s">
        <v>8</v>
      </c>
      <c r="P9" s="1980" t="s">
        <v>8</v>
      </c>
    </row>
    <row r="10" spans="1:18" ht="18" customHeight="1" thickBot="1" x14ac:dyDescent="0.25">
      <c r="A10" s="1982"/>
      <c r="B10" s="1983"/>
      <c r="D10" s="1984"/>
      <c r="E10" s="3088" t="s">
        <v>193</v>
      </c>
      <c r="F10" s="3089"/>
      <c r="G10" s="3089"/>
      <c r="H10" s="3089"/>
      <c r="I10" s="3089"/>
      <c r="J10" s="3089"/>
      <c r="K10" s="3089"/>
      <c r="L10" s="3089"/>
      <c r="M10" s="3090"/>
      <c r="N10" s="1985"/>
      <c r="O10" s="1985" t="s">
        <v>659</v>
      </c>
      <c r="P10" s="1985" t="s">
        <v>313</v>
      </c>
    </row>
    <row r="11" spans="1:18" ht="110.25" customHeight="1" x14ac:dyDescent="0.2">
      <c r="A11" s="1986"/>
      <c r="B11" s="1987" t="s">
        <v>39</v>
      </c>
      <c r="C11" s="1988" t="s">
        <v>10</v>
      </c>
      <c r="D11" s="1989" t="s">
        <v>11</v>
      </c>
      <c r="E11" s="1990" t="s">
        <v>153</v>
      </c>
      <c r="F11" s="1991" t="s">
        <v>12</v>
      </c>
      <c r="G11" s="1992" t="s">
        <v>11</v>
      </c>
      <c r="H11" s="1990" t="s">
        <v>41</v>
      </c>
      <c r="I11" s="1991" t="s">
        <v>81</v>
      </c>
      <c r="J11" s="1992" t="s">
        <v>11</v>
      </c>
      <c r="K11" s="1987" t="s">
        <v>46</v>
      </c>
      <c r="L11" s="1993" t="s">
        <v>194</v>
      </c>
      <c r="M11" s="1994" t="s">
        <v>11</v>
      </c>
      <c r="N11" s="1995" t="s">
        <v>13</v>
      </c>
      <c r="O11" s="1996" t="s">
        <v>660</v>
      </c>
      <c r="P11" s="1996" t="s">
        <v>661</v>
      </c>
    </row>
    <row r="12" spans="1:18" ht="13.5" thickBot="1" x14ac:dyDescent="0.25">
      <c r="A12" s="1997"/>
      <c r="B12" s="1998"/>
      <c r="C12" s="1999"/>
      <c r="D12" s="2000"/>
      <c r="E12" s="2001"/>
      <c r="F12" s="2002"/>
      <c r="G12" s="2003"/>
      <c r="H12" s="2001"/>
      <c r="I12" s="2002"/>
      <c r="J12" s="2003"/>
      <c r="K12" s="2001"/>
      <c r="L12" s="2002"/>
      <c r="M12" s="1835"/>
      <c r="N12" s="2004"/>
      <c r="O12" s="2005"/>
      <c r="P12" s="2005"/>
    </row>
    <row r="13" spans="1:18" s="2017" customFormat="1" ht="36.75" thickBot="1" x14ac:dyDescent="0.25">
      <c r="A13" s="2784" t="s">
        <v>662</v>
      </c>
      <c r="B13" s="2785"/>
      <c r="C13" s="2786">
        <v>38</v>
      </c>
      <c r="D13" s="2787">
        <f>B13*C13</f>
        <v>0</v>
      </c>
      <c r="E13" s="2788"/>
      <c r="F13" s="2789">
        <v>2</v>
      </c>
      <c r="G13" s="2790">
        <f>E13*F13</f>
        <v>0</v>
      </c>
      <c r="H13" s="2788"/>
      <c r="I13" s="2789">
        <v>20</v>
      </c>
      <c r="J13" s="2790">
        <f>H13*I13</f>
        <v>0</v>
      </c>
      <c r="K13" s="2788"/>
      <c r="L13" s="2789">
        <v>4</v>
      </c>
      <c r="M13" s="2791">
        <f>K13*L13</f>
        <v>0</v>
      </c>
      <c r="N13" s="2792"/>
      <c r="O13" s="2793">
        <f>D13+G13+J13+M13-N13</f>
        <v>0</v>
      </c>
      <c r="P13" s="2793">
        <f>(D13+G13+J13+M13-N13)/2</f>
        <v>0</v>
      </c>
    </row>
    <row r="14" spans="1:18" s="2017" customFormat="1" ht="48.75" thickBot="1" x14ac:dyDescent="0.25">
      <c r="A14" s="2794" t="s">
        <v>663</v>
      </c>
      <c r="B14" s="2795"/>
      <c r="C14" s="2796">
        <v>38</v>
      </c>
      <c r="D14" s="2797">
        <f>B14*C14</f>
        <v>0</v>
      </c>
      <c r="E14" s="2798"/>
      <c r="F14" s="2799">
        <v>2</v>
      </c>
      <c r="G14" s="2800">
        <f>E14*F14</f>
        <v>0</v>
      </c>
      <c r="H14" s="2798"/>
      <c r="I14" s="2799">
        <v>22</v>
      </c>
      <c r="J14" s="2790">
        <f>H14*I14</f>
        <v>0</v>
      </c>
      <c r="K14" s="2798"/>
      <c r="L14" s="2799">
        <v>4</v>
      </c>
      <c r="M14" s="2801">
        <f>K14*L14</f>
        <v>0</v>
      </c>
      <c r="N14" s="2802"/>
      <c r="O14" s="2803">
        <f>D14+G14+J14+M14-N14</f>
        <v>0</v>
      </c>
      <c r="P14" s="2793">
        <f>(D14+G14+J14+M14-N14)/2</f>
        <v>0</v>
      </c>
    </row>
    <row r="15" spans="1:18" s="2017" customFormat="1" ht="34.9" customHeight="1" x14ac:dyDescent="0.2">
      <c r="A15" s="2794" t="s">
        <v>664</v>
      </c>
      <c r="B15" s="2804"/>
      <c r="C15" s="2805">
        <v>38</v>
      </c>
      <c r="D15" s="2797">
        <f>B15*C15</f>
        <v>0</v>
      </c>
      <c r="E15" s="2806"/>
      <c r="F15" s="2805">
        <v>2</v>
      </c>
      <c r="G15" s="2800">
        <f>E15*F15</f>
        <v>0</v>
      </c>
      <c r="H15" s="2806"/>
      <c r="I15" s="2805">
        <v>23</v>
      </c>
      <c r="J15" s="2800">
        <f>H15*I15</f>
        <v>0</v>
      </c>
      <c r="K15" s="2806"/>
      <c r="L15" s="2805">
        <v>4</v>
      </c>
      <c r="M15" s="2801">
        <f>K15*L15</f>
        <v>0</v>
      </c>
      <c r="N15" s="2807"/>
      <c r="O15" s="2808">
        <f>D15+G15+J15+M15-N15</f>
        <v>0</v>
      </c>
      <c r="P15" s="2793">
        <f>(D15+G15+J15+M15-N15)/2</f>
        <v>0</v>
      </c>
    </row>
    <row r="16" spans="1:18" s="1964" customFormat="1" ht="13.5" thickBot="1" x14ac:dyDescent="0.25">
      <c r="A16" s="2006"/>
      <c r="B16" s="1969"/>
      <c r="C16" s="1970"/>
      <c r="D16" s="1970"/>
      <c r="E16" s="1969"/>
      <c r="F16" s="1970"/>
      <c r="G16" s="1970"/>
      <c r="H16" s="1969"/>
      <c r="I16" s="1970"/>
      <c r="J16" s="1970"/>
      <c r="K16" s="1969"/>
      <c r="L16" s="1970"/>
      <c r="M16" s="1970"/>
      <c r="N16" s="2006"/>
      <c r="O16" s="2007"/>
      <c r="P16" s="2007"/>
    </row>
    <row r="17" spans="1:16" s="1963" customFormat="1" ht="20.25" customHeight="1" thickTop="1" thickBot="1" x14ac:dyDescent="0.25">
      <c r="A17" s="2008" t="s">
        <v>11</v>
      </c>
      <c r="B17" s="2009">
        <f>SUM(B13:B15)</f>
        <v>0</v>
      </c>
      <c r="C17" s="2010" t="s">
        <v>15</v>
      </c>
      <c r="D17" s="2011">
        <f>SUM(D13:D16)</f>
        <v>0</v>
      </c>
      <c r="E17" s="2009">
        <f>SUM(E13:E15)</f>
        <v>0</v>
      </c>
      <c r="F17" s="2010" t="s">
        <v>15</v>
      </c>
      <c r="G17" s="2012">
        <f>SUM(G13:G16)</f>
        <v>0</v>
      </c>
      <c r="H17" s="2009">
        <f>SUM(H13:H15)</f>
        <v>0</v>
      </c>
      <c r="I17" s="2010" t="s">
        <v>15</v>
      </c>
      <c r="J17" s="2012">
        <f>SUM(J13:J16)</f>
        <v>0</v>
      </c>
      <c r="K17" s="2009">
        <f>SUM(K13:K15)</f>
        <v>0</v>
      </c>
      <c r="L17" s="2010" t="s">
        <v>15</v>
      </c>
      <c r="M17" s="2011">
        <f>SUM(M13:M16)</f>
        <v>0</v>
      </c>
      <c r="N17" s="2013">
        <f>SUM(N13:N15)</f>
        <v>0</v>
      </c>
      <c r="O17" s="2014">
        <f>SUM(O13:O16)</f>
        <v>0</v>
      </c>
      <c r="P17" s="2014">
        <f>SUM(P13:P16)</f>
        <v>0</v>
      </c>
    </row>
    <row r="18" spans="1:16" ht="13.5" thickTop="1" x14ac:dyDescent="0.2"/>
    <row r="19" spans="1:16" x14ac:dyDescent="0.2">
      <c r="A19" s="2015" t="s">
        <v>494</v>
      </c>
      <c r="B19" s="2016"/>
      <c r="C19" s="2015"/>
      <c r="D19" s="2015"/>
      <c r="E19" s="2015"/>
      <c r="F19" s="2015"/>
      <c r="G19" s="2015"/>
      <c r="H19" s="2015"/>
      <c r="I19" s="2015"/>
      <c r="J19" s="2015"/>
    </row>
  </sheetData>
  <mergeCells count="2">
    <mergeCell ref="E9:M9"/>
    <mergeCell ref="E10:M10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Tabelle67"/>
  <dimension ref="A1:N18"/>
  <sheetViews>
    <sheetView showGridLines="0" zoomScale="130" zoomScaleNormal="130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407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24" customHeight="1" x14ac:dyDescent="0.2">
      <c r="A3" s="1" t="s">
        <v>271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2.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40.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6.75" customHeight="1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272</v>
      </c>
      <c r="B12" s="1045"/>
      <c r="C12" s="1045"/>
      <c r="D12" s="1046">
        <v>38</v>
      </c>
      <c r="E12" s="1047">
        <f>IF(AND(B12&gt;0,C12&gt;0),B12*D12,0)</f>
        <v>0</v>
      </c>
      <c r="F12" s="1048">
        <f>IF(AND(B12=1,C12&lt;16),B12,0)</f>
        <v>0</v>
      </c>
      <c r="G12" s="1049">
        <v>7</v>
      </c>
      <c r="H12" s="1050">
        <f>F12*G12</f>
        <v>0</v>
      </c>
      <c r="I12" s="1051">
        <f>IF(C12&gt;15,B12,0)</f>
        <v>0</v>
      </c>
      <c r="J12" s="1046">
        <v>29</v>
      </c>
      <c r="K12" s="1047">
        <f>I12*J12</f>
        <v>0</v>
      </c>
      <c r="L12" s="1052"/>
      <c r="M12" s="1054">
        <f>E12+H12+K12-L12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Tabelle72"/>
  <dimension ref="A1:N18"/>
  <sheetViews>
    <sheetView showGridLines="0" zoomScaleNormal="100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401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24" customHeight="1" x14ac:dyDescent="0.2">
      <c r="A3" s="1" t="s">
        <v>294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2.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14"/>
      <c r="I5" s="1269"/>
      <c r="J5" s="7"/>
      <c r="K5" s="721" t="s">
        <v>3</v>
      </c>
      <c r="L5" s="172"/>
      <c r="M5" s="1214"/>
      <c r="N5" s="7"/>
    </row>
    <row r="6" spans="1:14" ht="21" customHeight="1" x14ac:dyDescent="0.2">
      <c r="A6" s="2"/>
      <c r="B6" s="1214"/>
      <c r="C6" s="1214"/>
      <c r="D6" s="1214"/>
      <c r="E6" s="1214"/>
      <c r="F6" s="1214"/>
      <c r="G6" s="1214"/>
      <c r="H6" s="1214"/>
      <c r="I6" s="1269"/>
      <c r="J6" s="7"/>
      <c r="K6" s="721" t="s">
        <v>4</v>
      </c>
      <c r="L6" s="172"/>
      <c r="M6" s="1328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295</v>
      </c>
      <c r="B12" s="1271"/>
      <c r="C12" s="1271"/>
      <c r="D12" s="1046">
        <v>38</v>
      </c>
      <c r="E12" s="1047">
        <f>IF(AND(B12&gt;0,C12&gt;0),B12*D12,0)</f>
        <v>0</v>
      </c>
      <c r="F12" s="1048">
        <f>IF(AND(B12=1,C12&lt;16),B12,0)</f>
        <v>0</v>
      </c>
      <c r="G12" s="1049">
        <v>5</v>
      </c>
      <c r="H12" s="1050">
        <f>F12*G12</f>
        <v>0</v>
      </c>
      <c r="I12" s="1051">
        <f>IF(C12&gt;15,B12,0)</f>
        <v>0</v>
      </c>
      <c r="J12" s="1046">
        <v>33</v>
      </c>
      <c r="K12" s="1047">
        <f>I12*J12</f>
        <v>0</v>
      </c>
      <c r="L12" s="1270"/>
      <c r="M12" s="1054">
        <f>E12+H12+K12-L12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Tabelle90"/>
  <dimension ref="A1:N18"/>
  <sheetViews>
    <sheetView showGridLines="0" zoomScaleNormal="100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402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20.25" customHeight="1" x14ac:dyDescent="0.2">
      <c r="A3" s="1" t="s">
        <v>384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7.7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441</v>
      </c>
      <c r="B12" s="1045"/>
      <c r="C12" s="1045"/>
      <c r="D12" s="1046">
        <v>38</v>
      </c>
      <c r="E12" s="1047">
        <f>IF(AND(B12&gt;0,C12&gt;0),B12*D12,0)</f>
        <v>0</v>
      </c>
      <c r="F12" s="1048">
        <f>IF(AND(B12=1,C12&lt;16),B12,0)</f>
        <v>0</v>
      </c>
      <c r="G12" s="1049">
        <v>4</v>
      </c>
      <c r="H12" s="1050">
        <f>F12*G12</f>
        <v>0</v>
      </c>
      <c r="I12" s="1051">
        <f>IF(C12&gt;15,B12,0)</f>
        <v>0</v>
      </c>
      <c r="J12" s="1046">
        <v>23</v>
      </c>
      <c r="K12" s="1047">
        <f>I12*J12</f>
        <v>0</v>
      </c>
      <c r="L12" s="1052"/>
      <c r="M12" s="1054">
        <f>E12+H12+K12+-L12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Tabelle92"/>
  <dimension ref="A1:N18"/>
  <sheetViews>
    <sheetView showGridLines="0" zoomScaleNormal="100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620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19.5" customHeight="1" x14ac:dyDescent="0.2">
      <c r="A3" s="1" t="s">
        <v>449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4.7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450</v>
      </c>
      <c r="B12" s="1045"/>
      <c r="C12" s="1045"/>
      <c r="D12" s="1046">
        <v>36</v>
      </c>
      <c r="E12" s="1047">
        <f>IF(AND(B12&gt;0,C12&gt;0),B12*D12,0)</f>
        <v>0</v>
      </c>
      <c r="F12" s="1048">
        <f>IF(AND(B12=1,C12&lt;16),B12,0)</f>
        <v>0</v>
      </c>
      <c r="G12" s="1049">
        <v>5</v>
      </c>
      <c r="H12" s="1050">
        <f>F12*G12</f>
        <v>0</v>
      </c>
      <c r="I12" s="1051">
        <f>IF(C12&gt;15,B12,0)</f>
        <v>0</v>
      </c>
      <c r="J12" s="1046">
        <v>16</v>
      </c>
      <c r="K12" s="1047">
        <f>I12*J12</f>
        <v>0</v>
      </c>
      <c r="L12" s="1052"/>
      <c r="M12" s="1053">
        <f>E12+H12+K12-L12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Tabelle1112"/>
  <dimension ref="A1:U18"/>
  <sheetViews>
    <sheetView showGridLines="0" zoomScale="91" zoomScaleNormal="91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3" width="7.28515625" customWidth="1"/>
    <col min="4" max="4" width="6.7109375" customWidth="1"/>
    <col min="5" max="5" width="7.28515625" customWidth="1"/>
    <col min="6" max="6" width="7.140625" customWidth="1"/>
    <col min="7" max="7" width="6.7109375" customWidth="1"/>
    <col min="8" max="8" width="7.5703125" customWidth="1"/>
    <col min="9" max="9" width="7.28515625" customWidth="1"/>
    <col min="10" max="10" width="6.7109375" customWidth="1"/>
    <col min="11" max="11" width="6.7109375" style="602" customWidth="1"/>
    <col min="12" max="12" width="10.85546875" style="554" customWidth="1"/>
    <col min="13" max="14" width="6.7109375" customWidth="1"/>
    <col min="15" max="15" width="10.7109375" customWidth="1"/>
    <col min="16" max="16" width="6.7109375" customWidth="1"/>
    <col min="17" max="18" width="9.7109375" customWidth="1"/>
    <col min="19" max="19" width="5.7109375" customWidth="1"/>
    <col min="20" max="20" width="8.5703125" customWidth="1"/>
    <col min="21" max="21" width="7.140625" customWidth="1"/>
  </cols>
  <sheetData>
    <row r="1" spans="1:21" x14ac:dyDescent="0.2">
      <c r="A1" t="s">
        <v>199</v>
      </c>
    </row>
    <row r="2" spans="1:21" ht="17.25" customHeight="1" x14ac:dyDescent="0.2"/>
    <row r="3" spans="1:21" s="681" customFormat="1" ht="18" x14ac:dyDescent="0.25">
      <c r="A3" s="3" t="s">
        <v>191</v>
      </c>
      <c r="B3" s="678"/>
      <c r="C3" s="679"/>
      <c r="D3" s="679"/>
      <c r="E3" s="679"/>
      <c r="F3" s="679"/>
      <c r="G3" s="679"/>
      <c r="H3" s="679"/>
      <c r="I3" s="679"/>
      <c r="J3" s="679"/>
      <c r="K3" s="678"/>
      <c r="L3" s="680"/>
      <c r="M3" s="679"/>
      <c r="N3" s="679"/>
      <c r="O3" s="679"/>
      <c r="P3" s="679"/>
      <c r="Q3" s="679"/>
      <c r="R3" s="679"/>
      <c r="S3" s="679"/>
      <c r="T3" s="679"/>
    </row>
    <row r="4" spans="1:21" s="681" customFormat="1" ht="18" x14ac:dyDescent="0.25">
      <c r="A4" s="3" t="s">
        <v>200</v>
      </c>
      <c r="B4" s="678"/>
      <c r="C4" s="679"/>
      <c r="D4" s="679"/>
      <c r="E4" s="679"/>
      <c r="F4" s="679"/>
      <c r="G4" s="679"/>
      <c r="H4" s="679"/>
      <c r="I4" s="679"/>
      <c r="J4" s="679"/>
      <c r="K4" s="678"/>
      <c r="L4" s="680"/>
      <c r="M4" s="679"/>
      <c r="N4" s="679"/>
      <c r="O4" s="679"/>
      <c r="P4" s="679"/>
      <c r="Q4" s="679"/>
      <c r="R4" s="679"/>
      <c r="S4" s="679"/>
      <c r="T4" s="679"/>
    </row>
    <row r="5" spans="1:21" ht="40.5" customHeight="1" x14ac:dyDescent="0.2">
      <c r="A5" s="1"/>
      <c r="B5" s="606"/>
      <c r="C5" s="2"/>
      <c r="D5" s="2"/>
      <c r="E5" s="2"/>
      <c r="F5" s="2"/>
      <c r="G5" s="2"/>
      <c r="H5" s="2"/>
      <c r="I5" s="2"/>
      <c r="J5" s="2"/>
      <c r="K5" s="606"/>
      <c r="L5" s="549"/>
      <c r="M5" s="2"/>
      <c r="N5" s="2"/>
      <c r="O5" s="2"/>
      <c r="P5" s="2"/>
      <c r="Q5" s="2"/>
      <c r="R5" s="2"/>
      <c r="S5" s="2"/>
      <c r="T5" s="2"/>
    </row>
    <row r="6" spans="1:21" ht="21" customHeight="1" x14ac:dyDescent="0.2">
      <c r="A6" s="1" t="s">
        <v>2</v>
      </c>
      <c r="B6" s="126"/>
      <c r="C6" s="126"/>
      <c r="D6" s="126"/>
      <c r="E6" s="126"/>
      <c r="F6" s="126"/>
      <c r="G6" s="126"/>
      <c r="H6" s="126"/>
      <c r="I6" s="126"/>
      <c r="J6" s="126"/>
      <c r="K6" s="608"/>
      <c r="L6" s="806" t="s">
        <v>192</v>
      </c>
      <c r="M6" s="2"/>
      <c r="N6" s="2"/>
      <c r="O6" s="2"/>
      <c r="P6" s="2"/>
      <c r="Q6" s="126"/>
      <c r="R6" s="126"/>
      <c r="S6" s="7"/>
      <c r="T6" s="7"/>
      <c r="U6" s="2"/>
    </row>
    <row r="7" spans="1:21" ht="21" customHeight="1" x14ac:dyDescent="0.2">
      <c r="A7" s="2"/>
      <c r="B7" s="126"/>
      <c r="C7" s="126"/>
      <c r="D7" s="126"/>
      <c r="E7" s="126"/>
      <c r="F7" s="126"/>
      <c r="G7" s="126"/>
      <c r="H7" s="126"/>
      <c r="I7" s="126"/>
      <c r="J7" s="126"/>
      <c r="K7" s="608"/>
      <c r="L7" s="806" t="s">
        <v>4</v>
      </c>
      <c r="M7" s="2"/>
      <c r="N7" s="2"/>
      <c r="O7" s="2"/>
      <c r="P7" s="2"/>
      <c r="Q7" s="172" t="str">
        <f>Logo!B1</f>
        <v>2026/27</v>
      </c>
      <c r="R7" s="172"/>
      <c r="S7" s="7"/>
      <c r="T7" s="7"/>
      <c r="U7" s="2"/>
    </row>
    <row r="8" spans="1:21" ht="30" customHeight="1" thickBot="1" x14ac:dyDescent="0.25">
      <c r="A8" s="2"/>
      <c r="B8" s="606"/>
      <c r="C8" s="2"/>
      <c r="D8" s="2"/>
      <c r="E8" s="2"/>
      <c r="F8" s="2"/>
      <c r="G8" s="2"/>
      <c r="H8" s="2"/>
      <c r="I8" s="2"/>
      <c r="J8" s="2"/>
      <c r="K8" s="606"/>
      <c r="L8" s="549"/>
      <c r="M8" s="2"/>
      <c r="N8" s="2"/>
      <c r="O8" s="2"/>
      <c r="P8" s="2"/>
      <c r="Q8" s="2"/>
      <c r="R8" s="2"/>
      <c r="S8" s="2"/>
      <c r="T8" s="2"/>
      <c r="U8" s="2"/>
    </row>
    <row r="9" spans="1:21" s="613" customFormat="1" ht="18" customHeight="1" thickTop="1" x14ac:dyDescent="0.25">
      <c r="A9" s="609"/>
      <c r="B9" s="2909" t="s">
        <v>157</v>
      </c>
      <c r="C9" s="2882"/>
      <c r="D9" s="2910"/>
      <c r="E9" s="2907" t="s">
        <v>6</v>
      </c>
      <c r="F9" s="2882"/>
      <c r="G9" s="2882"/>
      <c r="H9" s="2882"/>
      <c r="I9" s="2882"/>
      <c r="J9" s="2882"/>
      <c r="K9" s="2882"/>
      <c r="L9" s="2882"/>
      <c r="M9" s="2882"/>
      <c r="N9" s="1768"/>
      <c r="O9" s="1768"/>
      <c r="P9" s="2024"/>
      <c r="Q9" s="611" t="s">
        <v>7</v>
      </c>
      <c r="R9" s="611" t="s">
        <v>8</v>
      </c>
      <c r="S9" s="612"/>
    </row>
    <row r="10" spans="1:21" ht="18" customHeight="1" thickBot="1" x14ac:dyDescent="0.25">
      <c r="A10" s="131"/>
      <c r="B10" s="614"/>
      <c r="D10" s="133"/>
      <c r="E10" s="2903" t="s">
        <v>193</v>
      </c>
      <c r="F10" s="2864"/>
      <c r="G10" s="2864"/>
      <c r="H10" s="2864"/>
      <c r="I10" s="2864"/>
      <c r="J10" s="2864"/>
      <c r="K10" s="2864"/>
      <c r="L10" s="2864"/>
      <c r="M10" s="2864"/>
      <c r="N10" s="2022"/>
      <c r="O10" s="2022"/>
      <c r="P10" s="2023"/>
      <c r="Q10" s="562"/>
      <c r="R10" s="562"/>
      <c r="S10" s="115"/>
    </row>
    <row r="11" spans="1:21" ht="110.25" customHeight="1" x14ac:dyDescent="0.2">
      <c r="A11" s="138"/>
      <c r="B11" s="617" t="s">
        <v>39</v>
      </c>
      <c r="C11" s="565" t="s">
        <v>10</v>
      </c>
      <c r="D11" s="139" t="s">
        <v>11</v>
      </c>
      <c r="E11" s="749" t="s">
        <v>153</v>
      </c>
      <c r="F11" s="815" t="s">
        <v>12</v>
      </c>
      <c r="G11" s="724" t="s">
        <v>11</v>
      </c>
      <c r="H11" s="749" t="s">
        <v>41</v>
      </c>
      <c r="I11" s="815" t="s">
        <v>12</v>
      </c>
      <c r="J11" s="724" t="s">
        <v>11</v>
      </c>
      <c r="K11" s="617" t="s">
        <v>46</v>
      </c>
      <c r="L11" s="689" t="s">
        <v>194</v>
      </c>
      <c r="M11" s="688" t="s">
        <v>11</v>
      </c>
      <c r="N11" s="687" t="s">
        <v>46</v>
      </c>
      <c r="O11" s="689" t="s">
        <v>666</v>
      </c>
      <c r="P11" s="2041" t="s">
        <v>11</v>
      </c>
      <c r="Q11" s="568" t="s">
        <v>13</v>
      </c>
      <c r="R11" s="142" t="s">
        <v>492</v>
      </c>
    </row>
    <row r="12" spans="1:21" ht="13.5" thickBot="1" x14ac:dyDescent="0.25">
      <c r="A12" s="143"/>
      <c r="B12" s="619"/>
      <c r="C12" s="34"/>
      <c r="D12" s="35"/>
      <c r="E12" s="690"/>
      <c r="F12" s="691"/>
      <c r="G12" s="726"/>
      <c r="H12" s="690"/>
      <c r="I12" s="691"/>
      <c r="J12" s="726"/>
      <c r="K12" s="690"/>
      <c r="L12" s="691"/>
      <c r="M12" s="2"/>
      <c r="N12" s="542"/>
      <c r="O12" s="725"/>
      <c r="P12" s="199"/>
      <c r="Q12" s="616"/>
      <c r="R12" s="16"/>
    </row>
    <row r="13" spans="1:21" s="554" customFormat="1" ht="20.25" customHeight="1" x14ac:dyDescent="0.2">
      <c r="A13" s="622" t="s">
        <v>142</v>
      </c>
      <c r="B13" s="623"/>
      <c r="C13" s="624">
        <v>38</v>
      </c>
      <c r="D13" s="693">
        <f>B13*C13</f>
        <v>0</v>
      </c>
      <c r="E13" s="694"/>
      <c r="F13" s="627">
        <v>10</v>
      </c>
      <c r="G13" s="764">
        <f>E13*F13</f>
        <v>0</v>
      </c>
      <c r="H13" s="694"/>
      <c r="I13" s="627">
        <v>13</v>
      </c>
      <c r="J13" s="764">
        <f>H13*I13</f>
        <v>0</v>
      </c>
      <c r="K13" s="694"/>
      <c r="L13" s="627">
        <v>3</v>
      </c>
      <c r="M13" s="765">
        <f>K13*L13</f>
        <v>0</v>
      </c>
      <c r="N13" s="2046"/>
      <c r="O13" s="2042">
        <v>2</v>
      </c>
      <c r="P13" s="2040">
        <f>N13*O13</f>
        <v>0</v>
      </c>
      <c r="Q13" s="629"/>
      <c r="R13" s="630">
        <f>D13+G13+J13+M13+P13-Q13</f>
        <v>0</v>
      </c>
    </row>
    <row r="14" spans="1:21" s="554" customFormat="1" ht="20.25" customHeight="1" x14ac:dyDescent="0.2">
      <c r="A14" s="631" t="s">
        <v>143</v>
      </c>
      <c r="B14" s="697"/>
      <c r="C14" s="698">
        <v>36</v>
      </c>
      <c r="D14" s="634">
        <f>B14*C14</f>
        <v>0</v>
      </c>
      <c r="E14" s="699"/>
      <c r="F14" s="698">
        <v>11</v>
      </c>
      <c r="G14" s="730">
        <f>E14*F14</f>
        <v>0</v>
      </c>
      <c r="H14" s="699"/>
      <c r="I14" s="698">
        <v>17</v>
      </c>
      <c r="J14" s="730">
        <f>H14*I14</f>
        <v>0</v>
      </c>
      <c r="K14" s="699"/>
      <c r="L14" s="698">
        <v>5</v>
      </c>
      <c r="M14" s="731">
        <f>K14*L14</f>
        <v>0</v>
      </c>
      <c r="N14" s="2045" t="s">
        <v>15</v>
      </c>
      <c r="O14" s="2044" t="s">
        <v>15</v>
      </c>
      <c r="P14" s="2044" t="s">
        <v>15</v>
      </c>
      <c r="Q14" s="702"/>
      <c r="R14" s="635">
        <f>D14+G14+J14+M14-Q14</f>
        <v>0</v>
      </c>
    </row>
    <row r="15" spans="1:21" s="554" customFormat="1" ht="13.5" thickBot="1" x14ac:dyDescent="0.25">
      <c r="A15" s="670"/>
      <c r="B15" s="606"/>
      <c r="C15" s="549"/>
      <c r="D15" s="549"/>
      <c r="E15" s="606"/>
      <c r="F15" s="549"/>
      <c r="G15" s="549"/>
      <c r="H15" s="606"/>
      <c r="I15" s="549"/>
      <c r="J15" s="549"/>
      <c r="K15" s="606"/>
      <c r="L15" s="549"/>
      <c r="M15" s="549"/>
      <c r="N15" s="811"/>
      <c r="O15" s="549"/>
      <c r="P15" s="814"/>
      <c r="Q15" s="670"/>
      <c r="R15" s="671"/>
    </row>
    <row r="16" spans="1:21" s="602" customFormat="1" ht="20.25" customHeight="1" thickTop="1" thickBot="1" x14ac:dyDescent="0.25">
      <c r="A16" s="817" t="s">
        <v>11</v>
      </c>
      <c r="B16" s="106">
        <f>SUM(B13:B14)</f>
        <v>0</v>
      </c>
      <c r="C16" s="818" t="s">
        <v>15</v>
      </c>
      <c r="D16" s="675">
        <f>SUM(D13:D15)</f>
        <v>0</v>
      </c>
      <c r="E16" s="106">
        <f>SUM(E13:E14)</f>
        <v>0</v>
      </c>
      <c r="F16" s="818" t="s">
        <v>15</v>
      </c>
      <c r="G16" s="758">
        <f>SUM(G13:G15)</f>
        <v>0</v>
      </c>
      <c r="H16" s="106">
        <f>SUM(H13:H14)</f>
        <v>0</v>
      </c>
      <c r="I16" s="818" t="s">
        <v>15</v>
      </c>
      <c r="J16" s="758">
        <f>SUM(J13:J15)</f>
        <v>0</v>
      </c>
      <c r="K16" s="106">
        <f>SUM(K13:K14)</f>
        <v>0</v>
      </c>
      <c r="L16" s="2043" t="s">
        <v>15</v>
      </c>
      <c r="M16" s="675">
        <f>SUM(M13:M15)</f>
        <v>0</v>
      </c>
      <c r="N16" s="1769"/>
      <c r="O16" s="719"/>
      <c r="P16" s="1876">
        <f>SUM(P13,P15)</f>
        <v>0</v>
      </c>
      <c r="Q16" s="704">
        <f>SUM(Q13:Q14)</f>
        <v>0</v>
      </c>
      <c r="R16" s="705">
        <f>SUM(R13:R15)</f>
        <v>0</v>
      </c>
    </row>
    <row r="17" spans="1:10" ht="13.5" thickTop="1" x14ac:dyDescent="0.2"/>
    <row r="18" spans="1:10" x14ac:dyDescent="0.2">
      <c r="A18" s="159" t="s">
        <v>494</v>
      </c>
      <c r="B18" s="677"/>
      <c r="C18" s="159"/>
      <c r="D18" s="159"/>
      <c r="E18" s="159"/>
      <c r="F18" s="159"/>
      <c r="G18" s="159"/>
      <c r="H18" s="159"/>
      <c r="I18" s="159"/>
      <c r="J18" s="159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9:M9"/>
    <mergeCell ref="E10:M10"/>
    <mergeCell ref="B9:D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Tabelle49"/>
  <dimension ref="A1:R19"/>
  <sheetViews>
    <sheetView showGridLines="0" zoomScale="85" zoomScaleNormal="85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2851562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4" width="9.7109375" customWidth="1"/>
    <col min="15" max="15" width="10.7109375" customWidth="1"/>
    <col min="16" max="16" width="9.7109375" customWidth="1"/>
    <col min="17" max="17" width="13.140625" customWidth="1"/>
    <col min="18" max="18" width="12.42578125" customWidth="1"/>
  </cols>
  <sheetData>
    <row r="1" spans="1:18" ht="33.75" customHeight="1" x14ac:dyDescent="0.2">
      <c r="A1" s="1674" t="s">
        <v>201</v>
      </c>
      <c r="E1" s="602"/>
      <c r="H1"/>
      <c r="N1" s="602"/>
    </row>
    <row r="2" spans="1:18" x14ac:dyDescent="0.2">
      <c r="A2" s="1" t="s">
        <v>202</v>
      </c>
      <c r="B2" s="606"/>
      <c r="C2" s="2"/>
      <c r="D2" s="2"/>
      <c r="E2" s="549"/>
      <c r="F2" s="2"/>
      <c r="H2" s="2"/>
      <c r="I2" s="2"/>
    </row>
    <row r="3" spans="1:18" x14ac:dyDescent="0.2">
      <c r="A3" s="3" t="s">
        <v>490</v>
      </c>
      <c r="B3" s="606"/>
      <c r="C3" s="2"/>
      <c r="D3" s="2"/>
      <c r="E3" s="549"/>
      <c r="F3" s="2"/>
      <c r="G3" s="2"/>
      <c r="H3" s="2"/>
      <c r="I3" s="2"/>
    </row>
    <row r="4" spans="1:18" ht="41.2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608"/>
      <c r="I5" s="126"/>
      <c r="J5" s="126"/>
      <c r="P5" s="6" t="s">
        <v>3</v>
      </c>
      <c r="Q5" s="126"/>
    </row>
    <row r="6" spans="1:18" ht="21.75" customHeight="1" x14ac:dyDescent="0.2">
      <c r="A6" s="2"/>
      <c r="B6" s="126"/>
      <c r="C6" s="126"/>
      <c r="D6" s="126"/>
      <c r="E6" s="126"/>
      <c r="F6" s="126"/>
      <c r="G6" s="126"/>
      <c r="H6" s="608"/>
      <c r="I6" s="126"/>
      <c r="J6" s="126"/>
      <c r="P6" s="6" t="s">
        <v>4</v>
      </c>
      <c r="Q6" s="172" t="str">
        <f>Logo!B1</f>
        <v>2026/27</v>
      </c>
      <c r="R6" s="172"/>
    </row>
    <row r="7" spans="1:18" ht="30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2882"/>
      <c r="L8" s="2882"/>
      <c r="M8" s="2882"/>
      <c r="N8" s="2882"/>
      <c r="O8" s="2882"/>
      <c r="P8" s="2883"/>
      <c r="Q8" s="610" t="s">
        <v>7</v>
      </c>
      <c r="R8" s="611" t="s">
        <v>8</v>
      </c>
    </row>
    <row r="9" spans="1:18" ht="23.25" customHeight="1" thickBot="1" x14ac:dyDescent="0.25">
      <c r="A9" s="131"/>
      <c r="B9" s="614"/>
      <c r="D9" s="132"/>
      <c r="E9" s="2908" t="s">
        <v>532</v>
      </c>
      <c r="F9" s="2998"/>
      <c r="G9" s="2998"/>
      <c r="H9" s="2998"/>
      <c r="I9" s="2998"/>
      <c r="J9" s="2998"/>
      <c r="K9" s="2903" t="s">
        <v>531</v>
      </c>
      <c r="L9" s="2864"/>
      <c r="M9" s="2864"/>
      <c r="N9" s="2903" t="s">
        <v>533</v>
      </c>
      <c r="O9" s="2864"/>
      <c r="P9" s="2865"/>
      <c r="Q9" s="615"/>
      <c r="R9" s="616"/>
    </row>
    <row r="10" spans="1:18" ht="110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618" t="s">
        <v>568</v>
      </c>
      <c r="L10" s="565" t="s">
        <v>12</v>
      </c>
      <c r="M10" s="139" t="s">
        <v>11</v>
      </c>
      <c r="N10" s="1488" t="s">
        <v>46</v>
      </c>
      <c r="O10" s="689" t="s">
        <v>194</v>
      </c>
      <c r="P10" s="139" t="s">
        <v>11</v>
      </c>
      <c r="Q10" s="568" t="s">
        <v>25</v>
      </c>
      <c r="R10" s="568" t="s">
        <v>491</v>
      </c>
    </row>
    <row r="11" spans="1:18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787"/>
      <c r="L11" s="1689"/>
      <c r="M11" s="144"/>
      <c r="N11" s="39"/>
      <c r="O11" s="39"/>
      <c r="P11" s="144"/>
      <c r="Q11" s="616"/>
      <c r="R11" s="16"/>
    </row>
    <row r="12" spans="1:18" s="554" customFormat="1" ht="27.75" customHeight="1" x14ac:dyDescent="0.2">
      <c r="A12" s="622" t="s">
        <v>142</v>
      </c>
      <c r="B12" s="623"/>
      <c r="C12" s="624">
        <v>36</v>
      </c>
      <c r="D12" s="693">
        <f>B12*C12</f>
        <v>0</v>
      </c>
      <c r="E12" s="694"/>
      <c r="F12" s="624">
        <f t="array" ref="F12">IF(ISNA(VLOOKUP($Q$5&amp;"F01900",CHOOSE({1,2},Z!$C$3:$C$1000&amp;Z!$F$3:$F$1000),2,0)),2,0)</f>
        <v>2</v>
      </c>
      <c r="G12" s="693">
        <f>E12*F12</f>
        <v>0</v>
      </c>
      <c r="H12" s="623"/>
      <c r="I12" s="624">
        <f t="array" ref="I12">IF(ISNA(VLOOKUP($Q$5&amp;"F01900",CHOOSE({1,2},Z!$C$3:$C$1000&amp;Z!$F$3:$F$1000),2,0)),16,0)</f>
        <v>16</v>
      </c>
      <c r="J12" s="693">
        <f>H12*I12</f>
        <v>0</v>
      </c>
      <c r="K12" s="623"/>
      <c r="L12" s="1687">
        <f t="array" ref="L12">IF(ISNA(VLOOKUP($Q$5&amp;"F01900",CHOOSE({1,2},Z!$C$3:$C$1000&amp;Z!$F$3:$F$1000,Z!$J$3:$J$1000),2,0)),0,VLOOKUP($Q$5&amp;"F01900",CHOOSE({1,2},Z!$C$3:$C$1000&amp;Z!$F$3:$F$1000,Z!$J$3:$J$1000),2,0))</f>
        <v>0</v>
      </c>
      <c r="M12" s="693">
        <f>K12*L12</f>
        <v>0</v>
      </c>
      <c r="N12" s="623"/>
      <c r="O12" s="624">
        <v>3</v>
      </c>
      <c r="P12" s="713">
        <f>N12*O12</f>
        <v>0</v>
      </c>
      <c r="Q12" s="629"/>
      <c r="R12" s="630">
        <f>D12+G12+J12+M12+P12-Q12</f>
        <v>0</v>
      </c>
    </row>
    <row r="13" spans="1:18" s="554" customFormat="1" ht="27" customHeight="1" x14ac:dyDescent="0.2">
      <c r="A13" s="745" t="s">
        <v>143</v>
      </c>
      <c r="B13" s="697"/>
      <c r="C13" s="698">
        <v>34</v>
      </c>
      <c r="D13" s="634">
        <f>B13*C13</f>
        <v>0</v>
      </c>
      <c r="E13" s="746"/>
      <c r="F13" s="633">
        <f t="array" ref="F13">IF(ISNA(VLOOKUP($Q$5&amp;"F01900",CHOOSE({1,2},Z!$C$3:$C$1000&amp;Z!$F$3:$F$1000),2,0)),2,0)</f>
        <v>2</v>
      </c>
      <c r="G13" s="634">
        <f>E13*F13</f>
        <v>0</v>
      </c>
      <c r="H13" s="632"/>
      <c r="I13" s="633">
        <f t="array" ref="I13">IF(ISNA(VLOOKUP($Q$5&amp;"F01900",CHOOSE({1,2},Z!$C$3:$C$1000&amp;Z!$F$3:$F$1000),2,0)),16,0)</f>
        <v>16</v>
      </c>
      <c r="J13" s="738">
        <f>H13*I13</f>
        <v>0</v>
      </c>
      <c r="K13" s="632"/>
      <c r="L13" s="1686">
        <f t="array" ref="L13">IF(ISNA(VLOOKUP($Q$5&amp;"F01900",CHOOSE({1,2},Z!$C$3:$C$1000&amp;Z!$F$3:$F$1000,Z!$K$3:$K$1000),2,0)),0,VLOOKUP($Q$5&amp;"F01900",CHOOSE({1,2},Z!$C$3:$C$1000&amp;Z!$F$3:$F$1000,Z!$K$3:$K$1000),2,0))</f>
        <v>0</v>
      </c>
      <c r="M13" s="716">
        <f>K13*L13</f>
        <v>0</v>
      </c>
      <c r="N13" s="187"/>
      <c r="O13" s="698">
        <v>5</v>
      </c>
      <c r="P13" s="634">
        <f>N13*O13</f>
        <v>0</v>
      </c>
      <c r="Q13" s="702"/>
      <c r="R13" s="635">
        <f>D13+G13+J13+M13+P13-Q13</f>
        <v>0</v>
      </c>
    </row>
    <row r="14" spans="1:18" s="554" customFormat="1" ht="13.5" thickBot="1" x14ac:dyDescent="0.25">
      <c r="A14" s="670"/>
      <c r="B14" s="606"/>
      <c r="C14" s="549"/>
      <c r="D14" s="549"/>
      <c r="E14" s="602"/>
      <c r="H14" s="602"/>
      <c r="N14" s="2"/>
      <c r="O14" s="2"/>
      <c r="P14" s="2"/>
      <c r="Q14" s="670"/>
      <c r="R14" s="671"/>
    </row>
    <row r="15" spans="1:18" s="554" customFormat="1" ht="30.75" customHeight="1" thickTop="1" thickBot="1" x14ac:dyDescent="0.25">
      <c r="A15" s="672" t="s">
        <v>11</v>
      </c>
      <c r="B15" s="106">
        <f>SUM(B12:B13)</f>
        <v>0</v>
      </c>
      <c r="C15" s="673" t="s">
        <v>15</v>
      </c>
      <c r="D15" s="674">
        <f>SUM(D12:D14)</f>
        <v>0</v>
      </c>
      <c r="E15" s="106">
        <f>SUM(E12:E13)</f>
        <v>0</v>
      </c>
      <c r="F15" s="673" t="s">
        <v>15</v>
      </c>
      <c r="G15" s="674">
        <f>SUM(G12:G14)</f>
        <v>0</v>
      </c>
      <c r="H15" s="106">
        <f>SUM(H12:H13)</f>
        <v>0</v>
      </c>
      <c r="I15" s="673" t="s">
        <v>15</v>
      </c>
      <c r="J15" s="674">
        <f>SUM(J12:J14)</f>
        <v>0</v>
      </c>
      <c r="K15" s="674"/>
      <c r="L15" s="674"/>
      <c r="M15" s="674"/>
      <c r="N15" s="76">
        <f>SUM(N12:N13)</f>
        <v>0</v>
      </c>
      <c r="O15" s="819" t="s">
        <v>15</v>
      </c>
      <c r="P15" s="674">
        <f>SUM(P12:P14)</f>
        <v>0</v>
      </c>
      <c r="Q15" s="704">
        <f>SUM(Q12:Q13)</f>
        <v>0</v>
      </c>
      <c r="R15" s="676">
        <f>SUM(R12:R14)</f>
        <v>0</v>
      </c>
    </row>
    <row r="16" spans="1:18" ht="13.5" thickTop="1" x14ac:dyDescent="0.2"/>
    <row r="17" spans="1:1" x14ac:dyDescent="0.2">
      <c r="A17" s="159" t="s">
        <v>494</v>
      </c>
    </row>
    <row r="19" spans="1:1" ht="7.5" customHeight="1" x14ac:dyDescent="0.2"/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86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5">
    <mergeCell ref="B8:D8"/>
    <mergeCell ref="E8:P8"/>
    <mergeCell ref="E9:J9"/>
    <mergeCell ref="K9:M9"/>
    <mergeCell ref="N9:P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3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Tabelle11111"/>
  <dimension ref="A1:R18"/>
  <sheetViews>
    <sheetView showGridLines="0" zoomScale="115" zoomScaleNormal="115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3" width="7.28515625" customWidth="1"/>
    <col min="4" max="4" width="6.7109375" customWidth="1"/>
    <col min="5" max="5" width="7.5703125" customWidth="1"/>
    <col min="6" max="6" width="7.140625" customWidth="1"/>
    <col min="7" max="7" width="6.7109375" customWidth="1"/>
    <col min="8" max="8" width="7.5703125" customWidth="1"/>
    <col min="9" max="9" width="7.28515625" customWidth="1"/>
    <col min="10" max="10" width="6.7109375" customWidth="1"/>
    <col min="11" max="11" width="6.7109375" style="602" customWidth="1"/>
    <col min="12" max="12" width="10.85546875" style="554" customWidth="1"/>
    <col min="13" max="13" width="6.7109375" customWidth="1"/>
    <col min="14" max="15" width="9.7109375" customWidth="1"/>
    <col min="16" max="16" width="5.7109375" customWidth="1"/>
    <col min="17" max="17" width="8.5703125" customWidth="1"/>
    <col min="18" max="18" width="7.140625" customWidth="1"/>
  </cols>
  <sheetData>
    <row r="1" spans="1:18" x14ac:dyDescent="0.2">
      <c r="A1" t="s">
        <v>203</v>
      </c>
    </row>
    <row r="2" spans="1:18" ht="18" customHeight="1" x14ac:dyDescent="0.2"/>
    <row r="3" spans="1:18" s="681" customFormat="1" ht="18" x14ac:dyDescent="0.25">
      <c r="A3" s="3" t="s">
        <v>191</v>
      </c>
      <c r="B3" s="678"/>
      <c r="C3" s="679"/>
      <c r="D3" s="679"/>
      <c r="E3" s="679"/>
      <c r="F3" s="679"/>
      <c r="G3" s="679"/>
      <c r="H3" s="679"/>
      <c r="I3" s="679"/>
      <c r="J3" s="679"/>
      <c r="K3" s="678"/>
      <c r="L3" s="680"/>
      <c r="M3" s="679"/>
      <c r="N3" s="679"/>
      <c r="O3" s="679"/>
      <c r="P3" s="679"/>
      <c r="Q3" s="679"/>
    </row>
    <row r="4" spans="1:18" s="681" customFormat="1" ht="18" x14ac:dyDescent="0.25">
      <c r="A4" s="3" t="s">
        <v>204</v>
      </c>
      <c r="B4" s="678"/>
      <c r="C4" s="679"/>
      <c r="D4" s="679"/>
      <c r="E4" s="679"/>
      <c r="F4" s="679"/>
      <c r="G4" s="679"/>
      <c r="H4" s="679"/>
      <c r="I4" s="679"/>
      <c r="J4" s="679"/>
      <c r="K4" s="678"/>
      <c r="L4" s="680"/>
      <c r="M4" s="679"/>
      <c r="N4" s="679"/>
      <c r="O4" s="679"/>
      <c r="P4" s="679"/>
      <c r="Q4" s="679"/>
    </row>
    <row r="5" spans="1:18" ht="40.5" customHeight="1" x14ac:dyDescent="0.2">
      <c r="A5" s="1"/>
      <c r="B5" s="606"/>
      <c r="C5" s="2"/>
      <c r="D5" s="2"/>
      <c r="E5" s="2"/>
      <c r="F5" s="2"/>
      <c r="G5" s="2"/>
      <c r="H5" s="2"/>
      <c r="I5" s="2"/>
      <c r="J5" s="2"/>
      <c r="K5" s="606"/>
      <c r="L5" s="549"/>
      <c r="M5" s="2"/>
      <c r="N5" s="2"/>
      <c r="O5" s="2"/>
      <c r="P5" s="2"/>
      <c r="Q5" s="2"/>
    </row>
    <row r="6" spans="1:18" ht="21" customHeight="1" x14ac:dyDescent="0.2">
      <c r="A6" s="1" t="s">
        <v>2</v>
      </c>
      <c r="B6" s="126"/>
      <c r="C6" s="126"/>
      <c r="D6" s="126"/>
      <c r="E6" s="126"/>
      <c r="F6" s="126"/>
      <c r="G6" s="126"/>
      <c r="H6" s="126"/>
      <c r="I6" s="126"/>
      <c r="J6" s="126"/>
      <c r="K6" s="608"/>
      <c r="L6" s="806" t="s">
        <v>192</v>
      </c>
      <c r="M6" s="7"/>
      <c r="N6" s="126"/>
      <c r="O6" s="126"/>
      <c r="P6" s="7"/>
      <c r="Q6" s="7"/>
      <c r="R6" s="2"/>
    </row>
    <row r="7" spans="1:18" ht="21" customHeight="1" x14ac:dyDescent="0.2">
      <c r="A7" s="2"/>
      <c r="B7" s="126"/>
      <c r="C7" s="126"/>
      <c r="D7" s="126"/>
      <c r="E7" s="126"/>
      <c r="F7" s="126"/>
      <c r="G7" s="126"/>
      <c r="H7" s="126"/>
      <c r="I7" s="126"/>
      <c r="J7" s="126"/>
      <c r="K7" s="608"/>
      <c r="L7" s="806" t="s">
        <v>4</v>
      </c>
      <c r="M7" s="7"/>
      <c r="N7" s="172" t="str">
        <f>Logo!B1</f>
        <v>2026/27</v>
      </c>
      <c r="O7" s="172"/>
      <c r="P7" s="7"/>
      <c r="Q7" s="7"/>
      <c r="R7" s="2"/>
    </row>
    <row r="8" spans="1:18" ht="13.5" thickBot="1" x14ac:dyDescent="0.25">
      <c r="A8" s="2"/>
      <c r="B8" s="606"/>
      <c r="C8" s="2"/>
      <c r="D8" s="2"/>
      <c r="E8" s="2"/>
      <c r="F8" s="2"/>
      <c r="G8" s="2"/>
      <c r="H8" s="2"/>
      <c r="I8" s="2"/>
      <c r="J8" s="2"/>
      <c r="K8" s="606"/>
      <c r="L8" s="549"/>
      <c r="M8" s="2"/>
      <c r="N8" s="2"/>
      <c r="O8" s="2"/>
      <c r="P8" s="2"/>
      <c r="Q8" s="2"/>
      <c r="R8" s="2"/>
    </row>
    <row r="9" spans="1:18" s="613" customFormat="1" ht="18" customHeight="1" thickTop="1" x14ac:dyDescent="0.25">
      <c r="A9" s="609"/>
      <c r="B9" s="683" t="s">
        <v>157</v>
      </c>
      <c r="C9" s="684"/>
      <c r="D9" s="685"/>
      <c r="E9" s="2907" t="s">
        <v>6</v>
      </c>
      <c r="F9" s="2882"/>
      <c r="G9" s="2882"/>
      <c r="H9" s="2882"/>
      <c r="I9" s="2882"/>
      <c r="J9" s="2882"/>
      <c r="K9" s="2882"/>
      <c r="L9" s="2882"/>
      <c r="M9" s="2883"/>
      <c r="N9" s="611" t="s">
        <v>7</v>
      </c>
      <c r="O9" s="611" t="s">
        <v>8</v>
      </c>
      <c r="P9" s="612"/>
    </row>
    <row r="10" spans="1:18" ht="18" customHeight="1" thickBot="1" x14ac:dyDescent="0.25">
      <c r="A10" s="131"/>
      <c r="B10" s="614"/>
      <c r="D10" s="133"/>
      <c r="E10" s="2903" t="s">
        <v>193</v>
      </c>
      <c r="F10" s="2864"/>
      <c r="G10" s="2864"/>
      <c r="H10" s="2864"/>
      <c r="I10" s="2864"/>
      <c r="J10" s="2864"/>
      <c r="K10" s="2864"/>
      <c r="L10" s="2864"/>
      <c r="M10" s="2865"/>
      <c r="N10" s="562"/>
      <c r="O10" s="562"/>
      <c r="P10" s="115"/>
    </row>
    <row r="11" spans="1:18" ht="110.25" customHeight="1" x14ac:dyDescent="0.2">
      <c r="A11" s="138"/>
      <c r="B11" s="617" t="s">
        <v>39</v>
      </c>
      <c r="C11" s="565" t="s">
        <v>10</v>
      </c>
      <c r="D11" s="139" t="s">
        <v>11</v>
      </c>
      <c r="E11" s="749" t="s">
        <v>153</v>
      </c>
      <c r="F11" s="815" t="s">
        <v>81</v>
      </c>
      <c r="G11" s="724" t="s">
        <v>11</v>
      </c>
      <c r="H11" s="749" t="s">
        <v>41</v>
      </c>
      <c r="I11" s="815" t="s">
        <v>12</v>
      </c>
      <c r="J11" s="724" t="s">
        <v>11</v>
      </c>
      <c r="K11" s="617" t="s">
        <v>46</v>
      </c>
      <c r="L11" s="689" t="s">
        <v>194</v>
      </c>
      <c r="M11" s="688" t="s">
        <v>11</v>
      </c>
      <c r="N11" s="568" t="s">
        <v>13</v>
      </c>
      <c r="O11" s="142" t="s">
        <v>492</v>
      </c>
    </row>
    <row r="12" spans="1:18" ht="13.5" thickBot="1" x14ac:dyDescent="0.25">
      <c r="A12" s="143"/>
      <c r="B12" s="619"/>
      <c r="C12" s="34"/>
      <c r="D12" s="35"/>
      <c r="E12" s="690"/>
      <c r="F12" s="691"/>
      <c r="G12" s="726"/>
      <c r="H12" s="690"/>
      <c r="I12" s="691"/>
      <c r="J12" s="726"/>
      <c r="K12" s="690"/>
      <c r="L12" s="691"/>
      <c r="M12" s="2"/>
      <c r="N12" s="616"/>
      <c r="O12" s="16"/>
    </row>
    <row r="13" spans="1:18" s="554" customFormat="1" ht="20.25" customHeight="1" x14ac:dyDescent="0.2">
      <c r="A13" s="622" t="s">
        <v>142</v>
      </c>
      <c r="B13" s="623"/>
      <c r="C13" s="624">
        <v>38</v>
      </c>
      <c r="D13" s="693">
        <f>B13*C13</f>
        <v>0</v>
      </c>
      <c r="E13" s="694"/>
      <c r="F13" s="627">
        <v>2</v>
      </c>
      <c r="G13" s="764">
        <f>E13*F13</f>
        <v>0</v>
      </c>
      <c r="H13" s="694"/>
      <c r="I13" s="627">
        <v>8</v>
      </c>
      <c r="J13" s="764">
        <f>H13*I13</f>
        <v>0</v>
      </c>
      <c r="K13" s="694"/>
      <c r="L13" s="627">
        <v>3</v>
      </c>
      <c r="M13" s="816">
        <f>K13*L13</f>
        <v>0</v>
      </c>
      <c r="N13" s="629"/>
      <c r="O13" s="630">
        <f>D13+G13+J13+M13-N13</f>
        <v>0</v>
      </c>
    </row>
    <row r="14" spans="1:18" s="554" customFormat="1" ht="20.25" customHeight="1" x14ac:dyDescent="0.2">
      <c r="A14" s="631" t="s">
        <v>143</v>
      </c>
      <c r="B14" s="697"/>
      <c r="C14" s="698">
        <v>36</v>
      </c>
      <c r="D14" s="634">
        <f>B14*C14</f>
        <v>0</v>
      </c>
      <c r="E14" s="699"/>
      <c r="F14" s="698">
        <v>2</v>
      </c>
      <c r="G14" s="730">
        <f>E14*F14</f>
        <v>0</v>
      </c>
      <c r="H14" s="699"/>
      <c r="I14" s="698">
        <v>11</v>
      </c>
      <c r="J14" s="768">
        <f>H14*I14</f>
        <v>0</v>
      </c>
      <c r="K14" s="699"/>
      <c r="L14" s="698">
        <v>5</v>
      </c>
      <c r="M14" s="731">
        <f>K14*L14</f>
        <v>0</v>
      </c>
      <c r="N14" s="702"/>
      <c r="O14" s="635">
        <f>D14+G14+J14+M14-N14</f>
        <v>0</v>
      </c>
    </row>
    <row r="15" spans="1:18" s="554" customFormat="1" ht="13.5" thickBot="1" x14ac:dyDescent="0.25">
      <c r="A15" s="670"/>
      <c r="B15" s="606"/>
      <c r="C15" s="549"/>
      <c r="D15" s="549"/>
      <c r="E15" s="606"/>
      <c r="F15" s="549"/>
      <c r="G15" s="549"/>
      <c r="H15" s="606"/>
      <c r="I15" s="549"/>
      <c r="J15" s="549"/>
      <c r="K15" s="606"/>
      <c r="L15" s="549"/>
      <c r="M15" s="549"/>
      <c r="N15" s="670"/>
      <c r="O15" s="671"/>
    </row>
    <row r="16" spans="1:18" s="602" customFormat="1" ht="20.25" customHeight="1" thickTop="1" thickBot="1" x14ac:dyDescent="0.25">
      <c r="A16" s="817" t="s">
        <v>11</v>
      </c>
      <c r="B16" s="106">
        <f>SUM(B13:B14)</f>
        <v>0</v>
      </c>
      <c r="C16" s="818" t="s">
        <v>15</v>
      </c>
      <c r="D16" s="675">
        <f>SUM(D13:D15)</f>
        <v>0</v>
      </c>
      <c r="E16" s="106">
        <f>SUM(E13:E14)</f>
        <v>0</v>
      </c>
      <c r="F16" s="818" t="s">
        <v>15</v>
      </c>
      <c r="G16" s="758">
        <f>SUM(G13:G15)</f>
        <v>0</v>
      </c>
      <c r="H16" s="106">
        <f>SUM(H13:H14)</f>
        <v>0</v>
      </c>
      <c r="I16" s="818" t="s">
        <v>15</v>
      </c>
      <c r="J16" s="758">
        <f>SUM(J13:J15)</f>
        <v>0</v>
      </c>
      <c r="K16" s="106">
        <f>SUM(K13:K14)</f>
        <v>0</v>
      </c>
      <c r="L16" s="818" t="s">
        <v>15</v>
      </c>
      <c r="M16" s="675">
        <f>SUM(M13:M15)</f>
        <v>0</v>
      </c>
      <c r="N16" s="704">
        <f>SUM(N13:N14)</f>
        <v>0</v>
      </c>
      <c r="O16" s="705">
        <f>SUM(O13:O15)</f>
        <v>0</v>
      </c>
    </row>
    <row r="17" spans="1:10" ht="13.5" thickTop="1" x14ac:dyDescent="0.2"/>
    <row r="18" spans="1:10" x14ac:dyDescent="0.2">
      <c r="A18" s="159" t="s">
        <v>494</v>
      </c>
      <c r="B18" s="677"/>
      <c r="C18" s="159"/>
      <c r="D18" s="159"/>
      <c r="E18" s="159"/>
      <c r="F18" s="159"/>
      <c r="G18" s="159"/>
      <c r="H18" s="159"/>
      <c r="I18" s="159"/>
      <c r="J18" s="159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9:M9"/>
    <mergeCell ref="E10:M10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Tabelle50"/>
  <dimension ref="A1:P20"/>
  <sheetViews>
    <sheetView showGridLines="0" zoomScaleNormal="100" workbookViewId="0"/>
  </sheetViews>
  <sheetFormatPr baseColWidth="10" defaultRowHeight="12.75" x14ac:dyDescent="0.2"/>
  <cols>
    <col min="1" max="1" width="16.5703125" customWidth="1"/>
    <col min="2" max="2" width="6.5703125" style="602" customWidth="1"/>
    <col min="3" max="4" width="6.7109375" customWidth="1"/>
    <col min="5" max="5" width="8.28515625" customWidth="1"/>
    <col min="6" max="6" width="6.42578125" customWidth="1"/>
    <col min="7" max="7" width="6.7109375" customWidth="1"/>
    <col min="8" max="8" width="8.5703125" style="602" customWidth="1"/>
    <col min="9" max="9" width="7.28515625" customWidth="1"/>
    <col min="10" max="10" width="6.7109375" customWidth="1"/>
    <col min="11" max="11" width="8.28515625" customWidth="1"/>
    <col min="12" max="12" width="10.7109375" customWidth="1"/>
    <col min="13" max="13" width="9.28515625" customWidth="1"/>
    <col min="14" max="14" width="11.28515625" customWidth="1"/>
    <col min="15" max="15" width="10.7109375" customWidth="1"/>
    <col min="16" max="16" width="4.85546875" customWidth="1"/>
  </cols>
  <sheetData>
    <row r="1" spans="1:16" x14ac:dyDescent="0.2">
      <c r="A1" t="s">
        <v>205</v>
      </c>
    </row>
    <row r="2" spans="1:16" ht="20.25" customHeight="1" x14ac:dyDescent="0.2"/>
    <row r="3" spans="1:16" x14ac:dyDescent="0.2">
      <c r="A3" s="1" t="s">
        <v>202</v>
      </c>
    </row>
    <row r="4" spans="1:16" x14ac:dyDescent="0.2">
      <c r="A4" s="1" t="s">
        <v>206</v>
      </c>
    </row>
    <row r="5" spans="1:16" ht="40.5" customHeight="1" x14ac:dyDescent="0.2">
      <c r="B5" s="606"/>
      <c r="C5" s="2"/>
      <c r="D5" s="2"/>
      <c r="E5" s="549"/>
      <c r="F5" s="2"/>
      <c r="G5" s="2"/>
      <c r="H5" s="2"/>
      <c r="I5" s="2"/>
    </row>
    <row r="6" spans="1:16" ht="21" customHeight="1" x14ac:dyDescent="0.2">
      <c r="A6" s="1" t="s">
        <v>2</v>
      </c>
      <c r="B6" s="126"/>
      <c r="C6" s="126"/>
      <c r="D6" s="126"/>
      <c r="E6" s="126"/>
      <c r="F6" s="126"/>
      <c r="G6" s="126"/>
      <c r="H6" s="608"/>
      <c r="I6" s="126"/>
      <c r="J6" s="126"/>
      <c r="K6" s="172"/>
      <c r="L6" s="820" t="s">
        <v>3</v>
      </c>
      <c r="N6" s="126"/>
      <c r="O6" s="126"/>
      <c r="P6" s="7"/>
    </row>
    <row r="7" spans="1:16" ht="21.75" customHeight="1" x14ac:dyDescent="0.2">
      <c r="A7" s="2"/>
      <c r="B7" s="126"/>
      <c r="C7" s="126"/>
      <c r="D7" s="126"/>
      <c r="E7" s="126"/>
      <c r="F7" s="126"/>
      <c r="G7" s="126"/>
      <c r="H7" s="608"/>
      <c r="I7" s="126"/>
      <c r="J7" s="126"/>
      <c r="K7" s="172"/>
      <c r="L7" s="820" t="s">
        <v>4</v>
      </c>
      <c r="N7" s="172" t="str">
        <f>Logo!B1</f>
        <v>2026/27</v>
      </c>
      <c r="O7" s="172"/>
      <c r="P7" s="7"/>
    </row>
    <row r="8" spans="1:16" ht="30" customHeight="1" thickBot="1" x14ac:dyDescent="0.25">
      <c r="A8" s="2"/>
      <c r="B8" s="606"/>
      <c r="C8" s="2"/>
      <c r="D8" s="2"/>
      <c r="E8" s="2"/>
      <c r="F8" s="2"/>
      <c r="G8" s="2"/>
      <c r="H8" s="606"/>
      <c r="I8" s="2"/>
      <c r="J8" s="2"/>
      <c r="K8" s="2"/>
      <c r="L8" s="2"/>
      <c r="M8" s="2"/>
      <c r="N8" s="2"/>
      <c r="O8" s="2"/>
      <c r="P8" s="2"/>
    </row>
    <row r="9" spans="1:16" s="613" customFormat="1" ht="15" customHeight="1" thickTop="1" x14ac:dyDescent="0.25">
      <c r="A9" s="609"/>
      <c r="B9" s="2909" t="s">
        <v>5</v>
      </c>
      <c r="C9" s="3000"/>
      <c r="D9" s="3001"/>
      <c r="E9" s="2907" t="s">
        <v>6</v>
      </c>
      <c r="F9" s="2988"/>
      <c r="G9" s="2988"/>
      <c r="H9" s="2988"/>
      <c r="I9" s="2988"/>
      <c r="J9" s="2988"/>
      <c r="K9" s="2988"/>
      <c r="L9" s="2988"/>
      <c r="M9" s="2990"/>
      <c r="N9" s="1609" t="s">
        <v>7</v>
      </c>
      <c r="O9" s="611" t="s">
        <v>8</v>
      </c>
      <c r="P9" s="612"/>
    </row>
    <row r="10" spans="1:16" ht="23.25" customHeight="1" thickBot="1" x14ac:dyDescent="0.25">
      <c r="A10" s="131"/>
      <c r="B10" s="614"/>
      <c r="D10" s="1610"/>
      <c r="E10" s="2908" t="s">
        <v>193</v>
      </c>
      <c r="F10" s="2998"/>
      <c r="G10" s="2998"/>
      <c r="H10" s="2998"/>
      <c r="I10" s="2998"/>
      <c r="J10" s="2998"/>
      <c r="K10" s="2998"/>
      <c r="L10" s="2998"/>
      <c r="M10" s="2999"/>
      <c r="N10" s="615"/>
      <c r="O10" s="616"/>
      <c r="P10" s="115"/>
    </row>
    <row r="11" spans="1:16" ht="110.25" customHeight="1" x14ac:dyDescent="0.2">
      <c r="A11" s="138"/>
      <c r="B11" s="617" t="s">
        <v>39</v>
      </c>
      <c r="C11" s="565" t="s">
        <v>10</v>
      </c>
      <c r="D11" s="139" t="s">
        <v>11</v>
      </c>
      <c r="E11" s="618" t="s">
        <v>153</v>
      </c>
      <c r="F11" s="565" t="s">
        <v>12</v>
      </c>
      <c r="G11" s="139" t="s">
        <v>11</v>
      </c>
      <c r="H11" s="618" t="s">
        <v>41</v>
      </c>
      <c r="I11" s="565" t="s">
        <v>12</v>
      </c>
      <c r="J11" s="139" t="s">
        <v>11</v>
      </c>
      <c r="K11" s="22" t="s">
        <v>46</v>
      </c>
      <c r="L11" s="689" t="s">
        <v>194</v>
      </c>
      <c r="M11" s="139" t="s">
        <v>11</v>
      </c>
      <c r="N11" s="568" t="s">
        <v>25</v>
      </c>
      <c r="O11" s="568" t="s">
        <v>491</v>
      </c>
    </row>
    <row r="12" spans="1:16" ht="13.5" thickBot="1" x14ac:dyDescent="0.25">
      <c r="A12" s="143"/>
      <c r="B12" s="619"/>
      <c r="C12" s="34"/>
      <c r="D12" s="35"/>
      <c r="E12" s="621"/>
      <c r="F12" s="39"/>
      <c r="G12" s="144"/>
      <c r="H12" s="621"/>
      <c r="I12" s="39"/>
      <c r="J12" s="144"/>
      <c r="K12" s="39"/>
      <c r="L12" s="39"/>
      <c r="M12" s="144"/>
      <c r="N12" s="616"/>
      <c r="O12" s="16"/>
    </row>
    <row r="13" spans="1:16" s="554" customFormat="1" ht="27.75" customHeight="1" x14ac:dyDescent="0.2">
      <c r="A13" s="622" t="s">
        <v>142</v>
      </c>
      <c r="B13" s="623"/>
      <c r="C13" s="624">
        <v>34</v>
      </c>
      <c r="D13" s="693">
        <f>B13*C13</f>
        <v>0</v>
      </c>
      <c r="E13" s="694"/>
      <c r="F13" s="624">
        <v>2</v>
      </c>
      <c r="G13" s="693">
        <f>E13*F13</f>
        <v>0</v>
      </c>
      <c r="H13" s="623"/>
      <c r="I13" s="624">
        <v>11</v>
      </c>
      <c r="J13" s="693">
        <f>H13*I13</f>
        <v>0</v>
      </c>
      <c r="K13" s="183"/>
      <c r="L13" s="624">
        <v>3</v>
      </c>
      <c r="M13" s="713">
        <f>K13*L13</f>
        <v>0</v>
      </c>
      <c r="N13" s="629"/>
      <c r="O13" s="630">
        <f>D13+G13+J13+M13-N13</f>
        <v>0</v>
      </c>
    </row>
    <row r="14" spans="1:16" s="554" customFormat="1" ht="27" customHeight="1" x14ac:dyDescent="0.2">
      <c r="A14" s="745" t="s">
        <v>143</v>
      </c>
      <c r="B14" s="697"/>
      <c r="C14" s="698">
        <v>33</v>
      </c>
      <c r="D14" s="768">
        <f>B14*C14</f>
        <v>0</v>
      </c>
      <c r="E14" s="699"/>
      <c r="F14" s="698">
        <v>2</v>
      </c>
      <c r="G14" s="768">
        <f>E14*F14</f>
        <v>0</v>
      </c>
      <c r="H14" s="697"/>
      <c r="I14" s="698">
        <v>11</v>
      </c>
      <c r="J14" s="701">
        <f>H14*I14</f>
        <v>0</v>
      </c>
      <c r="K14" s="187"/>
      <c r="L14" s="698">
        <v>3</v>
      </c>
      <c r="M14" s="768">
        <f>K14*L14</f>
        <v>0</v>
      </c>
      <c r="N14" s="702"/>
      <c r="O14" s="717">
        <f>D14+G14+J14+M14-N14</f>
        <v>0</v>
      </c>
    </row>
    <row r="15" spans="1:16" s="554" customFormat="1" ht="13.5" thickBot="1" x14ac:dyDescent="0.25">
      <c r="A15" s="670"/>
      <c r="B15" s="606"/>
      <c r="C15" s="549"/>
      <c r="D15" s="549"/>
      <c r="E15" s="602"/>
      <c r="H15" s="602"/>
      <c r="K15" s="2"/>
      <c r="L15" s="2"/>
      <c r="M15" s="2"/>
      <c r="N15" s="821"/>
      <c r="O15" s="671"/>
    </row>
    <row r="16" spans="1:16" s="554" customFormat="1" ht="30.75" customHeight="1" thickTop="1" thickBot="1" x14ac:dyDescent="0.25">
      <c r="A16" s="672" t="s">
        <v>11</v>
      </c>
      <c r="B16" s="106">
        <f>SUM(B13:B14)</f>
        <v>0</v>
      </c>
      <c r="C16" s="673" t="s">
        <v>15</v>
      </c>
      <c r="D16" s="674">
        <f>SUM(D13:D15)</f>
        <v>0</v>
      </c>
      <c r="E16" s="106">
        <f>SUM(E13:E14)</f>
        <v>0</v>
      </c>
      <c r="F16" s="673" t="s">
        <v>15</v>
      </c>
      <c r="G16" s="674">
        <f>SUM(G13:G15)</f>
        <v>0</v>
      </c>
      <c r="H16" s="106">
        <f>SUM(H13:H14)</f>
        <v>0</v>
      </c>
      <c r="I16" s="673" t="s">
        <v>15</v>
      </c>
      <c r="J16" s="674">
        <f>SUM(J13:J15)</f>
        <v>0</v>
      </c>
      <c r="K16" s="71">
        <f>SUM(K13:K14)</f>
        <v>0</v>
      </c>
      <c r="L16" s="673" t="s">
        <v>15</v>
      </c>
      <c r="M16" s="674">
        <f>SUM(M13:M15)</f>
        <v>0</v>
      </c>
      <c r="N16" s="704">
        <f>SUM(N13:N14)</f>
        <v>0</v>
      </c>
      <c r="O16" s="676">
        <f>SUM(O13:O15)</f>
        <v>0</v>
      </c>
    </row>
    <row r="17" spans="1:1" ht="13.5" thickTop="1" x14ac:dyDescent="0.2"/>
    <row r="18" spans="1:1" x14ac:dyDescent="0.2">
      <c r="A18" s="159" t="s">
        <v>494</v>
      </c>
    </row>
    <row r="20" spans="1:1" ht="7.5" customHeight="1" x14ac:dyDescent="0.2"/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9:D9"/>
    <mergeCell ref="E9:M9"/>
    <mergeCell ref="E10:M10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6"/>
  <dimension ref="A1:L23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2" t="s">
        <v>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225</v>
      </c>
      <c r="B4" s="2827"/>
      <c r="C4" s="2827"/>
      <c r="D4" s="2827"/>
      <c r="E4" s="2827"/>
      <c r="F4" s="2827"/>
      <c r="G4" s="2827"/>
      <c r="H4" s="2827"/>
      <c r="I4" s="2827"/>
      <c r="J4" s="2827"/>
      <c r="K4" s="2827"/>
      <c r="L4" s="2827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2"/>
      <c r="I6" s="2"/>
      <c r="J6" s="2" t="s">
        <v>3</v>
      </c>
      <c r="K6" s="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</row>
    <row r="11" spans="1:12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</row>
    <row r="12" spans="1:12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22" t="s">
        <v>33</v>
      </c>
      <c r="F12" s="22" t="s">
        <v>12</v>
      </c>
      <c r="G12" s="139" t="s">
        <v>11</v>
      </c>
      <c r="H12" s="22" t="s">
        <v>34</v>
      </c>
      <c r="I12" s="22" t="s">
        <v>12</v>
      </c>
      <c r="J12" s="139" t="s">
        <v>11</v>
      </c>
      <c r="K12" s="142" t="s">
        <v>13</v>
      </c>
      <c r="L12" s="142" t="s">
        <v>14</v>
      </c>
    </row>
    <row r="13" spans="1:12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142"/>
    </row>
    <row r="14" spans="1:12" ht="24" customHeight="1" x14ac:dyDescent="0.2">
      <c r="A14" s="202" t="s">
        <v>35</v>
      </c>
      <c r="B14" s="47"/>
      <c r="C14" s="147">
        <v>27.7</v>
      </c>
      <c r="D14" s="148">
        <f>B14*C14</f>
        <v>0</v>
      </c>
      <c r="E14" s="47"/>
      <c r="F14" s="147">
        <v>2</v>
      </c>
      <c r="G14" s="148">
        <f>E14*F14</f>
        <v>0</v>
      </c>
      <c r="H14" s="47"/>
      <c r="I14" s="147">
        <v>10.9</v>
      </c>
      <c r="J14" s="148">
        <f>H14*I14</f>
        <v>0</v>
      </c>
      <c r="K14" s="167"/>
      <c r="L14" s="204">
        <f>D14+G14+J14-K14</f>
        <v>0</v>
      </c>
    </row>
    <row r="15" spans="1:12" ht="25.5" customHeight="1" x14ac:dyDescent="0.2">
      <c r="A15" s="205" t="s">
        <v>27</v>
      </c>
      <c r="B15" s="168"/>
      <c r="C15" s="153">
        <v>29</v>
      </c>
      <c r="D15" s="154">
        <f>B15*C15</f>
        <v>0</v>
      </c>
      <c r="E15" s="168"/>
      <c r="F15" s="153">
        <v>2</v>
      </c>
      <c r="G15" s="154">
        <f>E15*F15</f>
        <v>0</v>
      </c>
      <c r="H15" s="168"/>
      <c r="I15" s="153">
        <v>7.5</v>
      </c>
      <c r="J15" s="154">
        <f>H15*I15</f>
        <v>0</v>
      </c>
      <c r="K15" s="169"/>
      <c r="L15" s="160">
        <f>D15+G15+J15-K15</f>
        <v>0</v>
      </c>
    </row>
    <row r="16" spans="1:12" ht="7.5" customHeight="1" thickBot="1" x14ac:dyDescent="0.25">
      <c r="A16" s="156" t="s">
        <v>36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</row>
    <row r="17" spans="1:12" ht="26.25" customHeight="1" thickTop="1" thickBot="1" x14ac:dyDescent="0.25">
      <c r="A17" s="260" t="s">
        <v>11</v>
      </c>
      <c r="B17" s="71">
        <f>SUM(B14:B15)</f>
        <v>0</v>
      </c>
      <c r="C17" s="158" t="s">
        <v>15</v>
      </c>
      <c r="D17" s="71">
        <f>SUM(D14:D15)</f>
        <v>0</v>
      </c>
      <c r="E17" s="71">
        <f>SUM(E14:E15)</f>
        <v>0</v>
      </c>
      <c r="F17" s="158" t="s">
        <v>15</v>
      </c>
      <c r="G17" s="71">
        <f>SUM(G14:G15)</f>
        <v>0</v>
      </c>
      <c r="H17" s="71">
        <f>SUM(H14:H15)</f>
        <v>0</v>
      </c>
      <c r="I17" s="158" t="s">
        <v>15</v>
      </c>
      <c r="J17" s="71">
        <f>SUM(J14:J15)</f>
        <v>0</v>
      </c>
      <c r="K17" s="71">
        <f>SUM(K14:K15)</f>
        <v>0</v>
      </c>
      <c r="L17" s="219">
        <f>D17+G17+J17+K20-K17</f>
        <v>0</v>
      </c>
    </row>
    <row r="18" spans="1:12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  <c r="L20" s="2"/>
    </row>
    <row r="21" spans="1:12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C9041-1D52-44DE-B83E-C29FC17C5FF3}">
  <sheetPr>
    <pageSetUpPr autoPageBreaks="0"/>
  </sheetPr>
  <dimension ref="A1:P19"/>
  <sheetViews>
    <sheetView showGridLines="0" zoomScaleNormal="100" workbookViewId="0"/>
  </sheetViews>
  <sheetFormatPr baseColWidth="10" defaultRowHeight="12.75" x14ac:dyDescent="0.2"/>
  <cols>
    <col min="1" max="1" width="16.5703125" customWidth="1"/>
    <col min="2" max="2" width="6.5703125" style="602" customWidth="1"/>
    <col min="3" max="4" width="6.7109375" customWidth="1"/>
    <col min="5" max="5" width="8.28515625" customWidth="1"/>
    <col min="6" max="6" width="6.42578125" customWidth="1"/>
    <col min="7" max="7" width="6.7109375" customWidth="1"/>
    <col min="8" max="8" width="8.5703125" style="602" customWidth="1"/>
    <col min="9" max="9" width="7.28515625" customWidth="1"/>
    <col min="10" max="10" width="6.7109375" customWidth="1"/>
    <col min="11" max="11" width="8.28515625" customWidth="1"/>
    <col min="12" max="12" width="10.7109375" customWidth="1"/>
    <col min="13" max="13" width="9.28515625" customWidth="1"/>
    <col min="14" max="14" width="11.28515625" customWidth="1"/>
    <col min="15" max="15" width="10.7109375" customWidth="1"/>
    <col min="16" max="16" width="4.85546875" customWidth="1"/>
  </cols>
  <sheetData>
    <row r="1" spans="1:16" x14ac:dyDescent="0.2">
      <c r="A1" s="577" t="s">
        <v>702</v>
      </c>
    </row>
    <row r="3" spans="1:16" x14ac:dyDescent="0.2">
      <c r="A3" s="1" t="s">
        <v>202</v>
      </c>
    </row>
    <row r="4" spans="1:16" x14ac:dyDescent="0.2">
      <c r="A4" s="1" t="s">
        <v>701</v>
      </c>
    </row>
    <row r="5" spans="1:16" x14ac:dyDescent="0.2">
      <c r="B5" s="606"/>
      <c r="C5" s="2"/>
      <c r="D5" s="2"/>
      <c r="E5" s="549"/>
      <c r="F5" s="2"/>
      <c r="G5" s="2"/>
      <c r="H5" s="2"/>
      <c r="I5" s="2"/>
    </row>
    <row r="6" spans="1:16" x14ac:dyDescent="0.2">
      <c r="A6" s="1" t="s">
        <v>2</v>
      </c>
      <c r="B6" s="126"/>
      <c r="C6" s="126"/>
      <c r="D6" s="126"/>
      <c r="E6" s="126"/>
      <c r="F6" s="126"/>
      <c r="G6" s="126"/>
      <c r="H6" s="608"/>
      <c r="I6" s="126"/>
      <c r="J6" s="126"/>
      <c r="K6" s="172"/>
      <c r="L6" s="2669" t="s">
        <v>3</v>
      </c>
      <c r="N6" s="126"/>
      <c r="O6" s="126"/>
      <c r="P6" s="7"/>
    </row>
    <row r="7" spans="1:16" x14ac:dyDescent="0.2">
      <c r="A7" s="2"/>
      <c r="B7" s="126"/>
      <c r="C7" s="126"/>
      <c r="D7" s="126"/>
      <c r="E7" s="126"/>
      <c r="F7" s="126"/>
      <c r="G7" s="126"/>
      <c r="H7" s="608"/>
      <c r="I7" s="126"/>
      <c r="J7" s="126"/>
      <c r="K7" s="172"/>
      <c r="L7" s="2669" t="s">
        <v>4</v>
      </c>
      <c r="N7" t="str">
        <f>Logo!B1</f>
        <v>2026/27</v>
      </c>
      <c r="O7" s="172"/>
      <c r="P7" s="7"/>
    </row>
    <row r="8" spans="1:16" ht="13.5" thickBot="1" x14ac:dyDescent="0.25">
      <c r="A8" s="2"/>
      <c r="B8" s="606"/>
      <c r="C8" s="2"/>
      <c r="D8" s="2"/>
      <c r="E8" s="2"/>
      <c r="F8" s="2"/>
      <c r="G8" s="2"/>
      <c r="H8" s="606"/>
      <c r="I8" s="2"/>
      <c r="J8" s="2"/>
      <c r="K8" s="2"/>
      <c r="L8" s="2"/>
      <c r="M8" s="2"/>
      <c r="N8" s="2"/>
      <c r="O8" s="2"/>
      <c r="P8" s="2"/>
    </row>
    <row r="9" spans="1:16" s="613" customFormat="1" ht="15" customHeight="1" thickTop="1" x14ac:dyDescent="0.25">
      <c r="A9" s="609"/>
      <c r="B9" s="2909" t="s">
        <v>5</v>
      </c>
      <c r="C9" s="2882"/>
      <c r="D9" s="2910"/>
      <c r="E9" s="2907" t="s">
        <v>6</v>
      </c>
      <c r="F9" s="2882"/>
      <c r="G9" s="2882"/>
      <c r="H9" s="2882"/>
      <c r="I9" s="2882"/>
      <c r="J9" s="2882"/>
      <c r="K9" s="2882"/>
      <c r="L9" s="2882"/>
      <c r="M9" s="2883"/>
      <c r="N9" s="610" t="s">
        <v>7</v>
      </c>
      <c r="O9" s="611" t="s">
        <v>8</v>
      </c>
      <c r="P9" s="612"/>
    </row>
    <row r="10" spans="1:16" ht="13.5" thickBot="1" x14ac:dyDescent="0.25">
      <c r="A10" s="131"/>
      <c r="B10" s="614"/>
      <c r="D10" s="132"/>
      <c r="E10" s="2908" t="s">
        <v>193</v>
      </c>
      <c r="F10" s="2864"/>
      <c r="G10" s="2864"/>
      <c r="H10" s="2864"/>
      <c r="I10" s="2864"/>
      <c r="J10" s="2864"/>
      <c r="K10" s="2864"/>
      <c r="L10" s="2864"/>
      <c r="M10" s="2865"/>
      <c r="N10" s="615"/>
      <c r="O10" s="616"/>
      <c r="P10" s="115"/>
    </row>
    <row r="11" spans="1:16" ht="112.5" x14ac:dyDescent="0.2">
      <c r="A11" s="138"/>
      <c r="B11" s="617" t="s">
        <v>39</v>
      </c>
      <c r="C11" s="565" t="s">
        <v>10</v>
      </c>
      <c r="D11" s="139" t="s">
        <v>11</v>
      </c>
      <c r="E11" s="618" t="s">
        <v>153</v>
      </c>
      <c r="F11" s="565" t="s">
        <v>12</v>
      </c>
      <c r="G11" s="139" t="s">
        <v>11</v>
      </c>
      <c r="H11" s="618" t="s">
        <v>41</v>
      </c>
      <c r="I11" s="565" t="s">
        <v>12</v>
      </c>
      <c r="J11" s="139" t="s">
        <v>11</v>
      </c>
      <c r="K11" s="22" t="s">
        <v>46</v>
      </c>
      <c r="L11" s="689" t="s">
        <v>194</v>
      </c>
      <c r="M11" s="139" t="s">
        <v>11</v>
      </c>
      <c r="N11" s="568" t="s">
        <v>25</v>
      </c>
      <c r="O11" s="568" t="s">
        <v>491</v>
      </c>
    </row>
    <row r="12" spans="1:16" ht="13.5" thickBot="1" x14ac:dyDescent="0.25">
      <c r="A12" s="143"/>
      <c r="B12" s="619"/>
      <c r="C12" s="34"/>
      <c r="D12" s="35"/>
      <c r="E12" s="621"/>
      <c r="F12" s="39"/>
      <c r="G12" s="144"/>
      <c r="H12" s="621"/>
      <c r="I12" s="39"/>
      <c r="J12" s="144"/>
      <c r="K12" s="39"/>
      <c r="L12" s="39"/>
      <c r="M12" s="144"/>
      <c r="N12" s="616"/>
      <c r="O12" s="16"/>
    </row>
    <row r="13" spans="1:16" s="554" customFormat="1" ht="27.75" customHeight="1" x14ac:dyDescent="0.2">
      <c r="A13" s="622" t="s">
        <v>142</v>
      </c>
      <c r="B13" s="623"/>
      <c r="C13" s="624">
        <v>22</v>
      </c>
      <c r="D13" s="693">
        <f>B13*C13</f>
        <v>0</v>
      </c>
      <c r="E13" s="694"/>
      <c r="F13" s="624">
        <v>1</v>
      </c>
      <c r="G13" s="693">
        <f>E13*F13</f>
        <v>0</v>
      </c>
      <c r="H13" s="623"/>
      <c r="I13" s="624"/>
      <c r="J13" s="693"/>
      <c r="K13" s="183"/>
      <c r="L13" s="624">
        <v>2</v>
      </c>
      <c r="M13" s="713">
        <f>K13*L13</f>
        <v>0</v>
      </c>
      <c r="N13" s="629"/>
      <c r="O13" s="630">
        <f>D13+G13+J13+M13-N13</f>
        <v>0</v>
      </c>
    </row>
    <row r="14" spans="1:16" s="554" customFormat="1" ht="27.75" customHeight="1" x14ac:dyDescent="0.2">
      <c r="A14" s="745" t="s">
        <v>143</v>
      </c>
      <c r="B14" s="697"/>
      <c r="C14" s="698">
        <v>22</v>
      </c>
      <c r="D14" s="768">
        <f>B14*C14</f>
        <v>0</v>
      </c>
      <c r="E14" s="699"/>
      <c r="F14" s="698">
        <v>0.5</v>
      </c>
      <c r="G14" s="768">
        <f>E14*F14</f>
        <v>0</v>
      </c>
      <c r="H14" s="697"/>
      <c r="I14" s="698"/>
      <c r="J14" s="701"/>
      <c r="K14" s="187"/>
      <c r="L14" s="698">
        <v>2</v>
      </c>
      <c r="M14" s="768">
        <f>K14*L14</f>
        <v>0</v>
      </c>
      <c r="N14" s="702"/>
      <c r="O14" s="717">
        <f>D14+G14+J14+M14-N14</f>
        <v>0</v>
      </c>
    </row>
    <row r="15" spans="1:16" s="554" customFormat="1" ht="27.75" customHeight="1" x14ac:dyDescent="0.2">
      <c r="A15" s="745" t="s">
        <v>149</v>
      </c>
      <c r="B15" s="697"/>
      <c r="C15" s="698">
        <v>22</v>
      </c>
      <c r="D15" s="768">
        <f>B15*C15</f>
        <v>0</v>
      </c>
      <c r="E15" s="699"/>
      <c r="F15" s="698">
        <v>0.5</v>
      </c>
      <c r="G15" s="768">
        <f>E15*F15</f>
        <v>0</v>
      </c>
      <c r="H15" s="697"/>
      <c r="I15" s="698"/>
      <c r="J15" s="701"/>
      <c r="K15" s="187"/>
      <c r="L15" s="698">
        <v>2</v>
      </c>
      <c r="M15" s="768">
        <f>K15*L15</f>
        <v>0</v>
      </c>
      <c r="N15" s="702"/>
      <c r="O15" s="717">
        <f>D15+G15+J15+M15-N15</f>
        <v>0</v>
      </c>
    </row>
    <row r="16" spans="1:16" s="554" customFormat="1" ht="13.5" thickBot="1" x14ac:dyDescent="0.25">
      <c r="A16" s="2668"/>
      <c r="B16" s="2673"/>
      <c r="C16" s="802"/>
      <c r="E16" s="2670"/>
      <c r="F16" s="802"/>
      <c r="H16" s="2673"/>
      <c r="I16" s="802"/>
      <c r="K16" s="2674"/>
      <c r="L16" s="802"/>
      <c r="N16" s="2671"/>
      <c r="O16" s="2672"/>
    </row>
    <row r="17" spans="1:15" s="554" customFormat="1" ht="27.75" customHeight="1" thickTop="1" thickBot="1" x14ac:dyDescent="0.25">
      <c r="A17" s="672" t="s">
        <v>11</v>
      </c>
      <c r="B17" s="106">
        <f>SUM(B13:B14)</f>
        <v>0</v>
      </c>
      <c r="C17" s="673" t="s">
        <v>15</v>
      </c>
      <c r="D17" s="674">
        <f>SUM(D13:D15)</f>
        <v>0</v>
      </c>
      <c r="E17" s="106">
        <f>SUM(E13:E14)</f>
        <v>0</v>
      </c>
      <c r="F17" s="673" t="s">
        <v>15</v>
      </c>
      <c r="G17" s="674">
        <f>SUM(G13:G15)</f>
        <v>0</v>
      </c>
      <c r="H17" s="106">
        <f>SUM(H13:H14)</f>
        <v>0</v>
      </c>
      <c r="I17" s="673" t="s">
        <v>15</v>
      </c>
      <c r="J17" s="675">
        <f>SUM(J13:J15)</f>
        <v>0</v>
      </c>
      <c r="K17" s="78">
        <f>SUM(K13:K14)</f>
        <v>0</v>
      </c>
      <c r="L17" s="673" t="s">
        <v>15</v>
      </c>
      <c r="M17" s="674">
        <f>SUM(M13:M15)</f>
        <v>0</v>
      </c>
      <c r="N17" s="704">
        <f>SUM(N13:N14)</f>
        <v>0</v>
      </c>
      <c r="O17" s="676">
        <f>SUM(O13:O15)</f>
        <v>0</v>
      </c>
    </row>
    <row r="18" spans="1:15" ht="13.5" thickTop="1" x14ac:dyDescent="0.2"/>
    <row r="19" spans="1:15" x14ac:dyDescent="0.2">
      <c r="A19" s="159" t="s">
        <v>494</v>
      </c>
    </row>
  </sheetData>
  <mergeCells count="3">
    <mergeCell ref="B9:D9"/>
    <mergeCell ref="E9:M9"/>
    <mergeCell ref="E10:M1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Tabelle104"/>
  <dimension ref="A1:S23"/>
  <sheetViews>
    <sheetView showGridLines="0" zoomScaleNormal="100" zoomScaleSheetLayoutView="115" workbookViewId="0"/>
  </sheetViews>
  <sheetFormatPr baseColWidth="10" defaultRowHeight="12.75" x14ac:dyDescent="0.2"/>
  <cols>
    <col min="1" max="1" width="11.5703125" customWidth="1"/>
    <col min="2" max="2" width="6.7109375" style="602" customWidth="1"/>
    <col min="3" max="3" width="7.42578125" customWidth="1"/>
    <col min="4" max="4" width="6.85546875" customWidth="1"/>
    <col min="5" max="5" width="8.7109375" customWidth="1"/>
    <col min="6" max="6" width="7.42578125" customWidth="1"/>
    <col min="7" max="7" width="5.85546875" customWidth="1"/>
    <col min="8" max="8" width="10" style="602" customWidth="1"/>
    <col min="9" max="9" width="7.7109375" customWidth="1"/>
    <col min="10" max="13" width="7.140625" customWidth="1"/>
    <col min="14" max="14" width="9.140625" style="602" customWidth="1"/>
    <col min="15" max="15" width="13.5703125" customWidth="1"/>
    <col min="16" max="16" width="7.140625" customWidth="1"/>
    <col min="17" max="17" width="13.140625" customWidth="1"/>
    <col min="18" max="18" width="12.42578125" customWidth="1"/>
    <col min="19" max="19" width="5.7109375" customWidth="1"/>
  </cols>
  <sheetData>
    <row r="1" spans="1:19" ht="33.75" customHeight="1" x14ac:dyDescent="0.2">
      <c r="A1" s="601" t="s">
        <v>207</v>
      </c>
    </row>
    <row r="2" spans="1:19" s="1075" customFormat="1" x14ac:dyDescent="0.2">
      <c r="A2" s="3" t="s">
        <v>191</v>
      </c>
      <c r="B2" s="1705"/>
      <c r="C2" s="1591"/>
      <c r="D2" s="1591"/>
      <c r="E2" s="3"/>
      <c r="F2" s="3"/>
      <c r="G2" s="3"/>
      <c r="H2" s="1705"/>
      <c r="I2" s="1591"/>
      <c r="J2" s="1591"/>
      <c r="K2" s="1591"/>
      <c r="L2" s="1591"/>
      <c r="M2" s="1591"/>
      <c r="N2" s="1705"/>
      <c r="O2" s="1591"/>
      <c r="P2" s="1591"/>
      <c r="Q2" s="1591"/>
      <c r="R2" s="1591"/>
      <c r="S2" s="1591"/>
    </row>
    <row r="3" spans="1:19" x14ac:dyDescent="0.2">
      <c r="A3" s="1" t="s">
        <v>325</v>
      </c>
      <c r="B3" s="606"/>
      <c r="C3" s="2"/>
      <c r="D3" s="2"/>
      <c r="E3" s="1"/>
      <c r="F3" s="1"/>
      <c r="G3" s="1"/>
      <c r="H3" s="606"/>
      <c r="I3" s="2"/>
      <c r="J3" s="2"/>
      <c r="K3" s="2"/>
      <c r="L3" s="2"/>
      <c r="M3" s="2"/>
      <c r="N3" s="606"/>
      <c r="O3" s="2"/>
      <c r="P3" s="2"/>
      <c r="Q3" s="2"/>
      <c r="R3" s="2"/>
      <c r="S3" s="2"/>
    </row>
    <row r="4" spans="1:19" x14ac:dyDescent="0.2"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  <c r="N4" s="606"/>
      <c r="O4" s="2"/>
      <c r="P4" s="2"/>
      <c r="Q4" s="2"/>
      <c r="R4" s="2"/>
      <c r="S4" s="2"/>
    </row>
    <row r="5" spans="1:19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2"/>
      <c r="J5" s="1500" t="s">
        <v>3</v>
      </c>
      <c r="K5" s="1500"/>
      <c r="L5" s="1500"/>
      <c r="M5" s="1500"/>
      <c r="N5" s="1214"/>
      <c r="O5" s="1214"/>
      <c r="P5" s="7"/>
    </row>
    <row r="6" spans="1:19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2"/>
      <c r="J6" s="1342" t="s">
        <v>4</v>
      </c>
      <c r="K6" s="1342"/>
      <c r="L6" s="1342"/>
      <c r="M6" s="1342"/>
      <c r="N6" s="172" t="str">
        <f>Logo!B1</f>
        <v>2026/27</v>
      </c>
      <c r="O6" s="172"/>
      <c r="P6" s="7"/>
    </row>
    <row r="7" spans="1:19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  <c r="N7" s="606"/>
      <c r="O7" s="2"/>
      <c r="P7" s="2"/>
      <c r="Q7" s="2"/>
      <c r="R7" s="2"/>
      <c r="S7" s="2"/>
    </row>
    <row r="8" spans="1:19" s="613" customFormat="1" ht="15" customHeight="1" thickTop="1" x14ac:dyDescent="0.25">
      <c r="A8" s="609"/>
      <c r="B8" s="2909" t="s">
        <v>138</v>
      </c>
      <c r="C8" s="2882"/>
      <c r="D8" s="2882"/>
      <c r="E8" s="2907" t="s">
        <v>6</v>
      </c>
      <c r="F8" s="2882"/>
      <c r="G8" s="2882"/>
      <c r="H8" s="2882"/>
      <c r="I8" s="2882"/>
      <c r="J8" s="2882"/>
      <c r="K8" s="2882"/>
      <c r="L8" s="2882"/>
      <c r="M8" s="2882"/>
      <c r="N8" s="2882"/>
      <c r="O8" s="2882"/>
      <c r="P8" s="2882"/>
      <c r="Q8" s="610" t="s">
        <v>7</v>
      </c>
      <c r="R8" s="611" t="s">
        <v>8</v>
      </c>
      <c r="S8" s="612"/>
    </row>
    <row r="9" spans="1:19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864"/>
      <c r="L9" s="2864"/>
      <c r="M9" s="2864"/>
      <c r="N9" s="2864"/>
      <c r="O9" s="2864"/>
      <c r="P9" s="2864"/>
      <c r="Q9" s="615"/>
      <c r="R9" s="616"/>
      <c r="S9" s="115"/>
    </row>
    <row r="10" spans="1:19" ht="93.7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554</v>
      </c>
      <c r="F10" s="565" t="s">
        <v>12</v>
      </c>
      <c r="G10" s="139" t="s">
        <v>11</v>
      </c>
      <c r="H10" s="618" t="s">
        <v>552</v>
      </c>
      <c r="I10" s="565" t="s">
        <v>344</v>
      </c>
      <c r="J10" s="139" t="s">
        <v>11</v>
      </c>
      <c r="K10" s="618" t="s">
        <v>553</v>
      </c>
      <c r="L10" s="565" t="s">
        <v>344</v>
      </c>
      <c r="M10" s="139" t="s">
        <v>11</v>
      </c>
      <c r="N10" s="618" t="s">
        <v>46</v>
      </c>
      <c r="O10" s="565" t="s">
        <v>194</v>
      </c>
      <c r="P10" s="139" t="s">
        <v>11</v>
      </c>
      <c r="Q10" s="568" t="s">
        <v>25</v>
      </c>
      <c r="R10" s="568" t="s">
        <v>491</v>
      </c>
    </row>
    <row r="11" spans="1:19" ht="13.5" thickBot="1" x14ac:dyDescent="0.25">
      <c r="A11" s="1708"/>
      <c r="B11" s="1709"/>
      <c r="C11" s="1710"/>
      <c r="D11" s="1711"/>
      <c r="E11" s="1712"/>
      <c r="F11" s="1713"/>
      <c r="G11" s="195"/>
      <c r="H11" s="1712"/>
      <c r="I11" s="1713"/>
      <c r="J11" s="195"/>
      <c r="K11" s="1712"/>
      <c r="L11" s="1713"/>
      <c r="M11" s="195"/>
      <c r="N11" s="1712"/>
      <c r="O11" s="1713"/>
      <c r="P11" s="195"/>
      <c r="Q11" s="562"/>
      <c r="R11" s="199"/>
    </row>
    <row r="12" spans="1:19" s="554" customFormat="1" ht="27" customHeight="1" x14ac:dyDescent="0.2">
      <c r="A12" s="1565" t="s">
        <v>142</v>
      </c>
      <c r="B12" s="1719"/>
      <c r="C12" s="1686">
        <v>38</v>
      </c>
      <c r="D12" s="693">
        <f>B12*C12</f>
        <v>0</v>
      </c>
      <c r="E12" s="1719"/>
      <c r="F12" s="1686">
        <v>3</v>
      </c>
      <c r="G12" s="693">
        <f>E12*F12</f>
        <v>0</v>
      </c>
      <c r="H12" s="1719"/>
      <c r="I12" s="1686">
        <f>IF(H12=0,F19,VLOOKUP(B12,E19:G21,2,F19))</f>
        <v>22</v>
      </c>
      <c r="J12" s="693">
        <f>H12*I12</f>
        <v>0</v>
      </c>
      <c r="K12" s="1719"/>
      <c r="L12" s="1686">
        <f>IF(K12=0,G19,VLOOKUP(K12,E19:G21,3,G19))</f>
        <v>30</v>
      </c>
      <c r="M12" s="693">
        <f>K12*L12</f>
        <v>0</v>
      </c>
      <c r="N12" s="1719"/>
      <c r="O12" s="1686">
        <v>3</v>
      </c>
      <c r="P12" s="770">
        <f>N12*O12</f>
        <v>0</v>
      </c>
      <c r="Q12" s="1706"/>
      <c r="R12" s="1707">
        <f>D12+G12+J12+M12+P12-Q12</f>
        <v>0</v>
      </c>
    </row>
    <row r="13" spans="1:19" s="554" customFormat="1" ht="30" customHeight="1" thickBot="1" x14ac:dyDescent="0.25">
      <c r="A13" s="1722" t="s">
        <v>357</v>
      </c>
      <c r="B13" s="1720"/>
      <c r="C13" s="1715">
        <v>36</v>
      </c>
      <c r="D13" s="1721">
        <f>B13*C13</f>
        <v>0</v>
      </c>
      <c r="E13" s="1720"/>
      <c r="F13" s="1715">
        <v>2</v>
      </c>
      <c r="G13" s="1721">
        <f>E13*F13</f>
        <v>0</v>
      </c>
      <c r="H13" s="1720"/>
      <c r="I13" s="1715">
        <f>IF(H13=0,F19,VLOOKUP(B13,E19:G21,2,F19))</f>
        <v>22</v>
      </c>
      <c r="J13" s="1721">
        <f>H13*I13</f>
        <v>0</v>
      </c>
      <c r="K13" s="1720"/>
      <c r="L13" s="1715">
        <f>IF(K13=0,N19,VLOOKUP(K13,L19:N21,3,N19))</f>
        <v>40</v>
      </c>
      <c r="M13" s="1721">
        <f>K13*L13</f>
        <v>0</v>
      </c>
      <c r="N13" s="1720"/>
      <c r="O13" s="1715">
        <v>6</v>
      </c>
      <c r="P13" s="1716">
        <f>N13*O13</f>
        <v>0</v>
      </c>
      <c r="Q13" s="1717"/>
      <c r="R13" s="1718">
        <f>D13+G13+J13+M13+P13-Q13</f>
        <v>0</v>
      </c>
    </row>
    <row r="14" spans="1:19" s="554" customFormat="1" ht="7.5" customHeight="1" thickBot="1" x14ac:dyDescent="0.25">
      <c r="A14" s="1511"/>
      <c r="B14" s="606"/>
      <c r="C14" s="549"/>
      <c r="D14" s="549"/>
      <c r="E14" s="602"/>
      <c r="H14" s="602"/>
      <c r="K14" s="602"/>
      <c r="N14" s="602"/>
      <c r="Q14" s="1714"/>
      <c r="R14" s="671"/>
    </row>
    <row r="15" spans="1:19" s="554" customFormat="1" ht="27" customHeight="1" thickTop="1" thickBot="1" x14ac:dyDescent="0.25">
      <c r="A15" s="1512" t="s">
        <v>11</v>
      </c>
      <c r="B15" s="106">
        <f>SUM(B12:B13)</f>
        <v>0</v>
      </c>
      <c r="C15" s="673" t="s">
        <v>15</v>
      </c>
      <c r="D15" s="674">
        <f>SUM(D12:D13)</f>
        <v>0</v>
      </c>
      <c r="E15" s="106">
        <f>SUM(E12:E13)</f>
        <v>0</v>
      </c>
      <c r="F15" s="673" t="s">
        <v>15</v>
      </c>
      <c r="G15" s="674">
        <f>SUM(G12:G13)</f>
        <v>0</v>
      </c>
      <c r="H15" s="106">
        <f>SUM(H12:H13)</f>
        <v>0</v>
      </c>
      <c r="I15" s="673" t="s">
        <v>15</v>
      </c>
      <c r="J15" s="674">
        <f>SUM(J12:J13)</f>
        <v>0</v>
      </c>
      <c r="K15" s="106">
        <f>SUM(K12:K13)</f>
        <v>0</v>
      </c>
      <c r="L15" s="673" t="s">
        <v>15</v>
      </c>
      <c r="M15" s="674">
        <f>SUM(M12:M13)</f>
        <v>0</v>
      </c>
      <c r="N15" s="106">
        <f>SUM(N12:N13)</f>
        <v>0</v>
      </c>
      <c r="O15" s="673" t="s">
        <v>15</v>
      </c>
      <c r="P15" s="674">
        <f>SUM(P12:P13)</f>
        <v>0</v>
      </c>
      <c r="Q15" s="704">
        <f>SUM(Q12:Q13)</f>
        <v>0</v>
      </c>
      <c r="R15" s="676">
        <f>SUM(R12:R14)</f>
        <v>0</v>
      </c>
    </row>
    <row r="16" spans="1:19" ht="13.5" thickTop="1" x14ac:dyDescent="0.2"/>
    <row r="17" spans="1:18" x14ac:dyDescent="0.2">
      <c r="A17" s="6" t="s">
        <v>551</v>
      </c>
      <c r="E17" s="1513"/>
      <c r="F17" s="1704" t="s">
        <v>346</v>
      </c>
      <c r="G17" s="1704"/>
      <c r="H17" s="6" t="s">
        <v>358</v>
      </c>
      <c r="I17" s="602"/>
      <c r="L17" s="1513"/>
      <c r="M17" s="1704" t="s">
        <v>346</v>
      </c>
      <c r="N17" s="1704"/>
      <c r="R17" s="602"/>
    </row>
    <row r="18" spans="1:18" x14ac:dyDescent="0.2">
      <c r="A18" s="1563"/>
      <c r="E18" s="1515" t="s">
        <v>347</v>
      </c>
      <c r="F18" s="1516" t="s">
        <v>348</v>
      </c>
      <c r="G18" s="1516" t="s">
        <v>349</v>
      </c>
      <c r="H18" s="1563"/>
      <c r="I18" s="602"/>
      <c r="L18" s="1515" t="s">
        <v>347</v>
      </c>
      <c r="M18" s="1516" t="s">
        <v>348</v>
      </c>
      <c r="N18" s="1516" t="s">
        <v>349</v>
      </c>
    </row>
    <row r="19" spans="1:18" x14ac:dyDescent="0.2">
      <c r="E19" s="1517">
        <v>1</v>
      </c>
      <c r="F19" s="1518">
        <v>22</v>
      </c>
      <c r="G19" s="1518">
        <v>30</v>
      </c>
      <c r="H19"/>
      <c r="I19" s="602"/>
      <c r="L19" s="1517">
        <v>1</v>
      </c>
      <c r="M19" s="1518">
        <v>26</v>
      </c>
      <c r="N19" s="1518">
        <v>40</v>
      </c>
    </row>
    <row r="20" spans="1:18" x14ac:dyDescent="0.2">
      <c r="E20" s="1517">
        <v>2</v>
      </c>
      <c r="F20" s="1518">
        <v>12</v>
      </c>
      <c r="G20" s="1518">
        <v>21</v>
      </c>
      <c r="H20"/>
      <c r="I20" s="602"/>
      <c r="L20" s="1517">
        <v>2</v>
      </c>
      <c r="M20" s="1518">
        <v>14</v>
      </c>
      <c r="N20" s="1518">
        <v>29</v>
      </c>
    </row>
    <row r="21" spans="1:18" x14ac:dyDescent="0.2">
      <c r="E21" s="1517">
        <v>3</v>
      </c>
      <c r="F21" s="1518">
        <v>9</v>
      </c>
      <c r="G21" s="1518">
        <v>17</v>
      </c>
      <c r="H21"/>
      <c r="I21" s="602"/>
      <c r="L21" s="1517">
        <v>3</v>
      </c>
      <c r="M21" s="1518">
        <v>10</v>
      </c>
      <c r="N21" s="1518">
        <v>24</v>
      </c>
    </row>
    <row r="22" spans="1:18" x14ac:dyDescent="0.2">
      <c r="D22" s="389"/>
    </row>
    <row r="23" spans="1:18" x14ac:dyDescent="0.2">
      <c r="A23" s="159" t="s">
        <v>494</v>
      </c>
    </row>
  </sheetData>
  <mergeCells count="3">
    <mergeCell ref="B8:D8"/>
    <mergeCell ref="E8:P8"/>
    <mergeCell ref="E9:P9"/>
  </mergeCells>
  <dataValidations count="2"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N12:N13 K12:K13" xr:uid="{00000000-0002-0000-6E00-000000000000}"/>
    <dataValidation allowBlank="1" showInputMessage="1" showErrorMessage="1" errorTitle="Einzügige Klassen" error="Bitte überprüfen Sie Ihre Eingabe für einzügige Klassen." sqref="E13 H13" xr:uid="{00000000-0002-0000-6E00-000001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Tabelle51">
    <pageSetUpPr fitToPage="1"/>
  </sheetPr>
  <dimension ref="A1:V26"/>
  <sheetViews>
    <sheetView showGridLines="0" zoomScale="115" zoomScaleNormal="115" zoomScaleSheetLayoutView="115" workbookViewId="0"/>
  </sheetViews>
  <sheetFormatPr baseColWidth="10" defaultRowHeight="12.75" x14ac:dyDescent="0.2"/>
  <cols>
    <col min="1" max="1" width="18.7109375" customWidth="1"/>
    <col min="2" max="2" width="10.28515625" customWidth="1"/>
    <col min="3" max="3" width="6.7109375" style="602" customWidth="1"/>
    <col min="4" max="4" width="4.7109375" customWidth="1"/>
    <col min="5" max="5" width="6.140625" customWidth="1"/>
    <col min="6" max="6" width="6.85546875" style="602" customWidth="1"/>
    <col min="7" max="7" width="4.7109375" customWidth="1"/>
    <col min="8" max="8" width="6.140625" customWidth="1"/>
    <col min="9" max="9" width="7.7109375" style="602" customWidth="1"/>
    <col min="10" max="10" width="4.7109375" customWidth="1"/>
    <col min="11" max="11" width="6.140625" customWidth="1"/>
    <col min="12" max="12" width="7.7109375" style="602" customWidth="1"/>
    <col min="13" max="13" width="4.7109375" style="554" customWidth="1"/>
    <col min="14" max="14" width="6.28515625" style="554" customWidth="1"/>
    <col min="15" max="15" width="5.7109375" customWidth="1"/>
    <col min="16" max="16" width="12.140625" style="554" customWidth="1"/>
    <col min="17" max="17" width="6.140625" customWidth="1"/>
    <col min="18" max="19" width="9.7109375" customWidth="1"/>
    <col min="20" max="20" width="5.7109375" customWidth="1"/>
    <col min="21" max="21" width="8.5703125" customWidth="1"/>
    <col min="22" max="22" width="7.140625" customWidth="1"/>
  </cols>
  <sheetData>
    <row r="1" spans="1:22" x14ac:dyDescent="0.2">
      <c r="A1" t="s">
        <v>207</v>
      </c>
    </row>
    <row r="2" spans="1:22" ht="18" customHeight="1" x14ac:dyDescent="0.2"/>
    <row r="3" spans="1:22" s="681" customFormat="1" ht="18" x14ac:dyDescent="0.25">
      <c r="A3" s="3" t="s">
        <v>208</v>
      </c>
      <c r="B3" s="706"/>
      <c r="C3" s="678"/>
      <c r="D3" s="679"/>
      <c r="E3" s="679"/>
      <c r="F3" s="772"/>
      <c r="G3" s="706"/>
      <c r="H3" s="706"/>
      <c r="I3" s="678"/>
      <c r="J3" s="679"/>
      <c r="K3" s="679"/>
      <c r="L3" s="678"/>
      <c r="M3" s="680"/>
      <c r="N3" s="680"/>
      <c r="O3" s="679"/>
      <c r="P3" s="680"/>
      <c r="Q3" s="679"/>
      <c r="R3" s="679"/>
      <c r="S3" s="679"/>
      <c r="T3" s="679"/>
      <c r="U3" s="679"/>
    </row>
    <row r="4" spans="1:22" s="681" customFormat="1" ht="18" x14ac:dyDescent="0.25">
      <c r="A4" s="3" t="s">
        <v>325</v>
      </c>
      <c r="B4" s="706"/>
      <c r="C4" s="678"/>
      <c r="D4" s="679"/>
      <c r="E4" s="679"/>
      <c r="F4" s="772"/>
      <c r="G4" s="706"/>
      <c r="H4" s="706"/>
      <c r="I4" s="678"/>
      <c r="J4" s="679"/>
      <c r="K4" s="679"/>
      <c r="L4" s="678"/>
      <c r="M4" s="680"/>
      <c r="N4" s="680"/>
      <c r="O4" s="679"/>
      <c r="P4" s="680"/>
      <c r="Q4" s="679"/>
      <c r="R4" s="679"/>
      <c r="S4" s="679"/>
      <c r="T4" s="679"/>
      <c r="U4" s="679"/>
    </row>
    <row r="5" spans="1:22" ht="30" customHeight="1" x14ac:dyDescent="0.2">
      <c r="A5" s="2"/>
      <c r="B5" s="2"/>
      <c r="C5" s="606"/>
      <c r="D5" s="2"/>
      <c r="E5" s="2"/>
      <c r="F5" s="606"/>
      <c r="G5" s="2"/>
      <c r="H5" s="2"/>
      <c r="I5" s="606"/>
      <c r="J5" s="2"/>
      <c r="K5" s="2"/>
      <c r="L5" s="606"/>
      <c r="M5" s="549"/>
      <c r="N5" s="549"/>
      <c r="O5" s="2"/>
      <c r="P5" s="549"/>
      <c r="Q5" s="2"/>
      <c r="R5" s="2"/>
      <c r="S5" s="2"/>
      <c r="T5" s="2"/>
      <c r="U5" s="2"/>
      <c r="V5" s="2"/>
    </row>
    <row r="6" spans="1:22" ht="20.25" customHeight="1" x14ac:dyDescent="0.2">
      <c r="A6" s="1" t="s">
        <v>2</v>
      </c>
      <c r="B6" s="1"/>
      <c r="C6" s="126"/>
      <c r="D6" s="126"/>
      <c r="E6" s="126"/>
      <c r="F6" s="608"/>
      <c r="G6" s="126"/>
      <c r="H6" s="126"/>
      <c r="I6" s="608"/>
      <c r="J6" s="126"/>
      <c r="K6" s="126"/>
      <c r="L6" s="608"/>
      <c r="M6" s="608"/>
      <c r="N6" s="608"/>
      <c r="O6" s="7"/>
      <c r="P6" s="607" t="s">
        <v>3</v>
      </c>
      <c r="Q6" s="741"/>
      <c r="R6" s="126"/>
      <c r="S6" s="126"/>
      <c r="T6" s="7"/>
      <c r="U6" s="7"/>
      <c r="V6" s="2"/>
    </row>
    <row r="7" spans="1:22" ht="21" customHeight="1" x14ac:dyDescent="0.2">
      <c r="A7" s="2"/>
      <c r="B7" s="2"/>
      <c r="C7" s="126"/>
      <c r="D7" s="126"/>
      <c r="E7" s="126"/>
      <c r="F7" s="608"/>
      <c r="G7" s="126"/>
      <c r="H7" s="126"/>
      <c r="I7" s="608"/>
      <c r="J7" s="126"/>
      <c r="K7" s="126"/>
      <c r="L7" s="608"/>
      <c r="M7" s="608"/>
      <c r="N7" s="608"/>
      <c r="O7" s="7"/>
      <c r="P7" s="607" t="s">
        <v>4</v>
      </c>
      <c r="Q7" s="741"/>
      <c r="R7" s="172" t="str">
        <f>Logo!B1</f>
        <v>2026/27</v>
      </c>
      <c r="S7" s="172"/>
      <c r="T7" s="7"/>
      <c r="U7" s="7"/>
      <c r="V7" s="2"/>
    </row>
    <row r="8" spans="1:22" ht="29.25" customHeight="1" thickBot="1" x14ac:dyDescent="0.25">
      <c r="A8" s="2"/>
      <c r="B8" s="2"/>
      <c r="C8" s="606"/>
      <c r="D8" s="2"/>
      <c r="E8" s="2"/>
      <c r="F8" s="606"/>
      <c r="G8" s="2"/>
      <c r="H8" s="2"/>
      <c r="I8" s="606"/>
      <c r="J8" s="2"/>
      <c r="K8" s="2"/>
      <c r="L8" s="606"/>
      <c r="M8" s="549"/>
      <c r="N8" s="549"/>
      <c r="O8" s="2"/>
      <c r="P8" s="549"/>
      <c r="Q8" s="2"/>
      <c r="R8" s="2"/>
      <c r="S8" s="2"/>
      <c r="T8" s="2"/>
      <c r="U8" s="2"/>
      <c r="V8" s="2"/>
    </row>
    <row r="9" spans="1:22" s="613" customFormat="1" ht="18" customHeight="1" thickTop="1" x14ac:dyDescent="0.25">
      <c r="A9" s="794"/>
      <c r="B9" s="795"/>
      <c r="C9" s="2909" t="s">
        <v>5</v>
      </c>
      <c r="D9" s="2882"/>
      <c r="E9" s="2882"/>
      <c r="F9" s="2882"/>
      <c r="G9" s="2882"/>
      <c r="H9" s="2910"/>
      <c r="I9" s="2907" t="s">
        <v>6</v>
      </c>
      <c r="J9" s="2882"/>
      <c r="K9" s="2882"/>
      <c r="L9" s="2882"/>
      <c r="M9" s="2882"/>
      <c r="N9" s="2882"/>
      <c r="O9" s="2882"/>
      <c r="P9" s="2882"/>
      <c r="Q9" s="2883"/>
      <c r="R9" s="722" t="s">
        <v>7</v>
      </c>
      <c r="S9" s="611" t="s">
        <v>8</v>
      </c>
      <c r="T9" s="612"/>
    </row>
    <row r="10" spans="1:22" ht="18" customHeight="1" thickBot="1" x14ac:dyDescent="0.25">
      <c r="A10" s="156"/>
      <c r="B10" s="144"/>
      <c r="C10" s="796"/>
      <c r="E10" s="723"/>
      <c r="F10" s="602" t="s">
        <v>187</v>
      </c>
      <c r="G10" s="797"/>
      <c r="H10" s="133"/>
      <c r="I10" s="3003" t="s">
        <v>209</v>
      </c>
      <c r="J10" s="2864"/>
      <c r="K10" s="2864"/>
      <c r="L10" s="2864"/>
      <c r="M10" s="2864"/>
      <c r="N10" s="2864"/>
      <c r="O10" s="2864"/>
      <c r="P10" s="2864"/>
      <c r="Q10" s="2865"/>
      <c r="R10" s="686"/>
      <c r="S10" s="616"/>
      <c r="T10" s="115"/>
    </row>
    <row r="11" spans="1:22" ht="110.25" customHeight="1" x14ac:dyDescent="0.2">
      <c r="A11" s="798"/>
      <c r="B11" s="23"/>
      <c r="C11" s="799" t="s">
        <v>39</v>
      </c>
      <c r="D11" s="565" t="s">
        <v>69</v>
      </c>
      <c r="E11" s="139" t="s">
        <v>11</v>
      </c>
      <c r="F11" s="617" t="s">
        <v>210</v>
      </c>
      <c r="G11" s="22" t="s">
        <v>53</v>
      </c>
      <c r="H11" s="139" t="s">
        <v>11</v>
      </c>
      <c r="I11" s="618" t="s">
        <v>182</v>
      </c>
      <c r="J11" s="565" t="s">
        <v>53</v>
      </c>
      <c r="K11" s="139" t="s">
        <v>11</v>
      </c>
      <c r="L11" s="618" t="s">
        <v>183</v>
      </c>
      <c r="M11" s="565" t="s">
        <v>53</v>
      </c>
      <c r="N11" s="567" t="s">
        <v>11</v>
      </c>
      <c r="O11" s="617" t="s">
        <v>211</v>
      </c>
      <c r="P11" s="689" t="s">
        <v>194</v>
      </c>
      <c r="Q11" s="688" t="s">
        <v>11</v>
      </c>
      <c r="R11" s="568" t="s">
        <v>13</v>
      </c>
      <c r="S11" s="568" t="s">
        <v>492</v>
      </c>
    </row>
    <row r="12" spans="1:22" ht="13.5" thickBot="1" x14ac:dyDescent="0.25">
      <c r="A12" s="800"/>
      <c r="B12" s="801"/>
      <c r="C12" s="619"/>
      <c r="D12" s="34"/>
      <c r="E12" s="35"/>
      <c r="F12" s="620"/>
      <c r="G12" s="39"/>
      <c r="H12" s="144"/>
      <c r="I12" s="621"/>
      <c r="J12" s="39"/>
      <c r="K12" s="144"/>
      <c r="L12" s="690"/>
      <c r="M12" s="691"/>
      <c r="N12" s="549"/>
      <c r="O12" s="43"/>
      <c r="P12" s="691"/>
      <c r="Q12" s="2"/>
      <c r="R12" s="616"/>
      <c r="S12" s="16"/>
    </row>
    <row r="13" spans="1:22" s="554" customFormat="1" ht="20.25" customHeight="1" x14ac:dyDescent="0.2">
      <c r="A13" s="822" t="s">
        <v>132</v>
      </c>
      <c r="B13" s="823"/>
      <c r="C13" s="623"/>
      <c r="D13" s="624">
        <v>21</v>
      </c>
      <c r="E13" s="693">
        <f>C13*D13</f>
        <v>0</v>
      </c>
      <c r="F13" s="696" t="s">
        <v>15</v>
      </c>
      <c r="G13" s="824" t="s">
        <v>15</v>
      </c>
      <c r="H13" s="774" t="s">
        <v>15</v>
      </c>
      <c r="I13" s="696" t="s">
        <v>15</v>
      </c>
      <c r="J13" s="824" t="s">
        <v>15</v>
      </c>
      <c r="K13" s="774" t="s">
        <v>15</v>
      </c>
      <c r="L13" s="696" t="s">
        <v>15</v>
      </c>
      <c r="M13" s="824" t="s">
        <v>15</v>
      </c>
      <c r="N13" s="774" t="s">
        <v>15</v>
      </c>
      <c r="O13" s="694"/>
      <c r="P13" s="624">
        <v>6</v>
      </c>
      <c r="Q13" s="695">
        <f>O13*P13</f>
        <v>0</v>
      </c>
      <c r="R13" s="629"/>
      <c r="S13" s="630">
        <f>E13+Q13-R13</f>
        <v>0</v>
      </c>
    </row>
    <row r="14" spans="1:22" s="554" customFormat="1" ht="20.25" customHeight="1" x14ac:dyDescent="0.2">
      <c r="A14" s="825" t="s">
        <v>133</v>
      </c>
      <c r="B14" s="826"/>
      <c r="C14" s="637"/>
      <c r="D14" s="638">
        <v>18</v>
      </c>
      <c r="E14" s="634">
        <f>C14*D14</f>
        <v>0</v>
      </c>
      <c r="F14" s="775" t="s">
        <v>15</v>
      </c>
      <c r="G14" s="827" t="s">
        <v>15</v>
      </c>
      <c r="H14" s="644" t="s">
        <v>15</v>
      </c>
      <c r="I14" s="775" t="s">
        <v>15</v>
      </c>
      <c r="J14" s="775" t="s">
        <v>15</v>
      </c>
      <c r="K14" s="644" t="s">
        <v>15</v>
      </c>
      <c r="L14" s="775" t="s">
        <v>15</v>
      </c>
      <c r="M14" s="775" t="s">
        <v>15</v>
      </c>
      <c r="N14" s="644" t="s">
        <v>15</v>
      </c>
      <c r="O14" s="637"/>
      <c r="P14" s="638">
        <v>6</v>
      </c>
      <c r="Q14" s="828">
        <f>O14*P14</f>
        <v>0</v>
      </c>
      <c r="R14" s="646"/>
      <c r="S14" s="647">
        <f>E14+Q14-R14</f>
        <v>0</v>
      </c>
    </row>
    <row r="15" spans="1:22" s="554" customFormat="1" ht="22.5" customHeight="1" x14ac:dyDescent="0.2">
      <c r="A15" s="829" t="s">
        <v>212</v>
      </c>
      <c r="B15" s="830" t="s">
        <v>132</v>
      </c>
      <c r="C15" s="649" t="s">
        <v>15</v>
      </c>
      <c r="D15" s="650" t="s">
        <v>15</v>
      </c>
      <c r="E15" s="651" t="s">
        <v>15</v>
      </c>
      <c r="F15" s="652"/>
      <c r="G15" s="653">
        <v>17</v>
      </c>
      <c r="H15" s="654">
        <f>F15*G15</f>
        <v>0</v>
      </c>
      <c r="I15" s="652"/>
      <c r="J15" s="831">
        <v>2</v>
      </c>
      <c r="K15" s="654">
        <f>I15*J15</f>
        <v>0</v>
      </c>
      <c r="L15" s="652"/>
      <c r="M15" s="653">
        <v>10</v>
      </c>
      <c r="N15" s="654">
        <f>L15*M15</f>
        <v>0</v>
      </c>
      <c r="O15" s="832" t="s">
        <v>15</v>
      </c>
      <c r="P15" s="650" t="s">
        <v>15</v>
      </c>
      <c r="Q15" s="833" t="s">
        <v>15</v>
      </c>
      <c r="R15" s="834"/>
      <c r="S15" s="835">
        <f>H15+K15+N15-R15</f>
        <v>0</v>
      </c>
    </row>
    <row r="16" spans="1:22" s="554" customFormat="1" ht="22.5" customHeight="1" x14ac:dyDescent="0.2">
      <c r="A16" s="836"/>
      <c r="B16" s="837" t="s">
        <v>133</v>
      </c>
      <c r="C16" s="657" t="s">
        <v>15</v>
      </c>
      <c r="D16" s="658" t="s">
        <v>15</v>
      </c>
      <c r="E16" s="659" t="s">
        <v>15</v>
      </c>
      <c r="F16" s="660">
        <v>2</v>
      </c>
      <c r="G16" s="661">
        <v>20</v>
      </c>
      <c r="H16" s="654">
        <f>F16*G16</f>
        <v>40</v>
      </c>
      <c r="I16" s="660"/>
      <c r="J16" s="838">
        <v>2</v>
      </c>
      <c r="K16" s="654">
        <f>I16*J16</f>
        <v>0</v>
      </c>
      <c r="L16" s="660">
        <v>2</v>
      </c>
      <c r="M16" s="661">
        <v>17</v>
      </c>
      <c r="N16" s="654">
        <f>L16*M16</f>
        <v>34</v>
      </c>
      <c r="O16" s="839" t="s">
        <v>15</v>
      </c>
      <c r="P16" s="658" t="s">
        <v>15</v>
      </c>
      <c r="Q16" s="840" t="s">
        <v>15</v>
      </c>
      <c r="R16" s="727"/>
      <c r="S16" s="835">
        <f>H16+K16+N16-R16</f>
        <v>74</v>
      </c>
    </row>
    <row r="17" spans="1:19" s="554" customFormat="1" ht="22.5" customHeight="1" x14ac:dyDescent="0.2">
      <c r="A17" s="841" t="s">
        <v>213</v>
      </c>
      <c r="B17" s="837" t="s">
        <v>132</v>
      </c>
      <c r="C17" s="657" t="s">
        <v>15</v>
      </c>
      <c r="D17" s="658" t="s">
        <v>15</v>
      </c>
      <c r="E17" s="659" t="s">
        <v>15</v>
      </c>
      <c r="F17" s="660"/>
      <c r="G17" s="661">
        <v>18</v>
      </c>
      <c r="H17" s="654">
        <f>F17*G17</f>
        <v>0</v>
      </c>
      <c r="I17" s="660"/>
      <c r="J17" s="838">
        <v>2</v>
      </c>
      <c r="K17" s="654">
        <f>I17*J17</f>
        <v>0</v>
      </c>
      <c r="L17" s="660"/>
      <c r="M17" s="661">
        <v>12</v>
      </c>
      <c r="N17" s="654">
        <f>L17*M17</f>
        <v>0</v>
      </c>
      <c r="O17" s="839" t="s">
        <v>15</v>
      </c>
      <c r="P17" s="658" t="s">
        <v>15</v>
      </c>
      <c r="Q17" s="840" t="s">
        <v>15</v>
      </c>
      <c r="R17" s="727"/>
      <c r="S17" s="835">
        <f>H17+K17+N17-R17</f>
        <v>0</v>
      </c>
    </row>
    <row r="18" spans="1:19" s="554" customFormat="1" ht="22.5" customHeight="1" x14ac:dyDescent="0.2">
      <c r="A18" s="842"/>
      <c r="B18" s="843" t="s">
        <v>133</v>
      </c>
      <c r="C18" s="734" t="s">
        <v>15</v>
      </c>
      <c r="D18" s="728" t="s">
        <v>15</v>
      </c>
      <c r="E18" s="729" t="s">
        <v>15</v>
      </c>
      <c r="F18" s="735"/>
      <c r="G18" s="633">
        <v>20</v>
      </c>
      <c r="H18" s="739">
        <f>F18*G18</f>
        <v>0</v>
      </c>
      <c r="I18" s="735"/>
      <c r="J18" s="844">
        <v>2</v>
      </c>
      <c r="K18" s="739">
        <f>I18*J18</f>
        <v>0</v>
      </c>
      <c r="L18" s="735"/>
      <c r="M18" s="633">
        <v>16</v>
      </c>
      <c r="N18" s="739">
        <f>L18*M18</f>
        <v>0</v>
      </c>
      <c r="O18" s="845" t="s">
        <v>15</v>
      </c>
      <c r="P18" s="728" t="s">
        <v>15</v>
      </c>
      <c r="Q18" s="804" t="s">
        <v>15</v>
      </c>
      <c r="R18" s="732"/>
      <c r="S18" s="669">
        <f>H18+K18+N18-R18</f>
        <v>0</v>
      </c>
    </row>
    <row r="19" spans="1:19" s="554" customFormat="1" ht="13.5" thickBot="1" x14ac:dyDescent="0.25">
      <c r="A19" s="670"/>
      <c r="B19" s="549"/>
      <c r="C19" s="606"/>
      <c r="D19" s="549"/>
      <c r="E19" s="549"/>
      <c r="F19" s="602"/>
      <c r="I19" s="602"/>
      <c r="L19" s="602"/>
      <c r="M19" s="549"/>
      <c r="N19" s="549"/>
      <c r="O19" s="549"/>
      <c r="P19" s="549"/>
      <c r="Q19" s="549"/>
      <c r="R19" s="670"/>
      <c r="S19" s="671"/>
    </row>
    <row r="20" spans="1:19" s="554" customFormat="1" ht="20.25" customHeight="1" thickTop="1" thickBot="1" x14ac:dyDescent="0.25">
      <c r="A20" s="846" t="s">
        <v>11</v>
      </c>
      <c r="B20" s="805"/>
      <c r="C20" s="76">
        <f>SUM(C13:C14)</f>
        <v>0</v>
      </c>
      <c r="D20" s="673" t="s">
        <v>15</v>
      </c>
      <c r="E20" s="675">
        <f>SUM(E13:E19)</f>
        <v>0</v>
      </c>
      <c r="F20" s="106">
        <f>SUM(F15:F18)</f>
        <v>2</v>
      </c>
      <c r="G20" s="673" t="s">
        <v>15</v>
      </c>
      <c r="H20" s="675">
        <f>SUM(H15:H19)</f>
        <v>40</v>
      </c>
      <c r="I20" s="106">
        <f>SUM(I15:I18)</f>
        <v>0</v>
      </c>
      <c r="J20" s="673" t="s">
        <v>15</v>
      </c>
      <c r="K20" s="674">
        <f>SUM(K15:K19)</f>
        <v>0</v>
      </c>
      <c r="L20" s="106">
        <f>SUM(L15:L18)</f>
        <v>2</v>
      </c>
      <c r="M20" s="673" t="s">
        <v>15</v>
      </c>
      <c r="N20" s="847">
        <f>SUM(N15:N19)</f>
        <v>34</v>
      </c>
      <c r="O20" s="106">
        <f>SUM(O13:O14)</f>
        <v>0</v>
      </c>
      <c r="P20" s="673" t="s">
        <v>15</v>
      </c>
      <c r="Q20" s="675">
        <f>SUM(Q13:Q19)</f>
        <v>0</v>
      </c>
      <c r="R20" s="704">
        <f>SUM(R13:R18)</f>
        <v>0</v>
      </c>
      <c r="S20" s="676">
        <f>SUM(S13:S19)</f>
        <v>74</v>
      </c>
    </row>
    <row r="21" spans="1:19" ht="13.5" thickTop="1" x14ac:dyDescent="0.2"/>
    <row r="22" spans="1:19" x14ac:dyDescent="0.2">
      <c r="A22" s="159" t="s">
        <v>144</v>
      </c>
      <c r="B22" s="159"/>
      <c r="C22" s="677"/>
      <c r="D22" s="159"/>
      <c r="E22" s="159"/>
    </row>
    <row r="23" spans="1:19" x14ac:dyDescent="0.2">
      <c r="A23" s="1675" t="s">
        <v>145</v>
      </c>
    </row>
    <row r="24" spans="1:19" x14ac:dyDescent="0.2">
      <c r="A24" s="159" t="s">
        <v>494</v>
      </c>
    </row>
    <row r="25" spans="1:19" x14ac:dyDescent="0.2">
      <c r="P25"/>
    </row>
    <row r="26" spans="1:19" x14ac:dyDescent="0.2">
      <c r="P26"/>
    </row>
  </sheetData>
  <customSheetViews>
    <customSheetView guid="{2CE9943A-8A31-4E31-B3EE-3F9C82D3339D}" showGridLines="0" fitToPage="1">
      <colBreaks count="1" manualBreakCount="1">
        <brk id="19" max="1048575" man="1"/>
      </colBreaks>
      <pageMargins left="0.78740157480314965" right="0.78740157480314965" top="0.98425196850393704" bottom="0.98425196850393704" header="0.51181102362204722" footer="0.51181102362204722"/>
      <printOptions horizontalCentered="1"/>
      <pageSetup paperSize="9" scale="88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C9:H9"/>
    <mergeCell ref="I9:Q9"/>
    <mergeCell ref="I10:Q10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6" orientation="landscape" r:id="rId2"/>
  <headerFooter alignWithMargins="0">
    <oddHeader>&amp;CBayerisches Staatsministerium für Unterricht und Kultus</oddHeader>
    <oddFooter>&amp;L&amp;A&amp;R&amp;D</oddFooter>
  </headerFooter>
  <colBreaks count="1" manualBreakCount="1">
    <brk id="19" max="1048575" man="1"/>
  </colBreaks>
  <drawing r:id="rId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Tabelle52"/>
  <dimension ref="A1:M20"/>
  <sheetViews>
    <sheetView showGridLines="0" zoomScaleNormal="100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6" width="7.85546875" customWidth="1"/>
    <col min="7" max="7" width="7.42578125" customWidth="1"/>
    <col min="8" max="8" width="10" style="602" customWidth="1"/>
    <col min="9" max="9" width="8.5703125" customWidth="1"/>
    <col min="10" max="10" width="7.7109375" customWidth="1"/>
    <col min="11" max="11" width="12.42578125" customWidth="1"/>
    <col min="12" max="12" width="10.85546875" customWidth="1"/>
    <col min="13" max="13" width="9.7109375" customWidth="1"/>
    <col min="14" max="14" width="13.140625" customWidth="1"/>
    <col min="15" max="15" width="12.42578125" customWidth="1"/>
    <col min="16" max="16" width="5.7109375" customWidth="1"/>
  </cols>
  <sheetData>
    <row r="1" spans="1:13" x14ac:dyDescent="0.2">
      <c r="A1" t="s">
        <v>214</v>
      </c>
    </row>
    <row r="2" spans="1:13" ht="24.75" customHeight="1" x14ac:dyDescent="0.2"/>
    <row r="3" spans="1:13" x14ac:dyDescent="0.2">
      <c r="A3" s="1" t="s">
        <v>202</v>
      </c>
    </row>
    <row r="4" spans="1:13" x14ac:dyDescent="0.2">
      <c r="A4" s="1" t="s">
        <v>215</v>
      </c>
    </row>
    <row r="5" spans="1:13" ht="16.899999999999999" customHeight="1" x14ac:dyDescent="0.2">
      <c r="A5" s="2"/>
      <c r="B5" s="606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21.75" customHeight="1" x14ac:dyDescent="0.2">
      <c r="A6" s="1" t="s">
        <v>2</v>
      </c>
      <c r="B6" s="126"/>
      <c r="C6" s="126"/>
      <c r="D6" s="126"/>
      <c r="E6" s="126"/>
      <c r="F6" s="126"/>
      <c r="G6" s="126"/>
      <c r="H6"/>
      <c r="I6" s="820" t="s">
        <v>3</v>
      </c>
      <c r="K6" s="126"/>
      <c r="L6" s="126"/>
      <c r="M6" s="7"/>
    </row>
    <row r="7" spans="1:13" ht="21" customHeight="1" x14ac:dyDescent="0.2">
      <c r="A7" s="2"/>
      <c r="B7" s="126"/>
      <c r="C7" s="126"/>
      <c r="D7" s="126"/>
      <c r="E7" s="126"/>
      <c r="F7" s="126"/>
      <c r="G7" s="126"/>
      <c r="H7"/>
      <c r="I7" s="820" t="s">
        <v>4</v>
      </c>
      <c r="K7" s="172" t="str">
        <f>Logo!B1</f>
        <v>2026/27</v>
      </c>
      <c r="L7" s="172"/>
      <c r="M7" s="7"/>
    </row>
    <row r="8" spans="1:13" ht="30" customHeight="1" thickBot="1" x14ac:dyDescent="0.25">
      <c r="A8" s="2"/>
      <c r="B8" s="606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s="613" customFormat="1" ht="15" customHeight="1" thickTop="1" x14ac:dyDescent="0.25">
      <c r="A9" s="609"/>
      <c r="B9" s="2909" t="s">
        <v>138</v>
      </c>
      <c r="C9" s="2882"/>
      <c r="D9" s="2882"/>
      <c r="E9" s="3091" t="s">
        <v>6</v>
      </c>
      <c r="F9" s="3092"/>
      <c r="G9" s="3092"/>
      <c r="H9" s="3092"/>
      <c r="I9" s="3092"/>
      <c r="J9" s="3093"/>
      <c r="K9" s="610" t="s">
        <v>7</v>
      </c>
      <c r="L9" s="611" t="s">
        <v>8</v>
      </c>
      <c r="M9" s="612"/>
    </row>
    <row r="10" spans="1:13" ht="23.25" customHeight="1" thickBot="1" x14ac:dyDescent="0.25">
      <c r="A10" s="131"/>
      <c r="B10" s="614"/>
      <c r="D10" s="132"/>
      <c r="E10" s="848" t="s">
        <v>140</v>
      </c>
      <c r="F10" s="132"/>
      <c r="G10" s="132"/>
      <c r="H10" s="132"/>
      <c r="I10" s="132"/>
      <c r="J10" s="849"/>
      <c r="K10" s="615"/>
      <c r="L10" s="616"/>
      <c r="M10" s="115"/>
    </row>
    <row r="11" spans="1:13" ht="86.25" customHeight="1" x14ac:dyDescent="0.2">
      <c r="A11" s="138"/>
      <c r="B11" s="617" t="s">
        <v>39</v>
      </c>
      <c r="C11" s="565" t="s">
        <v>10</v>
      </c>
      <c r="D11" s="139" t="s">
        <v>11</v>
      </c>
      <c r="E11" s="618" t="s">
        <v>153</v>
      </c>
      <c r="F11" s="565" t="s">
        <v>12</v>
      </c>
      <c r="G11" s="139" t="s">
        <v>11</v>
      </c>
      <c r="H11" s="618" t="s">
        <v>41</v>
      </c>
      <c r="I11" s="565" t="s">
        <v>12</v>
      </c>
      <c r="J11" s="139" t="s">
        <v>11</v>
      </c>
      <c r="K11" s="568" t="s">
        <v>25</v>
      </c>
      <c r="L11" s="568" t="s">
        <v>491</v>
      </c>
    </row>
    <row r="12" spans="1:13" ht="13.5" thickBot="1" x14ac:dyDescent="0.25">
      <c r="A12" s="143"/>
      <c r="B12" s="619"/>
      <c r="C12" s="34"/>
      <c r="D12" s="35"/>
      <c r="E12" s="621"/>
      <c r="F12" s="39"/>
      <c r="G12" s="144"/>
      <c r="H12" s="621"/>
      <c r="I12" s="39"/>
      <c r="J12" s="144"/>
      <c r="K12" s="616"/>
      <c r="L12" s="16"/>
    </row>
    <row r="13" spans="1:13" s="554" customFormat="1" ht="27.75" customHeight="1" x14ac:dyDescent="0.2">
      <c r="A13" s="622" t="s">
        <v>142</v>
      </c>
      <c r="B13" s="623"/>
      <c r="C13" s="624">
        <v>34</v>
      </c>
      <c r="D13" s="693">
        <f>B13*C13</f>
        <v>0</v>
      </c>
      <c r="E13" s="694"/>
      <c r="F13" s="624">
        <v>2</v>
      </c>
      <c r="G13" s="693">
        <f>E13*F13</f>
        <v>0</v>
      </c>
      <c r="H13" s="623"/>
      <c r="I13" s="624">
        <v>8</v>
      </c>
      <c r="J13" s="713">
        <f>H13*I13</f>
        <v>0</v>
      </c>
      <c r="K13" s="629"/>
      <c r="L13" s="630">
        <f>D13+G13+J13-K13</f>
        <v>0</v>
      </c>
    </row>
    <row r="14" spans="1:13" s="554" customFormat="1" ht="27" customHeight="1" x14ac:dyDescent="0.2">
      <c r="A14" s="745" t="s">
        <v>143</v>
      </c>
      <c r="B14" s="697"/>
      <c r="C14" s="698">
        <v>34</v>
      </c>
      <c r="D14" s="715">
        <f>B14*C14</f>
        <v>0</v>
      </c>
      <c r="E14" s="699"/>
      <c r="F14" s="698">
        <v>2</v>
      </c>
      <c r="G14" s="715">
        <f>E14*F14</f>
        <v>0</v>
      </c>
      <c r="H14" s="697"/>
      <c r="I14" s="698">
        <v>8</v>
      </c>
      <c r="J14" s="850">
        <f>H14*I14</f>
        <v>0</v>
      </c>
      <c r="K14" s="702"/>
      <c r="L14" s="717">
        <f>D14+G14+J14-K14</f>
        <v>0</v>
      </c>
    </row>
    <row r="15" spans="1:13" s="554" customFormat="1" ht="13.5" thickBot="1" x14ac:dyDescent="0.25">
      <c r="A15" s="670"/>
      <c r="B15" s="606"/>
      <c r="C15" s="549"/>
      <c r="D15" s="549"/>
      <c r="E15" s="602"/>
      <c r="H15" s="602"/>
      <c r="K15" s="670"/>
      <c r="L15" s="671"/>
    </row>
    <row r="16" spans="1:13" s="554" customFormat="1" ht="30.75" customHeight="1" thickTop="1" thickBot="1" x14ac:dyDescent="0.25">
      <c r="A16" s="672" t="s">
        <v>11</v>
      </c>
      <c r="B16" s="106">
        <f>SUM(B13:B14)</f>
        <v>0</v>
      </c>
      <c r="C16" s="673" t="s">
        <v>15</v>
      </c>
      <c r="D16" s="674">
        <f>SUM(D13:D15)</f>
        <v>0</v>
      </c>
      <c r="E16" s="106">
        <f>SUM(E13:E14)</f>
        <v>0</v>
      </c>
      <c r="F16" s="673" t="s">
        <v>15</v>
      </c>
      <c r="G16" s="674">
        <f>SUM(G13:G15)</f>
        <v>0</v>
      </c>
      <c r="H16" s="106">
        <f>SUM(H13:H14)</f>
        <v>0</v>
      </c>
      <c r="I16" s="673" t="s">
        <v>15</v>
      </c>
      <c r="J16" s="674">
        <f>SUM(J13:J15)</f>
        <v>0</v>
      </c>
      <c r="K16" s="704">
        <f>SUM(K13:K15)</f>
        <v>0</v>
      </c>
      <c r="L16" s="676">
        <f>SUM(L13:L15)</f>
        <v>0</v>
      </c>
    </row>
    <row r="17" spans="1:1" ht="13.5" thickTop="1" x14ac:dyDescent="0.2"/>
    <row r="18" spans="1:1" x14ac:dyDescent="0.2">
      <c r="A18" s="159" t="s">
        <v>494</v>
      </c>
    </row>
    <row r="20" spans="1:1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B9:D9"/>
    <mergeCell ref="E9:J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Tabelle53"/>
  <dimension ref="A1:M20"/>
  <sheetViews>
    <sheetView showGridLines="0" zoomScaleNormal="100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4" width="7.7109375" customWidth="1"/>
    <col min="5" max="5" width="9.7109375" customWidth="1"/>
    <col min="6" max="7" width="7.85546875" customWidth="1"/>
    <col min="8" max="8" width="10" style="602" customWidth="1"/>
    <col min="9" max="10" width="7.7109375" customWidth="1"/>
    <col min="11" max="11" width="12.7109375" customWidth="1"/>
    <col min="12" max="12" width="10.28515625" customWidth="1"/>
    <col min="13" max="13" width="9.7109375" customWidth="1"/>
    <col min="14" max="14" width="13.140625" customWidth="1"/>
    <col min="15" max="15" width="12.42578125" customWidth="1"/>
    <col min="16" max="16" width="5.7109375" customWidth="1"/>
  </cols>
  <sheetData>
    <row r="1" spans="1:13" x14ac:dyDescent="0.2">
      <c r="A1" t="s">
        <v>216</v>
      </c>
    </row>
    <row r="2" spans="1:13" ht="18" customHeight="1" x14ac:dyDescent="0.2"/>
    <row r="3" spans="1:13" x14ac:dyDescent="0.2">
      <c r="A3" s="1" t="s">
        <v>202</v>
      </c>
    </row>
    <row r="4" spans="1:13" x14ac:dyDescent="0.2">
      <c r="A4" s="1" t="s">
        <v>217</v>
      </c>
    </row>
    <row r="5" spans="1:13" ht="16.5" customHeight="1" x14ac:dyDescent="0.2">
      <c r="B5" s="606"/>
      <c r="C5" s="2"/>
      <c r="D5" s="2"/>
      <c r="E5" s="2"/>
      <c r="F5" s="2"/>
      <c r="G5" s="2"/>
      <c r="H5" s="2"/>
      <c r="I5" s="2"/>
      <c r="J5" s="2"/>
    </row>
    <row r="6" spans="1:13" ht="20.25" customHeight="1" x14ac:dyDescent="0.2">
      <c r="A6" s="1" t="s">
        <v>2</v>
      </c>
      <c r="B6" s="126"/>
      <c r="C6" s="126"/>
      <c r="D6" s="126"/>
      <c r="E6" s="126"/>
      <c r="F6" s="126"/>
      <c r="G6" s="126"/>
      <c r="H6" s="172"/>
      <c r="I6" s="820" t="s">
        <v>3</v>
      </c>
      <c r="K6" s="126"/>
      <c r="L6" s="126"/>
      <c r="M6" s="7"/>
    </row>
    <row r="7" spans="1:13" ht="21.75" customHeight="1" x14ac:dyDescent="0.2">
      <c r="A7" s="2"/>
      <c r="B7" s="126"/>
      <c r="C7" s="126"/>
      <c r="D7" s="126"/>
      <c r="E7" s="126"/>
      <c r="F7" s="126"/>
      <c r="G7" s="126"/>
      <c r="H7" s="172"/>
      <c r="I7" s="820" t="s">
        <v>4</v>
      </c>
      <c r="K7" s="172" t="str">
        <f>Logo!B1</f>
        <v>2026/27</v>
      </c>
      <c r="L7" s="172"/>
      <c r="M7" s="7"/>
    </row>
    <row r="8" spans="1:13" ht="30" customHeight="1" thickBot="1" x14ac:dyDescent="0.25">
      <c r="A8" s="2"/>
      <c r="B8" s="606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s="613" customFormat="1" ht="15" customHeight="1" thickTop="1" x14ac:dyDescent="0.25">
      <c r="A9" s="609"/>
      <c r="B9" s="2909" t="s">
        <v>138</v>
      </c>
      <c r="C9" s="2882"/>
      <c r="D9" s="2882"/>
      <c r="E9" s="3091" t="s">
        <v>6</v>
      </c>
      <c r="F9" s="3092"/>
      <c r="G9" s="3092"/>
      <c r="H9" s="3092"/>
      <c r="I9" s="3092"/>
      <c r="J9" s="3093"/>
      <c r="K9" s="610" t="s">
        <v>7</v>
      </c>
      <c r="L9" s="611" t="s">
        <v>8</v>
      </c>
      <c r="M9" s="612"/>
    </row>
    <row r="10" spans="1:13" ht="23.25" customHeight="1" thickBot="1" x14ac:dyDescent="0.25">
      <c r="A10" s="131"/>
      <c r="B10" s="614"/>
      <c r="D10" s="132"/>
      <c r="E10" s="848" t="s">
        <v>140</v>
      </c>
      <c r="F10" s="132"/>
      <c r="G10" s="132"/>
      <c r="H10" s="132"/>
      <c r="I10" s="132"/>
      <c r="J10" s="849"/>
      <c r="K10" s="615"/>
      <c r="L10" s="616"/>
      <c r="M10" s="115"/>
    </row>
    <row r="11" spans="1:13" ht="86.25" customHeight="1" x14ac:dyDescent="0.2">
      <c r="A11" s="138"/>
      <c r="B11" s="617" t="s">
        <v>39</v>
      </c>
      <c r="C11" s="565" t="s">
        <v>10</v>
      </c>
      <c r="D11" s="139" t="s">
        <v>11</v>
      </c>
      <c r="E11" s="618" t="s">
        <v>153</v>
      </c>
      <c r="F11" s="565" t="s">
        <v>12</v>
      </c>
      <c r="G11" s="139" t="s">
        <v>11</v>
      </c>
      <c r="H11" s="618" t="s">
        <v>443</v>
      </c>
      <c r="I11" s="565" t="s">
        <v>12</v>
      </c>
      <c r="J11" s="139" t="s">
        <v>11</v>
      </c>
      <c r="K11" s="568" t="s">
        <v>25</v>
      </c>
      <c r="L11" s="568" t="s">
        <v>492</v>
      </c>
    </row>
    <row r="12" spans="1:13" ht="13.5" thickBot="1" x14ac:dyDescent="0.25">
      <c r="A12" s="143"/>
      <c r="B12" s="619"/>
      <c r="C12" s="34"/>
      <c r="D12" s="35"/>
      <c r="E12" s="621"/>
      <c r="F12" s="39"/>
      <c r="G12" s="144"/>
      <c r="H12" s="621"/>
      <c r="I12" s="39"/>
      <c r="J12" s="144"/>
      <c r="K12" s="616"/>
      <c r="L12" s="16"/>
    </row>
    <row r="13" spans="1:13" s="554" customFormat="1" ht="27.75" customHeight="1" x14ac:dyDescent="0.2">
      <c r="A13" s="622" t="s">
        <v>142</v>
      </c>
      <c r="B13" s="623"/>
      <c r="C13" s="624">
        <v>36</v>
      </c>
      <c r="D13" s="693">
        <f>B13*C13</f>
        <v>0</v>
      </c>
      <c r="E13" s="694"/>
      <c r="F13" s="624">
        <v>2</v>
      </c>
      <c r="G13" s="693">
        <f>E13*F13</f>
        <v>0</v>
      </c>
      <c r="H13" s="623"/>
      <c r="I13" s="624">
        <v>8</v>
      </c>
      <c r="J13" s="744">
        <f>H13*I13</f>
        <v>0</v>
      </c>
      <c r="K13" s="629"/>
      <c r="L13" s="630">
        <f>D13+G13+J13-K13</f>
        <v>0</v>
      </c>
    </row>
    <row r="14" spans="1:13" s="554" customFormat="1" ht="27" customHeight="1" x14ac:dyDescent="0.2">
      <c r="A14" s="745" t="s">
        <v>143</v>
      </c>
      <c r="B14" s="697"/>
      <c r="C14" s="698">
        <v>34</v>
      </c>
      <c r="D14" s="634">
        <f>B14*C14</f>
        <v>0</v>
      </c>
      <c r="E14" s="699"/>
      <c r="F14" s="698">
        <v>2</v>
      </c>
      <c r="G14" s="634">
        <f>E14*F14</f>
        <v>0</v>
      </c>
      <c r="H14" s="697"/>
      <c r="I14" s="698">
        <v>10</v>
      </c>
      <c r="J14" s="715">
        <f>H14*I14</f>
        <v>0</v>
      </c>
      <c r="K14" s="702"/>
      <c r="L14" s="635">
        <f>D14+G14+J14-K14</f>
        <v>0</v>
      </c>
    </row>
    <row r="15" spans="1:13" s="554" customFormat="1" ht="13.5" thickBot="1" x14ac:dyDescent="0.25">
      <c r="A15" s="670"/>
      <c r="B15" s="606"/>
      <c r="C15" s="549"/>
      <c r="D15" s="549"/>
      <c r="E15" s="602"/>
      <c r="H15" s="602"/>
      <c r="K15" s="670"/>
      <c r="L15" s="671"/>
    </row>
    <row r="16" spans="1:13" s="554" customFormat="1" ht="30.75" customHeight="1" thickTop="1" thickBot="1" x14ac:dyDescent="0.25">
      <c r="A16" s="672" t="s">
        <v>11</v>
      </c>
      <c r="B16" s="106">
        <f>SUM(B13:B14)</f>
        <v>0</v>
      </c>
      <c r="C16" s="673" t="s">
        <v>15</v>
      </c>
      <c r="D16" s="674">
        <f>SUM(D13:D15)</f>
        <v>0</v>
      </c>
      <c r="E16" s="106">
        <f>SUM(E13:E14)</f>
        <v>0</v>
      </c>
      <c r="F16" s="673" t="s">
        <v>15</v>
      </c>
      <c r="G16" s="674">
        <f>SUM(G13:G15)</f>
        <v>0</v>
      </c>
      <c r="H16" s="106">
        <f>SUM(H13:H14)</f>
        <v>0</v>
      </c>
      <c r="I16" s="673" t="s">
        <v>15</v>
      </c>
      <c r="J16" s="674">
        <f>SUM(J13:J15)</f>
        <v>0</v>
      </c>
      <c r="K16" s="704">
        <f>SUM(K13:K14)</f>
        <v>0</v>
      </c>
      <c r="L16" s="676">
        <f>SUM(L13:L15)</f>
        <v>0</v>
      </c>
    </row>
    <row r="17" spans="1:1" ht="13.5" thickTop="1" x14ac:dyDescent="0.2"/>
    <row r="18" spans="1:1" x14ac:dyDescent="0.2">
      <c r="A18" s="159" t="s">
        <v>494</v>
      </c>
    </row>
    <row r="20" spans="1:1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B9:D9"/>
    <mergeCell ref="E9:J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Tabelle15"/>
  <dimension ref="A1:R23"/>
  <sheetViews>
    <sheetView showGridLines="0" zoomScale="115" zoomScaleNormal="115" workbookViewId="0"/>
  </sheetViews>
  <sheetFormatPr baseColWidth="10" defaultRowHeight="12.75" x14ac:dyDescent="0.2"/>
  <cols>
    <col min="1" max="1" width="10" customWidth="1"/>
    <col min="2" max="3" width="7" customWidth="1"/>
    <col min="4" max="4" width="6.28515625" customWidth="1"/>
    <col min="5" max="5" width="7" hidden="1" customWidth="1"/>
    <col min="6" max="6" width="11.42578125" hidden="1" customWidth="1"/>
    <col min="7" max="7" width="6.28515625" hidden="1" customWidth="1"/>
    <col min="8" max="8" width="7.42578125" customWidth="1"/>
    <col min="9" max="9" width="7" customWidth="1"/>
    <col min="10" max="10" width="6.28515625" customWidth="1"/>
    <col min="11" max="11" width="8" customWidth="1"/>
    <col min="12" max="12" width="7" customWidth="1"/>
    <col min="13" max="13" width="6.42578125" customWidth="1"/>
    <col min="14" max="14" width="7.28515625" customWidth="1"/>
    <col min="15" max="15" width="7.42578125" customWidth="1"/>
    <col min="16" max="16" width="6.28515625" customWidth="1"/>
    <col min="17" max="17" width="9.42578125" customWidth="1"/>
    <col min="18" max="18" width="9.42578125" style="554" customWidth="1"/>
  </cols>
  <sheetData>
    <row r="1" spans="1:18" ht="28.15" customHeight="1" x14ac:dyDescent="0.2">
      <c r="A1" s="601" t="s">
        <v>412</v>
      </c>
    </row>
    <row r="2" spans="1:18" s="263" customFormat="1" ht="18" x14ac:dyDescent="0.25">
      <c r="A2" s="3094" t="s">
        <v>208</v>
      </c>
      <c r="B2" s="3094"/>
      <c r="C2" s="3094"/>
      <c r="D2" s="3094"/>
      <c r="E2" s="3094"/>
      <c r="F2" s="3094"/>
      <c r="G2" s="3094"/>
      <c r="H2" s="3094"/>
      <c r="I2" s="3094"/>
      <c r="J2" s="3094"/>
      <c r="K2" s="3094"/>
      <c r="L2" s="3094"/>
      <c r="M2" s="3094"/>
      <c r="N2" s="3094"/>
      <c r="O2" s="3094"/>
      <c r="P2" s="3094"/>
      <c r="Q2" s="3094"/>
      <c r="R2" s="3094"/>
    </row>
    <row r="3" spans="1:18" s="263" customFormat="1" ht="18" x14ac:dyDescent="0.25">
      <c r="A3" s="3094" t="s">
        <v>307</v>
      </c>
      <c r="B3" s="3094"/>
      <c r="C3" s="3094"/>
      <c r="D3" s="3094"/>
      <c r="E3" s="3094"/>
      <c r="F3" s="3094"/>
      <c r="G3" s="3094"/>
      <c r="H3" s="3094"/>
      <c r="I3" s="3094"/>
      <c r="J3" s="3094"/>
      <c r="K3" s="3094"/>
      <c r="L3" s="3094"/>
      <c r="M3" s="3094"/>
      <c r="N3" s="3094"/>
      <c r="O3" s="3094"/>
      <c r="P3" s="3094"/>
      <c r="Q3" s="3094"/>
      <c r="R3" s="3094"/>
    </row>
    <row r="4" spans="1:18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293"/>
      <c r="Q4" s="2"/>
      <c r="R4" s="549"/>
    </row>
    <row r="5" spans="1:18" ht="1.5" customHeight="1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549"/>
    </row>
    <row r="6" spans="1:18" s="270" customFormat="1" ht="7.5" customHeight="1" x14ac:dyDescent="0.2">
      <c r="A6"/>
      <c r="B6" s="267"/>
      <c r="C6" s="267"/>
      <c r="D6" s="267"/>
      <c r="E6" s="267"/>
      <c r="F6" s="267"/>
      <c r="G6" s="267"/>
      <c r="H6" s="267"/>
      <c r="J6"/>
      <c r="K6"/>
      <c r="L6" s="268"/>
      <c r="M6" s="268"/>
      <c r="N6" s="266"/>
      <c r="O6"/>
      <c r="P6"/>
      <c r="Q6" s="1326"/>
      <c r="R6" s="1326"/>
    </row>
    <row r="7" spans="1:18" ht="14.25" customHeight="1" x14ac:dyDescent="0.25">
      <c r="A7" s="1294" t="s">
        <v>2</v>
      </c>
      <c r="B7" s="273"/>
      <c r="C7" s="273"/>
      <c r="D7" s="273"/>
      <c r="E7" s="273"/>
      <c r="F7" s="273"/>
      <c r="G7" s="273"/>
      <c r="H7" s="273"/>
      <c r="J7" s="271" t="s">
        <v>3</v>
      </c>
      <c r="L7" s="268"/>
      <c r="M7" s="268"/>
      <c r="N7" s="2"/>
      <c r="O7" s="271" t="s">
        <v>4</v>
      </c>
      <c r="P7" s="271"/>
      <c r="Q7" s="1327" t="str">
        <f>Logo!B1</f>
        <v>2026/27</v>
      </c>
      <c r="R7" s="1326"/>
    </row>
    <row r="8" spans="1:18" ht="9" customHeight="1" x14ac:dyDescent="0.2">
      <c r="A8" s="1"/>
      <c r="B8" s="4"/>
      <c r="C8" s="4"/>
      <c r="D8" s="4"/>
      <c r="E8" s="4"/>
      <c r="F8" s="4"/>
      <c r="G8" s="4"/>
      <c r="H8" s="4"/>
      <c r="J8" s="1"/>
      <c r="K8" s="5"/>
      <c r="L8" s="268"/>
      <c r="M8" s="268"/>
      <c r="N8" s="2"/>
      <c r="O8" s="2"/>
      <c r="P8" s="2"/>
      <c r="Q8" s="1326"/>
      <c r="R8" s="1326"/>
    </row>
    <row r="9" spans="1:18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1"/>
      <c r="L9" s="5"/>
      <c r="M9" s="5"/>
      <c r="N9" s="7"/>
      <c r="O9" s="2"/>
      <c r="P9" s="2"/>
      <c r="Q9" s="2"/>
      <c r="R9" s="549"/>
    </row>
    <row r="10" spans="1:18" ht="3" customHeight="1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1"/>
      <c r="L10" s="5"/>
      <c r="M10" s="5"/>
      <c r="N10" s="7"/>
      <c r="O10" s="2"/>
      <c r="P10" s="2"/>
      <c r="Q10" s="2"/>
      <c r="R10" s="549"/>
    </row>
    <row r="11" spans="1:18" s="281" customFormat="1" ht="35.25" customHeight="1" thickTop="1" thickBot="1" x14ac:dyDescent="0.3">
      <c r="A11" s="274"/>
      <c r="B11" s="1295"/>
      <c r="C11" s="1296" t="s">
        <v>5</v>
      </c>
      <c r="D11" s="1297"/>
      <c r="E11" s="1298" t="s">
        <v>6</v>
      </c>
      <c r="F11" s="1298"/>
      <c r="G11" s="1298"/>
      <c r="H11" s="3098" t="s">
        <v>6</v>
      </c>
      <c r="I11" s="3098"/>
      <c r="J11" s="3098"/>
      <c r="K11" s="3098"/>
      <c r="L11" s="3098"/>
      <c r="M11" s="3098"/>
      <c r="N11" s="3098"/>
      <c r="O11" s="3098"/>
      <c r="P11" s="3099"/>
      <c r="Q11" s="1299" t="s">
        <v>73</v>
      </c>
      <c r="R11" s="1300" t="s">
        <v>8</v>
      </c>
    </row>
    <row r="12" spans="1:18" ht="23.25" customHeight="1" thickBot="1" x14ac:dyDescent="0.25">
      <c r="A12" s="13"/>
      <c r="B12" s="117"/>
      <c r="C12" s="83"/>
      <c r="D12" s="84"/>
      <c r="E12" s="285"/>
      <c r="F12" s="286"/>
      <c r="G12" s="287"/>
      <c r="H12" s="3095" t="s">
        <v>308</v>
      </c>
      <c r="I12" s="3096"/>
      <c r="J12" s="3096"/>
      <c r="K12" s="3096"/>
      <c r="L12" s="3096"/>
      <c r="M12" s="3096"/>
      <c r="N12" s="3096"/>
      <c r="O12" s="3096"/>
      <c r="P12" s="3097"/>
      <c r="Q12" s="1301"/>
      <c r="R12" s="1276"/>
    </row>
    <row r="13" spans="1:18" ht="14.25" customHeight="1" thickTop="1" x14ac:dyDescent="0.2">
      <c r="A13" s="13"/>
      <c r="B13" s="22"/>
      <c r="C13" s="22"/>
      <c r="D13" s="23"/>
      <c r="E13" s="22"/>
      <c r="F13" s="27"/>
      <c r="G13" s="94"/>
      <c r="H13" s="28"/>
      <c r="I13" s="29"/>
      <c r="J13" s="297"/>
      <c r="K13" s="30"/>
      <c r="L13" s="29"/>
      <c r="M13" s="297"/>
      <c r="N13" s="298"/>
      <c r="O13" s="29"/>
      <c r="P13" s="31"/>
      <c r="Q13" s="1301"/>
      <c r="R13" s="1276"/>
    </row>
    <row r="14" spans="1:18" ht="66" customHeight="1" x14ac:dyDescent="0.2">
      <c r="A14" s="1170" t="s">
        <v>310</v>
      </c>
      <c r="B14" s="1113" t="s">
        <v>39</v>
      </c>
      <c r="C14" s="1113" t="s">
        <v>77</v>
      </c>
      <c r="D14" s="1161" t="s">
        <v>11</v>
      </c>
      <c r="E14" s="1113"/>
      <c r="F14" s="27"/>
      <c r="G14" s="1302"/>
      <c r="H14" s="40" t="s">
        <v>309</v>
      </c>
      <c r="I14" s="1113" t="s">
        <v>77</v>
      </c>
      <c r="J14" s="1030" t="s">
        <v>11</v>
      </c>
      <c r="K14" s="1303" t="s">
        <v>229</v>
      </c>
      <c r="L14" s="1113" t="s">
        <v>77</v>
      </c>
      <c r="M14" s="1030" t="s">
        <v>11</v>
      </c>
      <c r="N14" s="27" t="s">
        <v>230</v>
      </c>
      <c r="O14" s="1113" t="s">
        <v>77</v>
      </c>
      <c r="P14" s="1304" t="s">
        <v>11</v>
      </c>
      <c r="Q14" s="1171" t="s">
        <v>83</v>
      </c>
      <c r="R14" s="1172" t="s">
        <v>496</v>
      </c>
    </row>
    <row r="15" spans="1:18" ht="13.5" thickBot="1" x14ac:dyDescent="0.25">
      <c r="A15" s="33"/>
      <c r="B15" s="34"/>
      <c r="C15" s="34"/>
      <c r="D15" s="35"/>
      <c r="E15" s="39"/>
      <c r="F15" s="40"/>
      <c r="G15" s="95"/>
      <c r="H15" s="41"/>
      <c r="I15" s="42"/>
      <c r="J15" s="303"/>
      <c r="K15" s="43"/>
      <c r="L15" s="29"/>
      <c r="M15" s="297"/>
      <c r="N15" s="39"/>
      <c r="O15" s="29"/>
      <c r="P15" s="31"/>
      <c r="Q15" s="44"/>
      <c r="R15" s="875"/>
    </row>
    <row r="16" spans="1:18" s="320" customFormat="1" ht="39" customHeight="1" thickBot="1" x14ac:dyDescent="0.25">
      <c r="A16" s="1305" t="s">
        <v>132</v>
      </c>
      <c r="B16" s="1116">
        <v>0</v>
      </c>
      <c r="C16" s="1117">
        <v>36</v>
      </c>
      <c r="D16" s="1306">
        <f>B16*C16</f>
        <v>0</v>
      </c>
      <c r="E16" s="1116"/>
      <c r="F16" s="1117"/>
      <c r="G16" s="1307"/>
      <c r="H16" s="1308">
        <v>0</v>
      </c>
      <c r="I16" s="1117">
        <v>0</v>
      </c>
      <c r="J16" s="1309">
        <f>H16*I16</f>
        <v>0</v>
      </c>
      <c r="K16" s="1310">
        <v>0</v>
      </c>
      <c r="L16" s="1117">
        <v>12</v>
      </c>
      <c r="M16" s="1306">
        <f>K16*L16</f>
        <v>0</v>
      </c>
      <c r="N16" s="1116">
        <v>0</v>
      </c>
      <c r="O16" s="1117">
        <v>16</v>
      </c>
      <c r="P16" s="1311">
        <f>N16*O16</f>
        <v>0</v>
      </c>
      <c r="Q16" s="1312"/>
      <c r="R16" s="1313">
        <f>D16+J16+M16+P16-Q16</f>
        <v>0</v>
      </c>
    </row>
    <row r="17" spans="1:18" s="320" customFormat="1" ht="21" customHeight="1" thickTop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 s="882"/>
    </row>
    <row r="18" spans="1:18" s="320" customFormat="1" ht="21" customHeight="1" x14ac:dyDescent="0.2">
      <c r="A18" s="159" t="s">
        <v>494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 s="554"/>
    </row>
    <row r="19" spans="1:18" s="320" customFormat="1" ht="21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 s="554"/>
    </row>
    <row r="20" spans="1:18" hidden="1" x14ac:dyDescent="0.2"/>
    <row r="21" spans="1:18" s="320" customFormat="1" ht="21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 s="554"/>
    </row>
    <row r="22" spans="1:18" s="320" customFormat="1" ht="21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 s="554"/>
    </row>
    <row r="23" spans="1:18" s="320" customFormat="1" ht="21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 s="554"/>
    </row>
  </sheetData>
  <customSheetViews>
    <customSheetView guid="{2CE9943A-8A31-4E31-B3EE-3F9C82D3339D}" showGridLines="0" hiddenRows="1" hiddenColumns="1">
      <pageMargins left="0.59055118110236227" right="0.59055118110236227" top="0.78740157480314965" bottom="0.98425196850393704" header="0.51181102362204722" footer="0.51181102362204722"/>
      <pageSetup paperSize="9" scale="120" orientation="landscape" horizontalDpi="1200" verticalDpi="1200" r:id="rId1"/>
      <headerFooter alignWithMargins="0"/>
    </customSheetView>
  </customSheetViews>
  <mergeCells count="4">
    <mergeCell ref="A3:R3"/>
    <mergeCell ref="A2:R2"/>
    <mergeCell ref="H12:P12"/>
    <mergeCell ref="H11:P11"/>
  </mergeCells>
  <phoneticPr fontId="30" type="noConversion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Tabelle75"/>
  <dimension ref="A1:R21"/>
  <sheetViews>
    <sheetView showGridLines="0" zoomScale="85" zoomScaleNormal="85" zoomScaleSheetLayoutView="100" workbookViewId="0"/>
  </sheetViews>
  <sheetFormatPr baseColWidth="10" defaultRowHeight="12.75" x14ac:dyDescent="0.2"/>
  <cols>
    <col min="1" max="1" width="8.42578125" customWidth="1"/>
    <col min="2" max="3" width="7" customWidth="1"/>
    <col min="4" max="4" width="6.7109375" customWidth="1"/>
    <col min="5" max="5" width="9" customWidth="1"/>
    <col min="6" max="6" width="8.5703125" customWidth="1"/>
    <col min="7" max="7" width="6.5703125" customWidth="1"/>
    <col min="8" max="8" width="8.42578125" customWidth="1"/>
    <col min="9" max="9" width="7.28515625" customWidth="1"/>
    <col min="10" max="10" width="6.5703125" customWidth="1"/>
    <col min="11" max="11" width="8.42578125" customWidth="1"/>
    <col min="12" max="12" width="7" customWidth="1"/>
    <col min="13" max="13" width="7.85546875" customWidth="1"/>
    <col min="14" max="15" width="8" customWidth="1"/>
    <col min="16" max="16" width="6.5703125" customWidth="1"/>
    <col min="17" max="17" width="10.140625" customWidth="1"/>
    <col min="18" max="18" width="11.5703125" style="554" customWidth="1"/>
  </cols>
  <sheetData>
    <row r="1" spans="1:18" x14ac:dyDescent="0.2">
      <c r="A1" t="s">
        <v>408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s="263" customFormat="1" ht="27.75" customHeight="1" x14ac:dyDescent="0.25">
      <c r="A3" s="261" t="s">
        <v>314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869"/>
    </row>
    <row r="4" spans="1:18" s="1353" customFormat="1" ht="37.5" customHeight="1" x14ac:dyDescent="0.2">
      <c r="A4" s="262" t="s">
        <v>91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1352"/>
    </row>
    <row r="5" spans="1:18" s="1361" customFormat="1" ht="32.25" customHeight="1" x14ac:dyDescent="0.2">
      <c r="A5" s="1354"/>
      <c r="B5" s="1355" t="s">
        <v>315</v>
      </c>
      <c r="C5" s="1356"/>
      <c r="D5" s="1357"/>
      <c r="E5" s="1357"/>
      <c r="F5" s="1357"/>
      <c r="G5" s="1357"/>
      <c r="H5" s="1357"/>
      <c r="I5" s="1358"/>
      <c r="J5" s="1355" t="s">
        <v>3</v>
      </c>
      <c r="K5" s="1359"/>
      <c r="L5" s="1360"/>
      <c r="M5" s="1360"/>
      <c r="P5" s="1354" t="s">
        <v>4</v>
      </c>
      <c r="Q5" s="1354"/>
      <c r="R5" s="1362" t="str">
        <f>Logo!B1</f>
        <v>2026/27</v>
      </c>
    </row>
    <row r="6" spans="1:18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1"/>
      <c r="L6" s="5"/>
      <c r="M6" s="5"/>
      <c r="N6" s="5"/>
      <c r="O6" s="5"/>
      <c r="P6" s="5"/>
      <c r="Q6" s="2"/>
      <c r="R6" s="549"/>
    </row>
    <row r="7" spans="1:18" ht="13.5" thickBot="1" x14ac:dyDescent="0.25">
      <c r="A7" s="340"/>
      <c r="B7" s="340"/>
      <c r="C7" s="340"/>
      <c r="D7" s="340"/>
      <c r="E7" s="340"/>
      <c r="F7" s="340"/>
      <c r="G7" s="340"/>
      <c r="H7" s="340"/>
      <c r="I7" s="340"/>
      <c r="J7" s="340"/>
      <c r="K7" s="1363"/>
      <c r="L7" s="1364"/>
      <c r="M7" s="1364"/>
      <c r="N7" s="1364"/>
      <c r="O7" s="1364"/>
      <c r="P7" s="1364"/>
      <c r="Q7" s="340"/>
      <c r="R7" s="821"/>
    </row>
    <row r="8" spans="1:18" s="281" customFormat="1" ht="16.5" thickTop="1" x14ac:dyDescent="0.25">
      <c r="A8" s="1365"/>
      <c r="B8" s="1366" t="s">
        <v>5</v>
      </c>
      <c r="C8" s="1367"/>
      <c r="D8" s="1367"/>
      <c r="E8" s="1367"/>
      <c r="F8" s="1367"/>
      <c r="G8" s="1368"/>
      <c r="H8" s="1369" t="s">
        <v>319</v>
      </c>
      <c r="I8" s="1370"/>
      <c r="J8" s="1370"/>
      <c r="K8" s="1370"/>
      <c r="L8" s="1370"/>
      <c r="M8" s="1370"/>
      <c r="N8" s="1370"/>
      <c r="O8" s="1370"/>
      <c r="P8" s="1371"/>
      <c r="Q8" s="1372" t="s">
        <v>73</v>
      </c>
      <c r="R8" s="1373" t="s">
        <v>8</v>
      </c>
    </row>
    <row r="9" spans="1:18" ht="15.75" x14ac:dyDescent="0.25">
      <c r="A9" s="282"/>
      <c r="B9" s="1374"/>
      <c r="C9" s="271"/>
      <c r="D9" s="271"/>
      <c r="E9" s="271"/>
      <c r="F9" s="271"/>
      <c r="G9" s="1375"/>
      <c r="H9" s="1376"/>
      <c r="I9" s="1354"/>
      <c r="J9" s="1354"/>
      <c r="K9" s="1354"/>
      <c r="L9" s="1354"/>
      <c r="M9" s="1354"/>
      <c r="N9" s="1354"/>
      <c r="O9" s="1354"/>
      <c r="P9" s="1377"/>
      <c r="Q9" s="1378"/>
      <c r="R9" s="671"/>
    </row>
    <row r="10" spans="1:18" ht="13.5" customHeight="1" thickBot="1" x14ac:dyDescent="0.3">
      <c r="A10" s="13"/>
      <c r="B10" s="1379"/>
      <c r="C10" s="1380"/>
      <c r="D10" s="1380"/>
      <c r="E10" s="1380"/>
      <c r="F10" s="1380"/>
      <c r="G10" s="1381"/>
      <c r="H10" s="1382"/>
      <c r="I10" s="1383"/>
      <c r="J10" s="1383"/>
      <c r="K10" s="1383"/>
      <c r="L10" s="1383"/>
      <c r="M10" s="1383"/>
      <c r="N10" s="1383"/>
      <c r="O10" s="1383"/>
      <c r="P10" s="1384"/>
      <c r="Q10" s="1385"/>
      <c r="R10" s="1276"/>
    </row>
    <row r="11" spans="1:18" ht="68.25" thickTop="1" x14ac:dyDescent="0.2">
      <c r="A11" s="21" t="s">
        <v>310</v>
      </c>
      <c r="B11" s="3012" t="s">
        <v>39</v>
      </c>
      <c r="C11" s="3008" t="s">
        <v>77</v>
      </c>
      <c r="D11" s="3004" t="s">
        <v>11</v>
      </c>
      <c r="E11" s="294" t="s">
        <v>316</v>
      </c>
      <c r="F11" s="295"/>
      <c r="G11" s="296"/>
      <c r="H11" s="1386"/>
      <c r="I11" s="3008" t="s">
        <v>12</v>
      </c>
      <c r="J11" s="1387"/>
      <c r="K11" s="3017" t="s">
        <v>229</v>
      </c>
      <c r="L11" s="3008" t="s">
        <v>81</v>
      </c>
      <c r="M11" s="3004" t="s">
        <v>11</v>
      </c>
      <c r="N11" s="3006" t="s">
        <v>230</v>
      </c>
      <c r="O11" s="3008" t="s">
        <v>81</v>
      </c>
      <c r="P11" s="3010" t="s">
        <v>11</v>
      </c>
      <c r="Q11" s="1388" t="s">
        <v>83</v>
      </c>
      <c r="R11" s="874" t="s">
        <v>495</v>
      </c>
    </row>
    <row r="12" spans="1:18" ht="33.75" x14ac:dyDescent="0.2">
      <c r="A12" s="21"/>
      <c r="B12" s="3013"/>
      <c r="C12" s="3009"/>
      <c r="D12" s="3005"/>
      <c r="E12" s="294" t="s">
        <v>317</v>
      </c>
      <c r="F12" s="295"/>
      <c r="G12" s="296"/>
      <c r="H12" s="3007"/>
      <c r="I12" s="3009"/>
      <c r="J12" s="1351"/>
      <c r="K12" s="3018"/>
      <c r="L12" s="3009"/>
      <c r="M12" s="3005"/>
      <c r="N12" s="3007"/>
      <c r="O12" s="3009"/>
      <c r="P12" s="3011"/>
      <c r="Q12" s="1388"/>
      <c r="R12" s="874"/>
    </row>
    <row r="13" spans="1:18" x14ac:dyDescent="0.2">
      <c r="A13" s="21"/>
      <c r="B13" s="3013"/>
      <c r="C13" s="3009"/>
      <c r="D13" s="3005"/>
      <c r="E13" s="294"/>
      <c r="F13" s="295"/>
      <c r="G13" s="296"/>
      <c r="H13" s="3007"/>
      <c r="I13" s="3009"/>
      <c r="J13" s="1351"/>
      <c r="K13" s="3018"/>
      <c r="L13" s="3009"/>
      <c r="M13" s="3005"/>
      <c r="N13" s="3007"/>
      <c r="O13" s="3009"/>
      <c r="P13" s="3011"/>
      <c r="Q13" s="1388"/>
      <c r="R13" s="874"/>
    </row>
    <row r="14" spans="1:18" ht="99" customHeight="1" x14ac:dyDescent="0.2">
      <c r="A14" s="33"/>
      <c r="B14" s="3014"/>
      <c r="C14" s="3015"/>
      <c r="D14" s="3016"/>
      <c r="E14" s="1113" t="s">
        <v>23</v>
      </c>
      <c r="F14" s="1272" t="s">
        <v>86</v>
      </c>
      <c r="G14" s="1273" t="s">
        <v>11</v>
      </c>
      <c r="H14" s="1389" t="s">
        <v>318</v>
      </c>
      <c r="I14" s="3009"/>
      <c r="J14" s="1390" t="s">
        <v>11</v>
      </c>
      <c r="K14" s="3018"/>
      <c r="L14" s="3009"/>
      <c r="M14" s="3005"/>
      <c r="N14" s="3007"/>
      <c r="O14" s="3009"/>
      <c r="P14" s="3011"/>
      <c r="Q14" s="1391"/>
      <c r="R14" s="875"/>
    </row>
    <row r="15" spans="1:18" ht="13.5" thickBot="1" x14ac:dyDescent="0.25">
      <c r="A15" s="33"/>
      <c r="B15" s="34"/>
      <c r="C15" s="34"/>
      <c r="D15" s="35"/>
      <c r="E15" s="36"/>
      <c r="F15" s="37"/>
      <c r="G15" s="38"/>
      <c r="H15" s="306"/>
      <c r="I15" s="1392"/>
      <c r="K15" s="43"/>
      <c r="L15" s="1349"/>
      <c r="M15" s="1350"/>
      <c r="N15" s="43"/>
      <c r="O15" s="1349"/>
      <c r="P15" s="1350"/>
      <c r="Q15" s="1391"/>
      <c r="R15" s="875"/>
    </row>
    <row r="16" spans="1:18" s="320" customFormat="1" ht="39.75" customHeight="1" thickBot="1" x14ac:dyDescent="0.25">
      <c r="A16" s="1393" t="s">
        <v>142</v>
      </c>
      <c r="B16" s="1394"/>
      <c r="C16" s="1395">
        <v>27</v>
      </c>
      <c r="D16" s="1396">
        <f>B16*C16</f>
        <v>0</v>
      </c>
      <c r="E16" s="1397"/>
      <c r="F16" s="1398">
        <v>0.9</v>
      </c>
      <c r="G16" s="1399">
        <f>E16*F16</f>
        <v>0</v>
      </c>
      <c r="H16" s="1400"/>
      <c r="I16" s="1395">
        <v>0</v>
      </c>
      <c r="J16" s="1401">
        <f>H16*I16</f>
        <v>0</v>
      </c>
      <c r="K16" s="1402"/>
      <c r="L16" s="1403">
        <v>11</v>
      </c>
      <c r="M16" s="1396">
        <f>K16*L16</f>
        <v>0</v>
      </c>
      <c r="N16" s="1402"/>
      <c r="O16" s="1403">
        <v>14</v>
      </c>
      <c r="P16" s="1404">
        <f>N16*O16</f>
        <v>0</v>
      </c>
      <c r="Q16" s="1405"/>
      <c r="R16" s="1406">
        <f>D16+G16+J16+M16+P16-Q16</f>
        <v>0</v>
      </c>
    </row>
    <row r="17" spans="1:18" s="320" customFormat="1" ht="40.5" customHeight="1" thickBot="1" x14ac:dyDescent="0.25">
      <c r="A17" s="1305" t="s">
        <v>357</v>
      </c>
      <c r="B17" s="1407"/>
      <c r="C17" s="1117">
        <v>13</v>
      </c>
      <c r="D17" s="1306">
        <f>B17*C17</f>
        <v>0</v>
      </c>
      <c r="E17" s="1408"/>
      <c r="F17" s="1409">
        <v>0.5</v>
      </c>
      <c r="G17" s="1410">
        <f>E17*F17</f>
        <v>0</v>
      </c>
      <c r="H17" s="1411"/>
      <c r="I17" s="1412">
        <v>0</v>
      </c>
      <c r="J17" s="1413">
        <f>H17*I17</f>
        <v>0</v>
      </c>
      <c r="K17" s="1414"/>
      <c r="L17" s="1415">
        <v>6</v>
      </c>
      <c r="M17" s="1306">
        <f>K17*L17</f>
        <v>0</v>
      </c>
      <c r="N17" s="1416"/>
      <c r="O17" s="1415">
        <v>8</v>
      </c>
      <c r="P17" s="1417">
        <f>N17*O17</f>
        <v>0</v>
      </c>
      <c r="Q17" s="1418"/>
      <c r="R17" s="1419">
        <f>D17+G17+J17+M17+P17-Q17</f>
        <v>0</v>
      </c>
    </row>
    <row r="18" spans="1:18" s="320" customFormat="1" ht="21" customHeight="1" thickTop="1" thickBot="1" x14ac:dyDescent="0.25">
      <c r="A18" s="1420"/>
      <c r="B18" s="1421"/>
      <c r="C18" s="1422"/>
      <c r="D18" s="1422"/>
      <c r="E18" s="1423"/>
      <c r="F18" s="1422"/>
      <c r="G18" s="1424"/>
      <c r="I18" s="1425"/>
      <c r="J18" s="1425"/>
      <c r="L18" s="1425"/>
      <c r="M18" s="1425"/>
      <c r="O18" s="1425"/>
      <c r="P18" s="1425"/>
      <c r="Q18" s="1425"/>
      <c r="R18" s="1424"/>
    </row>
    <row r="19" spans="1:18" s="320" customFormat="1" ht="25.5" customHeight="1" thickTop="1" thickBot="1" x14ac:dyDescent="0.25">
      <c r="A19" s="1426" t="s">
        <v>11</v>
      </c>
      <c r="B19" s="1427">
        <f>SUM(B16:B17)</f>
        <v>0</v>
      </c>
      <c r="C19" s="1428" t="s">
        <v>15</v>
      </c>
      <c r="D19" s="1429">
        <f>SUM(D16:D17)</f>
        <v>0</v>
      </c>
      <c r="E19" s="1430">
        <f>SUM(E16:E17)</f>
        <v>0</v>
      </c>
      <c r="F19" s="1428" t="s">
        <v>15</v>
      </c>
      <c r="G19" s="1429">
        <f>SUM(G16:G17)</f>
        <v>0</v>
      </c>
      <c r="H19" s="1430">
        <f>SUM(H16:H17)</f>
        <v>0</v>
      </c>
      <c r="I19" s="1428" t="s">
        <v>15</v>
      </c>
      <c r="J19" s="1429">
        <f>SUM(J16:J17)</f>
        <v>0</v>
      </c>
      <c r="K19" s="1430">
        <f>SUM(K16:K17)</f>
        <v>0</v>
      </c>
      <c r="L19" s="1428" t="s">
        <v>15</v>
      </c>
      <c r="M19" s="1429">
        <f>SUM(M16:M17)</f>
        <v>0</v>
      </c>
      <c r="N19" s="1430">
        <f>SUM(N16:N17)</f>
        <v>0</v>
      </c>
      <c r="O19" s="1428" t="s">
        <v>15</v>
      </c>
      <c r="P19" s="1429">
        <f>SUM(P16:P17)</f>
        <v>0</v>
      </c>
      <c r="Q19" s="1429">
        <f>SUM(Q16:Q17)</f>
        <v>0</v>
      </c>
      <c r="R19" s="1431">
        <f>SUM(R16:R17)</f>
        <v>0</v>
      </c>
    </row>
    <row r="20" spans="1:18" ht="13.5" thickTop="1" x14ac:dyDescent="0.2"/>
    <row r="21" spans="1:18" x14ac:dyDescent="0.2">
      <c r="A21" s="159" t="s">
        <v>494</v>
      </c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82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11">
    <mergeCell ref="O11:O14"/>
    <mergeCell ref="P11:P14"/>
    <mergeCell ref="L11:L14"/>
    <mergeCell ref="M11:M14"/>
    <mergeCell ref="B11:B14"/>
    <mergeCell ref="C11:C14"/>
    <mergeCell ref="D11:D14"/>
    <mergeCell ref="K11:K14"/>
    <mergeCell ref="I11:I14"/>
    <mergeCell ref="N11:N14"/>
    <mergeCell ref="H12:H1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4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Tabelle110">
    <pageSetUpPr fitToPage="1"/>
  </sheetPr>
  <dimension ref="A1:N20"/>
  <sheetViews>
    <sheetView showGridLines="0" zoomScale="115" zoomScaleNormal="115" workbookViewId="0">
      <selection activeCell="E7" sqref="E7"/>
    </sheetView>
  </sheetViews>
  <sheetFormatPr baseColWidth="10" defaultColWidth="11.5703125" defaultRowHeight="12.75" x14ac:dyDescent="0.2"/>
  <cols>
    <col min="1" max="1" width="11.5703125" style="1832"/>
    <col min="2" max="6" width="22.7109375" style="1832" customWidth="1"/>
    <col min="7" max="16384" width="11.5703125" style="1832"/>
  </cols>
  <sheetData>
    <row r="1" spans="1:14" x14ac:dyDescent="0.2">
      <c r="A1" s="1835" t="s">
        <v>619</v>
      </c>
      <c r="C1" s="1835"/>
      <c r="D1" s="1835"/>
      <c r="E1" s="1835"/>
      <c r="F1" s="1835"/>
    </row>
    <row r="2" spans="1:14" ht="20.25" customHeight="1" x14ac:dyDescent="0.2">
      <c r="B2" s="1835"/>
      <c r="C2" s="1835"/>
      <c r="D2" s="1835"/>
      <c r="E2" s="1835"/>
      <c r="F2" s="1872"/>
    </row>
    <row r="3" spans="1:14" x14ac:dyDescent="0.2">
      <c r="A3" s="3101" t="s">
        <v>191</v>
      </c>
      <c r="B3" s="3101"/>
      <c r="C3" s="3101"/>
      <c r="D3" s="3101"/>
      <c r="E3" s="3101"/>
      <c r="F3" s="3101"/>
    </row>
    <row r="4" spans="1:14" x14ac:dyDescent="0.2">
      <c r="A4" s="3101" t="s">
        <v>618</v>
      </c>
      <c r="B4" s="3101"/>
      <c r="C4" s="3101"/>
      <c r="D4" s="3101"/>
      <c r="E4" s="3101"/>
      <c r="F4" s="3101"/>
    </row>
    <row r="5" spans="1:14" x14ac:dyDescent="0.2">
      <c r="A5" s="3103" t="s">
        <v>617</v>
      </c>
      <c r="B5" s="3103"/>
      <c r="C5" s="3103"/>
      <c r="D5" s="3103"/>
      <c r="E5" s="3103"/>
      <c r="F5" s="3103"/>
    </row>
    <row r="6" spans="1:14" x14ac:dyDescent="0.2">
      <c r="A6" s="1871" t="s">
        <v>2</v>
      </c>
      <c r="B6" s="1870"/>
      <c r="C6" s="1870"/>
      <c r="D6" s="1870"/>
      <c r="E6" s="1874" t="s">
        <v>3</v>
      </c>
      <c r="F6" s="126"/>
      <c r="G6" s="1701"/>
      <c r="N6" s="1832" t="str">
        <f>Logo!B1</f>
        <v>2026/27</v>
      </c>
    </row>
    <row r="7" spans="1:14" x14ac:dyDescent="0.2">
      <c r="B7" s="1835"/>
      <c r="C7" s="1835"/>
      <c r="D7" s="1835"/>
      <c r="E7" s="1873" t="s">
        <v>4</v>
      </c>
      <c r="F7" s="1835" t="str">
        <f>Logo!B1</f>
        <v>2026/27</v>
      </c>
      <c r="G7" s="1702"/>
    </row>
    <row r="8" spans="1:14" ht="6" customHeight="1" thickBot="1" x14ac:dyDescent="0.25">
      <c r="B8" s="1835"/>
      <c r="C8" s="1835"/>
      <c r="D8" s="1835"/>
      <c r="E8" s="1835"/>
      <c r="F8" s="1835"/>
    </row>
    <row r="9" spans="1:14" s="1865" customFormat="1" ht="13.5" thickTop="1" x14ac:dyDescent="0.2">
      <c r="A9" s="1869"/>
      <c r="B9" s="1868"/>
      <c r="C9" s="3104" t="s">
        <v>5</v>
      </c>
      <c r="D9" s="3105"/>
      <c r="E9" s="1867" t="s">
        <v>6</v>
      </c>
      <c r="F9" s="1866" t="s">
        <v>8</v>
      </c>
    </row>
    <row r="10" spans="1:14" ht="17.25" customHeight="1" thickBot="1" x14ac:dyDescent="0.25">
      <c r="A10" s="1864"/>
      <c r="B10" s="1861"/>
      <c r="C10" s="1863"/>
      <c r="D10" s="1862"/>
      <c r="E10" s="1861" t="s">
        <v>487</v>
      </c>
      <c r="F10" s="1860"/>
      <c r="G10" s="1859"/>
      <c r="H10" s="1859"/>
    </row>
    <row r="11" spans="1:14" ht="39.75" customHeight="1" x14ac:dyDescent="0.2">
      <c r="A11" s="1854"/>
      <c r="B11" s="1858"/>
      <c r="C11" s="1857" t="s">
        <v>486</v>
      </c>
      <c r="D11" s="1855" t="s">
        <v>256</v>
      </c>
      <c r="E11" s="1856" t="s">
        <v>256</v>
      </c>
      <c r="F11" s="1855" t="s">
        <v>483</v>
      </c>
    </row>
    <row r="12" spans="1:14" ht="27" customHeight="1" thickBot="1" x14ac:dyDescent="0.25">
      <c r="A12" s="1854"/>
      <c r="B12" s="1853" t="s">
        <v>313</v>
      </c>
      <c r="C12" s="1852"/>
      <c r="D12" s="1850"/>
      <c r="E12" s="1851"/>
      <c r="F12" s="1850"/>
    </row>
    <row r="13" spans="1:14" ht="24" customHeight="1" thickBot="1" x14ac:dyDescent="0.25">
      <c r="A13" s="1849" t="s">
        <v>484</v>
      </c>
      <c r="B13" s="1845" t="s">
        <v>132</v>
      </c>
      <c r="C13" s="1844"/>
      <c r="D13" s="1843">
        <v>37</v>
      </c>
      <c r="E13" s="1848">
        <v>4</v>
      </c>
      <c r="F13" s="1847">
        <f>C13*(D13+E13)</f>
        <v>0</v>
      </c>
    </row>
    <row r="14" spans="1:14" ht="25.5" customHeight="1" thickBot="1" x14ac:dyDescent="0.25">
      <c r="A14" s="1846" t="s">
        <v>485</v>
      </c>
      <c r="B14" s="1845" t="s">
        <v>132</v>
      </c>
      <c r="C14" s="1844"/>
      <c r="D14" s="1843">
        <v>22</v>
      </c>
      <c r="E14" s="1842" t="s">
        <v>465</v>
      </c>
      <c r="F14" s="1841">
        <f>C14*D14</f>
        <v>0</v>
      </c>
    </row>
    <row r="15" spans="1:14" ht="26.25" customHeight="1" thickBot="1" x14ac:dyDescent="0.25">
      <c r="A15" s="1836"/>
      <c r="B15" s="1840" t="s">
        <v>11</v>
      </c>
      <c r="C15" s="1839">
        <f>SUM(C13:C14)</f>
        <v>0</v>
      </c>
      <c r="D15" s="1838"/>
      <c r="E15" s="1837"/>
      <c r="F15" s="1836">
        <f>SUM(F13:F14)</f>
        <v>0</v>
      </c>
    </row>
    <row r="16" spans="1:14" ht="13.5" thickTop="1" x14ac:dyDescent="0.2">
      <c r="B16" s="1835"/>
      <c r="C16" s="1835"/>
      <c r="D16" s="1835"/>
      <c r="E16" s="1835"/>
      <c r="F16" s="1835"/>
    </row>
    <row r="17" spans="1:8" ht="15.75" x14ac:dyDescent="0.2">
      <c r="A17" s="1833" t="s">
        <v>616</v>
      </c>
      <c r="B17" s="1834"/>
      <c r="C17" s="1834"/>
      <c r="D17" s="1834"/>
      <c r="E17" s="1834"/>
      <c r="F17" s="1834"/>
      <c r="G17" s="1833"/>
      <c r="H17" s="1833"/>
    </row>
    <row r="18" spans="1:8" ht="15.75" x14ac:dyDescent="0.2">
      <c r="A18" s="1833" t="s">
        <v>615</v>
      </c>
      <c r="B18" s="1833"/>
      <c r="C18" s="1833"/>
      <c r="D18" s="1833"/>
      <c r="E18" s="1833"/>
      <c r="F18" s="1833"/>
      <c r="G18" s="1833"/>
      <c r="H18" s="1833"/>
    </row>
    <row r="19" spans="1:8" ht="30.75" customHeight="1" x14ac:dyDescent="0.2">
      <c r="A19" s="3102" t="s">
        <v>614</v>
      </c>
      <c r="B19" s="3102"/>
      <c r="C19" s="3102"/>
      <c r="D19" s="3102"/>
      <c r="E19" s="3102"/>
      <c r="F19" s="3102"/>
      <c r="G19" s="3102"/>
      <c r="H19" s="3102"/>
    </row>
    <row r="20" spans="1:8" ht="30.75" customHeight="1" x14ac:dyDescent="0.2">
      <c r="A20" s="3100"/>
      <c r="B20" s="3100"/>
      <c r="C20" s="3100"/>
      <c r="D20" s="3100"/>
      <c r="E20" s="3100"/>
      <c r="F20" s="3100"/>
      <c r="G20" s="1833"/>
      <c r="H20" s="1833"/>
    </row>
  </sheetData>
  <sheetProtection selectLockedCells="1"/>
  <mergeCells count="6">
    <mergeCell ref="A20:F20"/>
    <mergeCell ref="A3:F3"/>
    <mergeCell ref="A4:F4"/>
    <mergeCell ref="A19:H19"/>
    <mergeCell ref="A5:F5"/>
    <mergeCell ref="C9:D9"/>
  </mergeCells>
  <printOptions horizontalCentered="1"/>
  <pageMargins left="0.78740157480314965" right="0.78740157480314965" top="0.98425196850393704" bottom="0.98425196850393704" header="0.51181102362204722" footer="0.51181102362204722"/>
  <pageSetup paperSize="9" fitToHeight="0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AAB2E-AEF2-4202-A35B-8B565BA75164}">
  <sheetPr codeName="Tabelle79"/>
  <dimension ref="A1:Z31"/>
  <sheetViews>
    <sheetView zoomScale="85" zoomScaleNormal="85" workbookViewId="0">
      <selection activeCell="C5" sqref="C5"/>
    </sheetView>
  </sheetViews>
  <sheetFormatPr baseColWidth="10" defaultColWidth="11.42578125" defaultRowHeight="12.75" x14ac:dyDescent="0.2"/>
  <cols>
    <col min="1" max="1" width="6.85546875" style="1832" customWidth="1"/>
    <col min="2" max="3" width="7" style="1832" customWidth="1"/>
    <col min="4" max="4" width="6.28515625" style="1832" customWidth="1"/>
    <col min="5" max="5" width="9" style="1832" customWidth="1"/>
    <col min="6" max="6" width="8.5703125" style="1832" customWidth="1"/>
    <col min="7" max="7" width="8.7109375" style="1832" customWidth="1"/>
    <col min="8" max="8" width="7" style="1832" customWidth="1"/>
    <col min="9" max="11" width="11.42578125" style="1832"/>
    <col min="12" max="12" width="6.28515625" style="1832" customWidth="1"/>
    <col min="13" max="13" width="8.42578125" style="1832" customWidth="1"/>
    <col min="14" max="14" width="7" style="1832" customWidth="1"/>
    <col min="15" max="15" width="6.28515625" style="1832" customWidth="1"/>
    <col min="16" max="16" width="8.42578125" style="1832" customWidth="1"/>
    <col min="17" max="17" width="7" style="1832" customWidth="1"/>
    <col min="18" max="18" width="6.42578125" style="1832" customWidth="1"/>
    <col min="19" max="19" width="7.85546875" style="1832" customWidth="1"/>
    <col min="20" max="20" width="7.42578125" style="1832" customWidth="1"/>
    <col min="21" max="21" width="6.28515625" style="1832" customWidth="1"/>
    <col min="22" max="22" width="7" style="1832" customWidth="1"/>
    <col min="23" max="23" width="13.140625" style="2092" customWidth="1"/>
    <col min="24" max="24" width="8" style="2092" customWidth="1"/>
    <col min="25" max="25" width="10.140625" style="1832" customWidth="1"/>
    <col min="26" max="26" width="9.7109375" style="1832" customWidth="1"/>
    <col min="27" max="27" width="0.42578125" style="1832" customWidth="1"/>
    <col min="28" max="16384" width="11.42578125" style="1832"/>
  </cols>
  <sheetData>
    <row r="1" spans="1:26" ht="30.75" customHeight="1" x14ac:dyDescent="0.2">
      <c r="A1" s="1835" t="s">
        <v>680</v>
      </c>
      <c r="B1" s="1835"/>
      <c r="C1" s="1835"/>
      <c r="D1" s="1835"/>
      <c r="E1" s="1835"/>
      <c r="F1" s="1835"/>
      <c r="G1" s="1835"/>
      <c r="H1" s="1835"/>
      <c r="I1" s="1835"/>
      <c r="J1" s="1835"/>
      <c r="K1" s="1835"/>
      <c r="L1" s="1835"/>
      <c r="M1" s="1835"/>
      <c r="N1" s="1835"/>
      <c r="O1" s="1835"/>
      <c r="P1" s="1835"/>
      <c r="Q1" s="1835"/>
      <c r="R1" s="1835"/>
      <c r="S1" s="1835"/>
      <c r="T1" s="1835"/>
      <c r="U1" s="1835"/>
      <c r="V1" s="1835"/>
      <c r="W1" s="2301"/>
      <c r="X1" s="2301"/>
      <c r="Y1" s="1835"/>
      <c r="Z1" s="1835"/>
    </row>
    <row r="2" spans="1:26" s="2309" customFormat="1" ht="18" x14ac:dyDescent="0.25">
      <c r="A2" s="2310" t="s">
        <v>232</v>
      </c>
      <c r="B2" s="2310"/>
      <c r="C2" s="2310"/>
      <c r="D2" s="2310"/>
      <c r="E2" s="2313"/>
      <c r="F2" s="2313"/>
      <c r="G2" s="2313"/>
      <c r="H2" s="2313"/>
      <c r="I2" s="2313"/>
      <c r="J2" s="2313"/>
      <c r="K2" s="2313"/>
      <c r="L2" s="2313"/>
      <c r="M2" s="2313"/>
      <c r="N2" s="2313"/>
      <c r="O2" s="2313"/>
      <c r="P2" s="2313"/>
      <c r="Q2" s="2313"/>
      <c r="R2" s="2313"/>
      <c r="S2" s="2313"/>
      <c r="T2" s="2313"/>
      <c r="U2" s="2313"/>
      <c r="V2" s="2313"/>
      <c r="W2" s="2312"/>
      <c r="X2" s="2311"/>
      <c r="Y2" s="2310"/>
      <c r="Z2" s="2310"/>
    </row>
    <row r="3" spans="1:26" s="2309" customFormat="1" ht="18" x14ac:dyDescent="0.25">
      <c r="A3" s="2314" t="s">
        <v>676</v>
      </c>
      <c r="B3" s="2310"/>
      <c r="C3" s="2310"/>
      <c r="D3" s="2310"/>
      <c r="E3" s="2313"/>
      <c r="F3" s="2313"/>
      <c r="G3" s="2313"/>
      <c r="H3" s="2313"/>
      <c r="I3" s="2313"/>
      <c r="J3" s="2313"/>
      <c r="K3" s="2313"/>
      <c r="L3" s="2313"/>
      <c r="M3" s="2313"/>
      <c r="N3" s="2313"/>
      <c r="O3" s="2313"/>
      <c r="P3" s="2313"/>
      <c r="Q3" s="2313"/>
      <c r="R3" s="2313"/>
      <c r="S3" s="2313"/>
      <c r="T3" s="2313"/>
      <c r="U3" s="2313"/>
      <c r="V3" s="2313"/>
      <c r="W3" s="2312"/>
      <c r="X3" s="2311"/>
      <c r="Y3" s="2310"/>
      <c r="Z3" s="2310"/>
    </row>
    <row r="4" spans="1:26" s="2305" customFormat="1" ht="7.5" customHeight="1" x14ac:dyDescent="0.2">
      <c r="A4" s="1832"/>
      <c r="B4" s="2306"/>
      <c r="C4" s="2308"/>
      <c r="D4" s="2308"/>
      <c r="E4" s="2308"/>
      <c r="F4" s="2308"/>
      <c r="G4" s="2308"/>
      <c r="H4" s="2308"/>
      <c r="I4" s="2308"/>
      <c r="J4" s="2308"/>
      <c r="K4" s="2308"/>
      <c r="L4" s="2308"/>
      <c r="M4" s="2306"/>
      <c r="N4" s="2306"/>
      <c r="O4" s="2306"/>
      <c r="P4" s="1832"/>
      <c r="Q4" s="2306"/>
      <c r="R4" s="2302"/>
      <c r="S4" s="2302"/>
      <c r="T4" s="2306"/>
      <c r="U4" s="2306"/>
      <c r="V4" s="2306"/>
      <c r="W4" s="2307"/>
      <c r="X4" s="2307"/>
      <c r="Y4" s="2306"/>
      <c r="Z4" s="2300"/>
    </row>
    <row r="5" spans="1:26" ht="14.25" customHeight="1" x14ac:dyDescent="0.25">
      <c r="A5" s="2304" t="s">
        <v>2</v>
      </c>
      <c r="B5" s="1835"/>
      <c r="C5" s="1870"/>
      <c r="D5" s="1870"/>
      <c r="E5" s="1870"/>
      <c r="F5" s="1870"/>
      <c r="G5" s="1870"/>
      <c r="H5" s="1870"/>
      <c r="I5" s="1870"/>
      <c r="J5" s="1870"/>
      <c r="K5" s="1870"/>
      <c r="L5" s="1870"/>
      <c r="M5" s="1835"/>
      <c r="N5" s="1835"/>
      <c r="O5" s="1835"/>
      <c r="P5" s="2304" t="s">
        <v>3</v>
      </c>
      <c r="R5" s="2302"/>
      <c r="S5" s="2302"/>
      <c r="T5" s="1835"/>
      <c r="U5" s="1835"/>
      <c r="V5" s="1835"/>
      <c r="W5" s="2301"/>
      <c r="X5" s="2304" t="s">
        <v>4</v>
      </c>
      <c r="Z5" s="2303" t="str">
        <f>Logo!B1</f>
        <v>2026/27</v>
      </c>
    </row>
    <row r="6" spans="1:26" ht="9" customHeight="1" thickBot="1" x14ac:dyDescent="0.25">
      <c r="A6" s="1871"/>
      <c r="B6" s="1835"/>
      <c r="C6" s="1870"/>
      <c r="D6" s="1870"/>
      <c r="E6" s="1870"/>
      <c r="F6" s="1870"/>
      <c r="G6" s="1870"/>
      <c r="H6" s="1870"/>
      <c r="I6" s="1870"/>
      <c r="J6" s="1870"/>
      <c r="K6" s="1870"/>
      <c r="L6" s="1870"/>
      <c r="M6" s="1835"/>
      <c r="N6" s="1835"/>
      <c r="O6" s="1835"/>
      <c r="P6" s="1871"/>
      <c r="Q6" s="1873"/>
      <c r="R6" s="2302"/>
      <c r="S6" s="2302"/>
      <c r="T6" s="1835"/>
      <c r="U6" s="1835"/>
      <c r="V6" s="1835"/>
      <c r="W6" s="2301"/>
      <c r="X6" s="2301"/>
      <c r="Y6" s="1835"/>
      <c r="Z6" s="2300"/>
    </row>
    <row r="7" spans="1:26" s="2292" customFormat="1" ht="16.5" thickTop="1" x14ac:dyDescent="0.25">
      <c r="A7" s="2299"/>
      <c r="B7" s="2298" t="s">
        <v>5</v>
      </c>
      <c r="C7" s="2296"/>
      <c r="D7" s="2296"/>
      <c r="E7" s="2296"/>
      <c r="F7" s="2296"/>
      <c r="G7" s="2297"/>
      <c r="H7" s="2298" t="s">
        <v>6</v>
      </c>
      <c r="I7" s="2296"/>
      <c r="J7" s="2296"/>
      <c r="K7" s="2296"/>
      <c r="L7" s="2296"/>
      <c r="M7" s="2296"/>
      <c r="N7" s="2296"/>
      <c r="O7" s="2296"/>
      <c r="P7" s="2296"/>
      <c r="Q7" s="2296"/>
      <c r="R7" s="2296"/>
      <c r="S7" s="2296"/>
      <c r="T7" s="2296"/>
      <c r="U7" s="2297"/>
      <c r="V7" s="2296"/>
      <c r="W7" s="2295"/>
      <c r="X7" s="2295"/>
      <c r="Y7" s="2294" t="s">
        <v>73</v>
      </c>
      <c r="Z7" s="2293" t="s">
        <v>8</v>
      </c>
    </row>
    <row r="8" spans="1:26" ht="16.5" thickBot="1" x14ac:dyDescent="0.3">
      <c r="A8" s="2291"/>
      <c r="B8" s="1835"/>
      <c r="C8" s="1835"/>
      <c r="D8" s="1835"/>
      <c r="E8" s="1835"/>
      <c r="F8" s="1835"/>
      <c r="G8" s="1835"/>
      <c r="H8" s="2290" t="s">
        <v>52</v>
      </c>
      <c r="I8" s="2289"/>
      <c r="J8" s="2289"/>
      <c r="K8" s="2289"/>
      <c r="L8" s="2289"/>
      <c r="M8" s="2288"/>
      <c r="N8" s="2288"/>
      <c r="O8" s="2288"/>
      <c r="P8" s="2288"/>
      <c r="Q8" s="2288"/>
      <c r="R8" s="2288"/>
      <c r="S8" s="2288"/>
      <c r="T8" s="2287"/>
      <c r="U8" s="2287"/>
      <c r="V8" s="2286"/>
      <c r="W8" s="2285"/>
      <c r="X8" s="2285"/>
      <c r="Y8" s="2284"/>
      <c r="Z8" s="2005"/>
    </row>
    <row r="9" spans="1:26" ht="13.5" thickBot="1" x14ac:dyDescent="0.25">
      <c r="A9" s="2283"/>
      <c r="B9" s="2282"/>
      <c r="C9" s="2281"/>
      <c r="D9" s="2281"/>
      <c r="E9" s="2281"/>
      <c r="F9" s="2281"/>
      <c r="G9" s="2280"/>
      <c r="H9" s="2279" t="s">
        <v>74</v>
      </c>
      <c r="I9" s="2278"/>
      <c r="J9" s="2278"/>
      <c r="K9" s="2278"/>
      <c r="L9" s="2277"/>
      <c r="M9" s="2276" t="s">
        <v>75</v>
      </c>
      <c r="N9" s="2275"/>
      <c r="O9" s="2275"/>
      <c r="P9" s="2275"/>
      <c r="Q9" s="2275"/>
      <c r="R9" s="2275"/>
      <c r="S9" s="2275"/>
      <c r="T9" s="2274"/>
      <c r="U9" s="2273"/>
      <c r="V9" s="2272"/>
      <c r="W9" s="2271"/>
      <c r="X9" s="2270"/>
      <c r="Y9" s="2269"/>
      <c r="Z9" s="2268"/>
    </row>
    <row r="10" spans="1:26" ht="68.25" customHeight="1" thickTop="1" x14ac:dyDescent="0.2">
      <c r="A10" s="2176" t="s">
        <v>310</v>
      </c>
      <c r="B10" s="2264"/>
      <c r="C10" s="2266"/>
      <c r="D10" s="2267"/>
      <c r="E10" s="3130" t="s">
        <v>675</v>
      </c>
      <c r="F10" s="3131"/>
      <c r="G10" s="3132"/>
      <c r="H10" s="2264"/>
      <c r="I10" s="3135" t="s">
        <v>696</v>
      </c>
      <c r="J10" s="2587"/>
      <c r="K10" s="3139" t="s">
        <v>697</v>
      </c>
      <c r="M10" s="3133" t="s">
        <v>309</v>
      </c>
      <c r="N10" s="2266"/>
      <c r="P10" s="3137" t="s">
        <v>229</v>
      </c>
      <c r="Q10" s="2266"/>
      <c r="S10" s="3137" t="s">
        <v>230</v>
      </c>
      <c r="U10" s="2265"/>
      <c r="V10" s="2264"/>
      <c r="W10" s="3125" t="s">
        <v>274</v>
      </c>
      <c r="X10" s="2263"/>
      <c r="Y10" s="2161" t="s">
        <v>83</v>
      </c>
      <c r="Z10" s="2160" t="s">
        <v>496</v>
      </c>
    </row>
    <row r="11" spans="1:26" ht="51.75" customHeight="1" thickBot="1" x14ac:dyDescent="0.25">
      <c r="A11" s="2159"/>
      <c r="B11" s="2158" t="s">
        <v>39</v>
      </c>
      <c r="C11" s="2158" t="s">
        <v>77</v>
      </c>
      <c r="D11" s="2157" t="s">
        <v>11</v>
      </c>
      <c r="E11" s="2156" t="s">
        <v>85</v>
      </c>
      <c r="F11" s="2155" t="s">
        <v>86</v>
      </c>
      <c r="G11" s="2262" t="s">
        <v>11</v>
      </c>
      <c r="H11" s="2158" t="s">
        <v>46</v>
      </c>
      <c r="I11" s="3136"/>
      <c r="J11" s="2584"/>
      <c r="K11" s="3126"/>
      <c r="L11" s="2261" t="s">
        <v>11</v>
      </c>
      <c r="M11" s="3134"/>
      <c r="N11" s="2147" t="s">
        <v>81</v>
      </c>
      <c r="O11" s="2149" t="s">
        <v>11</v>
      </c>
      <c r="P11" s="3138"/>
      <c r="Q11" s="2147" t="s">
        <v>81</v>
      </c>
      <c r="R11" s="2260" t="s">
        <v>11</v>
      </c>
      <c r="S11" s="3138"/>
      <c r="T11" s="2147" t="s">
        <v>81</v>
      </c>
      <c r="U11" s="2146" t="s">
        <v>11</v>
      </c>
      <c r="V11" s="2259" t="s">
        <v>39</v>
      </c>
      <c r="W11" s="3126"/>
      <c r="X11" s="2258" t="s">
        <v>11</v>
      </c>
      <c r="Y11" s="2142"/>
      <c r="Z11" s="2141"/>
    </row>
    <row r="12" spans="1:26" s="2093" customFormat="1" ht="21" customHeight="1" thickBot="1" x14ac:dyDescent="0.25">
      <c r="A12" s="2257"/>
      <c r="B12" s="2234"/>
      <c r="C12" s="2233">
        <v>28</v>
      </c>
      <c r="D12" s="3106">
        <f>B12*C12+B13*C13+B14*C14+B15*C15+B16*C16</f>
        <v>0</v>
      </c>
      <c r="E12" s="2256"/>
      <c r="F12" s="3113">
        <v>0.5</v>
      </c>
      <c r="G12" s="3116">
        <f>E14*F12</f>
        <v>0</v>
      </c>
      <c r="H12" s="2589"/>
      <c r="I12" s="3122">
        <v>3</v>
      </c>
      <c r="J12" s="2255"/>
      <c r="K12" s="3140">
        <v>2</v>
      </c>
      <c r="L12" s="3127">
        <f>I12*H14+J14*K12</f>
        <v>0</v>
      </c>
      <c r="M12" s="2609"/>
      <c r="N12" s="3118">
        <v>2</v>
      </c>
      <c r="O12" s="3106">
        <f>N12*M14</f>
        <v>0</v>
      </c>
      <c r="P12" s="2254"/>
      <c r="Q12" s="3118">
        <v>11</v>
      </c>
      <c r="R12" s="3106">
        <f>Q12*P14</f>
        <v>0</v>
      </c>
      <c r="S12" s="2253"/>
      <c r="T12" s="3118">
        <v>14</v>
      </c>
      <c r="U12" s="3121">
        <f>T12*S14</f>
        <v>0</v>
      </c>
      <c r="V12" s="2252"/>
      <c r="W12" s="2202" t="s">
        <v>106</v>
      </c>
      <c r="X12" s="3109">
        <f>V12*1+V13*2+V14*3+V15*4</f>
        <v>0</v>
      </c>
      <c r="Y12" s="2251"/>
      <c r="Z12" s="2250"/>
    </row>
    <row r="13" spans="1:26" s="2093" customFormat="1" ht="21" customHeight="1" thickBot="1" x14ac:dyDescent="0.25">
      <c r="A13" s="2213" t="s">
        <v>236</v>
      </c>
      <c r="B13" s="2212"/>
      <c r="C13" s="2222">
        <v>29</v>
      </c>
      <c r="D13" s="3107"/>
      <c r="F13" s="3114"/>
      <c r="G13" s="3110"/>
      <c r="H13" s="2590"/>
      <c r="I13" s="3123"/>
      <c r="J13" s="2582"/>
      <c r="K13" s="3141"/>
      <c r="L13" s="3128"/>
      <c r="M13" s="2600"/>
      <c r="N13" s="3119"/>
      <c r="O13" s="3107"/>
      <c r="P13" s="2221"/>
      <c r="Q13" s="3119"/>
      <c r="R13" s="3107"/>
      <c r="S13" s="2221"/>
      <c r="T13" s="3119"/>
      <c r="U13" s="3110"/>
      <c r="V13" s="2203"/>
      <c r="W13" s="2202" t="s">
        <v>107</v>
      </c>
      <c r="X13" s="3110"/>
      <c r="Z13" s="2200"/>
    </row>
    <row r="14" spans="1:26" s="2093" customFormat="1" ht="21" customHeight="1" thickBot="1" x14ac:dyDescent="0.25">
      <c r="A14" s="2213"/>
      <c r="B14" s="2212"/>
      <c r="C14" s="2211">
        <v>30</v>
      </c>
      <c r="D14" s="3107"/>
      <c r="E14" s="2249"/>
      <c r="F14" s="3114"/>
      <c r="G14" s="3110"/>
      <c r="H14" s="2592"/>
      <c r="I14" s="3123"/>
      <c r="J14" s="2248"/>
      <c r="K14" s="3141"/>
      <c r="L14" s="3128"/>
      <c r="M14" s="2610"/>
      <c r="N14" s="3119"/>
      <c r="O14" s="3107"/>
      <c r="P14" s="2247"/>
      <c r="Q14" s="3119"/>
      <c r="R14" s="3107"/>
      <c r="S14" s="2247"/>
      <c r="T14" s="3119"/>
      <c r="U14" s="3110"/>
      <c r="V14" s="2203"/>
      <c r="W14" s="2202" t="s">
        <v>108</v>
      </c>
      <c r="X14" s="3110"/>
      <c r="Y14" s="2215"/>
      <c r="Z14" s="2214">
        <f>D12+G12+L12+O12+R12+U12+X12-Y14</f>
        <v>0</v>
      </c>
    </row>
    <row r="15" spans="1:26" s="2093" customFormat="1" ht="21" customHeight="1" thickBot="1" x14ac:dyDescent="0.25">
      <c r="A15" s="2213"/>
      <c r="B15" s="2212"/>
      <c r="C15" s="2211">
        <v>31</v>
      </c>
      <c r="D15" s="3107"/>
      <c r="E15" s="2242"/>
      <c r="F15" s="3114"/>
      <c r="G15" s="3110"/>
      <c r="H15" s="2590"/>
      <c r="I15" s="3123"/>
      <c r="J15" s="2241"/>
      <c r="K15" s="3141"/>
      <c r="L15" s="3128"/>
      <c r="M15" s="2611"/>
      <c r="N15" s="3119"/>
      <c r="O15" s="3107"/>
      <c r="P15" s="2240"/>
      <c r="Q15" s="3119"/>
      <c r="R15" s="3107"/>
      <c r="S15" s="2239"/>
      <c r="T15" s="3119"/>
      <c r="U15" s="3110"/>
      <c r="V15" s="2246"/>
      <c r="W15" s="2245" t="s">
        <v>109</v>
      </c>
      <c r="X15" s="3110"/>
      <c r="Y15" s="2236"/>
      <c r="Z15" s="2200"/>
    </row>
    <row r="16" spans="1:26" s="2093" customFormat="1" ht="21" customHeight="1" thickBot="1" x14ac:dyDescent="0.25">
      <c r="A16" s="2213"/>
      <c r="B16" s="2244"/>
      <c r="C16" s="2243">
        <v>32</v>
      </c>
      <c r="D16" s="3112"/>
      <c r="E16" s="2242"/>
      <c r="F16" s="3115"/>
      <c r="G16" s="3117"/>
      <c r="H16" s="2591"/>
      <c r="I16" s="3124"/>
      <c r="J16" s="2241"/>
      <c r="K16" s="3142"/>
      <c r="L16" s="3129"/>
      <c r="M16" s="2611"/>
      <c r="N16" s="3120"/>
      <c r="O16" s="3112"/>
      <c r="P16" s="2240"/>
      <c r="Q16" s="3120"/>
      <c r="R16" s="3112"/>
      <c r="S16" s="2239"/>
      <c r="T16" s="3120"/>
      <c r="U16" s="3117"/>
      <c r="V16" s="2238" t="s">
        <v>277</v>
      </c>
      <c r="W16" s="2237" t="s">
        <v>277</v>
      </c>
      <c r="X16" s="3117"/>
      <c r="Y16" s="2236"/>
      <c r="Z16" s="2187"/>
    </row>
    <row r="17" spans="1:26" s="2093" customFormat="1" ht="21" customHeight="1" thickBot="1" x14ac:dyDescent="0.25">
      <c r="A17" s="2235"/>
      <c r="B17" s="2234"/>
      <c r="C17" s="2233">
        <v>28</v>
      </c>
      <c r="D17" s="3106">
        <f>B17*C17+B18*C18+B19*C19+B20*C20+B21*C21</f>
        <v>0</v>
      </c>
      <c r="E17" s="2232"/>
      <c r="F17" s="2231"/>
      <c r="G17" s="2230"/>
      <c r="H17" s="2599"/>
      <c r="I17" s="2337"/>
      <c r="J17" s="2255"/>
      <c r="K17" s="2229"/>
      <c r="L17" s="2229"/>
      <c r="M17" s="2612"/>
      <c r="N17" s="2227"/>
      <c r="O17" s="2229"/>
      <c r="P17" s="2228"/>
      <c r="Q17" s="2227"/>
      <c r="R17" s="2229"/>
      <c r="S17" s="2228"/>
      <c r="T17" s="2227"/>
      <c r="U17" s="2226"/>
      <c r="V17" s="2225"/>
      <c r="W17" s="2224" t="s">
        <v>106</v>
      </c>
      <c r="X17" s="3109">
        <f>V17*1+V18*2+V19*3+V20*4</f>
        <v>0</v>
      </c>
      <c r="Y17" s="2223"/>
      <c r="Z17" s="2200"/>
    </row>
    <row r="18" spans="1:26" s="2093" customFormat="1" ht="21" customHeight="1" thickBot="1" x14ac:dyDescent="0.25">
      <c r="A18" s="2213" t="s">
        <v>234</v>
      </c>
      <c r="B18" s="2212"/>
      <c r="C18" s="2222">
        <v>29</v>
      </c>
      <c r="D18" s="3107"/>
      <c r="E18" s="2221"/>
      <c r="F18" s="2220"/>
      <c r="G18" s="2219"/>
      <c r="H18" s="2600"/>
      <c r="I18" s="2220"/>
      <c r="J18" s="2582"/>
      <c r="K18" s="2219"/>
      <c r="L18" s="2219"/>
      <c r="M18" s="2600"/>
      <c r="N18" s="2220"/>
      <c r="O18" s="2219"/>
      <c r="P18" s="2221"/>
      <c r="Q18" s="2220"/>
      <c r="R18" s="2219"/>
      <c r="S18" s="2221"/>
      <c r="T18" s="2220"/>
      <c r="U18" s="2219"/>
      <c r="V18" s="2203"/>
      <c r="W18" s="2202" t="s">
        <v>107</v>
      </c>
      <c r="X18" s="3110"/>
      <c r="Z18" s="1848"/>
    </row>
    <row r="19" spans="1:26" s="2093" customFormat="1" ht="21" customHeight="1" thickBot="1" x14ac:dyDescent="0.25">
      <c r="A19" s="2213"/>
      <c r="B19" s="2212"/>
      <c r="C19" s="2211">
        <v>30</v>
      </c>
      <c r="D19" s="3107"/>
      <c r="E19" s="2218"/>
      <c r="F19" s="2209">
        <v>0.5</v>
      </c>
      <c r="G19" s="2208">
        <f>F19*E19</f>
        <v>0</v>
      </c>
      <c r="H19" s="2607"/>
      <c r="I19" s="2205">
        <v>3</v>
      </c>
      <c r="J19" s="2248"/>
      <c r="K19" s="2207">
        <v>2</v>
      </c>
      <c r="L19" s="2207">
        <f>I19*H19+J19*K19</f>
        <v>0</v>
      </c>
      <c r="M19" s="2613"/>
      <c r="N19" s="2205">
        <v>2</v>
      </c>
      <c r="O19" s="2207">
        <f>N19*M19</f>
        <v>0</v>
      </c>
      <c r="P19" s="2217"/>
      <c r="Q19" s="2205">
        <v>11</v>
      </c>
      <c r="R19" s="2207">
        <f>Q19*P19</f>
        <v>0</v>
      </c>
      <c r="S19" s="2217"/>
      <c r="T19" s="2205">
        <v>14</v>
      </c>
      <c r="U19" s="2204">
        <f>T19*S19</f>
        <v>0</v>
      </c>
      <c r="V19" s="2216"/>
      <c r="W19" s="2202" t="s">
        <v>108</v>
      </c>
      <c r="X19" s="3110"/>
      <c r="Y19" s="2215"/>
      <c r="Z19" s="2214">
        <f>D17+G19+L19+O19+R19+U19+X17-Y19</f>
        <v>0</v>
      </c>
    </row>
    <row r="20" spans="1:26" s="2093" customFormat="1" ht="21.75" customHeight="1" thickBot="1" x14ac:dyDescent="0.25">
      <c r="A20" s="2213"/>
      <c r="B20" s="2212"/>
      <c r="C20" s="2211">
        <v>31</v>
      </c>
      <c r="D20" s="3107"/>
      <c r="E20" s="2210"/>
      <c r="F20" s="2209"/>
      <c r="G20" s="2208"/>
      <c r="H20" s="2602"/>
      <c r="I20" s="2205"/>
      <c r="J20" s="2241"/>
      <c r="K20" s="2207"/>
      <c r="L20" s="2207"/>
      <c r="M20" s="2614"/>
      <c r="N20" s="2205"/>
      <c r="O20" s="2207"/>
      <c r="P20" s="2206"/>
      <c r="Q20" s="2205"/>
      <c r="R20" s="2207"/>
      <c r="S20" s="2206"/>
      <c r="T20" s="2205"/>
      <c r="U20" s="2204"/>
      <c r="V20" s="2203"/>
      <c r="W20" s="2202" t="s">
        <v>109</v>
      </c>
      <c r="X20" s="3110"/>
      <c r="Y20" s="2201"/>
      <c r="Z20" s="2200"/>
    </row>
    <row r="21" spans="1:26" s="2093" customFormat="1" ht="21" customHeight="1" thickBot="1" x14ac:dyDescent="0.25">
      <c r="A21" s="2199"/>
      <c r="B21" s="2198"/>
      <c r="C21" s="2197">
        <v>32</v>
      </c>
      <c r="D21" s="3108"/>
      <c r="E21" s="2196"/>
      <c r="F21" s="2195"/>
      <c r="G21" s="2194"/>
      <c r="H21" s="2604"/>
      <c r="I21" s="2192"/>
      <c r="J21" s="2588"/>
      <c r="K21" s="2191"/>
      <c r="L21" s="2608"/>
      <c r="M21" s="2615"/>
      <c r="N21" s="2192"/>
      <c r="O21" s="2191"/>
      <c r="P21" s="2193"/>
      <c r="Q21" s="2192"/>
      <c r="R21" s="2191"/>
      <c r="S21" s="2193"/>
      <c r="T21" s="2192"/>
      <c r="U21" s="2191"/>
      <c r="V21" s="2190" t="s">
        <v>277</v>
      </c>
      <c r="W21" s="2189" t="s">
        <v>277</v>
      </c>
      <c r="X21" s="3111"/>
      <c r="Y21" s="2188"/>
      <c r="Z21" s="2187"/>
    </row>
    <row r="22" spans="1:26" ht="12.75" customHeight="1" thickTop="1" thickBot="1" x14ac:dyDescent="0.25">
      <c r="A22" s="2186"/>
      <c r="B22" s="2181"/>
      <c r="C22" s="2180"/>
      <c r="D22" s="2180"/>
      <c r="E22" s="2185"/>
      <c r="F22" s="2184"/>
      <c r="G22" s="2184"/>
      <c r="H22" s="2181"/>
      <c r="I22" s="2180"/>
      <c r="J22" s="2178"/>
      <c r="K22" s="2178"/>
      <c r="M22" s="2183"/>
      <c r="N22" s="2180"/>
      <c r="O22" s="2182"/>
      <c r="P22" s="2181"/>
      <c r="Q22" s="2180"/>
      <c r="R22" s="2180"/>
      <c r="S22" s="2181"/>
      <c r="T22" s="2180"/>
      <c r="U22" s="2180"/>
      <c r="V22" s="2180"/>
      <c r="W22" s="2179"/>
      <c r="X22" s="2179"/>
      <c r="Y22" s="2178"/>
      <c r="Z22" s="2177"/>
    </row>
    <row r="23" spans="1:26" ht="68.25" customHeight="1" thickTop="1" x14ac:dyDescent="0.2">
      <c r="A23" s="2176" t="s">
        <v>110</v>
      </c>
      <c r="B23" s="2175"/>
      <c r="C23" s="2165"/>
      <c r="D23" s="2167"/>
      <c r="E23" s="2174" t="s">
        <v>674</v>
      </c>
      <c r="F23" s="2173"/>
      <c r="G23" s="2172"/>
      <c r="H23" s="2171"/>
      <c r="I23" s="2170"/>
      <c r="J23" s="2585"/>
      <c r="K23" s="2585"/>
      <c r="L23" s="2169"/>
      <c r="M23" s="2171"/>
      <c r="N23" s="2170"/>
      <c r="O23" s="2169"/>
      <c r="P23" s="2168" t="s">
        <v>229</v>
      </c>
      <c r="Q23" s="2165"/>
      <c r="R23" s="2167"/>
      <c r="S23" s="2166" t="s">
        <v>230</v>
      </c>
      <c r="T23" s="2165"/>
      <c r="V23" s="2164"/>
      <c r="W23" s="2163"/>
      <c r="X23" s="2162"/>
      <c r="Y23" s="2161" t="s">
        <v>83</v>
      </c>
      <c r="Z23" s="2160" t="s">
        <v>84</v>
      </c>
    </row>
    <row r="24" spans="1:26" ht="23.25" thickBot="1" x14ac:dyDescent="0.25">
      <c r="A24" s="2159"/>
      <c r="B24" s="2158" t="s">
        <v>39</v>
      </c>
      <c r="C24" s="2158" t="s">
        <v>77</v>
      </c>
      <c r="D24" s="2157" t="s">
        <v>11</v>
      </c>
      <c r="E24" s="2156" t="s">
        <v>111</v>
      </c>
      <c r="F24" s="2155" t="s">
        <v>86</v>
      </c>
      <c r="G24" s="2154" t="s">
        <v>11</v>
      </c>
      <c r="H24" s="2153"/>
      <c r="I24" s="2152"/>
      <c r="J24" s="2586"/>
      <c r="K24" s="2586"/>
      <c r="L24" s="2151"/>
      <c r="M24" s="2153"/>
      <c r="N24" s="2152"/>
      <c r="O24" s="2151"/>
      <c r="P24" s="2150"/>
      <c r="Q24" s="2147" t="s">
        <v>81</v>
      </c>
      <c r="R24" s="2149" t="s">
        <v>11</v>
      </c>
      <c r="S24" s="2148"/>
      <c r="T24" s="2147" t="s">
        <v>81</v>
      </c>
      <c r="U24" s="2146" t="s">
        <v>11</v>
      </c>
      <c r="V24" s="2145"/>
      <c r="W24" s="2144"/>
      <c r="X24" s="2143"/>
      <c r="Y24" s="2142"/>
      <c r="Z24" s="2141"/>
    </row>
    <row r="25" spans="1:26" s="2093" customFormat="1" ht="23.25" customHeight="1" thickBot="1" x14ac:dyDescent="0.25">
      <c r="A25" s="2140" t="s">
        <v>673</v>
      </c>
      <c r="B25" s="2130"/>
      <c r="C25" s="2131">
        <v>19</v>
      </c>
      <c r="D25" s="2139">
        <f>B25*C25</f>
        <v>0</v>
      </c>
      <c r="E25" s="2138"/>
      <c r="F25" s="2137">
        <v>0.5</v>
      </c>
      <c r="G25" s="2136">
        <f>F25*E25</f>
        <v>0</v>
      </c>
      <c r="H25" s="2135"/>
      <c r="I25" s="2134"/>
      <c r="J25" s="2125"/>
      <c r="K25" s="2125"/>
      <c r="L25" s="2133"/>
      <c r="M25" s="2135"/>
      <c r="N25" s="2134"/>
      <c r="O25" s="2133"/>
      <c r="P25" s="2132"/>
      <c r="Q25" s="2131">
        <v>10</v>
      </c>
      <c r="R25" s="2128">
        <f>P25*Q25</f>
        <v>0</v>
      </c>
      <c r="S25" s="2130"/>
      <c r="T25" s="2129">
        <v>17</v>
      </c>
      <c r="U25" s="2128">
        <f>S25*T25</f>
        <v>0</v>
      </c>
      <c r="V25" s="2127"/>
      <c r="W25" s="2126"/>
      <c r="X25" s="2125"/>
      <c r="Y25" s="2124"/>
      <c r="Z25" s="2123">
        <f>D25+G25+R25+U25-Y25</f>
        <v>0</v>
      </c>
    </row>
    <row r="26" spans="1:26" s="2093" customFormat="1" ht="24" thickTop="1" thickBot="1" x14ac:dyDescent="0.25">
      <c r="A26" s="2122" t="s">
        <v>112</v>
      </c>
      <c r="B26" s="2115"/>
      <c r="C26" s="2099">
        <v>2</v>
      </c>
      <c r="D26" s="2114">
        <f>B26*C26</f>
        <v>0</v>
      </c>
      <c r="E26" s="2121"/>
      <c r="F26" s="2103">
        <v>1.5</v>
      </c>
      <c r="G26" s="2120">
        <f>F26*E26</f>
        <v>0</v>
      </c>
      <c r="H26" s="2119"/>
      <c r="I26" s="2118"/>
      <c r="J26" s="2111"/>
      <c r="K26" s="2111"/>
      <c r="L26" s="2117"/>
      <c r="M26" s="2119"/>
      <c r="N26" s="2118"/>
      <c r="O26" s="2117"/>
      <c r="P26" s="2116"/>
      <c r="Q26" s="2099">
        <v>1</v>
      </c>
      <c r="R26" s="2114">
        <f>P26*Q26</f>
        <v>0</v>
      </c>
      <c r="S26" s="2115"/>
      <c r="T26" s="2099">
        <v>2</v>
      </c>
      <c r="U26" s="2114">
        <f>S26*T26</f>
        <v>0</v>
      </c>
      <c r="V26" s="2113"/>
      <c r="W26" s="2112"/>
      <c r="X26" s="2111"/>
      <c r="Y26" s="2110"/>
      <c r="Z26" s="2109">
        <f>D26+G26+R26+U26-Y26</f>
        <v>0</v>
      </c>
    </row>
    <row r="27" spans="1:26" s="1865" customFormat="1" ht="11.25" customHeight="1" thickTop="1" thickBot="1" x14ac:dyDescent="0.25">
      <c r="A27" s="2108"/>
      <c r="O27" s="2107"/>
      <c r="W27" s="2106"/>
      <c r="X27" s="2106"/>
      <c r="Z27" s="2105"/>
    </row>
    <row r="28" spans="1:26" s="2093" customFormat="1" ht="33.75" customHeight="1" thickTop="1" thickBot="1" x14ac:dyDescent="0.25">
      <c r="A28" s="2104" t="s">
        <v>11</v>
      </c>
      <c r="B28" s="2100">
        <f>B26+B25+B18+B13</f>
        <v>0</v>
      </c>
      <c r="C28" s="2097" t="s">
        <v>277</v>
      </c>
      <c r="D28" s="2616">
        <f>D26+D25+D17+D12</f>
        <v>0</v>
      </c>
      <c r="E28" s="2617">
        <f>E26+E25+E19+E14</f>
        <v>0</v>
      </c>
      <c r="F28" s="2103" t="s">
        <v>277</v>
      </c>
      <c r="G28" s="2102">
        <f>G26+G25+G19+G12</f>
        <v>0</v>
      </c>
      <c r="H28" s="2101">
        <f>H19+H12</f>
        <v>0</v>
      </c>
      <c r="I28" s="2097" t="s">
        <v>277</v>
      </c>
      <c r="J28" s="2097">
        <f>J14+J19</f>
        <v>0</v>
      </c>
      <c r="K28" s="2097" t="s">
        <v>277</v>
      </c>
      <c r="L28" s="2605">
        <f>L19+L12</f>
        <v>0</v>
      </c>
      <c r="M28" s="2098">
        <f>M14+M19</f>
        <v>0</v>
      </c>
      <c r="N28" s="2097" t="s">
        <v>277</v>
      </c>
      <c r="O28" s="2097">
        <f>O12+O19</f>
        <v>0</v>
      </c>
      <c r="P28" s="2100">
        <f>P26+P25+P19+P14</f>
        <v>0</v>
      </c>
      <c r="Q28" s="2097" t="s">
        <v>277</v>
      </c>
      <c r="R28" s="2099">
        <f>R26+R25+R19+R12</f>
        <v>0</v>
      </c>
      <c r="S28" s="2100">
        <f>S26+S25+S19+S14</f>
        <v>0</v>
      </c>
      <c r="T28" s="2097" t="s">
        <v>277</v>
      </c>
      <c r="U28" s="2099">
        <f>U26+U25+U19+U12</f>
        <v>0</v>
      </c>
      <c r="V28" s="2098">
        <f>SUM(V12:V20)</f>
        <v>0</v>
      </c>
      <c r="W28" s="2097" t="s">
        <v>277</v>
      </c>
      <c r="X28" s="2096">
        <f>X17+X12</f>
        <v>0</v>
      </c>
      <c r="Y28" s="2095">
        <f>Y26+Y25+Y19+Y14</f>
        <v>0</v>
      </c>
      <c r="Z28" s="2094">
        <f>Z14+Z19+Z25+Z26</f>
        <v>0</v>
      </c>
    </row>
    <row r="29" spans="1:26" ht="13.5" thickTop="1" x14ac:dyDescent="0.2">
      <c r="L29" s="2015"/>
    </row>
    <row r="30" spans="1:26" x14ac:dyDescent="0.2">
      <c r="A30" s="2015"/>
    </row>
    <row r="31" spans="1:26" x14ac:dyDescent="0.2">
      <c r="A31" s="2015" t="s">
        <v>494</v>
      </c>
    </row>
  </sheetData>
  <sheetProtection sheet="1" selectLockedCells="1"/>
  <mergeCells count="22">
    <mergeCell ref="W10:W11"/>
    <mergeCell ref="L12:L16"/>
    <mergeCell ref="N12:N16"/>
    <mergeCell ref="O12:O16"/>
    <mergeCell ref="E10:G10"/>
    <mergeCell ref="M10:M11"/>
    <mergeCell ref="I10:I11"/>
    <mergeCell ref="P10:P11"/>
    <mergeCell ref="S10:S11"/>
    <mergeCell ref="R12:R16"/>
    <mergeCell ref="K10:K11"/>
    <mergeCell ref="K12:K16"/>
    <mergeCell ref="D17:D21"/>
    <mergeCell ref="X17:X21"/>
    <mergeCell ref="D12:D16"/>
    <mergeCell ref="F12:F16"/>
    <mergeCell ref="G12:G16"/>
    <mergeCell ref="Q12:Q16"/>
    <mergeCell ref="X12:X16"/>
    <mergeCell ref="T12:T16"/>
    <mergeCell ref="U12:U16"/>
    <mergeCell ref="I12:I16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8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1E9A5-520C-4752-812C-470F2705F293}">
  <sheetPr codeName="Tabelle95"/>
  <dimension ref="A1:Z32"/>
  <sheetViews>
    <sheetView zoomScale="85" zoomScaleNormal="85" workbookViewId="0"/>
  </sheetViews>
  <sheetFormatPr baseColWidth="10" defaultColWidth="11.42578125" defaultRowHeight="12.75" x14ac:dyDescent="0.2"/>
  <cols>
    <col min="1" max="1" width="6.85546875" style="1832" customWidth="1"/>
    <col min="2" max="3" width="7" style="1832" customWidth="1"/>
    <col min="4" max="4" width="6.28515625" style="1832" customWidth="1"/>
    <col min="5" max="5" width="9" style="1832" customWidth="1"/>
    <col min="6" max="6" width="8.5703125" style="1832" customWidth="1"/>
    <col min="7" max="7" width="8.7109375" style="1832" customWidth="1"/>
    <col min="8" max="8" width="7" style="1832" customWidth="1"/>
    <col min="9" max="9" width="11.42578125" style="1832"/>
    <col min="10" max="10" width="8.140625" style="1832" customWidth="1"/>
    <col min="11" max="11" width="11.42578125" style="1832"/>
    <col min="12" max="12" width="6.28515625" style="1832" customWidth="1"/>
    <col min="13" max="13" width="8.42578125" style="1832" customWidth="1"/>
    <col min="14" max="14" width="7" style="1832" customWidth="1"/>
    <col min="15" max="15" width="6.28515625" style="1832" customWidth="1"/>
    <col min="16" max="16" width="8.42578125" style="1832" customWidth="1"/>
    <col min="17" max="17" width="7" style="1832" customWidth="1"/>
    <col min="18" max="18" width="6.42578125" style="1832" customWidth="1"/>
    <col min="19" max="19" width="7.85546875" style="1832" customWidth="1"/>
    <col min="20" max="20" width="7.42578125" style="1832" customWidth="1"/>
    <col min="21" max="21" width="6.28515625" style="1832" customWidth="1"/>
    <col min="22" max="22" width="7" style="1832" customWidth="1"/>
    <col min="23" max="23" width="13.140625" style="2092" customWidth="1"/>
    <col min="24" max="24" width="8" style="2092" customWidth="1"/>
    <col min="25" max="25" width="10.140625" style="1832" customWidth="1"/>
    <col min="26" max="26" width="9.7109375" style="1832" customWidth="1"/>
    <col min="27" max="27" width="0.42578125" style="1832" customWidth="1"/>
    <col min="28" max="16384" width="11.42578125" style="1832"/>
  </cols>
  <sheetData>
    <row r="1" spans="1:26" ht="30.75" customHeight="1" x14ac:dyDescent="0.2">
      <c r="A1" s="1835" t="s">
        <v>681</v>
      </c>
      <c r="B1" s="1835"/>
      <c r="C1" s="1835"/>
      <c r="D1" s="1835"/>
      <c r="E1" s="1835"/>
      <c r="F1" s="1835"/>
      <c r="G1" s="1835"/>
      <c r="H1" s="1835"/>
      <c r="I1" s="1835"/>
      <c r="J1" s="1835"/>
      <c r="K1" s="1835"/>
      <c r="L1" s="1835"/>
      <c r="M1" s="1835"/>
      <c r="N1" s="1835"/>
      <c r="O1" s="1835"/>
      <c r="P1" s="1835"/>
      <c r="Q1" s="1835"/>
      <c r="R1" s="1835"/>
      <c r="S1" s="1835"/>
      <c r="T1" s="1835"/>
      <c r="U1" s="1835"/>
      <c r="V1" s="1835"/>
      <c r="W1" s="2301"/>
      <c r="X1" s="2301"/>
      <c r="Y1" s="1835"/>
      <c r="Z1" s="1835"/>
    </row>
    <row r="2" spans="1:26" s="2309" customFormat="1" ht="18" x14ac:dyDescent="0.25">
      <c r="A2" s="2310" t="s">
        <v>232</v>
      </c>
      <c r="B2" s="2310"/>
      <c r="C2" s="2310"/>
      <c r="D2" s="2310"/>
      <c r="E2" s="2313"/>
      <c r="F2" s="2313"/>
      <c r="G2" s="2313"/>
      <c r="H2" s="2313"/>
      <c r="I2" s="2313"/>
      <c r="J2" s="2313"/>
      <c r="K2" s="2313"/>
      <c r="L2" s="2313"/>
      <c r="M2" s="2313"/>
      <c r="N2" s="2313"/>
      <c r="O2" s="2313"/>
      <c r="P2" s="2313"/>
      <c r="Q2" s="2313"/>
      <c r="R2" s="2313"/>
      <c r="S2" s="2313"/>
      <c r="T2" s="2313"/>
      <c r="U2" s="2313"/>
      <c r="V2" s="2313"/>
      <c r="W2" s="2312"/>
      <c r="X2" s="2311"/>
      <c r="Y2" s="2310"/>
      <c r="Z2" s="2310"/>
    </row>
    <row r="3" spans="1:26" s="2309" customFormat="1" ht="18" x14ac:dyDescent="0.25">
      <c r="A3" s="2314" t="s">
        <v>593</v>
      </c>
      <c r="B3" s="2310"/>
      <c r="C3" s="2310"/>
      <c r="D3" s="2310"/>
      <c r="E3" s="2313"/>
      <c r="F3" s="2313"/>
      <c r="G3" s="2313"/>
      <c r="H3" s="2313"/>
      <c r="I3" s="2313"/>
      <c r="J3" s="2313"/>
      <c r="K3" s="2313"/>
      <c r="L3" s="2313"/>
      <c r="M3" s="2313"/>
      <c r="N3" s="2313"/>
      <c r="O3" s="2313"/>
      <c r="P3" s="2313"/>
      <c r="Q3" s="2313"/>
      <c r="R3" s="2313"/>
      <c r="S3" s="2313"/>
      <c r="T3" s="2313"/>
      <c r="U3" s="2313"/>
      <c r="V3" s="2313"/>
      <c r="W3" s="2312"/>
      <c r="X3" s="2311"/>
      <c r="Y3" s="2310"/>
      <c r="Z3" s="2310"/>
    </row>
    <row r="4" spans="1:26" s="2305" customFormat="1" ht="7.5" customHeight="1" x14ac:dyDescent="0.2">
      <c r="A4" s="1832"/>
      <c r="B4" s="2306"/>
      <c r="C4" s="2374"/>
      <c r="D4" s="2374"/>
      <c r="E4" s="2374"/>
      <c r="F4" s="2374"/>
      <c r="G4" s="2374"/>
      <c r="H4" s="2374"/>
      <c r="I4" s="2374"/>
      <c r="J4" s="2374"/>
      <c r="K4" s="2374"/>
      <c r="L4" s="2374"/>
      <c r="M4" s="2306"/>
      <c r="N4" s="2306"/>
      <c r="O4" s="2306"/>
      <c r="P4" s="1832"/>
      <c r="Q4" s="2306"/>
      <c r="R4" s="2372"/>
      <c r="S4" s="2372"/>
      <c r="T4" s="2306"/>
      <c r="U4" s="2306"/>
      <c r="V4" s="2306"/>
      <c r="W4" s="2307"/>
      <c r="X4" s="2307"/>
      <c r="Y4" s="2306"/>
      <c r="Z4" s="2300"/>
    </row>
    <row r="5" spans="1:26" ht="14.25" customHeight="1" x14ac:dyDescent="0.25">
      <c r="A5" s="2304" t="s">
        <v>2</v>
      </c>
      <c r="B5" s="1835"/>
      <c r="C5" s="2373"/>
      <c r="D5" s="2373"/>
      <c r="E5" s="2373"/>
      <c r="F5" s="2373"/>
      <c r="G5" s="2373"/>
      <c r="H5" s="2373"/>
      <c r="I5" s="2373"/>
      <c r="J5" s="2373"/>
      <c r="K5" s="2373"/>
      <c r="L5" s="2373"/>
      <c r="M5" s="1835"/>
      <c r="N5" s="1835"/>
      <c r="O5" s="1835"/>
      <c r="P5" s="2304" t="s">
        <v>3</v>
      </c>
      <c r="R5" s="2372"/>
      <c r="S5" s="2372"/>
      <c r="T5" s="1835"/>
      <c r="U5" s="1835"/>
      <c r="V5" s="1835"/>
      <c r="W5" s="2301"/>
      <c r="X5" s="2304" t="s">
        <v>4</v>
      </c>
      <c r="Z5" s="2303" t="str">
        <f>Logo!B1</f>
        <v>2026/27</v>
      </c>
    </row>
    <row r="6" spans="1:26" ht="9" customHeight="1" thickBot="1" x14ac:dyDescent="0.25">
      <c r="A6" s="1871"/>
      <c r="B6" s="1835"/>
      <c r="C6" s="2373"/>
      <c r="D6" s="2373"/>
      <c r="E6" s="2373"/>
      <c r="F6" s="2373"/>
      <c r="G6" s="2373"/>
      <c r="H6" s="2373"/>
      <c r="I6" s="2373"/>
      <c r="J6" s="2373"/>
      <c r="K6" s="2373"/>
      <c r="L6" s="2373"/>
      <c r="M6" s="1835"/>
      <c r="N6" s="1835"/>
      <c r="O6" s="1835"/>
      <c r="P6" s="1871"/>
      <c r="Q6" s="1873"/>
      <c r="R6" s="2372"/>
      <c r="S6" s="2372"/>
      <c r="T6" s="1835"/>
      <c r="U6" s="1835"/>
      <c r="V6" s="1835"/>
      <c r="W6" s="2301"/>
      <c r="X6" s="2301"/>
      <c r="Y6" s="1835"/>
      <c r="Z6" s="2300"/>
    </row>
    <row r="7" spans="1:26" s="2292" customFormat="1" ht="16.5" thickTop="1" x14ac:dyDescent="0.25">
      <c r="A7" s="2299"/>
      <c r="B7" s="2298" t="s">
        <v>5</v>
      </c>
      <c r="C7" s="2296"/>
      <c r="D7" s="2296"/>
      <c r="E7" s="2296"/>
      <c r="F7" s="2296"/>
      <c r="G7" s="2297"/>
      <c r="H7" s="2298" t="s">
        <v>6</v>
      </c>
      <c r="I7" s="2296"/>
      <c r="J7" s="2296"/>
      <c r="K7" s="2296"/>
      <c r="L7" s="2296"/>
      <c r="M7" s="2296"/>
      <c r="N7" s="2296"/>
      <c r="O7" s="2296"/>
      <c r="P7" s="2296"/>
      <c r="Q7" s="2296"/>
      <c r="R7" s="2296"/>
      <c r="S7" s="2296"/>
      <c r="T7" s="2296"/>
      <c r="U7" s="2297"/>
      <c r="V7" s="2296"/>
      <c r="W7" s="2295"/>
      <c r="X7" s="2295"/>
      <c r="Y7" s="2294" t="s">
        <v>73</v>
      </c>
      <c r="Z7" s="2293" t="s">
        <v>8</v>
      </c>
    </row>
    <row r="8" spans="1:26" ht="16.5" thickBot="1" x14ac:dyDescent="0.3">
      <c r="A8" s="2291"/>
      <c r="B8" s="1835"/>
      <c r="C8" s="1835"/>
      <c r="D8" s="1835"/>
      <c r="E8" s="1835"/>
      <c r="F8" s="1835"/>
      <c r="G8" s="1835"/>
      <c r="H8" s="2290" t="s">
        <v>52</v>
      </c>
      <c r="I8" s="2289"/>
      <c r="J8" s="2289"/>
      <c r="K8" s="2289"/>
      <c r="L8" s="2289"/>
      <c r="M8" s="2288"/>
      <c r="N8" s="2288"/>
      <c r="O8" s="2288"/>
      <c r="P8" s="2288"/>
      <c r="Q8" s="2288"/>
      <c r="R8" s="2288"/>
      <c r="S8" s="2288"/>
      <c r="T8" s="2287"/>
      <c r="U8" s="2287"/>
      <c r="V8" s="2286"/>
      <c r="W8" s="2285"/>
      <c r="X8" s="2285"/>
      <c r="Y8" s="2284"/>
      <c r="Z8" s="2005"/>
    </row>
    <row r="9" spans="1:26" ht="13.5" thickBot="1" x14ac:dyDescent="0.25">
      <c r="A9" s="2283"/>
      <c r="B9" s="2282"/>
      <c r="C9" s="2281"/>
      <c r="D9" s="2281"/>
      <c r="E9" s="2281"/>
      <c r="F9" s="2281"/>
      <c r="G9" s="2280"/>
      <c r="H9" s="2279" t="s">
        <v>74</v>
      </c>
      <c r="I9" s="2278"/>
      <c r="J9" s="2278"/>
      <c r="K9" s="2278"/>
      <c r="L9" s="2277"/>
      <c r="M9" s="2276" t="s">
        <v>75</v>
      </c>
      <c r="N9" s="2275"/>
      <c r="O9" s="2275"/>
      <c r="P9" s="2275"/>
      <c r="Q9" s="2275"/>
      <c r="R9" s="2275"/>
      <c r="S9" s="2275"/>
      <c r="T9" s="2274"/>
      <c r="U9" s="2273"/>
      <c r="V9" s="2272"/>
      <c r="W9" s="2271"/>
      <c r="X9" s="2270"/>
      <c r="Y9" s="2269"/>
      <c r="Z9" s="2268"/>
    </row>
    <row r="10" spans="1:26" ht="68.25" thickTop="1" x14ac:dyDescent="0.2">
      <c r="A10" s="2176" t="s">
        <v>228</v>
      </c>
      <c r="B10" s="2264"/>
      <c r="C10" s="2266"/>
      <c r="D10" s="2267"/>
      <c r="E10" s="3130" t="s">
        <v>679</v>
      </c>
      <c r="F10" s="3131"/>
      <c r="G10" s="3132"/>
      <c r="H10" s="2264"/>
      <c r="I10" s="3135" t="s">
        <v>698</v>
      </c>
      <c r="J10" s="2587"/>
      <c r="K10" s="3139" t="s">
        <v>697</v>
      </c>
      <c r="M10" s="3143" t="s">
        <v>309</v>
      </c>
      <c r="N10" s="2266"/>
      <c r="P10" s="3137" t="s">
        <v>229</v>
      </c>
      <c r="Q10" s="2266"/>
      <c r="S10" s="3145" t="s">
        <v>230</v>
      </c>
      <c r="U10" s="2265"/>
      <c r="V10" s="2264"/>
      <c r="W10" s="3125" t="s">
        <v>274</v>
      </c>
      <c r="X10" s="2263"/>
      <c r="Y10" s="2161" t="s">
        <v>83</v>
      </c>
      <c r="Z10" s="2160" t="s">
        <v>496</v>
      </c>
    </row>
    <row r="11" spans="1:26" ht="51.75" customHeight="1" thickBot="1" x14ac:dyDescent="0.25">
      <c r="A11" s="2159"/>
      <c r="B11" s="2158" t="s">
        <v>39</v>
      </c>
      <c r="C11" s="2158" t="s">
        <v>77</v>
      </c>
      <c r="D11" s="2157" t="s">
        <v>11</v>
      </c>
      <c r="E11" s="2597" t="s">
        <v>85</v>
      </c>
      <c r="F11" s="2598" t="s">
        <v>86</v>
      </c>
      <c r="G11" s="2262" t="s">
        <v>11</v>
      </c>
      <c r="H11" s="2158" t="s">
        <v>46</v>
      </c>
      <c r="I11" s="3136"/>
      <c r="J11" s="2594" t="s">
        <v>46</v>
      </c>
      <c r="K11" s="3126"/>
      <c r="L11" s="2261" t="s">
        <v>11</v>
      </c>
      <c r="M11" s="3144"/>
      <c r="N11" s="2147" t="s">
        <v>81</v>
      </c>
      <c r="O11" s="2149" t="s">
        <v>11</v>
      </c>
      <c r="P11" s="3138"/>
      <c r="Q11" s="2147" t="s">
        <v>81</v>
      </c>
      <c r="R11" s="2260" t="s">
        <v>11</v>
      </c>
      <c r="S11" s="3146"/>
      <c r="T11" s="2147" t="s">
        <v>81</v>
      </c>
      <c r="U11" s="2146" t="s">
        <v>11</v>
      </c>
      <c r="V11" s="2259" t="s">
        <v>39</v>
      </c>
      <c r="W11" s="3126"/>
      <c r="X11" s="2258" t="s">
        <v>11</v>
      </c>
      <c r="Y11" s="2142"/>
      <c r="Z11" s="2141"/>
    </row>
    <row r="12" spans="1:26" s="2093" customFormat="1" ht="21" customHeight="1" thickBot="1" x14ac:dyDescent="0.25">
      <c r="A12" s="2371"/>
      <c r="B12" s="2343"/>
      <c r="C12" s="2370">
        <v>18</v>
      </c>
      <c r="D12" s="3148">
        <f>B12*C12+B13*C13+B14*C14+B15*C15+B16*C16</f>
        <v>0</v>
      </c>
      <c r="E12" s="2256"/>
      <c r="F12" s="3160">
        <v>1.2</v>
      </c>
      <c r="G12" s="3163">
        <f>E14*F12</f>
        <v>0</v>
      </c>
      <c r="H12" s="2253"/>
      <c r="I12" s="2205"/>
      <c r="J12" s="2337"/>
      <c r="K12" s="2339"/>
      <c r="L12" s="2226"/>
      <c r="M12" s="2228"/>
      <c r="N12" s="3151">
        <v>0</v>
      </c>
      <c r="O12" s="3148">
        <f>N12*M14</f>
        <v>0</v>
      </c>
      <c r="P12" s="2254"/>
      <c r="Q12" s="3151">
        <v>7.5</v>
      </c>
      <c r="R12" s="3148">
        <f>Q12*P14</f>
        <v>0</v>
      </c>
      <c r="S12" s="2253"/>
      <c r="T12" s="3151">
        <v>10</v>
      </c>
      <c r="U12" s="3156">
        <f>T12*S14</f>
        <v>0</v>
      </c>
      <c r="V12" s="2369"/>
      <c r="W12" s="2363" t="s">
        <v>106</v>
      </c>
      <c r="X12" s="3159">
        <f>V12*1+V13*2+V14*3+V15*4</f>
        <v>0</v>
      </c>
      <c r="Y12" s="2251"/>
      <c r="Z12" s="2250"/>
    </row>
    <row r="13" spans="1:26" s="2093" customFormat="1" ht="21" customHeight="1" thickBot="1" x14ac:dyDescent="0.25">
      <c r="A13" s="2213" t="s">
        <v>236</v>
      </c>
      <c r="B13" s="2329"/>
      <c r="C13" s="2368">
        <v>19</v>
      </c>
      <c r="D13" s="3149"/>
      <c r="E13" s="2365"/>
      <c r="F13" s="3161"/>
      <c r="G13" s="3157"/>
      <c r="H13" s="2367"/>
      <c r="I13" s="2205"/>
      <c r="J13" s="2207"/>
      <c r="K13" s="2207"/>
      <c r="L13" s="2204"/>
      <c r="M13" s="2221"/>
      <c r="N13" s="3152"/>
      <c r="O13" s="3149"/>
      <c r="P13" s="2366"/>
      <c r="Q13" s="3152"/>
      <c r="R13" s="3154"/>
      <c r="S13" s="2366"/>
      <c r="T13" s="3152"/>
      <c r="U13" s="3157"/>
      <c r="V13" s="2328"/>
      <c r="W13" s="2363" t="s">
        <v>107</v>
      </c>
      <c r="X13" s="3157"/>
      <c r="Y13" s="2365"/>
      <c r="Z13" s="2200"/>
    </row>
    <row r="14" spans="1:26" s="2093" customFormat="1" ht="21" customHeight="1" thickBot="1" x14ac:dyDescent="0.25">
      <c r="A14" s="2213" t="s">
        <v>275</v>
      </c>
      <c r="B14" s="2329"/>
      <c r="C14" s="2362">
        <v>20</v>
      </c>
      <c r="D14" s="3149"/>
      <c r="E14" s="2249"/>
      <c r="F14" s="3161"/>
      <c r="G14" s="3157"/>
      <c r="H14" s="2332"/>
      <c r="I14" s="2205">
        <v>0</v>
      </c>
      <c r="J14" s="2595"/>
      <c r="K14" s="2207">
        <v>0</v>
      </c>
      <c r="L14" s="2204">
        <f>I14*H14+J14*K14</f>
        <v>0</v>
      </c>
      <c r="M14" s="2332"/>
      <c r="N14" s="3152"/>
      <c r="O14" s="3149"/>
      <c r="P14" s="2364"/>
      <c r="Q14" s="3152"/>
      <c r="R14" s="3154"/>
      <c r="S14" s="2364"/>
      <c r="T14" s="3152"/>
      <c r="U14" s="3157"/>
      <c r="V14" s="2328"/>
      <c r="W14" s="2363" t="s">
        <v>108</v>
      </c>
      <c r="X14" s="3157"/>
      <c r="Y14" s="2330"/>
      <c r="Z14" s="2214">
        <f>D12+G12+L14+O12+R12+U12+X12-Y14</f>
        <v>0</v>
      </c>
    </row>
    <row r="15" spans="1:26" s="2093" customFormat="1" ht="21" customHeight="1" thickBot="1" x14ac:dyDescent="0.25">
      <c r="A15" s="2213"/>
      <c r="B15" s="2329"/>
      <c r="C15" s="2362">
        <v>21</v>
      </c>
      <c r="D15" s="3149"/>
      <c r="E15" s="2242"/>
      <c r="F15" s="3161"/>
      <c r="G15" s="3157"/>
      <c r="H15" s="2239"/>
      <c r="I15" s="2337"/>
      <c r="J15" s="2207"/>
      <c r="K15" s="2207"/>
      <c r="L15" s="2361"/>
      <c r="M15" s="2206"/>
      <c r="N15" s="3152"/>
      <c r="O15" s="3149"/>
      <c r="P15" s="2240"/>
      <c r="Q15" s="3152"/>
      <c r="R15" s="3154"/>
      <c r="S15" s="2239"/>
      <c r="T15" s="3152"/>
      <c r="U15" s="3157"/>
      <c r="V15" s="2360"/>
      <c r="W15" s="2359" t="s">
        <v>109</v>
      </c>
      <c r="X15" s="3157"/>
      <c r="Y15" s="2236"/>
      <c r="Z15" s="2200"/>
    </row>
    <row r="16" spans="1:26" s="2093" customFormat="1" ht="21" customHeight="1" thickBot="1" x14ac:dyDescent="0.25">
      <c r="A16" s="2213"/>
      <c r="B16" s="2327"/>
      <c r="C16" s="2358">
        <v>22</v>
      </c>
      <c r="D16" s="3150"/>
      <c r="E16" s="2242"/>
      <c r="F16" s="3162"/>
      <c r="G16" s="3158"/>
      <c r="H16" s="2239"/>
      <c r="I16" s="2205"/>
      <c r="J16" s="2593"/>
      <c r="K16" s="2593"/>
      <c r="L16" s="2357"/>
      <c r="M16" s="2349"/>
      <c r="N16" s="3153"/>
      <c r="O16" s="3150"/>
      <c r="P16" s="2240"/>
      <c r="Q16" s="3153"/>
      <c r="R16" s="3155"/>
      <c r="S16" s="2239"/>
      <c r="T16" s="3153"/>
      <c r="U16" s="3158"/>
      <c r="V16" s="2356" t="s">
        <v>277</v>
      </c>
      <c r="W16" s="2355" t="s">
        <v>277</v>
      </c>
      <c r="X16" s="3158"/>
      <c r="Y16" s="2236"/>
      <c r="Z16" s="2187"/>
    </row>
    <row r="17" spans="1:26" s="2093" customFormat="1" ht="21" customHeight="1" thickBot="1" x14ac:dyDescent="0.25">
      <c r="A17" s="2235"/>
      <c r="B17" s="2343"/>
      <c r="C17" s="2233">
        <v>18</v>
      </c>
      <c r="D17" s="3106">
        <f>B17*C17+B18*C18+B19*C19+B20*C20+B21*C21</f>
        <v>0</v>
      </c>
      <c r="E17" s="2232"/>
      <c r="F17" s="2231"/>
      <c r="G17" s="2230"/>
      <c r="H17" s="2599"/>
      <c r="I17" s="2227"/>
      <c r="J17" s="2229"/>
      <c r="K17" s="2229"/>
      <c r="L17" s="2229"/>
      <c r="M17" s="2599"/>
      <c r="N17" s="2227"/>
      <c r="O17" s="2229"/>
      <c r="P17" s="2228"/>
      <c r="Q17" s="2227"/>
      <c r="R17" s="2229"/>
      <c r="S17" s="2228"/>
      <c r="T17" s="2227"/>
      <c r="U17" s="2226"/>
      <c r="V17" s="2354"/>
      <c r="W17" s="2202" t="s">
        <v>106</v>
      </c>
      <c r="X17" s="3109">
        <f>V17*1+V18*2+V19*3+V20*4</f>
        <v>0</v>
      </c>
      <c r="Y17" s="2223"/>
      <c r="Z17" s="2250"/>
    </row>
    <row r="18" spans="1:26" s="2093" customFormat="1" ht="21" customHeight="1" thickBot="1" x14ac:dyDescent="0.25">
      <c r="A18" s="2213" t="s">
        <v>234</v>
      </c>
      <c r="B18" s="2329"/>
      <c r="C18" s="2222">
        <v>19</v>
      </c>
      <c r="D18" s="3107"/>
      <c r="E18" s="2221"/>
      <c r="F18" s="2220"/>
      <c r="G18" s="2219"/>
      <c r="H18" s="2600"/>
      <c r="I18" s="2220"/>
      <c r="J18" s="2219"/>
      <c r="K18" s="2219"/>
      <c r="L18" s="2219"/>
      <c r="M18" s="2600"/>
      <c r="N18" s="2220"/>
      <c r="O18" s="2219"/>
      <c r="P18" s="2221"/>
      <c r="Q18" s="2220"/>
      <c r="R18" s="2219"/>
      <c r="S18" s="2221"/>
      <c r="T18" s="2220"/>
      <c r="U18" s="2219"/>
      <c r="V18" s="2328"/>
      <c r="W18" s="2202" t="s">
        <v>107</v>
      </c>
      <c r="X18" s="3110"/>
      <c r="Z18" s="1848"/>
    </row>
    <row r="19" spans="1:26" s="2093" customFormat="1" ht="21" customHeight="1" thickBot="1" x14ac:dyDescent="0.25">
      <c r="A19" s="2213" t="s">
        <v>275</v>
      </c>
      <c r="B19" s="2329"/>
      <c r="C19" s="2211">
        <v>20</v>
      </c>
      <c r="D19" s="3107"/>
      <c r="E19" s="2218"/>
      <c r="F19" s="2209">
        <v>1.2</v>
      </c>
      <c r="G19" s="2208">
        <f>F19*E19</f>
        <v>0</v>
      </c>
      <c r="H19" s="2601"/>
      <c r="I19" s="2207">
        <v>3</v>
      </c>
      <c r="J19" s="2596"/>
      <c r="K19" s="2207">
        <v>2</v>
      </c>
      <c r="L19" s="2207">
        <f>I19*H19+J19*K19</f>
        <v>0</v>
      </c>
      <c r="M19" s="2601"/>
      <c r="N19" s="2205">
        <v>2</v>
      </c>
      <c r="O19" s="2207">
        <f>N19*M19</f>
        <v>0</v>
      </c>
      <c r="P19" s="2606"/>
      <c r="Q19" s="2333">
        <v>7.5</v>
      </c>
      <c r="R19" s="2207">
        <f>Q19*P19</f>
        <v>0</v>
      </c>
      <c r="S19" s="2332"/>
      <c r="T19" s="2205">
        <v>10</v>
      </c>
      <c r="U19" s="2204">
        <f>T19*S19</f>
        <v>0</v>
      </c>
      <c r="V19" s="2331"/>
      <c r="W19" s="2202" t="s">
        <v>108</v>
      </c>
      <c r="X19" s="3110"/>
      <c r="Y19" s="2330"/>
      <c r="Z19" s="2214">
        <f>D17+G19+L19+O19+R19+U19+X17-Y19</f>
        <v>0</v>
      </c>
    </row>
    <row r="20" spans="1:26" s="2093" customFormat="1" ht="21.75" customHeight="1" thickBot="1" x14ac:dyDescent="0.25">
      <c r="A20" s="2213"/>
      <c r="B20" s="2329"/>
      <c r="C20" s="2211">
        <v>21</v>
      </c>
      <c r="D20" s="3107"/>
      <c r="E20" s="2210"/>
      <c r="F20" s="2209"/>
      <c r="G20" s="2208"/>
      <c r="H20" s="2602"/>
      <c r="I20" s="2205"/>
      <c r="J20" s="2207"/>
      <c r="K20" s="2207"/>
      <c r="L20" s="2207"/>
      <c r="M20" s="2602"/>
      <c r="N20" s="2205"/>
      <c r="O20" s="2207"/>
      <c r="P20" s="2206"/>
      <c r="Q20" s="2205"/>
      <c r="R20" s="2207"/>
      <c r="S20" s="2206"/>
      <c r="T20" s="2205"/>
      <c r="U20" s="2204"/>
      <c r="V20" s="2328"/>
      <c r="W20" s="2202" t="s">
        <v>109</v>
      </c>
      <c r="X20" s="3110"/>
      <c r="Y20" s="2201"/>
      <c r="Z20" s="2200"/>
    </row>
    <row r="21" spans="1:26" s="2093" customFormat="1" ht="21" customHeight="1" thickBot="1" x14ac:dyDescent="0.25">
      <c r="A21" s="2353"/>
      <c r="B21" s="2327"/>
      <c r="C21" s="2243">
        <v>22</v>
      </c>
      <c r="D21" s="3112"/>
      <c r="E21" s="2352"/>
      <c r="F21" s="2351"/>
      <c r="G21" s="2350"/>
      <c r="H21" s="2603"/>
      <c r="I21" s="2348"/>
      <c r="J21" s="2347"/>
      <c r="K21" s="2347"/>
      <c r="L21" s="2347"/>
      <c r="M21" s="2603"/>
      <c r="N21" s="2348"/>
      <c r="O21" s="2347"/>
      <c r="P21" s="2349"/>
      <c r="Q21" s="2348"/>
      <c r="R21" s="2347"/>
      <c r="S21" s="2349"/>
      <c r="T21" s="2348"/>
      <c r="U21" s="2347"/>
      <c r="V21" s="2346" t="s">
        <v>277</v>
      </c>
      <c r="W21" s="2345" t="s">
        <v>277</v>
      </c>
      <c r="X21" s="3117"/>
      <c r="Y21" s="2344"/>
      <c r="Z21" s="2187"/>
    </row>
    <row r="22" spans="1:26" s="2093" customFormat="1" ht="21" customHeight="1" thickBot="1" x14ac:dyDescent="0.25">
      <c r="A22" s="2213"/>
      <c r="B22" s="2343"/>
      <c r="C22" s="2233">
        <v>18</v>
      </c>
      <c r="D22" s="3147">
        <f>B22*C22+B23*C23+B24*C24+B25*C25+B26*C26</f>
        <v>0</v>
      </c>
      <c r="E22" s="2342"/>
      <c r="F22" s="2341"/>
      <c r="G22" s="2340"/>
      <c r="H22" s="2599"/>
      <c r="I22" s="2337"/>
      <c r="J22" s="2339"/>
      <c r="K22" s="2339"/>
      <c r="L22" s="2336"/>
      <c r="M22" s="2228"/>
      <c r="N22" s="2337"/>
      <c r="O22" s="2339"/>
      <c r="P22" s="2338"/>
      <c r="Q22" s="2337"/>
      <c r="R22" s="2339"/>
      <c r="S22" s="2338"/>
      <c r="T22" s="2337"/>
      <c r="U22" s="2336"/>
      <c r="V22" s="2335"/>
      <c r="W22" s="2224" t="s">
        <v>106</v>
      </c>
      <c r="X22" s="3110">
        <f>V22*1+V23*2+V24*3+V25*4</f>
        <v>0</v>
      </c>
      <c r="Y22" s="2236"/>
      <c r="Z22" s="2200"/>
    </row>
    <row r="23" spans="1:26" s="2093" customFormat="1" ht="21" customHeight="1" thickBot="1" x14ac:dyDescent="0.25">
      <c r="A23" s="2213" t="s">
        <v>678</v>
      </c>
      <c r="B23" s="2329"/>
      <c r="C23" s="2222">
        <v>19</v>
      </c>
      <c r="D23" s="3107"/>
      <c r="E23" s="2221"/>
      <c r="F23" s="2220"/>
      <c r="G23" s="2219"/>
      <c r="H23" s="2600"/>
      <c r="I23" s="2220"/>
      <c r="J23" s="2219"/>
      <c r="K23" s="2219"/>
      <c r="L23" s="2334"/>
      <c r="M23" s="2221"/>
      <c r="N23" s="2220"/>
      <c r="O23" s="2219"/>
      <c r="P23" s="2221"/>
      <c r="Q23" s="2220"/>
      <c r="R23" s="2219"/>
      <c r="S23" s="2221"/>
      <c r="T23" s="2220"/>
      <c r="U23" s="2219"/>
      <c r="V23" s="2328"/>
      <c r="W23" s="2202" t="s">
        <v>107</v>
      </c>
      <c r="X23" s="3110"/>
      <c r="Z23" s="1848"/>
    </row>
    <row r="24" spans="1:26" s="2093" customFormat="1" ht="21" customHeight="1" thickBot="1" x14ac:dyDescent="0.25">
      <c r="A24" s="2213" t="s">
        <v>275</v>
      </c>
      <c r="B24" s="2329"/>
      <c r="C24" s="2211">
        <v>20</v>
      </c>
      <c r="D24" s="3107"/>
      <c r="E24" s="2218"/>
      <c r="F24" s="2209">
        <v>1.2</v>
      </c>
      <c r="G24" s="2208">
        <f>F24*E24</f>
        <v>0</v>
      </c>
      <c r="H24" s="2601"/>
      <c r="I24" s="2205">
        <v>3</v>
      </c>
      <c r="J24" s="2595"/>
      <c r="K24" s="2207">
        <v>2</v>
      </c>
      <c r="L24" s="2204">
        <f>I24*H24+J24*K24</f>
        <v>0</v>
      </c>
      <c r="M24" s="2332"/>
      <c r="N24" s="2205">
        <v>2</v>
      </c>
      <c r="O24" s="2207">
        <f>N24*M24</f>
        <v>0</v>
      </c>
      <c r="P24" s="2332"/>
      <c r="Q24" s="2333">
        <v>7.5</v>
      </c>
      <c r="R24" s="2207">
        <f>Q24*P24</f>
        <v>0</v>
      </c>
      <c r="S24" s="2332"/>
      <c r="T24" s="2205">
        <v>10</v>
      </c>
      <c r="U24" s="2204">
        <f>T24*S24</f>
        <v>0</v>
      </c>
      <c r="V24" s="2331"/>
      <c r="W24" s="2202" t="s">
        <v>108</v>
      </c>
      <c r="X24" s="3110"/>
      <c r="Y24" s="2330"/>
      <c r="Z24" s="2214">
        <f>D22+G24+L24+O24+R24+U24+X22-Y24</f>
        <v>0</v>
      </c>
    </row>
    <row r="25" spans="1:26" s="2093" customFormat="1" ht="21.75" customHeight="1" thickBot="1" x14ac:dyDescent="0.25">
      <c r="A25" s="2213"/>
      <c r="B25" s="2329"/>
      <c r="C25" s="2211">
        <v>21</v>
      </c>
      <c r="D25" s="3107"/>
      <c r="E25" s="2210"/>
      <c r="F25" s="2209"/>
      <c r="G25" s="2208"/>
      <c r="H25" s="2602"/>
      <c r="I25" s="2205"/>
      <c r="J25" s="2207"/>
      <c r="K25" s="2207"/>
      <c r="L25" s="2204"/>
      <c r="M25" s="2206"/>
      <c r="N25" s="2205"/>
      <c r="O25" s="2207"/>
      <c r="P25" s="2206"/>
      <c r="Q25" s="2205"/>
      <c r="R25" s="2207"/>
      <c r="S25" s="2206"/>
      <c r="T25" s="2205"/>
      <c r="U25" s="2204"/>
      <c r="V25" s="2328"/>
      <c r="W25" s="2202" t="s">
        <v>109</v>
      </c>
      <c r="X25" s="3110"/>
      <c r="Y25" s="2201"/>
      <c r="Z25" s="2200"/>
    </row>
    <row r="26" spans="1:26" s="2093" customFormat="1" ht="21" customHeight="1" thickBot="1" x14ac:dyDescent="0.25">
      <c r="A26" s="2199"/>
      <c r="B26" s="2327"/>
      <c r="C26" s="2243">
        <v>22</v>
      </c>
      <c r="D26" s="3112"/>
      <c r="E26" s="2196"/>
      <c r="F26" s="2195"/>
      <c r="G26" s="2194"/>
      <c r="H26" s="2604"/>
      <c r="I26" s="2192"/>
      <c r="J26" s="2191"/>
      <c r="K26" s="2191"/>
      <c r="L26" s="2326"/>
      <c r="M26" s="2349"/>
      <c r="N26" s="2192"/>
      <c r="O26" s="2191"/>
      <c r="P26" s="2193"/>
      <c r="Q26" s="2192"/>
      <c r="R26" s="2191"/>
      <c r="S26" s="2193"/>
      <c r="T26" s="2192"/>
      <c r="U26" s="2191"/>
      <c r="V26" s="2190" t="s">
        <v>277</v>
      </c>
      <c r="W26" s="2189" t="s">
        <v>277</v>
      </c>
      <c r="X26" s="3111"/>
      <c r="Y26" s="2188"/>
      <c r="Z26" s="2187"/>
    </row>
    <row r="27" spans="1:26" ht="12.75" customHeight="1" thickTop="1" x14ac:dyDescent="0.2">
      <c r="A27" s="2325"/>
      <c r="B27" s="2320"/>
      <c r="C27" s="2318"/>
      <c r="D27" s="2318"/>
      <c r="E27" s="2324"/>
      <c r="F27" s="2323"/>
      <c r="G27" s="2323"/>
      <c r="H27" s="2320"/>
      <c r="I27" s="2318"/>
      <c r="J27" s="2318"/>
      <c r="K27" s="2318"/>
      <c r="L27" s="2322"/>
      <c r="M27" s="2321"/>
      <c r="N27" s="2318"/>
      <c r="O27" s="2318"/>
      <c r="P27" s="2320"/>
      <c r="Q27" s="2318"/>
      <c r="R27" s="2318"/>
      <c r="S27" s="2320"/>
      <c r="T27" s="2318"/>
      <c r="U27" s="2318"/>
      <c r="V27" s="2318"/>
      <c r="W27" s="2319"/>
      <c r="X27" s="2319"/>
      <c r="Y27" s="2318"/>
      <c r="Z27" s="2317"/>
    </row>
    <row r="28" spans="1:26" s="1865" customFormat="1" ht="11.25" customHeight="1" thickBot="1" x14ac:dyDescent="0.25">
      <c r="A28" s="2108"/>
      <c r="O28" s="2107"/>
      <c r="W28" s="2106"/>
      <c r="X28" s="2106"/>
      <c r="Z28" s="2316"/>
    </row>
    <row r="29" spans="1:26" s="2093" customFormat="1" ht="33.75" customHeight="1" thickTop="1" thickBot="1" x14ac:dyDescent="0.25">
      <c r="A29" s="2104" t="s">
        <v>11</v>
      </c>
      <c r="B29" s="2100">
        <f>SUM(B12:B26)</f>
        <v>0</v>
      </c>
      <c r="C29" s="2097" t="s">
        <v>277</v>
      </c>
      <c r="D29" s="2099">
        <f>D22+D17+D12</f>
        <v>0</v>
      </c>
      <c r="E29" s="2100">
        <f>E24+E19+E14</f>
        <v>0</v>
      </c>
      <c r="F29" s="2103" t="s">
        <v>277</v>
      </c>
      <c r="G29" s="2102">
        <f>G24+G19+G12</f>
        <v>0</v>
      </c>
      <c r="H29" s="2101">
        <f>H24+H19+H14</f>
        <v>0</v>
      </c>
      <c r="I29" s="2097" t="s">
        <v>277</v>
      </c>
      <c r="J29" s="2097">
        <f>J14+J19+J24</f>
        <v>0</v>
      </c>
      <c r="K29" s="2097" t="s">
        <v>277</v>
      </c>
      <c r="L29" s="2605">
        <f>L24+L19+L14</f>
        <v>0</v>
      </c>
      <c r="M29" s="2098">
        <f>M14+M19+M24</f>
        <v>0</v>
      </c>
      <c r="N29" s="2097" t="s">
        <v>277</v>
      </c>
      <c r="O29" s="2097">
        <f>O12+O19+O24</f>
        <v>0</v>
      </c>
      <c r="P29" s="2100">
        <f>P24+P19+P14</f>
        <v>0</v>
      </c>
      <c r="Q29" s="2097" t="s">
        <v>277</v>
      </c>
      <c r="R29" s="2099">
        <f>R24+R19+R12</f>
        <v>0</v>
      </c>
      <c r="S29" s="2100">
        <f>S24+S19+S14</f>
        <v>0</v>
      </c>
      <c r="T29" s="2097" t="s">
        <v>277</v>
      </c>
      <c r="U29" s="2099">
        <f>U24+U19+U12</f>
        <v>0</v>
      </c>
      <c r="V29" s="2098">
        <f>SUM(V12:V25)</f>
        <v>0</v>
      </c>
      <c r="W29" s="2097" t="s">
        <v>277</v>
      </c>
      <c r="X29" s="2096">
        <f>X22+X12</f>
        <v>0</v>
      </c>
      <c r="Y29" s="2095">
        <f>Y24+Y19+Y14</f>
        <v>0</v>
      </c>
      <c r="Z29" s="2094">
        <f>Z14+Z19+Z24</f>
        <v>0</v>
      </c>
    </row>
    <row r="30" spans="1:26" ht="13.5" thickTop="1" x14ac:dyDescent="0.2">
      <c r="L30" s="2015"/>
    </row>
    <row r="31" spans="1:26" x14ac:dyDescent="0.2">
      <c r="A31" s="2315" t="s">
        <v>677</v>
      </c>
    </row>
    <row r="32" spans="1:26" x14ac:dyDescent="0.2">
      <c r="A32" s="2015" t="s">
        <v>494</v>
      </c>
    </row>
  </sheetData>
  <mergeCells count="21">
    <mergeCell ref="X17:X21"/>
    <mergeCell ref="D22:D26"/>
    <mergeCell ref="X22:X26"/>
    <mergeCell ref="O12:O16"/>
    <mergeCell ref="Q12:Q16"/>
    <mergeCell ref="R12:R16"/>
    <mergeCell ref="T12:T16"/>
    <mergeCell ref="U12:U16"/>
    <mergeCell ref="X12:X16"/>
    <mergeCell ref="D12:D16"/>
    <mergeCell ref="F12:F16"/>
    <mergeCell ref="G12:G16"/>
    <mergeCell ref="N12:N16"/>
    <mergeCell ref="D17:D21"/>
    <mergeCell ref="W10:W11"/>
    <mergeCell ref="E10:G10"/>
    <mergeCell ref="I10:I11"/>
    <mergeCell ref="M10:M11"/>
    <mergeCell ref="P10:P11"/>
    <mergeCell ref="S10:S11"/>
    <mergeCell ref="K10:K1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20"/>
  <dimension ref="A1:L24"/>
  <sheetViews>
    <sheetView showGridLines="0" zoomScaleNormal="100" workbookViewId="0"/>
  </sheetViews>
  <sheetFormatPr baseColWidth="10" defaultRowHeight="12.75" x14ac:dyDescent="0.2"/>
  <cols>
    <col min="1" max="1" width="8.5703125" customWidth="1"/>
    <col min="2" max="3" width="8.28515625" customWidth="1"/>
    <col min="4" max="4" width="8.5703125" customWidth="1"/>
    <col min="5" max="5" width="9.42578125" customWidth="1"/>
    <col min="6" max="6" width="7.7109375" customWidth="1"/>
    <col min="7" max="7" width="8.7109375" customWidth="1"/>
    <col min="8" max="8" width="9" customWidth="1"/>
    <col min="9" max="9" width="7.85546875" customWidth="1"/>
    <col min="10" max="10" width="6.7109375" customWidth="1"/>
    <col min="11" max="11" width="13" customWidth="1"/>
    <col min="12" max="12" width="11.28515625" customWidth="1"/>
  </cols>
  <sheetData>
    <row r="1" spans="1:12" x14ac:dyDescent="0.2">
      <c r="A1" s="2" t="s">
        <v>37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2.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2">
      <c r="A3" s="1" t="s">
        <v>118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2">
      <c r="A5" s="1" t="s">
        <v>2</v>
      </c>
      <c r="B5" s="2"/>
      <c r="C5" s="4"/>
      <c r="D5" s="4"/>
      <c r="E5" s="4"/>
      <c r="F5" s="4"/>
      <c r="G5" s="4"/>
      <c r="H5" s="2"/>
      <c r="I5" s="2" t="s">
        <v>3</v>
      </c>
      <c r="J5" s="2"/>
      <c r="K5" s="4"/>
      <c r="L5" s="2"/>
    </row>
    <row r="6" spans="1:12" x14ac:dyDescent="0.2">
      <c r="A6" s="2"/>
      <c r="B6" s="2"/>
      <c r="C6" s="2"/>
      <c r="D6" s="2"/>
      <c r="E6" s="2"/>
      <c r="F6" s="2"/>
      <c r="G6" s="2"/>
      <c r="H6" s="2"/>
      <c r="I6" s="2" t="s">
        <v>4</v>
      </c>
      <c r="J6" s="2"/>
      <c r="K6" s="172" t="str">
        <f>Logo!B1</f>
        <v>2026/27</v>
      </c>
      <c r="L6" s="2"/>
    </row>
    <row r="7" spans="1:12" ht="13.5" thickBo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13.5" thickTop="1" x14ac:dyDescent="0.2">
      <c r="A8" s="127"/>
      <c r="B8" s="9" t="s">
        <v>5</v>
      </c>
      <c r="C8" s="9"/>
      <c r="D8" s="128"/>
      <c r="E8" s="9" t="s">
        <v>6</v>
      </c>
      <c r="F8" s="9"/>
      <c r="G8" s="9"/>
      <c r="H8" s="9"/>
      <c r="I8" s="9"/>
      <c r="J8" s="128"/>
      <c r="K8" s="532" t="s">
        <v>7</v>
      </c>
      <c r="L8" s="533" t="s">
        <v>8</v>
      </c>
    </row>
    <row r="9" spans="1:12" ht="13.5" thickBot="1" x14ac:dyDescent="0.25">
      <c r="A9" s="131"/>
      <c r="B9" s="166"/>
      <c r="C9" s="166"/>
      <c r="D9" s="195"/>
      <c r="E9" s="134" t="s">
        <v>119</v>
      </c>
      <c r="F9" s="135"/>
      <c r="G9" s="135"/>
      <c r="H9" s="135"/>
      <c r="I9" s="135"/>
      <c r="J9" s="171"/>
      <c r="K9" s="406"/>
      <c r="L9" s="534"/>
    </row>
    <row r="10" spans="1:12" ht="56.25" x14ac:dyDescent="0.2">
      <c r="A10" s="138"/>
      <c r="B10" s="22" t="s">
        <v>39</v>
      </c>
      <c r="C10" s="22" t="s">
        <v>10</v>
      </c>
      <c r="D10" s="139" t="s">
        <v>11</v>
      </c>
      <c r="E10" s="22" t="s">
        <v>19</v>
      </c>
      <c r="F10" s="22" t="s">
        <v>12</v>
      </c>
      <c r="G10" s="139" t="s">
        <v>11</v>
      </c>
      <c r="H10" s="22" t="s">
        <v>41</v>
      </c>
      <c r="I10" s="22" t="s">
        <v>12</v>
      </c>
      <c r="J10" s="139" t="s">
        <v>11</v>
      </c>
      <c r="K10" s="535" t="s">
        <v>25</v>
      </c>
      <c r="L10" s="536" t="s">
        <v>14</v>
      </c>
    </row>
    <row r="11" spans="1:12" ht="13.5" thickBot="1" x14ac:dyDescent="0.25">
      <c r="A11" s="143" t="s">
        <v>22</v>
      </c>
      <c r="B11" s="34"/>
      <c r="C11" s="34"/>
      <c r="D11" s="35"/>
      <c r="E11" s="39"/>
      <c r="F11" s="537"/>
      <c r="G11" s="144"/>
      <c r="H11" s="39"/>
      <c r="I11" s="39"/>
      <c r="J11" s="144"/>
      <c r="K11" s="2"/>
      <c r="L11" s="534"/>
    </row>
    <row r="12" spans="1:12" ht="34.5" thickBot="1" x14ac:dyDescent="0.25">
      <c r="A12" s="1487" t="s">
        <v>120</v>
      </c>
      <c r="B12" s="47"/>
      <c r="C12" s="147">
        <v>38</v>
      </c>
      <c r="D12" s="148">
        <f>B12*C12</f>
        <v>0</v>
      </c>
      <c r="E12" s="47"/>
      <c r="F12" s="147">
        <v>3</v>
      </c>
      <c r="G12" s="148">
        <f>E12*F12</f>
        <v>0</v>
      </c>
      <c r="H12" s="47"/>
      <c r="I12" s="147">
        <v>28</v>
      </c>
      <c r="J12" s="148">
        <f>H12*I12</f>
        <v>0</v>
      </c>
      <c r="K12" s="538"/>
      <c r="L12" s="539">
        <f>D12+G12+J12-K12</f>
        <v>0</v>
      </c>
    </row>
    <row r="13" spans="1:12" ht="34.5" thickBot="1" x14ac:dyDescent="0.25">
      <c r="A13" s="1487" t="s">
        <v>121</v>
      </c>
      <c r="B13" s="168"/>
      <c r="C13" s="153">
        <v>38</v>
      </c>
      <c r="D13" s="154">
        <f>B13*C13</f>
        <v>0</v>
      </c>
      <c r="E13" s="168"/>
      <c r="F13" s="153">
        <v>27</v>
      </c>
      <c r="G13" s="154">
        <f>E13*F13</f>
        <v>0</v>
      </c>
      <c r="H13" s="168"/>
      <c r="I13" s="153">
        <v>28</v>
      </c>
      <c r="J13" s="154">
        <f>H13*I13</f>
        <v>0</v>
      </c>
      <c r="K13" s="540"/>
      <c r="L13" s="539">
        <f>D13+G13+J13-K13</f>
        <v>0</v>
      </c>
    </row>
    <row r="14" spans="1:12" ht="33.75" x14ac:dyDescent="0.2">
      <c r="A14" s="1487" t="s">
        <v>122</v>
      </c>
      <c r="B14" s="208"/>
      <c r="C14" s="209">
        <v>38</v>
      </c>
      <c r="D14" s="210">
        <f>B14*C14</f>
        <v>0</v>
      </c>
      <c r="E14" s="208"/>
      <c r="F14" s="209">
        <v>27</v>
      </c>
      <c r="G14" s="210">
        <f>E14*F14</f>
        <v>0</v>
      </c>
      <c r="H14" s="208"/>
      <c r="I14" s="153">
        <v>28</v>
      </c>
      <c r="J14" s="210">
        <f>H14*I14</f>
        <v>0</v>
      </c>
      <c r="K14" s="541"/>
      <c r="L14" s="539">
        <f>D14+G14+J14-K14</f>
        <v>0</v>
      </c>
    </row>
    <row r="15" spans="1:12" ht="10.5" customHeight="1" thickBot="1" x14ac:dyDescent="0.25">
      <c r="A15" s="156"/>
      <c r="B15" s="2"/>
      <c r="C15" s="2"/>
      <c r="D15" s="2"/>
      <c r="E15" s="2"/>
      <c r="F15" s="2"/>
      <c r="G15" s="2"/>
      <c r="H15" s="2"/>
      <c r="I15" s="2"/>
      <c r="J15" s="2"/>
      <c r="K15" s="2"/>
      <c r="L15" s="542"/>
    </row>
    <row r="16" spans="1:12" ht="34.5" customHeight="1" thickBot="1" x14ac:dyDescent="0.25">
      <c r="A16" s="216" t="s">
        <v>123</v>
      </c>
      <c r="B16" s="168"/>
      <c r="C16" s="153">
        <v>57</v>
      </c>
      <c r="D16" s="153">
        <f>B16*C16</f>
        <v>0</v>
      </c>
      <c r="E16" s="105"/>
      <c r="F16" s="543" t="s">
        <v>124</v>
      </c>
      <c r="G16" s="544" t="s">
        <v>124</v>
      </c>
      <c r="H16" s="168"/>
      <c r="I16" s="153">
        <v>24</v>
      </c>
      <c r="J16" s="154">
        <f>H16*I16</f>
        <v>0</v>
      </c>
      <c r="K16" s="540"/>
      <c r="L16" s="539">
        <f>D16+J16-K16</f>
        <v>0</v>
      </c>
    </row>
    <row r="17" spans="1:12" ht="34.5" customHeight="1" x14ac:dyDescent="0.2">
      <c r="A17" s="217" t="s">
        <v>125</v>
      </c>
      <c r="B17" s="208"/>
      <c r="C17" s="209">
        <v>55</v>
      </c>
      <c r="D17" s="209">
        <f>B17*C17</f>
        <v>0</v>
      </c>
      <c r="E17" s="545"/>
      <c r="F17" s="546" t="s">
        <v>124</v>
      </c>
      <c r="G17" s="153" t="s">
        <v>124</v>
      </c>
      <c r="H17" s="208"/>
      <c r="I17" s="209">
        <v>23</v>
      </c>
      <c r="J17" s="210">
        <f>H17*I17</f>
        <v>0</v>
      </c>
      <c r="K17" s="541"/>
      <c r="L17" s="539">
        <f>D17+J17-K17</f>
        <v>0</v>
      </c>
    </row>
    <row r="18" spans="1:12" ht="15.75" customHeight="1" thickBot="1" x14ac:dyDescent="0.25">
      <c r="A18" s="156"/>
      <c r="B18" s="2"/>
      <c r="C18" s="2"/>
      <c r="D18" s="2"/>
      <c r="E18" s="2"/>
      <c r="F18" s="2"/>
      <c r="G18" s="2"/>
      <c r="H18" s="2"/>
      <c r="I18" s="2"/>
      <c r="J18" s="2"/>
      <c r="K18" s="547"/>
      <c r="L18" s="16"/>
    </row>
    <row r="19" spans="1:12" ht="14.25" thickTop="1" thickBot="1" x14ac:dyDescent="0.25">
      <c r="A19" s="157" t="s">
        <v>11</v>
      </c>
      <c r="B19" s="528">
        <f>SUM(B12:B17)</f>
        <v>0</v>
      </c>
      <c r="C19" s="158" t="s">
        <v>15</v>
      </c>
      <c r="D19" s="71">
        <f>SUM(D12:D17)</f>
        <v>0</v>
      </c>
      <c r="E19" s="71">
        <f>SUM(E12:E16)</f>
        <v>0</v>
      </c>
      <c r="F19" s="158" t="s">
        <v>15</v>
      </c>
      <c r="G19" s="71">
        <f>SUM(G12:G16)</f>
        <v>0</v>
      </c>
      <c r="H19" s="71">
        <f>SUM(H12:H17)</f>
        <v>0</v>
      </c>
      <c r="I19" s="158" t="s">
        <v>15</v>
      </c>
      <c r="J19" s="71">
        <f>SUM(J12:J17)</f>
        <v>0</v>
      </c>
      <c r="K19" s="219">
        <f>SUM(K12:K16)</f>
        <v>0</v>
      </c>
      <c r="L19" s="548">
        <f>L12+L13+L14+L16+K22+L17</f>
        <v>0</v>
      </c>
    </row>
    <row r="20" spans="1:12" ht="13.5" thickTop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x14ac:dyDescent="0.2">
      <c r="A21" s="2" t="s">
        <v>546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4" customHeight="1" x14ac:dyDescent="0.2">
      <c r="A22" s="2" t="s">
        <v>547</v>
      </c>
      <c r="B22" s="2"/>
      <c r="C22" s="2"/>
      <c r="D22" s="1700"/>
      <c r="E22" s="2"/>
      <c r="F22" s="2" t="s">
        <v>548</v>
      </c>
      <c r="G22" s="2"/>
      <c r="H22" s="2"/>
      <c r="I22" s="2"/>
      <c r="J22" s="2"/>
      <c r="K22" s="1700"/>
      <c r="L22" s="2"/>
    </row>
    <row r="23" spans="1:12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5" name="Button 1">
              <controlPr defaultSize="0" print="0" autoFill="0" autoLine="0" autoPict="0">
                <anchor moveWithCells="1" sizeWithCells="1">
                  <from>
                    <xdr:col>2</xdr:col>
                    <xdr:colOff>495300</xdr:colOff>
                    <xdr:row>0</xdr:row>
                    <xdr:rowOff>0</xdr:rowOff>
                  </from>
                  <to>
                    <xdr:col>3</xdr:col>
                    <xdr:colOff>619125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6" name="Button 2">
              <controlPr defaultSize="0" print="0" autoFill="0" autoLine="0" autoPict="0">
                <anchor moveWithCells="1" sizeWithCells="1">
                  <from>
                    <xdr:col>3</xdr:col>
                    <xdr:colOff>619125</xdr:colOff>
                    <xdr:row>0</xdr:row>
                    <xdr:rowOff>0</xdr:rowOff>
                  </from>
                  <to>
                    <xdr:col>3</xdr:col>
                    <xdr:colOff>619125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7" name="Button 3">
              <controlPr defaultSize="0" print="0" autoFill="0" autoLine="0" autoPict="0">
                <anchor moveWithCells="1" sizeWithCells="1">
                  <from>
                    <xdr:col>3</xdr:col>
                    <xdr:colOff>619125</xdr:colOff>
                    <xdr:row>0</xdr:row>
                    <xdr:rowOff>0</xdr:rowOff>
                  </from>
                  <to>
                    <xdr:col>4</xdr:col>
                    <xdr:colOff>438150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8" name="Button 5">
              <controlPr defaultSize="0" print="0" autoFill="0" autoLine="0" autoPict="0">
                <anchor moveWithCells="1" sizeWithCells="1">
                  <from>
                    <xdr:col>4</xdr:col>
                    <xdr:colOff>438150</xdr:colOff>
                    <xdr:row>0</xdr:row>
                    <xdr:rowOff>0</xdr:rowOff>
                  </from>
                  <to>
                    <xdr:col>5</xdr:col>
                    <xdr:colOff>428625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Tabelle102">
    <pageSetUpPr fitToPage="1"/>
  </sheetPr>
  <dimension ref="A1:M13"/>
  <sheetViews>
    <sheetView zoomScale="115" zoomScaleNormal="115" zoomScaleSheetLayoutView="100" workbookViewId="0">
      <selection activeCell="G13" sqref="G13"/>
    </sheetView>
  </sheetViews>
  <sheetFormatPr baseColWidth="10" defaultRowHeight="12.75" x14ac:dyDescent="0.2"/>
  <cols>
    <col min="1" max="1" width="7.28515625" customWidth="1"/>
    <col min="2" max="2" width="7.7109375" bestFit="1" customWidth="1"/>
    <col min="3" max="3" width="5.28515625" customWidth="1"/>
    <col min="4" max="4" width="47.28515625" style="1725" customWidth="1"/>
    <col min="5" max="5" width="14.140625" customWidth="1"/>
    <col min="6" max="6" width="7.140625" customWidth="1"/>
    <col min="7" max="7" width="49.140625" style="1725" customWidth="1"/>
    <col min="8" max="8" width="7.85546875" bestFit="1" customWidth="1"/>
    <col min="9" max="9" width="36.5703125" style="1725" customWidth="1"/>
    <col min="10" max="10" width="13.140625" customWidth="1"/>
    <col min="11" max="11" width="12.7109375" customWidth="1"/>
    <col min="12" max="13" width="11.42578125" customWidth="1"/>
  </cols>
  <sheetData>
    <row r="1" spans="1:13" s="1683" customFormat="1" ht="21" x14ac:dyDescent="0.35">
      <c r="A1" s="1683" t="s">
        <v>520</v>
      </c>
      <c r="D1" s="1724"/>
      <c r="G1" s="1724"/>
      <c r="I1" s="1724"/>
      <c r="J1" s="1684"/>
      <c r="K1" s="1684"/>
      <c r="L1" s="1684"/>
      <c r="M1" s="1684"/>
    </row>
    <row r="2" spans="1:13" x14ac:dyDescent="0.2">
      <c r="A2" t="s">
        <v>503</v>
      </c>
      <c r="B2" t="s">
        <v>504</v>
      </c>
      <c r="C2" t="s">
        <v>505</v>
      </c>
      <c r="D2" s="1725" t="s">
        <v>506</v>
      </c>
      <c r="E2" t="s">
        <v>507</v>
      </c>
      <c r="F2" t="s">
        <v>508</v>
      </c>
      <c r="G2" s="1725" t="s">
        <v>509</v>
      </c>
      <c r="H2" t="s">
        <v>510</v>
      </c>
      <c r="I2" s="1725" t="s">
        <v>511</v>
      </c>
      <c r="J2" t="s">
        <v>529</v>
      </c>
      <c r="K2" t="s">
        <v>530</v>
      </c>
      <c r="L2" t="s">
        <v>528</v>
      </c>
      <c r="M2" t="s">
        <v>527</v>
      </c>
    </row>
    <row r="3" spans="1:13" x14ac:dyDescent="0.2">
      <c r="A3" t="s">
        <v>512</v>
      </c>
      <c r="B3" t="s">
        <v>513</v>
      </c>
      <c r="C3">
        <v>4491</v>
      </c>
      <c r="D3" s="1725" t="s">
        <v>514</v>
      </c>
      <c r="E3" t="s">
        <v>515</v>
      </c>
      <c r="F3" t="s">
        <v>516</v>
      </c>
      <c r="G3" s="1726" t="s">
        <v>517</v>
      </c>
      <c r="H3" t="s">
        <v>518</v>
      </c>
      <c r="I3" s="1725" t="s">
        <v>519</v>
      </c>
      <c r="J3">
        <v>20</v>
      </c>
      <c r="K3">
        <v>25</v>
      </c>
    </row>
    <row r="4" spans="1:13" x14ac:dyDescent="0.2">
      <c r="A4" t="s">
        <v>521</v>
      </c>
      <c r="B4" t="s">
        <v>522</v>
      </c>
      <c r="C4">
        <v>6149</v>
      </c>
      <c r="D4" s="1725" t="s">
        <v>523</v>
      </c>
      <c r="E4" t="s">
        <v>524</v>
      </c>
      <c r="F4" t="s">
        <v>518</v>
      </c>
      <c r="G4" s="1726" t="s">
        <v>519</v>
      </c>
      <c r="H4" t="s">
        <v>525</v>
      </c>
      <c r="I4" s="1725" t="s">
        <v>526</v>
      </c>
      <c r="J4">
        <v>13</v>
      </c>
      <c r="K4">
        <v>16</v>
      </c>
      <c r="L4">
        <v>9</v>
      </c>
      <c r="M4">
        <v>14</v>
      </c>
    </row>
    <row r="5" spans="1:13" ht="25.5" x14ac:dyDescent="0.2">
      <c r="A5" t="s">
        <v>536</v>
      </c>
      <c r="B5" t="s">
        <v>522</v>
      </c>
      <c r="C5">
        <v>1596</v>
      </c>
      <c r="D5" s="1725" t="s">
        <v>537</v>
      </c>
      <c r="E5" t="s">
        <v>538</v>
      </c>
      <c r="F5" t="s">
        <v>539</v>
      </c>
      <c r="G5" s="1726" t="s">
        <v>540</v>
      </c>
      <c r="H5" t="s">
        <v>541</v>
      </c>
      <c r="I5" s="1725" t="s">
        <v>542</v>
      </c>
      <c r="J5">
        <v>19</v>
      </c>
      <c r="K5">
        <v>19</v>
      </c>
    </row>
    <row r="6" spans="1:13" ht="25.5" x14ac:dyDescent="0.2">
      <c r="A6" t="s">
        <v>557</v>
      </c>
      <c r="B6" t="s">
        <v>513</v>
      </c>
      <c r="C6">
        <v>5114</v>
      </c>
      <c r="D6" s="1725" t="s">
        <v>558</v>
      </c>
      <c r="E6" t="s">
        <v>559</v>
      </c>
      <c r="F6" t="s">
        <v>560</v>
      </c>
      <c r="G6" s="1726" t="s">
        <v>561</v>
      </c>
      <c r="H6" t="s">
        <v>560</v>
      </c>
      <c r="I6" s="1725" t="s">
        <v>562</v>
      </c>
      <c r="J6">
        <v>19</v>
      </c>
      <c r="K6">
        <v>20</v>
      </c>
    </row>
    <row r="7" spans="1:13" x14ac:dyDescent="0.2">
      <c r="A7" t="s">
        <v>521</v>
      </c>
      <c r="B7" t="s">
        <v>522</v>
      </c>
      <c r="C7">
        <v>6149</v>
      </c>
      <c r="D7" s="1725" t="s">
        <v>523</v>
      </c>
      <c r="E7" t="s">
        <v>524</v>
      </c>
      <c r="F7" t="s">
        <v>525</v>
      </c>
      <c r="G7" s="1726" t="s">
        <v>526</v>
      </c>
      <c r="H7" t="s">
        <v>570</v>
      </c>
      <c r="I7" s="1725" t="s">
        <v>571</v>
      </c>
      <c r="K7">
        <v>16</v>
      </c>
      <c r="L7">
        <v>13</v>
      </c>
      <c r="M7">
        <v>19</v>
      </c>
    </row>
    <row r="8" spans="1:13" ht="38.25" x14ac:dyDescent="0.2">
      <c r="A8" t="s">
        <v>521</v>
      </c>
      <c r="B8" t="s">
        <v>572</v>
      </c>
      <c r="C8">
        <v>6155</v>
      </c>
      <c r="D8" s="1725" t="s">
        <v>573</v>
      </c>
      <c r="E8" t="s">
        <v>574</v>
      </c>
      <c r="F8" s="1075" t="s">
        <v>575</v>
      </c>
      <c r="G8" s="1782" t="s">
        <v>576</v>
      </c>
      <c r="H8" t="s">
        <v>577</v>
      </c>
      <c r="I8" s="1725" t="s">
        <v>578</v>
      </c>
      <c r="J8">
        <v>16</v>
      </c>
      <c r="K8">
        <v>20</v>
      </c>
    </row>
    <row r="9" spans="1:13" ht="25.5" x14ac:dyDescent="0.2">
      <c r="A9" t="s">
        <v>521</v>
      </c>
      <c r="B9" s="1075" t="s">
        <v>513</v>
      </c>
      <c r="C9">
        <v>6040</v>
      </c>
      <c r="D9" s="1818" t="s">
        <v>609</v>
      </c>
      <c r="E9" s="1075" t="s">
        <v>610</v>
      </c>
      <c r="F9" s="1075" t="s">
        <v>611</v>
      </c>
      <c r="G9" s="1782" t="s">
        <v>612</v>
      </c>
      <c r="H9" s="1075" t="s">
        <v>516</v>
      </c>
      <c r="I9" s="1818" t="s">
        <v>517</v>
      </c>
      <c r="J9">
        <v>23</v>
      </c>
      <c r="K9">
        <v>16</v>
      </c>
    </row>
    <row r="10" spans="1:13" s="1075" customFormat="1" ht="38.25" x14ac:dyDescent="0.2">
      <c r="A10" s="1075" t="s">
        <v>643</v>
      </c>
      <c r="B10" s="1075" t="s">
        <v>513</v>
      </c>
      <c r="C10" s="1075">
        <v>8001</v>
      </c>
      <c r="D10" s="1818" t="s">
        <v>640</v>
      </c>
      <c r="E10" s="1075" t="s">
        <v>642</v>
      </c>
      <c r="F10" s="1075" t="s">
        <v>645</v>
      </c>
      <c r="G10" s="1961" t="s">
        <v>644</v>
      </c>
      <c r="H10" s="1075" t="s">
        <v>646</v>
      </c>
      <c r="I10" s="1818" t="s">
        <v>641</v>
      </c>
      <c r="J10" s="1075">
        <v>14</v>
      </c>
      <c r="K10" s="1075">
        <v>20</v>
      </c>
    </row>
    <row r="11" spans="1:13" s="1075" customFormat="1" ht="28.15" customHeight="1" x14ac:dyDescent="0.2">
      <c r="A11" s="1075" t="s">
        <v>643</v>
      </c>
      <c r="B11" s="1075" t="s">
        <v>513</v>
      </c>
      <c r="C11" s="1075">
        <v>8005</v>
      </c>
      <c r="D11" s="1818" t="s">
        <v>648</v>
      </c>
      <c r="E11" s="1075" t="s">
        <v>649</v>
      </c>
      <c r="F11" s="1075" t="s">
        <v>577</v>
      </c>
      <c r="G11" s="1962" t="s">
        <v>578</v>
      </c>
      <c r="H11" s="1075" t="s">
        <v>518</v>
      </c>
      <c r="I11" s="1818" t="s">
        <v>519</v>
      </c>
      <c r="J11" s="1075">
        <v>25</v>
      </c>
      <c r="K11" s="1075">
        <v>20</v>
      </c>
    </row>
    <row r="12" spans="1:13" s="1075" customFormat="1" x14ac:dyDescent="0.2">
      <c r="A12" s="1075" t="s">
        <v>521</v>
      </c>
      <c r="B12" s="1075" t="s">
        <v>513</v>
      </c>
      <c r="C12" s="1075">
        <v>6149</v>
      </c>
      <c r="D12" s="1818" t="s">
        <v>523</v>
      </c>
      <c r="E12" s="1075" t="s">
        <v>524</v>
      </c>
      <c r="F12" s="1075" t="s">
        <v>570</v>
      </c>
      <c r="G12" s="1962" t="s">
        <v>652</v>
      </c>
      <c r="H12" s="1075" t="s">
        <v>518</v>
      </c>
      <c r="I12" s="1818" t="s">
        <v>519</v>
      </c>
      <c r="J12" s="1075">
        <v>0</v>
      </c>
      <c r="K12" s="1075">
        <v>14</v>
      </c>
      <c r="L12" s="1075">
        <v>9</v>
      </c>
      <c r="M12" s="1075">
        <v>14</v>
      </c>
    </row>
    <row r="13" spans="1:13" ht="25.5" x14ac:dyDescent="0.2">
      <c r="A13" t="s">
        <v>521</v>
      </c>
      <c r="B13" s="1075" t="s">
        <v>513</v>
      </c>
      <c r="C13">
        <v>4118</v>
      </c>
      <c r="D13" s="1818" t="s">
        <v>688</v>
      </c>
      <c r="E13" s="1075" t="s">
        <v>689</v>
      </c>
      <c r="F13" s="1075" t="s">
        <v>611</v>
      </c>
      <c r="G13" s="1782" t="s">
        <v>612</v>
      </c>
      <c r="H13" s="2505" t="s">
        <v>518</v>
      </c>
      <c r="I13" s="2506" t="s">
        <v>519</v>
      </c>
      <c r="J13">
        <v>6</v>
      </c>
      <c r="K13">
        <v>11</v>
      </c>
    </row>
  </sheetData>
  <sheetProtection selectLockedCells="1" selectUnlockedCells="1"/>
  <hyperlinks>
    <hyperlink ref="G3" location="'Wirtschaftsinformatik (FS)'!A1" display="Wirtschaftsinformatiker (staatl. gepr.)" xr:uid="{00000000-0004-0000-7500-000000000000}"/>
    <hyperlink ref="G4" location="Informatiktechnik_Teilzeit!A1" display="Informatiktechniker (staatl. gepr.)" xr:uid="{00000000-0004-0000-7500-000001000000}"/>
    <hyperlink ref="G5" location="Druck!A1" display="Druck- und Medientechniker (staatl. gepr.)" xr:uid="{00000000-0004-0000-7500-000002000000}"/>
    <hyperlink ref="G6" location="'Lebensmittelverar.-technik'!A1" display="Lebensmittelverarbeitungstechniker (staatl. gepr.) F" xr:uid="{00000000-0004-0000-7500-000003000000}"/>
    <hyperlink ref="G7" location="'Elektrotechnik Teilzeit'!A1" display="Elektrotechniker (staatl. gepr.)" xr:uid="{00000000-0004-0000-7500-000004000000}"/>
    <hyperlink ref="G8" location="Biotechnik!A1" display="Biotechniker (staatl. gepr.)" xr:uid="{00000000-0004-0000-7500-000005000000}"/>
    <hyperlink ref="G9" location="Mechatroniktechnik!A1" display="Mechatroniktechniker (staatl. gepr.)" xr:uid="{00000000-0004-0000-7500-000006000000}"/>
    <hyperlink ref="G10" location="'Kunstofft. u Faserverbundt.'!A1" display="Kunstofftechnik und Faserverbundtechnologie (staatl. gepr.)" xr:uid="{00000000-0004-0000-7500-000007000000}"/>
    <hyperlink ref="G11" location="'Umweltschutzt. u. Reg. Energien'!A1" display="Techniker für Umweltschutztechnik und regenerative Energien (staatl. gepr.)" xr:uid="{00000000-0004-0000-7500-000008000000}"/>
    <hyperlink ref="G12" location="Maschinenbautechnik_Teilzeit!A1" display="Maschinenbautechnik (staatl. gepr.)" xr:uid="{B52AEF96-6FBA-48A1-A99E-D74743317B38}"/>
    <hyperlink ref="G13" location="Mechatroniktechnik!A1" display="Mechatroniktechniker (staatl. gepr.)" xr:uid="{0CA3260E-4B27-4685-A6FC-A55471E8F11F}"/>
  </hyperlinks>
  <printOptions headings="1"/>
  <pageMargins left="0.7" right="0.7" top="0.78740157499999996" bottom="0.78740157499999996" header="0.3" footer="0.3"/>
  <pageSetup paperSize="9" scale="54" fitToHeight="0" orientation="landscape" r:id="rId1"/>
  <drawing r:id="rId2"/>
  <legacyDrawing r:id="rId3"/>
  <tableParts count="1">
    <tablePart r:id="rId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54"/>
  <dimension ref="A1:O25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9.28515625" customWidth="1"/>
    <col min="6" max="6" width="6.5703125" customWidth="1"/>
    <col min="7" max="7" width="6.85546875" customWidth="1"/>
    <col min="8" max="8" width="8" customWidth="1"/>
    <col min="9" max="9" width="6.5703125" customWidth="1"/>
    <col min="10" max="10" width="6.85546875" customWidth="1"/>
    <col min="11" max="11" width="7.42578125" customWidth="1"/>
    <col min="12" max="12" width="6.7109375" customWidth="1"/>
    <col min="13" max="13" width="9.140625" customWidth="1"/>
    <col min="14" max="15" width="9.28515625" customWidth="1"/>
  </cols>
  <sheetData>
    <row r="1" spans="1:15" x14ac:dyDescent="0.2">
      <c r="A1" s="2" t="s">
        <v>419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4"/>
      <c r="O2" s="14"/>
    </row>
    <row r="3" spans="1:15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  <c r="M3" s="2827"/>
      <c r="N3" s="2827"/>
      <c r="O3" s="2827"/>
    </row>
    <row r="4" spans="1:15" x14ac:dyDescent="0.2">
      <c r="A4" s="2827" t="s">
        <v>326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  <c r="M4" s="2856"/>
      <c r="N4" s="2856"/>
      <c r="O4" s="2856"/>
    </row>
    <row r="5" spans="1:15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1" t="s">
        <v>2</v>
      </c>
      <c r="B6" s="2"/>
      <c r="C6" s="1164"/>
      <c r="D6" s="1164"/>
      <c r="E6" s="1164"/>
      <c r="F6" s="1164"/>
      <c r="G6" s="1164"/>
      <c r="H6" s="1164"/>
      <c r="I6" s="1164"/>
      <c r="J6" s="1164"/>
      <c r="K6" s="2"/>
      <c r="L6" s="2"/>
      <c r="M6" s="2" t="s">
        <v>3</v>
      </c>
      <c r="N6" s="1164"/>
      <c r="O6" s="2"/>
    </row>
    <row r="7" spans="1:15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 t="s">
        <v>4</v>
      </c>
      <c r="N7" s="172" t="str">
        <f>Logo!B1</f>
        <v>2026/27</v>
      </c>
      <c r="O7" s="2"/>
    </row>
    <row r="8" spans="1:15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9"/>
      <c r="K9" s="9"/>
      <c r="L9" s="9"/>
      <c r="M9" s="128"/>
      <c r="N9" s="130" t="s">
        <v>7</v>
      </c>
      <c r="O9" s="12" t="s">
        <v>8</v>
      </c>
    </row>
    <row r="10" spans="1:15" ht="15" customHeight="1" x14ac:dyDescent="0.2">
      <c r="A10" s="131"/>
      <c r="B10" s="2"/>
      <c r="C10" s="2"/>
      <c r="D10" s="144"/>
      <c r="E10" s="258" t="s">
        <v>328</v>
      </c>
      <c r="G10" s="115"/>
      <c r="I10" s="115"/>
      <c r="J10" s="115"/>
      <c r="K10" s="115"/>
      <c r="L10" s="115"/>
      <c r="M10" s="259"/>
      <c r="N10" s="137"/>
      <c r="O10" s="16"/>
    </row>
    <row r="11" spans="1:15" ht="30.75" customHeight="1" thickBot="1" x14ac:dyDescent="0.25">
      <c r="A11" s="131"/>
      <c r="B11" s="166"/>
      <c r="C11" s="166"/>
      <c r="D11" s="166"/>
      <c r="E11" s="2857" t="s">
        <v>327</v>
      </c>
      <c r="F11" s="2858"/>
      <c r="G11" s="2859"/>
      <c r="H11" s="2860" t="s">
        <v>329</v>
      </c>
      <c r="I11" s="2861"/>
      <c r="J11" s="2861"/>
      <c r="K11" s="2861"/>
      <c r="L11" s="2861"/>
      <c r="M11" s="2862"/>
      <c r="N11" s="137"/>
      <c r="O11" s="16"/>
    </row>
    <row r="12" spans="1:15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22" t="s">
        <v>102</v>
      </c>
      <c r="F12" s="22" t="s">
        <v>12</v>
      </c>
      <c r="G12" s="139" t="s">
        <v>11</v>
      </c>
      <c r="H12" s="1488" t="s">
        <v>33</v>
      </c>
      <c r="I12" s="140" t="s">
        <v>12</v>
      </c>
      <c r="J12" s="141" t="s">
        <v>11</v>
      </c>
      <c r="K12" s="140" t="s">
        <v>34</v>
      </c>
      <c r="L12" s="140" t="s">
        <v>12</v>
      </c>
      <c r="M12" s="141" t="s">
        <v>11</v>
      </c>
      <c r="N12" s="142" t="s">
        <v>13</v>
      </c>
      <c r="O12" s="142" t="s">
        <v>14</v>
      </c>
    </row>
    <row r="13" spans="1:15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22"/>
      <c r="L13" s="22"/>
      <c r="M13" s="139"/>
      <c r="N13" s="142"/>
      <c r="O13" s="142"/>
    </row>
    <row r="14" spans="1:15" ht="24" customHeight="1" thickBot="1" x14ac:dyDescent="0.25">
      <c r="A14" s="202" t="s">
        <v>35</v>
      </c>
      <c r="B14" s="1315"/>
      <c r="C14" s="147">
        <v>39</v>
      </c>
      <c r="D14" s="148">
        <f>B14*C14</f>
        <v>0</v>
      </c>
      <c r="E14" s="1491"/>
      <c r="F14" s="1486"/>
      <c r="G14" s="185"/>
      <c r="H14" s="1489"/>
      <c r="I14" s="147">
        <v>5</v>
      </c>
      <c r="J14" s="148">
        <f>H14*I14</f>
        <v>0</v>
      </c>
      <c r="K14" s="1489"/>
      <c r="L14" s="147">
        <v>29</v>
      </c>
      <c r="M14" s="148">
        <f>K14*L14</f>
        <v>0</v>
      </c>
      <c r="N14" s="1317"/>
      <c r="O14" s="204">
        <f>D14+J14+M14-N14</f>
        <v>0</v>
      </c>
    </row>
    <row r="15" spans="1:15" ht="24" customHeight="1" thickBot="1" x14ac:dyDescent="0.25">
      <c r="A15" s="205" t="s">
        <v>251</v>
      </c>
      <c r="B15" s="1316"/>
      <c r="C15" s="153">
        <v>39</v>
      </c>
      <c r="D15" s="154">
        <f>B15*C15</f>
        <v>0</v>
      </c>
      <c r="H15" s="1490"/>
      <c r="I15" s="153">
        <v>5</v>
      </c>
      <c r="J15" s="154">
        <f>H15*I15</f>
        <v>0</v>
      </c>
      <c r="K15" s="1490"/>
      <c r="L15" s="153">
        <v>29</v>
      </c>
      <c r="M15" s="148">
        <f>K15*L15</f>
        <v>0</v>
      </c>
      <c r="N15" s="1318"/>
      <c r="O15" s="160">
        <f>D15+J15+M15-N15</f>
        <v>0</v>
      </c>
    </row>
    <row r="16" spans="1:15" ht="25.5" customHeight="1" x14ac:dyDescent="0.2">
      <c r="A16" s="205" t="s">
        <v>252</v>
      </c>
      <c r="B16" s="1316"/>
      <c r="C16" s="153">
        <v>39</v>
      </c>
      <c r="D16" s="154">
        <f>B16*C16</f>
        <v>0</v>
      </c>
      <c r="H16" s="1490"/>
      <c r="I16" s="153">
        <v>5</v>
      </c>
      <c r="J16" s="154">
        <f>H16*I16</f>
        <v>0</v>
      </c>
      <c r="K16" s="1490"/>
      <c r="L16" s="153">
        <v>29</v>
      </c>
      <c r="M16" s="148">
        <f>K16*L16</f>
        <v>0</v>
      </c>
      <c r="N16" s="1318"/>
      <c r="O16" s="160">
        <f>D16+J16+M16-N16</f>
        <v>0</v>
      </c>
    </row>
    <row r="17" spans="1:15" ht="25.5" customHeight="1" x14ac:dyDescent="0.2">
      <c r="A17" s="2852"/>
      <c r="B17" s="2853"/>
      <c r="C17" s="2853"/>
      <c r="D17" s="2854"/>
      <c r="E17" s="1316"/>
      <c r="F17" s="153">
        <v>-62</v>
      </c>
      <c r="G17" s="154">
        <f>E17*F17</f>
        <v>0</v>
      </c>
      <c r="H17" s="2855"/>
      <c r="I17" s="2853"/>
      <c r="J17" s="2853"/>
      <c r="K17" s="2853"/>
      <c r="L17" s="2853"/>
      <c r="M17" s="2854"/>
      <c r="N17" s="1318"/>
      <c r="O17" s="160">
        <f>G17-N17</f>
        <v>0</v>
      </c>
    </row>
    <row r="18" spans="1:15" ht="7.5" customHeight="1" thickBot="1" x14ac:dyDescent="0.25">
      <c r="A18" s="156" t="s">
        <v>36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16"/>
    </row>
    <row r="19" spans="1:15" ht="26.25" customHeight="1" thickTop="1" thickBot="1" x14ac:dyDescent="0.25">
      <c r="A19" s="260" t="s">
        <v>11</v>
      </c>
      <c r="B19" s="71">
        <f>SUM(B14:B17)</f>
        <v>0</v>
      </c>
      <c r="C19" s="819" t="s">
        <v>15</v>
      </c>
      <c r="D19" s="71">
        <f>SUM(D14:D17)</f>
        <v>0</v>
      </c>
      <c r="E19" s="71">
        <f>SUM(E14:E17)</f>
        <v>0</v>
      </c>
      <c r="F19" s="819" t="s">
        <v>15</v>
      </c>
      <c r="G19" s="71">
        <f>SUM(G17)</f>
        <v>0</v>
      </c>
      <c r="H19" s="71">
        <f>SUM(H14:H17)</f>
        <v>0</v>
      </c>
      <c r="I19" s="819" t="s">
        <v>15</v>
      </c>
      <c r="J19" s="71">
        <f>SUM(J14:J17)</f>
        <v>0</v>
      </c>
      <c r="K19" s="71">
        <f>SUM(K14:K17)</f>
        <v>0</v>
      </c>
      <c r="L19" s="819" t="s">
        <v>15</v>
      </c>
      <c r="M19" s="71">
        <f>SUM(M14:M17)</f>
        <v>0</v>
      </c>
      <c r="N19" s="71">
        <f>SUM(N14:N17)</f>
        <v>0</v>
      </c>
      <c r="O19" s="219">
        <f>D19+G19+J19+M19+K22-N19</f>
        <v>0</v>
      </c>
    </row>
    <row r="20" spans="1:15" ht="13.5" thickTop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2">
      <c r="A21" s="2" t="s">
        <v>546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5" ht="24" customHeight="1" x14ac:dyDescent="0.2">
      <c r="A22" s="2" t="s">
        <v>547</v>
      </c>
      <c r="B22" s="2"/>
      <c r="C22" s="2"/>
      <c r="D22" s="1700"/>
      <c r="E22" s="2"/>
      <c r="F22" s="2" t="s">
        <v>548</v>
      </c>
      <c r="G22" s="2"/>
      <c r="H22" s="2"/>
      <c r="I22" s="2"/>
      <c r="J22" s="2"/>
      <c r="K22" s="1700"/>
    </row>
    <row r="23" spans="1:15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7">
    <mergeCell ref="A17:D17"/>
    <mergeCell ref="H17:J17"/>
    <mergeCell ref="K17:M17"/>
    <mergeCell ref="A3:O3"/>
    <mergeCell ref="A4:O4"/>
    <mergeCell ref="E11:G11"/>
    <mergeCell ref="H11:M11"/>
  </mergeCells>
  <phoneticPr fontId="30" type="noConversion"/>
  <dataValidations disablePrompts="1" count="1">
    <dataValidation type="custom" operator="greaterThan" allowBlank="1" showInputMessage="1" showErrorMessage="1" errorTitle="Falsche Eingabe" error="Nicht gültig bei jahrgangsübergreifender Beschulung!" sqref="H14:H16 K14:K16" xr:uid="{00000000-0002-0000-0C00-000000000000}">
      <formula1>$E$17&lt;1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21"/>
  <dimension ref="A1:U21"/>
  <sheetViews>
    <sheetView showGridLines="0" zoomScaleNormal="100" workbookViewId="0"/>
  </sheetViews>
  <sheetFormatPr baseColWidth="10" defaultRowHeight="12.75" x14ac:dyDescent="0.2"/>
  <cols>
    <col min="1" max="1" width="11.85546875" customWidth="1"/>
    <col min="2" max="3" width="8.7109375" customWidth="1"/>
    <col min="4" max="4" width="8.7109375" style="554" customWidth="1"/>
    <col min="5" max="9" width="8.7109375" customWidth="1"/>
    <col min="10" max="10" width="8.7109375" style="554" customWidth="1"/>
    <col min="11" max="11" width="10.7109375" style="554" customWidth="1"/>
    <col min="12" max="12" width="10.42578125" style="554" customWidth="1"/>
    <col min="13" max="13" width="6.28515625" style="554" customWidth="1"/>
    <col min="14" max="14" width="8.5703125" style="554" customWidth="1"/>
    <col min="15" max="15" width="8.42578125" style="554" customWidth="1"/>
    <col min="16" max="16" width="6.5703125" style="554" customWidth="1"/>
    <col min="17" max="17" width="8.7109375" customWidth="1"/>
    <col min="18" max="18" width="9.28515625" customWidth="1"/>
    <col min="19" max="19" width="6.85546875" customWidth="1"/>
    <col min="20" max="20" width="8.5703125" customWidth="1"/>
    <col min="21" max="21" width="7.140625" customWidth="1"/>
  </cols>
  <sheetData>
    <row r="1" spans="1:21" x14ac:dyDescent="0.2">
      <c r="A1" s="272" t="s">
        <v>126</v>
      </c>
      <c r="B1" s="2"/>
      <c r="C1" s="2"/>
      <c r="D1" s="549"/>
      <c r="E1" s="2"/>
      <c r="F1" s="2"/>
      <c r="G1" s="2"/>
      <c r="H1" s="2"/>
      <c r="I1" s="2"/>
      <c r="J1" s="549"/>
      <c r="K1" s="549"/>
      <c r="L1" s="549"/>
      <c r="M1" s="549"/>
      <c r="N1" s="549"/>
      <c r="O1" s="549"/>
      <c r="P1" s="549"/>
      <c r="Q1" s="198"/>
      <c r="R1" s="14"/>
      <c r="S1" s="198"/>
      <c r="T1" s="2"/>
      <c r="U1" s="2"/>
    </row>
    <row r="2" spans="1:21" x14ac:dyDescent="0.2">
      <c r="A2" s="2"/>
      <c r="B2" s="2"/>
      <c r="C2" s="2"/>
      <c r="D2" s="549"/>
      <c r="E2" s="2"/>
      <c r="F2" s="2"/>
      <c r="G2" s="2"/>
      <c r="H2" s="2"/>
      <c r="I2" s="2"/>
      <c r="J2" s="549"/>
      <c r="K2" s="549"/>
      <c r="L2" s="549"/>
      <c r="M2" s="549"/>
      <c r="N2" s="549"/>
      <c r="O2" s="549"/>
      <c r="P2" s="549"/>
      <c r="Q2" s="198"/>
      <c r="R2" s="14"/>
      <c r="S2" s="198"/>
      <c r="T2" s="2"/>
      <c r="U2" s="2"/>
    </row>
    <row r="3" spans="1:21" x14ac:dyDescent="0.2">
      <c r="A3" s="2"/>
      <c r="B3" s="2"/>
      <c r="C3" s="2"/>
      <c r="D3" s="549"/>
      <c r="E3" s="2"/>
      <c r="F3" s="2"/>
      <c r="G3" s="2"/>
      <c r="H3" s="2"/>
      <c r="I3" s="2"/>
      <c r="J3" s="549"/>
      <c r="K3" s="549"/>
      <c r="L3" s="549"/>
      <c r="M3" s="549"/>
      <c r="N3" s="549"/>
      <c r="O3" s="549"/>
      <c r="P3" s="549"/>
      <c r="Q3" s="198"/>
      <c r="R3" s="14"/>
      <c r="S3" s="198"/>
      <c r="T3" s="2"/>
      <c r="U3" s="2"/>
    </row>
    <row r="4" spans="1:21" ht="20.25" customHeight="1" x14ac:dyDescent="0.2">
      <c r="A4" s="2"/>
      <c r="B4" s="2"/>
      <c r="C4" s="2"/>
      <c r="D4" s="549"/>
      <c r="E4" s="2"/>
      <c r="F4" s="2"/>
      <c r="G4" s="2"/>
      <c r="H4" s="2"/>
      <c r="I4" s="2"/>
      <c r="J4" s="549"/>
      <c r="K4" s="549"/>
      <c r="L4" s="549"/>
      <c r="M4" s="549"/>
      <c r="N4" s="549"/>
      <c r="O4" s="549"/>
      <c r="P4" s="549"/>
      <c r="Q4" s="2"/>
      <c r="R4" s="2"/>
      <c r="S4" s="198"/>
      <c r="T4" s="14"/>
      <c r="U4" s="14"/>
    </row>
    <row r="5" spans="1:21" s="270" customFormat="1" ht="15.75" x14ac:dyDescent="0.25">
      <c r="A5" s="271" t="s">
        <v>127</v>
      </c>
      <c r="B5" s="266"/>
      <c r="C5" s="266"/>
      <c r="D5" s="550"/>
      <c r="E5" s="266"/>
      <c r="F5" s="266"/>
      <c r="G5" s="266"/>
      <c r="H5" s="266"/>
      <c r="I5" s="266"/>
      <c r="J5" s="550"/>
      <c r="K5" s="550"/>
      <c r="L5" s="550"/>
      <c r="M5" s="550"/>
      <c r="N5" s="550"/>
      <c r="O5" s="550"/>
      <c r="P5" s="550"/>
      <c r="Q5" s="266"/>
      <c r="R5" s="266"/>
      <c r="S5" s="266"/>
      <c r="T5" s="266"/>
      <c r="U5" s="266"/>
    </row>
    <row r="6" spans="1:21" x14ac:dyDescent="0.2">
      <c r="A6" s="1"/>
      <c r="B6" s="2"/>
      <c r="C6" s="2"/>
      <c r="D6" s="549"/>
      <c r="E6" s="2"/>
      <c r="F6" s="2"/>
      <c r="G6" s="2"/>
      <c r="H6" s="2"/>
      <c r="I6" s="2"/>
      <c r="J6" s="549"/>
      <c r="K6" s="549"/>
      <c r="L6" s="549"/>
      <c r="M6" s="549"/>
      <c r="N6" s="549"/>
      <c r="O6" s="549"/>
      <c r="P6" s="549"/>
      <c r="Q6" s="2"/>
      <c r="R6" s="2"/>
      <c r="S6" s="2"/>
      <c r="T6" s="2"/>
      <c r="U6" s="2"/>
    </row>
    <row r="7" spans="1:21" x14ac:dyDescent="0.2">
      <c r="A7" s="2"/>
      <c r="B7" s="2"/>
      <c r="C7" s="2"/>
      <c r="D7" s="549"/>
      <c r="E7" s="2"/>
      <c r="F7" s="2"/>
      <c r="G7" s="2"/>
      <c r="H7" s="2"/>
      <c r="I7" s="2"/>
      <c r="J7" s="549"/>
      <c r="K7" s="549"/>
      <c r="L7" s="549"/>
      <c r="M7" s="549"/>
      <c r="N7" s="549"/>
      <c r="O7" s="549"/>
      <c r="P7" s="549"/>
      <c r="Q7" s="2"/>
      <c r="R7" s="2"/>
      <c r="S7" s="2"/>
      <c r="T7" s="2"/>
      <c r="U7" s="2"/>
    </row>
    <row r="8" spans="1:21" ht="21" customHeight="1" x14ac:dyDescent="0.2">
      <c r="A8" s="1" t="s">
        <v>2</v>
      </c>
      <c r="B8" s="2"/>
      <c r="C8" s="4"/>
      <c r="D8" s="551"/>
      <c r="E8" s="4"/>
      <c r="F8" s="4"/>
      <c r="G8" s="4"/>
      <c r="H8" s="4"/>
      <c r="I8" s="552"/>
      <c r="J8" s="553" t="s">
        <v>3</v>
      </c>
      <c r="K8" s="4"/>
      <c r="L8" s="4"/>
      <c r="U8" s="2"/>
    </row>
    <row r="9" spans="1:21" ht="21" customHeight="1" x14ac:dyDescent="0.2">
      <c r="A9" s="1"/>
      <c r="B9" s="2"/>
      <c r="C9" s="4"/>
      <c r="D9" s="551"/>
      <c r="E9" s="4"/>
      <c r="F9" s="4"/>
      <c r="G9" s="4"/>
      <c r="H9" s="4"/>
      <c r="I9" s="552"/>
      <c r="J9" s="549" t="s">
        <v>4</v>
      </c>
      <c r="K9" s="172" t="str">
        <f>Logo!B1</f>
        <v>2026/27</v>
      </c>
      <c r="L9" s="552"/>
      <c r="U9" s="2"/>
    </row>
    <row r="10" spans="1:21" ht="18.75" customHeight="1" x14ac:dyDescent="0.2">
      <c r="A10" s="2"/>
      <c r="B10" s="2"/>
      <c r="C10" s="2"/>
      <c r="D10" s="549"/>
      <c r="E10" s="2"/>
      <c r="F10" s="2"/>
      <c r="G10" s="2"/>
      <c r="H10" s="2"/>
      <c r="I10" s="2"/>
      <c r="U10" s="2"/>
    </row>
    <row r="11" spans="1:21" ht="6" customHeight="1" thickBot="1" x14ac:dyDescent="0.25">
      <c r="A11" s="2"/>
      <c r="B11" s="2"/>
      <c r="C11" s="2"/>
      <c r="D11" s="549"/>
      <c r="E11" s="2"/>
      <c r="F11" s="2"/>
      <c r="G11" s="2"/>
      <c r="H11" s="2"/>
      <c r="I11" s="2"/>
      <c r="J11" s="549"/>
      <c r="K11" s="549"/>
      <c r="L11" s="549"/>
      <c r="M11" s="549"/>
      <c r="N11" s="549"/>
      <c r="O11" s="549"/>
      <c r="P11" s="549"/>
      <c r="Q11" s="2"/>
      <c r="R11" s="2"/>
      <c r="S11" s="2"/>
      <c r="T11" s="2"/>
      <c r="U11" s="2"/>
    </row>
    <row r="12" spans="1:21" ht="19.5" customHeight="1" thickTop="1" x14ac:dyDescent="0.2">
      <c r="A12" s="127"/>
      <c r="B12" s="9" t="s">
        <v>5</v>
      </c>
      <c r="C12" s="9"/>
      <c r="D12" s="555"/>
      <c r="E12" s="556" t="s">
        <v>6</v>
      </c>
      <c r="F12" s="9"/>
      <c r="G12" s="9"/>
      <c r="H12" s="9"/>
      <c r="I12" s="9"/>
      <c r="J12" s="555"/>
      <c r="K12" s="557" t="s">
        <v>7</v>
      </c>
      <c r="L12" s="558" t="s">
        <v>8</v>
      </c>
      <c r="M12" s="559"/>
      <c r="N12"/>
      <c r="O12"/>
      <c r="P12"/>
    </row>
    <row r="13" spans="1:21" ht="17.25" customHeight="1" thickBot="1" x14ac:dyDescent="0.25">
      <c r="A13" s="131"/>
      <c r="B13" s="166"/>
      <c r="C13" s="166"/>
      <c r="D13" s="560"/>
      <c r="E13" s="2863" t="s">
        <v>128</v>
      </c>
      <c r="F13" s="2864"/>
      <c r="G13" s="2864"/>
      <c r="H13" s="2864"/>
      <c r="I13" s="2864"/>
      <c r="J13" s="2865"/>
      <c r="K13" s="561"/>
      <c r="L13" s="562"/>
      <c r="M13" s="563"/>
      <c r="N13"/>
      <c r="O13"/>
      <c r="P13"/>
    </row>
    <row r="14" spans="1:21" ht="75" customHeight="1" thickBot="1" x14ac:dyDescent="0.25">
      <c r="A14" s="138"/>
      <c r="B14" s="22" t="s">
        <v>39</v>
      </c>
      <c r="C14" s="22" t="s">
        <v>10</v>
      </c>
      <c r="D14" s="564" t="s">
        <v>11</v>
      </c>
      <c r="E14" s="1159" t="s">
        <v>33</v>
      </c>
      <c r="F14" s="565" t="s">
        <v>12</v>
      </c>
      <c r="G14" s="566" t="s">
        <v>11</v>
      </c>
      <c r="H14" s="1160" t="s">
        <v>296</v>
      </c>
      <c r="I14" s="565" t="s">
        <v>129</v>
      </c>
      <c r="J14" s="567" t="s">
        <v>11</v>
      </c>
      <c r="K14" s="568" t="s">
        <v>130</v>
      </c>
      <c r="L14" s="142" t="s">
        <v>131</v>
      </c>
      <c r="M14"/>
      <c r="N14"/>
      <c r="O14"/>
      <c r="P14"/>
    </row>
    <row r="15" spans="1:21" s="577" customFormat="1" ht="28.5" customHeight="1" x14ac:dyDescent="0.2">
      <c r="A15" s="569" t="s">
        <v>132</v>
      </c>
      <c r="B15" s="570"/>
      <c r="C15" s="571">
        <v>36</v>
      </c>
      <c r="D15" s="572">
        <f>B15*C15</f>
        <v>0</v>
      </c>
      <c r="E15" s="570"/>
      <c r="F15" s="573">
        <v>2</v>
      </c>
      <c r="G15" s="574">
        <f>E15*F15</f>
        <v>0</v>
      </c>
      <c r="H15" s="570"/>
      <c r="I15" s="573">
        <v>17</v>
      </c>
      <c r="J15" s="572">
        <f>H15*I15</f>
        <v>0</v>
      </c>
      <c r="K15" s="575"/>
      <c r="L15" s="576">
        <f>D15+G15+J15-K15</f>
        <v>0</v>
      </c>
    </row>
    <row r="16" spans="1:21" s="577" customFormat="1" ht="30" customHeight="1" x14ac:dyDescent="0.2">
      <c r="A16" s="578" t="s">
        <v>133</v>
      </c>
      <c r="B16" s="579"/>
      <c r="C16" s="580">
        <v>35</v>
      </c>
      <c r="D16" s="581">
        <f>B16*C16</f>
        <v>0</v>
      </c>
      <c r="E16" s="582"/>
      <c r="F16" s="583">
        <v>2</v>
      </c>
      <c r="G16" s="584">
        <f>E16*F16</f>
        <v>0</v>
      </c>
      <c r="H16" s="579"/>
      <c r="I16" s="583">
        <v>19</v>
      </c>
      <c r="J16" s="585">
        <f>H16*I16</f>
        <v>0</v>
      </c>
      <c r="K16" s="586"/>
      <c r="L16" s="587">
        <f>D16+G16+J16-K16</f>
        <v>0</v>
      </c>
    </row>
    <row r="17" spans="1:21" ht="12.75" customHeight="1" thickBot="1" x14ac:dyDescent="0.25">
      <c r="A17" s="588"/>
      <c r="J17"/>
      <c r="K17"/>
      <c r="L17" s="589"/>
      <c r="M17"/>
      <c r="N17"/>
      <c r="O17"/>
      <c r="P17"/>
    </row>
    <row r="18" spans="1:21" s="598" customFormat="1" ht="28.5" customHeight="1" thickTop="1" thickBot="1" x14ac:dyDescent="0.25">
      <c r="A18" s="590" t="s">
        <v>11</v>
      </c>
      <c r="B18" s="591">
        <f>SUM(B15:B16)</f>
        <v>0</v>
      </c>
      <c r="C18" s="592" t="s">
        <v>15</v>
      </c>
      <c r="D18" s="593">
        <f>SUM(D15:D16)</f>
        <v>0</v>
      </c>
      <c r="E18" s="594">
        <f>SUM(E15:E16)</f>
        <v>0</v>
      </c>
      <c r="F18" s="595" t="s">
        <v>15</v>
      </c>
      <c r="G18" s="593">
        <f>SUM(G15:G16)</f>
        <v>0</v>
      </c>
      <c r="H18" s="596">
        <f>SUM(H15:H16)</f>
        <v>0</v>
      </c>
      <c r="I18" s="595" t="s">
        <v>15</v>
      </c>
      <c r="J18" s="593">
        <f>SUM(J15:J16)</f>
        <v>0</v>
      </c>
      <c r="K18" s="597">
        <f>SUM(K15:K16)</f>
        <v>0</v>
      </c>
      <c r="L18" s="597">
        <f>SUM(L15:L16)+K21</f>
        <v>0</v>
      </c>
    </row>
    <row r="19" spans="1:21" ht="13.5" thickTop="1" x14ac:dyDescent="0.2">
      <c r="A19" s="2"/>
      <c r="B19" s="2"/>
      <c r="C19" s="2"/>
      <c r="D19" s="549"/>
      <c r="E19" s="2"/>
      <c r="F19" s="2"/>
      <c r="G19" s="2"/>
      <c r="H19" s="2"/>
      <c r="I19" s="2"/>
      <c r="J19" s="549"/>
      <c r="K19" s="549"/>
      <c r="L19" s="549"/>
      <c r="M19" s="549"/>
      <c r="N19" s="549"/>
      <c r="O19" s="549"/>
      <c r="P19" s="549"/>
      <c r="Q19" s="2"/>
      <c r="R19" s="2"/>
      <c r="S19" s="2"/>
      <c r="T19" s="2"/>
      <c r="U19" s="2"/>
    </row>
    <row r="20" spans="1:21" x14ac:dyDescent="0.2">
      <c r="A20" s="2" t="s">
        <v>546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21" ht="24" customHeight="1" x14ac:dyDescent="0.2">
      <c r="A21" s="2" t="s">
        <v>547</v>
      </c>
      <c r="B21" s="2"/>
      <c r="C21" s="2"/>
      <c r="D21" s="1700"/>
      <c r="E21" s="2"/>
      <c r="F21" s="2" t="s">
        <v>548</v>
      </c>
      <c r="G21" s="2"/>
      <c r="H21" s="2"/>
      <c r="I21" s="2"/>
      <c r="J21" s="2"/>
      <c r="K21" s="1700"/>
    </row>
  </sheetData>
  <sheetProtection sheet="1" objects="1" scenarios="1"/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1">
    <mergeCell ref="E13:J13"/>
  </mergeCells>
  <phoneticPr fontId="30" type="noConversion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98"/>
  <dimension ref="A1:U21"/>
  <sheetViews>
    <sheetView showGridLines="0" zoomScaleNormal="100" workbookViewId="0"/>
  </sheetViews>
  <sheetFormatPr baseColWidth="10" defaultRowHeight="12.75" x14ac:dyDescent="0.2"/>
  <cols>
    <col min="1" max="1" width="11.85546875" customWidth="1"/>
    <col min="2" max="3" width="8.7109375" customWidth="1"/>
    <col min="4" max="4" width="8.7109375" style="554" customWidth="1"/>
    <col min="5" max="9" width="8.7109375" customWidth="1"/>
    <col min="10" max="10" width="8.7109375" style="554" customWidth="1"/>
    <col min="11" max="11" width="10.7109375" style="554" customWidth="1"/>
    <col min="12" max="12" width="10.42578125" style="554" customWidth="1"/>
    <col min="13" max="13" width="6.28515625" style="554" customWidth="1"/>
    <col min="14" max="14" width="8.5703125" style="554" customWidth="1"/>
    <col min="15" max="15" width="8.42578125" style="554" customWidth="1"/>
    <col min="16" max="16" width="6.5703125" style="554" customWidth="1"/>
    <col min="17" max="17" width="8.7109375" customWidth="1"/>
    <col min="18" max="18" width="9.28515625" customWidth="1"/>
    <col min="19" max="19" width="6.85546875" customWidth="1"/>
    <col min="20" max="20" width="8.5703125" customWidth="1"/>
    <col min="21" max="21" width="7.140625" customWidth="1"/>
  </cols>
  <sheetData>
    <row r="1" spans="1:21" x14ac:dyDescent="0.2">
      <c r="A1" s="1591" t="s">
        <v>535</v>
      </c>
      <c r="B1" s="2"/>
      <c r="C1" s="2"/>
      <c r="D1" s="549"/>
      <c r="E1" s="2"/>
      <c r="F1" s="2"/>
      <c r="G1" s="2"/>
      <c r="H1" s="2"/>
      <c r="I1" s="2"/>
      <c r="J1" s="549"/>
      <c r="K1" s="549"/>
      <c r="L1" s="549"/>
      <c r="M1" s="549"/>
      <c r="N1" s="549"/>
      <c r="O1" s="549"/>
      <c r="P1" s="549"/>
      <c r="Q1" s="198"/>
      <c r="R1" s="14"/>
      <c r="S1" s="198"/>
      <c r="T1" s="2"/>
      <c r="U1" s="2"/>
    </row>
    <row r="2" spans="1:21" x14ac:dyDescent="0.2">
      <c r="A2" s="2"/>
      <c r="B2" s="2"/>
      <c r="C2" s="2"/>
      <c r="D2" s="549"/>
      <c r="E2" s="2"/>
      <c r="F2" s="2"/>
      <c r="G2" s="2"/>
      <c r="H2" s="2"/>
      <c r="I2" s="2"/>
      <c r="J2" s="549"/>
      <c r="K2" s="549"/>
      <c r="L2" s="549"/>
      <c r="M2" s="549"/>
      <c r="N2" s="549"/>
      <c r="O2" s="549"/>
      <c r="P2" s="549"/>
      <c r="Q2" s="198"/>
      <c r="R2" s="14"/>
      <c r="S2" s="198"/>
      <c r="T2" s="2"/>
      <c r="U2" s="2"/>
    </row>
    <row r="3" spans="1:21" x14ac:dyDescent="0.2">
      <c r="A3" s="2"/>
      <c r="B3" s="2"/>
      <c r="C3" s="2"/>
      <c r="D3" s="549"/>
      <c r="E3" s="2"/>
      <c r="F3" s="2"/>
      <c r="G3" s="2"/>
      <c r="H3" s="2"/>
      <c r="I3" s="2"/>
      <c r="J3" s="549"/>
      <c r="K3" s="549"/>
      <c r="L3" s="549"/>
      <c r="M3" s="549"/>
      <c r="N3" s="549"/>
      <c r="O3" s="549"/>
      <c r="P3" s="549"/>
      <c r="Q3" s="198"/>
      <c r="R3" s="14"/>
      <c r="S3" s="198"/>
      <c r="T3" s="2"/>
      <c r="U3" s="2"/>
    </row>
    <row r="4" spans="1:21" ht="20.25" customHeight="1" x14ac:dyDescent="0.2">
      <c r="A4" s="2"/>
      <c r="B4" s="2"/>
      <c r="C4" s="2"/>
      <c r="D4" s="549"/>
      <c r="E4" s="2"/>
      <c r="F4" s="2"/>
      <c r="G4" s="2"/>
      <c r="H4" s="2"/>
      <c r="I4" s="2"/>
      <c r="J4" s="549"/>
      <c r="K4" s="549"/>
      <c r="L4" s="549"/>
      <c r="M4" s="549"/>
      <c r="N4" s="549"/>
      <c r="O4" s="549"/>
      <c r="P4" s="549"/>
      <c r="Q4" s="2"/>
      <c r="R4" s="2"/>
      <c r="S4" s="198"/>
      <c r="T4" s="14"/>
      <c r="U4" s="14"/>
    </row>
    <row r="5" spans="1:21" s="270" customFormat="1" ht="15.75" x14ac:dyDescent="0.25">
      <c r="A5" s="271" t="s">
        <v>534</v>
      </c>
      <c r="B5" s="266"/>
      <c r="C5" s="266"/>
      <c r="D5" s="550"/>
      <c r="E5" s="266"/>
      <c r="F5" s="266"/>
      <c r="G5" s="266"/>
      <c r="H5" s="266"/>
      <c r="I5" s="266"/>
      <c r="J5" s="550"/>
      <c r="K5" s="550"/>
      <c r="L5" s="550"/>
      <c r="M5" s="550"/>
      <c r="N5" s="550"/>
      <c r="O5" s="550"/>
      <c r="P5" s="550"/>
      <c r="Q5" s="266"/>
      <c r="R5" s="266"/>
      <c r="S5" s="266"/>
      <c r="T5" s="266"/>
      <c r="U5" s="266"/>
    </row>
    <row r="6" spans="1:21" x14ac:dyDescent="0.2">
      <c r="A6" s="1"/>
      <c r="B6" s="2"/>
      <c r="C6" s="2"/>
      <c r="D6" s="549"/>
      <c r="E6" s="2"/>
      <c r="F6" s="2"/>
      <c r="G6" s="2"/>
      <c r="H6" s="2"/>
      <c r="I6" s="2"/>
      <c r="J6" s="549"/>
      <c r="K6" s="549"/>
      <c r="L6" s="549"/>
      <c r="M6" s="549"/>
      <c r="N6" s="549"/>
      <c r="O6" s="549"/>
      <c r="P6" s="549"/>
      <c r="Q6" s="2"/>
      <c r="R6" s="2"/>
      <c r="S6" s="2"/>
      <c r="T6" s="2"/>
      <c r="U6" s="2"/>
    </row>
    <row r="7" spans="1:21" x14ac:dyDescent="0.2">
      <c r="A7" s="2"/>
      <c r="B7" s="2"/>
      <c r="C7" s="2"/>
      <c r="D7" s="549"/>
      <c r="E7" s="2"/>
      <c r="F7" s="2"/>
      <c r="G7" s="2"/>
      <c r="H7" s="2"/>
      <c r="I7" s="2"/>
      <c r="J7" s="549"/>
      <c r="K7" s="549"/>
      <c r="L7" s="549"/>
      <c r="M7" s="549"/>
      <c r="N7" s="549"/>
      <c r="O7" s="549"/>
      <c r="P7" s="549"/>
      <c r="Q7" s="2"/>
      <c r="R7" s="2"/>
      <c r="S7" s="2"/>
      <c r="T7" s="2"/>
      <c r="U7" s="2"/>
    </row>
    <row r="8" spans="1:21" ht="21" customHeight="1" x14ac:dyDescent="0.2">
      <c r="A8" s="1" t="s">
        <v>2</v>
      </c>
      <c r="B8" s="2"/>
      <c r="C8" s="4"/>
      <c r="D8" s="551"/>
      <c r="E8" s="4"/>
      <c r="F8" s="4"/>
      <c r="G8" s="4"/>
      <c r="H8" s="4"/>
      <c r="I8" s="552"/>
      <c r="J8" s="553" t="s">
        <v>3</v>
      </c>
      <c r="K8" s="4"/>
      <c r="L8" s="4"/>
      <c r="U8" s="2"/>
    </row>
    <row r="9" spans="1:21" ht="21" customHeight="1" x14ac:dyDescent="0.2">
      <c r="A9" s="1"/>
      <c r="B9" s="2"/>
      <c r="C9" s="4"/>
      <c r="D9" s="551"/>
      <c r="E9" s="4"/>
      <c r="F9" s="4"/>
      <c r="G9" s="4"/>
      <c r="H9" s="4"/>
      <c r="I9" s="552"/>
      <c r="J9" s="549" t="s">
        <v>4</v>
      </c>
      <c r="K9" s="172" t="str">
        <f>Logo!B1</f>
        <v>2026/27</v>
      </c>
      <c r="L9" s="4"/>
      <c r="U9" s="2"/>
    </row>
    <row r="10" spans="1:21" ht="18.75" customHeight="1" x14ac:dyDescent="0.2">
      <c r="A10" s="2"/>
      <c r="B10" s="2"/>
      <c r="C10" s="2"/>
      <c r="D10" s="549"/>
      <c r="E10" s="2"/>
      <c r="F10" s="2"/>
      <c r="G10" s="2"/>
      <c r="H10" s="2"/>
      <c r="I10" s="2"/>
      <c r="U10" s="2"/>
    </row>
    <row r="11" spans="1:21" ht="6" customHeight="1" thickBot="1" x14ac:dyDescent="0.25">
      <c r="A11" s="2"/>
      <c r="B11" s="2"/>
      <c r="C11" s="2"/>
      <c r="D11" s="549"/>
      <c r="E11" s="2"/>
      <c r="F11" s="2"/>
      <c r="G11" s="2"/>
      <c r="H11" s="2"/>
      <c r="I11" s="2"/>
      <c r="J11" s="549"/>
      <c r="K11" s="549"/>
      <c r="L11" s="549"/>
      <c r="M11" s="549"/>
      <c r="N11" s="549"/>
      <c r="O11" s="549"/>
      <c r="P11" s="549"/>
      <c r="Q11" s="2"/>
      <c r="R11" s="2"/>
      <c r="S11" s="2"/>
      <c r="T11" s="2"/>
      <c r="U11" s="2"/>
    </row>
    <row r="12" spans="1:21" ht="19.5" customHeight="1" thickTop="1" x14ac:dyDescent="0.2">
      <c r="A12" s="127"/>
      <c r="B12" s="9" t="s">
        <v>5</v>
      </c>
      <c r="C12" s="9"/>
      <c r="D12" s="555"/>
      <c r="E12" s="556" t="s">
        <v>6</v>
      </c>
      <c r="F12" s="9"/>
      <c r="G12" s="9"/>
      <c r="H12" s="9"/>
      <c r="I12" s="9"/>
      <c r="J12" s="555"/>
      <c r="K12" s="557" t="s">
        <v>7</v>
      </c>
      <c r="L12" s="558" t="s">
        <v>8</v>
      </c>
      <c r="M12" s="559"/>
      <c r="N12"/>
      <c r="O12"/>
      <c r="P12"/>
    </row>
    <row r="13" spans="1:21" ht="17.25" customHeight="1" thickBot="1" x14ac:dyDescent="0.25">
      <c r="A13" s="131"/>
      <c r="B13" s="166"/>
      <c r="C13" s="166"/>
      <c r="D13" s="560"/>
      <c r="E13" s="2863" t="s">
        <v>128</v>
      </c>
      <c r="F13" s="2864"/>
      <c r="G13" s="2864"/>
      <c r="H13" s="2864"/>
      <c r="I13" s="2864"/>
      <c r="J13" s="2865"/>
      <c r="K13" s="561"/>
      <c r="L13" s="562"/>
      <c r="M13" s="563"/>
      <c r="N13"/>
      <c r="O13"/>
      <c r="P13"/>
    </row>
    <row r="14" spans="1:21" ht="75" customHeight="1" thickBot="1" x14ac:dyDescent="0.25">
      <c r="A14" s="138"/>
      <c r="B14" s="22" t="s">
        <v>39</v>
      </c>
      <c r="C14" s="22" t="s">
        <v>10</v>
      </c>
      <c r="D14" s="564" t="s">
        <v>11</v>
      </c>
      <c r="E14" s="1159" t="s">
        <v>33</v>
      </c>
      <c r="F14" s="565" t="s">
        <v>12</v>
      </c>
      <c r="G14" s="566" t="s">
        <v>11</v>
      </c>
      <c r="H14" s="1160" t="s">
        <v>296</v>
      </c>
      <c r="I14" s="565" t="s">
        <v>129</v>
      </c>
      <c r="J14" s="567" t="s">
        <v>11</v>
      </c>
      <c r="K14" s="568" t="s">
        <v>130</v>
      </c>
      <c r="L14" s="142" t="s">
        <v>131</v>
      </c>
      <c r="M14"/>
      <c r="N14"/>
      <c r="O14"/>
      <c r="P14"/>
    </row>
    <row r="15" spans="1:21" s="577" customFormat="1" ht="28.5" customHeight="1" x14ac:dyDescent="0.2">
      <c r="A15" s="569" t="s">
        <v>132</v>
      </c>
      <c r="B15" s="570"/>
      <c r="C15" s="571">
        <v>38</v>
      </c>
      <c r="D15" s="572">
        <f>B15*C15</f>
        <v>0</v>
      </c>
      <c r="E15" s="570"/>
      <c r="F15" s="573">
        <v>3</v>
      </c>
      <c r="G15" s="574">
        <f>E15*F15</f>
        <v>0</v>
      </c>
      <c r="H15" s="570"/>
      <c r="I15" s="573">
        <v>16</v>
      </c>
      <c r="J15" s="572">
        <f>H15*I15</f>
        <v>0</v>
      </c>
      <c r="K15" s="575"/>
      <c r="L15" s="576">
        <f>D15+G15+J15-K15</f>
        <v>0</v>
      </c>
    </row>
    <row r="16" spans="1:21" s="577" customFormat="1" ht="30" customHeight="1" x14ac:dyDescent="0.2">
      <c r="A16" s="578" t="s">
        <v>133</v>
      </c>
      <c r="B16" s="579"/>
      <c r="C16" s="580">
        <v>37</v>
      </c>
      <c r="D16" s="581">
        <f>B16*C16</f>
        <v>0</v>
      </c>
      <c r="E16" s="582"/>
      <c r="F16" s="583">
        <v>8</v>
      </c>
      <c r="G16" s="584">
        <f>E16*F16</f>
        <v>0</v>
      </c>
      <c r="H16" s="579"/>
      <c r="I16" s="583">
        <v>19</v>
      </c>
      <c r="J16" s="585">
        <f>H16*I16</f>
        <v>0</v>
      </c>
      <c r="K16" s="586"/>
      <c r="L16" s="587">
        <f>D16+G16+J16-K16</f>
        <v>0</v>
      </c>
    </row>
    <row r="17" spans="1:21" ht="12.75" customHeight="1" thickBot="1" x14ac:dyDescent="0.25">
      <c r="A17" s="588"/>
      <c r="J17"/>
      <c r="K17"/>
      <c r="L17" s="589"/>
      <c r="M17"/>
      <c r="N17"/>
      <c r="O17"/>
      <c r="P17"/>
    </row>
    <row r="18" spans="1:21" s="598" customFormat="1" ht="28.5" customHeight="1" thickTop="1" thickBot="1" x14ac:dyDescent="0.25">
      <c r="A18" s="590" t="s">
        <v>11</v>
      </c>
      <c r="B18" s="591">
        <f>SUM(B15:B16)</f>
        <v>0</v>
      </c>
      <c r="C18" s="592" t="s">
        <v>15</v>
      </c>
      <c r="D18" s="593">
        <f>SUM(D15:D16)</f>
        <v>0</v>
      </c>
      <c r="E18" s="594">
        <f>SUM(E15:E16)</f>
        <v>0</v>
      </c>
      <c r="F18" s="595" t="s">
        <v>15</v>
      </c>
      <c r="G18" s="593">
        <f>SUM(G15:G16)</f>
        <v>0</v>
      </c>
      <c r="H18" s="596">
        <f>SUM(H15:H16)</f>
        <v>0</v>
      </c>
      <c r="I18" s="595" t="s">
        <v>15</v>
      </c>
      <c r="J18" s="593">
        <f>SUM(J15:J16)</f>
        <v>0</v>
      </c>
      <c r="K18" s="597">
        <f>SUM(K15:K16)</f>
        <v>0</v>
      </c>
      <c r="L18" s="597">
        <f>SUM(L15:L16)+K21</f>
        <v>0</v>
      </c>
    </row>
    <row r="19" spans="1:21" ht="13.5" thickTop="1" x14ac:dyDescent="0.2">
      <c r="A19" s="2"/>
      <c r="B19" s="2"/>
      <c r="C19" s="2"/>
      <c r="D19" s="549"/>
      <c r="E19" s="2"/>
      <c r="F19" s="2"/>
      <c r="G19" s="2"/>
      <c r="H19" s="2"/>
      <c r="I19" s="2"/>
      <c r="J19" s="549"/>
      <c r="K19" s="549"/>
      <c r="L19" s="549"/>
      <c r="M19" s="549"/>
      <c r="N19" s="549"/>
      <c r="O19" s="549"/>
      <c r="P19" s="549"/>
      <c r="Q19" s="2"/>
      <c r="R19" s="2"/>
      <c r="S19" s="2"/>
      <c r="T19" s="2"/>
      <c r="U19" s="2"/>
    </row>
    <row r="20" spans="1:21" x14ac:dyDescent="0.2">
      <c r="A20" s="2" t="s">
        <v>546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21" ht="24" customHeight="1" x14ac:dyDescent="0.2">
      <c r="A21" s="2" t="s">
        <v>547</v>
      </c>
      <c r="B21" s="2"/>
      <c r="C21" s="2"/>
      <c r="D21" s="1700"/>
      <c r="E21" s="2"/>
      <c r="F21" s="2" t="s">
        <v>548</v>
      </c>
      <c r="G21" s="2"/>
      <c r="H21" s="2"/>
      <c r="I21" s="2"/>
      <c r="J21" s="2"/>
      <c r="K21" s="1700"/>
    </row>
  </sheetData>
  <sheetProtection sheet="1" objects="1" scenarios="1"/>
  <mergeCells count="1">
    <mergeCell ref="E13:J13"/>
  </mergeCells>
  <printOptions horizontalCentered="1" gridLinesSet="0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7"/>
  <dimension ref="A1:K20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7.42578125" customWidth="1"/>
    <col min="3" max="3" width="7" customWidth="1"/>
    <col min="4" max="4" width="7.7109375" customWidth="1"/>
    <col min="5" max="5" width="8.140625" customWidth="1"/>
    <col min="6" max="6" width="8.85546875" customWidth="1"/>
    <col min="7" max="7" width="9.28515625" customWidth="1"/>
    <col min="8" max="8" width="8" customWidth="1"/>
    <col min="9" max="9" width="9.7109375" customWidth="1"/>
    <col min="10" max="11" width="9.28515625" customWidth="1"/>
  </cols>
  <sheetData>
    <row r="1" spans="1:11" x14ac:dyDescent="0.2">
      <c r="A1" s="2" t="s">
        <v>421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1" customHeight="1" x14ac:dyDescent="0.2">
      <c r="A2" s="2"/>
      <c r="B2" s="2"/>
      <c r="C2" s="2"/>
      <c r="D2" s="2"/>
      <c r="E2" s="2"/>
      <c r="F2" s="2"/>
      <c r="G2" s="2"/>
      <c r="H2" s="2"/>
      <c r="I2" s="2"/>
      <c r="J2" s="14"/>
      <c r="K2" s="14"/>
    </row>
    <row r="3" spans="1:11" ht="15" customHeight="1" x14ac:dyDescent="0.2">
      <c r="A3" s="2867" t="s">
        <v>221</v>
      </c>
      <c r="B3" s="2867"/>
      <c r="C3" s="2867"/>
      <c r="D3" s="2867"/>
      <c r="E3" s="2867"/>
      <c r="F3" s="2867"/>
      <c r="G3" s="2867"/>
      <c r="H3" s="2867"/>
      <c r="I3" s="2867"/>
      <c r="J3" s="2867"/>
      <c r="K3" s="2867"/>
    </row>
    <row r="4" spans="1:11" x14ac:dyDescent="0.2">
      <c r="A4" s="2866" t="s">
        <v>224</v>
      </c>
      <c r="B4" s="2866"/>
      <c r="C4" s="2866"/>
      <c r="D4" s="2866"/>
      <c r="E4" s="2866"/>
      <c r="F4" s="2866"/>
      <c r="G4" s="2866"/>
      <c r="H4" s="2866"/>
      <c r="I4" s="2866"/>
      <c r="J4" s="2866"/>
      <c r="K4" s="2866"/>
    </row>
    <row r="5" spans="1:11" x14ac:dyDescent="0.2">
      <c r="A5" s="1591" t="s">
        <v>579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x14ac:dyDescent="0.2">
      <c r="A6" s="1" t="s">
        <v>2</v>
      </c>
      <c r="B6" s="2"/>
      <c r="C6" s="4"/>
      <c r="D6" s="4"/>
      <c r="E6" s="4"/>
      <c r="F6" s="4"/>
      <c r="G6" s="4"/>
      <c r="H6" s="4"/>
      <c r="I6" s="2"/>
      <c r="J6" s="2" t="s">
        <v>3</v>
      </c>
      <c r="K6" s="4"/>
    </row>
    <row r="7" spans="1:11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</row>
    <row r="8" spans="1:11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13.5" thickTop="1" x14ac:dyDescent="0.2">
      <c r="A9" s="127"/>
      <c r="B9" s="9" t="s">
        <v>5</v>
      </c>
      <c r="C9" s="9"/>
      <c r="D9" s="9"/>
      <c r="E9" s="9"/>
      <c r="F9" s="129"/>
      <c r="G9" s="9" t="s">
        <v>6</v>
      </c>
      <c r="H9" s="9"/>
      <c r="I9" s="9"/>
      <c r="J9" s="524" t="s">
        <v>7</v>
      </c>
      <c r="K9" s="12" t="s">
        <v>8</v>
      </c>
    </row>
    <row r="10" spans="1:11" ht="35.25" customHeight="1" thickBot="1" x14ac:dyDescent="0.25">
      <c r="A10" s="131"/>
      <c r="B10" s="166"/>
      <c r="C10" s="166"/>
      <c r="D10" s="166"/>
      <c r="E10" s="166"/>
      <c r="F10" s="199"/>
      <c r="G10" s="522" t="s">
        <v>38</v>
      </c>
      <c r="H10" s="523"/>
      <c r="I10" s="523"/>
      <c r="J10" s="525"/>
      <c r="K10" s="16"/>
    </row>
    <row r="11" spans="1:11" ht="69.75" customHeight="1" x14ac:dyDescent="0.2">
      <c r="A11" s="138" t="s">
        <v>36</v>
      </c>
      <c r="B11" s="22" t="s">
        <v>39</v>
      </c>
      <c r="C11" s="22" t="s">
        <v>10</v>
      </c>
      <c r="D11" s="139" t="s">
        <v>11</v>
      </c>
      <c r="E11" s="24" t="s">
        <v>40</v>
      </c>
      <c r="F11" s="200"/>
      <c r="G11" s="22" t="s">
        <v>41</v>
      </c>
      <c r="H11" s="22" t="s">
        <v>12</v>
      </c>
      <c r="I11" s="139" t="s">
        <v>11</v>
      </c>
      <c r="J11" s="142" t="s">
        <v>13</v>
      </c>
      <c r="K11" s="142" t="s">
        <v>14</v>
      </c>
    </row>
    <row r="12" spans="1:11" ht="27" customHeight="1" thickBot="1" x14ac:dyDescent="0.25">
      <c r="A12" s="143" t="s">
        <v>22</v>
      </c>
      <c r="B12" s="34"/>
      <c r="C12" s="34"/>
      <c r="D12" s="35"/>
      <c r="E12" s="529" t="s">
        <v>23</v>
      </c>
      <c r="F12" s="530" t="s">
        <v>11</v>
      </c>
      <c r="G12" s="39"/>
      <c r="H12" s="39"/>
      <c r="I12" s="144"/>
      <c r="J12" s="16"/>
      <c r="K12" s="16"/>
    </row>
    <row r="13" spans="1:11" ht="24" customHeight="1" thickBot="1" x14ac:dyDescent="0.25">
      <c r="A13" s="519" t="s">
        <v>35</v>
      </c>
      <c r="B13" s="47"/>
      <c r="C13" s="147">
        <v>38</v>
      </c>
      <c r="D13" s="148">
        <f>B13*C13</f>
        <v>0</v>
      </c>
      <c r="E13" s="526" t="s">
        <v>42</v>
      </c>
      <c r="F13" s="207" t="s">
        <v>42</v>
      </c>
      <c r="G13" s="47"/>
      <c r="H13" s="147">
        <v>20</v>
      </c>
      <c r="I13" s="148">
        <f>G13*H13</f>
        <v>0</v>
      </c>
      <c r="J13" s="167"/>
      <c r="K13" s="204">
        <f>D13+I13 -J13</f>
        <v>0</v>
      </c>
    </row>
    <row r="14" spans="1:11" ht="25.5" customHeight="1" thickBot="1" x14ac:dyDescent="0.25">
      <c r="A14" s="520" t="s">
        <v>43</v>
      </c>
      <c r="B14" s="168"/>
      <c r="C14" s="153">
        <v>38</v>
      </c>
      <c r="D14" s="154">
        <f>B14*C14</f>
        <v>0</v>
      </c>
      <c r="E14" s="526" t="s">
        <v>42</v>
      </c>
      <c r="F14" s="207" t="s">
        <v>42</v>
      </c>
      <c r="G14" s="168"/>
      <c r="H14" s="153">
        <v>20</v>
      </c>
      <c r="I14" s="154">
        <f>G14*H14</f>
        <v>0</v>
      </c>
      <c r="J14" s="169"/>
      <c r="K14" s="204">
        <f>D14+I14 -J14</f>
        <v>0</v>
      </c>
    </row>
    <row r="15" spans="1:11" ht="23.25" customHeight="1" x14ac:dyDescent="0.2">
      <c r="A15" s="521" t="s">
        <v>44</v>
      </c>
      <c r="B15" s="208"/>
      <c r="C15" s="209">
        <v>19</v>
      </c>
      <c r="D15" s="210">
        <f>B15*C15</f>
        <v>0</v>
      </c>
      <c r="E15" s="211"/>
      <c r="F15" s="207">
        <f>E15*0.15</f>
        <v>0</v>
      </c>
      <c r="G15" s="208"/>
      <c r="H15" s="209">
        <v>10</v>
      </c>
      <c r="I15" s="210">
        <f>G15*H15</f>
        <v>0</v>
      </c>
      <c r="J15" s="214"/>
      <c r="K15" s="204">
        <f>D15+F15+I15 -J15</f>
        <v>0</v>
      </c>
    </row>
    <row r="16" spans="1:11" ht="10.5" customHeight="1" thickBot="1" x14ac:dyDescent="0.25">
      <c r="A16" s="156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ht="26.25" customHeight="1" thickTop="1" thickBot="1" x14ac:dyDescent="0.25">
      <c r="A17" s="157" t="s">
        <v>11</v>
      </c>
      <c r="B17" s="78">
        <f>SUM(B13:B15)</f>
        <v>0</v>
      </c>
      <c r="C17" s="158" t="s">
        <v>45</v>
      </c>
      <c r="D17" s="71">
        <f>SUM(D13:D15)</f>
        <v>0</v>
      </c>
      <c r="E17" s="78"/>
      <c r="F17" s="71">
        <f>SUM(F15:F15)</f>
        <v>0</v>
      </c>
      <c r="G17" s="528">
        <f>SUM(G13:G15)</f>
        <v>0</v>
      </c>
      <c r="H17" s="218" t="s">
        <v>15</v>
      </c>
      <c r="I17" s="527">
        <f>SUM(I13:I15)</f>
        <v>0</v>
      </c>
      <c r="J17" s="78">
        <f>SUM(J13:J15)</f>
        <v>0</v>
      </c>
      <c r="K17" s="531">
        <f>SUM(K13:K15)+K20</f>
        <v>0</v>
      </c>
    </row>
    <row r="18" spans="1:11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4:K4"/>
    <mergeCell ref="A3:K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611"/>
  <dimension ref="A1:P23"/>
  <sheetViews>
    <sheetView zoomScale="115" zoomScaleNormal="115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1" width="12.7109375" customWidth="1"/>
    <col min="12" max="12" width="11.85546875" customWidth="1"/>
  </cols>
  <sheetData>
    <row r="1" spans="1:16" x14ac:dyDescent="0.2">
      <c r="A1" s="2" t="s">
        <v>240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  <c r="M2" s="2"/>
      <c r="N2" s="2"/>
      <c r="O2" s="2"/>
      <c r="P2" s="2"/>
    </row>
    <row r="3" spans="1:16" ht="23.25" customHeight="1" x14ac:dyDescent="0.2">
      <c r="A3" s="2827" t="s">
        <v>221</v>
      </c>
      <c r="B3" s="2856"/>
      <c r="C3" s="2856"/>
      <c r="D3" s="2856"/>
      <c r="E3" s="2856"/>
      <c r="F3" s="2856"/>
      <c r="G3" s="2856"/>
      <c r="H3" s="2856"/>
      <c r="I3" s="2856"/>
      <c r="J3" s="2856"/>
      <c r="K3" s="2856"/>
      <c r="L3" s="2856"/>
      <c r="M3" s="2"/>
      <c r="N3" s="2"/>
      <c r="O3" s="2"/>
      <c r="P3" s="2"/>
    </row>
    <row r="4" spans="1:16" ht="13.5" customHeight="1" x14ac:dyDescent="0.2">
      <c r="A4" s="2827" t="s">
        <v>223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  <c r="M4" s="2"/>
      <c r="N4" s="2"/>
      <c r="O4" s="2"/>
      <c r="P4" s="2"/>
    </row>
    <row r="5" spans="1:1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2</v>
      </c>
      <c r="B6" s="2"/>
      <c r="C6" s="4"/>
      <c r="D6" s="4"/>
      <c r="E6" s="4"/>
      <c r="F6" s="4"/>
      <c r="G6" s="4"/>
      <c r="H6" s="162"/>
      <c r="I6" s="2"/>
      <c r="J6" s="2" t="s">
        <v>3</v>
      </c>
      <c r="K6" s="4"/>
      <c r="L6" s="2"/>
      <c r="M6" s="2"/>
      <c r="N6" s="2"/>
      <c r="O6" s="2"/>
      <c r="P6" s="2"/>
    </row>
    <row r="7" spans="1:16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  <c r="M7" s="2"/>
      <c r="N7" s="2"/>
      <c r="O7" s="2"/>
      <c r="P7" s="2"/>
    </row>
    <row r="8" spans="1:16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  <c r="M9" s="2"/>
      <c r="N9" s="2"/>
      <c r="O9" s="2"/>
      <c r="P9" s="2"/>
    </row>
    <row r="10" spans="1:16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  <c r="M10" s="2"/>
      <c r="N10" s="2"/>
      <c r="O10" s="2"/>
      <c r="P10" s="2"/>
    </row>
    <row r="11" spans="1:16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  <c r="M11" s="2"/>
      <c r="N11" s="2"/>
      <c r="O11" s="2"/>
      <c r="P11" s="2"/>
    </row>
    <row r="12" spans="1:16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22" t="s">
        <v>33</v>
      </c>
      <c r="F12" s="22" t="s">
        <v>12</v>
      </c>
      <c r="G12" s="139" t="s">
        <v>11</v>
      </c>
      <c r="H12" s="22" t="s">
        <v>34</v>
      </c>
      <c r="I12" s="22" t="s">
        <v>12</v>
      </c>
      <c r="J12" s="139" t="s">
        <v>11</v>
      </c>
      <c r="K12" s="867" t="s">
        <v>25</v>
      </c>
      <c r="L12" s="867" t="s">
        <v>131</v>
      </c>
      <c r="M12" s="2"/>
      <c r="N12" s="2"/>
      <c r="O12" s="2"/>
      <c r="P12" s="2"/>
    </row>
    <row r="13" spans="1:16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868"/>
      <c r="M13" s="2"/>
      <c r="N13" s="2"/>
      <c r="O13" s="2"/>
      <c r="P13" s="2"/>
    </row>
    <row r="14" spans="1:16" ht="24" customHeight="1" x14ac:dyDescent="0.2">
      <c r="A14" s="202" t="s">
        <v>35</v>
      </c>
      <c r="B14" s="47"/>
      <c r="C14" s="147">
        <v>36</v>
      </c>
      <c r="D14" s="148">
        <f>B14*C14</f>
        <v>0</v>
      </c>
      <c r="E14" s="47"/>
      <c r="F14" s="147">
        <v>2</v>
      </c>
      <c r="G14" s="148">
        <f>E14*F14</f>
        <v>0</v>
      </c>
      <c r="H14" s="47"/>
      <c r="I14" s="147">
        <v>18</v>
      </c>
      <c r="J14" s="148">
        <f>H14*I14</f>
        <v>0</v>
      </c>
      <c r="K14" s="167"/>
      <c r="L14" s="204">
        <f>D14+G14+J14-K14</f>
        <v>0</v>
      </c>
      <c r="M14" s="2"/>
      <c r="N14" s="2"/>
      <c r="O14" s="2"/>
      <c r="P14" s="2"/>
    </row>
    <row r="15" spans="1:16" ht="12" customHeight="1" thickBot="1" x14ac:dyDescent="0.25">
      <c r="A15" s="156" t="s">
        <v>36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16"/>
      <c r="M15" s="2"/>
      <c r="N15" s="2"/>
      <c r="O15" s="2"/>
      <c r="P15" s="2"/>
    </row>
    <row r="16" spans="1:16" ht="26.25" customHeight="1" thickTop="1" thickBot="1" x14ac:dyDescent="0.25">
      <c r="A16" s="260" t="s">
        <v>11</v>
      </c>
      <c r="B16" s="71">
        <f>SUM(B14:B14)</f>
        <v>0</v>
      </c>
      <c r="C16" s="158" t="s">
        <v>15</v>
      </c>
      <c r="D16" s="71">
        <f>SUM(D14:D14)</f>
        <v>0</v>
      </c>
      <c r="E16" s="71">
        <f>SUM(E14:E14)</f>
        <v>0</v>
      </c>
      <c r="F16" s="158" t="s">
        <v>15</v>
      </c>
      <c r="G16" s="71">
        <f>SUM(G14:G14)</f>
        <v>0</v>
      </c>
      <c r="H16" s="71">
        <f>SUM(H14:H14)</f>
        <v>0</v>
      </c>
      <c r="I16" s="158" t="s">
        <v>15</v>
      </c>
      <c r="J16" s="71">
        <f>SUM(J14:J14)</f>
        <v>0</v>
      </c>
      <c r="K16" s="71">
        <f>SUM(K14:K14)</f>
        <v>0</v>
      </c>
      <c r="L16" s="219">
        <f>D16+G16+J16+K19-K16</f>
        <v>0</v>
      </c>
      <c r="M16" s="2"/>
      <c r="N16" s="2"/>
      <c r="O16" s="2"/>
      <c r="P16" s="2"/>
    </row>
    <row r="17" spans="1:16" ht="13.5" thickTop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x14ac:dyDescent="0.2">
      <c r="A18" s="2" t="s">
        <v>546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t="24" customHeight="1" x14ac:dyDescent="0.2">
      <c r="A19" s="2" t="s">
        <v>547</v>
      </c>
      <c r="B19" s="2"/>
      <c r="C19" s="2"/>
      <c r="D19" s="1700"/>
      <c r="E19" s="2"/>
      <c r="F19" s="2" t="s">
        <v>548</v>
      </c>
      <c r="G19" s="2"/>
      <c r="H19" s="2"/>
      <c r="I19" s="2"/>
      <c r="J19" s="2"/>
      <c r="K19" s="1700"/>
      <c r="L19" s="2"/>
      <c r="M19" s="2"/>
      <c r="N19" s="2"/>
      <c r="O19" s="2"/>
      <c r="P19" s="2"/>
    </row>
    <row r="20" spans="1:1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</sheetData>
  <customSheetViews>
    <customSheetView guid="{2CE9943A-8A31-4E31-B3EE-3F9C82D3339D}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61"/>
  <dimension ref="A1:L20"/>
  <sheetViews>
    <sheetView zoomScale="130" zoomScaleNormal="13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1" width="12.7109375" customWidth="1"/>
    <col min="12" max="12" width="11.85546875" customWidth="1"/>
  </cols>
  <sheetData>
    <row r="1" spans="1:12" x14ac:dyDescent="0.2">
      <c r="A1" s="2" t="s">
        <v>241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ht="23.25" customHeight="1" x14ac:dyDescent="0.2">
      <c r="A3" s="2827" t="s">
        <v>221</v>
      </c>
      <c r="B3" s="2856"/>
      <c r="C3" s="2856"/>
      <c r="D3" s="2856"/>
      <c r="E3" s="2856"/>
      <c r="F3" s="2856"/>
      <c r="G3" s="2856"/>
      <c r="H3" s="2856"/>
      <c r="I3" s="2856"/>
      <c r="J3" s="2856"/>
      <c r="K3" s="2856"/>
      <c r="L3" s="2856"/>
    </row>
    <row r="4" spans="1:12" ht="13.5" customHeight="1" x14ac:dyDescent="0.2">
      <c r="A4" s="2827" t="s">
        <v>222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162"/>
      <c r="I6" s="2"/>
      <c r="J6" s="2" t="s">
        <v>3</v>
      </c>
      <c r="K6" s="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</row>
    <row r="11" spans="1:12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</row>
    <row r="12" spans="1:12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22" t="s">
        <v>33</v>
      </c>
      <c r="F12" s="22" t="s">
        <v>12</v>
      </c>
      <c r="G12" s="139" t="s">
        <v>11</v>
      </c>
      <c r="H12" s="22" t="s">
        <v>34</v>
      </c>
      <c r="I12" s="22" t="s">
        <v>12</v>
      </c>
      <c r="J12" s="139" t="s">
        <v>11</v>
      </c>
      <c r="K12" s="867" t="s">
        <v>25</v>
      </c>
      <c r="L12" s="867" t="s">
        <v>131</v>
      </c>
    </row>
    <row r="13" spans="1:12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868"/>
    </row>
    <row r="14" spans="1:12" ht="24" customHeight="1" x14ac:dyDescent="0.2">
      <c r="A14" s="202" t="s">
        <v>35</v>
      </c>
      <c r="B14" s="47"/>
      <c r="C14" s="147">
        <v>36</v>
      </c>
      <c r="D14" s="148">
        <f>B14*C14</f>
        <v>0</v>
      </c>
      <c r="E14" s="47"/>
      <c r="F14" s="147">
        <v>2</v>
      </c>
      <c r="G14" s="148">
        <f>E14*F14</f>
        <v>0</v>
      </c>
      <c r="H14" s="47"/>
      <c r="I14" s="147">
        <v>18</v>
      </c>
      <c r="J14" s="148">
        <f>H14*I14</f>
        <v>0</v>
      </c>
      <c r="K14" s="167"/>
      <c r="L14" s="204">
        <f>D14+G14+J14-K14</f>
        <v>0</v>
      </c>
    </row>
    <row r="15" spans="1:12" ht="25.5" customHeight="1" x14ac:dyDescent="0.2">
      <c r="A15" s="205" t="s">
        <v>27</v>
      </c>
      <c r="B15" s="168"/>
      <c r="C15" s="153">
        <v>36</v>
      </c>
      <c r="D15" s="154">
        <f>B15*C15</f>
        <v>0</v>
      </c>
      <c r="E15" s="1699"/>
      <c r="F15" s="153">
        <v>2</v>
      </c>
      <c r="G15" s="154">
        <f>E15*F15</f>
        <v>0</v>
      </c>
      <c r="H15" s="168"/>
      <c r="I15" s="153">
        <v>18</v>
      </c>
      <c r="J15" s="154">
        <f>H15*I15</f>
        <v>0</v>
      </c>
      <c r="K15" s="169"/>
      <c r="L15" s="160">
        <f>D15+G15+J15-K15</f>
        <v>0</v>
      </c>
    </row>
    <row r="16" spans="1:12" ht="7.5" customHeight="1" thickBot="1" x14ac:dyDescent="0.25">
      <c r="A16" s="156" t="s">
        <v>36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</row>
    <row r="17" spans="1:12" ht="26.25" customHeight="1" thickTop="1" thickBot="1" x14ac:dyDescent="0.25">
      <c r="A17" s="260" t="s">
        <v>11</v>
      </c>
      <c r="B17" s="71">
        <f>SUM(B14:B15)</f>
        <v>0</v>
      </c>
      <c r="C17" s="158" t="s">
        <v>15</v>
      </c>
      <c r="D17" s="71">
        <f>SUM(D14:D15)</f>
        <v>0</v>
      </c>
      <c r="E17" s="71">
        <f>SUM(E14:E15)</f>
        <v>0</v>
      </c>
      <c r="F17" s="158" t="s">
        <v>15</v>
      </c>
      <c r="G17" s="71">
        <f>SUM(G14:G15)</f>
        <v>0</v>
      </c>
      <c r="H17" s="71">
        <f>SUM(H14:H15)</f>
        <v>0</v>
      </c>
      <c r="I17" s="158" t="s">
        <v>15</v>
      </c>
      <c r="J17" s="71">
        <f>SUM(J14:J15)</f>
        <v>0</v>
      </c>
      <c r="K17" s="71">
        <f>SUM(K14:K15)</f>
        <v>0</v>
      </c>
      <c r="L17" s="219">
        <f>D17+G17+J17+K20-K17</f>
        <v>0</v>
      </c>
    </row>
    <row r="18" spans="1:12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059"/>
    </row>
    <row r="19" spans="1:12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059"/>
    </row>
    <row r="20" spans="1:12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  <c r="L20" s="2059"/>
    </row>
  </sheetData>
  <customSheetViews>
    <customSheetView guid="{2CE9943A-8A31-4E31-B3EE-3F9C82D3339D}">
      <selection activeCell="B1" sqref="B1"/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55"/>
  <dimension ref="A1:L28"/>
  <sheetViews>
    <sheetView showGridLines="0" zoomScale="130" zoomScaleNormal="13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2" t="s">
        <v>413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339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2"/>
      <c r="I6" s="2"/>
      <c r="J6" s="2" t="s">
        <v>3</v>
      </c>
      <c r="K6" s="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9.5" customHeight="1" x14ac:dyDescent="0.2">
      <c r="A10" s="131"/>
      <c r="B10" s="2"/>
      <c r="C10" s="2"/>
      <c r="D10" s="144"/>
      <c r="E10" s="258" t="s">
        <v>332</v>
      </c>
      <c r="F10" s="115"/>
      <c r="G10" s="115"/>
      <c r="H10" s="115"/>
      <c r="I10" s="115"/>
      <c r="J10" s="259"/>
      <c r="K10" s="137"/>
      <c r="L10" s="16"/>
    </row>
    <row r="11" spans="1:12" ht="19.5" customHeight="1" thickBot="1" x14ac:dyDescent="0.25">
      <c r="A11" s="131"/>
      <c r="B11" s="166"/>
      <c r="C11" s="166"/>
      <c r="D11" s="195"/>
      <c r="E11" s="1493"/>
      <c r="G11" s="1494" t="s">
        <v>333</v>
      </c>
      <c r="H11" s="135"/>
      <c r="I11" s="135"/>
      <c r="J11" s="171"/>
      <c r="K11" s="137"/>
      <c r="L11" s="16"/>
    </row>
    <row r="12" spans="1:12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1488" t="s">
        <v>33</v>
      </c>
      <c r="F12" s="140" t="s">
        <v>12</v>
      </c>
      <c r="G12" s="141" t="s">
        <v>11</v>
      </c>
      <c r="H12" s="22" t="s">
        <v>34</v>
      </c>
      <c r="I12" s="22" t="s">
        <v>12</v>
      </c>
      <c r="J12" s="139" t="s">
        <v>11</v>
      </c>
      <c r="K12" s="142" t="s">
        <v>13</v>
      </c>
      <c r="L12" s="142" t="s">
        <v>14</v>
      </c>
    </row>
    <row r="13" spans="1:12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142"/>
    </row>
    <row r="14" spans="1:12" ht="24" customHeight="1" x14ac:dyDescent="0.2">
      <c r="A14" s="202" t="s">
        <v>331</v>
      </c>
      <c r="B14" s="47"/>
      <c r="C14" s="1492">
        <f>37-5</f>
        <v>32</v>
      </c>
      <c r="D14" s="148">
        <f>B14*C14</f>
        <v>0</v>
      </c>
      <c r="E14" s="47"/>
      <c r="F14" s="763">
        <f>3*C14/37</f>
        <v>2.5945945945945947</v>
      </c>
      <c r="G14" s="148">
        <f>E14*F14</f>
        <v>0</v>
      </c>
      <c r="H14" s="47"/>
      <c r="I14" s="624">
        <f>22*C14/37</f>
        <v>19.027027027027028</v>
      </c>
      <c r="J14" s="148">
        <f>H14*I14</f>
        <v>0</v>
      </c>
      <c r="K14" s="167"/>
      <c r="L14" s="204">
        <f>D14+G14+J14-K14</f>
        <v>0</v>
      </c>
    </row>
    <row r="15" spans="1:12" ht="24" customHeight="1" x14ac:dyDescent="0.2">
      <c r="A15" s="205" t="s">
        <v>334</v>
      </c>
      <c r="B15" s="168"/>
      <c r="C15" s="546">
        <f>37-7</f>
        <v>30</v>
      </c>
      <c r="D15" s="154">
        <f>B15*C15</f>
        <v>0</v>
      </c>
      <c r="E15" s="168"/>
      <c r="F15" s="755">
        <f>3*C15/37</f>
        <v>2.4324324324324325</v>
      </c>
      <c r="G15" s="154">
        <f>E15*F15</f>
        <v>0</v>
      </c>
      <c r="H15" s="168"/>
      <c r="I15" s="698">
        <f>22*C15/37</f>
        <v>17.837837837837839</v>
      </c>
      <c r="J15" s="154">
        <f>H15*I15</f>
        <v>0</v>
      </c>
      <c r="K15" s="169"/>
      <c r="L15" s="160">
        <f>D15+G15+J15-K15</f>
        <v>0</v>
      </c>
    </row>
    <row r="16" spans="1:12" ht="25.5" customHeight="1" x14ac:dyDescent="0.2">
      <c r="A16" s="205" t="s">
        <v>335</v>
      </c>
      <c r="B16" s="168"/>
      <c r="C16" s="546">
        <f>37-7</f>
        <v>30</v>
      </c>
      <c r="D16" s="154">
        <f>B16*C16</f>
        <v>0</v>
      </c>
      <c r="E16" s="168"/>
      <c r="F16" s="755">
        <f>3*C16/37</f>
        <v>2.4324324324324325</v>
      </c>
      <c r="G16" s="154">
        <f>E16*F16</f>
        <v>0</v>
      </c>
      <c r="H16" s="168"/>
      <c r="I16" s="698">
        <f>22*C16/37</f>
        <v>17.837837837837839</v>
      </c>
      <c r="J16" s="154">
        <f>H16*I16</f>
        <v>0</v>
      </c>
      <c r="K16" s="169"/>
      <c r="L16" s="160">
        <f>D16+G16+J16-K16</f>
        <v>0</v>
      </c>
    </row>
    <row r="17" spans="1:12" ht="25.5" customHeight="1" x14ac:dyDescent="0.2">
      <c r="A17" s="205" t="s">
        <v>336</v>
      </c>
      <c r="B17" s="168"/>
      <c r="C17" s="546">
        <v>7</v>
      </c>
      <c r="D17" s="154">
        <f>B17*C17</f>
        <v>0</v>
      </c>
      <c r="E17" s="168"/>
      <c r="F17" s="755">
        <f>3*C17/37</f>
        <v>0.56756756756756754</v>
      </c>
      <c r="G17" s="154">
        <f>E17*F17</f>
        <v>0</v>
      </c>
      <c r="H17" s="168"/>
      <c r="I17" s="698">
        <f>22*C17/37</f>
        <v>4.1621621621621623</v>
      </c>
      <c r="J17" s="154">
        <f>H17*I17</f>
        <v>0</v>
      </c>
      <c r="K17" s="169"/>
      <c r="L17" s="160">
        <f>D17+G17+J17-K17</f>
        <v>0</v>
      </c>
    </row>
    <row r="18" spans="1:12" ht="7.5" customHeight="1" thickBot="1" x14ac:dyDescent="0.25">
      <c r="A18" s="156" t="s">
        <v>36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16"/>
    </row>
    <row r="19" spans="1:12" ht="26.25" customHeight="1" thickTop="1" thickBot="1" x14ac:dyDescent="0.25">
      <c r="A19" s="260" t="s">
        <v>11</v>
      </c>
      <c r="B19" s="71">
        <f>SUM(B14:B17)</f>
        <v>0</v>
      </c>
      <c r="C19" s="819" t="s">
        <v>15</v>
      </c>
      <c r="D19" s="71">
        <f>SUM(D14:D17)</f>
        <v>0</v>
      </c>
      <c r="E19" s="71">
        <f>SUM(E14:E17)</f>
        <v>0</v>
      </c>
      <c r="F19" s="819" t="s">
        <v>15</v>
      </c>
      <c r="G19" s="71">
        <f>SUM(G14:G17)</f>
        <v>0</v>
      </c>
      <c r="H19" s="71">
        <f>SUM(H14:H17)</f>
        <v>0</v>
      </c>
      <c r="I19" s="819" t="s">
        <v>15</v>
      </c>
      <c r="J19" s="71">
        <f>SUM(J14:J17)</f>
        <v>0</v>
      </c>
      <c r="K19" s="71">
        <f>SUM(K14:K17)</f>
        <v>0</v>
      </c>
      <c r="L19" s="219">
        <f>D19+G19+J19+K22-K19</f>
        <v>0</v>
      </c>
    </row>
    <row r="20" spans="1:12" ht="13.5" thickTop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x14ac:dyDescent="0.2">
      <c r="A21" s="2" t="s">
        <v>546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2" ht="24" customHeight="1" x14ac:dyDescent="0.2">
      <c r="A22" s="2" t="s">
        <v>547</v>
      </c>
      <c r="B22" s="2"/>
      <c r="C22" s="2"/>
      <c r="D22" s="1700"/>
      <c r="E22" s="2"/>
      <c r="F22" s="2" t="s">
        <v>548</v>
      </c>
      <c r="G22" s="2"/>
      <c r="H22" s="2"/>
      <c r="I22" s="2"/>
      <c r="J22" s="2"/>
      <c r="K22" s="1700"/>
    </row>
    <row r="23" spans="1:12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">
      <c r="A24" s="2" t="s">
        <v>337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x14ac:dyDescent="0.2">
      <c r="A25" s="2" t="s">
        <v>340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x14ac:dyDescent="0.2">
      <c r="A26" s="2" t="s">
        <v>338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6"/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77"/>
  <dimension ref="A1:L25"/>
  <sheetViews>
    <sheetView showGridLines="0" zoomScale="115" zoomScaleNormal="115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2" t="s">
        <v>417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341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2"/>
      <c r="I6" s="2"/>
      <c r="J6" s="2" t="s">
        <v>3</v>
      </c>
      <c r="K6" s="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9.5" customHeight="1" x14ac:dyDescent="0.2">
      <c r="A10" s="131"/>
      <c r="B10" s="2"/>
      <c r="C10" s="2"/>
      <c r="D10" s="144"/>
      <c r="E10" s="258" t="s">
        <v>332</v>
      </c>
      <c r="F10" s="115"/>
      <c r="G10" s="115"/>
      <c r="H10" s="115"/>
      <c r="I10" s="115"/>
      <c r="J10" s="259"/>
      <c r="K10" s="137"/>
      <c r="L10" s="16"/>
    </row>
    <row r="11" spans="1:12" ht="19.5" customHeight="1" thickBot="1" x14ac:dyDescent="0.25">
      <c r="A11" s="131"/>
      <c r="B11" s="166"/>
      <c r="C11" s="166"/>
      <c r="D11" s="195"/>
      <c r="E11" s="1493"/>
      <c r="G11" s="1494" t="s">
        <v>333</v>
      </c>
      <c r="H11" s="135"/>
      <c r="I11" s="135"/>
      <c r="J11" s="171"/>
      <c r="K11" s="137"/>
      <c r="L11" s="16"/>
    </row>
    <row r="12" spans="1:12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1488" t="s">
        <v>33</v>
      </c>
      <c r="F12" s="140" t="s">
        <v>12</v>
      </c>
      <c r="G12" s="141" t="s">
        <v>11</v>
      </c>
      <c r="H12" s="22" t="s">
        <v>34</v>
      </c>
      <c r="I12" s="22" t="s">
        <v>12</v>
      </c>
      <c r="J12" s="139" t="s">
        <v>11</v>
      </c>
      <c r="K12" s="142" t="s">
        <v>13</v>
      </c>
      <c r="L12" s="142" t="s">
        <v>14</v>
      </c>
    </row>
    <row r="13" spans="1:12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142"/>
    </row>
    <row r="14" spans="1:12" ht="24" customHeight="1" x14ac:dyDescent="0.2">
      <c r="A14" s="202" t="s">
        <v>331</v>
      </c>
      <c r="B14" s="47"/>
      <c r="C14" s="1492">
        <f>37-4</f>
        <v>33</v>
      </c>
      <c r="D14" s="148">
        <f>B14*C14</f>
        <v>0</v>
      </c>
      <c r="E14" s="47"/>
      <c r="F14" s="763">
        <f>3*C14/37</f>
        <v>2.6756756756756759</v>
      </c>
      <c r="G14" s="148">
        <f>E14*F14</f>
        <v>0</v>
      </c>
      <c r="H14" s="47"/>
      <c r="I14" s="624">
        <f>22*C14/37</f>
        <v>19.621621621621621</v>
      </c>
      <c r="J14" s="148">
        <f>H14*I14</f>
        <v>0</v>
      </c>
      <c r="K14" s="167"/>
      <c r="L14" s="204">
        <f>D14+G14+J14-K14</f>
        <v>0</v>
      </c>
    </row>
    <row r="15" spans="1:12" ht="24" customHeight="1" x14ac:dyDescent="0.2">
      <c r="A15" s="205" t="s">
        <v>334</v>
      </c>
      <c r="B15" s="168"/>
      <c r="C15" s="546">
        <f>37-9</f>
        <v>28</v>
      </c>
      <c r="D15" s="154">
        <f>B15*C15</f>
        <v>0</v>
      </c>
      <c r="E15" s="168"/>
      <c r="F15" s="755">
        <f>3*C15/37</f>
        <v>2.2702702702702702</v>
      </c>
      <c r="G15" s="154">
        <f>E15*F15</f>
        <v>0</v>
      </c>
      <c r="H15" s="168"/>
      <c r="I15" s="698">
        <f>22*C15/37</f>
        <v>16.648648648648649</v>
      </c>
      <c r="J15" s="154">
        <f>H15*I15</f>
        <v>0</v>
      </c>
      <c r="K15" s="169"/>
      <c r="L15" s="160">
        <f>D15+G15+J15-K15</f>
        <v>0</v>
      </c>
    </row>
    <row r="16" spans="1:12" ht="7.5" customHeight="1" thickBot="1" x14ac:dyDescent="0.25">
      <c r="A16" s="156" t="s">
        <v>36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</row>
    <row r="17" spans="1:12" ht="26.25" customHeight="1" thickTop="1" thickBot="1" x14ac:dyDescent="0.25">
      <c r="A17" s="260" t="s">
        <v>11</v>
      </c>
      <c r="B17" s="71">
        <f>SUM(B14:B15)</f>
        <v>0</v>
      </c>
      <c r="C17" s="819" t="s">
        <v>15</v>
      </c>
      <c r="D17" s="71">
        <f>SUM(D14:D15)</f>
        <v>0</v>
      </c>
      <c r="E17" s="71">
        <f>SUM(E14:E15)</f>
        <v>0</v>
      </c>
      <c r="F17" s="819" t="s">
        <v>15</v>
      </c>
      <c r="G17" s="71">
        <f>SUM(G14:G15)</f>
        <v>0</v>
      </c>
      <c r="H17" s="71">
        <f>SUM(H14:H15)</f>
        <v>0</v>
      </c>
      <c r="I17" s="819" t="s">
        <v>15</v>
      </c>
      <c r="J17" s="71">
        <f>SUM(J14:J15)</f>
        <v>0</v>
      </c>
      <c r="K17" s="71">
        <f>SUM(K14:K15)</f>
        <v>0</v>
      </c>
      <c r="L17" s="219">
        <f>D17+G17+J17+K20-K17</f>
        <v>0</v>
      </c>
    </row>
    <row r="18" spans="1:12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2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</row>
    <row r="21" spans="1:12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x14ac:dyDescent="0.2">
      <c r="A22" s="2" t="s">
        <v>337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2" t="s">
        <v>340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78"/>
  <dimension ref="A1:L25"/>
  <sheetViews>
    <sheetView showGridLines="0" zoomScale="130" zoomScaleNormal="13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2" t="s">
        <v>416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342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2"/>
      <c r="I6" s="2"/>
      <c r="J6" s="2" t="s">
        <v>3</v>
      </c>
      <c r="K6" s="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9.5" customHeight="1" x14ac:dyDescent="0.2">
      <c r="A10" s="131"/>
      <c r="B10" s="2"/>
      <c r="C10" s="2"/>
      <c r="D10" s="144"/>
      <c r="E10" s="258" t="s">
        <v>332</v>
      </c>
      <c r="F10" s="115"/>
      <c r="G10" s="115"/>
      <c r="H10" s="115"/>
      <c r="I10" s="115"/>
      <c r="J10" s="259"/>
      <c r="K10" s="137"/>
      <c r="L10" s="16"/>
    </row>
    <row r="11" spans="1:12" ht="19.5" customHeight="1" thickBot="1" x14ac:dyDescent="0.25">
      <c r="A11" s="131"/>
      <c r="B11" s="166"/>
      <c r="C11" s="166"/>
      <c r="D11" s="195"/>
      <c r="E11" s="1493"/>
      <c r="G11" s="1494" t="s">
        <v>333</v>
      </c>
      <c r="H11" s="135"/>
      <c r="I11" s="135"/>
      <c r="J11" s="171"/>
      <c r="K11" s="137"/>
      <c r="L11" s="16"/>
    </row>
    <row r="12" spans="1:12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1488" t="s">
        <v>33</v>
      </c>
      <c r="F12" s="140" t="s">
        <v>12</v>
      </c>
      <c r="G12" s="141" t="s">
        <v>11</v>
      </c>
      <c r="H12" s="22" t="s">
        <v>34</v>
      </c>
      <c r="I12" s="22" t="s">
        <v>12</v>
      </c>
      <c r="J12" s="139" t="s">
        <v>11</v>
      </c>
      <c r="K12" s="142" t="s">
        <v>13</v>
      </c>
      <c r="L12" s="142" t="s">
        <v>14</v>
      </c>
    </row>
    <row r="13" spans="1:12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142"/>
    </row>
    <row r="14" spans="1:12" ht="24" customHeight="1" x14ac:dyDescent="0.2">
      <c r="A14" s="202" t="s">
        <v>331</v>
      </c>
      <c r="B14" s="47"/>
      <c r="C14" s="1492">
        <v>31</v>
      </c>
      <c r="D14" s="148">
        <f>B14*C14</f>
        <v>0</v>
      </c>
      <c r="E14" s="47"/>
      <c r="F14" s="763">
        <v>2</v>
      </c>
      <c r="G14" s="148">
        <f>E14*F14</f>
        <v>0</v>
      </c>
      <c r="H14" s="47"/>
      <c r="I14" s="624">
        <v>12.1</v>
      </c>
      <c r="J14" s="148">
        <f>H14*I14</f>
        <v>0</v>
      </c>
      <c r="K14" s="167"/>
      <c r="L14" s="204">
        <f>D14+G14+J14-K14</f>
        <v>0</v>
      </c>
    </row>
    <row r="15" spans="1:12" ht="24" customHeight="1" x14ac:dyDescent="0.2">
      <c r="A15" s="205" t="s">
        <v>334</v>
      </c>
      <c r="B15" s="168"/>
      <c r="C15" s="546">
        <v>29</v>
      </c>
      <c r="D15" s="154">
        <f>B15*C15</f>
        <v>0</v>
      </c>
      <c r="E15" s="168"/>
      <c r="F15" s="755">
        <v>2</v>
      </c>
      <c r="G15" s="154">
        <f>E15*F15</f>
        <v>0</v>
      </c>
      <c r="H15" s="168"/>
      <c r="I15" s="698">
        <v>11.4</v>
      </c>
      <c r="J15" s="154">
        <f>H15*I15</f>
        <v>0</v>
      </c>
      <c r="K15" s="169"/>
      <c r="L15" s="160">
        <f>D15+G15+J15-K15</f>
        <v>0</v>
      </c>
    </row>
    <row r="16" spans="1:12" ht="7.5" customHeight="1" thickBot="1" x14ac:dyDescent="0.25">
      <c r="A16" s="156" t="s">
        <v>36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</row>
    <row r="17" spans="1:12" ht="26.25" customHeight="1" thickTop="1" thickBot="1" x14ac:dyDescent="0.25">
      <c r="A17" s="260" t="s">
        <v>11</v>
      </c>
      <c r="B17" s="71">
        <f>SUM(B14:B15)</f>
        <v>0</v>
      </c>
      <c r="C17" s="819" t="s">
        <v>15</v>
      </c>
      <c r="D17" s="71">
        <f>SUM(D14:D15)</f>
        <v>0</v>
      </c>
      <c r="E17" s="71">
        <f>SUM(E14:E15)</f>
        <v>0</v>
      </c>
      <c r="F17" s="819" t="s">
        <v>15</v>
      </c>
      <c r="G17" s="71">
        <f>SUM(G14:G15)</f>
        <v>0</v>
      </c>
      <c r="H17" s="71">
        <f>SUM(H14:H15)</f>
        <v>0</v>
      </c>
      <c r="I17" s="819" t="s">
        <v>15</v>
      </c>
      <c r="J17" s="71">
        <f>SUM(J14:J15)</f>
        <v>0</v>
      </c>
      <c r="K17" s="71">
        <f>SUM(K14:K15)</f>
        <v>0</v>
      </c>
      <c r="L17" s="219">
        <f>D17+G17+J17+K20-K17</f>
        <v>0</v>
      </c>
    </row>
    <row r="18" spans="1:12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2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</row>
    <row r="21" spans="1:12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x14ac:dyDescent="0.2">
      <c r="A22" s="2" t="s">
        <v>337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2" t="s">
        <v>340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23"/>
  <dimension ref="A1:L24"/>
  <sheetViews>
    <sheetView showGridLines="0" zoomScale="115" zoomScaleNormal="115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2" t="s">
        <v>278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250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2"/>
      <c r="I6" s="2"/>
      <c r="J6" s="2" t="s">
        <v>3</v>
      </c>
      <c r="K6" s="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</row>
    <row r="11" spans="1:12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</row>
    <row r="12" spans="1:12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22" t="s">
        <v>33</v>
      </c>
      <c r="F12" s="22" t="s">
        <v>12</v>
      </c>
      <c r="G12" s="139" t="s">
        <v>11</v>
      </c>
      <c r="H12" s="22" t="s">
        <v>34</v>
      </c>
      <c r="I12" s="22" t="s">
        <v>12</v>
      </c>
      <c r="J12" s="139" t="s">
        <v>11</v>
      </c>
      <c r="K12" s="142" t="s">
        <v>13</v>
      </c>
      <c r="L12" s="142" t="s">
        <v>14</v>
      </c>
    </row>
    <row r="13" spans="1:12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142"/>
    </row>
    <row r="14" spans="1:12" ht="24" customHeight="1" x14ac:dyDescent="0.2">
      <c r="A14" s="202" t="s">
        <v>35</v>
      </c>
      <c r="B14" s="47"/>
      <c r="C14" s="147">
        <v>38</v>
      </c>
      <c r="D14" s="148">
        <f>B14*C14</f>
        <v>0</v>
      </c>
      <c r="E14" s="47"/>
      <c r="F14" s="147">
        <v>4</v>
      </c>
      <c r="G14" s="148">
        <f>E14*F14</f>
        <v>0</v>
      </c>
      <c r="H14" s="47"/>
      <c r="I14" s="147">
        <v>29</v>
      </c>
      <c r="J14" s="148">
        <f>H14*I14</f>
        <v>0</v>
      </c>
      <c r="K14" s="167"/>
      <c r="L14" s="204">
        <f>D14+G14+J14-K14</f>
        <v>0</v>
      </c>
    </row>
    <row r="15" spans="1:12" ht="24" customHeight="1" x14ac:dyDescent="0.2">
      <c r="A15" s="205" t="s">
        <v>251</v>
      </c>
      <c r="B15" s="168"/>
      <c r="C15" s="153">
        <v>38</v>
      </c>
      <c r="D15" s="154">
        <f>B15*C15</f>
        <v>0</v>
      </c>
      <c r="E15" s="168"/>
      <c r="F15" s="153">
        <v>2</v>
      </c>
      <c r="G15" s="154">
        <f>E15*F15</f>
        <v>0</v>
      </c>
      <c r="H15" s="168"/>
      <c r="I15" s="153">
        <v>33</v>
      </c>
      <c r="J15" s="154">
        <f>H15*I15</f>
        <v>0</v>
      </c>
      <c r="K15" s="169"/>
      <c r="L15" s="160">
        <f>D15+G15+J15-K15</f>
        <v>0</v>
      </c>
    </row>
    <row r="16" spans="1:12" ht="25.5" customHeight="1" x14ac:dyDescent="0.2">
      <c r="A16" s="205" t="s">
        <v>252</v>
      </c>
      <c r="B16" s="168"/>
      <c r="C16" s="153">
        <v>38</v>
      </c>
      <c r="D16" s="154">
        <f>B16*C16</f>
        <v>0</v>
      </c>
      <c r="E16" s="168"/>
      <c r="F16" s="153">
        <v>2</v>
      </c>
      <c r="G16" s="154">
        <f>E16*F16</f>
        <v>0</v>
      </c>
      <c r="H16" s="168"/>
      <c r="I16" s="153">
        <v>33</v>
      </c>
      <c r="J16" s="154">
        <f>H16*I16</f>
        <v>0</v>
      </c>
      <c r="K16" s="169"/>
      <c r="L16" s="160">
        <f>D16+G16+J16-K16</f>
        <v>0</v>
      </c>
    </row>
    <row r="17" spans="1:12" ht="7.5" customHeight="1" thickBot="1" x14ac:dyDescent="0.25">
      <c r="A17" s="156" t="s">
        <v>36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16"/>
    </row>
    <row r="18" spans="1:12" ht="26.25" customHeight="1" thickTop="1" thickBot="1" x14ac:dyDescent="0.25">
      <c r="A18" s="260" t="s">
        <v>11</v>
      </c>
      <c r="B18" s="71">
        <f>SUM(B14:B16)</f>
        <v>0</v>
      </c>
      <c r="C18" s="819" t="s">
        <v>15</v>
      </c>
      <c r="D18" s="71">
        <f>SUM(D14:D16)</f>
        <v>0</v>
      </c>
      <c r="E18" s="71">
        <f>SUM(E14:E16)</f>
        <v>0</v>
      </c>
      <c r="F18" s="819" t="s">
        <v>15</v>
      </c>
      <c r="G18" s="71">
        <f>SUM(G14:G16)</f>
        <v>0</v>
      </c>
      <c r="H18" s="71">
        <f>SUM(H14:H16)</f>
        <v>0</v>
      </c>
      <c r="I18" s="819" t="s">
        <v>15</v>
      </c>
      <c r="J18" s="71">
        <f>SUM(J14:J16)</f>
        <v>0</v>
      </c>
      <c r="K18" s="71">
        <f>SUM(K14:K16)</f>
        <v>0</v>
      </c>
      <c r="L18" s="219">
        <f>D18+G18+J18+K21-K18</f>
        <v>0</v>
      </c>
    </row>
    <row r="19" spans="1:12" ht="13.5" thickTop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x14ac:dyDescent="0.2">
      <c r="A20" s="2" t="s">
        <v>546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2" ht="24" customHeight="1" x14ac:dyDescent="0.2">
      <c r="A21" s="2" t="s">
        <v>547</v>
      </c>
      <c r="B21" s="2"/>
      <c r="C21" s="2"/>
      <c r="D21" s="1700"/>
      <c r="E21" s="2"/>
      <c r="F21" s="2" t="s">
        <v>548</v>
      </c>
      <c r="G21" s="2"/>
      <c r="H21" s="2"/>
      <c r="I21" s="2"/>
      <c r="J21" s="2"/>
      <c r="K21" s="1700"/>
    </row>
    <row r="22" spans="1:12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Tabelle71"/>
  <dimension ref="A1:K20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8" customWidth="1"/>
    <col min="3" max="3" width="10.140625" customWidth="1"/>
    <col min="4" max="4" width="15.42578125" customWidth="1"/>
    <col min="5" max="5" width="15.140625" customWidth="1"/>
    <col min="6" max="6" width="17.140625" customWidth="1"/>
    <col min="7" max="7" width="12.5703125" customWidth="1"/>
    <col min="8" max="8" width="12" customWidth="1"/>
    <col min="9" max="9" width="9.140625" customWidth="1"/>
    <col min="10" max="11" width="9.28515625" customWidth="1"/>
  </cols>
  <sheetData>
    <row r="1" spans="1:11" x14ac:dyDescent="0.2">
      <c r="A1" s="2" t="s">
        <v>281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8.75" customHeight="1" x14ac:dyDescent="0.2">
      <c r="A2" s="2"/>
      <c r="B2" s="2"/>
      <c r="C2" s="2"/>
      <c r="D2" s="2"/>
      <c r="E2" s="2"/>
      <c r="F2" s="2"/>
      <c r="G2" s="2"/>
      <c r="H2" s="2"/>
      <c r="I2" s="2"/>
      <c r="J2" s="14"/>
      <c r="K2" s="14"/>
    </row>
    <row r="3" spans="1:11" x14ac:dyDescent="0.2">
      <c r="A3" s="2827" t="s">
        <v>283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</row>
    <row r="4" spans="1:11" x14ac:dyDescent="0.2">
      <c r="A4" s="2827" t="s">
        <v>292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</row>
    <row r="5" spans="1:1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19.5" customHeight="1" x14ac:dyDescent="0.2">
      <c r="A6" s="1" t="s">
        <v>2</v>
      </c>
      <c r="B6" s="2"/>
      <c r="C6" s="4"/>
      <c r="D6" s="4"/>
      <c r="E6" s="4"/>
      <c r="F6" s="4"/>
      <c r="G6" s="2"/>
      <c r="H6" s="2"/>
      <c r="I6" s="2" t="s">
        <v>3</v>
      </c>
      <c r="J6" s="4"/>
      <c r="K6" s="2"/>
    </row>
    <row r="7" spans="1:11" x14ac:dyDescent="0.2">
      <c r="A7" s="2"/>
      <c r="B7" s="2"/>
      <c r="C7" s="2"/>
      <c r="D7" s="2"/>
      <c r="E7" s="2"/>
      <c r="F7" s="2"/>
      <c r="G7" s="2"/>
      <c r="H7" s="2"/>
      <c r="I7" s="2" t="s">
        <v>4</v>
      </c>
      <c r="J7" s="172" t="str">
        <f>Logo!B1</f>
        <v>2026/27</v>
      </c>
      <c r="K7" s="2"/>
    </row>
    <row r="8" spans="1:1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10" spans="1:11" ht="19.5" customHeight="1" thickBot="1" x14ac:dyDescent="0.25"/>
    <row r="11" spans="1:11" ht="39.75" customHeight="1" thickTop="1" x14ac:dyDescent="0.2">
      <c r="C11" s="127"/>
      <c r="D11" s="2868" t="s">
        <v>5</v>
      </c>
      <c r="E11" s="2830"/>
      <c r="F11" s="2830"/>
      <c r="G11" s="2830"/>
      <c r="H11" s="1108" t="s">
        <v>7</v>
      </c>
      <c r="I11" s="1102" t="s">
        <v>8</v>
      </c>
    </row>
    <row r="12" spans="1:11" ht="27.75" customHeight="1" thickBot="1" x14ac:dyDescent="0.25">
      <c r="C12" s="131"/>
      <c r="D12" s="1114"/>
      <c r="E12" s="166"/>
      <c r="F12" s="134"/>
      <c r="G12" s="135"/>
      <c r="H12" s="1111"/>
      <c r="I12" s="199"/>
    </row>
    <row r="13" spans="1:11" ht="70.5" customHeight="1" x14ac:dyDescent="0.2">
      <c r="C13" s="1112" t="s">
        <v>284</v>
      </c>
      <c r="D13" s="1113" t="s">
        <v>39</v>
      </c>
      <c r="F13" s="1029" t="s">
        <v>282</v>
      </c>
      <c r="H13" s="1008" t="s">
        <v>291</v>
      </c>
      <c r="I13" s="867" t="s">
        <v>14</v>
      </c>
    </row>
    <row r="14" spans="1:11" ht="33" customHeight="1" thickBot="1" x14ac:dyDescent="0.25">
      <c r="A14" s="2" t="s">
        <v>36</v>
      </c>
      <c r="B14" s="2"/>
      <c r="C14" s="138"/>
      <c r="D14" s="1113"/>
      <c r="E14" s="1009" t="s">
        <v>256</v>
      </c>
      <c r="F14" s="1110" t="s">
        <v>94</v>
      </c>
      <c r="G14" s="1031" t="s">
        <v>11</v>
      </c>
      <c r="H14" s="1109"/>
      <c r="I14" s="142"/>
    </row>
    <row r="15" spans="1:11" ht="36" customHeight="1" thickBot="1" x14ac:dyDescent="0.25">
      <c r="A15" s="2"/>
      <c r="B15" s="2"/>
      <c r="C15" s="1115" t="s">
        <v>35</v>
      </c>
      <c r="D15" s="1116"/>
      <c r="E15" s="1117">
        <v>19</v>
      </c>
      <c r="F15" s="1117">
        <v>1</v>
      </c>
      <c r="G15" s="1118">
        <f>D15*(E15+F15)</f>
        <v>0</v>
      </c>
      <c r="H15" s="1119"/>
      <c r="I15" s="1120">
        <f>G15+H18-H15</f>
        <v>0</v>
      </c>
      <c r="J15" s="2"/>
      <c r="K15" s="2"/>
    </row>
    <row r="16" spans="1:11" ht="13.5" thickTop="1" x14ac:dyDescent="0.2">
      <c r="A16" s="2"/>
      <c r="B16" s="2"/>
      <c r="C16" s="2"/>
      <c r="K16" s="2"/>
    </row>
    <row r="17" spans="1:11" x14ac:dyDescent="0.2">
      <c r="A17" s="2" t="s">
        <v>546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ht="24" customHeight="1" x14ac:dyDescent="0.2">
      <c r="A18" s="2" t="s">
        <v>547</v>
      </c>
      <c r="B18" s="2"/>
      <c r="C18" s="2"/>
      <c r="D18" s="1700"/>
      <c r="E18" s="2"/>
      <c r="F18" s="2" t="s">
        <v>548</v>
      </c>
      <c r="G18" s="2"/>
      <c r="H18" s="1700"/>
      <c r="I18" s="2"/>
      <c r="J18" s="2"/>
    </row>
    <row r="19" spans="1:11" x14ac:dyDescent="0.2">
      <c r="A19" s="2"/>
      <c r="B19" s="2"/>
      <c r="C19" s="2"/>
      <c r="K19" s="2"/>
    </row>
    <row r="20" spans="1:11" x14ac:dyDescent="0.2">
      <c r="A20" s="2"/>
      <c r="B20" s="2"/>
      <c r="C20" s="2"/>
      <c r="K20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D11:G11"/>
    <mergeCell ref="A3:K3"/>
    <mergeCell ref="A4:K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Tabelle612"/>
  <dimension ref="A1:P23"/>
  <sheetViews>
    <sheetView zoomScaleNormal="100" workbookViewId="0"/>
  </sheetViews>
  <sheetFormatPr baseColWidth="10" defaultRowHeight="12.75" x14ac:dyDescent="0.2"/>
  <cols>
    <col min="1" max="1" width="7.28515625" customWidth="1"/>
    <col min="2" max="2" width="7.57031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1" width="12.7109375" customWidth="1"/>
    <col min="12" max="12" width="11.85546875" customWidth="1"/>
  </cols>
  <sheetData>
    <row r="1" spans="1:16" x14ac:dyDescent="0.2">
      <c r="A1" s="2" t="s">
        <v>285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  <c r="M2" s="2"/>
      <c r="N2" s="2"/>
      <c r="O2" s="2"/>
      <c r="P2" s="2"/>
    </row>
    <row r="3" spans="1:16" ht="23.25" customHeight="1" x14ac:dyDescent="0.2">
      <c r="A3" s="2827" t="s">
        <v>221</v>
      </c>
      <c r="B3" s="2856"/>
      <c r="C3" s="2856"/>
      <c r="D3" s="2856"/>
      <c r="E3" s="2856"/>
      <c r="F3" s="2856"/>
      <c r="G3" s="2856"/>
      <c r="H3" s="2856"/>
      <c r="I3" s="2856"/>
      <c r="J3" s="2856"/>
      <c r="K3" s="2856"/>
      <c r="L3" s="2856"/>
      <c r="M3" s="2"/>
      <c r="N3" s="2"/>
      <c r="O3" s="2"/>
      <c r="P3" s="2"/>
    </row>
    <row r="4" spans="1:16" ht="13.5" customHeight="1" x14ac:dyDescent="0.2">
      <c r="A4" s="2827" t="s">
        <v>286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  <c r="M4" s="2"/>
      <c r="N4" s="2"/>
      <c r="O4" s="2"/>
      <c r="P4" s="2"/>
    </row>
    <row r="5" spans="1:1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2</v>
      </c>
      <c r="B6" s="2"/>
      <c r="C6" s="4"/>
      <c r="D6" s="4"/>
      <c r="E6" s="4"/>
      <c r="F6" s="4"/>
      <c r="G6" s="4"/>
      <c r="H6" s="162"/>
      <c r="I6" s="2"/>
      <c r="J6" s="2" t="s">
        <v>3</v>
      </c>
      <c r="K6" s="4"/>
      <c r="L6" s="2"/>
      <c r="M6" s="2"/>
      <c r="N6" s="2"/>
      <c r="O6" s="2"/>
      <c r="P6" s="2"/>
    </row>
    <row r="7" spans="1:16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  <c r="M7" s="2"/>
      <c r="N7" s="2"/>
      <c r="O7" s="2"/>
      <c r="P7" s="2"/>
    </row>
    <row r="8" spans="1:16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  <c r="M9" s="2"/>
      <c r="N9" s="2"/>
      <c r="O9" s="2"/>
      <c r="P9" s="2"/>
    </row>
    <row r="10" spans="1:16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  <c r="M10" s="2"/>
      <c r="N10" s="2"/>
      <c r="O10" s="2"/>
      <c r="P10" s="2"/>
    </row>
    <row r="11" spans="1:16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  <c r="M11" s="2"/>
      <c r="N11" s="2"/>
      <c r="O11" s="2"/>
      <c r="P11" s="2"/>
    </row>
    <row r="12" spans="1:16" ht="75" customHeight="1" x14ac:dyDescent="0.2">
      <c r="A12" s="1112" t="s">
        <v>32</v>
      </c>
      <c r="B12" s="1113" t="s">
        <v>39</v>
      </c>
      <c r="C12" s="1113" t="s">
        <v>10</v>
      </c>
      <c r="D12" s="1030" t="s">
        <v>11</v>
      </c>
      <c r="E12" s="1113" t="s">
        <v>33</v>
      </c>
      <c r="F12" s="1113" t="s">
        <v>12</v>
      </c>
      <c r="G12" s="1030" t="s">
        <v>11</v>
      </c>
      <c r="H12" s="1113" t="s">
        <v>34</v>
      </c>
      <c r="I12" s="1113" t="s">
        <v>12</v>
      </c>
      <c r="J12" s="1030" t="s">
        <v>11</v>
      </c>
      <c r="K12" s="867" t="s">
        <v>25</v>
      </c>
      <c r="L12" s="867" t="s">
        <v>131</v>
      </c>
      <c r="M12" s="2"/>
      <c r="N12" s="2"/>
      <c r="O12" s="2"/>
      <c r="P12" s="2"/>
    </row>
    <row r="13" spans="1:16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868"/>
      <c r="M13" s="2"/>
      <c r="N13" s="2"/>
      <c r="O13" s="2"/>
      <c r="P13" s="2"/>
    </row>
    <row r="14" spans="1:16" ht="24" customHeight="1" x14ac:dyDescent="0.2">
      <c r="A14" s="1138" t="s">
        <v>35</v>
      </c>
      <c r="B14" s="363"/>
      <c r="C14" s="1121">
        <v>38</v>
      </c>
      <c r="D14" s="1122">
        <f>B14*C14</f>
        <v>0</v>
      </c>
      <c r="E14" s="363"/>
      <c r="F14" s="1121">
        <v>5</v>
      </c>
      <c r="G14" s="1122">
        <f>E14*F14</f>
        <v>0</v>
      </c>
      <c r="H14" s="363"/>
      <c r="I14" s="1121">
        <v>21</v>
      </c>
      <c r="J14" s="1122">
        <f>H14*I14</f>
        <v>0</v>
      </c>
      <c r="K14" s="1123"/>
      <c r="L14" s="1124">
        <f>D14+G14+J14-K14</f>
        <v>0</v>
      </c>
      <c r="M14" s="2"/>
      <c r="N14" s="2"/>
      <c r="O14" s="2"/>
      <c r="P14" s="2"/>
    </row>
    <row r="15" spans="1:16" ht="12" customHeight="1" thickBot="1" x14ac:dyDescent="0.25">
      <c r="A15" s="156" t="s">
        <v>36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16"/>
      <c r="M15" s="2"/>
      <c r="N15" s="2"/>
      <c r="O15" s="2"/>
      <c r="P15" s="2"/>
    </row>
    <row r="16" spans="1:16" ht="26.25" customHeight="1" thickTop="1" thickBot="1" x14ac:dyDescent="0.25">
      <c r="A16" s="1139" t="s">
        <v>11</v>
      </c>
      <c r="B16" s="394">
        <f>SUM(B14:B14)</f>
        <v>0</v>
      </c>
      <c r="C16" s="1104" t="s">
        <v>15</v>
      </c>
      <c r="D16" s="394">
        <f>SUM(D14:D14)</f>
        <v>0</v>
      </c>
      <c r="E16" s="394">
        <f>SUM(E14:E14)</f>
        <v>0</v>
      </c>
      <c r="F16" s="1104" t="s">
        <v>15</v>
      </c>
      <c r="G16" s="394">
        <f>SUM(G14:G14)</f>
        <v>0</v>
      </c>
      <c r="H16" s="394">
        <f>SUM(H14:H14)</f>
        <v>0</v>
      </c>
      <c r="I16" s="1104" t="s">
        <v>15</v>
      </c>
      <c r="J16" s="394">
        <f>SUM(J14:J14)</f>
        <v>0</v>
      </c>
      <c r="K16" s="394">
        <f>SUM(K14:K14)</f>
        <v>0</v>
      </c>
      <c r="L16" s="1140">
        <f>D16+G16+J16+K19-K16</f>
        <v>0</v>
      </c>
      <c r="M16" s="2"/>
      <c r="N16" s="2"/>
      <c r="O16" s="2"/>
      <c r="P16" s="2"/>
    </row>
    <row r="17" spans="1:16" ht="13.5" thickTop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x14ac:dyDescent="0.2">
      <c r="A18" s="2" t="s">
        <v>546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t="24" customHeight="1" x14ac:dyDescent="0.2">
      <c r="A19" s="2" t="s">
        <v>547</v>
      </c>
      <c r="B19" s="2"/>
      <c r="C19" s="2"/>
      <c r="D19" s="1700"/>
      <c r="E19" s="2"/>
      <c r="F19" s="2" t="s">
        <v>548</v>
      </c>
      <c r="G19" s="2"/>
      <c r="H19" s="2"/>
      <c r="I19" s="2"/>
      <c r="J19" s="2"/>
      <c r="K19" s="1700"/>
      <c r="L19" s="2"/>
      <c r="M19" s="2"/>
      <c r="N19" s="2"/>
      <c r="O19" s="2"/>
      <c r="P19" s="2"/>
    </row>
    <row r="20" spans="1:1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</sheetData>
  <customSheetViews>
    <customSheetView guid="{2CE9943A-8A31-4E31-B3EE-3F9C82D3339D}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abelle17"/>
  <dimension ref="A1:M21"/>
  <sheetViews>
    <sheetView zoomScale="130" zoomScaleNormal="130" workbookViewId="0"/>
  </sheetViews>
  <sheetFormatPr baseColWidth="10" defaultRowHeight="12.75" x14ac:dyDescent="0.2"/>
  <cols>
    <col min="1" max="1" width="8" customWidth="1"/>
    <col min="2" max="2" width="6.7109375" customWidth="1"/>
    <col min="3" max="4" width="7.7109375" customWidth="1"/>
    <col min="5" max="5" width="9.28515625" customWidth="1"/>
    <col min="6" max="7" width="7.7109375" customWidth="1"/>
    <col min="8" max="8" width="9.28515625" customWidth="1"/>
    <col min="9" max="10" width="7.7109375" customWidth="1"/>
    <col min="12" max="12" width="11.28515625" customWidth="1"/>
  </cols>
  <sheetData>
    <row r="1" spans="1:12" ht="18" customHeight="1" x14ac:dyDescent="0.2">
      <c r="A1" s="1591" t="s">
        <v>289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</row>
    <row r="2" spans="1:12" x14ac:dyDescent="0.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</row>
    <row r="3" spans="1:12" s="1075" customFormat="1" x14ac:dyDescent="0.2">
      <c r="A3" s="1" t="s">
        <v>654</v>
      </c>
      <c r="B3" s="1705"/>
      <c r="C3" s="1591"/>
      <c r="D3" s="1591"/>
      <c r="E3" s="1"/>
      <c r="F3" s="1"/>
      <c r="G3" s="1"/>
      <c r="H3" s="1705"/>
      <c r="I3" s="1591"/>
      <c r="J3" s="1591"/>
      <c r="K3" s="1591"/>
      <c r="L3" s="1591"/>
    </row>
    <row r="4" spans="1:12" s="1075" customFormat="1" x14ac:dyDescent="0.2">
      <c r="A4" s="1" t="s">
        <v>655</v>
      </c>
      <c r="B4" s="1705"/>
      <c r="C4" s="1591"/>
      <c r="D4" s="1591"/>
      <c r="E4" s="1"/>
      <c r="F4" s="1"/>
      <c r="G4" s="1"/>
      <c r="H4" s="1705"/>
      <c r="I4" s="1591"/>
      <c r="J4" s="1591"/>
      <c r="K4" s="1591"/>
      <c r="L4" s="1591"/>
    </row>
    <row r="5" spans="1:12" x14ac:dyDescent="0.2">
      <c r="A5" s="2"/>
      <c r="B5" s="606"/>
      <c r="C5" s="2"/>
      <c r="D5" s="2"/>
      <c r="E5" s="2"/>
      <c r="F5" s="2"/>
      <c r="G5" s="2"/>
      <c r="H5" s="606"/>
      <c r="I5" s="2"/>
      <c r="J5" s="2"/>
      <c r="K5" s="2"/>
      <c r="L5" s="2"/>
    </row>
    <row r="6" spans="1:12" x14ac:dyDescent="0.2">
      <c r="A6" s="1" t="s">
        <v>2</v>
      </c>
      <c r="B6" s="126"/>
      <c r="C6" s="126"/>
      <c r="D6" s="126"/>
      <c r="E6" s="126"/>
      <c r="F6" s="126"/>
      <c r="G6" s="126"/>
      <c r="H6" s="2"/>
      <c r="I6" s="2" t="s">
        <v>3</v>
      </c>
      <c r="J6" s="2"/>
      <c r="K6" s="4"/>
      <c r="L6" s="2"/>
    </row>
    <row r="7" spans="1:12" x14ac:dyDescent="0.2">
      <c r="A7" s="2"/>
      <c r="B7" s="126"/>
      <c r="C7" s="126"/>
      <c r="D7" s="126"/>
      <c r="E7" s="126"/>
      <c r="F7" s="126"/>
      <c r="G7" s="126"/>
      <c r="H7" s="2"/>
      <c r="I7" s="2" t="s">
        <v>4</v>
      </c>
      <c r="J7" s="2"/>
      <c r="K7" s="172" t="str">
        <f>Logo!B1</f>
        <v>2026/27</v>
      </c>
      <c r="L7" s="2"/>
    </row>
    <row r="8" spans="1:12" ht="13.5" thickBot="1" x14ac:dyDescent="0.25">
      <c r="A8" s="2"/>
      <c r="B8" s="606"/>
      <c r="C8" s="2"/>
      <c r="D8" s="2"/>
      <c r="E8" s="2"/>
      <c r="F8" s="2"/>
      <c r="G8" s="2"/>
      <c r="H8" s="606"/>
      <c r="I8" s="2"/>
      <c r="J8" s="2"/>
      <c r="K8" s="2"/>
      <c r="L8" s="2"/>
    </row>
    <row r="9" spans="1:12" ht="13.5" thickTop="1" x14ac:dyDescent="0.2">
      <c r="A9" s="127"/>
      <c r="B9" s="2875" t="s">
        <v>5</v>
      </c>
      <c r="C9" s="2876"/>
      <c r="D9" s="2877"/>
      <c r="E9" s="2869" t="s">
        <v>6</v>
      </c>
      <c r="F9" s="2870"/>
      <c r="G9" s="2870"/>
      <c r="H9" s="2870"/>
      <c r="I9" s="2870"/>
      <c r="J9" s="2871"/>
      <c r="K9" s="1126" t="s">
        <v>73</v>
      </c>
      <c r="L9" s="1125" t="s">
        <v>8</v>
      </c>
    </row>
    <row r="10" spans="1:12" ht="13.5" thickBot="1" x14ac:dyDescent="0.25">
      <c r="A10" s="1127"/>
      <c r="B10" s="773"/>
      <c r="C10" s="166"/>
      <c r="D10" s="166"/>
      <c r="E10" s="2872" t="s">
        <v>140</v>
      </c>
      <c r="F10" s="2873"/>
      <c r="G10" s="2873"/>
      <c r="H10" s="2873"/>
      <c r="I10" s="2873"/>
      <c r="J10" s="2874"/>
      <c r="K10" s="562"/>
      <c r="L10" s="199"/>
    </row>
    <row r="11" spans="1:12" ht="67.5" x14ac:dyDescent="0.2">
      <c r="A11" s="1127" t="s">
        <v>22</v>
      </c>
      <c r="B11" s="1028" t="s">
        <v>39</v>
      </c>
      <c r="C11" s="1029" t="s">
        <v>290</v>
      </c>
      <c r="D11" s="1043" t="s">
        <v>11</v>
      </c>
      <c r="E11" s="1028" t="s">
        <v>287</v>
      </c>
      <c r="F11" s="1029" t="s">
        <v>248</v>
      </c>
      <c r="G11" s="1030" t="s">
        <v>11</v>
      </c>
      <c r="H11" s="1028" t="s">
        <v>288</v>
      </c>
      <c r="I11" s="1029" t="s">
        <v>248</v>
      </c>
      <c r="J11" s="1030" t="s">
        <v>11</v>
      </c>
      <c r="K11" s="1128" t="s">
        <v>25</v>
      </c>
      <c r="L11" s="1128" t="s">
        <v>131</v>
      </c>
    </row>
    <row r="12" spans="1:12" ht="13.5" thickBot="1" x14ac:dyDescent="0.25">
      <c r="A12" s="143"/>
      <c r="B12" s="468"/>
      <c r="C12" s="324"/>
      <c r="D12" s="1129"/>
      <c r="E12" s="803"/>
      <c r="F12" s="1130"/>
      <c r="G12" s="1131"/>
      <c r="H12" s="803"/>
      <c r="I12" s="1130"/>
      <c r="J12" s="1131"/>
      <c r="K12" s="1132"/>
      <c r="L12" s="500"/>
    </row>
    <row r="13" spans="1:12" ht="23.25" customHeight="1" thickBot="1" x14ac:dyDescent="0.25">
      <c r="A13" s="1133">
        <v>11</v>
      </c>
      <c r="B13" s="623"/>
      <c r="C13" s="624">
        <v>36</v>
      </c>
      <c r="D13" s="713">
        <f>B13*C13</f>
        <v>0</v>
      </c>
      <c r="E13" s="623"/>
      <c r="F13" s="624">
        <v>2</v>
      </c>
      <c r="G13" s="625">
        <f>E13*F13</f>
        <v>0</v>
      </c>
      <c r="H13" s="623"/>
      <c r="I13" s="624">
        <v>14</v>
      </c>
      <c r="J13" s="625">
        <f>H13*I13</f>
        <v>0</v>
      </c>
      <c r="K13" s="629"/>
      <c r="L13" s="630">
        <f>D13+G13+J13-K13</f>
        <v>0</v>
      </c>
    </row>
    <row r="14" spans="1:12" ht="23.25" customHeight="1" thickBot="1" x14ac:dyDescent="0.25">
      <c r="A14" s="1134">
        <v>12</v>
      </c>
      <c r="B14" s="1045"/>
      <c r="C14" s="1046">
        <v>36</v>
      </c>
      <c r="D14" s="1135">
        <f>B14*C14</f>
        <v>0</v>
      </c>
      <c r="E14" s="1045"/>
      <c r="F14" s="1046">
        <v>2</v>
      </c>
      <c r="G14" s="1136">
        <f>E14*F14</f>
        <v>0</v>
      </c>
      <c r="H14" s="1045"/>
      <c r="I14" s="1046">
        <v>13</v>
      </c>
      <c r="J14" s="1136">
        <f>H14*I14</f>
        <v>0</v>
      </c>
      <c r="K14" s="1052"/>
      <c r="L14" s="1054">
        <f>D14+G14+J14-K14</f>
        <v>0</v>
      </c>
    </row>
    <row r="15" spans="1:12" ht="14.25" thickTop="1" thickBot="1" x14ac:dyDescent="0.25">
      <c r="A15" s="670"/>
      <c r="B15" s="606"/>
      <c r="C15" s="549"/>
      <c r="D15" s="549"/>
      <c r="E15" s="602"/>
      <c r="F15" s="554"/>
      <c r="G15" s="554"/>
      <c r="H15" s="602"/>
      <c r="I15" s="554"/>
      <c r="J15" s="554"/>
      <c r="K15" s="670"/>
      <c r="L15" s="671"/>
    </row>
    <row r="16" spans="1:12" ht="23.25" customHeight="1" thickTop="1" thickBot="1" x14ac:dyDescent="0.25">
      <c r="A16" s="672" t="s">
        <v>11</v>
      </c>
      <c r="B16" s="106">
        <f>SUM(B13:B14)</f>
        <v>0</v>
      </c>
      <c r="C16" s="673" t="s">
        <v>15</v>
      </c>
      <c r="D16" s="720">
        <f>SUM(D13:D14)</f>
        <v>0</v>
      </c>
      <c r="E16" s="106">
        <f>SUM(E13:E14)</f>
        <v>0</v>
      </c>
      <c r="F16" s="673" t="s">
        <v>15</v>
      </c>
      <c r="G16" s="674">
        <f>SUM(G13:G14)</f>
        <v>0</v>
      </c>
      <c r="H16" s="106">
        <f>SUM(H13:H14)</f>
        <v>0</v>
      </c>
      <c r="I16" s="673" t="s">
        <v>15</v>
      </c>
      <c r="J16" s="674">
        <f>SUM(J13:J14)</f>
        <v>0</v>
      </c>
      <c r="K16" s="704">
        <f>SUM(K13:K14)</f>
        <v>0</v>
      </c>
      <c r="L16" s="1137">
        <f>SUM(L13:L14)+K19</f>
        <v>0</v>
      </c>
    </row>
    <row r="17" spans="1:13" ht="13.5" thickTop="1" x14ac:dyDescent="0.2">
      <c r="B17" s="602"/>
      <c r="H17" s="602"/>
    </row>
    <row r="18" spans="1:13" x14ac:dyDescent="0.2">
      <c r="A18" s="2" t="s">
        <v>546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3" s="270" customFormat="1" ht="24" customHeight="1" x14ac:dyDescent="0.2">
      <c r="A19" s="2" t="s">
        <v>547</v>
      </c>
      <c r="B19" s="2"/>
      <c r="C19" s="2"/>
      <c r="D19" s="1700"/>
      <c r="E19" s="2"/>
      <c r="F19" s="2" t="s">
        <v>548</v>
      </c>
      <c r="G19" s="2"/>
      <c r="H19" s="2"/>
      <c r="I19" s="2"/>
      <c r="J19" s="2"/>
      <c r="K19" s="1700"/>
      <c r="M19" s="605"/>
    </row>
    <row r="20" spans="1:13" s="270" customFormat="1" ht="15" x14ac:dyDescent="0.2">
      <c r="M20" s="605"/>
    </row>
    <row r="21" spans="1:13" s="270" customFormat="1" ht="15" x14ac:dyDescent="0.2">
      <c r="M21" s="605"/>
    </row>
  </sheetData>
  <customSheetViews>
    <customSheetView guid="{2CE9943A-8A31-4E31-B3EE-3F9C82D3339D}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9:J9"/>
    <mergeCell ref="E10:J10"/>
    <mergeCell ref="B9:D9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Tabelle74"/>
  <dimension ref="A1:P23"/>
  <sheetViews>
    <sheetView showGridLines="0" zoomScaleNormal="100" workbookViewId="0"/>
  </sheetViews>
  <sheetFormatPr baseColWidth="10" defaultColWidth="11.42578125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1" width="12.7109375" customWidth="1"/>
    <col min="12" max="12" width="11.85546875" customWidth="1"/>
  </cols>
  <sheetData>
    <row r="1" spans="1:16" x14ac:dyDescent="0.2">
      <c r="A1" s="2" t="s">
        <v>414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  <c r="M2" s="2"/>
      <c r="N2" s="2"/>
      <c r="O2" s="2"/>
      <c r="P2" s="2"/>
    </row>
    <row r="3" spans="1:16" ht="23.25" customHeight="1" x14ac:dyDescent="0.2">
      <c r="A3" s="2827" t="s">
        <v>221</v>
      </c>
      <c r="B3" s="2856"/>
      <c r="C3" s="2856"/>
      <c r="D3" s="2856"/>
      <c r="E3" s="2856"/>
      <c r="F3" s="2856"/>
      <c r="G3" s="2856"/>
      <c r="H3" s="2856"/>
      <c r="I3" s="2856"/>
      <c r="J3" s="2856"/>
      <c r="K3" s="2856"/>
      <c r="L3" s="2856"/>
      <c r="M3" s="2"/>
      <c r="N3" s="2"/>
      <c r="O3" s="2"/>
      <c r="P3" s="2"/>
    </row>
    <row r="4" spans="1:16" ht="13.5" customHeight="1" x14ac:dyDescent="0.2">
      <c r="A4" s="2827" t="s">
        <v>312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  <c r="M4" s="2"/>
      <c r="N4" s="2"/>
      <c r="O4" s="2"/>
      <c r="P4" s="2"/>
    </row>
    <row r="5" spans="1:1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2</v>
      </c>
      <c r="B6" s="2"/>
      <c r="C6" s="1164"/>
      <c r="D6" s="1164"/>
      <c r="E6" s="1164"/>
      <c r="F6" s="1164"/>
      <c r="G6" s="1164"/>
      <c r="H6" s="1314"/>
      <c r="I6" s="2"/>
      <c r="J6" s="2" t="s">
        <v>3</v>
      </c>
      <c r="K6" s="1164"/>
      <c r="L6" s="2"/>
      <c r="M6" s="2"/>
      <c r="N6" s="2"/>
      <c r="O6" s="2"/>
      <c r="P6" s="2"/>
    </row>
    <row r="7" spans="1:16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328" t="str">
        <f>Logo!B1</f>
        <v>2026/27</v>
      </c>
      <c r="L7" s="2"/>
      <c r="M7" s="2"/>
      <c r="N7" s="2"/>
      <c r="O7" s="2"/>
      <c r="P7" s="2"/>
    </row>
    <row r="8" spans="1:16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  <c r="M9" s="2"/>
      <c r="N9" s="2"/>
      <c r="O9" s="2"/>
      <c r="P9" s="2"/>
    </row>
    <row r="10" spans="1:16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  <c r="M10" s="2"/>
      <c r="N10" s="2"/>
      <c r="O10" s="2"/>
      <c r="P10" s="2"/>
    </row>
    <row r="11" spans="1:16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  <c r="M11" s="2"/>
      <c r="N11" s="2"/>
      <c r="O11" s="2"/>
      <c r="P11" s="2"/>
    </row>
    <row r="12" spans="1:16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22" t="s">
        <v>33</v>
      </c>
      <c r="F12" s="22" t="s">
        <v>12</v>
      </c>
      <c r="G12" s="139" t="s">
        <v>11</v>
      </c>
      <c r="H12" s="22" t="s">
        <v>34</v>
      </c>
      <c r="I12" s="22" t="s">
        <v>12</v>
      </c>
      <c r="J12" s="139" t="s">
        <v>11</v>
      </c>
      <c r="K12" s="867" t="s">
        <v>25</v>
      </c>
      <c r="L12" s="867" t="s">
        <v>131</v>
      </c>
      <c r="M12" s="2"/>
      <c r="N12" s="2"/>
      <c r="O12" s="2"/>
      <c r="P12" s="2"/>
    </row>
    <row r="13" spans="1:16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868"/>
      <c r="M13" s="2"/>
      <c r="N13" s="2"/>
      <c r="O13" s="2"/>
      <c r="P13" s="2"/>
    </row>
    <row r="14" spans="1:16" ht="24" customHeight="1" x14ac:dyDescent="0.2">
      <c r="A14" s="202" t="s">
        <v>35</v>
      </c>
      <c r="B14" s="1315"/>
      <c r="C14" s="147">
        <v>31</v>
      </c>
      <c r="D14" s="148">
        <f>B14*C14</f>
        <v>0</v>
      </c>
      <c r="E14" s="1315"/>
      <c r="F14" s="624">
        <v>2</v>
      </c>
      <c r="G14" s="148">
        <f>E14*F14</f>
        <v>0</v>
      </c>
      <c r="H14" s="1315"/>
      <c r="I14" s="147">
        <v>12.1</v>
      </c>
      <c r="J14" s="148">
        <f>H14*I14</f>
        <v>0</v>
      </c>
      <c r="K14" s="1317"/>
      <c r="L14" s="204">
        <f>D14+G14+J14-K14</f>
        <v>0</v>
      </c>
      <c r="M14" s="2"/>
      <c r="N14" s="2"/>
      <c r="O14" s="2"/>
      <c r="P14" s="2"/>
    </row>
    <row r="15" spans="1:16" ht="25.5" customHeight="1" x14ac:dyDescent="0.2">
      <c r="A15" s="205" t="s">
        <v>27</v>
      </c>
      <c r="B15" s="1316"/>
      <c r="C15" s="153">
        <v>29</v>
      </c>
      <c r="D15" s="154">
        <f>B15*C15</f>
        <v>0</v>
      </c>
      <c r="E15" s="1316"/>
      <c r="F15" s="698">
        <v>2</v>
      </c>
      <c r="G15" s="154">
        <f>E15*F15</f>
        <v>0</v>
      </c>
      <c r="H15" s="1316"/>
      <c r="I15" s="153">
        <v>11.4</v>
      </c>
      <c r="J15" s="154">
        <f>H15*I15</f>
        <v>0</v>
      </c>
      <c r="K15" s="1318"/>
      <c r="L15" s="160">
        <f>D15+G15+J15-K15</f>
        <v>0</v>
      </c>
      <c r="M15" s="2"/>
      <c r="N15" s="2"/>
      <c r="O15" s="2"/>
      <c r="P15" s="2"/>
    </row>
    <row r="16" spans="1:16" ht="7.5" customHeight="1" thickBot="1" x14ac:dyDescent="0.25">
      <c r="A16" s="156" t="s">
        <v>36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  <c r="M16" s="2"/>
      <c r="N16" s="2"/>
      <c r="O16" s="2"/>
      <c r="P16" s="2"/>
    </row>
    <row r="17" spans="1:16" ht="26.25" customHeight="1" thickTop="1" thickBot="1" x14ac:dyDescent="0.25">
      <c r="A17" s="260" t="s">
        <v>11</v>
      </c>
      <c r="B17" s="71">
        <f>SUM(B14:B15)</f>
        <v>0</v>
      </c>
      <c r="C17" s="158" t="s">
        <v>15</v>
      </c>
      <c r="D17" s="71">
        <f>SUM(D14:D15)</f>
        <v>0</v>
      </c>
      <c r="E17" s="71">
        <f>SUM(E14:E15)</f>
        <v>0</v>
      </c>
      <c r="F17" s="158" t="s">
        <v>15</v>
      </c>
      <c r="G17" s="71">
        <f>SUM(G14:G15)</f>
        <v>0</v>
      </c>
      <c r="H17" s="71">
        <f>SUM(H14:H15)</f>
        <v>0</v>
      </c>
      <c r="I17" s="158" t="s">
        <v>15</v>
      </c>
      <c r="J17" s="71">
        <f>SUM(J14:J15)</f>
        <v>0</v>
      </c>
      <c r="K17" s="71">
        <f>SUM(K14:K15)</f>
        <v>0</v>
      </c>
      <c r="L17" s="219">
        <f>D17+G17+J17+K20-K17</f>
        <v>0</v>
      </c>
      <c r="M17" s="2"/>
      <c r="N17" s="2"/>
      <c r="O17" s="2"/>
      <c r="P17" s="2"/>
    </row>
    <row r="18" spans="1:16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  <c r="L20" s="2"/>
      <c r="M20" s="2"/>
      <c r="N20" s="2"/>
      <c r="O20" s="2"/>
      <c r="P20" s="2"/>
    </row>
    <row r="21" spans="1:16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x14ac:dyDescent="0.2">
      <c r="A22" s="2" t="s">
        <v>337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6" x14ac:dyDescent="0.2">
      <c r="A23" s="2" t="s">
        <v>340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</sheetData>
  <sheetProtection sheet="1" objects="1" scenarios="1"/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Tabelle103"/>
  <dimension ref="A1:P24"/>
  <sheetViews>
    <sheetView showGridLines="0" zoomScaleNormal="100" workbookViewId="0"/>
  </sheetViews>
  <sheetFormatPr baseColWidth="10" defaultColWidth="11.42578125" defaultRowHeight="12.75" x14ac:dyDescent="0.2"/>
  <cols>
    <col min="1" max="1" width="22.140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1" width="12.7109375" customWidth="1"/>
    <col min="12" max="12" width="11.85546875" customWidth="1"/>
  </cols>
  <sheetData>
    <row r="1" spans="1:16" x14ac:dyDescent="0.2">
      <c r="A1" s="1591" t="s">
        <v>549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  <c r="M2" s="2"/>
      <c r="N2" s="2"/>
      <c r="O2" s="2"/>
      <c r="P2" s="2"/>
    </row>
    <row r="3" spans="1:16" ht="23.25" customHeight="1" x14ac:dyDescent="0.2">
      <c r="A3" s="2827" t="s">
        <v>221</v>
      </c>
      <c r="B3" s="2856"/>
      <c r="C3" s="2856"/>
      <c r="D3" s="2856"/>
      <c r="E3" s="2856"/>
      <c r="F3" s="2856"/>
      <c r="G3" s="2856"/>
      <c r="H3" s="2856"/>
      <c r="I3" s="2856"/>
      <c r="J3" s="2856"/>
      <c r="K3" s="2856"/>
      <c r="L3" s="2856"/>
      <c r="M3" s="2"/>
      <c r="N3" s="2"/>
      <c r="O3" s="2"/>
      <c r="P3" s="2"/>
    </row>
    <row r="4" spans="1:16" ht="13.5" customHeight="1" x14ac:dyDescent="0.2">
      <c r="A4" s="2867" t="s">
        <v>550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  <c r="M4" s="2"/>
      <c r="N4" s="2"/>
      <c r="O4" s="2"/>
      <c r="P4" s="2"/>
    </row>
    <row r="5" spans="1:1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2</v>
      </c>
      <c r="B6" s="2"/>
      <c r="C6" s="1164"/>
      <c r="D6" s="1164"/>
      <c r="E6" s="1164"/>
      <c r="F6" s="1164"/>
      <c r="G6" s="1164"/>
      <c r="H6" s="1314"/>
      <c r="I6" s="2"/>
      <c r="J6" s="2" t="s">
        <v>3</v>
      </c>
      <c r="K6" s="1164"/>
      <c r="L6" s="2"/>
      <c r="M6" s="2"/>
      <c r="N6" s="2"/>
      <c r="O6" s="2"/>
      <c r="P6" s="2"/>
    </row>
    <row r="7" spans="1:16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328" t="str">
        <f>Logo!B1</f>
        <v>2026/27</v>
      </c>
      <c r="L7" s="2"/>
      <c r="M7" s="2"/>
      <c r="N7" s="2"/>
      <c r="O7" s="2"/>
      <c r="P7" s="2"/>
    </row>
    <row r="8" spans="1:16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  <c r="M9" s="2"/>
      <c r="N9" s="2"/>
      <c r="O9" s="2"/>
      <c r="P9" s="2"/>
    </row>
    <row r="10" spans="1:16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  <c r="M10" s="2"/>
      <c r="N10" s="2"/>
      <c r="O10" s="2"/>
      <c r="P10" s="2"/>
    </row>
    <row r="11" spans="1:16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  <c r="M11" s="2"/>
      <c r="N11" s="2"/>
      <c r="O11" s="2"/>
      <c r="P11" s="2"/>
    </row>
    <row r="12" spans="1:16" ht="74.25" customHeight="1" x14ac:dyDescent="0.2">
      <c r="A12" s="138"/>
      <c r="B12" s="22" t="s">
        <v>18</v>
      </c>
      <c r="C12" s="22" t="s">
        <v>10</v>
      </c>
      <c r="D12" s="139" t="s">
        <v>11</v>
      </c>
      <c r="E12" s="22" t="s">
        <v>374</v>
      </c>
      <c r="F12" s="22" t="s">
        <v>12</v>
      </c>
      <c r="G12" s="139" t="s">
        <v>11</v>
      </c>
      <c r="H12" s="22" t="s">
        <v>375</v>
      </c>
      <c r="I12" s="22" t="s">
        <v>12</v>
      </c>
      <c r="J12" s="139" t="s">
        <v>11</v>
      </c>
      <c r="K12" s="867" t="s">
        <v>25</v>
      </c>
      <c r="L12" s="867" t="s">
        <v>131</v>
      </c>
      <c r="M12" s="2"/>
      <c r="N12" s="2"/>
      <c r="O12" s="2"/>
      <c r="P12" s="2"/>
    </row>
    <row r="13" spans="1:16" ht="6.75" customHeight="1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868"/>
      <c r="M13" s="2"/>
      <c r="N13" s="2"/>
      <c r="O13" s="2"/>
      <c r="P13" s="2"/>
    </row>
    <row r="14" spans="1:16" ht="37.5" customHeight="1" thickBot="1" x14ac:dyDescent="0.25">
      <c r="A14" s="2683" t="s">
        <v>710</v>
      </c>
      <c r="B14" s="2684"/>
      <c r="C14" s="2063">
        <v>33</v>
      </c>
      <c r="D14" s="2064">
        <f>B14*C14</f>
        <v>0</v>
      </c>
      <c r="E14" s="2684"/>
      <c r="F14" s="2063">
        <v>2</v>
      </c>
      <c r="G14" s="2064">
        <f>E14*F14</f>
        <v>0</v>
      </c>
      <c r="H14" s="2684"/>
      <c r="I14" s="2063">
        <v>23</v>
      </c>
      <c r="J14" s="2064">
        <f>H14*I14</f>
        <v>0</v>
      </c>
      <c r="K14" s="2685"/>
      <c r="L14" s="2686">
        <f>D14+G14+J14-K14</f>
        <v>0</v>
      </c>
      <c r="M14" s="2"/>
      <c r="N14" s="2"/>
      <c r="O14" s="2"/>
      <c r="P14" s="2"/>
    </row>
    <row r="15" spans="1:16" ht="24" customHeight="1" x14ac:dyDescent="0.2">
      <c r="A15" s="202" t="s">
        <v>706</v>
      </c>
      <c r="B15" s="1315"/>
      <c r="C15" s="147">
        <v>37</v>
      </c>
      <c r="D15" s="148">
        <f>B15*C15</f>
        <v>0</v>
      </c>
      <c r="E15" s="1315"/>
      <c r="F15" s="147">
        <v>2</v>
      </c>
      <c r="G15" s="148">
        <f>E15*F15</f>
        <v>0</v>
      </c>
      <c r="H15" s="1315"/>
      <c r="I15" s="147">
        <v>21</v>
      </c>
      <c r="J15" s="148">
        <f>H15*I15</f>
        <v>0</v>
      </c>
      <c r="K15" s="1317"/>
      <c r="L15" s="1498">
        <f>D15+G15+J15-K15</f>
        <v>0</v>
      </c>
      <c r="M15" s="2"/>
      <c r="N15" s="2"/>
      <c r="O15" s="2"/>
      <c r="P15" s="2"/>
    </row>
    <row r="16" spans="1:16" ht="25.5" customHeight="1" x14ac:dyDescent="0.2">
      <c r="A16" s="205" t="s">
        <v>705</v>
      </c>
      <c r="B16" s="1316"/>
      <c r="C16" s="153">
        <v>37</v>
      </c>
      <c r="D16" s="154">
        <f>B16*C16</f>
        <v>0</v>
      </c>
      <c r="E16" s="1316"/>
      <c r="F16" s="153">
        <v>2</v>
      </c>
      <c r="G16" s="154">
        <f>E16*F16</f>
        <v>0</v>
      </c>
      <c r="H16" s="1316"/>
      <c r="I16" s="153">
        <v>25</v>
      </c>
      <c r="J16" s="154">
        <f>H16*I16</f>
        <v>0</v>
      </c>
      <c r="K16" s="1318"/>
      <c r="L16" s="160">
        <f>D16+G16+J16-K16</f>
        <v>0</v>
      </c>
      <c r="M16" s="2"/>
      <c r="N16" s="2"/>
      <c r="O16" s="2"/>
      <c r="P16" s="2"/>
    </row>
    <row r="17" spans="1:16" ht="17.25" customHeight="1" thickBot="1" x14ac:dyDescent="0.25">
      <c r="A17" s="156" t="s">
        <v>36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16"/>
      <c r="M17" s="2"/>
      <c r="N17" s="2"/>
      <c r="O17" s="2"/>
      <c r="P17" s="2"/>
    </row>
    <row r="18" spans="1:16" ht="26.25" customHeight="1" thickTop="1" thickBot="1" x14ac:dyDescent="0.25">
      <c r="A18" s="260" t="s">
        <v>11</v>
      </c>
      <c r="B18" s="71">
        <f>SUM(B1:B16)</f>
        <v>0</v>
      </c>
      <c r="C18" s="158" t="s">
        <v>15</v>
      </c>
      <c r="D18" s="71">
        <f>SUM(D1:D16)</f>
        <v>0</v>
      </c>
      <c r="E18" s="71">
        <f>SUM(E1:E16)</f>
        <v>0</v>
      </c>
      <c r="F18" s="158" t="s">
        <v>15</v>
      </c>
      <c r="G18" s="71">
        <f>SUM(G1:G16)</f>
        <v>0</v>
      </c>
      <c r="H18" s="71">
        <f>SUM(H14:H16)</f>
        <v>0</v>
      </c>
      <c r="I18" s="158" t="s">
        <v>15</v>
      </c>
      <c r="J18" s="71">
        <f>SUM(J1:J16)</f>
        <v>0</v>
      </c>
      <c r="K18" s="71">
        <f>SUM(K14:K16)</f>
        <v>0</v>
      </c>
      <c r="L18" s="219">
        <f>D18+G18+J18+K21-K18</f>
        <v>0</v>
      </c>
      <c r="M18" s="2"/>
      <c r="N18" s="2"/>
      <c r="O18" s="2"/>
      <c r="P18" s="2"/>
    </row>
    <row r="19" spans="1:16" ht="13.5" thickTop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x14ac:dyDescent="0.2">
      <c r="A20" s="2" t="s">
        <v>546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ht="24" customHeight="1" x14ac:dyDescent="0.2">
      <c r="A21" s="2" t="s">
        <v>547</v>
      </c>
      <c r="B21" s="2"/>
      <c r="C21" s="2"/>
      <c r="D21" s="2681"/>
      <c r="E21" s="2"/>
      <c r="F21" s="2" t="s">
        <v>548</v>
      </c>
      <c r="G21" s="2"/>
      <c r="H21" s="2"/>
      <c r="I21" s="2"/>
      <c r="J21" s="2"/>
      <c r="K21" s="2681"/>
      <c r="L21" s="2"/>
      <c r="M21" s="2"/>
      <c r="N21" s="2"/>
      <c r="O21" s="2"/>
      <c r="P21" s="2"/>
    </row>
    <row r="22" spans="1:16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2">
      <c r="A23" s="1591" t="s">
        <v>707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</sheetData>
  <sheetProtection selectLockedCells="1"/>
  <mergeCells count="2">
    <mergeCell ref="A3:L3"/>
    <mergeCell ref="A4:L4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Tabelle22"/>
  <dimension ref="A1:L23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7.42578125" customWidth="1"/>
    <col min="3" max="3" width="7" customWidth="1"/>
    <col min="4" max="4" width="7.7109375" customWidth="1"/>
    <col min="5" max="5" width="8.140625" customWidth="1"/>
    <col min="6" max="6" width="8.85546875" customWidth="1"/>
    <col min="7" max="7" width="9.28515625" customWidth="1"/>
    <col min="8" max="8" width="8" customWidth="1"/>
    <col min="9" max="9" width="9.7109375" customWidth="1"/>
    <col min="10" max="11" width="9.28515625" customWidth="1"/>
  </cols>
  <sheetData>
    <row r="1" spans="1:11" x14ac:dyDescent="0.2">
      <c r="A1" s="1591" t="s">
        <v>420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1" customHeight="1" x14ac:dyDescent="0.2">
      <c r="A2" s="2"/>
      <c r="B2" s="2"/>
      <c r="C2" s="2"/>
      <c r="D2" s="2"/>
      <c r="E2" s="2"/>
      <c r="F2" s="2"/>
      <c r="G2" s="2"/>
      <c r="H2" s="2"/>
      <c r="I2" s="2"/>
      <c r="J2" s="14"/>
      <c r="K2" s="14"/>
    </row>
    <row r="3" spans="1:11" ht="15" customHeight="1" x14ac:dyDescent="0.2">
      <c r="A3" s="2867" t="s">
        <v>221</v>
      </c>
      <c r="B3" s="2867"/>
      <c r="C3" s="2867"/>
      <c r="D3" s="2867"/>
      <c r="E3" s="2867"/>
      <c r="F3" s="2867"/>
      <c r="G3" s="2867"/>
      <c r="H3" s="2867"/>
      <c r="I3" s="2867"/>
      <c r="J3" s="2867"/>
      <c r="K3" s="2867"/>
    </row>
    <row r="4" spans="1:11" x14ac:dyDescent="0.2">
      <c r="A4" s="2866" t="s">
        <v>362</v>
      </c>
      <c r="B4" s="2866"/>
      <c r="C4" s="2866"/>
      <c r="D4" s="2866"/>
      <c r="E4" s="2866"/>
      <c r="F4" s="2866"/>
      <c r="G4" s="2866"/>
      <c r="H4" s="2866"/>
      <c r="I4" s="2866"/>
      <c r="J4" s="2866"/>
      <c r="K4" s="2866"/>
    </row>
    <row r="5" spans="1:1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x14ac:dyDescent="0.2">
      <c r="A6" s="1" t="s">
        <v>2</v>
      </c>
      <c r="B6" s="2"/>
      <c r="C6" s="4"/>
      <c r="D6" s="4"/>
      <c r="E6" s="4"/>
      <c r="F6" s="4"/>
      <c r="G6" s="4"/>
      <c r="H6" s="4"/>
      <c r="I6" s="2"/>
      <c r="J6" s="2" t="s">
        <v>3</v>
      </c>
      <c r="K6" s="4"/>
    </row>
    <row r="7" spans="1:11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</row>
    <row r="8" spans="1:11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13.5" thickTop="1" x14ac:dyDescent="0.2">
      <c r="A9" s="127"/>
      <c r="B9" s="9" t="s">
        <v>5</v>
      </c>
      <c r="C9" s="9"/>
      <c r="D9" s="9"/>
      <c r="E9" s="9"/>
      <c r="F9" s="129"/>
      <c r="G9" s="9" t="s">
        <v>6</v>
      </c>
      <c r="H9" s="9"/>
      <c r="I9" s="9"/>
      <c r="J9" s="524" t="s">
        <v>7</v>
      </c>
      <c r="K9" s="12" t="s">
        <v>8</v>
      </c>
    </row>
    <row r="10" spans="1:11" ht="35.25" customHeight="1" thickBot="1" x14ac:dyDescent="0.25">
      <c r="A10" s="131"/>
      <c r="B10" s="166"/>
      <c r="C10" s="166"/>
      <c r="D10" s="166"/>
      <c r="E10" s="166"/>
      <c r="F10" s="199"/>
      <c r="G10" s="522" t="s">
        <v>38</v>
      </c>
      <c r="H10" s="523"/>
      <c r="I10" s="523"/>
      <c r="J10" s="525"/>
      <c r="K10" s="16"/>
    </row>
    <row r="11" spans="1:11" ht="69.75" customHeight="1" x14ac:dyDescent="0.2">
      <c r="A11" s="138" t="s">
        <v>36</v>
      </c>
      <c r="B11" s="22" t="s">
        <v>39</v>
      </c>
      <c r="C11" s="22" t="s">
        <v>10</v>
      </c>
      <c r="D11" s="139" t="s">
        <v>11</v>
      </c>
      <c r="E11" s="24" t="s">
        <v>363</v>
      </c>
      <c r="F11" s="200"/>
      <c r="G11" s="22" t="s">
        <v>365</v>
      </c>
      <c r="H11" s="22" t="s">
        <v>12</v>
      </c>
      <c r="I11" s="139" t="s">
        <v>11</v>
      </c>
      <c r="J11" s="142" t="s">
        <v>13</v>
      </c>
      <c r="K11" s="142" t="s">
        <v>14</v>
      </c>
    </row>
    <row r="12" spans="1:11" ht="27" customHeight="1" thickBot="1" x14ac:dyDescent="0.25">
      <c r="A12" s="143" t="s">
        <v>22</v>
      </c>
      <c r="B12" s="34"/>
      <c r="C12" s="34"/>
      <c r="D12" s="35"/>
      <c r="E12" s="529" t="s">
        <v>23</v>
      </c>
      <c r="F12" s="530" t="s">
        <v>11</v>
      </c>
      <c r="G12" s="39"/>
      <c r="H12" s="39"/>
      <c r="I12" s="144"/>
      <c r="J12" s="16"/>
      <c r="K12" s="16"/>
    </row>
    <row r="13" spans="1:11" ht="24" customHeight="1" thickBot="1" x14ac:dyDescent="0.25">
      <c r="A13" s="202" t="s">
        <v>366</v>
      </c>
      <c r="B13" s="47"/>
      <c r="C13" s="147">
        <v>31</v>
      </c>
      <c r="D13" s="148">
        <f>B13*C13</f>
        <v>0</v>
      </c>
      <c r="E13" s="211"/>
      <c r="F13" s="207">
        <f>E13*0.2</f>
        <v>0</v>
      </c>
      <c r="G13" s="47"/>
      <c r="H13" s="147">
        <v>14</v>
      </c>
      <c r="I13" s="148">
        <f>G13*H13</f>
        <v>0</v>
      </c>
      <c r="J13" s="167"/>
      <c r="K13" s="204">
        <f>D13+I13+F13 -J13</f>
        <v>0</v>
      </c>
    </row>
    <row r="14" spans="1:11" ht="25.5" customHeight="1" thickBot="1" x14ac:dyDescent="0.25">
      <c r="A14" s="205" t="s">
        <v>367</v>
      </c>
      <c r="B14" s="168"/>
      <c r="C14" s="153">
        <v>31</v>
      </c>
      <c r="D14" s="154">
        <f>B14*C14</f>
        <v>0</v>
      </c>
      <c r="E14" s="211"/>
      <c r="F14" s="207">
        <f>E14*0.2</f>
        <v>0</v>
      </c>
      <c r="G14" s="168"/>
      <c r="H14" s="153">
        <v>14</v>
      </c>
      <c r="I14" s="154">
        <f>G14*H14</f>
        <v>0</v>
      </c>
      <c r="J14" s="169"/>
      <c r="K14" s="204">
        <f>D14+I14+F14 -J14</f>
        <v>0</v>
      </c>
    </row>
    <row r="15" spans="1:11" ht="23.25" customHeight="1" x14ac:dyDescent="0.2">
      <c r="A15" s="205" t="s">
        <v>368</v>
      </c>
      <c r="B15" s="208"/>
      <c r="C15" s="209">
        <v>26</v>
      </c>
      <c r="D15" s="210">
        <f>B15*C15</f>
        <v>0</v>
      </c>
      <c r="E15" s="211"/>
      <c r="F15" s="207">
        <f>E15*0.2</f>
        <v>0</v>
      </c>
      <c r="G15" s="208"/>
      <c r="H15" s="209">
        <v>14</v>
      </c>
      <c r="I15" s="210">
        <f>G15*H15</f>
        <v>0</v>
      </c>
      <c r="J15" s="214"/>
      <c r="K15" s="204">
        <f>D15+I15+F15 -J15</f>
        <v>0</v>
      </c>
    </row>
    <row r="16" spans="1:11" ht="10.5" customHeight="1" thickBot="1" x14ac:dyDescent="0.25">
      <c r="A16" s="156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2" ht="26.25" customHeight="1" thickTop="1" thickBot="1" x14ac:dyDescent="0.25">
      <c r="A17" s="157" t="s">
        <v>11</v>
      </c>
      <c r="B17" s="78">
        <f>SUM(B13:B15)</f>
        <v>0</v>
      </c>
      <c r="C17" s="158" t="s">
        <v>45</v>
      </c>
      <c r="D17" s="71">
        <f>SUM(D13:D15)</f>
        <v>0</v>
      </c>
      <c r="E17" s="78"/>
      <c r="F17" s="71">
        <f>SUM(F13:F15)</f>
        <v>0</v>
      </c>
      <c r="G17" s="528">
        <f>SUM(G13:G15)</f>
        <v>0</v>
      </c>
      <c r="H17" s="218" t="s">
        <v>15</v>
      </c>
      <c r="I17" s="527">
        <f>SUM(I13:I15)</f>
        <v>0</v>
      </c>
      <c r="J17" s="78">
        <f>SUM(J13:J15)</f>
        <v>0</v>
      </c>
      <c r="K17" s="531">
        <f>SUM(K13:K15)+J20</f>
        <v>0</v>
      </c>
    </row>
    <row r="18" spans="1:12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2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2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1700"/>
    </row>
    <row r="21" spans="1:12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2" x14ac:dyDescent="0.2">
      <c r="A22" s="2" t="s">
        <v>364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2.75" customHeight="1" x14ac:dyDescent="0.2">
      <c r="A23" s="2" t="s">
        <v>340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4:K4"/>
    <mergeCell ref="A3:K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Tabelle39"/>
  <dimension ref="A1:K23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7.42578125" customWidth="1"/>
    <col min="3" max="3" width="7" customWidth="1"/>
    <col min="4" max="4" width="11.7109375" customWidth="1"/>
    <col min="5" max="5" width="9.28515625" customWidth="1"/>
    <col min="6" max="6" width="8" customWidth="1"/>
    <col min="8" max="8" width="14.5703125" customWidth="1"/>
    <col min="9" max="9" width="15.42578125" customWidth="1"/>
  </cols>
  <sheetData>
    <row r="1" spans="1:9" x14ac:dyDescent="0.2">
      <c r="A1" s="1591" t="s">
        <v>424</v>
      </c>
      <c r="B1" s="2"/>
      <c r="C1" s="2"/>
      <c r="D1" s="2"/>
      <c r="E1" s="2"/>
      <c r="F1" s="2"/>
      <c r="G1" s="2"/>
      <c r="H1" s="2"/>
      <c r="I1" s="2"/>
    </row>
    <row r="2" spans="1:9" ht="21" customHeight="1" x14ac:dyDescent="0.2">
      <c r="A2" s="2"/>
      <c r="B2" s="2"/>
      <c r="C2" s="2"/>
      <c r="D2" s="2"/>
      <c r="E2" s="2"/>
      <c r="F2" s="2"/>
      <c r="G2" s="2"/>
      <c r="H2" s="14"/>
      <c r="I2" s="14"/>
    </row>
    <row r="3" spans="1:9" ht="15" customHeight="1" x14ac:dyDescent="0.2">
      <c r="A3" s="2867" t="s">
        <v>221</v>
      </c>
      <c r="B3" s="2867"/>
      <c r="C3" s="2867"/>
      <c r="D3" s="2867"/>
      <c r="E3" s="2867"/>
      <c r="F3" s="2867"/>
      <c r="G3" s="2867"/>
      <c r="H3" s="2867"/>
      <c r="I3" s="2867"/>
    </row>
    <row r="4" spans="1:9" x14ac:dyDescent="0.2">
      <c r="A4" s="2866" t="s">
        <v>488</v>
      </c>
      <c r="B4" s="2866"/>
      <c r="C4" s="2866"/>
      <c r="D4" s="2866"/>
      <c r="E4" s="2866"/>
      <c r="F4" s="2866"/>
      <c r="G4" s="2866"/>
      <c r="H4" s="2866"/>
      <c r="I4" s="2866"/>
    </row>
    <row r="5" spans="1:9" x14ac:dyDescent="0.2">
      <c r="A5" s="2"/>
      <c r="B5" s="2"/>
      <c r="C5" s="2"/>
      <c r="D5" s="2"/>
      <c r="E5" s="2"/>
      <c r="F5" s="2"/>
      <c r="G5" s="2"/>
      <c r="H5" s="2"/>
      <c r="I5" s="2"/>
    </row>
    <row r="6" spans="1:9" x14ac:dyDescent="0.2">
      <c r="A6" s="1" t="s">
        <v>2</v>
      </c>
      <c r="B6" s="2"/>
      <c r="C6" s="4"/>
      <c r="D6" s="4"/>
      <c r="E6" s="4"/>
      <c r="F6" s="4"/>
      <c r="G6" s="2"/>
      <c r="H6" s="2" t="s">
        <v>3</v>
      </c>
      <c r="I6" s="4"/>
    </row>
    <row r="7" spans="1:9" x14ac:dyDescent="0.2">
      <c r="A7" s="2"/>
      <c r="B7" s="2"/>
      <c r="C7" s="2"/>
      <c r="D7" s="2"/>
      <c r="E7" s="2"/>
      <c r="F7" s="2"/>
      <c r="G7" s="2"/>
      <c r="H7" s="2" t="s">
        <v>4</v>
      </c>
      <c r="I7" s="172" t="str">
        <f>Logo!B1</f>
        <v>2026/27</v>
      </c>
    </row>
    <row r="8" spans="1:9" ht="13.5" thickBo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9" ht="13.5" thickTop="1" x14ac:dyDescent="0.2">
      <c r="A9" s="127"/>
      <c r="B9" s="9" t="s">
        <v>5</v>
      </c>
      <c r="C9" s="9"/>
      <c r="D9" s="9"/>
      <c r="E9" s="9" t="s">
        <v>6</v>
      </c>
      <c r="F9" s="9"/>
      <c r="G9" s="9"/>
      <c r="H9" s="524" t="s">
        <v>7</v>
      </c>
      <c r="I9" s="12" t="s">
        <v>8</v>
      </c>
    </row>
    <row r="10" spans="1:9" ht="35.25" customHeight="1" thickBot="1" x14ac:dyDescent="0.25">
      <c r="A10" s="131"/>
      <c r="B10" s="166"/>
      <c r="C10" s="166"/>
      <c r="D10" s="166"/>
      <c r="E10" s="522" t="s">
        <v>38</v>
      </c>
      <c r="F10" s="523"/>
      <c r="G10" s="523"/>
      <c r="H10" s="525"/>
      <c r="I10" s="16"/>
    </row>
    <row r="11" spans="1:9" ht="69.75" customHeight="1" x14ac:dyDescent="0.2">
      <c r="A11" s="138" t="s">
        <v>36</v>
      </c>
      <c r="B11" s="22" t="s">
        <v>39</v>
      </c>
      <c r="C11" s="22" t="s">
        <v>10</v>
      </c>
      <c r="D11" s="139" t="s">
        <v>11</v>
      </c>
      <c r="E11" s="22" t="s">
        <v>365</v>
      </c>
      <c r="F11" s="22" t="s">
        <v>12</v>
      </c>
      <c r="G11" s="139" t="s">
        <v>11</v>
      </c>
      <c r="H11" s="142" t="s">
        <v>25</v>
      </c>
      <c r="I11" s="142" t="s">
        <v>131</v>
      </c>
    </row>
    <row r="12" spans="1:9" ht="27" customHeight="1" thickBot="1" x14ac:dyDescent="0.25">
      <c r="A12" s="143" t="s">
        <v>313</v>
      </c>
      <c r="B12" s="34"/>
      <c r="C12" s="34"/>
      <c r="D12" s="35"/>
      <c r="E12" s="39"/>
      <c r="F12" s="39"/>
      <c r="G12" s="144"/>
      <c r="H12" s="16"/>
      <c r="I12" s="16"/>
    </row>
    <row r="13" spans="1:9" ht="24" customHeight="1" thickBot="1" x14ac:dyDescent="0.25">
      <c r="A13" s="519" t="s">
        <v>425</v>
      </c>
      <c r="B13" s="47"/>
      <c r="C13" s="147">
        <v>27</v>
      </c>
      <c r="D13" s="148">
        <f>B13*C13</f>
        <v>0</v>
      </c>
      <c r="E13" s="47"/>
      <c r="F13" s="147">
        <v>6</v>
      </c>
      <c r="G13" s="148">
        <f>E13*F13</f>
        <v>0</v>
      </c>
      <c r="H13" s="167"/>
      <c r="I13" s="204">
        <f>D13+G13-H13</f>
        <v>0</v>
      </c>
    </row>
    <row r="14" spans="1:9" ht="25.5" customHeight="1" thickBot="1" x14ac:dyDescent="0.25">
      <c r="A14" s="520" t="s">
        <v>426</v>
      </c>
      <c r="B14" s="168"/>
      <c r="C14" s="153">
        <v>22</v>
      </c>
      <c r="D14" s="154">
        <f>B14*C14</f>
        <v>0</v>
      </c>
      <c r="E14" s="168"/>
      <c r="F14" s="153">
        <v>6</v>
      </c>
      <c r="G14" s="154">
        <f>E14*F14</f>
        <v>0</v>
      </c>
      <c r="H14" s="169"/>
      <c r="I14" s="204">
        <f>D14+G14-H14</f>
        <v>0</v>
      </c>
    </row>
    <row r="15" spans="1:9" ht="23.25" customHeight="1" x14ac:dyDescent="0.2">
      <c r="A15" s="520" t="s">
        <v>427</v>
      </c>
      <c r="B15" s="208"/>
      <c r="C15" s="209">
        <v>20</v>
      </c>
      <c r="D15" s="210">
        <f>B15*C15</f>
        <v>0</v>
      </c>
      <c r="E15" s="208"/>
      <c r="F15" s="209">
        <v>6</v>
      </c>
      <c r="G15" s="210">
        <f>E15*F15</f>
        <v>0</v>
      </c>
      <c r="H15" s="214"/>
      <c r="I15" s="204">
        <f>D15+G15-H15</f>
        <v>0</v>
      </c>
    </row>
    <row r="16" spans="1:9" ht="10.5" customHeight="1" thickBot="1" x14ac:dyDescent="0.25">
      <c r="A16" s="156"/>
      <c r="B16" s="2"/>
      <c r="C16" s="2"/>
      <c r="D16" s="2"/>
      <c r="E16" s="2"/>
      <c r="F16" s="2"/>
      <c r="G16" s="2"/>
      <c r="H16" s="2"/>
      <c r="I16" s="2"/>
    </row>
    <row r="17" spans="1:11" ht="26.25" customHeight="1" thickTop="1" thickBot="1" x14ac:dyDescent="0.25">
      <c r="A17" s="157" t="s">
        <v>11</v>
      </c>
      <c r="B17" s="78">
        <f>SUM(B13:B15)</f>
        <v>0</v>
      </c>
      <c r="C17" s="158" t="s">
        <v>45</v>
      </c>
      <c r="D17" s="71">
        <f>SUM(D13:D15)</f>
        <v>0</v>
      </c>
      <c r="E17" s="528">
        <f>SUM(E13:E15)</f>
        <v>0</v>
      </c>
      <c r="F17" s="218" t="s">
        <v>15</v>
      </c>
      <c r="G17" s="527">
        <f>SUM(G13:G15)</f>
        <v>0</v>
      </c>
      <c r="H17" s="78">
        <f>SUM(H13:H15)</f>
        <v>0</v>
      </c>
      <c r="I17" s="531">
        <f>SUM(I13:I15)+I20</f>
        <v>0</v>
      </c>
    </row>
    <row r="18" spans="1:11" ht="13.5" thickTop="1" x14ac:dyDescent="0.2">
      <c r="A18" s="2"/>
      <c r="B18" s="2"/>
      <c r="C18" s="2"/>
      <c r="D18" s="2"/>
      <c r="E18" s="2"/>
      <c r="F18" s="2"/>
      <c r="G18" s="2"/>
      <c r="H18" s="2"/>
      <c r="I18" s="2"/>
    </row>
    <row r="19" spans="1:11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1700"/>
      <c r="J20" s="2"/>
    </row>
    <row r="21" spans="1:11" x14ac:dyDescent="0.2">
      <c r="A21" s="2"/>
      <c r="B21" s="2"/>
      <c r="C21" s="2"/>
      <c r="D21" s="2"/>
      <c r="E21" s="2"/>
      <c r="F21" s="2"/>
      <c r="G21" s="2"/>
      <c r="H21" s="2"/>
      <c r="I21" s="2"/>
    </row>
    <row r="22" spans="1:11" x14ac:dyDescent="0.2">
      <c r="A22" s="2" t="s">
        <v>428</v>
      </c>
      <c r="B22" s="2"/>
      <c r="C22" s="2"/>
      <c r="D22" s="2"/>
      <c r="E22" s="2"/>
      <c r="F22" s="2"/>
      <c r="G22" s="2"/>
      <c r="H22" s="2"/>
      <c r="I22" s="2"/>
      <c r="J22" s="2"/>
    </row>
    <row r="23" spans="1:11" ht="12.75" customHeight="1" x14ac:dyDescent="0.2">
      <c r="A23" s="2" t="s">
        <v>429</v>
      </c>
      <c r="B23" s="2"/>
      <c r="C23" s="2"/>
      <c r="D23" s="2"/>
      <c r="E23" s="2"/>
      <c r="F23" s="2"/>
      <c r="G23" s="2"/>
      <c r="H23" s="2"/>
      <c r="I23" s="2"/>
      <c r="J23" s="2"/>
    </row>
  </sheetData>
  <customSheetViews>
    <customSheetView guid="{2CE9943A-8A31-4E31-B3EE-3F9C82D3339D}" showGridLines="0">
      <selection activeCell="E15" sqref="E15"/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4:I4"/>
    <mergeCell ref="A3:I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cdm_fak_res_holz">
    <pageSetUpPr fitToPage="1"/>
  </sheetPr>
  <dimension ref="A1:IV29"/>
  <sheetViews>
    <sheetView showRowColHeaders="0" zoomScaleNormal="100" workbookViewId="0">
      <pane ySplit="70" topLeftCell="A71" activePane="bottomLeft" state="frozen"/>
      <selection pane="bottomLeft"/>
    </sheetView>
  </sheetViews>
  <sheetFormatPr baseColWidth="10" defaultColWidth="12.5703125" defaultRowHeight="12" x14ac:dyDescent="0.15"/>
  <cols>
    <col min="1" max="1" width="18.28515625" style="1344" customWidth="1"/>
    <col min="2" max="2" width="6.7109375" style="1344" customWidth="1"/>
    <col min="3" max="16384" width="12.5703125" style="1344"/>
  </cols>
  <sheetData>
    <row r="1" spans="1:11" ht="12.75" customHeight="1" x14ac:dyDescent="0.2">
      <c r="A1" s="1624" t="s">
        <v>709</v>
      </c>
    </row>
    <row r="2" spans="1:11" ht="16.5" customHeight="1" x14ac:dyDescent="0.25">
      <c r="A2" s="2812"/>
      <c r="B2" s="2812"/>
      <c r="C2" s="2812"/>
      <c r="D2" s="2812"/>
      <c r="E2" s="2812"/>
      <c r="F2" s="2812"/>
      <c r="G2" s="2812"/>
      <c r="H2" s="2812"/>
      <c r="I2" s="2812"/>
      <c r="J2" s="2812"/>
      <c r="K2" s="2812"/>
    </row>
    <row r="3" spans="1:11" ht="18.75" customHeight="1" x14ac:dyDescent="0.25">
      <c r="A3" s="2812"/>
      <c r="B3" s="2812"/>
      <c r="C3" s="2812"/>
      <c r="D3" s="2812"/>
      <c r="E3" s="2812"/>
      <c r="F3" s="2812"/>
      <c r="G3" s="2812"/>
      <c r="H3" s="2812"/>
      <c r="I3" s="2812"/>
      <c r="J3" s="2812"/>
      <c r="K3" s="2812"/>
    </row>
    <row r="4" spans="1:11" ht="12" customHeight="1" x14ac:dyDescent="0.15"/>
    <row r="6" spans="1:11" ht="15" x14ac:dyDescent="0.2">
      <c r="A6" s="2810"/>
      <c r="B6" s="2810"/>
      <c r="C6" s="2810"/>
      <c r="D6" s="2810"/>
      <c r="E6" s="2810"/>
      <c r="F6" s="2810"/>
      <c r="G6" s="2810"/>
      <c r="H6" s="2810"/>
      <c r="I6" s="2810"/>
      <c r="J6" s="2810"/>
      <c r="K6" s="2810"/>
    </row>
    <row r="8" spans="1:11" ht="15" x14ac:dyDescent="0.2">
      <c r="A8" s="2810"/>
      <c r="B8" s="2810"/>
      <c r="C8" s="2810"/>
      <c r="D8" s="2810"/>
      <c r="E8" s="2810"/>
      <c r="F8" s="2810"/>
      <c r="G8" s="2810"/>
      <c r="H8" s="2810"/>
      <c r="I8" s="2810"/>
      <c r="J8" s="2810"/>
      <c r="K8" s="2810"/>
    </row>
    <row r="12" spans="1:11" ht="12.75" x14ac:dyDescent="0.2">
      <c r="C12" s="1345"/>
    </row>
    <row r="17" spans="1:256" x14ac:dyDescent="0.15">
      <c r="A17" s="1346" t="s">
        <v>0</v>
      </c>
    </row>
    <row r="18" spans="1:256" x14ac:dyDescent="0.15">
      <c r="A18" s="1346"/>
    </row>
    <row r="19" spans="1:256" x14ac:dyDescent="0.15">
      <c r="A19" s="1346"/>
    </row>
    <row r="20" spans="1:256" x14ac:dyDescent="0.15">
      <c r="A20" s="1346"/>
    </row>
    <row r="21" spans="1:256" x14ac:dyDescent="0.15">
      <c r="A21" s="1344" t="s">
        <v>1</v>
      </c>
    </row>
    <row r="27" spans="1:256" s="1347" customFormat="1" x14ac:dyDescent="0.15">
      <c r="N27" s="1344"/>
      <c r="O27" s="1344"/>
      <c r="P27" s="1344"/>
      <c r="Q27" s="1344"/>
      <c r="R27" s="1344"/>
      <c r="S27" s="1344"/>
      <c r="T27" s="1344"/>
      <c r="U27" s="1344"/>
      <c r="V27" s="1344"/>
      <c r="W27" s="1344"/>
      <c r="X27" s="1344"/>
      <c r="Y27" s="1344"/>
      <c r="Z27" s="1344"/>
      <c r="AA27" s="1344"/>
      <c r="AB27" s="1344"/>
      <c r="AC27" s="1344"/>
      <c r="AD27" s="1344"/>
      <c r="AE27" s="1344"/>
      <c r="AF27" s="1344"/>
      <c r="AG27" s="1344"/>
      <c r="AH27" s="1344"/>
      <c r="AI27" s="1344"/>
      <c r="AJ27" s="1344"/>
      <c r="AK27" s="1344"/>
      <c r="AL27" s="1344"/>
      <c r="AM27" s="1344"/>
      <c r="AN27" s="1344"/>
      <c r="AO27" s="1344"/>
      <c r="AP27" s="1344"/>
      <c r="AQ27" s="1344"/>
      <c r="AR27" s="1344"/>
      <c r="AS27" s="1344"/>
      <c r="AT27" s="1344"/>
      <c r="AU27" s="1344"/>
      <c r="AV27" s="1344"/>
      <c r="AW27" s="1344"/>
      <c r="AX27" s="1344"/>
      <c r="AY27" s="1344"/>
      <c r="AZ27" s="1344"/>
      <c r="BA27" s="1344"/>
      <c r="BB27" s="1344"/>
      <c r="BC27" s="1344"/>
      <c r="BD27" s="1344"/>
      <c r="BE27" s="1344"/>
      <c r="BF27" s="1344"/>
      <c r="BG27" s="1344"/>
      <c r="BH27" s="1344"/>
      <c r="BI27" s="1344"/>
      <c r="BJ27" s="1344"/>
      <c r="BK27" s="1344"/>
      <c r="BL27" s="1344"/>
      <c r="BM27" s="1344"/>
      <c r="BN27" s="1344"/>
      <c r="BO27" s="1344"/>
      <c r="BP27" s="1344"/>
      <c r="BQ27" s="1344"/>
      <c r="BR27" s="1344"/>
      <c r="BS27" s="1344"/>
      <c r="BT27" s="1344"/>
      <c r="BU27" s="1344"/>
      <c r="BV27" s="1344"/>
      <c r="BW27" s="1344"/>
      <c r="BX27" s="1344"/>
      <c r="BY27" s="1344"/>
      <c r="BZ27" s="1344"/>
      <c r="CA27" s="1344"/>
      <c r="CB27" s="1344"/>
      <c r="CC27" s="1344"/>
      <c r="CD27" s="1344"/>
      <c r="CE27" s="1344"/>
      <c r="CF27" s="1344"/>
      <c r="CG27" s="1344"/>
      <c r="CH27" s="1344"/>
      <c r="CI27" s="1344"/>
      <c r="CJ27" s="1344"/>
      <c r="CK27" s="1344"/>
      <c r="CL27" s="1344"/>
      <c r="CM27" s="1344"/>
      <c r="CN27" s="1344"/>
      <c r="CO27" s="1344"/>
      <c r="CP27" s="1344"/>
      <c r="CQ27" s="1344"/>
      <c r="CR27" s="1344"/>
      <c r="CS27" s="1344"/>
      <c r="CT27" s="1344"/>
      <c r="CU27" s="1344"/>
      <c r="CV27" s="1344"/>
      <c r="CW27" s="1344"/>
      <c r="CX27" s="1344"/>
      <c r="CY27" s="1344"/>
      <c r="CZ27" s="1344"/>
      <c r="DA27" s="1344"/>
      <c r="DB27" s="1344"/>
      <c r="DC27" s="1344"/>
      <c r="DD27" s="1344"/>
      <c r="DE27" s="1344"/>
      <c r="DF27" s="1344"/>
      <c r="DG27" s="1344"/>
      <c r="DH27" s="1344"/>
      <c r="DI27" s="1344"/>
      <c r="DJ27" s="1344"/>
      <c r="DK27" s="1344"/>
      <c r="DL27" s="1344"/>
      <c r="DM27" s="1344"/>
      <c r="DN27" s="1344"/>
      <c r="DO27" s="1344"/>
      <c r="DP27" s="1344"/>
      <c r="DQ27" s="1344"/>
      <c r="DR27" s="1344"/>
      <c r="DS27" s="1344"/>
      <c r="DT27" s="1344"/>
      <c r="DU27" s="1344"/>
      <c r="DV27" s="1344"/>
      <c r="DW27" s="1344"/>
      <c r="DX27" s="1344"/>
      <c r="DY27" s="1344"/>
      <c r="DZ27" s="1344"/>
      <c r="EA27" s="1344"/>
      <c r="EB27" s="1344"/>
      <c r="EC27" s="1344"/>
      <c r="ED27" s="1344"/>
      <c r="EE27" s="1344"/>
      <c r="EF27" s="1344"/>
      <c r="EG27" s="1344"/>
      <c r="EH27" s="1344"/>
      <c r="EI27" s="1344"/>
      <c r="EJ27" s="1344"/>
      <c r="EK27" s="1344"/>
      <c r="EL27" s="1344"/>
      <c r="EM27" s="1344"/>
      <c r="EN27" s="1344"/>
      <c r="EO27" s="1344"/>
      <c r="EP27" s="1344"/>
      <c r="EQ27" s="1344"/>
      <c r="ER27" s="1344"/>
      <c r="ES27" s="1344"/>
      <c r="ET27" s="1344"/>
      <c r="EU27" s="1344"/>
      <c r="EV27" s="1344"/>
      <c r="EW27" s="1344"/>
      <c r="EX27" s="1344"/>
      <c r="EY27" s="1344"/>
      <c r="EZ27" s="1344"/>
      <c r="FA27" s="1344"/>
      <c r="FB27" s="1344"/>
      <c r="FC27" s="1344"/>
      <c r="FD27" s="1344"/>
      <c r="FE27" s="1344"/>
      <c r="FF27" s="1344"/>
      <c r="FG27" s="1344"/>
      <c r="FH27" s="1344"/>
      <c r="FI27" s="1344"/>
      <c r="FJ27" s="1344"/>
      <c r="FK27" s="1344"/>
      <c r="FL27" s="1344"/>
      <c r="FM27" s="1344"/>
      <c r="FN27" s="1344"/>
      <c r="FO27" s="1344"/>
      <c r="FP27" s="1344"/>
      <c r="FQ27" s="1344"/>
      <c r="FR27" s="1344"/>
      <c r="FS27" s="1344"/>
      <c r="FT27" s="1344"/>
      <c r="FU27" s="1344"/>
      <c r="FV27" s="1344"/>
      <c r="FW27" s="1344"/>
      <c r="FX27" s="1344"/>
      <c r="FY27" s="1344"/>
      <c r="FZ27" s="1344"/>
      <c r="GA27" s="1344"/>
      <c r="GB27" s="1344"/>
      <c r="GC27" s="1344"/>
      <c r="GD27" s="1344"/>
      <c r="GE27" s="1344"/>
      <c r="GF27" s="1344"/>
      <c r="GG27" s="1344"/>
      <c r="GH27" s="1344"/>
      <c r="GI27" s="1344"/>
      <c r="GJ27" s="1344"/>
      <c r="GK27" s="1344"/>
      <c r="GL27" s="1344"/>
      <c r="GM27" s="1344"/>
      <c r="GN27" s="1344"/>
      <c r="GO27" s="1344"/>
      <c r="GP27" s="1344"/>
      <c r="GQ27" s="1344"/>
      <c r="GR27" s="1344"/>
      <c r="GS27" s="1344"/>
      <c r="GT27" s="1344"/>
      <c r="GU27" s="1344"/>
      <c r="GV27" s="1344"/>
      <c r="GW27" s="1344"/>
      <c r="GX27" s="1344"/>
      <c r="GY27" s="1344"/>
      <c r="GZ27" s="1344"/>
      <c r="HA27" s="1344"/>
      <c r="HB27" s="1344"/>
      <c r="HC27" s="1344"/>
      <c r="HD27" s="1344"/>
      <c r="HE27" s="1344"/>
      <c r="HF27" s="1344"/>
      <c r="HG27" s="1344"/>
      <c r="HH27" s="1344"/>
      <c r="HI27" s="1344"/>
      <c r="HJ27" s="1344"/>
      <c r="HK27" s="1344"/>
      <c r="HL27" s="1344"/>
      <c r="HM27" s="1344"/>
      <c r="HN27" s="1344"/>
      <c r="HO27" s="1344"/>
      <c r="HP27" s="1344"/>
      <c r="HQ27" s="1344"/>
      <c r="HR27" s="1344"/>
      <c r="HS27" s="1344"/>
      <c r="HT27" s="1344"/>
      <c r="HU27" s="1344"/>
      <c r="HV27" s="1344"/>
      <c r="HW27" s="1344"/>
      <c r="HX27" s="1344"/>
      <c r="HY27" s="1344"/>
      <c r="HZ27" s="1344"/>
      <c r="IA27" s="1344"/>
      <c r="IB27" s="1344"/>
      <c r="IC27" s="1344"/>
      <c r="ID27" s="1344"/>
      <c r="IE27" s="1344"/>
      <c r="IF27" s="1344"/>
      <c r="IG27" s="1344"/>
      <c r="IH27" s="1344"/>
      <c r="II27" s="1344"/>
      <c r="IJ27" s="1344"/>
      <c r="IK27" s="1344"/>
      <c r="IL27" s="1344"/>
      <c r="IM27" s="1344"/>
      <c r="IN27" s="1344"/>
      <c r="IO27" s="1344"/>
      <c r="IP27" s="1344"/>
      <c r="IQ27" s="1344"/>
      <c r="IR27" s="1344"/>
      <c r="IS27" s="1344"/>
      <c r="IT27" s="1344"/>
      <c r="IU27" s="1344"/>
      <c r="IV27" s="1344"/>
    </row>
    <row r="28" spans="1:256" x14ac:dyDescent="0.15">
      <c r="A28" s="1347"/>
      <c r="B28" s="1347"/>
      <c r="C28" s="1347"/>
      <c r="D28" s="1347"/>
      <c r="E28" s="1347"/>
      <c r="F28" s="1347"/>
      <c r="G28" s="1347"/>
      <c r="H28" s="1347"/>
      <c r="I28" s="1347"/>
      <c r="J28" s="1347"/>
      <c r="K28" s="1347"/>
    </row>
    <row r="29" spans="1:256" x14ac:dyDescent="0.15">
      <c r="A29" s="1347"/>
      <c r="B29" s="1347"/>
      <c r="C29" s="1347"/>
      <c r="D29" s="1347"/>
      <c r="E29" s="1347"/>
      <c r="F29" s="1347"/>
      <c r="G29" s="1347"/>
      <c r="H29" s="1347"/>
      <c r="I29" s="1347"/>
      <c r="J29" s="1347"/>
      <c r="K29" s="1347"/>
    </row>
  </sheetData>
  <sheetProtection selectLockedCells="1" selectUnlockedCells="1"/>
  <customSheetViews>
    <customSheetView guid="{2CE9943A-8A31-4E31-B3EE-3F9C82D3339D}">
      <pane ySplit="69" topLeftCell="A71" activePane="bottomLeft" state="frozen"/>
      <selection pane="bottomLeft" activeCell="A4" sqref="A4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mergeCells count="4">
    <mergeCell ref="A2:K2"/>
    <mergeCell ref="A3:K3"/>
    <mergeCell ref="A6:K6"/>
    <mergeCell ref="A8:K8"/>
  </mergeCells>
  <phoneticPr fontId="30" type="noConversion"/>
  <pageMargins left="0.78740157499999996" right="0.78740157499999996" top="0.984251969" bottom="0.984251969" header="0.4921259845" footer="0.4921259845"/>
  <pageSetup paperSize="9" scale="95" orientation="landscape" r:id="rId2"/>
  <headerFooter alignWithMargins="0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Tabelle99"/>
  <dimension ref="A1:K22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7.42578125" customWidth="1"/>
    <col min="3" max="3" width="7" customWidth="1"/>
    <col min="4" max="4" width="11.7109375" customWidth="1"/>
    <col min="5" max="5" width="9.28515625" customWidth="1"/>
    <col min="6" max="6" width="8" customWidth="1"/>
    <col min="8" max="8" width="14.5703125" customWidth="1"/>
    <col min="9" max="9" width="15.42578125" customWidth="1"/>
  </cols>
  <sheetData>
    <row r="1" spans="1:9" x14ac:dyDescent="0.2">
      <c r="A1" s="1591" t="s">
        <v>474</v>
      </c>
      <c r="B1" s="2"/>
      <c r="C1" s="2"/>
      <c r="D1" s="2"/>
      <c r="E1" s="2"/>
      <c r="F1" s="2"/>
      <c r="G1" s="2"/>
      <c r="H1" s="2"/>
      <c r="I1" s="2"/>
    </row>
    <row r="2" spans="1:9" ht="21" customHeight="1" x14ac:dyDescent="0.2">
      <c r="A2" s="2"/>
      <c r="B2" s="2"/>
      <c r="C2" s="2"/>
      <c r="D2" s="2"/>
      <c r="E2" s="2"/>
      <c r="F2" s="2"/>
      <c r="G2" s="2"/>
      <c r="H2" s="14"/>
      <c r="I2" s="14"/>
    </row>
    <row r="3" spans="1:9" ht="15" customHeight="1" x14ac:dyDescent="0.2">
      <c r="A3" s="2867" t="s">
        <v>221</v>
      </c>
      <c r="B3" s="2867"/>
      <c r="C3" s="2867"/>
      <c r="D3" s="2867"/>
      <c r="E3" s="2867"/>
      <c r="F3" s="2867"/>
      <c r="G3" s="2867"/>
      <c r="H3" s="2867"/>
      <c r="I3" s="2867"/>
    </row>
    <row r="4" spans="1:9" x14ac:dyDescent="0.2">
      <c r="A4" s="2866" t="s">
        <v>489</v>
      </c>
      <c r="B4" s="2866"/>
      <c r="C4" s="2866"/>
      <c r="D4" s="2866"/>
      <c r="E4" s="2866"/>
      <c r="F4" s="2866"/>
      <c r="G4" s="2866"/>
      <c r="H4" s="2866"/>
      <c r="I4" s="2866"/>
    </row>
    <row r="5" spans="1:9" x14ac:dyDescent="0.2">
      <c r="A5" s="2"/>
      <c r="B5" s="2"/>
      <c r="C5" s="2"/>
      <c r="D5" s="2"/>
      <c r="E5" s="2"/>
      <c r="F5" s="2"/>
      <c r="G5" s="2"/>
      <c r="H5" s="2"/>
      <c r="I5" s="2"/>
    </row>
    <row r="6" spans="1:9" x14ac:dyDescent="0.2">
      <c r="A6" s="1" t="s">
        <v>2</v>
      </c>
      <c r="B6" s="2"/>
      <c r="C6" s="4"/>
      <c r="D6" s="4"/>
      <c r="E6" s="4"/>
      <c r="F6" s="4"/>
      <c r="G6" s="2"/>
      <c r="H6" s="2" t="s">
        <v>3</v>
      </c>
      <c r="I6" s="4"/>
    </row>
    <row r="7" spans="1:9" x14ac:dyDescent="0.2">
      <c r="A7" s="2"/>
      <c r="B7" s="2"/>
      <c r="C7" s="2"/>
      <c r="D7" s="2"/>
      <c r="E7" s="2"/>
      <c r="F7" s="2"/>
      <c r="G7" s="2"/>
      <c r="H7" s="2" t="s">
        <v>4</v>
      </c>
      <c r="I7" s="172" t="str">
        <f>Logo!B1</f>
        <v>2026/27</v>
      </c>
    </row>
    <row r="8" spans="1:9" ht="13.5" thickBo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9" ht="13.5" thickTop="1" x14ac:dyDescent="0.2">
      <c r="A9" s="127"/>
      <c r="B9" s="9" t="s">
        <v>5</v>
      </c>
      <c r="C9" s="9"/>
      <c r="D9" s="9"/>
      <c r="E9" s="9" t="s">
        <v>6</v>
      </c>
      <c r="F9" s="9"/>
      <c r="G9" s="9"/>
      <c r="H9" s="524" t="s">
        <v>7</v>
      </c>
      <c r="I9" s="12" t="s">
        <v>8</v>
      </c>
    </row>
    <row r="10" spans="1:9" ht="35.25" customHeight="1" thickBot="1" x14ac:dyDescent="0.25">
      <c r="A10" s="131"/>
      <c r="B10" s="166"/>
      <c r="C10" s="166"/>
      <c r="D10" s="166"/>
      <c r="E10" s="522" t="s">
        <v>38</v>
      </c>
      <c r="F10" s="523"/>
      <c r="G10" s="523"/>
      <c r="H10" s="525"/>
      <c r="I10" s="16"/>
    </row>
    <row r="11" spans="1:9" ht="69.75" customHeight="1" x14ac:dyDescent="0.2">
      <c r="A11" s="138" t="s">
        <v>36</v>
      </c>
      <c r="B11" s="22" t="s">
        <v>39</v>
      </c>
      <c r="C11" s="22" t="s">
        <v>10</v>
      </c>
      <c r="D11" s="139" t="s">
        <v>11</v>
      </c>
      <c r="E11" s="22" t="s">
        <v>41</v>
      </c>
      <c r="F11" s="22" t="s">
        <v>12</v>
      </c>
      <c r="G11" s="139" t="s">
        <v>11</v>
      </c>
      <c r="H11" s="142" t="s">
        <v>25</v>
      </c>
      <c r="I11" s="142" t="s">
        <v>131</v>
      </c>
    </row>
    <row r="12" spans="1:9" ht="27" customHeight="1" thickBot="1" x14ac:dyDescent="0.25">
      <c r="A12" s="143" t="s">
        <v>313</v>
      </c>
      <c r="B12" s="34"/>
      <c r="C12" s="34"/>
      <c r="D12" s="35"/>
      <c r="E12" s="39"/>
      <c r="F12" s="39"/>
      <c r="G12" s="144"/>
      <c r="H12" s="16"/>
      <c r="I12" s="16"/>
    </row>
    <row r="13" spans="1:9" ht="24" customHeight="1" thickBot="1" x14ac:dyDescent="0.25">
      <c r="A13" s="519">
        <v>1</v>
      </c>
      <c r="B13" s="47"/>
      <c r="C13" s="147">
        <v>40</v>
      </c>
      <c r="D13" s="148">
        <f>B13*C13</f>
        <v>0</v>
      </c>
      <c r="E13" s="47"/>
      <c r="F13" s="147">
        <v>7</v>
      </c>
      <c r="G13" s="148">
        <f>E13*F13</f>
        <v>0</v>
      </c>
      <c r="H13" s="167"/>
      <c r="I13" s="204">
        <f>D13+G13-H13</f>
        <v>0</v>
      </c>
    </row>
    <row r="14" spans="1:9" ht="25.5" customHeight="1" x14ac:dyDescent="0.2">
      <c r="A14" s="520" t="s">
        <v>472</v>
      </c>
      <c r="B14" s="168"/>
      <c r="C14" s="153">
        <v>18</v>
      </c>
      <c r="D14" s="154">
        <f>B14*C14</f>
        <v>0</v>
      </c>
      <c r="E14" s="168"/>
      <c r="F14" s="153">
        <v>6</v>
      </c>
      <c r="G14" s="154">
        <f>E14*F14</f>
        <v>0</v>
      </c>
      <c r="H14" s="169"/>
      <c r="I14" s="204">
        <f>D14+G14-H14</f>
        <v>0</v>
      </c>
    </row>
    <row r="15" spans="1:9" ht="10.5" customHeight="1" thickBot="1" x14ac:dyDescent="0.25">
      <c r="A15" s="156"/>
      <c r="B15" s="2"/>
      <c r="C15" s="2"/>
      <c r="D15" s="2"/>
      <c r="E15" s="2"/>
      <c r="F15" s="2"/>
      <c r="G15" s="2"/>
      <c r="H15" s="2"/>
      <c r="I15" s="2"/>
    </row>
    <row r="16" spans="1:9" ht="26.25" customHeight="1" thickTop="1" thickBot="1" x14ac:dyDescent="0.25">
      <c r="A16" s="157" t="s">
        <v>11</v>
      </c>
      <c r="B16" s="78">
        <f>SUM(B13:B14)</f>
        <v>0</v>
      </c>
      <c r="C16" s="158" t="s">
        <v>45</v>
      </c>
      <c r="D16" s="71">
        <f>SUM(D13:D14)</f>
        <v>0</v>
      </c>
      <c r="E16" s="528">
        <f>SUM(E13:E14)</f>
        <v>0</v>
      </c>
      <c r="F16" s="218" t="s">
        <v>15</v>
      </c>
      <c r="G16" s="527">
        <f>SUM(G13:G14)</f>
        <v>0</v>
      </c>
      <c r="H16" s="78">
        <f>SUM(H13:H14)</f>
        <v>0</v>
      </c>
      <c r="I16" s="531">
        <f>SUM(I13:I14)+I19</f>
        <v>0</v>
      </c>
    </row>
    <row r="17" spans="1:11" ht="13.5" thickTop="1" x14ac:dyDescent="0.2">
      <c r="A17" s="2"/>
      <c r="B17" s="2"/>
      <c r="C17" s="2"/>
      <c r="D17" s="2"/>
      <c r="E17" s="2"/>
      <c r="F17" s="2"/>
      <c r="G17" s="2"/>
      <c r="H17" s="2"/>
      <c r="I17" s="2"/>
    </row>
    <row r="18" spans="1:11" x14ac:dyDescent="0.2">
      <c r="A18" s="2" t="s">
        <v>546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ht="24" customHeight="1" x14ac:dyDescent="0.2">
      <c r="A19" s="2" t="s">
        <v>547</v>
      </c>
      <c r="B19" s="2"/>
      <c r="C19" s="2"/>
      <c r="D19" s="1700"/>
      <c r="E19" s="2"/>
      <c r="F19" s="2" t="s">
        <v>548</v>
      </c>
      <c r="G19" s="2"/>
      <c r="H19" s="2"/>
      <c r="I19" s="1700"/>
      <c r="J19" s="2"/>
    </row>
    <row r="20" spans="1:11" x14ac:dyDescent="0.2">
      <c r="A20" s="2"/>
      <c r="B20" s="2"/>
      <c r="C20" s="2"/>
      <c r="D20" s="2"/>
      <c r="E20" s="2"/>
      <c r="F20" s="2"/>
      <c r="G20" s="2"/>
      <c r="H20" s="2"/>
      <c r="I20" s="2"/>
    </row>
    <row r="21" spans="1:11" x14ac:dyDescent="0.2">
      <c r="A21" s="1591" t="s">
        <v>473</v>
      </c>
      <c r="B21" s="2"/>
      <c r="C21" s="2"/>
      <c r="D21" s="2"/>
      <c r="E21" s="2"/>
      <c r="F21" s="2"/>
      <c r="G21" s="2"/>
      <c r="H21" s="2"/>
      <c r="I21" s="2"/>
      <c r="J21" s="2"/>
    </row>
    <row r="22" spans="1:11" ht="12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</row>
  </sheetData>
  <mergeCells count="2">
    <mergeCell ref="A3:I3"/>
    <mergeCell ref="A4:I4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Tabelle106"/>
  <dimension ref="A1:L27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7.425781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1591" t="s">
        <v>633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621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1164"/>
      <c r="D6" s="1164"/>
      <c r="E6" s="1164"/>
      <c r="F6" s="1164"/>
      <c r="G6" s="1164"/>
      <c r="H6" s="2"/>
      <c r="I6" s="2"/>
      <c r="J6" s="2" t="s">
        <v>3</v>
      </c>
      <c r="K6" s="116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5" thickTop="1" x14ac:dyDescent="0.2">
      <c r="A9" s="127"/>
      <c r="B9" s="1875" t="s">
        <v>625</v>
      </c>
      <c r="C9" s="9"/>
      <c r="D9" s="128"/>
      <c r="E9" s="1580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31.5" customHeight="1" thickBot="1" x14ac:dyDescent="0.25">
      <c r="A10" s="131"/>
      <c r="B10" s="1114"/>
      <c r="C10" s="166"/>
      <c r="D10" s="195"/>
      <c r="E10" s="2878" t="s">
        <v>328</v>
      </c>
      <c r="F10" s="2879"/>
      <c r="G10" s="2879"/>
      <c r="H10" s="2879"/>
      <c r="I10" s="2879"/>
      <c r="J10" s="2880"/>
      <c r="K10" s="137"/>
      <c r="L10" s="16"/>
    </row>
    <row r="11" spans="1:12" ht="75" customHeight="1" x14ac:dyDescent="0.2">
      <c r="A11" s="138" t="s">
        <v>32</v>
      </c>
      <c r="B11" s="22" t="s">
        <v>39</v>
      </c>
      <c r="C11" s="22" t="s">
        <v>10</v>
      </c>
      <c r="D11" s="139" t="s">
        <v>11</v>
      </c>
      <c r="E11" s="1488" t="s">
        <v>624</v>
      </c>
      <c r="F11" s="140" t="s">
        <v>626</v>
      </c>
      <c r="G11" s="141" t="s">
        <v>11</v>
      </c>
      <c r="H11" s="140" t="s">
        <v>622</v>
      </c>
      <c r="I11" s="140" t="s">
        <v>623</v>
      </c>
      <c r="J11" s="141" t="s">
        <v>11</v>
      </c>
      <c r="K11" s="142" t="s">
        <v>83</v>
      </c>
      <c r="L11" s="142" t="s">
        <v>14</v>
      </c>
    </row>
    <row r="12" spans="1:12" ht="13.5" thickBot="1" x14ac:dyDescent="0.25">
      <c r="A12" s="138"/>
      <c r="B12" s="22"/>
      <c r="C12" s="22"/>
      <c r="D12" s="139"/>
      <c r="E12" s="22"/>
      <c r="F12" s="22"/>
      <c r="G12" s="139"/>
      <c r="H12" s="22"/>
      <c r="I12" s="22"/>
      <c r="J12" s="139"/>
      <c r="K12" s="142"/>
      <c r="L12" s="142"/>
    </row>
    <row r="13" spans="1:12" ht="24" customHeight="1" thickBot="1" x14ac:dyDescent="0.25">
      <c r="A13" s="202" t="s">
        <v>35</v>
      </c>
      <c r="B13" s="1315"/>
      <c r="C13" s="147">
        <v>39</v>
      </c>
      <c r="D13" s="148">
        <f>B13*C13</f>
        <v>0</v>
      </c>
      <c r="E13" s="1489"/>
      <c r="F13" s="147">
        <v>11</v>
      </c>
      <c r="G13" s="148">
        <f>E13*F13</f>
        <v>0</v>
      </c>
      <c r="H13" s="1489"/>
      <c r="I13" s="147">
        <v>39.6</v>
      </c>
      <c r="J13" s="1582">
        <f>H13*I13</f>
        <v>0</v>
      </c>
      <c r="K13" s="1317"/>
      <c r="L13" s="630">
        <f>D13+G13+J13-K13</f>
        <v>0</v>
      </c>
    </row>
    <row r="14" spans="1:12" ht="24" customHeight="1" thickBot="1" x14ac:dyDescent="0.25">
      <c r="A14" s="205" t="s">
        <v>251</v>
      </c>
      <c r="B14" s="1316"/>
      <c r="C14" s="153">
        <v>39</v>
      </c>
      <c r="D14" s="154">
        <f>B14*C14</f>
        <v>0</v>
      </c>
      <c r="E14" s="1490"/>
      <c r="F14" s="153">
        <v>11</v>
      </c>
      <c r="G14" s="154">
        <f>E14*F14</f>
        <v>0</v>
      </c>
      <c r="H14" s="1490"/>
      <c r="I14" s="153">
        <v>39.6</v>
      </c>
      <c r="J14" s="1583">
        <f>H14*I14</f>
        <v>0</v>
      </c>
      <c r="K14" s="1318"/>
      <c r="L14" s="630">
        <f t="shared" ref="L14:L15" si="0">D14+G14+J14-K14</f>
        <v>0</v>
      </c>
    </row>
    <row r="15" spans="1:12" ht="25.5" customHeight="1" thickBot="1" x14ac:dyDescent="0.25">
      <c r="A15" s="205" t="s">
        <v>252</v>
      </c>
      <c r="B15" s="1316"/>
      <c r="C15" s="153">
        <v>39</v>
      </c>
      <c r="D15" s="154">
        <f>B15*C15</f>
        <v>0</v>
      </c>
      <c r="E15" s="1490"/>
      <c r="F15" s="153">
        <v>11</v>
      </c>
      <c r="G15" s="154">
        <f>E15*F15</f>
        <v>0</v>
      </c>
      <c r="H15" s="1490"/>
      <c r="I15" s="153">
        <v>39.6</v>
      </c>
      <c r="J15" s="1583">
        <f>H15*I15</f>
        <v>0</v>
      </c>
      <c r="K15" s="1318"/>
      <c r="L15" s="630">
        <f t="shared" si="0"/>
        <v>0</v>
      </c>
    </row>
    <row r="16" spans="1:12" ht="26.25" customHeight="1" thickTop="1" thickBot="1" x14ac:dyDescent="0.25">
      <c r="A16" s="260" t="s">
        <v>11</v>
      </c>
      <c r="B16" s="71">
        <f>SUM(B13:B15)</f>
        <v>0</v>
      </c>
      <c r="C16" s="819" t="s">
        <v>15</v>
      </c>
      <c r="D16" s="71">
        <f>SUM(D13:D15)</f>
        <v>0</v>
      </c>
      <c r="E16" s="71">
        <f>SUM(E13:E15)</f>
        <v>0</v>
      </c>
      <c r="F16" s="819" t="s">
        <v>15</v>
      </c>
      <c r="G16" s="71">
        <f>SUM(G13:G15)</f>
        <v>0</v>
      </c>
      <c r="H16" s="71">
        <f>SUM(H13:H15)</f>
        <v>0</v>
      </c>
      <c r="I16" s="819" t="s">
        <v>15</v>
      </c>
      <c r="J16" s="71">
        <f>SUM(J13:J15)</f>
        <v>0</v>
      </c>
      <c r="K16" s="71">
        <f>SUM(K13:K15)</f>
        <v>0</v>
      </c>
      <c r="L16" s="1876">
        <f>SUM(L13:L15)+K18+K19</f>
        <v>34</v>
      </c>
    </row>
    <row r="17" spans="1:12" ht="18" customHeight="1" thickTop="1" x14ac:dyDescent="0.2">
      <c r="A17" s="159"/>
      <c r="C17" s="1877"/>
      <c r="F17" s="1877"/>
      <c r="I17" s="1877"/>
      <c r="L17" s="554"/>
    </row>
    <row r="18" spans="1:12" ht="19.149999999999999" customHeight="1" x14ac:dyDescent="0.2">
      <c r="A18" s="1591" t="s">
        <v>634</v>
      </c>
      <c r="B18" s="1591"/>
      <c r="C18" s="2"/>
      <c r="D18" s="2"/>
      <c r="E18" s="2"/>
      <c r="F18" s="2"/>
      <c r="G18" s="2"/>
      <c r="K18" s="1879">
        <v>3</v>
      </c>
      <c r="L18" s="554"/>
    </row>
    <row r="19" spans="1:12" ht="19.149999999999999" customHeight="1" x14ac:dyDescent="0.2">
      <c r="A19" s="1878" t="s">
        <v>635</v>
      </c>
      <c r="B19" s="1591"/>
      <c r="C19" s="2"/>
      <c r="D19" s="2"/>
      <c r="E19" s="2"/>
      <c r="F19" s="2"/>
      <c r="G19" s="2"/>
      <c r="H19" s="2"/>
      <c r="I19" s="2"/>
      <c r="J19" s="2"/>
      <c r="K19" s="1879">
        <v>31</v>
      </c>
    </row>
    <row r="20" spans="1:12" ht="16.899999999999999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6.149999999999999" customHeight="1" x14ac:dyDescent="0.2">
      <c r="A21" s="1591" t="s">
        <v>627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5.6" customHeight="1" x14ac:dyDescent="0.2">
      <c r="A22" s="2" t="s">
        <v>628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5" customHeight="1" x14ac:dyDescent="0.2">
      <c r="A23" s="2" t="s">
        <v>629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5" customHeight="1" x14ac:dyDescent="0.2">
      <c r="A24" s="1591" t="s">
        <v>631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x14ac:dyDescent="0.2">
      <c r="A25" s="1591" t="s">
        <v>632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6.149999999999999" customHeight="1" x14ac:dyDescent="0.25">
      <c r="A26" s="2" t="s">
        <v>630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5" customHeight="1" x14ac:dyDescent="0.2"/>
  </sheetData>
  <mergeCells count="3">
    <mergeCell ref="A3:L3"/>
    <mergeCell ref="A4:L4"/>
    <mergeCell ref="E10:J10"/>
  </mergeCells>
  <dataValidations count="1">
    <dataValidation operator="greaterThan" allowBlank="1" showInputMessage="1" showErrorMessage="1" errorTitle="Falsche Eingabe" error="Nicht gültig bei jahrgangsübergreifender Beschulung!" sqref="E13:E15 H13:H15" xr:uid="{00000000-0002-0000-1F00-000000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Tabelle59"/>
  <dimension ref="A1:L23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7.425781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2" t="s">
        <v>423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373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1164"/>
      <c r="D6" s="1164"/>
      <c r="E6" s="1164"/>
      <c r="F6" s="1164"/>
      <c r="G6" s="1164"/>
      <c r="H6" s="2"/>
      <c r="I6" s="2"/>
      <c r="J6" s="2" t="s">
        <v>3</v>
      </c>
      <c r="K6" s="116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1580" t="s">
        <v>5</v>
      </c>
      <c r="C9" s="9"/>
      <c r="D9" s="128"/>
      <c r="E9" s="1580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31.5" customHeight="1" thickBot="1" x14ac:dyDescent="0.25">
      <c r="A10" s="131"/>
      <c r="B10" s="1114"/>
      <c r="C10" s="166"/>
      <c r="D10" s="195"/>
      <c r="E10" s="2878" t="s">
        <v>328</v>
      </c>
      <c r="F10" s="2879"/>
      <c r="G10" s="2879"/>
      <c r="H10" s="2879"/>
      <c r="I10" s="2879"/>
      <c r="J10" s="2880"/>
      <c r="K10" s="137"/>
      <c r="L10" s="16"/>
    </row>
    <row r="11" spans="1:12" ht="75" customHeight="1" x14ac:dyDescent="0.2">
      <c r="A11" s="138" t="s">
        <v>32</v>
      </c>
      <c r="B11" s="22" t="s">
        <v>39</v>
      </c>
      <c r="C11" s="22" t="s">
        <v>10</v>
      </c>
      <c r="D11" s="139" t="s">
        <v>11</v>
      </c>
      <c r="E11" s="1488" t="s">
        <v>374</v>
      </c>
      <c r="F11" s="140" t="s">
        <v>12</v>
      </c>
      <c r="G11" s="141" t="s">
        <v>11</v>
      </c>
      <c r="H11" s="140" t="s">
        <v>375</v>
      </c>
      <c r="I11" s="140" t="s">
        <v>12</v>
      </c>
      <c r="J11" s="141" t="s">
        <v>11</v>
      </c>
      <c r="K11" s="142" t="s">
        <v>13</v>
      </c>
      <c r="L11" s="142" t="s">
        <v>14</v>
      </c>
    </row>
    <row r="12" spans="1:12" ht="13.5" thickBot="1" x14ac:dyDescent="0.25">
      <c r="A12" s="138"/>
      <c r="B12" s="22"/>
      <c r="C12" s="22"/>
      <c r="D12" s="139"/>
      <c r="E12" s="22"/>
      <c r="F12" s="22"/>
      <c r="G12" s="139"/>
      <c r="H12" s="22"/>
      <c r="I12" s="22"/>
      <c r="J12" s="139"/>
      <c r="K12" s="142"/>
      <c r="L12" s="142"/>
    </row>
    <row r="13" spans="1:12" ht="24" customHeight="1" x14ac:dyDescent="0.2">
      <c r="A13" s="202" t="s">
        <v>35</v>
      </c>
      <c r="B13" s="1315"/>
      <c r="C13" s="147">
        <v>39</v>
      </c>
      <c r="D13" s="148">
        <f>B13*C13</f>
        <v>0</v>
      </c>
      <c r="E13" s="1489"/>
      <c r="F13" s="147">
        <v>4</v>
      </c>
      <c r="G13" s="148">
        <f>E13*F13</f>
        <v>0</v>
      </c>
      <c r="H13" s="1489"/>
      <c r="I13" s="147">
        <v>29</v>
      </c>
      <c r="J13" s="1582">
        <f>H13*I13</f>
        <v>0</v>
      </c>
      <c r="K13" s="1317"/>
      <c r="L13" s="1498">
        <f>D13+G13+J13-K13</f>
        <v>0</v>
      </c>
    </row>
    <row r="14" spans="1:12" ht="24" customHeight="1" x14ac:dyDescent="0.2">
      <c r="A14" s="205" t="s">
        <v>251</v>
      </c>
      <c r="B14" s="1316"/>
      <c r="C14" s="153">
        <v>39</v>
      </c>
      <c r="D14" s="154">
        <f>B14*C14</f>
        <v>0</v>
      </c>
      <c r="E14" s="1490"/>
      <c r="F14" s="153">
        <v>2</v>
      </c>
      <c r="G14" s="154">
        <f>E14*F14</f>
        <v>0</v>
      </c>
      <c r="H14" s="1490"/>
      <c r="I14" s="153">
        <v>29</v>
      </c>
      <c r="J14" s="1583">
        <f>H14*I14</f>
        <v>0</v>
      </c>
      <c r="K14" s="1318"/>
      <c r="L14" s="1581">
        <f>D14+G14+J14-K14</f>
        <v>0</v>
      </c>
    </row>
    <row r="15" spans="1:12" ht="25.5" customHeight="1" x14ac:dyDescent="0.2">
      <c r="A15" s="205" t="s">
        <v>252</v>
      </c>
      <c r="B15" s="1316"/>
      <c r="C15" s="153">
        <v>39</v>
      </c>
      <c r="D15" s="154">
        <f>B15*C15</f>
        <v>0</v>
      </c>
      <c r="E15" s="1490"/>
      <c r="F15" s="153">
        <v>2</v>
      </c>
      <c r="G15" s="154">
        <f>E15*F15</f>
        <v>0</v>
      </c>
      <c r="H15" s="1490"/>
      <c r="I15" s="153">
        <v>29</v>
      </c>
      <c r="J15" s="1583">
        <f>H15*I15</f>
        <v>0</v>
      </c>
      <c r="K15" s="1318"/>
      <c r="L15" s="1581">
        <f>D15+G15+J15-K15</f>
        <v>0</v>
      </c>
    </row>
    <row r="16" spans="1:12" ht="7.5" customHeight="1" thickBot="1" x14ac:dyDescent="0.25">
      <c r="A16" s="156" t="s">
        <v>36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</row>
    <row r="17" spans="1:12" ht="26.25" customHeight="1" thickTop="1" thickBot="1" x14ac:dyDescent="0.25">
      <c r="A17" s="260" t="s">
        <v>11</v>
      </c>
      <c r="B17" s="71">
        <f>SUM(B13:B15)</f>
        <v>0</v>
      </c>
      <c r="C17" s="819" t="s">
        <v>15</v>
      </c>
      <c r="D17" s="71">
        <f>SUM(D13:D15)</f>
        <v>0</v>
      </c>
      <c r="E17" s="71">
        <f>SUM(E13:E15)</f>
        <v>0</v>
      </c>
      <c r="F17" s="819" t="s">
        <v>15</v>
      </c>
      <c r="G17" s="71">
        <f>SUM(G13:G15)</f>
        <v>0</v>
      </c>
      <c r="H17" s="71">
        <f>SUM(H13:H15)</f>
        <v>0</v>
      </c>
      <c r="I17" s="819" t="s">
        <v>15</v>
      </c>
      <c r="J17" s="71">
        <f>SUM(J13:J15)</f>
        <v>0</v>
      </c>
      <c r="K17" s="71">
        <f>SUM(K13:K15)</f>
        <v>0</v>
      </c>
      <c r="L17" s="219">
        <f>D17+G17+J17+K20-K17</f>
        <v>0</v>
      </c>
    </row>
    <row r="18" spans="1:12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  <c r="L20" s="2"/>
    </row>
    <row r="21" spans="1:12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</sheetData>
  <customSheetViews>
    <customSheetView guid="{2CE9943A-8A31-4E31-B3EE-3F9C82D3339D}" showGridLines="0">
      <selection activeCell="B1" sqref="B1"/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A3:L3"/>
    <mergeCell ref="A4:L4"/>
    <mergeCell ref="E10:J10"/>
  </mergeCells>
  <phoneticPr fontId="30" type="noConversion"/>
  <dataValidations disablePrompts="1" count="1">
    <dataValidation operator="greaterThan" allowBlank="1" showInputMessage="1" showErrorMessage="1" errorTitle="Falsche Eingabe" error="Nicht gültig bei jahrgangsübergreifender Beschulung!" sqref="E13:E15 H13:H15" xr:uid="{00000000-0002-0000-2000-000000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Tabelle27"/>
  <dimension ref="A1:M21"/>
  <sheetViews>
    <sheetView zoomScale="130" zoomScaleNormal="130" workbookViewId="0"/>
  </sheetViews>
  <sheetFormatPr baseColWidth="10" defaultRowHeight="12.75" x14ac:dyDescent="0.2"/>
  <cols>
    <col min="1" max="1" width="8" customWidth="1"/>
    <col min="2" max="2" width="6.7109375" customWidth="1"/>
    <col min="3" max="4" width="7.7109375" customWidth="1"/>
    <col min="5" max="5" width="12.42578125" customWidth="1"/>
    <col min="6" max="6" width="8.7109375" customWidth="1"/>
    <col min="7" max="7" width="7.7109375" customWidth="1"/>
    <col min="8" max="8" width="9.28515625" customWidth="1"/>
    <col min="9" max="10" width="7.7109375" customWidth="1"/>
    <col min="12" max="12" width="11.28515625" customWidth="1"/>
  </cols>
  <sheetData>
    <row r="1" spans="1:12" ht="18" customHeight="1" x14ac:dyDescent="0.2">
      <c r="A1" s="2" t="s">
        <v>415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</row>
    <row r="2" spans="1:12" x14ac:dyDescent="0.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</row>
    <row r="3" spans="1:12" x14ac:dyDescent="0.2">
      <c r="A3" s="3" t="s">
        <v>369</v>
      </c>
      <c r="B3" s="603"/>
      <c r="C3" s="272"/>
      <c r="D3" s="272"/>
      <c r="E3" s="272"/>
      <c r="F3" s="272"/>
      <c r="G3" s="272"/>
      <c r="H3" s="603"/>
      <c r="I3" s="272"/>
      <c r="J3" s="272"/>
      <c r="K3" s="272"/>
      <c r="L3" s="272"/>
    </row>
    <row r="4" spans="1:12" x14ac:dyDescent="0.2">
      <c r="A4" s="1"/>
      <c r="B4" s="606"/>
      <c r="C4" s="2"/>
      <c r="D4" s="2"/>
      <c r="E4" s="2"/>
      <c r="F4" s="2"/>
      <c r="G4" s="2"/>
      <c r="H4" s="606"/>
      <c r="I4" s="2"/>
      <c r="J4" s="2"/>
      <c r="K4" s="2"/>
      <c r="L4" s="2"/>
    </row>
    <row r="5" spans="1:12" x14ac:dyDescent="0.2">
      <c r="A5" s="2"/>
      <c r="B5" s="606"/>
      <c r="C5" s="2"/>
      <c r="D5" s="2"/>
      <c r="E5" s="2"/>
      <c r="F5" s="2"/>
      <c r="G5" s="2"/>
      <c r="H5" s="606"/>
      <c r="I5" s="2"/>
      <c r="J5" s="2"/>
      <c r="K5" s="2"/>
      <c r="L5" s="2"/>
    </row>
    <row r="6" spans="1:12" x14ac:dyDescent="0.2">
      <c r="A6" s="1" t="s">
        <v>2</v>
      </c>
      <c r="B6" s="1764"/>
      <c r="C6" s="1764"/>
      <c r="D6" s="1764"/>
      <c r="E6" s="1764"/>
      <c r="F6" s="1764"/>
      <c r="G6" s="1764"/>
      <c r="H6" s="2"/>
      <c r="I6" s="2" t="s">
        <v>3</v>
      </c>
      <c r="J6" s="2"/>
      <c r="K6" s="1764"/>
      <c r="L6" s="2"/>
    </row>
    <row r="7" spans="1:12" x14ac:dyDescent="0.2">
      <c r="A7" s="2"/>
      <c r="B7" s="1764"/>
      <c r="C7" s="1764"/>
      <c r="D7" s="1764"/>
      <c r="E7" s="1764"/>
      <c r="F7" s="1764"/>
      <c r="G7" s="1764"/>
      <c r="H7" s="2"/>
      <c r="I7" s="2" t="s">
        <v>4</v>
      </c>
      <c r="J7" s="2"/>
      <c r="K7" s="172" t="str">
        <f>Logo!B1</f>
        <v>2026/27</v>
      </c>
      <c r="L7" s="2"/>
    </row>
    <row r="8" spans="1:12" ht="13.5" thickBot="1" x14ac:dyDescent="0.25">
      <c r="A8" s="2"/>
      <c r="B8" s="606"/>
      <c r="C8" s="2"/>
      <c r="D8" s="2"/>
      <c r="E8" s="2"/>
      <c r="F8" s="2"/>
      <c r="G8" s="2"/>
      <c r="H8" s="606"/>
      <c r="I8" s="2"/>
      <c r="J8" s="2"/>
      <c r="K8" s="2"/>
      <c r="L8" s="2"/>
    </row>
    <row r="9" spans="1:12" ht="13.5" thickTop="1" x14ac:dyDescent="0.2">
      <c r="A9" s="127"/>
      <c r="B9" s="2875" t="s">
        <v>5</v>
      </c>
      <c r="C9" s="2876"/>
      <c r="D9" s="2881"/>
      <c r="E9" s="2870" t="s">
        <v>6</v>
      </c>
      <c r="F9" s="2882"/>
      <c r="G9" s="2882"/>
      <c r="H9" s="2882"/>
      <c r="I9" s="2882"/>
      <c r="J9" s="2883"/>
      <c r="K9" s="1126" t="s">
        <v>73</v>
      </c>
      <c r="L9" s="1125" t="s">
        <v>8</v>
      </c>
    </row>
    <row r="10" spans="1:12" ht="13.5" thickBot="1" x14ac:dyDescent="0.25">
      <c r="A10" s="1127"/>
      <c r="B10" s="773"/>
      <c r="C10" s="166"/>
      <c r="D10" s="199"/>
      <c r="E10" s="2873" t="s">
        <v>370</v>
      </c>
      <c r="F10" s="2884"/>
      <c r="G10" s="2884"/>
      <c r="H10" s="2884"/>
      <c r="I10" s="2884"/>
      <c r="J10" s="2885"/>
      <c r="K10" s="562"/>
      <c r="L10" s="199"/>
    </row>
    <row r="11" spans="1:12" ht="67.5" x14ac:dyDescent="0.2">
      <c r="A11" s="1127" t="s">
        <v>372</v>
      </c>
      <c r="B11" s="1028" t="s">
        <v>39</v>
      </c>
      <c r="C11" s="1029" t="s">
        <v>290</v>
      </c>
      <c r="D11" s="1043" t="s">
        <v>11</v>
      </c>
      <c r="E11" s="1159" t="s">
        <v>567</v>
      </c>
      <c r="F11" s="1586" t="s">
        <v>248</v>
      </c>
      <c r="G11" s="1587" t="s">
        <v>11</v>
      </c>
      <c r="H11" s="1028" t="s">
        <v>371</v>
      </c>
      <c r="I11" s="1029" t="s">
        <v>248</v>
      </c>
      <c r="J11" s="1030" t="s">
        <v>11</v>
      </c>
      <c r="K11" s="1128" t="s">
        <v>25</v>
      </c>
      <c r="L11" s="1128" t="s">
        <v>131</v>
      </c>
    </row>
    <row r="12" spans="1:12" ht="13.5" thickBot="1" x14ac:dyDescent="0.25">
      <c r="A12" s="143"/>
      <c r="B12" s="468"/>
      <c r="C12" s="324"/>
      <c r="D12" s="1129"/>
      <c r="E12" s="1584"/>
      <c r="F12" s="1585"/>
      <c r="G12" s="477"/>
      <c r="H12" s="803"/>
      <c r="I12" s="1130"/>
      <c r="J12" s="1131"/>
      <c r="K12" s="1132"/>
      <c r="L12" s="500"/>
    </row>
    <row r="13" spans="1:12" ht="23.25" customHeight="1" thickBot="1" x14ac:dyDescent="0.25">
      <c r="A13" s="1133" t="s">
        <v>49</v>
      </c>
      <c r="B13" s="1760"/>
      <c r="C13" s="624">
        <v>32</v>
      </c>
      <c r="D13" s="713">
        <f>B13*C13</f>
        <v>0</v>
      </c>
      <c r="E13" s="1761"/>
      <c r="F13" s="763">
        <v>4</v>
      </c>
      <c r="G13" s="693">
        <f>E13*F13</f>
        <v>0</v>
      </c>
      <c r="H13" s="1760"/>
      <c r="I13" s="624">
        <v>8</v>
      </c>
      <c r="J13" s="625">
        <f>H13*I13</f>
        <v>0</v>
      </c>
      <c r="K13" s="1765"/>
      <c r="L13" s="1054">
        <f>D13+G13+J13-K13</f>
        <v>0</v>
      </c>
    </row>
    <row r="14" spans="1:12" ht="23.25" customHeight="1" thickTop="1" thickBot="1" x14ac:dyDescent="0.25">
      <c r="A14" s="1134" t="s">
        <v>50</v>
      </c>
      <c r="B14" s="1763"/>
      <c r="C14" s="1046">
        <v>32</v>
      </c>
      <c r="D14" s="1135">
        <f>B14*C14</f>
        <v>0</v>
      </c>
      <c r="E14" s="1762"/>
      <c r="F14" s="1759">
        <v>4</v>
      </c>
      <c r="G14" s="1047">
        <f>E14*F14</f>
        <v>0</v>
      </c>
      <c r="H14" s="1763"/>
      <c r="I14" s="1046">
        <v>4</v>
      </c>
      <c r="J14" s="1136">
        <f>H14*I14</f>
        <v>0</v>
      </c>
      <c r="K14" s="1766"/>
      <c r="L14" s="1054">
        <f>D14+G14+J14-K14</f>
        <v>0</v>
      </c>
    </row>
    <row r="15" spans="1:12" ht="14.25" thickTop="1" thickBot="1" x14ac:dyDescent="0.25">
      <c r="A15" s="670"/>
      <c r="B15" s="606"/>
      <c r="C15" s="549"/>
      <c r="D15" s="549"/>
      <c r="E15" s="549"/>
      <c r="F15" s="549"/>
      <c r="G15" s="549"/>
      <c r="H15" s="602"/>
      <c r="I15" s="554"/>
      <c r="J15" s="554"/>
      <c r="K15" s="670"/>
      <c r="L15" s="671"/>
    </row>
    <row r="16" spans="1:12" ht="23.25" customHeight="1" thickTop="1" thickBot="1" x14ac:dyDescent="0.25">
      <c r="A16" s="672" t="s">
        <v>11</v>
      </c>
      <c r="B16" s="106">
        <f>SUM(B13:B14)</f>
        <v>0</v>
      </c>
      <c r="C16" s="673" t="s">
        <v>15</v>
      </c>
      <c r="D16" s="720">
        <f>SUM(D13:D14)</f>
        <v>0</v>
      </c>
      <c r="E16" s="673" t="s">
        <v>15</v>
      </c>
      <c r="F16" s="719">
        <f>SUM(F13:F14)</f>
        <v>8</v>
      </c>
      <c r="G16" s="675">
        <f>SUM(G13:G14)</f>
        <v>0</v>
      </c>
      <c r="H16" s="106">
        <f>SUM(H13:H14)</f>
        <v>0</v>
      </c>
      <c r="I16" s="673" t="s">
        <v>15</v>
      </c>
      <c r="J16" s="674">
        <f>SUM(J13:J14)</f>
        <v>0</v>
      </c>
      <c r="K16" s="704">
        <f>SUM(K13:K14)</f>
        <v>0</v>
      </c>
      <c r="L16" s="1137">
        <f>SUM(L13:L14)+K19</f>
        <v>0</v>
      </c>
    </row>
    <row r="17" spans="1:13" ht="13.5" thickTop="1" x14ac:dyDescent="0.2">
      <c r="B17" s="602"/>
      <c r="H17" s="602"/>
    </row>
    <row r="18" spans="1:13" x14ac:dyDescent="0.2">
      <c r="A18" s="2" t="s">
        <v>546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3" s="270" customFormat="1" ht="24" customHeight="1" x14ac:dyDescent="0.2">
      <c r="A19" s="2" t="s">
        <v>547</v>
      </c>
      <c r="B19" s="2"/>
      <c r="C19" s="2"/>
      <c r="D19" s="1767"/>
      <c r="E19" s="2"/>
      <c r="F19" s="2" t="s">
        <v>548</v>
      </c>
      <c r="G19" s="2"/>
      <c r="H19" s="2"/>
      <c r="I19" s="2"/>
      <c r="J19" s="2"/>
      <c r="K19" s="1767"/>
      <c r="M19" s="605"/>
    </row>
    <row r="20" spans="1:13" s="270" customFormat="1" ht="15" x14ac:dyDescent="0.2">
      <c r="M20" s="605"/>
    </row>
    <row r="21" spans="1:13" s="270" customFormat="1" ht="15" x14ac:dyDescent="0.2">
      <c r="M21" s="605"/>
    </row>
  </sheetData>
  <customSheetViews>
    <customSheetView guid="{2CE9943A-8A31-4E31-B3EE-3F9C82D3339D}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9:D9"/>
    <mergeCell ref="E9:J9"/>
    <mergeCell ref="E10:J10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Tabelle613"/>
  <dimension ref="A1:R23"/>
  <sheetViews>
    <sheetView zoomScale="115" zoomScaleNormal="115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6" width="7.7109375" customWidth="1"/>
    <col min="7" max="7" width="8" customWidth="1"/>
    <col min="8" max="8" width="6.5703125" customWidth="1"/>
    <col min="9" max="9" width="6.85546875" customWidth="1"/>
    <col min="10" max="10" width="7.42578125" customWidth="1"/>
    <col min="11" max="11" width="6.7109375" customWidth="1"/>
    <col min="12" max="12" width="9.140625" customWidth="1"/>
    <col min="13" max="13" width="12.7109375" customWidth="1"/>
    <col min="14" max="14" width="11.85546875" customWidth="1"/>
  </cols>
  <sheetData>
    <row r="1" spans="1:18" x14ac:dyDescent="0.2">
      <c r="A1" s="2" t="s">
        <v>418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4"/>
      <c r="N2" s="14"/>
      <c r="O2" s="2"/>
      <c r="P2" s="2"/>
      <c r="Q2" s="2"/>
      <c r="R2" s="2"/>
    </row>
    <row r="3" spans="1:18" ht="23.25" customHeight="1" x14ac:dyDescent="0.2">
      <c r="A3" s="2827" t="s">
        <v>221</v>
      </c>
      <c r="B3" s="2856"/>
      <c r="C3" s="2856"/>
      <c r="D3" s="2856"/>
      <c r="E3" s="2856"/>
      <c r="F3" s="2856"/>
      <c r="G3" s="2856"/>
      <c r="H3" s="2856"/>
      <c r="I3" s="2856"/>
      <c r="J3" s="2856"/>
      <c r="K3" s="2856"/>
      <c r="L3" s="2856"/>
      <c r="M3" s="2856"/>
      <c r="N3" s="2856"/>
      <c r="O3" s="2"/>
      <c r="P3" s="2"/>
      <c r="Q3" s="2"/>
      <c r="R3" s="2"/>
    </row>
    <row r="4" spans="1:18" ht="13.5" customHeight="1" x14ac:dyDescent="0.2">
      <c r="A4" s="2827" t="s">
        <v>376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  <c r="M4" s="2856"/>
      <c r="N4" s="2856"/>
      <c r="O4" s="2"/>
      <c r="P4" s="2"/>
      <c r="Q4" s="2"/>
      <c r="R4" s="2"/>
    </row>
    <row r="5" spans="1:18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x14ac:dyDescent="0.2">
      <c r="A6" s="1" t="s">
        <v>2</v>
      </c>
      <c r="B6" s="2"/>
      <c r="C6" s="4"/>
      <c r="D6" s="4"/>
      <c r="E6" s="4"/>
      <c r="F6" s="4"/>
      <c r="G6" s="4"/>
      <c r="H6" s="4"/>
      <c r="I6" s="4"/>
      <c r="J6" s="162"/>
      <c r="K6" s="2"/>
      <c r="L6" s="2" t="s">
        <v>3</v>
      </c>
      <c r="M6" s="4"/>
      <c r="N6" s="2"/>
      <c r="O6" s="2"/>
      <c r="P6" s="2"/>
      <c r="Q6" s="2"/>
      <c r="R6" s="2"/>
    </row>
    <row r="7" spans="1:18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 t="s">
        <v>4</v>
      </c>
      <c r="M7" s="172" t="str">
        <f>Logo!B1</f>
        <v>2026/27</v>
      </c>
      <c r="N7" s="2"/>
      <c r="O7" s="2"/>
      <c r="P7" s="2"/>
      <c r="Q7" s="2"/>
      <c r="R7" s="2"/>
    </row>
    <row r="8" spans="1:18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13.5" thickTop="1" x14ac:dyDescent="0.2">
      <c r="A9" s="2036"/>
      <c r="B9" s="556" t="s">
        <v>5</v>
      </c>
      <c r="C9" s="9"/>
      <c r="D9" s="128"/>
      <c r="E9" s="9"/>
      <c r="F9" s="129"/>
      <c r="G9" s="9" t="s">
        <v>6</v>
      </c>
      <c r="H9" s="9"/>
      <c r="I9" s="9"/>
      <c r="J9" s="9"/>
      <c r="K9" s="9"/>
      <c r="L9" s="9"/>
      <c r="M9" s="2031" t="s">
        <v>7</v>
      </c>
      <c r="N9" s="1432" t="s">
        <v>8</v>
      </c>
      <c r="O9" s="2"/>
      <c r="P9" s="2"/>
      <c r="Q9" s="2"/>
      <c r="R9" s="2"/>
    </row>
    <row r="10" spans="1:18" ht="19.5" customHeight="1" x14ac:dyDescent="0.2">
      <c r="A10" s="156"/>
      <c r="B10" s="156"/>
      <c r="C10" s="2"/>
      <c r="D10" s="2"/>
      <c r="E10" s="2"/>
      <c r="F10" s="2028"/>
      <c r="G10" s="258" t="s">
        <v>30</v>
      </c>
      <c r="H10" s="115"/>
      <c r="I10" s="115"/>
      <c r="J10" s="115"/>
      <c r="K10" s="115"/>
      <c r="L10" s="115"/>
      <c r="M10" s="2032"/>
      <c r="N10" s="616"/>
      <c r="O10" s="2"/>
      <c r="P10" s="2"/>
      <c r="Q10" s="2"/>
      <c r="R10" s="2"/>
    </row>
    <row r="11" spans="1:18" ht="19.5" customHeight="1" thickBot="1" x14ac:dyDescent="0.25">
      <c r="A11" s="156"/>
      <c r="B11" s="2037"/>
      <c r="C11" s="166"/>
      <c r="D11" s="166"/>
      <c r="E11" s="166"/>
      <c r="F11" s="199"/>
      <c r="G11" s="134" t="s">
        <v>31</v>
      </c>
      <c r="H11" s="135"/>
      <c r="I11" s="135"/>
      <c r="J11" s="135"/>
      <c r="K11" s="135"/>
      <c r="L11" s="135"/>
      <c r="M11" s="2032"/>
      <c r="N11" s="616"/>
      <c r="O11" s="2"/>
      <c r="P11" s="2"/>
      <c r="Q11" s="2"/>
      <c r="R11" s="2"/>
    </row>
    <row r="12" spans="1:18" ht="75" customHeight="1" x14ac:dyDescent="0.2">
      <c r="A12" s="798" t="s">
        <v>32</v>
      </c>
      <c r="B12" s="1437" t="s">
        <v>18</v>
      </c>
      <c r="C12" s="22" t="s">
        <v>10</v>
      </c>
      <c r="D12" s="139" t="s">
        <v>11</v>
      </c>
      <c r="E12" s="2886" t="s">
        <v>363</v>
      </c>
      <c r="F12" s="2887"/>
      <c r="G12" s="22" t="s">
        <v>374</v>
      </c>
      <c r="H12" s="22" t="s">
        <v>12</v>
      </c>
      <c r="I12" s="139" t="s">
        <v>11</v>
      </c>
      <c r="J12" s="22" t="s">
        <v>375</v>
      </c>
      <c r="K12" s="22" t="s">
        <v>12</v>
      </c>
      <c r="L12" s="125" t="s">
        <v>11</v>
      </c>
      <c r="M12" s="2033" t="s">
        <v>25</v>
      </c>
      <c r="N12" s="2030" t="s">
        <v>131</v>
      </c>
      <c r="O12" s="2"/>
      <c r="P12" s="2"/>
      <c r="Q12" s="2"/>
      <c r="R12" s="2"/>
    </row>
    <row r="13" spans="1:18" ht="23.25" thickBot="1" x14ac:dyDescent="0.25">
      <c r="A13" s="798"/>
      <c r="B13" s="1437"/>
      <c r="C13" s="22"/>
      <c r="D13" s="139"/>
      <c r="E13" s="2687" t="s">
        <v>23</v>
      </c>
      <c r="F13" s="2688" t="s">
        <v>11</v>
      </c>
      <c r="G13" s="22"/>
      <c r="H13" s="22"/>
      <c r="I13" s="139"/>
      <c r="J13" s="22"/>
      <c r="K13" s="22"/>
      <c r="L13" s="125"/>
      <c r="M13" s="2034"/>
      <c r="N13" s="1433"/>
      <c r="O13" s="2"/>
      <c r="P13" s="2"/>
      <c r="Q13" s="2"/>
      <c r="R13" s="2"/>
    </row>
    <row r="14" spans="1:18" s="2027" customFormat="1" ht="24" customHeight="1" x14ac:dyDescent="0.2">
      <c r="A14" s="2689" t="s">
        <v>711</v>
      </c>
      <c r="B14" s="2038"/>
      <c r="C14" s="2063">
        <v>34</v>
      </c>
      <c r="D14" s="2690">
        <f>B14*C14</f>
        <v>0</v>
      </c>
      <c r="E14" s="2039"/>
      <c r="F14" s="2067">
        <f xml:space="preserve"> E14*0.2</f>
        <v>0</v>
      </c>
      <c r="G14" s="2025"/>
      <c r="H14" s="2063">
        <v>2</v>
      </c>
      <c r="I14" s="2064">
        <f>G14*H14</f>
        <v>0</v>
      </c>
      <c r="J14" s="2025"/>
      <c r="K14" s="2063">
        <v>18</v>
      </c>
      <c r="L14" s="2690">
        <f>J14*K14</f>
        <v>0</v>
      </c>
      <c r="M14" s="2035"/>
      <c r="N14" s="2691">
        <f>D14+F14+I14+L14-M14</f>
        <v>0</v>
      </c>
      <c r="O14" s="2026"/>
      <c r="P14" s="2026"/>
      <c r="Q14" s="2026"/>
      <c r="R14" s="2026"/>
    </row>
    <row r="15" spans="1:18" ht="12" customHeight="1" thickBot="1" x14ac:dyDescent="0.25">
      <c r="A15" s="156" t="s">
        <v>36</v>
      </c>
      <c r="B15" s="156"/>
      <c r="C15" s="2"/>
      <c r="D15" s="2"/>
      <c r="E15" s="2"/>
      <c r="F15" s="2029"/>
      <c r="G15" s="2"/>
      <c r="H15" s="2"/>
      <c r="I15" s="2"/>
      <c r="J15" s="2"/>
      <c r="K15" s="2"/>
      <c r="L15" s="2"/>
      <c r="M15" s="156"/>
      <c r="N15" s="616"/>
      <c r="O15" s="2"/>
      <c r="P15" s="2"/>
      <c r="Q15" s="2"/>
      <c r="R15" s="2"/>
    </row>
    <row r="16" spans="1:18" ht="26.25" customHeight="1" thickTop="1" thickBot="1" x14ac:dyDescent="0.25">
      <c r="A16" s="157" t="s">
        <v>11</v>
      </c>
      <c r="B16" s="528">
        <f>SUM(B14:B14)</f>
        <v>0</v>
      </c>
      <c r="C16" s="158" t="s">
        <v>15</v>
      </c>
      <c r="D16" s="674">
        <f>SUM(D14:D14)</f>
        <v>0</v>
      </c>
      <c r="E16" s="71">
        <f>SUM(E14:E14)</f>
        <v>0</v>
      </c>
      <c r="F16" s="2693">
        <f>SUM(F14:F14)</f>
        <v>0</v>
      </c>
      <c r="G16" s="71">
        <f>SUM(G14:G14)</f>
        <v>0</v>
      </c>
      <c r="H16" s="158" t="s">
        <v>15</v>
      </c>
      <c r="I16" s="674">
        <f>SUM(I14:I14)</f>
        <v>0</v>
      </c>
      <c r="J16" s="71">
        <f>SUM(J14:J14)</f>
        <v>0</v>
      </c>
      <c r="K16" s="158" t="s">
        <v>15</v>
      </c>
      <c r="L16" s="675">
        <f>SUM(L14:L14)</f>
        <v>0</v>
      </c>
      <c r="M16" s="704">
        <f>SUM(M14:M14)</f>
        <v>0</v>
      </c>
      <c r="N16" s="676">
        <f>D16+I16+L16+M19-M16</f>
        <v>0</v>
      </c>
      <c r="O16" s="2"/>
      <c r="P16" s="2"/>
      <c r="Q16" s="2"/>
      <c r="R16" s="2"/>
    </row>
    <row r="17" spans="1:18" ht="13.5" thickTop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x14ac:dyDescent="0.2">
      <c r="A18" s="2" t="s">
        <v>546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24" customHeight="1" x14ac:dyDescent="0.2">
      <c r="A19" s="2" t="s">
        <v>547</v>
      </c>
      <c r="B19" s="2"/>
      <c r="C19" s="2"/>
      <c r="D19" s="1700"/>
      <c r="E19" s="1700"/>
      <c r="F19" s="1700"/>
      <c r="G19" s="2"/>
      <c r="H19" s="2" t="s">
        <v>548</v>
      </c>
      <c r="I19" s="2"/>
      <c r="J19" s="2"/>
      <c r="K19" s="2"/>
      <c r="L19" s="2"/>
      <c r="M19" s="1700"/>
      <c r="N19" s="2"/>
      <c r="O19" s="2"/>
      <c r="P19" s="2"/>
      <c r="Q19" s="2"/>
      <c r="R19" s="2"/>
    </row>
    <row r="20" spans="1:18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s="2027" customFormat="1" ht="14.25" x14ac:dyDescent="0.2">
      <c r="A21" s="2692" t="s">
        <v>712</v>
      </c>
      <c r="B21" s="2026"/>
      <c r="C21" s="2026"/>
      <c r="D21" s="2026"/>
      <c r="E21" s="2026"/>
      <c r="F21" s="2026"/>
      <c r="G21" s="2026"/>
      <c r="H21" s="2026"/>
      <c r="I21" s="2026"/>
      <c r="J21" s="2026"/>
      <c r="K21" s="2026"/>
      <c r="L21" s="2026"/>
      <c r="M21" s="2026"/>
      <c r="N21" s="2026"/>
      <c r="O21" s="2026"/>
      <c r="P21" s="2026"/>
      <c r="Q21" s="2026"/>
      <c r="R21" s="2026"/>
    </row>
    <row r="22" spans="1:18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</sheetData>
  <customSheetViews>
    <customSheetView guid="{2CE9943A-8A31-4E31-B3EE-3F9C82D3339D}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A3:N3"/>
    <mergeCell ref="A4:N4"/>
    <mergeCell ref="E12:F12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abelle35"/>
  <dimension ref="A1:L24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2" width="9.28515625" customWidth="1"/>
  </cols>
  <sheetData>
    <row r="1" spans="1:12" x14ac:dyDescent="0.2">
      <c r="A1" s="2" t="s">
        <v>422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</row>
    <row r="3" spans="1:12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</row>
    <row r="4" spans="1:12" x14ac:dyDescent="0.2">
      <c r="A4" s="2827" t="s">
        <v>381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2"/>
      <c r="I6" s="2"/>
      <c r="J6" s="2" t="s">
        <v>3</v>
      </c>
      <c r="K6" s="4"/>
      <c r="L6" s="2"/>
    </row>
    <row r="7" spans="1:12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</row>
    <row r="11" spans="1:12" ht="19.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</row>
    <row r="12" spans="1:12" ht="75" customHeight="1" x14ac:dyDescent="0.2">
      <c r="A12" s="138" t="s">
        <v>32</v>
      </c>
      <c r="B12" s="22" t="s">
        <v>18</v>
      </c>
      <c r="C12" s="22" t="s">
        <v>10</v>
      </c>
      <c r="D12" s="139" t="s">
        <v>11</v>
      </c>
      <c r="E12" s="22" t="s">
        <v>33</v>
      </c>
      <c r="F12" s="22" t="s">
        <v>12</v>
      </c>
      <c r="G12" s="139" t="s">
        <v>11</v>
      </c>
      <c r="H12" s="22" t="s">
        <v>34</v>
      </c>
      <c r="I12" s="22" t="s">
        <v>12</v>
      </c>
      <c r="J12" s="139" t="s">
        <v>11</v>
      </c>
      <c r="K12" s="142" t="s">
        <v>13</v>
      </c>
      <c r="L12" s="142" t="s">
        <v>14</v>
      </c>
    </row>
    <row r="13" spans="1:12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142"/>
    </row>
    <row r="14" spans="1:12" ht="24" customHeight="1" x14ac:dyDescent="0.2">
      <c r="A14" s="202" t="s">
        <v>35</v>
      </c>
      <c r="B14" s="47"/>
      <c r="C14" s="147">
        <v>38</v>
      </c>
      <c r="D14" s="148">
        <f>B14*C14</f>
        <v>0</v>
      </c>
      <c r="E14" s="47"/>
      <c r="F14" s="147">
        <v>4</v>
      </c>
      <c r="G14" s="148">
        <f>E14*F14</f>
        <v>0</v>
      </c>
      <c r="H14" s="47"/>
      <c r="I14" s="147">
        <v>25</v>
      </c>
      <c r="J14" s="148">
        <f>H14*I14</f>
        <v>0</v>
      </c>
      <c r="K14" s="167"/>
      <c r="L14" s="204">
        <f>D14+G14+J14-K14</f>
        <v>0</v>
      </c>
    </row>
    <row r="15" spans="1:12" ht="24" customHeight="1" x14ac:dyDescent="0.2">
      <c r="A15" s="205" t="s">
        <v>251</v>
      </c>
      <c r="B15" s="168"/>
      <c r="C15" s="153">
        <v>38</v>
      </c>
      <c r="D15" s="154">
        <f>B15*C15</f>
        <v>0</v>
      </c>
      <c r="E15" s="168"/>
      <c r="F15" s="153">
        <v>2</v>
      </c>
      <c r="G15" s="154">
        <f>E15*F15</f>
        <v>0</v>
      </c>
      <c r="H15" s="168"/>
      <c r="I15" s="153">
        <v>25</v>
      </c>
      <c r="J15" s="154">
        <f>H15*I15</f>
        <v>0</v>
      </c>
      <c r="K15" s="169"/>
      <c r="L15" s="160">
        <f>D15+G15+J15-K15</f>
        <v>0</v>
      </c>
    </row>
    <row r="16" spans="1:12" ht="25.5" customHeight="1" x14ac:dyDescent="0.2">
      <c r="A16" s="205" t="s">
        <v>252</v>
      </c>
      <c r="B16" s="168"/>
      <c r="C16" s="153">
        <v>38</v>
      </c>
      <c r="D16" s="154">
        <f>B16*C16</f>
        <v>0</v>
      </c>
      <c r="E16" s="168"/>
      <c r="F16" s="153">
        <v>2</v>
      </c>
      <c r="G16" s="154">
        <f>E16*F16</f>
        <v>0</v>
      </c>
      <c r="H16" s="168"/>
      <c r="I16" s="153">
        <v>25</v>
      </c>
      <c r="J16" s="154">
        <f>H16*I16</f>
        <v>0</v>
      </c>
      <c r="K16" s="169"/>
      <c r="L16" s="160">
        <f>D16+G16+J16-K16</f>
        <v>0</v>
      </c>
    </row>
    <row r="17" spans="1:12" ht="7.5" customHeight="1" thickBot="1" x14ac:dyDescent="0.25">
      <c r="A17" s="156" t="s">
        <v>36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16"/>
    </row>
    <row r="18" spans="1:12" ht="26.25" customHeight="1" thickTop="1" thickBot="1" x14ac:dyDescent="0.25">
      <c r="A18" s="260" t="s">
        <v>11</v>
      </c>
      <c r="B18" s="71">
        <f>SUM(B14:B16)</f>
        <v>0</v>
      </c>
      <c r="C18" s="819" t="s">
        <v>15</v>
      </c>
      <c r="D18" s="71">
        <f>SUM(D14:D16)</f>
        <v>0</v>
      </c>
      <c r="E18" s="71">
        <f>SUM(E14:E16)</f>
        <v>0</v>
      </c>
      <c r="F18" s="819" t="s">
        <v>15</v>
      </c>
      <c r="G18" s="71">
        <f>SUM(G14:G16)</f>
        <v>0</v>
      </c>
      <c r="H18" s="71">
        <f>SUM(H14:H16)</f>
        <v>0</v>
      </c>
      <c r="I18" s="819" t="s">
        <v>15</v>
      </c>
      <c r="J18" s="71">
        <f>SUM(J14:J16)</f>
        <v>0</v>
      </c>
      <c r="K18" s="71">
        <f>SUM(K14:K16)</f>
        <v>0</v>
      </c>
      <c r="L18" s="219">
        <f>D18+G18+J18+K21-K18</f>
        <v>0</v>
      </c>
    </row>
    <row r="19" spans="1:12" ht="13.5" thickTop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4" customHeight="1" x14ac:dyDescent="0.2">
      <c r="A20" s="2" t="s">
        <v>546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2" ht="24" customHeight="1" x14ac:dyDescent="0.2">
      <c r="A21" s="2" t="s">
        <v>547</v>
      </c>
      <c r="B21" s="2"/>
      <c r="C21" s="2"/>
      <c r="D21" s="1700"/>
      <c r="E21" s="2"/>
      <c r="F21" s="2" t="s">
        <v>548</v>
      </c>
      <c r="G21" s="2"/>
      <c r="H21" s="2"/>
      <c r="I21" s="2"/>
      <c r="J21" s="2"/>
      <c r="K21" s="1700"/>
    </row>
    <row r="22" spans="1:12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L3"/>
    <mergeCell ref="A4:L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Tabelle5"/>
  <dimension ref="A1:S18"/>
  <sheetViews>
    <sheetView zoomScale="130" zoomScaleNormal="130" zoomScaleSheetLayoutView="130" workbookViewId="0"/>
  </sheetViews>
  <sheetFormatPr baseColWidth="10" defaultRowHeight="12.75" x14ac:dyDescent="0.2"/>
  <cols>
    <col min="1" max="1" width="10" customWidth="1"/>
    <col min="2" max="2" width="5.140625" customWidth="1"/>
    <col min="3" max="3" width="5.85546875" customWidth="1"/>
    <col min="4" max="4" width="5.5703125" customWidth="1"/>
    <col min="5" max="5" width="6.42578125" customWidth="1"/>
    <col min="6" max="6" width="6.28515625" customWidth="1"/>
    <col min="7" max="7" width="6" customWidth="1"/>
    <col min="8" max="13" width="6.85546875" customWidth="1"/>
    <col min="14" max="14" width="7.7109375" customWidth="1"/>
    <col min="15" max="15" width="7.5703125" customWidth="1"/>
    <col min="16" max="16" width="10.28515625" customWidth="1"/>
    <col min="17" max="17" width="6.140625" customWidth="1"/>
    <col min="18" max="18" width="8.42578125" customWidth="1"/>
    <col min="19" max="19" width="7.7109375" customWidth="1"/>
  </cols>
  <sheetData>
    <row r="1" spans="1:19" x14ac:dyDescent="0.2">
      <c r="A1" s="1591" t="s">
        <v>460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98"/>
      <c r="O1" s="198"/>
      <c r="P1" s="198"/>
      <c r="Q1" s="198"/>
      <c r="R1" s="2"/>
      <c r="S1" s="2"/>
    </row>
    <row r="2" spans="1:19" s="1075" customFormat="1" ht="21" customHeight="1" x14ac:dyDescent="0.25">
      <c r="A2" s="1916" t="s">
        <v>458</v>
      </c>
      <c r="B2" s="1591"/>
      <c r="C2" s="1591"/>
      <c r="D2" s="1591"/>
      <c r="E2" s="1591"/>
      <c r="F2" s="1591"/>
      <c r="G2" s="1591"/>
      <c r="H2" s="1591"/>
      <c r="I2" s="1591"/>
      <c r="J2" s="1591"/>
      <c r="K2" s="1591"/>
      <c r="L2" s="1591"/>
      <c r="M2" s="1591"/>
      <c r="N2" s="1591"/>
      <c r="O2" s="1917"/>
      <c r="P2" s="1917"/>
      <c r="Q2" s="1917"/>
      <c r="R2" s="1918"/>
      <c r="S2" s="1918"/>
    </row>
    <row r="3" spans="1:19" x14ac:dyDescent="0.2">
      <c r="A3" s="3" t="s">
        <v>457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x14ac:dyDescent="0.2">
      <c r="A5" s="1" t="s">
        <v>2</v>
      </c>
      <c r="B5" s="2"/>
      <c r="C5" s="4"/>
      <c r="D5" s="4"/>
      <c r="E5" s="4"/>
      <c r="F5" s="4"/>
      <c r="G5" s="4"/>
      <c r="H5" s="4"/>
      <c r="I5" s="4"/>
      <c r="J5" s="4"/>
      <c r="K5" s="2"/>
      <c r="L5" s="1" t="s">
        <v>3</v>
      </c>
      <c r="M5" s="5"/>
      <c r="N5" s="4"/>
      <c r="O5" s="4"/>
      <c r="P5" s="4"/>
      <c r="S5" s="2"/>
    </row>
    <row r="6" spans="1:19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 t="s">
        <v>4</v>
      </c>
      <c r="M6" s="5"/>
      <c r="N6" s="172" t="str">
        <f>Logo!B1</f>
        <v>2026/27</v>
      </c>
      <c r="O6" s="172"/>
      <c r="P6" s="172"/>
      <c r="S6" s="2"/>
    </row>
    <row r="7" spans="1:19" ht="13.5" thickBo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1:19" ht="13.5" thickTop="1" x14ac:dyDescent="0.2">
      <c r="A8" s="1432"/>
      <c r="B8" s="9" t="s">
        <v>5</v>
      </c>
      <c r="C8" s="9"/>
      <c r="D8" s="9"/>
      <c r="E8" s="9"/>
      <c r="F8" s="9"/>
      <c r="G8" s="129"/>
      <c r="H8" s="9" t="s">
        <v>6</v>
      </c>
      <c r="I8" s="9"/>
      <c r="J8" s="9"/>
      <c r="K8" s="9"/>
      <c r="L8" s="9"/>
      <c r="M8" s="9"/>
      <c r="N8" s="129"/>
      <c r="O8" s="130" t="s">
        <v>7</v>
      </c>
      <c r="P8" s="12" t="s">
        <v>8</v>
      </c>
    </row>
    <row r="9" spans="1:19" ht="19.5" customHeight="1" thickBot="1" x14ac:dyDescent="0.25">
      <c r="A9" s="616"/>
      <c r="B9" s="166"/>
      <c r="C9" s="166"/>
      <c r="D9" s="166"/>
      <c r="E9" s="166"/>
      <c r="F9" s="166"/>
      <c r="G9" s="199"/>
      <c r="H9" s="134" t="s">
        <v>433</v>
      </c>
      <c r="I9" s="135"/>
      <c r="J9" s="135"/>
      <c r="K9" s="135"/>
      <c r="L9" s="135"/>
      <c r="M9" s="135"/>
      <c r="N9" s="136"/>
      <c r="O9" s="686"/>
      <c r="P9" s="16"/>
    </row>
    <row r="10" spans="1:19" s="1075" customFormat="1" ht="75" customHeight="1" x14ac:dyDescent="0.2">
      <c r="A10" s="1433"/>
      <c r="B10" s="1592" t="s">
        <v>18</v>
      </c>
      <c r="C10" s="1592" t="s">
        <v>431</v>
      </c>
      <c r="D10" s="1593" t="s">
        <v>11</v>
      </c>
      <c r="E10" s="2888" t="s">
        <v>656</v>
      </c>
      <c r="F10" s="2889"/>
      <c r="G10" s="2890"/>
      <c r="H10" s="1592" t="s">
        <v>459</v>
      </c>
      <c r="I10" s="1601" t="s">
        <v>432</v>
      </c>
      <c r="J10" s="1593" t="s">
        <v>11</v>
      </c>
      <c r="K10" s="1592" t="s">
        <v>21</v>
      </c>
      <c r="L10" s="1601" t="s">
        <v>432</v>
      </c>
      <c r="M10" s="1601" t="s">
        <v>11</v>
      </c>
      <c r="N10" s="1625" t="s">
        <v>435</v>
      </c>
      <c r="O10" s="1597" t="s">
        <v>13</v>
      </c>
      <c r="P10" s="1597" t="s">
        <v>131</v>
      </c>
    </row>
    <row r="11" spans="1:19" s="1075" customFormat="1" ht="43.5" customHeight="1" thickBot="1" x14ac:dyDescent="0.25">
      <c r="A11" s="1619" t="s">
        <v>22</v>
      </c>
      <c r="B11" s="1598"/>
      <c r="C11" s="1598"/>
      <c r="D11" s="1599"/>
      <c r="E11" s="1914" t="s">
        <v>608</v>
      </c>
      <c r="F11" s="1915" t="s">
        <v>607</v>
      </c>
      <c r="G11" s="1623" t="s">
        <v>11</v>
      </c>
      <c r="H11" s="1600"/>
      <c r="I11" s="1602"/>
      <c r="J11" s="1593"/>
      <c r="K11" s="1600"/>
      <c r="L11" s="1600"/>
      <c r="M11" s="1600"/>
      <c r="N11" s="1604"/>
      <c r="O11" s="1596"/>
      <c r="P11" s="1596"/>
    </row>
    <row r="12" spans="1:19" ht="24" customHeight="1" x14ac:dyDescent="0.2">
      <c r="A12" s="1620">
        <v>10</v>
      </c>
      <c r="B12" s="47"/>
      <c r="C12" s="147">
        <v>33</v>
      </c>
      <c r="D12" s="148">
        <f>B12*C12</f>
        <v>0</v>
      </c>
      <c r="E12" s="1789"/>
      <c r="F12" s="1817"/>
      <c r="G12" s="212">
        <f>E12*0.2+F12*0.5</f>
        <v>0</v>
      </c>
      <c r="H12" s="47"/>
      <c r="I12" s="147">
        <v>23.8</v>
      </c>
      <c r="J12" s="148">
        <f>H12*I12</f>
        <v>0</v>
      </c>
      <c r="K12" s="47"/>
      <c r="L12" s="147">
        <v>25.3</v>
      </c>
      <c r="M12" s="1582">
        <f>K12*L12</f>
        <v>0</v>
      </c>
      <c r="N12" s="1626"/>
      <c r="O12" s="167"/>
      <c r="P12" s="204">
        <f>D12+G12+J12+M12-O12</f>
        <v>0</v>
      </c>
    </row>
    <row r="13" spans="1:19" ht="25.5" customHeight="1" thickBot="1" x14ac:dyDescent="0.25">
      <c r="A13" s="1621">
        <v>11</v>
      </c>
      <c r="B13" s="1613"/>
      <c r="C13" s="1614">
        <v>33</v>
      </c>
      <c r="D13" s="1615">
        <f>B13*C13</f>
        <v>0</v>
      </c>
      <c r="E13" s="2891"/>
      <c r="F13" s="2892"/>
      <c r="G13" s="1616">
        <f>E13*0.5</f>
        <v>0</v>
      </c>
      <c r="H13" s="1613"/>
      <c r="I13" s="1614">
        <v>24</v>
      </c>
      <c r="J13" s="1615">
        <f>H13*I13</f>
        <v>0</v>
      </c>
      <c r="K13" s="1613"/>
      <c r="L13" s="1614">
        <v>24.5</v>
      </c>
      <c r="M13" s="1622">
        <f>K13*L13</f>
        <v>0</v>
      </c>
      <c r="N13" s="1617"/>
      <c r="O13" s="1617"/>
      <c r="P13" s="1618">
        <f>D13+G13+J13+M13-O13</f>
        <v>0</v>
      </c>
    </row>
    <row r="14" spans="1:19" ht="7.5" customHeight="1" thickTop="1" thickBot="1" x14ac:dyDescent="0.25">
      <c r="A14" s="156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16"/>
    </row>
    <row r="15" spans="1:19" ht="26.25" customHeight="1" thickTop="1" thickBot="1" x14ac:dyDescent="0.25">
      <c r="A15" s="157" t="s">
        <v>11</v>
      </c>
      <c r="B15" s="71">
        <f>SUM(B12:B13)</f>
        <v>0</v>
      </c>
      <c r="C15" s="158" t="s">
        <v>15</v>
      </c>
      <c r="D15" s="71">
        <f>SUM(D12:D13)</f>
        <v>0</v>
      </c>
      <c r="E15" s="71"/>
      <c r="F15" s="71"/>
      <c r="G15" s="71">
        <f>SUM(G12:G13)</f>
        <v>0</v>
      </c>
      <c r="H15" s="71">
        <f>SUM(H12:H13)</f>
        <v>0</v>
      </c>
      <c r="I15" s="158" t="s">
        <v>15</v>
      </c>
      <c r="J15" s="71">
        <f>SUM(J12:J13)</f>
        <v>0</v>
      </c>
      <c r="K15" s="71">
        <f>SUM(K12:K13)</f>
        <v>0</v>
      </c>
      <c r="L15" s="218" t="s">
        <v>15</v>
      </c>
      <c r="M15" s="71">
        <f>SUM(M12:M13)</f>
        <v>0</v>
      </c>
      <c r="N15" s="71"/>
      <c r="O15" s="71">
        <f>SUM(O12:O13)</f>
        <v>0</v>
      </c>
      <c r="P15" s="219">
        <f>D15+G15+J15+M15+L18-O15</f>
        <v>0</v>
      </c>
    </row>
    <row r="16" spans="1:19" ht="13.5" thickTop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spans="1:12" x14ac:dyDescent="0.2">
      <c r="A17" s="2" t="s">
        <v>546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4" customHeight="1" x14ac:dyDescent="0.2">
      <c r="A18" s="2" t="s">
        <v>547</v>
      </c>
      <c r="B18" s="2"/>
      <c r="C18" s="2"/>
      <c r="D18" s="1700"/>
      <c r="E18" s="1700"/>
      <c r="F18" s="2"/>
      <c r="G18" s="2" t="s">
        <v>548</v>
      </c>
      <c r="H18" s="2"/>
      <c r="I18" s="2"/>
      <c r="J18" s="2"/>
      <c r="K18" s="2"/>
      <c r="L18" s="1700"/>
    </row>
  </sheetData>
  <sheetProtection sheet="1" objects="1" scenarios="1"/>
  <mergeCells count="2">
    <mergeCell ref="E10:G10"/>
    <mergeCell ref="E13:F13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abelle105">
    <pageSetUpPr fitToPage="1"/>
  </sheetPr>
  <dimension ref="A1:P25"/>
  <sheetViews>
    <sheetView zoomScaleNormal="100" workbookViewId="0"/>
  </sheetViews>
  <sheetFormatPr baseColWidth="10" defaultRowHeight="12.75" x14ac:dyDescent="0.2"/>
  <cols>
    <col min="1" max="1" width="8.140625" customWidth="1"/>
    <col min="2" max="2" width="5.140625" customWidth="1"/>
    <col min="3" max="3" width="7" customWidth="1"/>
    <col min="4" max="4" width="7.7109375" customWidth="1"/>
    <col min="5" max="5" width="8" customWidth="1"/>
    <col min="6" max="6" width="6.5703125" customWidth="1"/>
    <col min="7" max="7" width="6.85546875" customWidth="1"/>
    <col min="8" max="8" width="7.42578125" customWidth="1"/>
    <col min="9" max="9" width="6.7109375" customWidth="1"/>
    <col min="10" max="10" width="9.140625" customWidth="1"/>
    <col min="11" max="11" width="12.7109375" customWidth="1"/>
    <col min="12" max="12" width="11.85546875" customWidth="1"/>
  </cols>
  <sheetData>
    <row r="1" spans="1:16" x14ac:dyDescent="0.2">
      <c r="A1" s="2" t="s">
        <v>556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14"/>
      <c r="L2" s="14"/>
      <c r="M2" s="2"/>
      <c r="N2" s="2"/>
      <c r="O2" s="2"/>
      <c r="P2" s="2"/>
    </row>
    <row r="3" spans="1:16" ht="23.25" customHeight="1" x14ac:dyDescent="0.2">
      <c r="A3" s="2827" t="s">
        <v>221</v>
      </c>
      <c r="B3" s="2856"/>
      <c r="C3" s="2856"/>
      <c r="D3" s="2856"/>
      <c r="E3" s="2856"/>
      <c r="F3" s="2856"/>
      <c r="G3" s="2856"/>
      <c r="H3" s="2856"/>
      <c r="I3" s="2856"/>
      <c r="J3" s="2856"/>
      <c r="K3" s="2856"/>
      <c r="L3" s="2856"/>
      <c r="M3" s="2"/>
      <c r="N3" s="2"/>
      <c r="O3" s="2"/>
      <c r="P3" s="2"/>
    </row>
    <row r="4" spans="1:16" ht="13.5" customHeight="1" x14ac:dyDescent="0.2">
      <c r="A4" s="2827" t="s">
        <v>555</v>
      </c>
      <c r="B4" s="2856"/>
      <c r="C4" s="2856"/>
      <c r="D4" s="2856"/>
      <c r="E4" s="2856"/>
      <c r="F4" s="2856"/>
      <c r="G4" s="2856"/>
      <c r="H4" s="2856"/>
      <c r="I4" s="2856"/>
      <c r="J4" s="2856"/>
      <c r="K4" s="2856"/>
      <c r="L4" s="2856"/>
      <c r="M4" s="2"/>
      <c r="N4" s="2"/>
      <c r="O4" s="2"/>
      <c r="P4" s="2"/>
    </row>
    <row r="5" spans="1:1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2</v>
      </c>
      <c r="B6" s="2"/>
      <c r="C6" s="4"/>
      <c r="D6" s="4"/>
      <c r="E6" s="4"/>
      <c r="F6" s="4"/>
      <c r="G6" s="4"/>
      <c r="H6" s="162"/>
      <c r="I6" s="2"/>
      <c r="J6" s="2" t="s">
        <v>3</v>
      </c>
      <c r="K6" s="4"/>
      <c r="L6" s="2"/>
      <c r="M6" s="2"/>
      <c r="N6" s="2"/>
      <c r="O6" s="2"/>
      <c r="P6" s="2"/>
    </row>
    <row r="7" spans="1:16" x14ac:dyDescent="0.2">
      <c r="A7" s="2"/>
      <c r="B7" s="2"/>
      <c r="C7" s="2"/>
      <c r="D7" s="2"/>
      <c r="E7" s="2"/>
      <c r="F7" s="2"/>
      <c r="G7" s="2"/>
      <c r="H7" s="2"/>
      <c r="I7" s="2"/>
      <c r="J7" s="2" t="s">
        <v>4</v>
      </c>
      <c r="K7" s="172" t="str">
        <f>Logo!B1</f>
        <v>2026/27</v>
      </c>
      <c r="L7" s="2"/>
      <c r="M7" s="2"/>
      <c r="N7" s="2"/>
      <c r="O7" s="2"/>
      <c r="P7" s="2"/>
    </row>
    <row r="8" spans="1:16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3.5" thickTop="1" x14ac:dyDescent="0.2">
      <c r="A9" s="127"/>
      <c r="B9" s="9" t="s">
        <v>5</v>
      </c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  <c r="M9" s="2"/>
      <c r="N9" s="2"/>
      <c r="O9" s="2"/>
      <c r="P9" s="2"/>
    </row>
    <row r="10" spans="1:16" ht="19.5" customHeight="1" x14ac:dyDescent="0.2">
      <c r="A10" s="131"/>
      <c r="B10" s="2"/>
      <c r="C10" s="2"/>
      <c r="D10" s="144"/>
      <c r="E10" s="258" t="s">
        <v>30</v>
      </c>
      <c r="F10" s="115"/>
      <c r="G10" s="115"/>
      <c r="H10" s="115"/>
      <c r="I10" s="115"/>
      <c r="J10" s="259"/>
      <c r="K10" s="137"/>
      <c r="L10" s="16"/>
      <c r="M10" s="2"/>
      <c r="N10" s="2"/>
      <c r="O10" s="2"/>
      <c r="P10" s="2"/>
    </row>
    <row r="11" spans="1:16" ht="11.25" customHeight="1" thickBot="1" x14ac:dyDescent="0.25">
      <c r="A11" s="131"/>
      <c r="B11" s="166"/>
      <c r="C11" s="166"/>
      <c r="D11" s="195"/>
      <c r="E11" s="134" t="s">
        <v>31</v>
      </c>
      <c r="F11" s="135"/>
      <c r="G11" s="135"/>
      <c r="H11" s="135"/>
      <c r="I11" s="135"/>
      <c r="J11" s="171"/>
      <c r="K11" s="137"/>
      <c r="L11" s="16"/>
      <c r="M11" s="2"/>
      <c r="N11" s="2"/>
      <c r="O11" s="2"/>
      <c r="P11" s="2"/>
    </row>
    <row r="12" spans="1:16" ht="75" customHeight="1" x14ac:dyDescent="0.2">
      <c r="A12" s="138"/>
      <c r="B12" s="22" t="s">
        <v>18</v>
      </c>
      <c r="C12" s="22" t="s">
        <v>10</v>
      </c>
      <c r="D12" s="139" t="s">
        <v>11</v>
      </c>
      <c r="E12" s="22" t="s">
        <v>33</v>
      </c>
      <c r="F12" s="22" t="s">
        <v>12</v>
      </c>
      <c r="G12" s="139" t="s">
        <v>11</v>
      </c>
      <c r="H12" s="22" t="s">
        <v>34</v>
      </c>
      <c r="I12" s="22" t="s">
        <v>12</v>
      </c>
      <c r="J12" s="139" t="s">
        <v>11</v>
      </c>
      <c r="K12" s="867" t="s">
        <v>25</v>
      </c>
      <c r="L12" s="867" t="s">
        <v>131</v>
      </c>
      <c r="M12" s="2"/>
      <c r="N12" s="2"/>
      <c r="O12" s="2"/>
      <c r="P12" s="2"/>
    </row>
    <row r="13" spans="1:16" ht="13.5" thickBot="1" x14ac:dyDescent="0.25">
      <c r="A13" s="138"/>
      <c r="B13" s="22"/>
      <c r="C13" s="22"/>
      <c r="D13" s="139"/>
      <c r="E13" s="22"/>
      <c r="F13" s="22"/>
      <c r="G13" s="139"/>
      <c r="H13" s="22"/>
      <c r="I13" s="22"/>
      <c r="J13" s="139"/>
      <c r="K13" s="142"/>
      <c r="L13" s="868"/>
      <c r="M13" s="2"/>
      <c r="N13" s="2"/>
      <c r="O13" s="2"/>
      <c r="P13" s="2"/>
    </row>
    <row r="14" spans="1:16" ht="24" customHeight="1" x14ac:dyDescent="0.2">
      <c r="A14" s="202" t="s">
        <v>142</v>
      </c>
      <c r="B14" s="47"/>
      <c r="C14" s="147">
        <v>38</v>
      </c>
      <c r="D14" s="148">
        <f>B14*C14</f>
        <v>0</v>
      </c>
      <c r="E14" s="47"/>
      <c r="F14" s="147">
        <v>4</v>
      </c>
      <c r="G14" s="148">
        <f>E14*F14</f>
        <v>0</v>
      </c>
      <c r="H14" s="47"/>
      <c r="I14" s="147">
        <v>31</v>
      </c>
      <c r="J14" s="148">
        <f>H14*I14</f>
        <v>0</v>
      </c>
      <c r="K14" s="167"/>
      <c r="L14" s="204">
        <f>D14+G14+J14-K14</f>
        <v>0</v>
      </c>
      <c r="M14" s="2"/>
      <c r="N14" s="2"/>
      <c r="O14" s="2"/>
      <c r="P14" s="2"/>
    </row>
    <row r="15" spans="1:16" ht="25.5" customHeight="1" x14ac:dyDescent="0.2">
      <c r="A15" s="205" t="s">
        <v>143</v>
      </c>
      <c r="B15" s="168"/>
      <c r="C15" s="153">
        <v>38</v>
      </c>
      <c r="D15" s="154">
        <f>B15*C15</f>
        <v>0</v>
      </c>
      <c r="E15" s="1699"/>
      <c r="F15" s="153">
        <v>4</v>
      </c>
      <c r="G15" s="154">
        <f>E15*F15</f>
        <v>0</v>
      </c>
      <c r="H15" s="168"/>
      <c r="I15" s="153">
        <v>31</v>
      </c>
      <c r="J15" s="154">
        <f>H15*I15</f>
        <v>0</v>
      </c>
      <c r="K15" s="169"/>
      <c r="L15" s="160">
        <f>D15+G15+J15-K15</f>
        <v>0</v>
      </c>
      <c r="M15" s="2"/>
      <c r="N15" s="2"/>
      <c r="O15" s="2"/>
      <c r="P15" s="2"/>
    </row>
    <row r="16" spans="1:16" ht="7.5" customHeight="1" thickBot="1" x14ac:dyDescent="0.25">
      <c r="A16" s="156" t="s">
        <v>36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16"/>
      <c r="M16" s="2"/>
      <c r="N16" s="2"/>
      <c r="O16" s="2"/>
      <c r="P16" s="2"/>
    </row>
    <row r="17" spans="1:16" ht="26.25" customHeight="1" thickTop="1" thickBot="1" x14ac:dyDescent="0.25">
      <c r="A17" s="260" t="s">
        <v>11</v>
      </c>
      <c r="B17" s="71">
        <f>SUM(B14:B15)</f>
        <v>0</v>
      </c>
      <c r="C17" s="158" t="s">
        <v>15</v>
      </c>
      <c r="D17" s="71">
        <f>SUM(D14:D15)</f>
        <v>0</v>
      </c>
      <c r="E17" s="71">
        <f>SUM(E14:E15)</f>
        <v>0</v>
      </c>
      <c r="F17" s="158" t="s">
        <v>15</v>
      </c>
      <c r="G17" s="71">
        <f>SUM(G14:G15)</f>
        <v>0</v>
      </c>
      <c r="H17" s="71">
        <f>SUM(H14:H15)</f>
        <v>0</v>
      </c>
      <c r="I17" s="158" t="s">
        <v>15</v>
      </c>
      <c r="J17" s="71">
        <f>SUM(J14:J15)</f>
        <v>0</v>
      </c>
      <c r="K17" s="71">
        <f>SUM(K14:K15)</f>
        <v>0</v>
      </c>
      <c r="L17" s="219">
        <f>D17+G17+J17+K20-K17</f>
        <v>0</v>
      </c>
      <c r="M17" s="2"/>
      <c r="N17" s="2"/>
      <c r="O17" s="2"/>
      <c r="P17" s="2"/>
    </row>
    <row r="18" spans="1:16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6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</row>
    <row r="21" spans="1:16" x14ac:dyDescent="0.2">
      <c r="L21" s="2"/>
      <c r="M21" s="2"/>
      <c r="N21" s="2"/>
      <c r="O21" s="2"/>
      <c r="P21" s="2"/>
    </row>
    <row r="22" spans="1:16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5" spans="1:16" x14ac:dyDescent="0.2">
      <c r="L25" s="2"/>
    </row>
  </sheetData>
  <mergeCells count="2">
    <mergeCell ref="A3:L3"/>
    <mergeCell ref="A4:L4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FEE92-7AD3-43D3-B5E1-2BDE624228E0}">
  <sheetPr codeName="Tabelle37"/>
  <dimension ref="A1:Q19"/>
  <sheetViews>
    <sheetView workbookViewId="0">
      <selection activeCell="C6" sqref="C6"/>
    </sheetView>
  </sheetViews>
  <sheetFormatPr baseColWidth="10" defaultColWidth="11.5703125" defaultRowHeight="15" x14ac:dyDescent="0.25"/>
  <cols>
    <col min="1" max="16384" width="11.5703125" style="2507"/>
  </cols>
  <sheetData>
    <row r="1" spans="1:17" x14ac:dyDescent="0.25">
      <c r="A1" s="2509" t="s">
        <v>24</v>
      </c>
      <c r="B1" s="2509"/>
      <c r="C1" s="2509"/>
      <c r="D1" s="2509"/>
      <c r="E1" s="2509"/>
      <c r="F1" s="2509"/>
      <c r="G1" s="2509"/>
      <c r="H1" s="2509"/>
      <c r="I1" s="2509"/>
      <c r="J1" s="2509"/>
      <c r="K1" s="2509"/>
      <c r="L1" s="2509"/>
      <c r="M1" s="2566"/>
      <c r="N1" s="2565"/>
      <c r="O1" s="2566"/>
      <c r="P1" s="2509"/>
      <c r="Q1" s="2509"/>
    </row>
    <row r="2" spans="1:17" x14ac:dyDescent="0.25">
      <c r="A2" s="2509"/>
      <c r="B2" s="2509"/>
      <c r="C2" s="2509"/>
      <c r="D2" s="2509"/>
      <c r="E2" s="2509"/>
      <c r="F2" s="2509"/>
      <c r="G2" s="2509"/>
      <c r="H2" s="2509"/>
      <c r="I2" s="2509"/>
      <c r="J2" s="2509"/>
      <c r="K2" s="2509"/>
      <c r="L2" s="2509"/>
      <c r="M2" s="2509"/>
      <c r="N2" s="2509"/>
      <c r="O2" s="2566"/>
      <c r="P2" s="2565"/>
      <c r="Q2" s="2565"/>
    </row>
    <row r="3" spans="1:17" x14ac:dyDescent="0.25">
      <c r="A3" s="2893" t="s">
        <v>191</v>
      </c>
      <c r="B3" s="2893"/>
      <c r="C3" s="2893"/>
      <c r="D3" s="2893"/>
      <c r="E3" s="2893"/>
      <c r="F3" s="2893"/>
      <c r="G3" s="2893"/>
      <c r="H3" s="2893"/>
      <c r="I3" s="2893"/>
      <c r="J3" s="2893"/>
      <c r="K3" s="2893"/>
      <c r="L3" s="2893"/>
      <c r="M3" s="2893"/>
      <c r="N3" s="2893"/>
      <c r="O3" s="2893"/>
      <c r="P3" s="2893"/>
      <c r="Q3" s="2893"/>
    </row>
    <row r="4" spans="1:17" x14ac:dyDescent="0.25">
      <c r="A4" s="2893" t="s">
        <v>692</v>
      </c>
      <c r="B4" s="2893"/>
      <c r="C4" s="2893"/>
      <c r="D4" s="2893"/>
      <c r="E4" s="2893"/>
      <c r="F4" s="2893"/>
      <c r="G4" s="2893"/>
      <c r="H4" s="2893"/>
      <c r="I4" s="2893"/>
      <c r="J4" s="2893"/>
      <c r="K4" s="2893"/>
      <c r="L4" s="2893"/>
      <c r="M4" s="2893"/>
      <c r="N4" s="2893"/>
      <c r="O4" s="2893"/>
      <c r="P4" s="2893"/>
      <c r="Q4" s="2893"/>
    </row>
    <row r="5" spans="1:17" x14ac:dyDescent="0.25">
      <c r="A5" s="2509"/>
      <c r="B5" s="2509"/>
      <c r="C5" s="2509"/>
      <c r="D5" s="2509"/>
      <c r="E5" s="2509"/>
      <c r="F5" s="2509"/>
      <c r="G5" s="2509"/>
      <c r="H5" s="2509"/>
      <c r="I5" s="2509"/>
      <c r="J5" s="2509"/>
      <c r="K5" s="2509"/>
      <c r="L5" s="2509"/>
      <c r="M5" s="2509"/>
      <c r="N5" s="2509"/>
      <c r="O5" s="2509"/>
      <c r="P5" s="2509"/>
      <c r="Q5" s="2509"/>
    </row>
    <row r="6" spans="1:17" x14ac:dyDescent="0.25">
      <c r="A6" s="2563" t="s">
        <v>2</v>
      </c>
      <c r="B6" s="2509"/>
      <c r="C6" s="2564"/>
      <c r="D6" s="2564"/>
      <c r="E6" s="2564"/>
      <c r="F6" s="2564"/>
      <c r="G6" s="2564"/>
      <c r="H6" s="2564"/>
      <c r="I6" s="2564"/>
      <c r="J6" s="2509"/>
      <c r="K6" s="2509"/>
      <c r="L6" s="2509"/>
      <c r="M6" s="2563" t="s">
        <v>3</v>
      </c>
      <c r="N6" s="2562"/>
      <c r="O6" s="2564"/>
      <c r="P6" s="2564"/>
      <c r="Q6" s="2509"/>
    </row>
    <row r="7" spans="1:17" x14ac:dyDescent="0.25">
      <c r="A7" s="2509"/>
      <c r="B7" s="2509"/>
      <c r="C7" s="2509"/>
      <c r="D7" s="2509"/>
      <c r="E7" s="2509"/>
      <c r="F7" s="2509"/>
      <c r="G7" s="2509"/>
      <c r="H7" s="2509"/>
      <c r="I7" s="2509"/>
      <c r="J7" s="2509"/>
      <c r="K7" s="2509"/>
      <c r="L7" s="2509"/>
      <c r="M7" s="2563" t="s">
        <v>4</v>
      </c>
      <c r="N7" s="2562"/>
      <c r="O7" s="2561" t="s">
        <v>691</v>
      </c>
      <c r="P7" s="2561"/>
      <c r="Q7" s="2509"/>
    </row>
    <row r="8" spans="1:17" ht="15.75" thickBot="1" x14ac:dyDescent="0.3">
      <c r="A8" s="2509"/>
      <c r="B8" s="2509"/>
      <c r="C8" s="2509"/>
      <c r="D8" s="2509"/>
      <c r="E8" s="2509"/>
      <c r="F8" s="2509"/>
      <c r="G8" s="2509"/>
      <c r="H8" s="2509"/>
      <c r="I8" s="2509"/>
      <c r="J8" s="2509"/>
      <c r="K8" s="2509"/>
      <c r="L8" s="2509"/>
      <c r="M8" s="2509"/>
      <c r="N8" s="2509"/>
      <c r="O8" s="2509"/>
      <c r="P8" s="2509"/>
      <c r="Q8" s="2509"/>
    </row>
    <row r="9" spans="1:17" ht="15.75" thickTop="1" x14ac:dyDescent="0.25">
      <c r="A9" s="2560"/>
      <c r="B9" s="2559" t="s">
        <v>5</v>
      </c>
      <c r="C9" s="2559"/>
      <c r="D9" s="2559"/>
      <c r="E9" s="2559"/>
      <c r="F9" s="2558"/>
      <c r="G9" s="2559" t="s">
        <v>6</v>
      </c>
      <c r="H9" s="2559"/>
      <c r="I9" s="2559"/>
      <c r="J9" s="2559"/>
      <c r="K9" s="2559"/>
      <c r="L9" s="2559"/>
      <c r="M9" s="2559"/>
      <c r="N9" s="2559"/>
      <c r="O9" s="2558"/>
      <c r="P9" s="2557" t="s">
        <v>7</v>
      </c>
      <c r="Q9" s="2556" t="s">
        <v>8</v>
      </c>
    </row>
    <row r="10" spans="1:17" ht="15.75" thickBot="1" x14ac:dyDescent="0.3">
      <c r="A10" s="2555"/>
      <c r="B10" s="2554"/>
      <c r="C10" s="2554"/>
      <c r="D10" s="2554"/>
      <c r="E10" s="2554"/>
      <c r="F10" s="2553"/>
      <c r="G10" s="2552" t="s">
        <v>17</v>
      </c>
      <c r="H10" s="2551"/>
      <c r="I10" s="2551"/>
      <c r="J10" s="2551"/>
      <c r="K10" s="2551"/>
      <c r="L10" s="2551"/>
      <c r="M10" s="2551"/>
      <c r="N10" s="2551"/>
      <c r="O10" s="2550"/>
      <c r="P10" s="2549"/>
      <c r="Q10" s="2515"/>
    </row>
    <row r="11" spans="1:17" ht="57" x14ac:dyDescent="0.25">
      <c r="A11" s="2548"/>
      <c r="B11" s="2544" t="s">
        <v>18</v>
      </c>
      <c r="C11" s="2544" t="s">
        <v>256</v>
      </c>
      <c r="D11" s="2545" t="s">
        <v>11</v>
      </c>
      <c r="E11" s="2547" t="s">
        <v>690</v>
      </c>
      <c r="F11" s="2546"/>
      <c r="G11" s="2544" t="s">
        <v>19</v>
      </c>
      <c r="H11" s="2544" t="s">
        <v>94</v>
      </c>
      <c r="I11" s="2545" t="s">
        <v>11</v>
      </c>
      <c r="J11" s="2544" t="s">
        <v>20</v>
      </c>
      <c r="K11" s="2544" t="s">
        <v>94</v>
      </c>
      <c r="L11" s="2545" t="s">
        <v>11</v>
      </c>
      <c r="M11" s="2544" t="s">
        <v>21</v>
      </c>
      <c r="N11" s="2544" t="s">
        <v>94</v>
      </c>
      <c r="O11" s="2543" t="s">
        <v>11</v>
      </c>
      <c r="P11" s="2542" t="s">
        <v>25</v>
      </c>
      <c r="Q11" s="2542" t="s">
        <v>14</v>
      </c>
    </row>
    <row r="12" spans="1:17" ht="15.75" thickBot="1" x14ac:dyDescent="0.3">
      <c r="A12" s="2541" t="s">
        <v>22</v>
      </c>
      <c r="B12" s="2540"/>
      <c r="C12" s="2540"/>
      <c r="D12" s="2539"/>
      <c r="E12" s="2538" t="s">
        <v>23</v>
      </c>
      <c r="F12" s="2537" t="s">
        <v>11</v>
      </c>
      <c r="G12" s="2535"/>
      <c r="H12" s="2535"/>
      <c r="I12" s="2536"/>
      <c r="J12" s="2535"/>
      <c r="K12" s="2535"/>
      <c r="L12" s="2536"/>
      <c r="M12" s="2535"/>
      <c r="N12" s="2535"/>
      <c r="O12" s="2515"/>
      <c r="P12" s="2515"/>
      <c r="Q12" s="2515"/>
    </row>
    <row r="13" spans="1:17" ht="15.75" thickBot="1" x14ac:dyDescent="0.3">
      <c r="A13" s="2534" t="s">
        <v>669</v>
      </c>
      <c r="B13" s="2532"/>
      <c r="C13" s="2531">
        <v>24</v>
      </c>
      <c r="D13" s="2533">
        <f>B13*C13</f>
        <v>0</v>
      </c>
      <c r="E13" s="2524"/>
      <c r="F13" s="2523">
        <f>E13*0.7</f>
        <v>0</v>
      </c>
      <c r="G13" s="2524"/>
      <c r="H13" s="2523">
        <v>2</v>
      </c>
      <c r="I13" s="2523"/>
      <c r="J13" s="2532"/>
      <c r="K13" s="2531">
        <v>15</v>
      </c>
      <c r="L13" s="2533">
        <f>J13*K13</f>
        <v>0</v>
      </c>
      <c r="M13" s="2532"/>
      <c r="N13" s="2531">
        <v>17.5</v>
      </c>
      <c r="O13" s="2530">
        <f>M13*N13</f>
        <v>0</v>
      </c>
      <c r="P13" s="2529"/>
      <c r="Q13" s="2528">
        <f>D13+F13+I13+L13+O13-P13</f>
        <v>0</v>
      </c>
    </row>
    <row r="14" spans="1:17" x14ac:dyDescent="0.25">
      <c r="A14" s="2527" t="s">
        <v>27</v>
      </c>
      <c r="B14" s="2521"/>
      <c r="C14" s="2682">
        <v>24</v>
      </c>
      <c r="D14" s="2522">
        <f>B14*C14</f>
        <v>0</v>
      </c>
      <c r="E14" s="2526"/>
      <c r="F14" s="2525">
        <f>E14*0.7</f>
        <v>0</v>
      </c>
      <c r="G14" s="2524"/>
      <c r="H14" s="2523">
        <v>2</v>
      </c>
      <c r="I14" s="2523"/>
      <c r="J14" s="2521"/>
      <c r="K14" s="2520">
        <v>12</v>
      </c>
      <c r="L14" s="2522">
        <f>J14*K14</f>
        <v>0</v>
      </c>
      <c r="M14" s="2521"/>
      <c r="N14" s="2520">
        <v>13</v>
      </c>
      <c r="O14" s="2519">
        <f>M14*N14</f>
        <v>0</v>
      </c>
      <c r="P14" s="2518"/>
      <c r="Q14" s="2517">
        <f>D14+F14+I14+L14+O14-P14</f>
        <v>0</v>
      </c>
    </row>
    <row r="15" spans="1:17" ht="15.75" thickBot="1" x14ac:dyDescent="0.3">
      <c r="A15" s="2516"/>
      <c r="B15" s="2509"/>
      <c r="C15" s="2509"/>
      <c r="D15" s="2509"/>
      <c r="E15" s="2509"/>
      <c r="F15" s="2509"/>
      <c r="G15" s="2509"/>
      <c r="H15" s="2509"/>
      <c r="I15" s="2509"/>
      <c r="J15" s="2509"/>
      <c r="K15" s="2509"/>
      <c r="L15" s="2509"/>
      <c r="M15" s="2509"/>
      <c r="N15" s="2509"/>
      <c r="O15" s="2509"/>
      <c r="P15" s="2509"/>
      <c r="Q15" s="2515"/>
    </row>
    <row r="16" spans="1:17" ht="16.5" thickTop="1" thickBot="1" x14ac:dyDescent="0.3">
      <c r="A16" s="2514" t="s">
        <v>11</v>
      </c>
      <c r="B16" s="2511">
        <f>SUM(B13:B14)</f>
        <v>0</v>
      </c>
      <c r="C16" s="2513" t="s">
        <v>15</v>
      </c>
      <c r="D16" s="2511">
        <f>SUM(D13:D14)</f>
        <v>0</v>
      </c>
      <c r="E16" s="2511"/>
      <c r="F16" s="2511">
        <f>SUM(F13:F14)</f>
        <v>0</v>
      </c>
      <c r="G16" s="2511">
        <f>SUM(G13:G14)</f>
        <v>0</v>
      </c>
      <c r="H16" s="2512" t="s">
        <v>15</v>
      </c>
      <c r="I16" s="2511">
        <f>SUM(I13:I14)</f>
        <v>0</v>
      </c>
      <c r="J16" s="2511">
        <f>SUM(J13:J14)</f>
        <v>0</v>
      </c>
      <c r="K16" s="2513" t="s">
        <v>15</v>
      </c>
      <c r="L16" s="2511">
        <f>SUM(L13:L14)</f>
        <v>0</v>
      </c>
      <c r="M16" s="2511">
        <f>SUM(M13:M14)</f>
        <v>0</v>
      </c>
      <c r="N16" s="2512" t="s">
        <v>15</v>
      </c>
      <c r="O16" s="2511">
        <f>SUM(O13:O14)</f>
        <v>0</v>
      </c>
      <c r="P16" s="2511">
        <f>SUM(P13:P14)</f>
        <v>0</v>
      </c>
      <c r="Q16" s="2510">
        <f>D16+F16+I16+L16+O16+K19-P16</f>
        <v>0</v>
      </c>
    </row>
    <row r="17" spans="1:17" ht="15.75" thickTop="1" x14ac:dyDescent="0.25">
      <c r="A17" s="2509"/>
      <c r="B17" s="2509"/>
      <c r="C17" s="2509"/>
      <c r="D17" s="2509"/>
      <c r="E17" s="2509"/>
      <c r="F17" s="2509"/>
      <c r="G17" s="2509"/>
      <c r="H17" s="2509"/>
      <c r="I17" s="2509"/>
      <c r="J17" s="2509"/>
      <c r="K17" s="2509"/>
      <c r="L17" s="2509"/>
      <c r="M17" s="2509"/>
      <c r="N17" s="2509"/>
      <c r="O17" s="2509"/>
      <c r="P17" s="2509"/>
      <c r="Q17" s="2509"/>
    </row>
    <row r="18" spans="1:17" x14ac:dyDescent="0.25">
      <c r="A18" s="2509" t="s">
        <v>546</v>
      </c>
      <c r="B18" s="2509"/>
      <c r="C18" s="2509"/>
      <c r="D18" s="2509"/>
      <c r="E18" s="2509"/>
      <c r="F18" s="2509"/>
      <c r="G18" s="2509"/>
      <c r="H18" s="2509"/>
      <c r="I18" s="2509"/>
      <c r="J18" s="2509"/>
      <c r="K18" s="2509"/>
      <c r="M18" s="2509"/>
      <c r="N18" s="2509"/>
      <c r="O18" s="2509"/>
      <c r="P18" s="2509"/>
      <c r="Q18" s="2509"/>
    </row>
    <row r="19" spans="1:17" x14ac:dyDescent="0.25">
      <c r="A19" s="2509" t="s">
        <v>547</v>
      </c>
      <c r="B19" s="2509"/>
      <c r="C19" s="2509"/>
      <c r="D19" s="2508"/>
      <c r="E19" s="2509"/>
      <c r="F19" s="2509" t="s">
        <v>548</v>
      </c>
      <c r="G19" s="2509"/>
      <c r="H19" s="2509"/>
      <c r="I19" s="2509"/>
      <c r="J19" s="2509"/>
      <c r="K19" s="2508"/>
    </row>
  </sheetData>
  <mergeCells count="2">
    <mergeCell ref="A3:Q3"/>
    <mergeCell ref="A4:Q4"/>
  </mergeCells>
  <pageMargins left="0.7" right="0.7" top="0.78740157499999996" bottom="0.78740157499999996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abelle9"/>
  <dimension ref="A1:N26"/>
  <sheetViews>
    <sheetView showGridLines="0" zoomScale="130" zoomScaleNormal="130" workbookViewId="0"/>
  </sheetViews>
  <sheetFormatPr baseColWidth="10" defaultRowHeight="12.75" x14ac:dyDescent="0.2"/>
  <cols>
    <col min="2" max="2" width="6.7109375" customWidth="1"/>
    <col min="3" max="3" width="5" customWidth="1"/>
    <col min="4" max="4" width="6" customWidth="1"/>
    <col min="5" max="5" width="6.7109375" customWidth="1"/>
    <col min="6" max="6" width="10" customWidth="1"/>
    <col min="7" max="7" width="6" customWidth="1"/>
    <col min="8" max="8" width="10.7109375" customWidth="1"/>
    <col min="9" max="9" width="5.5703125" customWidth="1"/>
    <col min="10" max="10" width="6" customWidth="1"/>
    <col min="11" max="11" width="10.42578125" customWidth="1"/>
    <col min="12" max="12" width="11.28515625" customWidth="1"/>
    <col min="13" max="13" width="5.42578125" customWidth="1"/>
    <col min="15" max="15" width="17.28515625" customWidth="1"/>
  </cols>
  <sheetData>
    <row r="1" spans="1:14" x14ac:dyDescent="0.2">
      <c r="A1" s="2" t="s">
        <v>51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x14ac:dyDescent="0.2">
      <c r="A4" s="1" t="s">
        <v>438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x14ac:dyDescent="0.2">
      <c r="A5" s="2"/>
      <c r="B5" s="2"/>
      <c r="C5" s="2"/>
      <c r="D5" s="2"/>
      <c r="E5" s="2"/>
      <c r="F5" s="125"/>
      <c r="G5" s="2"/>
      <c r="H5" s="2"/>
      <c r="I5" s="2"/>
      <c r="J5" s="2"/>
      <c r="K5" s="2"/>
      <c r="L5" s="2"/>
      <c r="M5" s="2"/>
      <c r="N5" s="2"/>
    </row>
    <row r="6" spans="1:14" x14ac:dyDescent="0.2">
      <c r="A6" s="1" t="s">
        <v>2</v>
      </c>
      <c r="B6" s="162"/>
      <c r="C6" s="4"/>
      <c r="D6" s="4"/>
      <c r="E6" s="163"/>
      <c r="F6" s="4"/>
      <c r="G6" s="162"/>
      <c r="H6" s="162"/>
      <c r="I6" s="2"/>
      <c r="K6" s="1" t="s">
        <v>3</v>
      </c>
      <c r="L6" s="4"/>
      <c r="M6" s="7"/>
      <c r="N6" s="7"/>
    </row>
    <row r="7" spans="1:14" x14ac:dyDescent="0.2">
      <c r="A7" s="2"/>
      <c r="B7" s="162"/>
      <c r="C7" s="162"/>
      <c r="D7" s="162"/>
      <c r="E7" s="162"/>
      <c r="F7" s="162"/>
      <c r="G7" s="162"/>
      <c r="H7" s="162"/>
      <c r="I7" s="2"/>
      <c r="K7" s="1" t="s">
        <v>4</v>
      </c>
      <c r="L7" s="4" t="str">
        <f>Logo!B1</f>
        <v>2026/27</v>
      </c>
      <c r="M7" s="7"/>
      <c r="N7" s="7"/>
    </row>
    <row r="8" spans="1:14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13.5" thickTop="1" x14ac:dyDescent="0.2">
      <c r="A9" s="127"/>
      <c r="B9" s="9"/>
      <c r="C9" s="9"/>
      <c r="D9" s="128"/>
      <c r="E9" s="9"/>
      <c r="F9" s="9"/>
      <c r="G9" s="9" t="s">
        <v>6</v>
      </c>
      <c r="H9" s="9"/>
      <c r="I9" s="9"/>
      <c r="J9" s="129"/>
      <c r="K9" s="130" t="s">
        <v>7</v>
      </c>
      <c r="L9" s="12" t="s">
        <v>8</v>
      </c>
      <c r="M9" s="2"/>
      <c r="N9" s="2"/>
    </row>
    <row r="10" spans="1:14" ht="13.5" thickBot="1" x14ac:dyDescent="0.25">
      <c r="A10" s="131"/>
      <c r="B10" s="132"/>
      <c r="C10" s="132" t="s">
        <v>5</v>
      </c>
      <c r="D10" s="133"/>
      <c r="E10" s="134" t="s">
        <v>52</v>
      </c>
      <c r="H10" s="135"/>
      <c r="I10" s="135"/>
      <c r="J10" s="136"/>
      <c r="K10" s="137"/>
      <c r="L10" s="16"/>
      <c r="M10" s="2"/>
      <c r="N10" s="2"/>
    </row>
    <row r="11" spans="1:14" ht="78.75" x14ac:dyDescent="0.2">
      <c r="A11" s="138"/>
      <c r="B11" s="22" t="s">
        <v>39</v>
      </c>
      <c r="C11" s="22" t="s">
        <v>53</v>
      </c>
      <c r="D11" s="139" t="s">
        <v>11</v>
      </c>
      <c r="E11" s="22" t="s">
        <v>46</v>
      </c>
      <c r="F11" s="140" t="s">
        <v>47</v>
      </c>
      <c r="G11" s="141" t="s">
        <v>11</v>
      </c>
      <c r="H11" s="22" t="s">
        <v>54</v>
      </c>
      <c r="I11" s="22" t="s">
        <v>53</v>
      </c>
      <c r="J11" s="45" t="s">
        <v>11</v>
      </c>
      <c r="K11" s="142" t="s">
        <v>13</v>
      </c>
      <c r="L11" s="867" t="s">
        <v>491</v>
      </c>
      <c r="M11" s="2"/>
      <c r="N11" s="2"/>
    </row>
    <row r="12" spans="1:14" ht="13.5" thickBot="1" x14ac:dyDescent="0.25">
      <c r="A12" s="143" t="s">
        <v>48</v>
      </c>
      <c r="B12" s="34"/>
      <c r="C12" s="34"/>
      <c r="D12" s="35"/>
      <c r="E12" s="39"/>
      <c r="F12" s="39"/>
      <c r="G12" s="144"/>
      <c r="H12" s="39"/>
      <c r="I12" s="39"/>
      <c r="J12" s="16"/>
      <c r="K12" s="16"/>
      <c r="L12" s="16"/>
      <c r="M12" s="2"/>
      <c r="N12" s="2"/>
    </row>
    <row r="13" spans="1:14" x14ac:dyDescent="0.2">
      <c r="A13" s="145" t="s">
        <v>49</v>
      </c>
      <c r="B13" s="146"/>
      <c r="C13" s="147">
        <v>38</v>
      </c>
      <c r="D13" s="148">
        <f>B13*C13</f>
        <v>0</v>
      </c>
      <c r="E13" s="1496" t="s">
        <v>15</v>
      </c>
      <c r="F13" s="149" t="s">
        <v>15</v>
      </c>
      <c r="G13" s="1497" t="s">
        <v>15</v>
      </c>
      <c r="H13" s="146"/>
      <c r="I13" s="147">
        <v>8</v>
      </c>
      <c r="J13" s="148">
        <f>H13*I13</f>
        <v>0</v>
      </c>
      <c r="K13" s="150"/>
      <c r="L13" s="1498">
        <f>D13+J13</f>
        <v>0</v>
      </c>
      <c r="M13" s="2"/>
      <c r="N13" s="2"/>
    </row>
    <row r="14" spans="1:14" x14ac:dyDescent="0.2">
      <c r="A14" s="151" t="s">
        <v>50</v>
      </c>
      <c r="B14" s="152"/>
      <c r="C14" s="153">
        <v>35</v>
      </c>
      <c r="D14" s="154">
        <f>B14*C14</f>
        <v>0</v>
      </c>
      <c r="E14" s="1495"/>
      <c r="F14" s="209">
        <v>6</v>
      </c>
      <c r="G14" s="210">
        <f>E14*F14</f>
        <v>0</v>
      </c>
      <c r="H14" s="152"/>
      <c r="I14" s="153">
        <v>16</v>
      </c>
      <c r="J14" s="154">
        <f>H14*I14</f>
        <v>0</v>
      </c>
      <c r="K14" s="155"/>
      <c r="L14" s="164">
        <f>D14+G14+J14</f>
        <v>0</v>
      </c>
      <c r="M14" s="2"/>
      <c r="N14" s="2"/>
    </row>
    <row r="15" spans="1:14" ht="13.5" thickBot="1" x14ac:dyDescent="0.25">
      <c r="A15" s="156"/>
      <c r="B15" s="2"/>
      <c r="C15" s="2"/>
      <c r="D15" s="2"/>
      <c r="E15" s="2"/>
      <c r="F15" s="2"/>
      <c r="G15" s="2"/>
      <c r="K15" s="2"/>
      <c r="L15" s="16"/>
      <c r="M15" s="2"/>
      <c r="N15" s="2"/>
    </row>
    <row r="16" spans="1:14" ht="14.25" thickTop="1" thickBot="1" x14ac:dyDescent="0.25">
      <c r="A16" s="157" t="s">
        <v>11</v>
      </c>
      <c r="B16" s="78">
        <f>SUM(B13:B14)</f>
        <v>0</v>
      </c>
      <c r="C16" s="158" t="s">
        <v>15</v>
      </c>
      <c r="D16" s="71">
        <f>SUM(D13:D14)</f>
        <v>0</v>
      </c>
      <c r="E16" s="71"/>
      <c r="F16" s="158" t="s">
        <v>15</v>
      </c>
      <c r="G16" s="71">
        <f>SUM(G13:G14)</f>
        <v>0</v>
      </c>
      <c r="H16" s="71"/>
      <c r="I16" s="158" t="s">
        <v>15</v>
      </c>
      <c r="J16" s="71">
        <f>SUM(J13:J14)</f>
        <v>0</v>
      </c>
      <c r="K16" s="71">
        <f>SUM(K13:K14)</f>
        <v>0</v>
      </c>
      <c r="L16" s="165">
        <f>L13+L14</f>
        <v>0</v>
      </c>
      <c r="M16" s="2"/>
      <c r="N16" s="1"/>
    </row>
    <row r="17" spans="1:4" ht="13.5" thickTop="1" x14ac:dyDescent="0.2"/>
    <row r="18" spans="1:4" x14ac:dyDescent="0.2">
      <c r="A18" s="159" t="s">
        <v>494</v>
      </c>
      <c r="C18" s="159"/>
      <c r="D18" s="159"/>
    </row>
    <row r="26" spans="1:4" x14ac:dyDescent="0.2">
      <c r="A26" s="159"/>
      <c r="B26" s="159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6">
    <pageSetUpPr fitToPage="1"/>
  </sheetPr>
  <dimension ref="A1:IV33"/>
  <sheetViews>
    <sheetView showGridLines="0" showRowColHeaders="0" zoomScale="115" zoomScaleNormal="115" workbookViewId="0">
      <pane ySplit="77" topLeftCell="A156" activePane="bottomLeft" state="frozen"/>
      <selection pane="bottomLeft"/>
    </sheetView>
  </sheetViews>
  <sheetFormatPr baseColWidth="10" defaultColWidth="12.5703125" defaultRowHeight="12" x14ac:dyDescent="0.15"/>
  <cols>
    <col min="1" max="1" width="16.42578125" style="1344" customWidth="1"/>
    <col min="2" max="16384" width="12.5703125" style="1344"/>
  </cols>
  <sheetData>
    <row r="1" spans="1:11" ht="12.75" customHeight="1" x14ac:dyDescent="0.2">
      <c r="A1" s="1624" t="s">
        <v>709</v>
      </c>
    </row>
    <row r="2" spans="1:11" ht="16.5" customHeight="1" x14ac:dyDescent="0.25">
      <c r="A2" s="2812"/>
      <c r="B2" s="2812"/>
      <c r="C2" s="2812"/>
      <c r="D2" s="2812"/>
      <c r="E2" s="2812"/>
      <c r="F2" s="2812"/>
      <c r="G2" s="2812"/>
      <c r="H2" s="2812"/>
      <c r="I2" s="2812"/>
      <c r="J2" s="2812"/>
      <c r="K2" s="2812"/>
    </row>
    <row r="3" spans="1:11" ht="18.75" customHeight="1" x14ac:dyDescent="0.25">
      <c r="A3" s="2812"/>
      <c r="B3" s="2812"/>
      <c r="C3" s="2812"/>
      <c r="D3" s="2812"/>
      <c r="E3" s="2812"/>
      <c r="F3" s="2812"/>
      <c r="G3" s="2812"/>
      <c r="H3" s="2812"/>
      <c r="I3" s="2812"/>
      <c r="J3" s="2812"/>
      <c r="K3" s="2812"/>
    </row>
    <row r="4" spans="1:11" ht="12" customHeight="1" x14ac:dyDescent="0.15"/>
    <row r="6" spans="1:11" ht="15" x14ac:dyDescent="0.2">
      <c r="A6" s="2810"/>
      <c r="B6" s="2810"/>
      <c r="C6" s="2810"/>
      <c r="D6" s="2810"/>
      <c r="E6" s="2810"/>
      <c r="F6" s="2810"/>
      <c r="G6" s="2810"/>
      <c r="H6" s="2810"/>
      <c r="I6" s="2810"/>
      <c r="J6" s="2810"/>
      <c r="K6" s="2810"/>
    </row>
    <row r="8" spans="1:11" ht="15" x14ac:dyDescent="0.2">
      <c r="A8" s="2810"/>
      <c r="B8" s="2810"/>
      <c r="C8" s="2810"/>
      <c r="D8" s="2810"/>
      <c r="E8" s="2810"/>
      <c r="F8" s="2810"/>
      <c r="G8" s="2810"/>
      <c r="H8" s="2810"/>
      <c r="I8" s="2810"/>
      <c r="J8" s="2810"/>
      <c r="K8" s="2810"/>
    </row>
    <row r="12" spans="1:11" ht="12.75" x14ac:dyDescent="0.2">
      <c r="C12" s="1345"/>
    </row>
    <row r="17" spans="1:256" x14ac:dyDescent="0.15">
      <c r="A17" s="1346" t="s">
        <v>0</v>
      </c>
    </row>
    <row r="18" spans="1:256" x14ac:dyDescent="0.15">
      <c r="A18" s="1346"/>
    </row>
    <row r="19" spans="1:256" x14ac:dyDescent="0.15">
      <c r="A19" s="1346"/>
    </row>
    <row r="20" spans="1:256" x14ac:dyDescent="0.15">
      <c r="A20" s="1346"/>
    </row>
    <row r="21" spans="1:256" x14ac:dyDescent="0.15">
      <c r="A21" s="1344" t="s">
        <v>1</v>
      </c>
    </row>
    <row r="29" spans="1:256" s="1347" customFormat="1" x14ac:dyDescent="0.15">
      <c r="N29" s="1344"/>
      <c r="O29" s="1344"/>
      <c r="P29" s="1344"/>
      <c r="Q29" s="1344"/>
      <c r="R29" s="1344"/>
      <c r="S29" s="1344"/>
      <c r="T29" s="1344"/>
      <c r="U29" s="1344"/>
      <c r="V29" s="1344"/>
      <c r="W29" s="1344"/>
      <c r="X29" s="1344"/>
      <c r="Y29" s="1344"/>
      <c r="Z29" s="1344"/>
      <c r="AA29" s="1344"/>
      <c r="AB29" s="1344"/>
      <c r="AC29" s="1344"/>
      <c r="AD29" s="1344"/>
      <c r="AE29" s="1344"/>
      <c r="AF29" s="1344"/>
      <c r="AG29" s="1344"/>
      <c r="AH29" s="1344"/>
      <c r="AI29" s="1344"/>
      <c r="AJ29" s="1344"/>
      <c r="AK29" s="1344"/>
      <c r="AL29" s="1344"/>
      <c r="AM29" s="1344"/>
      <c r="AN29" s="1344"/>
      <c r="AO29" s="1344"/>
      <c r="AP29" s="1344"/>
      <c r="AQ29" s="1344"/>
      <c r="AR29" s="1344"/>
      <c r="AS29" s="1344"/>
      <c r="AT29" s="1344"/>
      <c r="AU29" s="1344"/>
      <c r="AV29" s="1344"/>
      <c r="AW29" s="1344"/>
      <c r="AX29" s="1344"/>
      <c r="AY29" s="1344"/>
      <c r="AZ29" s="1344"/>
      <c r="BA29" s="1344"/>
      <c r="BB29" s="1344"/>
      <c r="BC29" s="1344"/>
      <c r="BD29" s="1344"/>
      <c r="BE29" s="1344"/>
      <c r="BF29" s="1344"/>
      <c r="BG29" s="1344"/>
      <c r="BH29" s="1344"/>
      <c r="BI29" s="1344"/>
      <c r="BJ29" s="1344"/>
      <c r="BK29" s="1344"/>
      <c r="BL29" s="1344"/>
      <c r="BM29" s="1344"/>
      <c r="BN29" s="1344"/>
      <c r="BO29" s="1344"/>
      <c r="BP29" s="1344"/>
      <c r="BQ29" s="1344"/>
      <c r="BR29" s="1344"/>
      <c r="BS29" s="1344"/>
      <c r="BT29" s="1344"/>
      <c r="BU29" s="1344"/>
      <c r="BV29" s="1344"/>
      <c r="BW29" s="1344"/>
      <c r="BX29" s="1344"/>
      <c r="BY29" s="1344"/>
      <c r="BZ29" s="1344"/>
      <c r="CA29" s="1344"/>
      <c r="CB29" s="1344"/>
      <c r="CC29" s="1344"/>
      <c r="CD29" s="1344"/>
      <c r="CE29" s="1344"/>
      <c r="CF29" s="1344"/>
      <c r="CG29" s="1344"/>
      <c r="CH29" s="1344"/>
      <c r="CI29" s="1344"/>
      <c r="CJ29" s="1344"/>
      <c r="CK29" s="1344"/>
      <c r="CL29" s="1344"/>
      <c r="CM29" s="1344"/>
      <c r="CN29" s="1344"/>
      <c r="CO29" s="1344"/>
      <c r="CP29" s="1344"/>
      <c r="CQ29" s="1344"/>
      <c r="CR29" s="1344"/>
      <c r="CS29" s="1344"/>
      <c r="CT29" s="1344"/>
      <c r="CU29" s="1344"/>
      <c r="CV29" s="1344"/>
      <c r="CW29" s="1344"/>
      <c r="CX29" s="1344"/>
      <c r="CY29" s="1344"/>
      <c r="CZ29" s="1344"/>
      <c r="DA29" s="1344"/>
      <c r="DB29" s="1344"/>
      <c r="DC29" s="1344"/>
      <c r="DD29" s="1344"/>
      <c r="DE29" s="1344"/>
      <c r="DF29" s="1344"/>
      <c r="DG29" s="1344"/>
      <c r="DH29" s="1344"/>
      <c r="DI29" s="1344"/>
      <c r="DJ29" s="1344"/>
      <c r="DK29" s="1344"/>
      <c r="DL29" s="1344"/>
      <c r="DM29" s="1344"/>
      <c r="DN29" s="1344"/>
      <c r="DO29" s="1344"/>
      <c r="DP29" s="1344"/>
      <c r="DQ29" s="1344"/>
      <c r="DR29" s="1344"/>
      <c r="DS29" s="1344"/>
      <c r="DT29" s="1344"/>
      <c r="DU29" s="1344"/>
      <c r="DV29" s="1344"/>
      <c r="DW29" s="1344"/>
      <c r="DX29" s="1344"/>
      <c r="DY29" s="1344"/>
      <c r="DZ29" s="1344"/>
      <c r="EA29" s="1344"/>
      <c r="EB29" s="1344"/>
      <c r="EC29" s="1344"/>
      <c r="ED29" s="1344"/>
      <c r="EE29" s="1344"/>
      <c r="EF29" s="1344"/>
      <c r="EG29" s="1344"/>
      <c r="EH29" s="1344"/>
      <c r="EI29" s="1344"/>
      <c r="EJ29" s="1344"/>
      <c r="EK29" s="1344"/>
      <c r="EL29" s="1344"/>
      <c r="EM29" s="1344"/>
      <c r="EN29" s="1344"/>
      <c r="EO29" s="1344"/>
      <c r="EP29" s="1344"/>
      <c r="EQ29" s="1344"/>
      <c r="ER29" s="1344"/>
      <c r="ES29" s="1344"/>
      <c r="ET29" s="1344"/>
      <c r="EU29" s="1344"/>
      <c r="EV29" s="1344"/>
      <c r="EW29" s="1344"/>
      <c r="EX29" s="1344"/>
      <c r="EY29" s="1344"/>
      <c r="EZ29" s="1344"/>
      <c r="FA29" s="1344"/>
      <c r="FB29" s="1344"/>
      <c r="FC29" s="1344"/>
      <c r="FD29" s="1344"/>
      <c r="FE29" s="1344"/>
      <c r="FF29" s="1344"/>
      <c r="FG29" s="1344"/>
      <c r="FH29" s="1344"/>
      <c r="FI29" s="1344"/>
      <c r="FJ29" s="1344"/>
      <c r="FK29" s="1344"/>
      <c r="FL29" s="1344"/>
      <c r="FM29" s="1344"/>
      <c r="FN29" s="1344"/>
      <c r="FO29" s="1344"/>
      <c r="FP29" s="1344"/>
      <c r="FQ29" s="1344"/>
      <c r="FR29" s="1344"/>
      <c r="FS29" s="1344"/>
      <c r="FT29" s="1344"/>
      <c r="FU29" s="1344"/>
      <c r="FV29" s="1344"/>
      <c r="FW29" s="1344"/>
      <c r="FX29" s="1344"/>
      <c r="FY29" s="1344"/>
      <c r="FZ29" s="1344"/>
      <c r="GA29" s="1344"/>
      <c r="GB29" s="1344"/>
      <c r="GC29" s="1344"/>
      <c r="GD29" s="1344"/>
      <c r="GE29" s="1344"/>
      <c r="GF29" s="1344"/>
      <c r="GG29" s="1344"/>
      <c r="GH29" s="1344"/>
      <c r="GI29" s="1344"/>
      <c r="GJ29" s="1344"/>
      <c r="GK29" s="1344"/>
      <c r="GL29" s="1344"/>
      <c r="GM29" s="1344"/>
      <c r="GN29" s="1344"/>
      <c r="GO29" s="1344"/>
      <c r="GP29" s="1344"/>
      <c r="GQ29" s="1344"/>
      <c r="GR29" s="1344"/>
      <c r="GS29" s="1344"/>
      <c r="GT29" s="1344"/>
      <c r="GU29" s="1344"/>
      <c r="GV29" s="1344"/>
      <c r="GW29" s="1344"/>
      <c r="GX29" s="1344"/>
      <c r="GY29" s="1344"/>
      <c r="GZ29" s="1344"/>
      <c r="HA29" s="1344"/>
      <c r="HB29" s="1344"/>
      <c r="HC29" s="1344"/>
      <c r="HD29" s="1344"/>
      <c r="HE29" s="1344"/>
      <c r="HF29" s="1344"/>
      <c r="HG29" s="1344"/>
      <c r="HH29" s="1344"/>
      <c r="HI29" s="1344"/>
      <c r="HJ29" s="1344"/>
      <c r="HK29" s="1344"/>
      <c r="HL29" s="1344"/>
      <c r="HM29" s="1344"/>
      <c r="HN29" s="1344"/>
      <c r="HO29" s="1344"/>
      <c r="HP29" s="1344"/>
      <c r="HQ29" s="1344"/>
      <c r="HR29" s="1344"/>
      <c r="HS29" s="1344"/>
      <c r="HT29" s="1344"/>
      <c r="HU29" s="1344"/>
      <c r="HV29" s="1344"/>
      <c r="HW29" s="1344"/>
      <c r="HX29" s="1344"/>
      <c r="HY29" s="1344"/>
      <c r="HZ29" s="1344"/>
      <c r="IA29" s="1344"/>
      <c r="IB29" s="1344"/>
      <c r="IC29" s="1344"/>
      <c r="ID29" s="1344"/>
      <c r="IE29" s="1344"/>
      <c r="IF29" s="1344"/>
      <c r="IG29" s="1344"/>
      <c r="IH29" s="1344"/>
      <c r="II29" s="1344"/>
      <c r="IJ29" s="1344"/>
      <c r="IK29" s="1344"/>
      <c r="IL29" s="1344"/>
      <c r="IM29" s="1344"/>
      <c r="IN29" s="1344"/>
      <c r="IO29" s="1344"/>
      <c r="IP29" s="1344"/>
      <c r="IQ29" s="1344"/>
      <c r="IR29" s="1344"/>
      <c r="IS29" s="1344"/>
      <c r="IT29" s="1344"/>
      <c r="IU29" s="1344"/>
      <c r="IV29" s="1344"/>
    </row>
    <row r="30" spans="1:256" x14ac:dyDescent="0.15">
      <c r="A30" s="1347"/>
      <c r="B30" s="1347"/>
      <c r="C30" s="1347"/>
      <c r="D30" s="1347"/>
      <c r="E30" s="1347"/>
      <c r="F30" s="1347"/>
      <c r="G30" s="1347"/>
      <c r="H30" s="1347"/>
      <c r="I30" s="1347"/>
      <c r="J30" s="1347"/>
      <c r="K30" s="1347"/>
    </row>
    <row r="31" spans="1:256" x14ac:dyDescent="0.15">
      <c r="A31" s="1347"/>
      <c r="B31" s="1347"/>
      <c r="C31" s="1347"/>
      <c r="D31" s="1347"/>
      <c r="E31" s="1347"/>
      <c r="F31" s="1347"/>
      <c r="G31" s="1347"/>
      <c r="H31" s="1347"/>
      <c r="I31" s="1347"/>
      <c r="J31" s="1347"/>
      <c r="K31" s="1347"/>
    </row>
    <row r="33" spans="1:256" s="1347" customFormat="1" x14ac:dyDescent="0.15">
      <c r="A33" s="1344"/>
      <c r="B33" s="1344"/>
      <c r="C33" s="1344"/>
      <c r="D33" s="1344"/>
      <c r="E33" s="1344"/>
      <c r="F33" s="1344"/>
      <c r="G33" s="1344"/>
      <c r="H33" s="1344"/>
      <c r="I33" s="1344"/>
      <c r="J33" s="1344"/>
      <c r="K33" s="1344"/>
      <c r="N33" s="1344"/>
      <c r="O33" s="1344"/>
      <c r="P33" s="1344"/>
      <c r="Q33" s="1344"/>
      <c r="R33" s="1344"/>
      <c r="S33" s="1344"/>
      <c r="T33" s="1344"/>
      <c r="U33" s="1344"/>
      <c r="V33" s="1344"/>
      <c r="W33" s="1344"/>
      <c r="X33" s="1344"/>
      <c r="Y33" s="1344"/>
      <c r="Z33" s="1344"/>
      <c r="AA33" s="1344"/>
      <c r="AB33" s="1344"/>
      <c r="AC33" s="1344"/>
      <c r="AD33" s="1344"/>
      <c r="AE33" s="1344"/>
      <c r="AF33" s="1344"/>
      <c r="AG33" s="1344"/>
      <c r="AH33" s="1344"/>
      <c r="AI33" s="1344"/>
      <c r="AJ33" s="1344"/>
      <c r="AK33" s="1344"/>
      <c r="AL33" s="1344"/>
      <c r="AM33" s="1344"/>
      <c r="AN33" s="1344"/>
      <c r="AO33" s="1344"/>
      <c r="AP33" s="1344"/>
      <c r="AQ33" s="1344"/>
      <c r="AR33" s="1344"/>
      <c r="AS33" s="1344"/>
      <c r="AT33" s="1344"/>
      <c r="AU33" s="1344"/>
      <c r="AV33" s="1344"/>
      <c r="AW33" s="1344"/>
      <c r="AX33" s="1344"/>
      <c r="AY33" s="1344"/>
      <c r="AZ33" s="1344"/>
      <c r="BA33" s="1344"/>
      <c r="BB33" s="1344"/>
      <c r="BC33" s="1344"/>
      <c r="BD33" s="1344"/>
      <c r="BE33" s="1344"/>
      <c r="BF33" s="1344"/>
      <c r="BG33" s="1344"/>
      <c r="BH33" s="1344"/>
      <c r="BI33" s="1344"/>
      <c r="BJ33" s="1344"/>
      <c r="BK33" s="1344"/>
      <c r="BL33" s="1344"/>
      <c r="BM33" s="1344"/>
      <c r="BN33" s="1344"/>
      <c r="BO33" s="1344"/>
      <c r="BP33" s="1344"/>
      <c r="BQ33" s="1344"/>
      <c r="BR33" s="1344"/>
      <c r="BS33" s="1344"/>
      <c r="BT33" s="1344"/>
      <c r="BU33" s="1344"/>
      <c r="BV33" s="1344"/>
      <c r="BW33" s="1344"/>
      <c r="BX33" s="1344"/>
      <c r="BY33" s="1344"/>
      <c r="BZ33" s="1344"/>
      <c r="CA33" s="1344"/>
      <c r="CB33" s="1344"/>
      <c r="CC33" s="1344"/>
      <c r="CD33" s="1344"/>
      <c r="CE33" s="1344"/>
      <c r="CF33" s="1344"/>
      <c r="CG33" s="1344"/>
      <c r="CH33" s="1344"/>
      <c r="CI33" s="1344"/>
      <c r="CJ33" s="1344"/>
      <c r="CK33" s="1344"/>
      <c r="CL33" s="1344"/>
      <c r="CM33" s="1344"/>
      <c r="CN33" s="1344"/>
      <c r="CO33" s="1344"/>
      <c r="CP33" s="1344"/>
      <c r="CQ33" s="1344"/>
      <c r="CR33" s="1344"/>
      <c r="CS33" s="1344"/>
      <c r="CT33" s="1344"/>
      <c r="CU33" s="1344"/>
      <c r="CV33" s="1344"/>
      <c r="CW33" s="1344"/>
      <c r="CX33" s="1344"/>
      <c r="CY33" s="1344"/>
      <c r="CZ33" s="1344"/>
      <c r="DA33" s="1344"/>
      <c r="DB33" s="1344"/>
      <c r="DC33" s="1344"/>
      <c r="DD33" s="1344"/>
      <c r="DE33" s="1344"/>
      <c r="DF33" s="1344"/>
      <c r="DG33" s="1344"/>
      <c r="DH33" s="1344"/>
      <c r="DI33" s="1344"/>
      <c r="DJ33" s="1344"/>
      <c r="DK33" s="1344"/>
      <c r="DL33" s="1344"/>
      <c r="DM33" s="1344"/>
      <c r="DN33" s="1344"/>
      <c r="DO33" s="1344"/>
      <c r="DP33" s="1344"/>
      <c r="DQ33" s="1344"/>
      <c r="DR33" s="1344"/>
      <c r="DS33" s="1344"/>
      <c r="DT33" s="1344"/>
      <c r="DU33" s="1344"/>
      <c r="DV33" s="1344"/>
      <c r="DW33" s="1344"/>
      <c r="DX33" s="1344"/>
      <c r="DY33" s="1344"/>
      <c r="DZ33" s="1344"/>
      <c r="EA33" s="1344"/>
      <c r="EB33" s="1344"/>
      <c r="EC33" s="1344"/>
      <c r="ED33" s="1344"/>
      <c r="EE33" s="1344"/>
      <c r="EF33" s="1344"/>
      <c r="EG33" s="1344"/>
      <c r="EH33" s="1344"/>
      <c r="EI33" s="1344"/>
      <c r="EJ33" s="1344"/>
      <c r="EK33" s="1344"/>
      <c r="EL33" s="1344"/>
      <c r="EM33" s="1344"/>
      <c r="EN33" s="1344"/>
      <c r="EO33" s="1344"/>
      <c r="EP33" s="1344"/>
      <c r="EQ33" s="1344"/>
      <c r="ER33" s="1344"/>
      <c r="ES33" s="1344"/>
      <c r="ET33" s="1344"/>
      <c r="EU33" s="1344"/>
      <c r="EV33" s="1344"/>
      <c r="EW33" s="1344"/>
      <c r="EX33" s="1344"/>
      <c r="EY33" s="1344"/>
      <c r="EZ33" s="1344"/>
      <c r="FA33" s="1344"/>
      <c r="FB33" s="1344"/>
      <c r="FC33" s="1344"/>
      <c r="FD33" s="1344"/>
      <c r="FE33" s="1344"/>
      <c r="FF33" s="1344"/>
      <c r="FG33" s="1344"/>
      <c r="FH33" s="1344"/>
      <c r="FI33" s="1344"/>
      <c r="FJ33" s="1344"/>
      <c r="FK33" s="1344"/>
      <c r="FL33" s="1344"/>
      <c r="FM33" s="1344"/>
      <c r="FN33" s="1344"/>
      <c r="FO33" s="1344"/>
      <c r="FP33" s="1344"/>
      <c r="FQ33" s="1344"/>
      <c r="FR33" s="1344"/>
      <c r="FS33" s="1344"/>
      <c r="FT33" s="1344"/>
      <c r="FU33" s="1344"/>
      <c r="FV33" s="1344"/>
      <c r="FW33" s="1344"/>
      <c r="FX33" s="1344"/>
      <c r="FY33" s="1344"/>
      <c r="FZ33" s="1344"/>
      <c r="GA33" s="1344"/>
      <c r="GB33" s="1344"/>
      <c r="GC33" s="1344"/>
      <c r="GD33" s="1344"/>
      <c r="GE33" s="1344"/>
      <c r="GF33" s="1344"/>
      <c r="GG33" s="1344"/>
      <c r="GH33" s="1344"/>
      <c r="GI33" s="1344"/>
      <c r="GJ33" s="1344"/>
      <c r="GK33" s="1344"/>
      <c r="GL33" s="1344"/>
      <c r="GM33" s="1344"/>
      <c r="GN33" s="1344"/>
      <c r="GO33" s="1344"/>
      <c r="GP33" s="1344"/>
      <c r="GQ33" s="1344"/>
      <c r="GR33" s="1344"/>
      <c r="GS33" s="1344"/>
      <c r="GT33" s="1344"/>
      <c r="GU33" s="1344"/>
      <c r="GV33" s="1344"/>
      <c r="GW33" s="1344"/>
      <c r="GX33" s="1344"/>
      <c r="GY33" s="1344"/>
      <c r="GZ33" s="1344"/>
      <c r="HA33" s="1344"/>
      <c r="HB33" s="1344"/>
      <c r="HC33" s="1344"/>
      <c r="HD33" s="1344"/>
      <c r="HE33" s="1344"/>
      <c r="HF33" s="1344"/>
      <c r="HG33" s="1344"/>
      <c r="HH33" s="1344"/>
      <c r="HI33" s="1344"/>
      <c r="HJ33" s="1344"/>
      <c r="HK33" s="1344"/>
      <c r="HL33" s="1344"/>
      <c r="HM33" s="1344"/>
      <c r="HN33" s="1344"/>
      <c r="HO33" s="1344"/>
      <c r="HP33" s="1344"/>
      <c r="HQ33" s="1344"/>
      <c r="HR33" s="1344"/>
      <c r="HS33" s="1344"/>
      <c r="HT33" s="1344"/>
      <c r="HU33" s="1344"/>
      <c r="HV33" s="1344"/>
      <c r="HW33" s="1344"/>
      <c r="HX33" s="1344"/>
      <c r="HY33" s="1344"/>
      <c r="HZ33" s="1344"/>
      <c r="IA33" s="1344"/>
      <c r="IB33" s="1344"/>
      <c r="IC33" s="1344"/>
      <c r="ID33" s="1344"/>
      <c r="IE33" s="1344"/>
      <c r="IF33" s="1344"/>
      <c r="IG33" s="1344"/>
      <c r="IH33" s="1344"/>
      <c r="II33" s="1344"/>
      <c r="IJ33" s="1344"/>
      <c r="IK33" s="1344"/>
      <c r="IL33" s="1344"/>
      <c r="IM33" s="1344"/>
      <c r="IN33" s="1344"/>
      <c r="IO33" s="1344"/>
      <c r="IP33" s="1344"/>
      <c r="IQ33" s="1344"/>
      <c r="IR33" s="1344"/>
      <c r="IS33" s="1344"/>
      <c r="IT33" s="1344"/>
      <c r="IU33" s="1344"/>
      <c r="IV33" s="1344"/>
    </row>
  </sheetData>
  <sheetProtection selectLockedCells="1" selectUnlockedCells="1"/>
  <customSheetViews>
    <customSheetView guid="{2CE9943A-8A31-4E31-B3EE-3F9C82D3339D}" showGridLines="0">
      <pane ySplit="76" topLeftCell="A78" activePane="bottomLeft" state="frozen"/>
      <selection pane="bottomLeft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mergeCells count="4">
    <mergeCell ref="A2:K2"/>
    <mergeCell ref="A3:K3"/>
    <mergeCell ref="A6:K6"/>
    <mergeCell ref="A8:K8"/>
  </mergeCells>
  <phoneticPr fontId="3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Tabelle11"/>
  <dimension ref="A1:L18"/>
  <sheetViews>
    <sheetView showGridLines="0" zoomScale="130" zoomScaleNormal="130" workbookViewId="0"/>
  </sheetViews>
  <sheetFormatPr baseColWidth="10" defaultRowHeight="12.75" x14ac:dyDescent="0.2"/>
  <cols>
    <col min="1" max="1" width="7.140625" customWidth="1"/>
    <col min="2" max="2" width="6.7109375" customWidth="1"/>
    <col min="3" max="3" width="7.85546875" customWidth="1"/>
    <col min="4" max="4" width="6" customWidth="1"/>
    <col min="5" max="5" width="11.140625" customWidth="1"/>
    <col min="6" max="6" width="7.85546875" customWidth="1"/>
    <col min="7" max="7" width="6" customWidth="1"/>
    <col min="8" max="8" width="10.7109375" customWidth="1"/>
    <col min="9" max="9" width="7.85546875" customWidth="1"/>
    <col min="10" max="10" width="6" customWidth="1"/>
    <col min="11" max="11" width="11.140625" customWidth="1"/>
    <col min="12" max="12" width="7.28515625" customWidth="1"/>
  </cols>
  <sheetData>
    <row r="1" spans="1:12" x14ac:dyDescent="0.2">
      <c r="A1" s="2" t="s">
        <v>67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">
      <c r="A4" s="1" t="s">
        <v>382</v>
      </c>
      <c r="B4" s="2"/>
      <c r="C4" s="2"/>
      <c r="D4" s="2"/>
      <c r="E4" s="1"/>
      <c r="F4" s="1"/>
      <c r="G4" s="1"/>
      <c r="H4" s="2"/>
      <c r="I4" s="2"/>
      <c r="J4" s="2"/>
      <c r="K4" s="2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">
      <c r="A6" s="1" t="s">
        <v>2</v>
      </c>
      <c r="B6" s="2"/>
      <c r="C6" s="4"/>
      <c r="D6" s="4"/>
      <c r="E6" s="4"/>
      <c r="F6" s="4"/>
      <c r="G6" s="4"/>
      <c r="H6" s="2"/>
      <c r="I6" s="1" t="s">
        <v>3</v>
      </c>
      <c r="K6" s="170"/>
      <c r="L6" s="170"/>
    </row>
    <row r="7" spans="1:12" x14ac:dyDescent="0.2">
      <c r="A7" s="2"/>
      <c r="B7" s="2"/>
      <c r="C7" s="2"/>
      <c r="D7" s="2"/>
      <c r="E7" s="2"/>
      <c r="F7" s="2"/>
      <c r="G7" s="2"/>
      <c r="H7" s="2"/>
      <c r="I7" s="1" t="s">
        <v>4</v>
      </c>
      <c r="K7" t="str">
        <f>Logo!B1</f>
        <v>2026/27</v>
      </c>
    </row>
    <row r="8" spans="1:12" ht="13.5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3.5" thickTop="1" x14ac:dyDescent="0.2">
      <c r="A9" s="127"/>
      <c r="B9" s="9"/>
      <c r="C9" s="9"/>
      <c r="D9" s="128"/>
      <c r="E9" s="9" t="s">
        <v>6</v>
      </c>
      <c r="F9" s="9"/>
      <c r="G9" s="9"/>
      <c r="H9" s="9"/>
      <c r="I9" s="9"/>
      <c r="J9" s="128"/>
      <c r="K9" s="130" t="s">
        <v>7</v>
      </c>
      <c r="L9" s="12" t="s">
        <v>8</v>
      </c>
    </row>
    <row r="10" spans="1:12" ht="13.5" thickBot="1" x14ac:dyDescent="0.25">
      <c r="A10" s="131"/>
      <c r="B10" s="132"/>
      <c r="C10" s="132" t="s">
        <v>5</v>
      </c>
      <c r="D10" s="133"/>
      <c r="E10" s="134" t="s">
        <v>68</v>
      </c>
      <c r="F10" s="135"/>
      <c r="G10" s="135"/>
      <c r="H10" s="135"/>
      <c r="I10" s="135"/>
      <c r="J10" s="171"/>
      <c r="K10" s="137"/>
      <c r="L10" s="16"/>
    </row>
    <row r="11" spans="1:12" ht="56.25" x14ac:dyDescent="0.2">
      <c r="A11" s="138"/>
      <c r="B11" s="22" t="s">
        <v>39</v>
      </c>
      <c r="C11" s="22" t="s">
        <v>10</v>
      </c>
      <c r="D11" s="139" t="s">
        <v>11</v>
      </c>
      <c r="E11" s="22" t="s">
        <v>70</v>
      </c>
      <c r="F11" s="22" t="s">
        <v>12</v>
      </c>
      <c r="G11" s="139" t="s">
        <v>11</v>
      </c>
      <c r="H11" s="22" t="s">
        <v>54</v>
      </c>
      <c r="I11" s="22" t="s">
        <v>12</v>
      </c>
      <c r="J11" s="139" t="s">
        <v>11</v>
      </c>
      <c r="K11" s="142" t="s">
        <v>13</v>
      </c>
      <c r="L11" s="142" t="s">
        <v>492</v>
      </c>
    </row>
    <row r="12" spans="1:12" ht="13.5" thickBot="1" x14ac:dyDescent="0.25">
      <c r="A12" s="143" t="s">
        <v>48</v>
      </c>
      <c r="B12" s="34"/>
      <c r="C12" s="34"/>
      <c r="D12" s="35"/>
      <c r="E12" s="39"/>
      <c r="F12" s="39"/>
      <c r="G12" s="144"/>
      <c r="H12" s="39"/>
      <c r="I12" s="39"/>
      <c r="J12" s="144"/>
      <c r="K12" s="16"/>
      <c r="L12" s="16"/>
    </row>
    <row r="13" spans="1:12" x14ac:dyDescent="0.2">
      <c r="A13" s="145" t="s">
        <v>49</v>
      </c>
      <c r="B13" s="47"/>
      <c r="C13" s="147">
        <v>39</v>
      </c>
      <c r="D13" s="148">
        <f>B13*C13</f>
        <v>0</v>
      </c>
      <c r="E13" s="47"/>
      <c r="F13" s="147">
        <v>4</v>
      </c>
      <c r="G13" s="148">
        <f>E13*F13</f>
        <v>0</v>
      </c>
      <c r="H13" s="47"/>
      <c r="I13" s="147">
        <v>15</v>
      </c>
      <c r="J13" s="148">
        <f>H13*I13</f>
        <v>0</v>
      </c>
      <c r="K13" s="167"/>
      <c r="L13" s="160">
        <f>D13+G13+J13</f>
        <v>0</v>
      </c>
    </row>
    <row r="14" spans="1:12" x14ac:dyDescent="0.2">
      <c r="A14" s="151" t="s">
        <v>50</v>
      </c>
      <c r="B14" s="168"/>
      <c r="C14" s="153">
        <v>37</v>
      </c>
      <c r="D14" s="154">
        <f>B14*C14</f>
        <v>0</v>
      </c>
      <c r="E14" s="168"/>
      <c r="F14" s="153">
        <v>6</v>
      </c>
      <c r="G14" s="154">
        <f>E14*F14</f>
        <v>0</v>
      </c>
      <c r="H14" s="168"/>
      <c r="I14" s="153">
        <v>15</v>
      </c>
      <c r="J14" s="154">
        <f>H14*I14</f>
        <v>0</v>
      </c>
      <c r="K14" s="169"/>
      <c r="L14" s="160">
        <f>D14+G14+J14</f>
        <v>0</v>
      </c>
    </row>
    <row r="15" spans="1:12" ht="13.5" thickBot="1" x14ac:dyDescent="0.25">
      <c r="A15" s="156"/>
      <c r="B15" s="2"/>
      <c r="C15" s="2"/>
      <c r="D15" s="2"/>
      <c r="K15" s="2"/>
      <c r="L15" s="16"/>
    </row>
    <row r="16" spans="1:12" ht="14.25" thickTop="1" thickBot="1" x14ac:dyDescent="0.25">
      <c r="A16" s="157" t="s">
        <v>11</v>
      </c>
      <c r="B16" s="78">
        <f>SUM(B13:B14)</f>
        <v>0</v>
      </c>
      <c r="C16" s="158" t="s">
        <v>15</v>
      </c>
      <c r="D16" s="71">
        <f>SUM(D13:D14)</f>
        <v>0</v>
      </c>
      <c r="E16" s="71"/>
      <c r="F16" s="158" t="s">
        <v>15</v>
      </c>
      <c r="G16" s="71">
        <f>SUM(G13:G14)</f>
        <v>0</v>
      </c>
      <c r="H16" s="71"/>
      <c r="I16" s="158" t="s">
        <v>15</v>
      </c>
      <c r="J16" s="71">
        <f>SUM(J13:J14)</f>
        <v>0</v>
      </c>
      <c r="K16" s="71">
        <f>SUM(K13:K14)</f>
        <v>0</v>
      </c>
      <c r="L16" s="161">
        <f>L13+L14</f>
        <v>0</v>
      </c>
    </row>
    <row r="17" spans="1:4" ht="13.5" thickTop="1" x14ac:dyDescent="0.2"/>
    <row r="18" spans="1:4" x14ac:dyDescent="0.2">
      <c r="A18" s="159" t="s">
        <v>494</v>
      </c>
      <c r="B18" s="159"/>
      <c r="C18" s="159"/>
      <c r="D18" s="159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36670-D37A-4D34-B0AE-CED8C4298647}">
  <sheetPr codeName="Tabelle40"/>
  <dimension ref="A1:U21"/>
  <sheetViews>
    <sheetView workbookViewId="0"/>
  </sheetViews>
  <sheetFormatPr baseColWidth="10" defaultColWidth="11.5703125" defaultRowHeight="15" x14ac:dyDescent="0.25"/>
  <cols>
    <col min="1" max="1" width="6.85546875" style="2399" customWidth="1"/>
    <col min="2" max="3" width="7" style="2399" customWidth="1"/>
    <col min="4" max="4" width="6.28515625" style="2399" customWidth="1"/>
    <col min="5" max="5" width="9" style="2399" customWidth="1"/>
    <col min="6" max="6" width="8.5703125" style="2399" customWidth="1"/>
    <col min="7" max="7" width="8.7109375" style="2399" customWidth="1"/>
    <col min="8" max="8" width="7" style="2399" customWidth="1"/>
    <col min="9" max="9" width="13.140625" style="2399" customWidth="1"/>
    <col min="10" max="10" width="6.28515625" style="2399" customWidth="1"/>
    <col min="11" max="11" width="8.42578125" style="2399" customWidth="1"/>
    <col min="12" max="12" width="7" style="2399" customWidth="1"/>
    <col min="13" max="13" width="6.28515625" style="2399" customWidth="1"/>
    <col min="14" max="14" width="8.42578125" style="2399" customWidth="1"/>
    <col min="15" max="15" width="7" style="2399" customWidth="1"/>
    <col min="16" max="16" width="6.42578125" style="2399" customWidth="1"/>
    <col min="17" max="17" width="7.85546875" style="2399" customWidth="1"/>
    <col min="18" max="18" width="7.42578125" style="2399" customWidth="1"/>
    <col min="19" max="19" width="6.28515625" style="2399" customWidth="1"/>
    <col min="20" max="20" width="10.140625" style="2399" customWidth="1"/>
    <col min="21" max="21" width="9.7109375" style="2399" customWidth="1"/>
    <col min="22" max="16384" width="11.5703125" style="2399"/>
  </cols>
  <sheetData>
    <row r="1" spans="1:21" x14ac:dyDescent="0.25">
      <c r="A1" s="2397" t="s">
        <v>685</v>
      </c>
      <c r="B1" s="2397"/>
      <c r="C1" s="2397"/>
      <c r="D1" s="2397"/>
      <c r="E1" s="2397"/>
      <c r="F1" s="2397"/>
      <c r="G1" s="2397"/>
      <c r="H1" s="2397"/>
      <c r="I1" s="2397"/>
      <c r="J1" s="2397"/>
      <c r="K1" s="2397"/>
      <c r="L1" s="2397"/>
      <c r="M1" s="2397"/>
      <c r="N1" s="2398"/>
      <c r="O1" s="2398"/>
      <c r="P1" s="2398"/>
      <c r="Q1" s="2398"/>
      <c r="R1" s="2398"/>
      <c r="S1" s="2398"/>
      <c r="T1" s="2398"/>
      <c r="U1" s="2398"/>
    </row>
    <row r="2" spans="1:21" x14ac:dyDescent="0.25">
      <c r="A2" s="2397"/>
      <c r="B2" s="2397"/>
      <c r="C2" s="2397"/>
      <c r="D2" s="2397"/>
      <c r="E2" s="2397"/>
      <c r="F2" s="2397"/>
      <c r="G2" s="2397"/>
      <c r="H2" s="2397"/>
      <c r="I2" s="2397"/>
      <c r="J2" s="2397"/>
      <c r="K2" s="2397"/>
      <c r="L2" s="2397"/>
      <c r="M2" s="2397"/>
      <c r="N2" s="2398"/>
      <c r="O2" s="2398"/>
      <c r="P2" s="2398"/>
      <c r="Q2" s="2398"/>
      <c r="R2" s="2398"/>
      <c r="S2" s="2398"/>
      <c r="T2" s="2398"/>
      <c r="U2" s="2398"/>
    </row>
    <row r="3" spans="1:21" x14ac:dyDescent="0.25">
      <c r="A3" s="2400" t="s">
        <v>71</v>
      </c>
      <c r="B3" s="2397"/>
      <c r="C3" s="2397"/>
      <c r="D3" s="2397"/>
      <c r="E3" s="2397"/>
      <c r="F3" s="2397"/>
      <c r="G3" s="2397"/>
      <c r="H3" s="2397"/>
      <c r="I3" s="2400"/>
      <c r="J3" s="2400"/>
      <c r="K3" s="2400"/>
      <c r="L3" s="2397"/>
      <c r="M3" s="2397"/>
      <c r="N3" s="2398"/>
      <c r="O3" s="2398"/>
      <c r="P3" s="2398"/>
      <c r="Q3" s="2398"/>
      <c r="R3" s="2398"/>
      <c r="S3" s="2398"/>
      <c r="T3" s="2398"/>
      <c r="U3" s="2398"/>
    </row>
    <row r="4" spans="1:21" x14ac:dyDescent="0.25">
      <c r="A4" s="2400" t="s">
        <v>682</v>
      </c>
      <c r="B4" s="2397"/>
      <c r="C4" s="2397"/>
      <c r="D4" s="2397"/>
      <c r="E4" s="2397"/>
      <c r="F4" s="2397"/>
      <c r="G4" s="2397"/>
      <c r="H4" s="2397"/>
      <c r="I4" s="2397"/>
      <c r="J4" s="2397"/>
      <c r="K4" s="2397"/>
      <c r="L4" s="2397"/>
      <c r="M4" s="2397"/>
      <c r="N4" s="2397"/>
      <c r="O4" s="2397"/>
      <c r="P4" s="2397"/>
      <c r="Q4" s="2397"/>
      <c r="R4" s="2398"/>
      <c r="S4" s="2398"/>
      <c r="T4" s="2398"/>
      <c r="U4" s="2398"/>
    </row>
    <row r="5" spans="1:21" x14ac:dyDescent="0.25">
      <c r="A5" s="2400"/>
      <c r="B5" s="2397"/>
      <c r="C5" s="2397"/>
      <c r="D5" s="2397"/>
      <c r="E5" s="2397"/>
      <c r="F5" s="2397"/>
      <c r="G5" s="2397"/>
      <c r="H5" s="2397"/>
      <c r="I5" s="2397"/>
      <c r="J5" s="2397"/>
      <c r="K5" s="2397"/>
      <c r="L5" s="2397"/>
      <c r="M5" s="2397"/>
      <c r="N5" s="2397"/>
      <c r="O5" s="2397"/>
      <c r="P5" s="2397"/>
      <c r="Q5" s="2397"/>
      <c r="R5" s="2397"/>
      <c r="S5" s="2397"/>
      <c r="T5" s="2397"/>
      <c r="U5" s="2397"/>
    </row>
    <row r="6" spans="1:21" x14ac:dyDescent="0.25">
      <c r="A6" s="2400"/>
      <c r="B6" s="2397"/>
      <c r="C6" s="2397"/>
      <c r="D6" s="2397"/>
      <c r="E6" s="2397"/>
      <c r="F6" s="2397"/>
      <c r="G6" s="2397"/>
      <c r="H6" s="2397"/>
      <c r="I6" s="2397"/>
      <c r="J6" s="2397"/>
      <c r="K6" s="2397"/>
      <c r="L6" s="2397"/>
      <c r="M6" s="2397"/>
      <c r="N6" s="2397"/>
      <c r="O6" s="2397"/>
      <c r="P6" s="2397"/>
      <c r="Q6" s="2397"/>
      <c r="R6" s="2397"/>
      <c r="S6" s="2397"/>
      <c r="T6" s="2397"/>
      <c r="U6" s="2397"/>
    </row>
    <row r="7" spans="1:21" x14ac:dyDescent="0.25">
      <c r="A7" s="2400" t="s">
        <v>2</v>
      </c>
      <c r="B7" s="2397"/>
      <c r="C7" s="2401"/>
      <c r="D7" s="2401"/>
      <c r="E7" s="2401"/>
      <c r="F7" s="2401"/>
      <c r="G7" s="2401"/>
      <c r="H7" s="2401"/>
      <c r="I7" s="2401"/>
      <c r="J7" s="2401"/>
      <c r="K7" s="2397"/>
      <c r="L7" s="2397"/>
      <c r="M7" s="2397"/>
      <c r="N7" s="2400" t="s">
        <v>3</v>
      </c>
      <c r="O7" s="2402"/>
      <c r="P7" s="2402"/>
      <c r="Q7" s="2403"/>
      <c r="R7" s="2397"/>
      <c r="S7" s="2397"/>
      <c r="T7" s="2400" t="s">
        <v>4</v>
      </c>
      <c r="U7" s="2404" t="str">
        <f>[1]Logo!B1</f>
        <v>2024/25</v>
      </c>
    </row>
    <row r="8" spans="1:21" x14ac:dyDescent="0.25">
      <c r="A8" s="2400"/>
      <c r="B8" s="2397"/>
      <c r="C8" s="2401"/>
      <c r="D8" s="2401"/>
      <c r="E8" s="2401"/>
      <c r="F8" s="2401"/>
      <c r="G8" s="2401"/>
      <c r="H8" s="2401"/>
      <c r="I8" s="2401"/>
      <c r="J8" s="2401"/>
      <c r="K8" s="2397"/>
      <c r="L8" s="2397"/>
      <c r="M8" s="2397"/>
      <c r="N8" s="2400"/>
      <c r="O8" s="2405"/>
      <c r="P8" s="2405"/>
      <c r="Q8" s="2403"/>
      <c r="R8" s="2397"/>
      <c r="S8" s="2397"/>
      <c r="T8" s="2397"/>
      <c r="U8" s="2406"/>
    </row>
    <row r="9" spans="1:21" x14ac:dyDescent="0.25">
      <c r="A9" s="2400"/>
      <c r="B9" s="2397"/>
      <c r="C9" s="2401"/>
      <c r="D9" s="2401"/>
      <c r="E9" s="2401"/>
      <c r="F9" s="2401"/>
      <c r="G9" s="2401"/>
      <c r="H9" s="2401"/>
      <c r="I9" s="2401"/>
      <c r="J9" s="2401"/>
      <c r="K9" s="2397"/>
      <c r="L9" s="2397"/>
      <c r="M9" s="2397"/>
      <c r="N9" s="2400"/>
      <c r="O9" s="2405"/>
      <c r="P9" s="2405"/>
      <c r="Q9" s="2403"/>
      <c r="R9" s="2397"/>
      <c r="S9" s="2397"/>
      <c r="T9" s="2397"/>
      <c r="U9" s="2406"/>
    </row>
    <row r="10" spans="1:21" ht="15.75" thickBot="1" x14ac:dyDescent="0.3">
      <c r="A10" s="2397"/>
      <c r="B10" s="2397"/>
      <c r="C10" s="2397"/>
      <c r="D10" s="2397"/>
      <c r="E10" s="2397"/>
      <c r="F10" s="2397"/>
      <c r="G10" s="2397"/>
      <c r="H10" s="2397"/>
      <c r="I10" s="2397"/>
      <c r="J10" s="2397"/>
      <c r="K10" s="2397"/>
      <c r="L10" s="2397"/>
      <c r="M10" s="2397"/>
      <c r="N10" s="2400"/>
      <c r="O10" s="2405"/>
      <c r="P10" s="2405"/>
      <c r="Q10" s="2403"/>
      <c r="R10" s="2397"/>
      <c r="S10" s="2397"/>
      <c r="T10" s="2397"/>
      <c r="U10" s="2397"/>
    </row>
    <row r="11" spans="1:21" ht="15.75" thickTop="1" x14ac:dyDescent="0.25">
      <c r="A11" s="2407"/>
      <c r="B11" s="2408" t="s">
        <v>5</v>
      </c>
      <c r="C11" s="2409"/>
      <c r="D11" s="2409"/>
      <c r="E11" s="2409"/>
      <c r="F11" s="2409"/>
      <c r="G11" s="2410"/>
      <c r="H11" s="2408" t="s">
        <v>6</v>
      </c>
      <c r="I11" s="2409"/>
      <c r="J11" s="2409"/>
      <c r="K11" s="2409"/>
      <c r="L11" s="2409"/>
      <c r="M11" s="2409"/>
      <c r="N11" s="2409"/>
      <c r="O11" s="2409"/>
      <c r="P11" s="2409"/>
      <c r="Q11" s="2409"/>
      <c r="R11" s="2409"/>
      <c r="S11" s="2410"/>
      <c r="T11" s="2411" t="s">
        <v>73</v>
      </c>
      <c r="U11" s="2412" t="s">
        <v>8</v>
      </c>
    </row>
    <row r="12" spans="1:21" ht="15.75" thickBot="1" x14ac:dyDescent="0.3">
      <c r="A12" s="2413"/>
      <c r="B12" s="2397"/>
      <c r="C12" s="2397"/>
      <c r="D12" s="2397"/>
      <c r="E12" s="2397"/>
      <c r="F12" s="2397"/>
      <c r="G12" s="2397"/>
      <c r="H12" s="2414" t="s">
        <v>52</v>
      </c>
      <c r="I12" s="2415"/>
      <c r="J12" s="2415"/>
      <c r="K12" s="2416"/>
      <c r="L12" s="2416"/>
      <c r="M12" s="2416"/>
      <c r="N12" s="2416"/>
      <c r="O12" s="2416"/>
      <c r="P12" s="2416"/>
      <c r="Q12" s="2416"/>
      <c r="R12" s="2416"/>
      <c r="S12" s="2417"/>
      <c r="T12" s="2418"/>
      <c r="U12" s="2419"/>
    </row>
    <row r="13" spans="1:21" ht="15.75" thickBot="1" x14ac:dyDescent="0.3">
      <c r="A13" s="2413"/>
      <c r="B13" s="2420"/>
      <c r="C13" s="2421"/>
      <c r="D13" s="2421"/>
      <c r="E13" s="2421"/>
      <c r="F13" s="2421"/>
      <c r="G13" s="2422"/>
      <c r="H13" s="2423" t="s">
        <v>74</v>
      </c>
      <c r="I13" s="2424"/>
      <c r="J13" s="2425"/>
      <c r="K13" s="2426" t="s">
        <v>75</v>
      </c>
      <c r="L13" s="2427"/>
      <c r="M13" s="2427"/>
      <c r="N13" s="2427"/>
      <c r="O13" s="2427"/>
      <c r="P13" s="2427"/>
      <c r="Q13" s="2427"/>
      <c r="R13" s="2428"/>
      <c r="S13" s="2428"/>
      <c r="T13" s="2429"/>
      <c r="U13" s="2419"/>
    </row>
    <row r="14" spans="1:21" ht="102" thickTop="1" x14ac:dyDescent="0.25">
      <c r="A14" s="2430" t="s">
        <v>76</v>
      </c>
      <c r="B14" s="2431" t="s">
        <v>39</v>
      </c>
      <c r="C14" s="2431" t="s">
        <v>77</v>
      </c>
      <c r="D14" s="2432" t="s">
        <v>11</v>
      </c>
      <c r="E14" s="2433" t="s">
        <v>683</v>
      </c>
      <c r="F14" s="2434"/>
      <c r="G14" s="2435"/>
      <c r="H14" s="2431" t="s">
        <v>46</v>
      </c>
      <c r="I14" s="2436" t="s">
        <v>239</v>
      </c>
      <c r="J14" s="2437" t="s">
        <v>11</v>
      </c>
      <c r="K14" s="2438" t="s">
        <v>79</v>
      </c>
      <c r="L14" s="2439" t="s">
        <v>81</v>
      </c>
      <c r="M14" s="2440" t="s">
        <v>11</v>
      </c>
      <c r="N14" s="2441" t="s">
        <v>80</v>
      </c>
      <c r="O14" s="2439" t="s">
        <v>81</v>
      </c>
      <c r="P14" s="2439" t="s">
        <v>11</v>
      </c>
      <c r="Q14" s="2442" t="s">
        <v>82</v>
      </c>
      <c r="R14" s="2439" t="s">
        <v>81</v>
      </c>
      <c r="S14" s="2440" t="s">
        <v>11</v>
      </c>
      <c r="T14" s="2443" t="s">
        <v>83</v>
      </c>
      <c r="U14" s="2443" t="s">
        <v>496</v>
      </c>
    </row>
    <row r="15" spans="1:21" ht="23.25" thickBot="1" x14ac:dyDescent="0.3">
      <c r="A15" s="2444"/>
      <c r="B15" s="2445"/>
      <c r="C15" s="2445"/>
      <c r="D15" s="2446"/>
      <c r="E15" s="2447" t="s">
        <v>85</v>
      </c>
      <c r="F15" s="2448" t="s">
        <v>86</v>
      </c>
      <c r="G15" s="2449" t="s">
        <v>11</v>
      </c>
      <c r="H15" s="2450"/>
      <c r="I15" s="2451"/>
      <c r="J15" s="2452"/>
      <c r="K15" s="2453"/>
      <c r="L15" s="2454"/>
      <c r="M15" s="2455"/>
      <c r="N15" s="2456"/>
      <c r="O15" s="2439"/>
      <c r="P15" s="2439"/>
      <c r="Q15" s="2456"/>
      <c r="R15" s="2439"/>
      <c r="S15" s="2440"/>
      <c r="T15" s="2457"/>
      <c r="U15" s="2458"/>
    </row>
    <row r="16" spans="1:21" ht="23.25" thickBot="1" x14ac:dyDescent="0.3">
      <c r="A16" s="2459" t="s">
        <v>87</v>
      </c>
      <c r="B16" s="2460"/>
      <c r="C16" s="2461">
        <v>13</v>
      </c>
      <c r="D16" s="2462">
        <f>(B16*C16)</f>
        <v>0</v>
      </c>
      <c r="E16" s="2463"/>
      <c r="F16" s="2464">
        <v>1.33</v>
      </c>
      <c r="G16" s="2465">
        <f>(E16*F16)</f>
        <v>0</v>
      </c>
      <c r="H16" s="2460"/>
      <c r="I16" s="2461">
        <v>4</v>
      </c>
      <c r="J16" s="2466">
        <f>(H16*I16)</f>
        <v>0</v>
      </c>
      <c r="K16" s="2467"/>
      <c r="L16" s="2461">
        <v>2</v>
      </c>
      <c r="M16" s="2466">
        <f>(K16*L16)</f>
        <v>0</v>
      </c>
      <c r="N16" s="2468"/>
      <c r="O16" s="2461">
        <v>9</v>
      </c>
      <c r="P16" s="2461">
        <f>(N16*O16)</f>
        <v>0</v>
      </c>
      <c r="Q16" s="2468"/>
      <c r="R16" s="2461">
        <v>14</v>
      </c>
      <c r="S16" s="2466">
        <f>(Q16*R16)</f>
        <v>0</v>
      </c>
      <c r="T16" s="2469"/>
      <c r="U16" s="2470">
        <f>(D16+G16+J16+M16+P16+S16-T16)</f>
        <v>0</v>
      </c>
    </row>
    <row r="17" spans="1:21" ht="23.25" thickBot="1" x14ac:dyDescent="0.3">
      <c r="A17" s="2471" t="s">
        <v>114</v>
      </c>
      <c r="B17" s="2472"/>
      <c r="C17" s="2473">
        <v>14</v>
      </c>
      <c r="D17" s="2462">
        <f>(B17*C17)</f>
        <v>0</v>
      </c>
      <c r="E17" s="2474"/>
      <c r="F17" s="2475">
        <v>1.33</v>
      </c>
      <c r="G17" s="2465">
        <f>(E17*F17)</f>
        <v>0</v>
      </c>
      <c r="H17" s="2472"/>
      <c r="I17" s="2473">
        <v>5</v>
      </c>
      <c r="J17" s="2466">
        <f t="shared" ref="J17:J18" si="0">(H17*I17)</f>
        <v>0</v>
      </c>
      <c r="K17" s="2476"/>
      <c r="L17" s="2473">
        <v>2</v>
      </c>
      <c r="M17" s="2466">
        <f t="shared" ref="M17:M18" si="1">(K17*L17)</f>
        <v>0</v>
      </c>
      <c r="N17" s="2477"/>
      <c r="O17" s="2473">
        <v>9</v>
      </c>
      <c r="P17" s="2461">
        <f t="shared" ref="P17:P18" si="2">(N17*O17)</f>
        <v>0</v>
      </c>
      <c r="Q17" s="2477"/>
      <c r="R17" s="2478">
        <v>14</v>
      </c>
      <c r="S17" s="2466">
        <f t="shared" ref="S17:S18" si="3">(Q17*R17)</f>
        <v>0</v>
      </c>
      <c r="T17" s="2479"/>
      <c r="U17" s="2470">
        <f>(D17+G17+J17+M17+P17+S17-T17)</f>
        <v>0</v>
      </c>
    </row>
    <row r="18" spans="1:21" ht="23.25" thickBot="1" x14ac:dyDescent="0.3">
      <c r="A18" s="2480" t="s">
        <v>464</v>
      </c>
      <c r="B18" s="2481"/>
      <c r="C18" s="2482">
        <v>14</v>
      </c>
      <c r="D18" s="2483">
        <f>(B18*C18)</f>
        <v>0</v>
      </c>
      <c r="E18" s="2484"/>
      <c r="F18" s="2485">
        <v>1.33</v>
      </c>
      <c r="G18" s="2486">
        <f>(E18*F18)</f>
        <v>0</v>
      </c>
      <c r="H18" s="2481"/>
      <c r="I18" s="2482">
        <v>5</v>
      </c>
      <c r="J18" s="2466">
        <f t="shared" si="0"/>
        <v>0</v>
      </c>
      <c r="K18" s="2487"/>
      <c r="L18" s="2482">
        <v>2</v>
      </c>
      <c r="M18" s="2466">
        <f t="shared" si="1"/>
        <v>0</v>
      </c>
      <c r="N18" s="2488"/>
      <c r="O18" s="2482">
        <v>10</v>
      </c>
      <c r="P18" s="2461">
        <f t="shared" si="2"/>
        <v>0</v>
      </c>
      <c r="Q18" s="2488"/>
      <c r="R18" s="2489">
        <v>14</v>
      </c>
      <c r="S18" s="2466">
        <f t="shared" si="3"/>
        <v>0</v>
      </c>
      <c r="T18" s="2490"/>
      <c r="U18" s="2470">
        <f>(D18+G18+J18+M18+P18+S18-T18)</f>
        <v>0</v>
      </c>
    </row>
    <row r="19" spans="1:21" ht="24" thickTop="1" thickBot="1" x14ac:dyDescent="0.3">
      <c r="A19" s="2491" t="s">
        <v>11</v>
      </c>
      <c r="B19" s="2492">
        <f>SUM(B16:B18)</f>
        <v>0</v>
      </c>
      <c r="C19" s="2493"/>
      <c r="D19" s="2494">
        <f>SUM(D16:D18)</f>
        <v>0</v>
      </c>
      <c r="E19" s="2494"/>
      <c r="F19" s="2495"/>
      <c r="G19" s="2496">
        <f>SUM(G16:G18)</f>
        <v>0</v>
      </c>
      <c r="H19" s="2497">
        <f>SUM(H16:H18)</f>
        <v>0</v>
      </c>
      <c r="I19" s="2497"/>
      <c r="J19" s="2498">
        <f>SUM(J16:J18)</f>
        <v>0</v>
      </c>
      <c r="K19" s="2499">
        <f>SUM(K16:K18)</f>
        <v>0</v>
      </c>
      <c r="L19" s="2497"/>
      <c r="M19" s="2498">
        <f>SUM(M16:M18)</f>
        <v>0</v>
      </c>
      <c r="N19" s="2500">
        <f>SUM(N16:N18)</f>
        <v>0</v>
      </c>
      <c r="O19" s="2493"/>
      <c r="P19" s="2493">
        <f>SUM(P16:P18)</f>
        <v>0</v>
      </c>
      <c r="Q19" s="2501">
        <f>SUM(Q16:Q18)</f>
        <v>0</v>
      </c>
      <c r="R19" s="2493"/>
      <c r="S19" s="2502">
        <f>SUM(S16:S18)</f>
        <v>0</v>
      </c>
      <c r="T19" s="2497">
        <f>SUM(T16:T18)</f>
        <v>0</v>
      </c>
      <c r="U19" s="2503">
        <f>SUM(U16:U18)</f>
        <v>0</v>
      </c>
    </row>
    <row r="20" spans="1:21" ht="15.75" thickTop="1" x14ac:dyDescent="0.25"/>
    <row r="21" spans="1:21" x14ac:dyDescent="0.25">
      <c r="A21" s="2504" t="s">
        <v>494</v>
      </c>
    </row>
  </sheetData>
  <pageMargins left="0.7" right="0.7" top="0.78740157499999996" bottom="0.78740157499999996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Tabelle12"/>
  <dimension ref="A1:U24"/>
  <sheetViews>
    <sheetView showGridLines="0" zoomScaleNormal="100" zoomScaleSheetLayoutView="115" workbookViewId="0"/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9.7109375" customWidth="1"/>
    <col min="6" max="6" width="6.7109375" customWidth="1"/>
    <col min="7" max="7" width="7.85546875" customWidth="1"/>
    <col min="8" max="8" width="7" customWidth="1"/>
    <col min="9" max="9" width="13.140625" customWidth="1"/>
    <col min="10" max="10" width="6.85546875" customWidth="1"/>
    <col min="11" max="11" width="7.85546875" customWidth="1"/>
    <col min="12" max="12" width="7" customWidth="1"/>
    <col min="13" max="13" width="6.85546875" customWidth="1"/>
    <col min="14" max="14" width="7.85546875" customWidth="1"/>
    <col min="15" max="15" width="7" customWidth="1"/>
    <col min="16" max="16" width="6.85546875" customWidth="1"/>
    <col min="17" max="17" width="7.85546875" customWidth="1"/>
    <col min="18" max="18" width="7" customWidth="1"/>
    <col min="19" max="19" width="6.85546875" customWidth="1"/>
    <col min="20" max="20" width="9.7109375" customWidth="1"/>
    <col min="21" max="21" width="7.7109375" customWidth="1"/>
  </cols>
  <sheetData>
    <row r="1" spans="1:21" x14ac:dyDescent="0.2">
      <c r="A1" s="2" t="s">
        <v>686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2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1" x14ac:dyDescent="0.2">
      <c r="A4" s="1" t="s">
        <v>71</v>
      </c>
      <c r="B4" s="2"/>
      <c r="C4" s="2"/>
      <c r="D4" s="2"/>
      <c r="E4" s="2"/>
      <c r="F4" s="2"/>
      <c r="G4" s="2"/>
      <c r="H4" s="2"/>
      <c r="I4" s="1"/>
      <c r="J4" s="1"/>
      <c r="K4" s="1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x14ac:dyDescent="0.2">
      <c r="A5" s="3" t="s">
        <v>72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x14ac:dyDescent="0.2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x14ac:dyDescent="0.2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x14ac:dyDescent="0.2">
      <c r="A8" s="1" t="s">
        <v>2</v>
      </c>
      <c r="B8" s="2"/>
      <c r="C8" s="4"/>
      <c r="D8" s="4"/>
      <c r="E8" s="4"/>
      <c r="F8" s="4"/>
      <c r="G8" s="4"/>
      <c r="H8" s="4"/>
      <c r="I8" s="4"/>
      <c r="J8" s="4"/>
      <c r="K8" s="2"/>
      <c r="L8" s="2"/>
      <c r="M8" s="2"/>
      <c r="O8" s="1322" t="s">
        <v>3</v>
      </c>
      <c r="P8" s="4"/>
      <c r="Q8" s="4"/>
      <c r="R8" s="2"/>
      <c r="S8" s="2"/>
      <c r="T8" s="6"/>
      <c r="U8" s="1321"/>
    </row>
    <row r="9" spans="1:21" x14ac:dyDescent="0.2">
      <c r="A9" s="1"/>
      <c r="B9" s="2"/>
      <c r="C9" s="172"/>
      <c r="D9" s="172"/>
      <c r="E9" s="172"/>
      <c r="F9" s="172"/>
      <c r="G9" s="172"/>
      <c r="H9" s="172"/>
      <c r="I9" s="172"/>
      <c r="J9" s="172"/>
      <c r="K9" s="2"/>
      <c r="L9" s="2"/>
      <c r="M9" s="2"/>
      <c r="O9" s="1342" t="s">
        <v>4</v>
      </c>
      <c r="P9" s="605" t="str">
        <f>Logo!B1</f>
        <v>2026/27</v>
      </c>
      <c r="Q9" s="172"/>
      <c r="R9" s="2"/>
      <c r="S9" s="2"/>
      <c r="T9" s="2"/>
      <c r="U9" s="79"/>
    </row>
    <row r="10" spans="1:21" x14ac:dyDescent="0.2">
      <c r="A10" s="1319"/>
      <c r="C10" s="172"/>
      <c r="D10" s="172"/>
      <c r="E10" s="172"/>
      <c r="F10" s="172"/>
      <c r="G10" s="172"/>
      <c r="H10" s="172"/>
      <c r="I10" s="172"/>
      <c r="J10" s="172"/>
      <c r="N10" s="1319"/>
      <c r="O10" s="1320"/>
      <c r="P10" s="172"/>
      <c r="Q10" s="172"/>
      <c r="U10" s="1321"/>
    </row>
    <row r="11" spans="1:21" ht="13.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1"/>
      <c r="O11" s="5"/>
      <c r="P11" s="5"/>
      <c r="Q11" s="7"/>
      <c r="R11" s="2"/>
      <c r="S11" s="2"/>
      <c r="T11" s="2"/>
      <c r="U11" s="2"/>
    </row>
    <row r="12" spans="1:21" ht="13.5" thickTop="1" x14ac:dyDescent="0.2">
      <c r="A12" s="8"/>
      <c r="B12" s="82" t="s">
        <v>5</v>
      </c>
      <c r="C12" s="9"/>
      <c r="D12" s="9"/>
      <c r="E12" s="9"/>
      <c r="F12" s="9"/>
      <c r="G12" s="10"/>
      <c r="H12" s="85" t="s">
        <v>6</v>
      </c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6"/>
      <c r="T12" s="11" t="s">
        <v>73</v>
      </c>
      <c r="U12" s="12" t="s">
        <v>8</v>
      </c>
    </row>
    <row r="13" spans="1:21" ht="13.5" thickBot="1" x14ac:dyDescent="0.25">
      <c r="A13" s="13"/>
      <c r="B13" s="14"/>
      <c r="C13" s="14"/>
      <c r="D13" s="14"/>
      <c r="E13" s="14"/>
      <c r="F13" s="14"/>
      <c r="G13" s="15"/>
      <c r="H13" s="87" t="s">
        <v>52</v>
      </c>
      <c r="I13" s="88"/>
      <c r="J13" s="88"/>
      <c r="K13" s="89"/>
      <c r="L13" s="89"/>
      <c r="M13" s="89"/>
      <c r="N13" s="89"/>
      <c r="O13" s="89"/>
      <c r="P13" s="89"/>
      <c r="Q13" s="89"/>
      <c r="R13" s="89"/>
      <c r="S13" s="90"/>
      <c r="T13" s="80"/>
      <c r="U13" s="16"/>
    </row>
    <row r="14" spans="1:21" ht="13.5" thickBot="1" x14ac:dyDescent="0.25">
      <c r="A14" s="13"/>
      <c r="B14" s="83"/>
      <c r="C14" s="83"/>
      <c r="D14" s="83"/>
      <c r="E14" s="83"/>
      <c r="F14" s="83"/>
      <c r="G14" s="84"/>
      <c r="H14" s="91" t="s">
        <v>74</v>
      </c>
      <c r="I14" s="92"/>
      <c r="J14" s="93"/>
      <c r="K14" s="17" t="s">
        <v>75</v>
      </c>
      <c r="L14" s="18"/>
      <c r="M14" s="18"/>
      <c r="N14" s="18"/>
      <c r="O14" s="18"/>
      <c r="P14" s="18"/>
      <c r="Q14" s="18"/>
      <c r="R14" s="19"/>
      <c r="S14" s="20"/>
      <c r="T14" s="81"/>
      <c r="U14" s="16"/>
    </row>
    <row r="15" spans="1:21" ht="102" thickTop="1" x14ac:dyDescent="0.2">
      <c r="A15" s="21" t="s">
        <v>76</v>
      </c>
      <c r="B15" s="22" t="s">
        <v>39</v>
      </c>
      <c r="C15" s="22" t="s">
        <v>77</v>
      </c>
      <c r="D15" s="23" t="s">
        <v>11</v>
      </c>
      <c r="E15" s="24" t="s">
        <v>78</v>
      </c>
      <c r="F15" s="25"/>
      <c r="G15" s="26"/>
      <c r="H15" s="22" t="s">
        <v>46</v>
      </c>
      <c r="I15" s="27" t="s">
        <v>239</v>
      </c>
      <c r="J15" s="94" t="s">
        <v>11</v>
      </c>
      <c r="K15" s="28" t="s">
        <v>79</v>
      </c>
      <c r="L15" s="29" t="s">
        <v>12</v>
      </c>
      <c r="M15" s="29" t="s">
        <v>11</v>
      </c>
      <c r="N15" s="30" t="s">
        <v>80</v>
      </c>
      <c r="O15" s="29" t="s">
        <v>81</v>
      </c>
      <c r="P15" s="29" t="s">
        <v>11</v>
      </c>
      <c r="Q15" s="104" t="s">
        <v>82</v>
      </c>
      <c r="R15" s="29" t="s">
        <v>81</v>
      </c>
      <c r="S15" s="31" t="s">
        <v>11</v>
      </c>
      <c r="T15" s="32" t="s">
        <v>83</v>
      </c>
      <c r="U15" s="32" t="s">
        <v>496</v>
      </c>
    </row>
    <row r="16" spans="1:21" ht="13.5" thickBot="1" x14ac:dyDescent="0.25">
      <c r="A16" s="33"/>
      <c r="B16" s="34"/>
      <c r="C16" s="34"/>
      <c r="D16" s="35"/>
      <c r="E16" s="36" t="s">
        <v>85</v>
      </c>
      <c r="F16" s="37" t="s">
        <v>86</v>
      </c>
      <c r="G16" s="38" t="s">
        <v>11</v>
      </c>
      <c r="H16" s="39"/>
      <c r="I16" s="40"/>
      <c r="J16" s="95"/>
      <c r="K16" s="41"/>
      <c r="L16" s="42"/>
      <c r="M16" s="42"/>
      <c r="N16" s="43"/>
      <c r="O16" s="29"/>
      <c r="P16" s="29"/>
      <c r="Q16" s="43"/>
      <c r="R16" s="29"/>
      <c r="S16" s="31"/>
      <c r="T16" s="44"/>
      <c r="U16" s="45"/>
    </row>
    <row r="17" spans="1:21" ht="22.5" x14ac:dyDescent="0.2">
      <c r="A17" s="46" t="s">
        <v>87</v>
      </c>
      <c r="B17" s="47"/>
      <c r="C17" s="48">
        <v>11</v>
      </c>
      <c r="D17" s="49">
        <f>SUM(B17*C17)</f>
        <v>0</v>
      </c>
      <c r="E17" s="97"/>
      <c r="F17" s="50">
        <v>1</v>
      </c>
      <c r="G17" s="51">
        <f>(E17*F17)</f>
        <v>0</v>
      </c>
      <c r="H17" s="47"/>
      <c r="I17" s="48">
        <v>4</v>
      </c>
      <c r="J17" s="54">
        <f>(H17*I17)</f>
        <v>0</v>
      </c>
      <c r="K17" s="52"/>
      <c r="L17" s="48">
        <v>2</v>
      </c>
      <c r="M17" s="48">
        <f>(K17*L17)</f>
        <v>0</v>
      </c>
      <c r="N17" s="53"/>
      <c r="O17" s="48">
        <v>7</v>
      </c>
      <c r="P17" s="48">
        <f>N17*O17</f>
        <v>0</v>
      </c>
      <c r="Q17" s="53"/>
      <c r="R17" s="101">
        <v>11</v>
      </c>
      <c r="S17" s="108">
        <f>(Q17*R17)</f>
        <v>0</v>
      </c>
      <c r="T17" s="55"/>
      <c r="U17" s="56">
        <f>(D17+G17+J17+M17+P17+S17-T17)</f>
        <v>0</v>
      </c>
    </row>
    <row r="18" spans="1:21" ht="22.5" x14ac:dyDescent="0.2">
      <c r="A18" s="57" t="s">
        <v>88</v>
      </c>
      <c r="B18" s="58"/>
      <c r="C18" s="59">
        <v>10</v>
      </c>
      <c r="D18" s="60">
        <f>(B18*C18)</f>
        <v>0</v>
      </c>
      <c r="E18" s="98"/>
      <c r="F18" s="61">
        <v>1</v>
      </c>
      <c r="G18" s="62">
        <f>(E18*F18)</f>
        <v>0</v>
      </c>
      <c r="H18" s="58"/>
      <c r="I18" s="59">
        <v>4</v>
      </c>
      <c r="J18" s="69">
        <f>(H18*I18)</f>
        <v>0</v>
      </c>
      <c r="K18" s="64"/>
      <c r="L18" s="59">
        <v>2</v>
      </c>
      <c r="M18" s="59">
        <f>(K18*L18)</f>
        <v>0</v>
      </c>
      <c r="N18" s="65"/>
      <c r="O18" s="59">
        <v>7</v>
      </c>
      <c r="P18" s="59">
        <f>N18*O18</f>
        <v>0</v>
      </c>
      <c r="Q18" s="105"/>
      <c r="R18" s="102">
        <v>10</v>
      </c>
      <c r="S18" s="109">
        <f>(Q18*R18)</f>
        <v>0</v>
      </c>
      <c r="T18" s="66"/>
      <c r="U18" s="107">
        <f>(D18+G18+J18+M18+P18+S18-T18)</f>
        <v>0</v>
      </c>
    </row>
    <row r="19" spans="1:21" ht="22.5" x14ac:dyDescent="0.2">
      <c r="A19" s="57" t="s">
        <v>89</v>
      </c>
      <c r="B19" s="58"/>
      <c r="C19" s="67">
        <v>10</v>
      </c>
      <c r="D19" s="63">
        <f>SUM(B19*C19)</f>
        <v>0</v>
      </c>
      <c r="E19" s="99"/>
      <c r="F19" s="68">
        <v>1</v>
      </c>
      <c r="G19" s="62">
        <f>SUM(E19*F19)</f>
        <v>0</v>
      </c>
      <c r="H19" s="58"/>
      <c r="I19" s="67">
        <v>3</v>
      </c>
      <c r="J19" s="69">
        <f>(H19*I19)</f>
        <v>0</v>
      </c>
      <c r="K19" s="64"/>
      <c r="L19" s="67">
        <v>1</v>
      </c>
      <c r="M19" s="59">
        <f>(K19*L19)</f>
        <v>0</v>
      </c>
      <c r="N19" s="65"/>
      <c r="O19" s="67">
        <v>7</v>
      </c>
      <c r="P19" s="59">
        <f>N19*O19</f>
        <v>0</v>
      </c>
      <c r="Q19" s="65"/>
      <c r="R19" s="103">
        <v>11</v>
      </c>
      <c r="S19" s="109">
        <f>(Q19*R19)</f>
        <v>0</v>
      </c>
      <c r="T19" s="66"/>
      <c r="U19" s="107">
        <f>(D19+G19+J19+M19+P19+S19-T19)</f>
        <v>0</v>
      </c>
    </row>
    <row r="20" spans="1:21" ht="23.25" thickBot="1" x14ac:dyDescent="0.25">
      <c r="A20" s="57" t="s">
        <v>90</v>
      </c>
      <c r="B20" s="58"/>
      <c r="C20" s="67">
        <v>10</v>
      </c>
      <c r="D20" s="63">
        <f>SUM(B20*C20)</f>
        <v>0</v>
      </c>
      <c r="E20" s="99"/>
      <c r="F20" s="68">
        <v>1</v>
      </c>
      <c r="G20" s="62">
        <f>SUM(E20*F20)</f>
        <v>0</v>
      </c>
      <c r="H20" s="58"/>
      <c r="I20" s="67">
        <v>3</v>
      </c>
      <c r="J20" s="69">
        <f>(H20*I20)</f>
        <v>0</v>
      </c>
      <c r="K20" s="64"/>
      <c r="L20" s="67">
        <v>1</v>
      </c>
      <c r="M20" s="59">
        <f>(K20*L20)</f>
        <v>0</v>
      </c>
      <c r="N20" s="65"/>
      <c r="O20" s="67">
        <v>7</v>
      </c>
      <c r="P20" s="67">
        <f>(N20*O20)</f>
        <v>0</v>
      </c>
      <c r="Q20" s="65"/>
      <c r="R20" s="103">
        <v>10</v>
      </c>
      <c r="S20" s="110">
        <f>(Q20*R20)</f>
        <v>0</v>
      </c>
      <c r="T20" s="66"/>
      <c r="U20" s="107">
        <f>(D20+G20+J20+M20+P20+S20-T20)</f>
        <v>0</v>
      </c>
    </row>
    <row r="21" spans="1:21" ht="24" thickTop="1" thickBot="1" x14ac:dyDescent="0.25">
      <c r="A21" s="70" t="s">
        <v>11</v>
      </c>
      <c r="B21" s="71">
        <f>SUM(B17:B20)</f>
        <v>0</v>
      </c>
      <c r="C21" s="72"/>
      <c r="D21" s="73">
        <f>SUM(D17+D18+D19+D20)</f>
        <v>0</v>
      </c>
      <c r="E21" s="71"/>
      <c r="F21" s="74"/>
      <c r="G21" s="75">
        <f>SUM(G17+G18+G19+G20)</f>
        <v>0</v>
      </c>
      <c r="H21" s="76"/>
      <c r="I21" s="76"/>
      <c r="J21" s="96">
        <f>SUM(J17:J20)</f>
        <v>0</v>
      </c>
      <c r="K21" s="77"/>
      <c r="L21" s="76"/>
      <c r="M21" s="76">
        <f>SUM(M17:M20)</f>
        <v>0</v>
      </c>
      <c r="N21" s="78"/>
      <c r="O21" s="72"/>
      <c r="P21" s="72">
        <f>SUM(P17:P20)</f>
        <v>0</v>
      </c>
      <c r="Q21" s="106"/>
      <c r="R21" s="72"/>
      <c r="S21" s="111">
        <f>SUM(S17:S20)</f>
        <v>0</v>
      </c>
      <c r="T21" s="76">
        <f>SUM(T17:T20)</f>
        <v>0</v>
      </c>
      <c r="U21" s="100">
        <f>SUM(U17:U20)</f>
        <v>0</v>
      </c>
    </row>
    <row r="22" spans="1:21" ht="13.5" thickTop="1" x14ac:dyDescent="0.2"/>
    <row r="23" spans="1:21" x14ac:dyDescent="0.2">
      <c r="A23" s="159" t="s">
        <v>494</v>
      </c>
    </row>
    <row r="24" spans="1:21" x14ac:dyDescent="0.2">
      <c r="U24" t="s">
        <v>36</v>
      </c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8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81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abelle13"/>
  <dimension ref="A1:U20"/>
  <sheetViews>
    <sheetView showGridLines="0" zoomScaleNormal="100" workbookViewId="0"/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9" customWidth="1"/>
    <col min="6" max="6" width="8.5703125" customWidth="1"/>
    <col min="7" max="7" width="8.7109375" customWidth="1"/>
    <col min="8" max="8" width="7" customWidth="1"/>
    <col min="9" max="9" width="13.140625" customWidth="1"/>
    <col min="10" max="10" width="6.28515625" customWidth="1"/>
    <col min="11" max="11" width="8.42578125" customWidth="1"/>
    <col min="12" max="12" width="7" customWidth="1"/>
    <col min="13" max="13" width="6.28515625" customWidth="1"/>
    <col min="14" max="14" width="8.42578125" customWidth="1"/>
    <col min="15" max="15" width="7" customWidth="1"/>
    <col min="16" max="16" width="6.42578125" customWidth="1"/>
    <col min="17" max="17" width="7.85546875" customWidth="1"/>
    <col min="18" max="18" width="7.42578125" customWidth="1"/>
    <col min="19" max="19" width="6.28515625" customWidth="1"/>
    <col min="20" max="20" width="10.140625" customWidth="1"/>
    <col min="21" max="21" width="9.7109375" customWidth="1"/>
  </cols>
  <sheetData>
    <row r="1" spans="1:21" x14ac:dyDescent="0.2">
      <c r="A1" s="2" t="s">
        <v>684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21" x14ac:dyDescent="0.2">
      <c r="A3" s="1" t="s">
        <v>71</v>
      </c>
      <c r="B3" s="2"/>
      <c r="C3" s="2"/>
      <c r="D3" s="2"/>
      <c r="E3" s="2"/>
      <c r="F3" s="2"/>
      <c r="G3" s="2"/>
      <c r="H3" s="2"/>
      <c r="I3" s="1"/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x14ac:dyDescent="0.2">
      <c r="A4" s="3" t="s">
        <v>91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x14ac:dyDescent="0.2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x14ac:dyDescent="0.2">
      <c r="A7" s="1" t="s">
        <v>2</v>
      </c>
      <c r="B7" s="2"/>
      <c r="C7" s="4"/>
      <c r="D7" s="4"/>
      <c r="E7" s="4"/>
      <c r="F7" s="4"/>
      <c r="G7" s="4"/>
      <c r="H7" s="4"/>
      <c r="I7" s="4"/>
      <c r="J7" s="4"/>
      <c r="K7" s="2"/>
      <c r="L7" s="2"/>
      <c r="M7" s="2"/>
      <c r="N7" s="1" t="s">
        <v>3</v>
      </c>
      <c r="O7" s="112"/>
      <c r="P7" s="112"/>
      <c r="Q7" s="7"/>
      <c r="R7" s="2"/>
      <c r="S7" s="2"/>
      <c r="T7" s="3" t="s">
        <v>4</v>
      </c>
      <c r="U7" s="605" t="str">
        <f>Logo!B1</f>
        <v>2026/27</v>
      </c>
    </row>
    <row r="8" spans="1:21" x14ac:dyDescent="0.2">
      <c r="A8" s="1"/>
      <c r="B8" s="2"/>
      <c r="C8" s="4"/>
      <c r="D8" s="4"/>
      <c r="E8" s="4"/>
      <c r="F8" s="4"/>
      <c r="G8" s="4"/>
      <c r="H8" s="4"/>
      <c r="I8" s="4"/>
      <c r="J8" s="4"/>
      <c r="K8" s="2"/>
      <c r="L8" s="2"/>
      <c r="M8" s="2"/>
      <c r="N8" s="1"/>
      <c r="O8" s="5"/>
      <c r="P8" s="5"/>
      <c r="Q8" s="7"/>
      <c r="R8" s="2"/>
      <c r="S8" s="2"/>
      <c r="T8" s="2"/>
      <c r="U8" s="79"/>
    </row>
    <row r="9" spans="1:21" x14ac:dyDescent="0.2">
      <c r="A9" s="1"/>
      <c r="B9" s="2"/>
      <c r="C9" s="4"/>
      <c r="D9" s="4"/>
      <c r="E9" s="4"/>
      <c r="F9" s="4"/>
      <c r="G9" s="4"/>
      <c r="H9" s="4"/>
      <c r="I9" s="4"/>
      <c r="J9" s="4"/>
      <c r="K9" s="2"/>
      <c r="L9" s="2"/>
      <c r="M9" s="2"/>
      <c r="N9" s="1"/>
      <c r="O9" s="5"/>
      <c r="P9" s="5"/>
      <c r="Q9" s="7"/>
      <c r="R9" s="2"/>
      <c r="S9" s="2"/>
      <c r="T9" s="2"/>
      <c r="U9" s="79"/>
    </row>
    <row r="10" spans="1:21" ht="13.5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1"/>
      <c r="O10" s="5"/>
      <c r="P10" s="5"/>
      <c r="Q10" s="7"/>
      <c r="R10" s="2"/>
      <c r="S10" s="2"/>
      <c r="T10" s="2"/>
      <c r="U10" s="2"/>
    </row>
    <row r="11" spans="1:21" ht="13.5" thickTop="1" x14ac:dyDescent="0.2">
      <c r="A11" s="8"/>
      <c r="B11" s="82" t="s">
        <v>5</v>
      </c>
      <c r="C11" s="9"/>
      <c r="D11" s="9"/>
      <c r="E11" s="9"/>
      <c r="F11" s="9"/>
      <c r="G11" s="10"/>
      <c r="H11" s="82" t="s">
        <v>6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10"/>
      <c r="T11" s="113" t="s">
        <v>73</v>
      </c>
      <c r="U11" s="12" t="s">
        <v>8</v>
      </c>
    </row>
    <row r="12" spans="1:21" ht="13.5" thickBot="1" x14ac:dyDescent="0.25">
      <c r="A12" s="13"/>
      <c r="B12" s="2"/>
      <c r="C12" s="2"/>
      <c r="D12" s="2"/>
      <c r="E12" s="2"/>
      <c r="F12" s="2"/>
      <c r="G12" s="2"/>
      <c r="H12" s="114" t="s">
        <v>52</v>
      </c>
      <c r="I12" s="88"/>
      <c r="J12" s="88"/>
      <c r="K12" s="89"/>
      <c r="L12" s="89"/>
      <c r="M12" s="89"/>
      <c r="N12" s="89"/>
      <c r="O12" s="89"/>
      <c r="P12" s="89"/>
      <c r="Q12" s="89"/>
      <c r="R12" s="89"/>
      <c r="S12" s="115"/>
      <c r="T12" s="116"/>
      <c r="U12" s="16"/>
    </row>
    <row r="13" spans="1:21" ht="13.5" thickBot="1" x14ac:dyDescent="0.25">
      <c r="A13" s="13"/>
      <c r="B13" s="117"/>
      <c r="C13" s="83"/>
      <c r="D13" s="83"/>
      <c r="E13" s="83"/>
      <c r="F13" s="83"/>
      <c r="G13" s="118"/>
      <c r="H13" s="119" t="s">
        <v>74</v>
      </c>
      <c r="I13" s="120"/>
      <c r="J13" s="121"/>
      <c r="K13" s="17" t="s">
        <v>75</v>
      </c>
      <c r="L13" s="18"/>
      <c r="M13" s="18"/>
      <c r="N13" s="18"/>
      <c r="O13" s="18"/>
      <c r="P13" s="18"/>
      <c r="Q13" s="18"/>
      <c r="R13" s="19"/>
      <c r="S13" s="19"/>
      <c r="T13" s="81"/>
      <c r="U13" s="16"/>
    </row>
    <row r="14" spans="1:21" ht="102" thickTop="1" x14ac:dyDescent="0.2">
      <c r="A14" s="21" t="s">
        <v>76</v>
      </c>
      <c r="B14" s="22" t="s">
        <v>39</v>
      </c>
      <c r="C14" s="22" t="s">
        <v>77</v>
      </c>
      <c r="D14" s="23" t="s">
        <v>11</v>
      </c>
      <c r="E14" s="24" t="s">
        <v>78</v>
      </c>
      <c r="F14" s="25"/>
      <c r="G14" s="26"/>
      <c r="H14" s="22" t="s">
        <v>46</v>
      </c>
      <c r="I14" s="27" t="s">
        <v>239</v>
      </c>
      <c r="J14" s="94" t="s">
        <v>11</v>
      </c>
      <c r="K14" s="28" t="s">
        <v>79</v>
      </c>
      <c r="L14" s="29" t="s">
        <v>81</v>
      </c>
      <c r="M14" s="31" t="s">
        <v>11</v>
      </c>
      <c r="N14" s="30" t="s">
        <v>80</v>
      </c>
      <c r="O14" s="29" t="s">
        <v>81</v>
      </c>
      <c r="P14" s="29" t="s">
        <v>11</v>
      </c>
      <c r="Q14" s="104" t="s">
        <v>82</v>
      </c>
      <c r="R14" s="29" t="s">
        <v>81</v>
      </c>
      <c r="S14" s="31" t="s">
        <v>11</v>
      </c>
      <c r="T14" s="32" t="s">
        <v>83</v>
      </c>
      <c r="U14" s="32" t="s">
        <v>496</v>
      </c>
    </row>
    <row r="15" spans="1:21" ht="23.25" thickBot="1" x14ac:dyDescent="0.25">
      <c r="A15" s="33"/>
      <c r="B15" s="34"/>
      <c r="C15" s="34"/>
      <c r="D15" s="35"/>
      <c r="E15" s="36" t="s">
        <v>85</v>
      </c>
      <c r="F15" s="37" t="s">
        <v>86</v>
      </c>
      <c r="G15" s="38" t="s">
        <v>11</v>
      </c>
      <c r="H15" s="39"/>
      <c r="I15" s="40"/>
      <c r="J15" s="95"/>
      <c r="K15" s="41"/>
      <c r="L15" s="42"/>
      <c r="M15" s="122"/>
      <c r="N15" s="43"/>
      <c r="O15" s="29"/>
      <c r="P15" s="29"/>
      <c r="Q15" s="43"/>
      <c r="R15" s="29"/>
      <c r="S15" s="31"/>
      <c r="T15" s="44"/>
      <c r="U15" s="45"/>
    </row>
    <row r="16" spans="1:21" ht="23.25" thickBot="1" x14ac:dyDescent="0.25">
      <c r="A16" s="46" t="s">
        <v>87</v>
      </c>
      <c r="B16" s="47"/>
      <c r="C16" s="48">
        <v>21</v>
      </c>
      <c r="D16" s="49">
        <f>(B16*C16)</f>
        <v>0</v>
      </c>
      <c r="E16" s="97"/>
      <c r="F16" s="50">
        <v>2</v>
      </c>
      <c r="G16" s="51">
        <f>(E16*F16)</f>
        <v>0</v>
      </c>
      <c r="H16" s="47"/>
      <c r="I16" s="48">
        <v>7</v>
      </c>
      <c r="J16" s="54">
        <f>(H16*I16)</f>
        <v>0</v>
      </c>
      <c r="K16" s="52"/>
      <c r="L16" s="48">
        <v>3</v>
      </c>
      <c r="M16" s="54">
        <f>(K16*L16)</f>
        <v>0</v>
      </c>
      <c r="N16" s="53"/>
      <c r="O16" s="48">
        <v>14</v>
      </c>
      <c r="P16" s="48">
        <f>(N16*O16)</f>
        <v>0</v>
      </c>
      <c r="Q16" s="53"/>
      <c r="R16" s="48">
        <v>21</v>
      </c>
      <c r="S16" s="54">
        <f>(Q16*R16)</f>
        <v>0</v>
      </c>
      <c r="T16" s="55"/>
      <c r="U16" s="56">
        <f>(D16+G16+J16+M16+P16+S16-T16)</f>
        <v>0</v>
      </c>
    </row>
    <row r="17" spans="1:21" ht="23.25" thickBot="1" x14ac:dyDescent="0.25">
      <c r="A17" s="57" t="s">
        <v>88</v>
      </c>
      <c r="B17" s="58"/>
      <c r="C17" s="59">
        <v>20</v>
      </c>
      <c r="D17" s="60">
        <f>(B17*C17)</f>
        <v>0</v>
      </c>
      <c r="E17" s="98"/>
      <c r="F17" s="61">
        <v>2</v>
      </c>
      <c r="G17" s="62">
        <f>(E17*F17)</f>
        <v>0</v>
      </c>
      <c r="H17" s="58"/>
      <c r="I17" s="59">
        <v>7</v>
      </c>
      <c r="J17" s="69">
        <f>(H17*I17)</f>
        <v>0</v>
      </c>
      <c r="K17" s="64"/>
      <c r="L17" s="59">
        <v>3</v>
      </c>
      <c r="M17" s="69">
        <f>(K17*L17)</f>
        <v>0</v>
      </c>
      <c r="N17" s="65"/>
      <c r="O17" s="59">
        <v>14</v>
      </c>
      <c r="P17" s="59">
        <f>(N17*O17)</f>
        <v>0</v>
      </c>
      <c r="Q17" s="65"/>
      <c r="R17" s="67">
        <v>21</v>
      </c>
      <c r="S17" s="123">
        <f>(Q17*R17)</f>
        <v>0</v>
      </c>
      <c r="T17" s="66"/>
      <c r="U17" s="56">
        <f>(D17+G17+J17+M17+P17+S17-T17)</f>
        <v>0</v>
      </c>
    </row>
    <row r="18" spans="1:21" ht="24" thickTop="1" thickBot="1" x14ac:dyDescent="0.25">
      <c r="A18" s="70" t="s">
        <v>11</v>
      </c>
      <c r="B18" s="71">
        <f>SUM(B16:B17)</f>
        <v>0</v>
      </c>
      <c r="C18" s="72"/>
      <c r="D18" s="73">
        <f>SUM(D16:D17)</f>
        <v>0</v>
      </c>
      <c r="E18" s="71"/>
      <c r="F18" s="74"/>
      <c r="G18" s="75">
        <f>SUM(G16:G17)</f>
        <v>0</v>
      </c>
      <c r="H18" s="76">
        <f>SUM(H16:H17)</f>
        <v>0</v>
      </c>
      <c r="I18" s="76"/>
      <c r="J18" s="96">
        <f>SUM(J16:J17)</f>
        <v>0</v>
      </c>
      <c r="K18" s="77">
        <f>SUM(K16:K17)</f>
        <v>0</v>
      </c>
      <c r="L18" s="76"/>
      <c r="M18" s="96">
        <f>SUM(M16:M17)</f>
        <v>0</v>
      </c>
      <c r="N18" s="78">
        <f>SUM(N16:N17)</f>
        <v>0</v>
      </c>
      <c r="O18" s="72"/>
      <c r="P18" s="72">
        <f>SUM(P16:P17)</f>
        <v>0</v>
      </c>
      <c r="Q18" s="106">
        <f>SUM(Q16:Q17)</f>
        <v>0</v>
      </c>
      <c r="R18" s="72"/>
      <c r="S18" s="124">
        <f>SUM(S16:S17)</f>
        <v>0</v>
      </c>
      <c r="T18" s="76">
        <f>SUM(T16:T17)</f>
        <v>0</v>
      </c>
      <c r="U18" s="100">
        <f>SUM(U16:U17)</f>
        <v>0</v>
      </c>
    </row>
    <row r="19" spans="1:21" ht="13.5" thickTop="1" x14ac:dyDescent="0.2"/>
    <row r="20" spans="1:21" x14ac:dyDescent="0.2">
      <c r="A20" s="159" t="s">
        <v>494</v>
      </c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8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7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abelle10"/>
  <dimension ref="A1:W22"/>
  <sheetViews>
    <sheetView showGridLines="0" zoomScaleNormal="100" workbookViewId="0"/>
  </sheetViews>
  <sheetFormatPr baseColWidth="10" defaultColWidth="9.140625" defaultRowHeight="12.75" x14ac:dyDescent="0.2"/>
  <cols>
    <col min="1" max="1" width="11.42578125" customWidth="1"/>
    <col min="2" max="2" width="6.5703125" customWidth="1"/>
    <col min="3" max="3" width="7.140625" customWidth="1"/>
    <col min="4" max="4" width="10.42578125" customWidth="1"/>
    <col min="5" max="5" width="7" customWidth="1"/>
    <col min="6" max="6" width="5.85546875" customWidth="1"/>
    <col min="7" max="9" width="6.85546875" customWidth="1"/>
    <col min="10" max="10" width="5.85546875" customWidth="1"/>
    <col min="11" max="11" width="7.85546875" customWidth="1"/>
    <col min="12" max="12" width="6.5703125" customWidth="1"/>
    <col min="13" max="13" width="10.42578125" customWidth="1"/>
    <col min="14" max="14" width="6.5703125" customWidth="1"/>
    <col min="15" max="15" width="10.42578125" customWidth="1"/>
    <col min="16" max="16" width="7.7109375" customWidth="1"/>
    <col min="17" max="17" width="11.42578125" customWidth="1"/>
    <col min="18" max="18" width="7.5703125" customWidth="1"/>
    <col min="19" max="25" width="9.140625" customWidth="1"/>
  </cols>
  <sheetData>
    <row r="1" spans="1:23" x14ac:dyDescent="0.2">
      <c r="A1" s="2" t="s">
        <v>299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23" ht="31.5" customHeight="1" x14ac:dyDescent="0.2">
      <c r="A2" s="1" t="s">
        <v>445</v>
      </c>
      <c r="B2" s="2"/>
      <c r="C2" s="2"/>
      <c r="D2" s="2"/>
      <c r="E2" s="2"/>
      <c r="F2" s="2"/>
      <c r="G2" s="2"/>
      <c r="H2" s="2"/>
      <c r="I2" s="1"/>
      <c r="J2" s="1"/>
      <c r="K2" s="1"/>
      <c r="L2" s="2"/>
      <c r="M2" s="2"/>
      <c r="N2" s="2"/>
      <c r="O2" s="2"/>
      <c r="P2" s="2"/>
      <c r="Q2" s="2"/>
      <c r="R2" s="2"/>
    </row>
    <row r="3" spans="1:23" x14ac:dyDescent="0.2">
      <c r="A3" s="2"/>
      <c r="B3" s="2"/>
      <c r="C3" s="2"/>
      <c r="D3" s="2"/>
      <c r="E3" s="2"/>
      <c r="F3" s="2"/>
      <c r="G3" s="125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3" x14ac:dyDescent="0.2">
      <c r="A4" s="1" t="s">
        <v>2</v>
      </c>
      <c r="B4" s="2"/>
      <c r="C4" s="1214"/>
      <c r="D4" s="1214"/>
      <c r="E4" s="1214"/>
      <c r="F4" s="1214"/>
      <c r="G4" s="1215"/>
      <c r="H4" s="1214"/>
      <c r="I4" s="1214"/>
      <c r="J4" s="1214"/>
      <c r="K4" s="1214"/>
      <c r="L4" s="2"/>
      <c r="M4" s="2"/>
      <c r="N4" s="1" t="s">
        <v>3</v>
      </c>
      <c r="O4" s="1"/>
      <c r="P4" s="1214"/>
      <c r="Q4" s="1214"/>
      <c r="R4" s="1214"/>
      <c r="S4" s="172"/>
      <c r="T4" s="172"/>
      <c r="U4" s="172"/>
      <c r="V4" s="172"/>
      <c r="W4" s="172"/>
    </row>
    <row r="5" spans="1:23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1" t="s">
        <v>4</v>
      </c>
      <c r="O5" s="1"/>
      <c r="P5" s="1328" t="str">
        <f>Logo!B1</f>
        <v>2026/27</v>
      </c>
      <c r="Q5" s="1328"/>
      <c r="R5" s="1328"/>
      <c r="S5" s="172"/>
      <c r="T5" s="172"/>
      <c r="U5" s="172"/>
      <c r="V5" s="172"/>
      <c r="W5" s="172"/>
    </row>
    <row r="6" spans="1:23" ht="13.5" thickBot="1" x14ac:dyDescent="0.25">
      <c r="A6" s="2"/>
      <c r="B6" s="2"/>
      <c r="C6" s="2"/>
      <c r="D6" s="2"/>
      <c r="E6" s="7"/>
      <c r="F6" s="7"/>
      <c r="G6" s="7"/>
      <c r="H6" s="7"/>
      <c r="I6" s="7"/>
      <c r="J6" s="7"/>
      <c r="K6" s="7" t="s">
        <v>36</v>
      </c>
      <c r="L6" s="7"/>
      <c r="M6" s="7"/>
      <c r="N6" s="7"/>
      <c r="O6" s="7"/>
      <c r="P6" s="2"/>
      <c r="R6" s="2"/>
    </row>
    <row r="7" spans="1:23" ht="13.5" thickTop="1" x14ac:dyDescent="0.2">
      <c r="A7" s="127"/>
      <c r="B7" s="2894" t="s">
        <v>5</v>
      </c>
      <c r="C7" s="2895"/>
      <c r="D7" s="2896"/>
      <c r="E7" s="1216"/>
      <c r="F7" s="2900" t="s">
        <v>6</v>
      </c>
      <c r="G7" s="2901"/>
      <c r="H7" s="2901"/>
      <c r="I7" s="2901"/>
      <c r="J7" s="2901"/>
      <c r="K7" s="2901"/>
      <c r="L7" s="2901"/>
      <c r="M7" s="2901"/>
      <c r="N7" s="2901"/>
      <c r="O7" s="2901"/>
      <c r="P7" s="2902"/>
      <c r="Q7" s="130" t="s">
        <v>7</v>
      </c>
      <c r="R7" s="12" t="s">
        <v>8</v>
      </c>
    </row>
    <row r="8" spans="1:23" ht="13.5" thickBot="1" x14ac:dyDescent="0.25">
      <c r="A8" s="131"/>
      <c r="B8" s="2897"/>
      <c r="C8" s="2898"/>
      <c r="D8" s="2899"/>
      <c r="E8" s="1217"/>
      <c r="F8" s="2903" t="s">
        <v>38</v>
      </c>
      <c r="G8" s="2864"/>
      <c r="H8" s="2864"/>
      <c r="I8" s="2864"/>
      <c r="J8" s="2864"/>
      <c r="K8" s="2864"/>
      <c r="L8" s="2864"/>
      <c r="M8" s="2864"/>
      <c r="N8" s="2864"/>
      <c r="O8" s="2864"/>
      <c r="P8" s="2865"/>
      <c r="Q8" s="1218"/>
      <c r="R8" s="16"/>
    </row>
    <row r="9" spans="1:23" ht="13.5" thickBot="1" x14ac:dyDescent="0.25">
      <c r="A9" s="131"/>
      <c r="B9" s="391"/>
      <c r="C9" s="391"/>
      <c r="D9" s="1219"/>
      <c r="E9" s="1220"/>
      <c r="F9" s="2904" t="s">
        <v>300</v>
      </c>
      <c r="G9" s="2905"/>
      <c r="H9" s="2905"/>
      <c r="I9" s="2905"/>
      <c r="J9" s="2905"/>
      <c r="K9" s="2905"/>
      <c r="L9" s="2904" t="s">
        <v>74</v>
      </c>
      <c r="M9" s="2905"/>
      <c r="N9" s="2905"/>
      <c r="O9" s="2905"/>
      <c r="P9" s="2906"/>
      <c r="Q9" s="1218"/>
      <c r="R9" s="16"/>
    </row>
    <row r="10" spans="1:23" ht="23.25" customHeight="1" x14ac:dyDescent="0.2">
      <c r="A10" s="131"/>
      <c r="B10" s="173"/>
      <c r="C10" s="176"/>
      <c r="D10" s="1221"/>
      <c r="E10" s="175"/>
      <c r="F10" s="176" t="s">
        <v>55</v>
      </c>
      <c r="G10" s="176"/>
      <c r="H10" s="176"/>
      <c r="I10" s="176"/>
      <c r="J10" s="176"/>
      <c r="K10" s="177"/>
      <c r="L10" s="1222"/>
      <c r="M10" s="1222"/>
      <c r="N10" s="1223"/>
      <c r="O10" s="1223"/>
      <c r="P10" s="1224"/>
      <c r="Q10" s="137" t="s">
        <v>9</v>
      </c>
      <c r="R10" s="16"/>
    </row>
    <row r="11" spans="1:23" ht="146.25" x14ac:dyDescent="0.2">
      <c r="A11" s="138" t="s">
        <v>56</v>
      </c>
      <c r="B11" s="1113" t="s">
        <v>57</v>
      </c>
      <c r="C11" s="1113" t="s">
        <v>10</v>
      </c>
      <c r="D11" s="1009" t="s">
        <v>301</v>
      </c>
      <c r="E11" s="1225" t="s">
        <v>302</v>
      </c>
      <c r="F11" s="179" t="s">
        <v>58</v>
      </c>
      <c r="G11" s="179" t="s">
        <v>59</v>
      </c>
      <c r="H11" s="179" t="s">
        <v>60</v>
      </c>
      <c r="I11" s="179" t="s">
        <v>61</v>
      </c>
      <c r="J11" s="180" t="s">
        <v>62</v>
      </c>
      <c r="K11" s="139" t="s">
        <v>11</v>
      </c>
      <c r="L11" s="23" t="s">
        <v>39</v>
      </c>
      <c r="M11" s="1161" t="s">
        <v>303</v>
      </c>
      <c r="N11" s="178" t="s">
        <v>39</v>
      </c>
      <c r="O11" s="1161" t="s">
        <v>330</v>
      </c>
      <c r="P11" s="45" t="s">
        <v>11</v>
      </c>
      <c r="Q11" s="142" t="s">
        <v>25</v>
      </c>
      <c r="R11" s="142" t="s">
        <v>492</v>
      </c>
    </row>
    <row r="12" spans="1:23" ht="13.5" thickBot="1" x14ac:dyDescent="0.25">
      <c r="A12" s="143"/>
      <c r="B12" s="34"/>
      <c r="C12" s="34"/>
      <c r="D12" s="599"/>
      <c r="E12" s="181"/>
      <c r="F12" s="34"/>
      <c r="G12" s="34"/>
      <c r="H12" s="34"/>
      <c r="I12" s="34"/>
      <c r="J12" s="35"/>
      <c r="K12" s="144"/>
      <c r="L12" s="144"/>
      <c r="M12" s="144"/>
      <c r="N12" s="182"/>
      <c r="O12" s="865"/>
      <c r="P12" s="16"/>
      <c r="Q12" s="16"/>
      <c r="R12" s="16"/>
    </row>
    <row r="13" spans="1:23" s="389" customFormat="1" ht="13.5" thickBot="1" x14ac:dyDescent="0.25">
      <c r="A13" s="1138" t="s">
        <v>63</v>
      </c>
      <c r="B13" s="1226" t="s">
        <v>64</v>
      </c>
      <c r="C13" s="1226">
        <v>32</v>
      </c>
      <c r="D13" s="1227" t="s">
        <v>304</v>
      </c>
      <c r="E13" s="1228"/>
      <c r="F13" s="1229">
        <v>2</v>
      </c>
      <c r="G13" s="1229">
        <v>5</v>
      </c>
      <c r="H13" s="1229">
        <v>23</v>
      </c>
      <c r="I13" s="1229">
        <v>26</v>
      </c>
      <c r="J13" s="1230">
        <v>28</v>
      </c>
      <c r="K13" s="1231">
        <f>IF(E13=0,0,IF(E13&gt;27,J13,IF(E13&gt;=22,I13,IF(E13&gt;=16,H13,IF(E13&gt;=10,G13,IF(E13&lt;10,F13,0))))))</f>
        <v>0</v>
      </c>
      <c r="L13" s="1232"/>
      <c r="M13" s="1233">
        <v>4</v>
      </c>
      <c r="N13" s="1232"/>
      <c r="O13" s="1233">
        <v>1</v>
      </c>
      <c r="P13" s="1233">
        <f>M13*L13+N13*O13</f>
        <v>0</v>
      </c>
      <c r="Q13" s="1234"/>
      <c r="R13" s="1235">
        <f>IF(E13&gt;0,C13+K13+P13-Q13,0)</f>
        <v>0</v>
      </c>
    </row>
    <row r="14" spans="1:23" s="389" customFormat="1" ht="13.5" thickBot="1" x14ac:dyDescent="0.25">
      <c r="A14" s="1236"/>
      <c r="B14" s="1237" t="s">
        <v>65</v>
      </c>
      <c r="C14" s="1237">
        <v>32</v>
      </c>
      <c r="D14" s="1238" t="s">
        <v>304</v>
      </c>
      <c r="E14" s="1239"/>
      <c r="F14" s="1240">
        <v>0</v>
      </c>
      <c r="G14" s="1240">
        <v>0</v>
      </c>
      <c r="H14" s="1240">
        <v>23</v>
      </c>
      <c r="I14" s="1240">
        <v>26</v>
      </c>
      <c r="J14" s="1241">
        <v>28</v>
      </c>
      <c r="K14" s="1231">
        <f>IF(E14=0,0,IF(E14&gt;27,J14,IF(E14&gt;=22,I14,IF(E14&gt;=16,H14,IF(E14&gt;=10,G14,IF(E14&lt;10,F14,0))))))</f>
        <v>0</v>
      </c>
      <c r="L14" s="1242"/>
      <c r="M14" s="1242"/>
      <c r="N14" s="1242"/>
      <c r="O14" s="1242"/>
      <c r="P14" s="1242"/>
      <c r="Q14" s="1243"/>
      <c r="R14" s="1244">
        <f>IF(E14&gt;0,C14+K14+P14-Q14,0)</f>
        <v>0</v>
      </c>
    </row>
    <row r="15" spans="1:23" s="389" customFormat="1" ht="13.5" thickBot="1" x14ac:dyDescent="0.25">
      <c r="A15" s="1138" t="s">
        <v>66</v>
      </c>
      <c r="B15" s="1226" t="s">
        <v>64</v>
      </c>
      <c r="C15" s="1226">
        <v>32</v>
      </c>
      <c r="D15" s="1227" t="s">
        <v>304</v>
      </c>
      <c r="E15" s="1228"/>
      <c r="F15" s="1229">
        <v>2</v>
      </c>
      <c r="G15" s="1229">
        <v>11</v>
      </c>
      <c r="H15" s="1229">
        <v>28</v>
      </c>
      <c r="I15" s="1229">
        <v>37</v>
      </c>
      <c r="J15" s="1230">
        <v>39</v>
      </c>
      <c r="K15" s="1231">
        <f>IF(E15=0,0,IF(E15&gt;27,J15,IF(E15&gt;=22,I15,IF(E15&gt;=16,H15,IF(E15&gt;=10,G15,IF(E15&lt;10,F15,0))))))</f>
        <v>0</v>
      </c>
      <c r="L15" s="1232"/>
      <c r="M15" s="1245">
        <v>5</v>
      </c>
      <c r="N15" s="1232"/>
      <c r="O15" s="1233">
        <v>2</v>
      </c>
      <c r="P15" s="1233">
        <f>M15*L15+N15*O15</f>
        <v>0</v>
      </c>
      <c r="Q15" s="1246"/>
      <c r="R15" s="1247">
        <f>IF(E15&gt;0,C15+K15+P15-Q15,0)</f>
        <v>0</v>
      </c>
    </row>
    <row r="16" spans="1:23" s="389" customFormat="1" ht="13.5" thickBot="1" x14ac:dyDescent="0.25">
      <c r="A16" s="1248"/>
      <c r="B16" s="1249" t="s">
        <v>65</v>
      </c>
      <c r="C16" s="1249">
        <v>32</v>
      </c>
      <c r="D16" s="1250" t="s">
        <v>304</v>
      </c>
      <c r="E16" s="1251"/>
      <c r="F16" s="1252">
        <v>0</v>
      </c>
      <c r="G16" s="1252">
        <v>0</v>
      </c>
      <c r="H16" s="1252">
        <v>28</v>
      </c>
      <c r="I16" s="1252">
        <v>37</v>
      </c>
      <c r="J16" s="1252">
        <v>39</v>
      </c>
      <c r="K16" s="1231">
        <f>IF(E16=0,0,IF(E16&gt;27,J16,IF(E16&gt;=22,I16,IF(E16&gt;=16,H16,IF(E16&gt;=10,G16,IF(E16&lt;10,F16,0))))))</f>
        <v>0</v>
      </c>
      <c r="L16" s="1242"/>
      <c r="M16" s="1242"/>
      <c r="N16" s="1242"/>
      <c r="O16" s="1242"/>
      <c r="P16" s="1242"/>
      <c r="Q16" s="1253"/>
      <c r="R16" s="1254">
        <f>IF(E16&gt;0,C16+K16+P16-Q16,0)</f>
        <v>0</v>
      </c>
    </row>
    <row r="17" spans="1:18" s="389" customFormat="1" ht="13.5" thickBot="1" x14ac:dyDescent="0.25">
      <c r="A17" s="1138" t="s">
        <v>135</v>
      </c>
      <c r="B17" s="1226" t="s">
        <v>64</v>
      </c>
      <c r="C17" s="1226">
        <v>1.5</v>
      </c>
      <c r="D17" s="1226">
        <v>0.3</v>
      </c>
      <c r="E17" s="1228"/>
      <c r="F17" s="1255"/>
      <c r="G17" s="1255"/>
      <c r="H17" s="1255"/>
      <c r="I17" s="1255"/>
      <c r="J17" s="1256"/>
      <c r="K17" s="1257"/>
      <c r="L17" s="1242"/>
      <c r="M17" s="1242"/>
      <c r="N17" s="1256"/>
      <c r="O17" s="1242"/>
      <c r="P17" s="1242"/>
      <c r="Q17" s="1246"/>
      <c r="R17" s="1247">
        <f>IF(E17&gt;0,C17+D17*E17-Q17,0)</f>
        <v>0</v>
      </c>
    </row>
    <row r="18" spans="1:18" s="389" customFormat="1" ht="13.5" thickBot="1" x14ac:dyDescent="0.25">
      <c r="A18" s="1248"/>
      <c r="B18" s="1249" t="s">
        <v>65</v>
      </c>
      <c r="C18" s="1249">
        <v>1.5</v>
      </c>
      <c r="D18" s="1249">
        <v>0.3</v>
      </c>
      <c r="E18" s="1251"/>
      <c r="F18" s="1258"/>
      <c r="G18" s="1258"/>
      <c r="H18" s="1258"/>
      <c r="I18" s="1258"/>
      <c r="J18" s="1258"/>
      <c r="K18" s="1259"/>
      <c r="L18" s="1260"/>
      <c r="M18" s="1260"/>
      <c r="N18" s="1261"/>
      <c r="O18" s="1261"/>
      <c r="P18" s="1261"/>
      <c r="Q18" s="1253"/>
      <c r="R18" s="1247">
        <f>IF(E18&gt;0,C18+D18*E18-Q18,0)</f>
        <v>0</v>
      </c>
    </row>
    <row r="19" spans="1:18" ht="13.5" thickBot="1" x14ac:dyDescent="0.25">
      <c r="A19" s="196"/>
      <c r="B19" s="2"/>
      <c r="C19" s="2"/>
      <c r="D19" s="2"/>
      <c r="E19" s="2"/>
      <c r="F19" s="2"/>
      <c r="G19" s="2"/>
      <c r="H19" s="2"/>
      <c r="I19" s="2"/>
      <c r="J19" s="2"/>
      <c r="L19" s="2"/>
      <c r="M19" s="2"/>
      <c r="N19" s="2"/>
      <c r="O19" s="2"/>
      <c r="P19" s="2"/>
      <c r="Q19" s="2"/>
      <c r="R19" s="197"/>
    </row>
    <row r="20" spans="1:18" ht="14.25" thickTop="1" thickBot="1" x14ac:dyDescent="0.25">
      <c r="A20" s="157" t="s">
        <v>11</v>
      </c>
      <c r="B20" s="1262"/>
      <c r="C20" s="1263"/>
      <c r="D20" s="1263"/>
      <c r="E20" s="1263" t="s">
        <v>15</v>
      </c>
      <c r="F20" s="819" t="s">
        <v>15</v>
      </c>
      <c r="G20" s="819" t="s">
        <v>15</v>
      </c>
      <c r="H20" s="819" t="s">
        <v>15</v>
      </c>
      <c r="I20" s="819" t="s">
        <v>15</v>
      </c>
      <c r="J20" s="819" t="s">
        <v>15</v>
      </c>
      <c r="K20" s="1264">
        <f>SUM(K13:K18)</f>
        <v>0</v>
      </c>
      <c r="L20" s="819" t="s">
        <v>15</v>
      </c>
      <c r="M20" s="819"/>
      <c r="N20" s="819" t="s">
        <v>15</v>
      </c>
      <c r="O20" s="1265"/>
      <c r="P20" s="1266">
        <f>SUM(P13:P15)</f>
        <v>0</v>
      </c>
      <c r="Q20" s="1267"/>
      <c r="R20" s="1268">
        <f>SUM(R13:R19)</f>
        <v>0</v>
      </c>
    </row>
    <row r="21" spans="1:18" ht="14.25" customHeight="1" thickTop="1" x14ac:dyDescent="0.2"/>
    <row r="22" spans="1:18" ht="11.25" customHeight="1" x14ac:dyDescent="0.2">
      <c r="A22" s="159" t="s">
        <v>494</v>
      </c>
    </row>
  </sheetData>
  <customSheetViews>
    <customSheetView guid="{2CE9943A-8A31-4E31-B3EE-3F9C82D3339D}" scale="95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92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5">
    <mergeCell ref="B7:D8"/>
    <mergeCell ref="F7:P7"/>
    <mergeCell ref="F8:P8"/>
    <mergeCell ref="F9:K9"/>
    <mergeCell ref="L9:P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abelle2"/>
  <dimension ref="A1:M19"/>
  <sheetViews>
    <sheetView showGridLines="0" zoomScale="115" zoomScaleNormal="115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23.25" customHeight="1" x14ac:dyDescent="0.2">
      <c r="A1" s="601" t="s">
        <v>92</v>
      </c>
      <c r="E1" s="602"/>
      <c r="H1"/>
      <c r="K1" s="602"/>
    </row>
    <row r="2" spans="1:13" ht="22.5" customHeight="1" x14ac:dyDescent="0.25">
      <c r="A2" s="271" t="s">
        <v>221</v>
      </c>
      <c r="B2" s="1055"/>
      <c r="C2" s="266"/>
      <c r="D2" s="266"/>
      <c r="E2" s="550"/>
      <c r="F2" s="266"/>
      <c r="G2" s="270"/>
      <c r="H2" s="2"/>
      <c r="I2" s="2"/>
    </row>
    <row r="3" spans="1:13" ht="18.75" customHeight="1" x14ac:dyDescent="0.25">
      <c r="A3" s="271" t="s">
        <v>273</v>
      </c>
      <c r="B3" s="1055"/>
      <c r="C3" s="266"/>
      <c r="D3" s="266"/>
      <c r="E3" s="1055"/>
      <c r="F3" s="266"/>
      <c r="G3" s="266"/>
      <c r="H3" s="549"/>
      <c r="I3" s="2"/>
      <c r="J3" s="2"/>
      <c r="K3" s="2"/>
      <c r="L3" s="2"/>
    </row>
    <row r="4" spans="1:13" ht="15.7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16.5" customHeight="1" x14ac:dyDescent="0.2">
      <c r="A5" s="1" t="s">
        <v>2</v>
      </c>
      <c r="B5" s="1056"/>
      <c r="C5" s="126"/>
      <c r="D5" s="126"/>
      <c r="E5" s="126"/>
      <c r="F5" s="126"/>
      <c r="G5" s="126"/>
      <c r="H5" s="608"/>
      <c r="I5" s="126"/>
      <c r="J5" s="126"/>
      <c r="K5" s="126"/>
      <c r="L5" s="126"/>
      <c r="M5" s="7"/>
    </row>
    <row r="6" spans="1:13" ht="16.5" customHeight="1" x14ac:dyDescent="0.2">
      <c r="A6" s="1319" t="s">
        <v>4</v>
      </c>
      <c r="B6" s="1340" t="str">
        <f>Logo!B1</f>
        <v>2026/27</v>
      </c>
      <c r="C6" s="172"/>
      <c r="D6" s="172"/>
      <c r="E6" s="172"/>
      <c r="F6" s="172"/>
      <c r="G6" s="172"/>
      <c r="H6" s="1341"/>
      <c r="I6" s="172"/>
      <c r="J6" s="172"/>
      <c r="K6" s="172"/>
      <c r="L6" s="172"/>
      <c r="M6" s="172"/>
    </row>
    <row r="7" spans="1:13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147</v>
      </c>
      <c r="F10" s="565" t="s">
        <v>12</v>
      </c>
      <c r="G10" s="139" t="s">
        <v>11</v>
      </c>
      <c r="H10" s="618" t="s">
        <v>148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16"/>
      <c r="L11" s="16"/>
    </row>
    <row r="12" spans="1:13" s="554" customFormat="1" ht="27.75" customHeight="1" thickBot="1" x14ac:dyDescent="0.25">
      <c r="A12" s="622" t="s">
        <v>142</v>
      </c>
      <c r="B12" s="623"/>
      <c r="C12" s="624">
        <v>38</v>
      </c>
      <c r="D12" s="625">
        <f>B12*C12</f>
        <v>0</v>
      </c>
      <c r="E12" s="694"/>
      <c r="F12" s="624">
        <v>2</v>
      </c>
      <c r="G12" s="625">
        <f>E12*F12</f>
        <v>0</v>
      </c>
      <c r="H12" s="623"/>
      <c r="I12" s="624">
        <v>8</v>
      </c>
      <c r="J12" s="744">
        <f>H12*I12</f>
        <v>0</v>
      </c>
      <c r="K12" s="629"/>
      <c r="L12" s="630">
        <f>D12+G12+J12-K12</f>
        <v>0</v>
      </c>
    </row>
    <row r="13" spans="1:13" s="554" customFormat="1" ht="27" customHeight="1" thickBot="1" x14ac:dyDescent="0.25">
      <c r="A13" s="1057" t="s">
        <v>143</v>
      </c>
      <c r="B13" s="1058"/>
      <c r="C13" s="1059">
        <v>36</v>
      </c>
      <c r="D13" s="1060">
        <f>B13*C13</f>
        <v>0</v>
      </c>
      <c r="E13" s="1061"/>
      <c r="F13" s="1062">
        <v>2</v>
      </c>
      <c r="G13" s="1063">
        <f>E13*F13</f>
        <v>0</v>
      </c>
      <c r="H13" s="1064"/>
      <c r="I13" s="1062">
        <v>9</v>
      </c>
      <c r="J13" s="1063">
        <f>H13*I13</f>
        <v>0</v>
      </c>
      <c r="K13" s="1065"/>
      <c r="L13" s="1054">
        <f>D13+G13+J13-K13</f>
        <v>0</v>
      </c>
    </row>
    <row r="14" spans="1:13" s="554" customFormat="1" ht="9" customHeight="1" thickTop="1" thickBot="1" x14ac:dyDescent="0.25">
      <c r="A14" s="670"/>
      <c r="B14" s="606"/>
      <c r="C14" s="549"/>
      <c r="D14" s="549"/>
      <c r="E14" s="602"/>
      <c r="H14" s="602"/>
      <c r="J14" s="675"/>
      <c r="K14" s="549"/>
      <c r="L14" s="671"/>
    </row>
    <row r="15" spans="1:13" s="554" customFormat="1" ht="30.75" customHeight="1" thickTop="1" thickBot="1" x14ac:dyDescent="0.25">
      <c r="A15" s="672" t="s">
        <v>11</v>
      </c>
      <c r="B15" s="106">
        <f>SUM(B12:B13)</f>
        <v>0</v>
      </c>
      <c r="C15" s="673" t="s">
        <v>15</v>
      </c>
      <c r="D15" s="674">
        <f>SUM(D12:D14)</f>
        <v>0</v>
      </c>
      <c r="E15" s="106">
        <f>SUM(E12:E14)</f>
        <v>0</v>
      </c>
      <c r="F15" s="673" t="s">
        <v>15</v>
      </c>
      <c r="G15" s="674">
        <f>SUM(G12:G14)</f>
        <v>0</v>
      </c>
      <c r="H15" s="106">
        <f>SUM(H12:H14)</f>
        <v>0</v>
      </c>
      <c r="I15" s="673" t="s">
        <v>15</v>
      </c>
      <c r="J15" s="674">
        <f>SUM(J12:J14)</f>
        <v>0</v>
      </c>
      <c r="K15" s="704">
        <f>SUM(K12:K13)</f>
        <v>0</v>
      </c>
      <c r="L15" s="676">
        <f>SUM(L12:L13)</f>
        <v>0</v>
      </c>
    </row>
    <row r="16" spans="1:13" ht="13.5" thickTop="1" x14ac:dyDescent="0.2"/>
    <row r="17" spans="1:1" ht="12" customHeight="1" x14ac:dyDescent="0.2">
      <c r="A17" s="159" t="s">
        <v>494</v>
      </c>
    </row>
    <row r="19" spans="1:1" ht="7.5" customHeight="1" x14ac:dyDescent="0.2"/>
  </sheetData>
  <customSheetViews>
    <customSheetView guid="{2CE9943A-8A31-4E31-B3EE-3F9C82D3339D}" scale="90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8:J8"/>
    <mergeCell ref="E9:J9"/>
    <mergeCell ref="B8:D8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abelle29"/>
  <dimension ref="A1:P22"/>
  <sheetViews>
    <sheetView showGridLines="0" zoomScale="115" zoomScaleNormal="115" workbookViewId="0"/>
  </sheetViews>
  <sheetFormatPr baseColWidth="10" defaultColWidth="9.140625" defaultRowHeight="12.75" x14ac:dyDescent="0.2"/>
  <cols>
    <col min="1" max="1" width="11.42578125" customWidth="1"/>
    <col min="2" max="2" width="6.5703125" customWidth="1"/>
    <col min="3" max="3" width="10.5703125" customWidth="1"/>
    <col min="4" max="4" width="9.7109375" customWidth="1"/>
    <col min="5" max="5" width="7.140625" customWidth="1"/>
    <col min="6" max="6" width="6.5703125" customWidth="1"/>
    <col min="7" max="8" width="6.85546875" customWidth="1"/>
    <col min="9" max="9" width="10.140625" customWidth="1"/>
    <col min="10" max="10" width="11.42578125" customWidth="1"/>
    <col min="11" max="18" width="9.140625" customWidth="1"/>
  </cols>
  <sheetData>
    <row r="1" spans="1:16" x14ac:dyDescent="0.2">
      <c r="A1" s="2" t="s">
        <v>467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31.5" customHeight="1" x14ac:dyDescent="0.2">
      <c r="A2" s="1" t="s">
        <v>253</v>
      </c>
      <c r="B2" s="2"/>
      <c r="C2" s="2"/>
      <c r="D2" s="2"/>
      <c r="E2" s="2"/>
      <c r="F2" s="2"/>
      <c r="G2" s="2"/>
      <c r="H2" s="1"/>
      <c r="I2" s="1"/>
      <c r="J2" s="2"/>
      <c r="K2" s="2"/>
    </row>
    <row r="3" spans="1:16" x14ac:dyDescent="0.2">
      <c r="A3" s="1" t="s">
        <v>452</v>
      </c>
      <c r="B3" s="2"/>
      <c r="C3" s="2"/>
      <c r="D3" s="2"/>
      <c r="E3" s="2"/>
      <c r="F3" s="2"/>
      <c r="G3" s="125"/>
      <c r="H3" s="2"/>
      <c r="I3" s="2"/>
      <c r="J3" s="2"/>
      <c r="K3" s="2"/>
    </row>
    <row r="4" spans="1:16" x14ac:dyDescent="0.2">
      <c r="A4" s="1"/>
      <c r="B4" s="2"/>
      <c r="C4" s="2"/>
      <c r="D4" s="2"/>
      <c r="E4" s="2"/>
      <c r="F4" s="2"/>
      <c r="G4" s="125"/>
      <c r="H4" s="2"/>
      <c r="I4" s="2"/>
      <c r="J4" s="2"/>
      <c r="K4" s="2"/>
    </row>
    <row r="5" spans="1:16" x14ac:dyDescent="0.2">
      <c r="A5" s="1" t="s">
        <v>2</v>
      </c>
      <c r="B5" s="2"/>
      <c r="C5" s="1214"/>
      <c r="D5" s="1214"/>
      <c r="E5" s="1214"/>
      <c r="F5" s="1214"/>
      <c r="G5" s="1215"/>
      <c r="H5" s="1214"/>
      <c r="I5" s="1214"/>
      <c r="J5" s="1214"/>
      <c r="K5" s="1214"/>
      <c r="L5" s="172"/>
      <c r="M5" s="172"/>
      <c r="N5" s="172"/>
      <c r="O5" s="172"/>
      <c r="P5" s="172"/>
    </row>
    <row r="6" spans="1:16" x14ac:dyDescent="0.2">
      <c r="A6" s="1319" t="s">
        <v>4</v>
      </c>
      <c r="C6" s="172" t="str">
        <f>Logo!B1</f>
        <v>2026/27</v>
      </c>
      <c r="D6" s="172"/>
      <c r="E6" s="172"/>
      <c r="F6" s="172"/>
      <c r="G6" s="1336"/>
      <c r="H6" s="172"/>
      <c r="I6" s="172"/>
      <c r="J6" s="172"/>
      <c r="K6" s="172"/>
      <c r="L6" s="172"/>
      <c r="M6" s="172"/>
      <c r="N6" s="172"/>
      <c r="O6" s="172"/>
      <c r="P6" s="172"/>
    </row>
    <row r="7" spans="1:16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72"/>
      <c r="M7" s="172"/>
      <c r="N7" s="172"/>
      <c r="O7" s="172"/>
      <c r="P7" s="172"/>
    </row>
    <row r="8" spans="1:16" ht="13.5" thickBot="1" x14ac:dyDescent="0.25">
      <c r="A8" s="2"/>
      <c r="B8" s="340"/>
      <c r="C8" s="340"/>
      <c r="D8" s="1003"/>
      <c r="E8" s="7"/>
      <c r="F8" s="7"/>
      <c r="G8" s="7"/>
      <c r="H8" s="7"/>
      <c r="I8" s="7"/>
      <c r="K8" s="2"/>
    </row>
    <row r="9" spans="1:16" ht="13.5" thickTop="1" x14ac:dyDescent="0.2">
      <c r="A9" s="127"/>
      <c r="B9" s="2914" t="s">
        <v>5</v>
      </c>
      <c r="C9" s="2915"/>
      <c r="D9" s="2916"/>
      <c r="E9" s="2900" t="s">
        <v>6</v>
      </c>
      <c r="F9" s="2901"/>
      <c r="G9" s="2901"/>
      <c r="H9" s="2901"/>
      <c r="I9" s="2913"/>
      <c r="J9" s="130" t="s">
        <v>7</v>
      </c>
      <c r="K9" s="12" t="s">
        <v>8</v>
      </c>
    </row>
    <row r="10" spans="1:16" ht="27.75" customHeight="1" thickBot="1" x14ac:dyDescent="0.25">
      <c r="A10" s="131"/>
      <c r="B10" s="1002"/>
      <c r="E10" s="2912" t="s">
        <v>38</v>
      </c>
      <c r="F10" s="2879"/>
      <c r="G10" s="2879"/>
      <c r="H10" s="2879"/>
      <c r="I10" s="2880"/>
      <c r="J10" s="1004"/>
      <c r="K10" s="199"/>
    </row>
    <row r="11" spans="1:16" x14ac:dyDescent="0.2">
      <c r="A11" s="131"/>
      <c r="B11" s="173"/>
      <c r="C11" s="176"/>
      <c r="D11" s="1005"/>
      <c r="E11" s="496"/>
      <c r="F11" s="496"/>
      <c r="J11" s="1006" t="s">
        <v>9</v>
      </c>
      <c r="K11" s="16"/>
    </row>
    <row r="12" spans="1:16" ht="56.25" x14ac:dyDescent="0.2">
      <c r="A12" s="138" t="s">
        <v>56</v>
      </c>
      <c r="B12" s="22"/>
      <c r="D12" s="1007"/>
      <c r="E12" s="159"/>
      <c r="F12" s="159"/>
      <c r="J12" s="1008" t="s">
        <v>25</v>
      </c>
      <c r="K12" s="867" t="s">
        <v>492</v>
      </c>
    </row>
    <row r="13" spans="1:16" ht="27.75" customHeight="1" x14ac:dyDescent="0.2">
      <c r="A13" s="143"/>
      <c r="B13" s="34"/>
      <c r="C13" s="1009" t="s">
        <v>256</v>
      </c>
      <c r="D13" s="1010"/>
      <c r="F13" s="2911" t="s">
        <v>254</v>
      </c>
      <c r="G13" s="2911"/>
      <c r="H13" s="2911"/>
      <c r="J13" s="534"/>
      <c r="K13" s="16"/>
    </row>
    <row r="14" spans="1:16" ht="29.25" customHeight="1" thickBot="1" x14ac:dyDescent="0.25">
      <c r="A14" s="143"/>
      <c r="B14" s="1011" t="s">
        <v>39</v>
      </c>
      <c r="C14" s="1012"/>
      <c r="D14" s="1013" t="s">
        <v>11</v>
      </c>
      <c r="E14" s="1011" t="s">
        <v>255</v>
      </c>
      <c r="F14" s="179" t="s">
        <v>383</v>
      </c>
      <c r="G14" s="179" t="s">
        <v>361</v>
      </c>
      <c r="H14" s="179" t="s">
        <v>311</v>
      </c>
      <c r="I14" s="1014" t="s">
        <v>11</v>
      </c>
      <c r="J14" s="1015"/>
      <c r="K14" s="16"/>
    </row>
    <row r="15" spans="1:16" ht="13.5" thickBot="1" x14ac:dyDescent="0.25">
      <c r="A15" s="145" t="s">
        <v>63</v>
      </c>
      <c r="B15" s="1476"/>
      <c r="C15" s="184">
        <v>39</v>
      </c>
      <c r="D15" s="184">
        <f>B15*C15</f>
        <v>0</v>
      </c>
      <c r="E15" s="1478"/>
      <c r="F15" s="1481">
        <v>7</v>
      </c>
      <c r="G15" s="1481">
        <v>34</v>
      </c>
      <c r="H15" s="1481">
        <v>59</v>
      </c>
      <c r="I15" s="1481">
        <f>IF(E15&lt;8,0,IF(AND(E15&gt;7,E15&lt;10),F15,IF(AND(E15&gt;9,E15&lt;19),G15,IF(E15&gt;18,H15))))</f>
        <v>0</v>
      </c>
      <c r="J15" s="1485"/>
      <c r="K15" s="1483">
        <f>SUM(D15+I15-J15)</f>
        <v>0</v>
      </c>
    </row>
    <row r="16" spans="1:16" ht="13.5" thickBot="1" x14ac:dyDescent="0.25">
      <c r="A16" s="145" t="s">
        <v>66</v>
      </c>
      <c r="B16" s="1476"/>
      <c r="C16" s="184">
        <v>39</v>
      </c>
      <c r="D16" s="184">
        <f>B16*C16</f>
        <v>0</v>
      </c>
      <c r="E16" s="1479"/>
      <c r="F16" s="1481">
        <v>7</v>
      </c>
      <c r="G16" s="1481">
        <v>34</v>
      </c>
      <c r="H16" s="1481">
        <v>59</v>
      </c>
      <c r="I16" s="1481">
        <f>IF(E16&lt;8,0,IF(AND(E16&gt;7,E16&lt;10),F16,IF(AND(E16&gt;9,E16&lt;19),G16,IF(E16&gt;18,H16))))</f>
        <v>0</v>
      </c>
      <c r="J16" s="1476"/>
      <c r="K16" s="1483">
        <f>SUM(D16+I16-J16)</f>
        <v>0</v>
      </c>
    </row>
    <row r="17" spans="1:11" ht="13.5" thickBot="1" x14ac:dyDescent="0.25">
      <c r="A17" s="1016" t="s">
        <v>135</v>
      </c>
      <c r="B17" s="1477"/>
      <c r="C17" s="1480">
        <v>39</v>
      </c>
      <c r="D17" s="1480">
        <f>B17*C17</f>
        <v>0</v>
      </c>
      <c r="E17" s="1479"/>
      <c r="F17" s="1482">
        <v>7</v>
      </c>
      <c r="G17" s="1482">
        <v>34</v>
      </c>
      <c r="H17" s="1482">
        <v>59</v>
      </c>
      <c r="I17" s="1482">
        <f>IF(E17&lt;8,0,IF(AND(E17&gt;7,E17&lt;10),F17,IF(AND(E17&gt;9,E17&lt;19),G17,IF(E17&gt;18,H17))))</f>
        <v>0</v>
      </c>
      <c r="J17" s="1477"/>
      <c r="K17" s="1484">
        <f>SUM(D17+I17-J17)</f>
        <v>0</v>
      </c>
    </row>
    <row r="18" spans="1:11" ht="13.5" thickBot="1" x14ac:dyDescent="0.25">
      <c r="A18" s="196"/>
      <c r="B18" s="2"/>
      <c r="C18" s="2"/>
      <c r="D18" s="2"/>
      <c r="E18" s="2"/>
      <c r="F18" s="2"/>
      <c r="G18" s="2"/>
      <c r="H18" s="2"/>
      <c r="I18" s="2"/>
      <c r="J18" s="2"/>
      <c r="K18" s="197"/>
    </row>
    <row r="19" spans="1:11" ht="14.25" thickTop="1" thickBot="1" x14ac:dyDescent="0.25">
      <c r="A19" s="157" t="s">
        <v>11</v>
      </c>
      <c r="B19" s="1017"/>
      <c r="C19" s="218"/>
      <c r="D19" s="218"/>
      <c r="E19" s="218"/>
      <c r="F19" s="218"/>
      <c r="G19" s="218"/>
      <c r="H19" s="218"/>
      <c r="I19" s="218"/>
      <c r="J19" s="219"/>
      <c r="K19" s="161">
        <f>SUM(K15:K17)</f>
        <v>0</v>
      </c>
    </row>
    <row r="20" spans="1:11" ht="13.5" thickTop="1" x14ac:dyDescent="0.2"/>
    <row r="21" spans="1:11" hidden="1" x14ac:dyDescent="0.2">
      <c r="A21" t="e">
        <f>IF(#REF!&gt;0,32,0)</f>
        <v>#REF!</v>
      </c>
      <c r="B21" t="e">
        <f>IF(#REF!&gt;0,32,0)</f>
        <v>#REF!</v>
      </c>
      <c r="C21" t="e">
        <f>IF(#REF!&gt;0,32,0)</f>
        <v>#REF!</v>
      </c>
    </row>
    <row r="22" spans="1:11" x14ac:dyDescent="0.2">
      <c r="A22" s="159" t="s">
        <v>494</v>
      </c>
    </row>
  </sheetData>
  <customSheetViews>
    <customSheetView guid="{2CE9943A-8A31-4E31-B3EE-3F9C82D3339D}" showGridLines="0" hiddenRows="1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F13:H13"/>
    <mergeCell ref="E10:I10"/>
    <mergeCell ref="E9:I9"/>
    <mergeCell ref="B9:D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Tabelle16"/>
  <dimension ref="A1:O23"/>
  <sheetViews>
    <sheetView showGridLines="0" zoomScale="115" zoomScaleNormal="115" workbookViewId="0">
      <selection activeCell="I17" sqref="I17"/>
    </sheetView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7" customWidth="1"/>
    <col min="7" max="7" width="6.28515625" customWidth="1"/>
    <col min="8" max="13" width="7" customWidth="1"/>
    <col min="14" max="14" width="10.140625" customWidth="1"/>
    <col min="15" max="15" width="9.7109375" customWidth="1"/>
  </cols>
  <sheetData>
    <row r="1" spans="1:15" x14ac:dyDescent="0.2">
      <c r="A1" s="1075" t="s">
        <v>502</v>
      </c>
    </row>
    <row r="3" spans="1:15" ht="12" customHeight="1" x14ac:dyDescent="0.2"/>
    <row r="4" spans="1:15" x14ac:dyDescent="0.2">
      <c r="A4" s="1" t="s">
        <v>96</v>
      </c>
      <c r="B4" s="2"/>
      <c r="C4" s="2"/>
      <c r="D4" s="2"/>
      <c r="E4" s="2"/>
      <c r="F4" s="1"/>
      <c r="G4" s="1"/>
      <c r="H4" s="1"/>
      <c r="I4" s="2"/>
      <c r="J4" s="2"/>
      <c r="K4" s="2"/>
      <c r="L4" s="2"/>
      <c r="M4" s="2"/>
      <c r="N4" s="2"/>
      <c r="O4" s="2"/>
    </row>
    <row r="5" spans="1:15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x14ac:dyDescent="0.2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2">
      <c r="A8" s="1" t="s">
        <v>2</v>
      </c>
      <c r="B8" s="2"/>
      <c r="C8" s="1164"/>
      <c r="D8" s="4"/>
      <c r="E8" s="4"/>
      <c r="F8" s="4"/>
      <c r="G8" s="4"/>
      <c r="H8" s="2"/>
      <c r="I8" s="3" t="s">
        <v>3</v>
      </c>
      <c r="J8" s="2"/>
      <c r="K8" s="1314"/>
      <c r="L8" s="162"/>
      <c r="M8" s="2"/>
      <c r="N8" s="3" t="s">
        <v>4</v>
      </c>
      <c r="O8" s="605" t="str">
        <f>Logo!B1</f>
        <v>2026/27</v>
      </c>
    </row>
    <row r="9" spans="1:15" x14ac:dyDescent="0.2">
      <c r="A9" s="1"/>
      <c r="B9" s="2"/>
      <c r="C9" s="4"/>
      <c r="D9" s="4"/>
      <c r="E9" s="4"/>
      <c r="F9" s="4"/>
      <c r="G9" s="4"/>
      <c r="H9" s="2"/>
      <c r="I9" s="2"/>
      <c r="J9" s="2"/>
      <c r="K9" s="2"/>
      <c r="L9" s="2"/>
      <c r="M9" s="2"/>
      <c r="N9" s="2"/>
      <c r="O9" s="79"/>
    </row>
    <row r="10" spans="1:15" x14ac:dyDescent="0.2">
      <c r="A10" s="1"/>
      <c r="B10" s="2"/>
      <c r="C10" s="4"/>
      <c r="D10" s="4"/>
      <c r="E10" s="4"/>
      <c r="F10" s="4"/>
      <c r="G10" s="4"/>
      <c r="H10" s="2"/>
      <c r="I10" s="2"/>
      <c r="J10" s="2"/>
      <c r="K10" s="2"/>
      <c r="L10" s="2"/>
      <c r="M10" s="2"/>
      <c r="N10" s="2"/>
      <c r="O10" s="79"/>
    </row>
    <row r="11" spans="1:15" ht="13.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3.5" thickTop="1" x14ac:dyDescent="0.2">
      <c r="A12" s="8"/>
      <c r="B12" s="82" t="s">
        <v>5</v>
      </c>
      <c r="C12" s="9"/>
      <c r="D12" s="10"/>
      <c r="E12" s="82" t="s">
        <v>6</v>
      </c>
      <c r="F12" s="9"/>
      <c r="G12" s="9"/>
      <c r="H12" s="9"/>
      <c r="I12" s="9"/>
      <c r="J12" s="9"/>
      <c r="K12" s="9"/>
      <c r="L12" s="9"/>
      <c r="M12" s="9"/>
      <c r="N12" s="222" t="s">
        <v>73</v>
      </c>
      <c r="O12" s="12" t="s">
        <v>8</v>
      </c>
    </row>
    <row r="13" spans="1:15" ht="13.5" thickBot="1" x14ac:dyDescent="0.25">
      <c r="A13" s="13"/>
      <c r="B13" s="2"/>
      <c r="C13" s="2"/>
      <c r="D13" s="223"/>
      <c r="E13" s="2650" t="s">
        <v>52</v>
      </c>
      <c r="F13" s="225"/>
      <c r="G13" s="225"/>
      <c r="H13" s="226"/>
      <c r="I13" s="227"/>
      <c r="J13" s="227"/>
      <c r="K13" s="227"/>
      <c r="L13" s="227"/>
      <c r="M13" s="227"/>
      <c r="N13" s="116"/>
      <c r="O13" s="16"/>
    </row>
    <row r="14" spans="1:15" ht="13.5" thickTop="1" x14ac:dyDescent="0.2">
      <c r="A14" s="13"/>
      <c r="B14" s="2"/>
      <c r="C14" s="2"/>
      <c r="D14" s="223"/>
      <c r="E14" s="265" t="s">
        <v>74</v>
      </c>
      <c r="F14" s="229"/>
      <c r="G14" s="229"/>
      <c r="H14" s="230" t="s">
        <v>97</v>
      </c>
      <c r="I14" s="231"/>
      <c r="J14" s="232"/>
      <c r="K14" s="231"/>
      <c r="L14" s="231"/>
      <c r="M14" s="231"/>
      <c r="N14" s="116"/>
      <c r="O14" s="16"/>
    </row>
    <row r="15" spans="1:15" ht="13.5" thickBot="1" x14ac:dyDescent="0.25">
      <c r="A15" s="13"/>
      <c r="B15" s="117"/>
      <c r="C15" s="83"/>
      <c r="D15" s="84"/>
      <c r="E15" s="233"/>
      <c r="F15" s="234"/>
      <c r="G15" s="235"/>
      <c r="H15" s="236" t="s">
        <v>98</v>
      </c>
      <c r="I15" s="237"/>
      <c r="J15" s="237"/>
      <c r="K15" s="237"/>
      <c r="L15" s="237"/>
      <c r="M15" s="237"/>
      <c r="N15" s="238"/>
      <c r="O15" s="16"/>
    </row>
    <row r="16" spans="1:15" ht="14.25" thickTop="1" thickBot="1" x14ac:dyDescent="0.25">
      <c r="A16" s="13"/>
      <c r="B16" s="239"/>
      <c r="C16" s="239"/>
      <c r="D16" s="240"/>
      <c r="E16" s="241"/>
      <c r="F16" s="242"/>
      <c r="G16" s="243"/>
      <c r="H16" s="244" t="s">
        <v>99</v>
      </c>
      <c r="I16" s="245"/>
      <c r="J16" s="246"/>
      <c r="K16" s="245" t="s">
        <v>100</v>
      </c>
      <c r="L16" s="245"/>
      <c r="M16" s="245"/>
      <c r="N16" s="238"/>
      <c r="O16" s="16"/>
    </row>
    <row r="17" spans="1:15" ht="78.75" x14ac:dyDescent="0.2">
      <c r="A17" s="21" t="s">
        <v>76</v>
      </c>
      <c r="B17" s="22" t="s">
        <v>39</v>
      </c>
      <c r="C17" s="22" t="s">
        <v>77</v>
      </c>
      <c r="D17" s="247" t="s">
        <v>11</v>
      </c>
      <c r="E17" s="22" t="s">
        <v>46</v>
      </c>
      <c r="F17" s="27" t="s">
        <v>101</v>
      </c>
      <c r="G17" s="94" t="s">
        <v>11</v>
      </c>
      <c r="H17" s="29" t="s">
        <v>102</v>
      </c>
      <c r="I17" s="29" t="s">
        <v>81</v>
      </c>
      <c r="J17" s="31" t="s">
        <v>11</v>
      </c>
      <c r="K17" s="29" t="s">
        <v>102</v>
      </c>
      <c r="L17" s="29" t="s">
        <v>81</v>
      </c>
      <c r="M17" s="31" t="s">
        <v>11</v>
      </c>
      <c r="N17" s="248" t="s">
        <v>83</v>
      </c>
      <c r="O17" s="32" t="s">
        <v>496</v>
      </c>
    </row>
    <row r="18" spans="1:15" ht="13.5" thickBot="1" x14ac:dyDescent="0.25">
      <c r="A18" s="2639"/>
      <c r="B18" s="34"/>
      <c r="C18" s="34"/>
      <c r="D18" s="249"/>
      <c r="E18" s="39"/>
      <c r="F18" s="40"/>
      <c r="G18" s="95"/>
      <c r="H18" s="250"/>
      <c r="I18" s="42"/>
      <c r="J18" s="122"/>
      <c r="K18" s="42"/>
      <c r="L18" s="42"/>
      <c r="M18" s="251"/>
      <c r="N18" s="2638"/>
      <c r="O18" s="45"/>
    </row>
    <row r="19" spans="1:15" ht="22.5" x14ac:dyDescent="0.2">
      <c r="A19" s="2640" t="s">
        <v>87</v>
      </c>
      <c r="B19" s="1315"/>
      <c r="C19" s="48">
        <v>34</v>
      </c>
      <c r="D19" s="54">
        <f>(B19*C19)</f>
        <v>0</v>
      </c>
      <c r="E19" s="1315"/>
      <c r="F19" s="48">
        <v>2</v>
      </c>
      <c r="G19" s="54">
        <f>(E19*F19)</f>
        <v>0</v>
      </c>
      <c r="H19" s="2644"/>
      <c r="I19" s="48">
        <v>6</v>
      </c>
      <c r="J19" s="54">
        <f>H19*I19</f>
        <v>0</v>
      </c>
      <c r="K19" s="2646"/>
      <c r="L19" s="48">
        <v>6</v>
      </c>
      <c r="M19" s="1681">
        <f>IF(K19=1,L19,0)</f>
        <v>0</v>
      </c>
      <c r="N19" s="2648"/>
      <c r="O19" s="56">
        <f>(D19+G19+J19+M19-N19)</f>
        <v>0</v>
      </c>
    </row>
    <row r="20" spans="1:15" ht="23.25" thickBot="1" x14ac:dyDescent="0.25">
      <c r="A20" s="2641" t="s">
        <v>88</v>
      </c>
      <c r="B20" s="2643"/>
      <c r="C20" s="59">
        <v>32</v>
      </c>
      <c r="D20" s="123">
        <f>(B20*C20)</f>
        <v>0</v>
      </c>
      <c r="E20" s="2643"/>
      <c r="F20" s="59">
        <v>4</v>
      </c>
      <c r="G20" s="69">
        <f>(E20*F20)</f>
        <v>0</v>
      </c>
      <c r="H20" s="2645"/>
      <c r="I20" s="59">
        <v>8</v>
      </c>
      <c r="J20" s="69">
        <f>H20*I20</f>
        <v>0</v>
      </c>
      <c r="K20" s="2647"/>
      <c r="L20" s="67">
        <v>18</v>
      </c>
      <c r="M20" s="884">
        <f>IF(K20=1,L20,0)</f>
        <v>0</v>
      </c>
      <c r="N20" s="2649"/>
      <c r="O20" s="107">
        <f>(D20+G20+J20+M20-N20)</f>
        <v>0</v>
      </c>
    </row>
    <row r="21" spans="1:15" ht="24" thickTop="1" thickBot="1" x14ac:dyDescent="0.25">
      <c r="A21" s="2642" t="s">
        <v>11</v>
      </c>
      <c r="B21" s="71">
        <f>SUM(B19:B20)</f>
        <v>0</v>
      </c>
      <c r="C21" s="1680" t="s">
        <v>220</v>
      </c>
      <c r="D21" s="124">
        <f>SUM(D19:D20)</f>
        <v>0</v>
      </c>
      <c r="E21" s="76">
        <f>SUM(E19:E20)</f>
        <v>0</v>
      </c>
      <c r="F21" s="1680" t="s">
        <v>500</v>
      </c>
      <c r="G21" s="96">
        <f>SUM(G19:G20)</f>
        <v>0</v>
      </c>
      <c r="H21" s="77">
        <f>SUM(H19:H20)</f>
        <v>0</v>
      </c>
      <c r="I21" s="1680" t="s">
        <v>220</v>
      </c>
      <c r="J21" s="96">
        <f>SUM(J19:J20)</f>
        <v>0</v>
      </c>
      <c r="K21" s="76">
        <f>SUM(K19:K20)</f>
        <v>0</v>
      </c>
      <c r="L21" s="1680" t="s">
        <v>220</v>
      </c>
      <c r="M21" s="253">
        <f>SUM(M19:M20)</f>
        <v>0</v>
      </c>
      <c r="N21" s="254">
        <f>SUM(N19:N20)</f>
        <v>0</v>
      </c>
      <c r="O21" s="255">
        <f>SUM(O19:O20)</f>
        <v>0</v>
      </c>
    </row>
    <row r="22" spans="1:15" ht="13.5" thickTop="1" x14ac:dyDescent="0.2">
      <c r="I22" s="256"/>
    </row>
    <row r="23" spans="1:15" x14ac:dyDescent="0.2">
      <c r="A23" s="159" t="s">
        <v>494</v>
      </c>
    </row>
  </sheetData>
  <sheetProtection selectLockedCells="1"/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Tabelle25"/>
  <dimension ref="A1:O24"/>
  <sheetViews>
    <sheetView showGridLines="0" zoomScale="115" zoomScaleNormal="115" workbookViewId="0">
      <selection activeCell="B19" sqref="B19"/>
    </sheetView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7" customWidth="1"/>
    <col min="7" max="7" width="6.28515625" customWidth="1"/>
    <col min="8" max="13" width="7" customWidth="1"/>
    <col min="14" max="14" width="10.140625" customWidth="1"/>
    <col min="15" max="15" width="9.7109375" customWidth="1"/>
  </cols>
  <sheetData>
    <row r="1" spans="1:15" x14ac:dyDescent="0.2">
      <c r="A1" t="s">
        <v>461</v>
      </c>
    </row>
    <row r="3" spans="1:15" ht="12" customHeight="1" x14ac:dyDescent="0.2"/>
    <row r="4" spans="1:15" x14ac:dyDescent="0.2">
      <c r="A4" s="1" t="s">
        <v>96</v>
      </c>
      <c r="B4" s="2"/>
      <c r="C4" s="2"/>
      <c r="D4" s="2"/>
      <c r="E4" s="2"/>
      <c r="F4" s="1"/>
      <c r="G4" s="1"/>
      <c r="H4" s="1"/>
      <c r="I4" s="2"/>
      <c r="J4" s="2"/>
      <c r="K4" s="2"/>
      <c r="L4" s="2"/>
      <c r="M4" s="2"/>
      <c r="N4" s="2"/>
      <c r="O4" s="2"/>
    </row>
    <row r="5" spans="1:15" x14ac:dyDescent="0.2">
      <c r="A5" s="3" t="s">
        <v>462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x14ac:dyDescent="0.2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2">
      <c r="A8" s="1" t="s">
        <v>2</v>
      </c>
      <c r="B8" s="2"/>
      <c r="C8" s="1164"/>
      <c r="D8" s="4"/>
      <c r="E8" s="4"/>
      <c r="F8" s="4"/>
      <c r="G8" s="4"/>
      <c r="H8" s="2"/>
      <c r="I8" s="3" t="s">
        <v>3</v>
      </c>
      <c r="J8" s="2"/>
      <c r="K8" s="1314"/>
      <c r="L8" s="162"/>
      <c r="M8" s="2"/>
      <c r="N8" s="3" t="s">
        <v>4</v>
      </c>
      <c r="O8" s="605" t="str">
        <f>Logo!B1</f>
        <v>2026/27</v>
      </c>
    </row>
    <row r="9" spans="1:15" x14ac:dyDescent="0.2">
      <c r="A9" s="1"/>
      <c r="B9" s="2"/>
      <c r="C9" s="4"/>
      <c r="D9" s="4"/>
      <c r="E9" s="4"/>
      <c r="F9" s="4"/>
      <c r="G9" s="4"/>
      <c r="H9" s="2"/>
      <c r="I9" s="2"/>
      <c r="J9" s="2"/>
      <c r="K9" s="2"/>
      <c r="L9" s="2"/>
      <c r="M9" s="2"/>
      <c r="N9" s="2"/>
      <c r="O9" s="79"/>
    </row>
    <row r="10" spans="1:15" x14ac:dyDescent="0.2">
      <c r="A10" s="1"/>
      <c r="B10" s="2"/>
      <c r="C10" s="4"/>
      <c r="D10" s="4"/>
      <c r="E10" s="4"/>
      <c r="F10" s="4"/>
      <c r="G10" s="4"/>
      <c r="H10" s="2"/>
      <c r="I10" s="2"/>
      <c r="J10" s="2"/>
      <c r="K10" s="2"/>
      <c r="L10" s="2"/>
      <c r="M10" s="2"/>
      <c r="N10" s="2"/>
      <c r="O10" s="79"/>
    </row>
    <row r="11" spans="1:15" ht="13.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3.5" thickTop="1" x14ac:dyDescent="0.2">
      <c r="A12" s="8"/>
      <c r="B12" s="82" t="s">
        <v>5</v>
      </c>
      <c r="C12" s="9"/>
      <c r="D12" s="10"/>
      <c r="E12" s="82" t="s">
        <v>6</v>
      </c>
      <c r="F12" s="9"/>
      <c r="G12" s="9"/>
      <c r="H12" s="9"/>
      <c r="I12" s="9"/>
      <c r="J12" s="9"/>
      <c r="K12" s="9"/>
      <c r="L12" s="9"/>
      <c r="M12" s="9"/>
      <c r="N12" s="222" t="s">
        <v>73</v>
      </c>
      <c r="O12" s="12" t="s">
        <v>8</v>
      </c>
    </row>
    <row r="13" spans="1:15" ht="13.5" thickBot="1" x14ac:dyDescent="0.25">
      <c r="A13" s="13"/>
      <c r="B13" s="2"/>
      <c r="C13" s="2"/>
      <c r="D13" s="223"/>
      <c r="E13" s="224" t="s">
        <v>52</v>
      </c>
      <c r="F13" s="225"/>
      <c r="G13" s="225"/>
      <c r="H13" s="226"/>
      <c r="I13" s="227"/>
      <c r="J13" s="227"/>
      <c r="K13" s="227"/>
      <c r="L13" s="227"/>
      <c r="M13" s="227"/>
      <c r="N13" s="116"/>
      <c r="O13" s="16"/>
    </row>
    <row r="14" spans="1:15" ht="13.5" thickTop="1" x14ac:dyDescent="0.2">
      <c r="A14" s="13"/>
      <c r="B14" s="2"/>
      <c r="C14" s="2"/>
      <c r="D14" s="223"/>
      <c r="E14" s="228" t="s">
        <v>74</v>
      </c>
      <c r="F14" s="229"/>
      <c r="G14" s="229"/>
      <c r="H14" s="230" t="s">
        <v>97</v>
      </c>
      <c r="I14" s="231"/>
      <c r="J14" s="232"/>
      <c r="K14" s="231"/>
      <c r="L14" s="231"/>
      <c r="M14" s="231"/>
      <c r="N14" s="116"/>
      <c r="O14" s="16"/>
    </row>
    <row r="15" spans="1:15" ht="13.5" thickBot="1" x14ac:dyDescent="0.25">
      <c r="A15" s="13"/>
      <c r="B15" s="117"/>
      <c r="C15" s="83"/>
      <c r="D15" s="84"/>
      <c r="E15" s="233"/>
      <c r="F15" s="234"/>
      <c r="G15" s="235"/>
      <c r="H15" s="236" t="s">
        <v>98</v>
      </c>
      <c r="I15" s="237"/>
      <c r="J15" s="237"/>
      <c r="K15" s="237"/>
      <c r="L15" s="237"/>
      <c r="M15" s="237"/>
      <c r="N15" s="238"/>
      <c r="O15" s="16"/>
    </row>
    <row r="16" spans="1:15" ht="14.25" thickTop="1" thickBot="1" x14ac:dyDescent="0.25">
      <c r="A16" s="13"/>
      <c r="B16" s="239"/>
      <c r="C16" s="239"/>
      <c r="D16" s="240"/>
      <c r="E16" s="241"/>
      <c r="F16" s="242"/>
      <c r="G16" s="243"/>
      <c r="H16" s="244" t="s">
        <v>99</v>
      </c>
      <c r="I16" s="245"/>
      <c r="J16" s="246"/>
      <c r="K16" s="245" t="s">
        <v>100</v>
      </c>
      <c r="L16" s="245"/>
      <c r="M16" s="245"/>
      <c r="N16" s="238"/>
      <c r="O16" s="16"/>
    </row>
    <row r="17" spans="1:15" ht="78.75" x14ac:dyDescent="0.2">
      <c r="A17" s="21" t="s">
        <v>76</v>
      </c>
      <c r="B17" s="22" t="s">
        <v>39</v>
      </c>
      <c r="C17" s="22" t="s">
        <v>77</v>
      </c>
      <c r="D17" s="247" t="s">
        <v>11</v>
      </c>
      <c r="E17" s="22" t="s">
        <v>46</v>
      </c>
      <c r="F17" s="27" t="s">
        <v>101</v>
      </c>
      <c r="G17" s="94" t="s">
        <v>11</v>
      </c>
      <c r="H17" s="29" t="s">
        <v>102</v>
      </c>
      <c r="I17" s="29" t="s">
        <v>81</v>
      </c>
      <c r="J17" s="31" t="s">
        <v>11</v>
      </c>
      <c r="K17" s="29" t="s">
        <v>102</v>
      </c>
      <c r="L17" s="29" t="s">
        <v>81</v>
      </c>
      <c r="M17" s="31" t="s">
        <v>11</v>
      </c>
      <c r="N17" s="248" t="s">
        <v>83</v>
      </c>
      <c r="O17" s="32" t="s">
        <v>496</v>
      </c>
    </row>
    <row r="18" spans="1:15" ht="13.5" thickBot="1" x14ac:dyDescent="0.25">
      <c r="A18" s="33"/>
      <c r="B18" s="34"/>
      <c r="C18" s="34"/>
      <c r="D18" s="249"/>
      <c r="E18" s="39"/>
      <c r="F18" s="40"/>
      <c r="G18" s="95"/>
      <c r="H18" s="250"/>
      <c r="I18" s="42"/>
      <c r="J18" s="122"/>
      <c r="K18" s="42"/>
      <c r="L18" s="42"/>
      <c r="M18" s="251"/>
      <c r="N18" s="252"/>
      <c r="O18" s="45"/>
    </row>
    <row r="19" spans="1:15" ht="22.5" x14ac:dyDescent="0.2">
      <c r="A19" s="1631" t="s">
        <v>87</v>
      </c>
      <c r="B19" s="2651"/>
      <c r="C19" s="2619">
        <v>21</v>
      </c>
      <c r="D19" s="2622">
        <f>(B19*C19)</f>
        <v>0</v>
      </c>
      <c r="E19" s="1315"/>
      <c r="F19" s="2619">
        <v>2</v>
      </c>
      <c r="G19" s="2622">
        <f>(E19*F19)</f>
        <v>0</v>
      </c>
      <c r="H19" s="2655"/>
      <c r="I19" s="2619">
        <v>3</v>
      </c>
      <c r="J19" s="2622">
        <f>H19*I19</f>
        <v>0</v>
      </c>
      <c r="K19" s="2658"/>
      <c r="L19" s="2619">
        <v>3</v>
      </c>
      <c r="M19" s="2633">
        <f>IF(K19=1,L19,0)</f>
        <v>0</v>
      </c>
      <c r="N19" s="2661"/>
      <c r="O19" s="1633">
        <f>(D19+G19+J19+M19-N19)</f>
        <v>0</v>
      </c>
    </row>
    <row r="20" spans="1:15" ht="22.5" x14ac:dyDescent="0.2">
      <c r="A20" s="1632" t="s">
        <v>463</v>
      </c>
      <c r="B20" s="2652"/>
      <c r="C20" s="2620">
        <v>23</v>
      </c>
      <c r="D20" s="2623">
        <f>(B20*C20)</f>
        <v>0</v>
      </c>
      <c r="E20" s="2654"/>
      <c r="F20" s="2620">
        <v>2</v>
      </c>
      <c r="G20" s="2626">
        <f>(E20*F20)</f>
        <v>0</v>
      </c>
      <c r="H20" s="2656"/>
      <c r="I20" s="2620">
        <v>3</v>
      </c>
      <c r="J20" s="2626">
        <f>H20*I20</f>
        <v>0</v>
      </c>
      <c r="K20" s="2659"/>
      <c r="L20" s="2631">
        <v>3</v>
      </c>
      <c r="M20" s="2634">
        <f>IF(K20=1,L20,0)</f>
        <v>0</v>
      </c>
      <c r="N20" s="2662"/>
      <c r="O20" s="107">
        <f>(D20+G20+J20+M20-N20)</f>
        <v>0</v>
      </c>
    </row>
    <row r="21" spans="1:15" ht="23.25" thickBot="1" x14ac:dyDescent="0.25">
      <c r="A21" s="57" t="s">
        <v>464</v>
      </c>
      <c r="B21" s="2653"/>
      <c r="C21" s="2621">
        <v>22</v>
      </c>
      <c r="D21" s="2624">
        <f>(B21*C21)</f>
        <v>0</v>
      </c>
      <c r="E21" s="2643"/>
      <c r="F21" s="2621">
        <v>2</v>
      </c>
      <c r="G21" s="2627">
        <f>(E21*F21)</f>
        <v>0</v>
      </c>
      <c r="H21" s="2657"/>
      <c r="I21" s="2621">
        <v>8</v>
      </c>
      <c r="J21" s="2627">
        <f>H21*I21</f>
        <v>0</v>
      </c>
      <c r="K21" s="2660"/>
      <c r="L21" s="2632">
        <v>18</v>
      </c>
      <c r="M21" s="2635">
        <f>IF(K21=1,L21,0)</f>
        <v>0</v>
      </c>
      <c r="N21" s="2663"/>
      <c r="O21" s="107">
        <f>(D21+G21+J21+M21-N21)</f>
        <v>0</v>
      </c>
    </row>
    <row r="22" spans="1:15" ht="24" thickTop="1" thickBot="1" x14ac:dyDescent="0.25">
      <c r="A22" s="70" t="s">
        <v>11</v>
      </c>
      <c r="B22" s="2618">
        <f>SUM(B19:B21)</f>
        <v>0</v>
      </c>
      <c r="C22" s="2043" t="s">
        <v>220</v>
      </c>
      <c r="D22" s="2625">
        <f>SUM(D19:D21)</f>
        <v>0</v>
      </c>
      <c r="E22" s="2629">
        <f>SUM(E19:E21)</f>
        <v>0</v>
      </c>
      <c r="F22" s="1680" t="s">
        <v>500</v>
      </c>
      <c r="G22" s="2628">
        <f>SUM(G19:G21)</f>
        <v>0</v>
      </c>
      <c r="H22" s="2630">
        <f>SUM(H19:H21)</f>
        <v>0</v>
      </c>
      <c r="I22" s="1680" t="s">
        <v>220</v>
      </c>
      <c r="J22" s="2628">
        <f>SUM(J19:J21)</f>
        <v>0</v>
      </c>
      <c r="K22" s="2629">
        <f>SUM(K19:K21)</f>
        <v>0</v>
      </c>
      <c r="L22" s="2043" t="s">
        <v>220</v>
      </c>
      <c r="M22" s="2636">
        <f>SUM(M19:M21)</f>
        <v>0</v>
      </c>
      <c r="N22" s="2637">
        <f>SUM(N19:N21)</f>
        <v>0</v>
      </c>
      <c r="O22" s="255">
        <f>SUM(O19:O21)</f>
        <v>0</v>
      </c>
    </row>
    <row r="23" spans="1:15" ht="13.5" thickTop="1" x14ac:dyDescent="0.2">
      <c r="I23" s="256"/>
    </row>
    <row r="24" spans="1:15" x14ac:dyDescent="0.2">
      <c r="A24" s="159" t="s">
        <v>494</v>
      </c>
    </row>
  </sheetData>
  <sheetProtection sheet="1" objects="1" scenarios="1" selectLockedCells="1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Tabelle101"/>
  <dimension ref="A1:O25"/>
  <sheetViews>
    <sheetView showGridLines="0" zoomScale="115" zoomScaleNormal="115" workbookViewId="0">
      <selection activeCell="B19" sqref="B19"/>
    </sheetView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7" customWidth="1"/>
    <col min="7" max="7" width="6.28515625" customWidth="1"/>
    <col min="8" max="13" width="7" customWidth="1"/>
    <col min="14" max="14" width="10.140625" customWidth="1"/>
    <col min="15" max="15" width="9.7109375" customWidth="1"/>
  </cols>
  <sheetData>
    <row r="1" spans="1:15" x14ac:dyDescent="0.2">
      <c r="A1" s="1075" t="s">
        <v>501</v>
      </c>
    </row>
    <row r="3" spans="1:15" ht="12" customHeight="1" x14ac:dyDescent="0.2"/>
    <row r="4" spans="1:15" x14ac:dyDescent="0.2">
      <c r="A4" s="1" t="s">
        <v>96</v>
      </c>
      <c r="B4" s="2"/>
      <c r="C4" s="2"/>
      <c r="D4" s="2"/>
      <c r="E4" s="2"/>
      <c r="F4" s="1"/>
      <c r="G4" s="1"/>
      <c r="H4" s="1"/>
      <c r="I4" s="2"/>
      <c r="J4" s="2"/>
      <c r="K4" s="2"/>
      <c r="L4" s="2"/>
      <c r="M4" s="2"/>
      <c r="N4" s="2"/>
      <c r="O4" s="2"/>
    </row>
    <row r="5" spans="1:15" x14ac:dyDescent="0.2">
      <c r="A5" s="3" t="s">
        <v>72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x14ac:dyDescent="0.2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2">
      <c r="A8" s="1" t="s">
        <v>2</v>
      </c>
      <c r="B8" s="2"/>
      <c r="C8" s="1164"/>
      <c r="D8" s="4"/>
      <c r="E8" s="4"/>
      <c r="F8" s="4"/>
      <c r="G8" s="4"/>
      <c r="H8" s="2"/>
      <c r="I8" s="3" t="s">
        <v>3</v>
      </c>
      <c r="J8" s="2"/>
      <c r="K8" s="1314"/>
      <c r="L8" s="162"/>
      <c r="M8" s="2"/>
      <c r="N8" s="3" t="s">
        <v>4</v>
      </c>
      <c r="O8" s="605" t="str">
        <f>Logo!B1</f>
        <v>2026/27</v>
      </c>
    </row>
    <row r="9" spans="1:15" x14ac:dyDescent="0.2">
      <c r="A9" s="1"/>
      <c r="B9" s="2"/>
      <c r="C9" s="4"/>
      <c r="D9" s="4"/>
      <c r="E9" s="4"/>
      <c r="F9" s="4"/>
      <c r="G9" s="4"/>
      <c r="H9" s="2"/>
      <c r="I9" s="2"/>
      <c r="J9" s="2"/>
      <c r="K9" s="2"/>
      <c r="L9" s="2"/>
      <c r="M9" s="2"/>
      <c r="N9" s="2"/>
      <c r="O9" s="79"/>
    </row>
    <row r="10" spans="1:15" x14ac:dyDescent="0.2">
      <c r="A10" s="1"/>
      <c r="B10" s="2"/>
      <c r="C10" s="4"/>
      <c r="D10" s="4"/>
      <c r="E10" s="4"/>
      <c r="F10" s="4"/>
      <c r="G10" s="4"/>
      <c r="H10" s="2"/>
      <c r="I10" s="2"/>
      <c r="J10" s="2"/>
      <c r="K10" s="2"/>
      <c r="L10" s="2"/>
      <c r="M10" s="2"/>
      <c r="N10" s="2"/>
      <c r="O10" s="79"/>
    </row>
    <row r="11" spans="1:15" ht="13.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3.5" thickTop="1" x14ac:dyDescent="0.2">
      <c r="A12" s="8"/>
      <c r="B12" s="82" t="s">
        <v>5</v>
      </c>
      <c r="C12" s="9"/>
      <c r="D12" s="10"/>
      <c r="E12" s="82" t="s">
        <v>6</v>
      </c>
      <c r="F12" s="9"/>
      <c r="G12" s="9"/>
      <c r="H12" s="9"/>
      <c r="I12" s="9"/>
      <c r="J12" s="9"/>
      <c r="K12" s="9"/>
      <c r="L12" s="9"/>
      <c r="M12" s="9"/>
      <c r="N12" s="222" t="s">
        <v>73</v>
      </c>
      <c r="O12" s="12" t="s">
        <v>8</v>
      </c>
    </row>
    <row r="13" spans="1:15" ht="13.5" thickBot="1" x14ac:dyDescent="0.25">
      <c r="A13" s="13"/>
      <c r="B13" s="2"/>
      <c r="C13" s="2"/>
      <c r="D13" s="223"/>
      <c r="E13" s="224" t="s">
        <v>52</v>
      </c>
      <c r="F13" s="225"/>
      <c r="G13" s="225"/>
      <c r="H13" s="226"/>
      <c r="I13" s="227"/>
      <c r="J13" s="227"/>
      <c r="K13" s="227"/>
      <c r="L13" s="227"/>
      <c r="M13" s="227"/>
      <c r="N13" s="116"/>
      <c r="O13" s="16"/>
    </row>
    <row r="14" spans="1:15" ht="13.5" thickTop="1" x14ac:dyDescent="0.2">
      <c r="A14" s="13"/>
      <c r="B14" s="2"/>
      <c r="C14" s="2"/>
      <c r="D14" s="223"/>
      <c r="E14" s="228" t="s">
        <v>74</v>
      </c>
      <c r="F14" s="229"/>
      <c r="G14" s="229"/>
      <c r="H14" s="230" t="s">
        <v>97</v>
      </c>
      <c r="I14" s="231"/>
      <c r="J14" s="232"/>
      <c r="K14" s="231"/>
      <c r="L14" s="231"/>
      <c r="M14" s="231"/>
      <c r="N14" s="116"/>
      <c r="O14" s="16"/>
    </row>
    <row r="15" spans="1:15" ht="13.5" thickBot="1" x14ac:dyDescent="0.25">
      <c r="A15" s="13"/>
      <c r="B15" s="117"/>
      <c r="C15" s="83"/>
      <c r="D15" s="84"/>
      <c r="E15" s="233"/>
      <c r="F15" s="234"/>
      <c r="G15" s="235"/>
      <c r="H15" s="236" t="s">
        <v>98</v>
      </c>
      <c r="I15" s="237"/>
      <c r="J15" s="237"/>
      <c r="K15" s="237"/>
      <c r="L15" s="237"/>
      <c r="M15" s="237"/>
      <c r="N15" s="238"/>
      <c r="O15" s="16"/>
    </row>
    <row r="16" spans="1:15" ht="14.25" thickTop="1" thickBot="1" x14ac:dyDescent="0.25">
      <c r="A16" s="13"/>
      <c r="B16" s="239"/>
      <c r="C16" s="239"/>
      <c r="D16" s="240"/>
      <c r="E16" s="241"/>
      <c r="F16" s="242"/>
      <c r="G16" s="243"/>
      <c r="H16" s="244" t="s">
        <v>99</v>
      </c>
      <c r="I16" s="245"/>
      <c r="J16" s="246"/>
      <c r="K16" s="245" t="s">
        <v>100</v>
      </c>
      <c r="L16" s="245"/>
      <c r="M16" s="245"/>
      <c r="N16" s="238"/>
      <c r="O16" s="16"/>
    </row>
    <row r="17" spans="1:15" ht="78.75" x14ac:dyDescent="0.2">
      <c r="A17" s="21" t="s">
        <v>76</v>
      </c>
      <c r="B17" s="22" t="s">
        <v>39</v>
      </c>
      <c r="C17" s="22" t="s">
        <v>77</v>
      </c>
      <c r="D17" s="247" t="s">
        <v>11</v>
      </c>
      <c r="E17" s="22" t="s">
        <v>46</v>
      </c>
      <c r="F17" s="27" t="s">
        <v>101</v>
      </c>
      <c r="G17" s="94" t="s">
        <v>11</v>
      </c>
      <c r="H17" s="29" t="s">
        <v>102</v>
      </c>
      <c r="I17" s="29" t="s">
        <v>81</v>
      </c>
      <c r="J17" s="31" t="s">
        <v>11</v>
      </c>
      <c r="K17" s="29" t="s">
        <v>102</v>
      </c>
      <c r="L17" s="29" t="s">
        <v>81</v>
      </c>
      <c r="M17" s="31" t="s">
        <v>11</v>
      </c>
      <c r="N17" s="248" t="s">
        <v>83</v>
      </c>
      <c r="O17" s="32" t="s">
        <v>496</v>
      </c>
    </row>
    <row r="18" spans="1:15" ht="13.5" thickBot="1" x14ac:dyDescent="0.25">
      <c r="A18" s="33"/>
      <c r="B18" s="34"/>
      <c r="C18" s="34"/>
      <c r="D18" s="249"/>
      <c r="E18" s="39"/>
      <c r="F18" s="40"/>
      <c r="G18" s="95"/>
      <c r="H18" s="250"/>
      <c r="I18" s="42"/>
      <c r="J18" s="122"/>
      <c r="K18" s="42"/>
      <c r="L18" s="42"/>
      <c r="M18" s="251"/>
      <c r="N18" s="252"/>
      <c r="O18" s="45"/>
    </row>
    <row r="19" spans="1:15" ht="22.5" x14ac:dyDescent="0.2">
      <c r="A19" s="1631" t="s">
        <v>87</v>
      </c>
      <c r="B19" s="1315"/>
      <c r="C19" s="48">
        <v>17</v>
      </c>
      <c r="D19" s="54">
        <f>(B19*C19)</f>
        <v>0</v>
      </c>
      <c r="E19" s="1315"/>
      <c r="F19" s="1679">
        <v>2</v>
      </c>
      <c r="G19" s="54"/>
      <c r="H19" s="2644"/>
      <c r="I19" s="48">
        <v>3</v>
      </c>
      <c r="J19" s="54">
        <f>H19*I19</f>
        <v>0</v>
      </c>
      <c r="K19" s="2646"/>
      <c r="L19" s="48">
        <v>3</v>
      </c>
      <c r="M19" s="1681">
        <f>IF(K19=1,L19,0)</f>
        <v>0</v>
      </c>
      <c r="N19" s="2648"/>
      <c r="O19" s="1633">
        <f>(D19+G19+J19+M19-N19)</f>
        <v>0</v>
      </c>
    </row>
    <row r="20" spans="1:15" ht="22.5" x14ac:dyDescent="0.2">
      <c r="A20" s="1632" t="s">
        <v>463</v>
      </c>
      <c r="B20" s="2654"/>
      <c r="C20" s="1627">
        <v>17</v>
      </c>
      <c r="D20" s="1628">
        <f>(B20*C20)</f>
        <v>0</v>
      </c>
      <c r="E20" s="2654"/>
      <c r="F20" s="1627">
        <v>2</v>
      </c>
      <c r="G20" s="1629">
        <f>(E20*F20)</f>
        <v>0</v>
      </c>
      <c r="H20" s="2664"/>
      <c r="I20" s="1627">
        <v>3</v>
      </c>
      <c r="J20" s="1629">
        <f>H20*I20</f>
        <v>0</v>
      </c>
      <c r="K20" s="2665"/>
      <c r="L20" s="1630">
        <v>3</v>
      </c>
      <c r="M20" s="1682">
        <f>IF(K20=1,L20,0)</f>
        <v>0</v>
      </c>
      <c r="N20" s="2666"/>
      <c r="O20" s="107">
        <f>(D20+G20+J20+M20-N20)</f>
        <v>0</v>
      </c>
    </row>
    <row r="21" spans="1:15" ht="22.5" x14ac:dyDescent="0.2">
      <c r="A21" s="57" t="s">
        <v>464</v>
      </c>
      <c r="B21" s="2643"/>
      <c r="C21" s="59">
        <v>18</v>
      </c>
      <c r="D21" s="123">
        <f>(B21*C21)</f>
        <v>0</v>
      </c>
      <c r="E21" s="2643"/>
      <c r="F21" s="59"/>
      <c r="G21" s="69">
        <f>(E21*F21)</f>
        <v>0</v>
      </c>
      <c r="H21" s="2645"/>
      <c r="I21" s="59">
        <v>4</v>
      </c>
      <c r="J21" s="69">
        <f>H21*I21</f>
        <v>0</v>
      </c>
      <c r="K21" s="2647"/>
      <c r="L21" s="67">
        <v>9</v>
      </c>
      <c r="M21" s="1682">
        <f>IF(K21=1,L21,0)</f>
        <v>0</v>
      </c>
      <c r="N21" s="2667"/>
      <c r="O21" s="107">
        <f>(D21+G21+J21+M21-N21)</f>
        <v>0</v>
      </c>
    </row>
    <row r="22" spans="1:15" ht="23.25" thickBot="1" x14ac:dyDescent="0.25">
      <c r="A22" s="57" t="s">
        <v>499</v>
      </c>
      <c r="B22" s="2643"/>
      <c r="C22" s="59">
        <v>14</v>
      </c>
      <c r="D22" s="123">
        <f>(B22*C22)</f>
        <v>0</v>
      </c>
      <c r="E22" s="2643"/>
      <c r="F22" s="59">
        <v>2</v>
      </c>
      <c r="G22" s="69">
        <f>(E22*F22)</f>
        <v>0</v>
      </c>
      <c r="H22" s="2645"/>
      <c r="I22" s="59">
        <v>4</v>
      </c>
      <c r="J22" s="69">
        <f>H22*I22</f>
        <v>0</v>
      </c>
      <c r="K22" s="2647"/>
      <c r="L22" s="67">
        <v>9</v>
      </c>
      <c r="M22" s="884">
        <f>IF(K22=1,L22,0)</f>
        <v>0</v>
      </c>
      <c r="N22" s="2667"/>
      <c r="O22" s="107">
        <f>(D22+G22+J22+M22-N22)</f>
        <v>0</v>
      </c>
    </row>
    <row r="23" spans="1:15" ht="24" thickTop="1" thickBot="1" x14ac:dyDescent="0.25">
      <c r="A23" s="70" t="s">
        <v>11</v>
      </c>
      <c r="B23" s="71">
        <f>SUM(B19:B22)</f>
        <v>0</v>
      </c>
      <c r="C23" s="1680" t="s">
        <v>220</v>
      </c>
      <c r="D23" s="124">
        <f>SUM(D19:D22)</f>
        <v>0</v>
      </c>
      <c r="E23" s="76">
        <f>SUM(E19:E22)</f>
        <v>0</v>
      </c>
      <c r="F23" s="1680" t="s">
        <v>500</v>
      </c>
      <c r="G23" s="96">
        <f>SUM(G19:G22)</f>
        <v>0</v>
      </c>
      <c r="H23" s="77">
        <f>SUM(H19:H22)</f>
        <v>0</v>
      </c>
      <c r="I23" s="1680" t="s">
        <v>220</v>
      </c>
      <c r="J23" s="96">
        <f>SUM(J19:J22)</f>
        <v>0</v>
      </c>
      <c r="K23" s="76">
        <f>SUM(K19:K22)</f>
        <v>0</v>
      </c>
      <c r="L23" s="1680" t="s">
        <v>220</v>
      </c>
      <c r="M23" s="253">
        <f>SUM(M19:M22)</f>
        <v>0</v>
      </c>
      <c r="N23" s="1688">
        <f>SUM(N19:N22)</f>
        <v>0</v>
      </c>
      <c r="O23" s="255">
        <f>SUM(O19:O22)</f>
        <v>0</v>
      </c>
    </row>
    <row r="24" spans="1:15" ht="13.5" thickTop="1" x14ac:dyDescent="0.2">
      <c r="I24" s="256"/>
    </row>
    <row r="25" spans="1:15" x14ac:dyDescent="0.2">
      <c r="A25" s="159" t="s">
        <v>494</v>
      </c>
    </row>
  </sheetData>
  <sheetProtection sheet="1" selectLockedCells="1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8">
    <pageSetUpPr fitToPage="1"/>
  </sheetPr>
  <dimension ref="A1:IV32"/>
  <sheetViews>
    <sheetView showRowColHeaders="0" zoomScale="115" zoomScaleNormal="115" workbookViewId="0">
      <pane ySplit="130" topLeftCell="A167" activePane="bottomLeft" state="frozen"/>
      <selection pane="bottomLeft"/>
    </sheetView>
  </sheetViews>
  <sheetFormatPr baseColWidth="10" defaultColWidth="12.5703125" defaultRowHeight="12" x14ac:dyDescent="0.15"/>
  <cols>
    <col min="1" max="1" width="15.5703125" style="1344" customWidth="1"/>
    <col min="2" max="16384" width="12.5703125" style="1344"/>
  </cols>
  <sheetData>
    <row r="1" spans="1:11" ht="12.75" x14ac:dyDescent="0.2">
      <c r="A1" s="1624" t="s">
        <v>709</v>
      </c>
    </row>
    <row r="3" spans="1:11" ht="18" customHeight="1" x14ac:dyDescent="0.15"/>
    <row r="4" spans="1:11" ht="16.5" customHeight="1" x14ac:dyDescent="0.15"/>
    <row r="5" spans="1:11" ht="15" x14ac:dyDescent="0.2">
      <c r="A5" s="2810"/>
      <c r="B5" s="2810"/>
      <c r="C5" s="2810"/>
      <c r="D5" s="2810"/>
      <c r="E5" s="2810"/>
      <c r="F5" s="2810"/>
      <c r="G5" s="2810"/>
      <c r="H5" s="2810"/>
      <c r="I5" s="2810"/>
      <c r="J5" s="2810"/>
      <c r="K5" s="2810"/>
    </row>
    <row r="6" spans="1:11" ht="15" x14ac:dyDescent="0.2">
      <c r="A6" s="1348"/>
      <c r="B6" s="1348"/>
      <c r="C6" s="1348"/>
      <c r="D6" s="1348"/>
      <c r="E6" s="1348"/>
      <c r="F6" s="1348"/>
      <c r="G6" s="1348"/>
      <c r="H6" s="1348"/>
      <c r="I6" s="1348"/>
      <c r="J6" s="1348"/>
      <c r="K6" s="1348"/>
    </row>
    <row r="7" spans="1:11" ht="15" x14ac:dyDescent="0.2">
      <c r="A7" s="1348"/>
      <c r="B7" s="1348"/>
      <c r="C7" s="1348"/>
      <c r="D7" s="1348"/>
      <c r="E7" s="1348"/>
      <c r="F7" s="1348"/>
      <c r="G7" s="1348"/>
      <c r="H7" s="1348"/>
      <c r="I7" s="1348"/>
      <c r="J7" s="1348"/>
      <c r="K7" s="1348"/>
    </row>
    <row r="8" spans="1:11" ht="15" x14ac:dyDescent="0.2">
      <c r="A8" s="1348"/>
      <c r="B8" s="1348"/>
      <c r="C8" s="1348"/>
      <c r="D8" s="1348"/>
      <c r="E8" s="1348"/>
      <c r="F8" s="1348"/>
      <c r="G8" s="1348"/>
      <c r="H8" s="1348"/>
      <c r="I8" s="1348"/>
      <c r="J8" s="1348"/>
      <c r="K8" s="1348"/>
    </row>
    <row r="9" spans="1:11" ht="15" x14ac:dyDescent="0.2">
      <c r="A9" s="2810"/>
      <c r="B9" s="2810"/>
      <c r="C9" s="2810"/>
      <c r="D9" s="2810"/>
      <c r="E9" s="2810"/>
      <c r="F9" s="2810"/>
      <c r="G9" s="2810"/>
      <c r="H9" s="2810"/>
      <c r="I9" s="2810"/>
      <c r="J9" s="2810"/>
      <c r="K9" s="2810"/>
    </row>
    <row r="12" spans="1:11" ht="12.75" x14ac:dyDescent="0.2">
      <c r="C12" s="1345"/>
    </row>
    <row r="17" spans="1:256" x14ac:dyDescent="0.15">
      <c r="A17" s="1346" t="s">
        <v>0</v>
      </c>
    </row>
    <row r="18" spans="1:256" x14ac:dyDescent="0.15">
      <c r="A18" s="1346"/>
    </row>
    <row r="19" spans="1:256" x14ac:dyDescent="0.15">
      <c r="A19" s="1346"/>
    </row>
    <row r="20" spans="1:256" x14ac:dyDescent="0.15">
      <c r="A20" s="1346"/>
    </row>
    <row r="21" spans="1:256" x14ac:dyDescent="0.15">
      <c r="A21" s="1344" t="s">
        <v>1</v>
      </c>
    </row>
    <row r="27" spans="1:256" s="1347" customFormat="1" x14ac:dyDescent="0.15">
      <c r="N27" s="1344"/>
      <c r="O27" s="1344"/>
      <c r="P27" s="1344"/>
      <c r="Q27" s="1344"/>
      <c r="R27" s="1344"/>
      <c r="S27" s="1344"/>
      <c r="T27" s="1344"/>
      <c r="U27" s="1344"/>
      <c r="V27" s="1344"/>
      <c r="W27" s="1344"/>
      <c r="X27" s="1344"/>
      <c r="Y27" s="1344"/>
      <c r="Z27" s="1344"/>
      <c r="AA27" s="1344"/>
      <c r="AB27" s="1344"/>
      <c r="AC27" s="1344"/>
      <c r="AD27" s="1344"/>
      <c r="AE27" s="1344"/>
      <c r="AF27" s="1344"/>
      <c r="AG27" s="1344"/>
      <c r="AH27" s="1344"/>
      <c r="AI27" s="1344"/>
      <c r="AJ27" s="1344"/>
      <c r="AK27" s="1344"/>
      <c r="AL27" s="1344"/>
      <c r="AM27" s="1344"/>
      <c r="AN27" s="1344"/>
      <c r="AO27" s="1344"/>
      <c r="AP27" s="1344"/>
      <c r="AQ27" s="1344"/>
      <c r="AR27" s="1344"/>
      <c r="AS27" s="1344"/>
      <c r="AT27" s="1344"/>
      <c r="AU27" s="1344"/>
      <c r="AV27" s="1344"/>
      <c r="AW27" s="1344"/>
      <c r="AX27" s="1344"/>
      <c r="AY27" s="1344"/>
      <c r="AZ27" s="1344"/>
      <c r="BA27" s="1344"/>
      <c r="BB27" s="1344"/>
      <c r="BC27" s="1344"/>
      <c r="BD27" s="1344"/>
      <c r="BE27" s="1344"/>
      <c r="BF27" s="1344"/>
      <c r="BG27" s="1344"/>
      <c r="BH27" s="1344"/>
      <c r="BI27" s="1344"/>
      <c r="BJ27" s="1344"/>
      <c r="BK27" s="1344"/>
      <c r="BL27" s="1344"/>
      <c r="BM27" s="1344"/>
      <c r="BN27" s="1344"/>
      <c r="BO27" s="1344"/>
      <c r="BP27" s="1344"/>
      <c r="BQ27" s="1344"/>
      <c r="BR27" s="1344"/>
      <c r="BS27" s="1344"/>
      <c r="BT27" s="1344"/>
      <c r="BU27" s="1344"/>
      <c r="BV27" s="1344"/>
      <c r="BW27" s="1344"/>
      <c r="BX27" s="1344"/>
      <c r="BY27" s="1344"/>
      <c r="BZ27" s="1344"/>
      <c r="CA27" s="1344"/>
      <c r="CB27" s="1344"/>
      <c r="CC27" s="1344"/>
      <c r="CD27" s="1344"/>
      <c r="CE27" s="1344"/>
      <c r="CF27" s="1344"/>
      <c r="CG27" s="1344"/>
      <c r="CH27" s="1344"/>
      <c r="CI27" s="1344"/>
      <c r="CJ27" s="1344"/>
      <c r="CK27" s="1344"/>
      <c r="CL27" s="1344"/>
      <c r="CM27" s="1344"/>
      <c r="CN27" s="1344"/>
      <c r="CO27" s="1344"/>
      <c r="CP27" s="1344"/>
      <c r="CQ27" s="1344"/>
      <c r="CR27" s="1344"/>
      <c r="CS27" s="1344"/>
      <c r="CT27" s="1344"/>
      <c r="CU27" s="1344"/>
      <c r="CV27" s="1344"/>
      <c r="CW27" s="1344"/>
      <c r="CX27" s="1344"/>
      <c r="CY27" s="1344"/>
      <c r="CZ27" s="1344"/>
      <c r="DA27" s="1344"/>
      <c r="DB27" s="1344"/>
      <c r="DC27" s="1344"/>
      <c r="DD27" s="1344"/>
      <c r="DE27" s="1344"/>
      <c r="DF27" s="1344"/>
      <c r="DG27" s="1344"/>
      <c r="DH27" s="1344"/>
      <c r="DI27" s="1344"/>
      <c r="DJ27" s="1344"/>
      <c r="DK27" s="1344"/>
      <c r="DL27" s="1344"/>
      <c r="DM27" s="1344"/>
      <c r="DN27" s="1344"/>
      <c r="DO27" s="1344"/>
      <c r="DP27" s="1344"/>
      <c r="DQ27" s="1344"/>
      <c r="DR27" s="1344"/>
      <c r="DS27" s="1344"/>
      <c r="DT27" s="1344"/>
      <c r="DU27" s="1344"/>
      <c r="DV27" s="1344"/>
      <c r="DW27" s="1344"/>
      <c r="DX27" s="1344"/>
      <c r="DY27" s="1344"/>
      <c r="DZ27" s="1344"/>
      <c r="EA27" s="1344"/>
      <c r="EB27" s="1344"/>
      <c r="EC27" s="1344"/>
      <c r="ED27" s="1344"/>
      <c r="EE27" s="1344"/>
      <c r="EF27" s="1344"/>
      <c r="EG27" s="1344"/>
      <c r="EH27" s="1344"/>
      <c r="EI27" s="1344"/>
      <c r="EJ27" s="1344"/>
      <c r="EK27" s="1344"/>
      <c r="EL27" s="1344"/>
      <c r="EM27" s="1344"/>
      <c r="EN27" s="1344"/>
      <c r="EO27" s="1344"/>
      <c r="EP27" s="1344"/>
      <c r="EQ27" s="1344"/>
      <c r="ER27" s="1344"/>
      <c r="ES27" s="1344"/>
      <c r="ET27" s="1344"/>
      <c r="EU27" s="1344"/>
      <c r="EV27" s="1344"/>
      <c r="EW27" s="1344"/>
      <c r="EX27" s="1344"/>
      <c r="EY27" s="1344"/>
      <c r="EZ27" s="1344"/>
      <c r="FA27" s="1344"/>
      <c r="FB27" s="1344"/>
      <c r="FC27" s="1344"/>
      <c r="FD27" s="1344"/>
      <c r="FE27" s="1344"/>
      <c r="FF27" s="1344"/>
      <c r="FG27" s="1344"/>
      <c r="FH27" s="1344"/>
      <c r="FI27" s="1344"/>
      <c r="FJ27" s="1344"/>
      <c r="FK27" s="1344"/>
      <c r="FL27" s="1344"/>
      <c r="FM27" s="1344"/>
      <c r="FN27" s="1344"/>
      <c r="FO27" s="1344"/>
      <c r="FP27" s="1344"/>
      <c r="FQ27" s="1344"/>
      <c r="FR27" s="1344"/>
      <c r="FS27" s="1344"/>
      <c r="FT27" s="1344"/>
      <c r="FU27" s="1344"/>
      <c r="FV27" s="1344"/>
      <c r="FW27" s="1344"/>
      <c r="FX27" s="1344"/>
      <c r="FY27" s="1344"/>
      <c r="FZ27" s="1344"/>
      <c r="GA27" s="1344"/>
      <c r="GB27" s="1344"/>
      <c r="GC27" s="1344"/>
      <c r="GD27" s="1344"/>
      <c r="GE27" s="1344"/>
      <c r="GF27" s="1344"/>
      <c r="GG27" s="1344"/>
      <c r="GH27" s="1344"/>
      <c r="GI27" s="1344"/>
      <c r="GJ27" s="1344"/>
      <c r="GK27" s="1344"/>
      <c r="GL27" s="1344"/>
      <c r="GM27" s="1344"/>
      <c r="GN27" s="1344"/>
      <c r="GO27" s="1344"/>
      <c r="GP27" s="1344"/>
      <c r="GQ27" s="1344"/>
      <c r="GR27" s="1344"/>
      <c r="GS27" s="1344"/>
      <c r="GT27" s="1344"/>
      <c r="GU27" s="1344"/>
      <c r="GV27" s="1344"/>
      <c r="GW27" s="1344"/>
      <c r="GX27" s="1344"/>
      <c r="GY27" s="1344"/>
      <c r="GZ27" s="1344"/>
      <c r="HA27" s="1344"/>
      <c r="HB27" s="1344"/>
      <c r="HC27" s="1344"/>
      <c r="HD27" s="1344"/>
      <c r="HE27" s="1344"/>
      <c r="HF27" s="1344"/>
      <c r="HG27" s="1344"/>
      <c r="HH27" s="1344"/>
      <c r="HI27" s="1344"/>
      <c r="HJ27" s="1344"/>
      <c r="HK27" s="1344"/>
      <c r="HL27" s="1344"/>
      <c r="HM27" s="1344"/>
      <c r="HN27" s="1344"/>
      <c r="HO27" s="1344"/>
      <c r="HP27" s="1344"/>
      <c r="HQ27" s="1344"/>
      <c r="HR27" s="1344"/>
      <c r="HS27" s="1344"/>
      <c r="HT27" s="1344"/>
      <c r="HU27" s="1344"/>
      <c r="HV27" s="1344"/>
      <c r="HW27" s="1344"/>
      <c r="HX27" s="1344"/>
      <c r="HY27" s="1344"/>
      <c r="HZ27" s="1344"/>
      <c r="IA27" s="1344"/>
      <c r="IB27" s="1344"/>
      <c r="IC27" s="1344"/>
      <c r="ID27" s="1344"/>
      <c r="IE27" s="1344"/>
      <c r="IF27" s="1344"/>
      <c r="IG27" s="1344"/>
      <c r="IH27" s="1344"/>
      <c r="II27" s="1344"/>
      <c r="IJ27" s="1344"/>
      <c r="IK27" s="1344"/>
      <c r="IL27" s="1344"/>
      <c r="IM27" s="1344"/>
      <c r="IN27" s="1344"/>
      <c r="IO27" s="1344"/>
      <c r="IP27" s="1344"/>
      <c r="IQ27" s="1344"/>
      <c r="IR27" s="1344"/>
      <c r="IS27" s="1344"/>
      <c r="IT27" s="1344"/>
      <c r="IU27" s="1344"/>
      <c r="IV27" s="1344"/>
    </row>
    <row r="28" spans="1:256" x14ac:dyDescent="0.15">
      <c r="A28" s="1347"/>
      <c r="B28" s="1347"/>
      <c r="C28" s="1347"/>
      <c r="D28" s="1347"/>
      <c r="E28" s="1347"/>
      <c r="F28" s="1347"/>
      <c r="G28" s="1347"/>
      <c r="H28" s="1347"/>
      <c r="I28" s="1347"/>
      <c r="J28" s="1347"/>
      <c r="K28" s="1347"/>
    </row>
    <row r="29" spans="1:256" x14ac:dyDescent="0.15">
      <c r="A29" s="1347"/>
      <c r="B29" s="1347"/>
      <c r="C29" s="1347"/>
      <c r="D29" s="1347"/>
      <c r="E29" s="1347"/>
      <c r="F29" s="1347"/>
      <c r="G29" s="1347"/>
      <c r="H29" s="1347"/>
      <c r="I29" s="1347"/>
      <c r="J29" s="1347"/>
      <c r="K29" s="1347"/>
    </row>
    <row r="30" spans="1:256" x14ac:dyDescent="0.15">
      <c r="A30" s="1347"/>
      <c r="B30" s="1347"/>
      <c r="C30" s="1347"/>
      <c r="D30" s="1347"/>
      <c r="E30" s="1347"/>
      <c r="F30" s="1347"/>
      <c r="G30" s="1347"/>
      <c r="H30" s="1347"/>
      <c r="I30" s="1347"/>
      <c r="J30" s="1347"/>
      <c r="K30" s="1347"/>
    </row>
    <row r="31" spans="1:256" x14ac:dyDescent="0.15">
      <c r="A31" s="1347"/>
      <c r="B31" s="1347"/>
      <c r="C31" s="1347"/>
      <c r="D31" s="1347"/>
      <c r="E31" s="1347"/>
      <c r="F31" s="1347"/>
      <c r="G31" s="1347"/>
      <c r="H31" s="1347"/>
      <c r="I31" s="1347"/>
      <c r="J31" s="1347"/>
      <c r="K31" s="1347"/>
    </row>
    <row r="32" spans="1:256" x14ac:dyDescent="0.15">
      <c r="A32" s="1347"/>
      <c r="B32" s="1347"/>
      <c r="C32" s="1347"/>
      <c r="D32" s="1347"/>
      <c r="E32" s="1347"/>
      <c r="F32" s="1347"/>
      <c r="G32" s="1347"/>
      <c r="H32" s="1347"/>
      <c r="I32" s="1347"/>
      <c r="J32" s="1347"/>
      <c r="K32" s="1347"/>
    </row>
  </sheetData>
  <sheetProtection sheet="1" selectLockedCells="1" selectUnlockedCells="1"/>
  <customSheetViews>
    <customSheetView guid="{2CE9943A-8A31-4E31-B3EE-3F9C82D3339D}">
      <pane ySplit="129" topLeftCell="A133" activePane="bottomLeft" state="frozen"/>
      <selection pane="bottomLeft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mergeCells count="2">
    <mergeCell ref="A5:K5"/>
    <mergeCell ref="A9:K9"/>
  </mergeCells>
  <phoneticPr fontId="30" type="noConversion"/>
  <pageMargins left="0.78740157499999996" right="0.78740157499999996" top="0.984251969" bottom="0.984251969" header="0.4921259845" footer="0.4921259845"/>
  <pageSetup paperSize="9" scale="85" orientation="landscape" r:id="rId2"/>
  <headerFooter alignWithMargins="0"/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Tabelle14"/>
  <dimension ref="A1:X31"/>
  <sheetViews>
    <sheetView zoomScale="70" zoomScaleNormal="70" workbookViewId="0">
      <selection activeCell="C5" sqref="C5"/>
    </sheetView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9" customWidth="1"/>
    <col min="6" max="6" width="8.5703125" customWidth="1"/>
    <col min="7" max="7" width="8.7109375" customWidth="1"/>
    <col min="8" max="8" width="7" customWidth="1"/>
    <col min="10" max="10" width="6.28515625" customWidth="1"/>
    <col min="11" max="11" width="8.42578125" customWidth="1"/>
    <col min="12" max="12" width="7" customWidth="1"/>
    <col min="13" max="13" width="6.28515625" customWidth="1"/>
    <col min="14" max="14" width="8.42578125" customWidth="1"/>
    <col min="15" max="15" width="7" customWidth="1"/>
    <col min="16" max="16" width="6.42578125" customWidth="1"/>
    <col min="17" max="17" width="7.85546875" customWidth="1"/>
    <col min="18" max="18" width="7.42578125" customWidth="1"/>
    <col min="19" max="19" width="6.28515625" customWidth="1"/>
    <col min="20" max="20" width="7" customWidth="1"/>
    <col min="21" max="21" width="13.140625" style="402" customWidth="1"/>
    <col min="22" max="22" width="8" style="402" customWidth="1"/>
    <col min="23" max="23" width="10.140625" customWidth="1"/>
    <col min="24" max="24" width="9.7109375" customWidth="1"/>
    <col min="25" max="25" width="0.42578125" customWidth="1"/>
  </cols>
  <sheetData>
    <row r="1" spans="1:24" ht="30.75" customHeight="1" x14ac:dyDescent="0.2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65"/>
      <c r="V1" s="265"/>
      <c r="W1" s="2"/>
      <c r="X1" s="2"/>
    </row>
    <row r="2" spans="1:24" s="263" customFormat="1" ht="18" x14ac:dyDescent="0.25">
      <c r="A2" s="261" t="s">
        <v>104</v>
      </c>
      <c r="B2" s="261"/>
      <c r="C2" s="261"/>
      <c r="D2" s="261"/>
      <c r="E2" s="1066"/>
      <c r="F2" s="1066"/>
      <c r="G2" s="1066"/>
      <c r="H2" s="1066"/>
      <c r="I2" s="1066"/>
      <c r="J2" s="1066"/>
      <c r="K2" s="1066"/>
      <c r="L2" s="1066"/>
      <c r="M2" s="1066"/>
      <c r="N2" s="1066"/>
      <c r="O2" s="1066"/>
      <c r="P2" s="1066"/>
      <c r="Q2" s="1066"/>
      <c r="R2" s="1066"/>
      <c r="S2" s="1066"/>
      <c r="T2" s="1066"/>
      <c r="U2" s="1067"/>
      <c r="V2" s="262"/>
      <c r="W2" s="261"/>
      <c r="X2" s="261"/>
    </row>
    <row r="3" spans="1:24" s="263" customFormat="1" ht="18" x14ac:dyDescent="0.25">
      <c r="A3" s="264" t="s">
        <v>667</v>
      </c>
      <c r="B3" s="261"/>
      <c r="C3" s="261"/>
      <c r="D3" s="261"/>
      <c r="E3" s="1066"/>
      <c r="F3" s="1066"/>
      <c r="G3" s="1066"/>
      <c r="H3" s="1066"/>
      <c r="I3" s="1066"/>
      <c r="J3" s="1066"/>
      <c r="K3" s="1066"/>
      <c r="L3" s="1066"/>
      <c r="M3" s="1066"/>
      <c r="N3" s="1066"/>
      <c r="O3" s="1066"/>
      <c r="P3" s="1066"/>
      <c r="Q3" s="1066"/>
      <c r="R3" s="1066"/>
      <c r="S3" s="1066"/>
      <c r="T3" s="1066"/>
      <c r="U3" s="1067"/>
      <c r="V3" s="262"/>
      <c r="W3" s="261"/>
      <c r="X3" s="261"/>
    </row>
    <row r="4" spans="1:24" s="270" customFormat="1" ht="7.5" customHeight="1" x14ac:dyDescent="0.2">
      <c r="A4"/>
      <c r="B4" s="266"/>
      <c r="C4" s="1162"/>
      <c r="D4" s="1162"/>
      <c r="E4" s="1162"/>
      <c r="F4" s="1162"/>
      <c r="G4" s="1162"/>
      <c r="H4" s="1162"/>
      <c r="I4" s="1162"/>
      <c r="J4" s="1162"/>
      <c r="K4" s="266"/>
      <c r="L4" s="266"/>
      <c r="M4" s="266"/>
      <c r="N4"/>
      <c r="O4" s="266"/>
      <c r="P4" s="1165"/>
      <c r="Q4" s="1165"/>
      <c r="R4" s="266"/>
      <c r="S4" s="266"/>
      <c r="T4" s="266"/>
      <c r="U4" s="269"/>
      <c r="V4" s="269"/>
      <c r="W4" s="266"/>
      <c r="X4" s="1338"/>
    </row>
    <row r="5" spans="1:24" ht="14.25" customHeight="1" x14ac:dyDescent="0.25">
      <c r="A5" s="271" t="s">
        <v>2</v>
      </c>
      <c r="B5" s="272"/>
      <c r="C5" s="1163"/>
      <c r="D5" s="1163"/>
      <c r="E5" s="1163"/>
      <c r="F5" s="1163"/>
      <c r="G5" s="1163"/>
      <c r="H5" s="1163"/>
      <c r="I5" s="1163"/>
      <c r="J5" s="1163"/>
      <c r="K5" s="272"/>
      <c r="L5" s="272"/>
      <c r="M5" s="272"/>
      <c r="N5" s="271" t="s">
        <v>3</v>
      </c>
      <c r="P5" s="1165"/>
      <c r="Q5" s="1165"/>
      <c r="R5" s="2"/>
      <c r="S5" s="2"/>
      <c r="T5" s="2"/>
      <c r="U5" s="265"/>
      <c r="V5" s="271" t="s">
        <v>4</v>
      </c>
      <c r="X5" s="1339" t="str">
        <f>Logo!B1</f>
        <v>2026/27</v>
      </c>
    </row>
    <row r="6" spans="1:24" ht="9" customHeight="1" thickBot="1" x14ac:dyDescent="0.25">
      <c r="A6" s="1"/>
      <c r="B6" s="2"/>
      <c r="C6" s="1164"/>
      <c r="D6" s="1164"/>
      <c r="E6" s="1164"/>
      <c r="F6" s="1164"/>
      <c r="G6" s="1164"/>
      <c r="H6" s="1164"/>
      <c r="I6" s="1164"/>
      <c r="J6" s="1164"/>
      <c r="K6" s="2"/>
      <c r="L6" s="2"/>
      <c r="M6" s="2"/>
      <c r="N6" s="1"/>
      <c r="O6" s="5"/>
      <c r="P6" s="1165"/>
      <c r="Q6" s="1165"/>
      <c r="R6" s="2"/>
      <c r="S6" s="2"/>
      <c r="T6" s="2"/>
      <c r="U6" s="265"/>
      <c r="V6" s="265"/>
      <c r="W6" s="2"/>
      <c r="X6" s="1338"/>
    </row>
    <row r="7" spans="1:24" s="281" customFormat="1" ht="16.5" thickTop="1" x14ac:dyDescent="0.25">
      <c r="A7" s="274"/>
      <c r="B7" s="275" t="s">
        <v>5</v>
      </c>
      <c r="C7" s="276"/>
      <c r="D7" s="276"/>
      <c r="E7" s="276"/>
      <c r="F7" s="276"/>
      <c r="G7" s="277"/>
      <c r="H7" s="275" t="s">
        <v>6</v>
      </c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7"/>
      <c r="T7" s="276"/>
      <c r="U7" s="278"/>
      <c r="V7" s="278"/>
      <c r="W7" s="279" t="s">
        <v>73</v>
      </c>
      <c r="X7" s="280" t="s">
        <v>8</v>
      </c>
    </row>
    <row r="8" spans="1:24" ht="16.5" thickBot="1" x14ac:dyDescent="0.3">
      <c r="A8" s="282"/>
      <c r="B8" s="2"/>
      <c r="C8" s="2"/>
      <c r="D8" s="2"/>
      <c r="E8" s="2"/>
      <c r="F8" s="2"/>
      <c r="G8" s="2"/>
      <c r="H8" s="114" t="s">
        <v>52</v>
      </c>
      <c r="I8" s="88"/>
      <c r="J8" s="88"/>
      <c r="K8" s="283"/>
      <c r="L8" s="283"/>
      <c r="M8" s="283"/>
      <c r="N8" s="283"/>
      <c r="O8" s="283"/>
      <c r="P8" s="283"/>
      <c r="Q8" s="283"/>
      <c r="R8" s="89"/>
      <c r="S8" s="89"/>
      <c r="T8" s="227"/>
      <c r="U8" s="284"/>
      <c r="V8" s="284"/>
      <c r="W8" s="116"/>
      <c r="X8" s="16"/>
    </row>
    <row r="9" spans="1:24" ht="13.5" thickBot="1" x14ac:dyDescent="0.25">
      <c r="A9" s="13"/>
      <c r="B9" s="117"/>
      <c r="C9" s="83"/>
      <c r="D9" s="83"/>
      <c r="E9" s="83"/>
      <c r="F9" s="83"/>
      <c r="G9" s="118"/>
      <c r="H9" s="285" t="s">
        <v>74</v>
      </c>
      <c r="I9" s="286"/>
      <c r="J9" s="287"/>
      <c r="K9" s="288" t="s">
        <v>75</v>
      </c>
      <c r="L9" s="289"/>
      <c r="M9" s="289"/>
      <c r="N9" s="289"/>
      <c r="O9" s="289"/>
      <c r="P9" s="289"/>
      <c r="Q9" s="289"/>
      <c r="R9" s="1082"/>
      <c r="S9" s="1085"/>
      <c r="T9" s="1087"/>
      <c r="U9" s="1088" t="s">
        <v>105</v>
      </c>
      <c r="V9" s="1081"/>
      <c r="W9" s="293"/>
      <c r="X9" s="1089"/>
    </row>
    <row r="10" spans="1:24" ht="68.25" thickTop="1" x14ac:dyDescent="0.2">
      <c r="A10" s="21" t="s">
        <v>76</v>
      </c>
      <c r="B10" s="1077"/>
      <c r="C10" s="1078"/>
      <c r="D10" s="1079"/>
      <c r="E10" s="2935" t="s">
        <v>589</v>
      </c>
      <c r="F10" s="2936"/>
      <c r="G10" s="2937"/>
      <c r="H10" s="1077"/>
      <c r="I10" s="2940" t="s">
        <v>293</v>
      </c>
      <c r="K10" s="2938" t="s">
        <v>79</v>
      </c>
      <c r="L10" s="1078"/>
      <c r="N10" s="2942" t="s">
        <v>80</v>
      </c>
      <c r="O10" s="1078"/>
      <c r="Q10" s="2942" t="s">
        <v>82</v>
      </c>
      <c r="S10" s="1084"/>
      <c r="T10" s="1077"/>
      <c r="U10" s="2932" t="s">
        <v>274</v>
      </c>
      <c r="V10" s="1090"/>
      <c r="W10" s="248" t="s">
        <v>83</v>
      </c>
      <c r="X10" s="32" t="s">
        <v>496</v>
      </c>
    </row>
    <row r="11" spans="1:24" ht="51.75" customHeight="1" thickBot="1" x14ac:dyDescent="0.25">
      <c r="A11" s="33"/>
      <c r="B11" s="22" t="s">
        <v>39</v>
      </c>
      <c r="C11" s="22" t="s">
        <v>77</v>
      </c>
      <c r="D11" s="23" t="s">
        <v>11</v>
      </c>
      <c r="E11" s="36" t="s">
        <v>85</v>
      </c>
      <c r="F11" s="37" t="s">
        <v>86</v>
      </c>
      <c r="G11" s="1091" t="s">
        <v>11</v>
      </c>
      <c r="H11" s="22" t="s">
        <v>46</v>
      </c>
      <c r="I11" s="2941"/>
      <c r="J11" s="782" t="s">
        <v>11</v>
      </c>
      <c r="K11" s="2939"/>
      <c r="L11" s="29" t="s">
        <v>81</v>
      </c>
      <c r="M11" s="297" t="s">
        <v>11</v>
      </c>
      <c r="N11" s="2943"/>
      <c r="O11" s="29" t="s">
        <v>81</v>
      </c>
      <c r="P11" s="1083" t="s">
        <v>11</v>
      </c>
      <c r="Q11" s="2943"/>
      <c r="R11" s="29" t="s">
        <v>81</v>
      </c>
      <c r="S11" s="31" t="s">
        <v>11</v>
      </c>
      <c r="T11" s="304" t="s">
        <v>39</v>
      </c>
      <c r="U11" s="2933"/>
      <c r="V11" s="1076" t="s">
        <v>11</v>
      </c>
      <c r="W11" s="252"/>
      <c r="X11" s="45"/>
    </row>
    <row r="12" spans="1:24" s="320" customFormat="1" ht="21" customHeight="1" thickBot="1" x14ac:dyDescent="0.25">
      <c r="A12" s="308"/>
      <c r="B12" s="1202"/>
      <c r="C12" s="1068">
        <v>28</v>
      </c>
      <c r="D12" s="2917">
        <f>B12*C12+B13*C13+B14*C14+B15*C15+B16*C16</f>
        <v>0</v>
      </c>
      <c r="E12" s="312"/>
      <c r="F12" s="2924">
        <v>0.24</v>
      </c>
      <c r="G12" s="2927">
        <f>E14*F12</f>
        <v>0</v>
      </c>
      <c r="H12" s="309"/>
      <c r="I12" s="2929">
        <v>3</v>
      </c>
      <c r="J12" s="2934">
        <f>I12*H14</f>
        <v>0</v>
      </c>
      <c r="K12" s="315"/>
      <c r="L12" s="2929">
        <v>2</v>
      </c>
      <c r="M12" s="2917">
        <f>L12*K14</f>
        <v>0</v>
      </c>
      <c r="N12" s="316"/>
      <c r="O12" s="2929">
        <v>15</v>
      </c>
      <c r="P12" s="2917">
        <f>O12*N14</f>
        <v>0</v>
      </c>
      <c r="Q12" s="309"/>
      <c r="R12" s="2929">
        <v>21</v>
      </c>
      <c r="S12" s="2934">
        <f>R12*Q14</f>
        <v>0</v>
      </c>
      <c r="T12" s="1189"/>
      <c r="U12" s="1069" t="s">
        <v>106</v>
      </c>
      <c r="V12" s="2920">
        <f>T12*1+T13*2+T14*3+T15*4</f>
        <v>0</v>
      </c>
      <c r="W12" s="318"/>
      <c r="X12" s="319"/>
    </row>
    <row r="13" spans="1:24" s="320" customFormat="1" ht="21" customHeight="1" thickBot="1" x14ac:dyDescent="0.25">
      <c r="A13" s="321" t="s">
        <v>87</v>
      </c>
      <c r="B13" s="1203"/>
      <c r="C13" s="1070">
        <v>29</v>
      </c>
      <c r="D13" s="2918"/>
      <c r="F13" s="2925"/>
      <c r="G13" s="2921"/>
      <c r="H13" s="1080"/>
      <c r="I13" s="2930"/>
      <c r="J13" s="2921"/>
      <c r="K13" s="1080"/>
      <c r="L13" s="2930"/>
      <c r="M13" s="2918"/>
      <c r="N13" s="1086"/>
      <c r="O13" s="2930"/>
      <c r="P13" s="2918"/>
      <c r="Q13" s="1086"/>
      <c r="R13" s="2930"/>
      <c r="S13" s="2921"/>
      <c r="T13" s="1190"/>
      <c r="U13" s="1069" t="s">
        <v>107</v>
      </c>
      <c r="V13" s="2921"/>
      <c r="X13" s="329"/>
    </row>
    <row r="14" spans="1:24" s="320" customFormat="1" ht="21" customHeight="1" thickBot="1" x14ac:dyDescent="0.25">
      <c r="A14" s="321" t="s">
        <v>275</v>
      </c>
      <c r="B14" s="1203"/>
      <c r="C14" s="1071">
        <v>30</v>
      </c>
      <c r="D14" s="2918"/>
      <c r="E14" s="1201"/>
      <c r="F14" s="2925"/>
      <c r="G14" s="2921"/>
      <c r="H14" s="1199"/>
      <c r="I14" s="2930"/>
      <c r="J14" s="2921"/>
      <c r="K14" s="1198"/>
      <c r="L14" s="2930"/>
      <c r="M14" s="2918"/>
      <c r="N14" s="1196"/>
      <c r="O14" s="2930"/>
      <c r="P14" s="2918"/>
      <c r="Q14" s="1196"/>
      <c r="R14" s="2930"/>
      <c r="S14" s="2921"/>
      <c r="T14" s="1190"/>
      <c r="U14" s="1069" t="s">
        <v>108</v>
      </c>
      <c r="V14" s="2921"/>
      <c r="W14" s="1192"/>
      <c r="X14" s="323">
        <f>D12+G12+J12+M12+P12+S12+V12-W14</f>
        <v>0</v>
      </c>
    </row>
    <row r="15" spans="1:24" s="320" customFormat="1" ht="21" customHeight="1" thickBot="1" x14ac:dyDescent="0.25">
      <c r="A15" s="321"/>
      <c r="B15" s="1203"/>
      <c r="C15" s="1071">
        <v>31</v>
      </c>
      <c r="D15" s="2918"/>
      <c r="E15" s="325"/>
      <c r="F15" s="2925"/>
      <c r="G15" s="2921"/>
      <c r="H15" s="324"/>
      <c r="I15" s="2930"/>
      <c r="J15" s="2921"/>
      <c r="K15" s="326"/>
      <c r="L15" s="2930"/>
      <c r="M15" s="2918"/>
      <c r="N15" s="327"/>
      <c r="O15" s="2930"/>
      <c r="P15" s="2918"/>
      <c r="Q15" s="324"/>
      <c r="R15" s="2930"/>
      <c r="S15" s="2921"/>
      <c r="T15" s="1191"/>
      <c r="U15" s="1096" t="s">
        <v>109</v>
      </c>
      <c r="V15" s="2921"/>
      <c r="W15" s="328"/>
      <c r="X15" s="329"/>
    </row>
    <row r="16" spans="1:24" s="320" customFormat="1" ht="21" customHeight="1" thickBot="1" x14ac:dyDescent="0.25">
      <c r="A16" s="321"/>
      <c r="B16" s="1204"/>
      <c r="C16" s="1072">
        <v>32</v>
      </c>
      <c r="D16" s="2923"/>
      <c r="E16" s="325"/>
      <c r="F16" s="2926"/>
      <c r="G16" s="2928"/>
      <c r="H16" s="324"/>
      <c r="I16" s="2931"/>
      <c r="J16" s="2928"/>
      <c r="K16" s="326"/>
      <c r="L16" s="2931"/>
      <c r="M16" s="2923"/>
      <c r="N16" s="327"/>
      <c r="O16" s="2931"/>
      <c r="P16" s="2923"/>
      <c r="Q16" s="324"/>
      <c r="R16" s="2931"/>
      <c r="S16" s="2928"/>
      <c r="T16" s="1098" t="s">
        <v>277</v>
      </c>
      <c r="U16" s="1099" t="s">
        <v>277</v>
      </c>
      <c r="V16" s="2928"/>
      <c r="W16" s="328"/>
      <c r="X16" s="330"/>
    </row>
    <row r="17" spans="1:24" s="320" customFormat="1" ht="21" customHeight="1" thickBot="1" x14ac:dyDescent="0.25">
      <c r="A17" s="331"/>
      <c r="B17" s="1202"/>
      <c r="C17" s="1068">
        <v>28</v>
      </c>
      <c r="D17" s="2917">
        <f>B17*C17+B18*C18+B19*C19+B20*C20+B21*C21</f>
        <v>0</v>
      </c>
      <c r="E17" s="1146"/>
      <c r="F17" s="1147"/>
      <c r="G17" s="1186"/>
      <c r="H17" s="1180"/>
      <c r="I17" s="1100"/>
      <c r="J17" s="1178"/>
      <c r="K17" s="1183"/>
      <c r="L17" s="1100"/>
      <c r="M17" s="1178"/>
      <c r="N17" s="1180"/>
      <c r="O17" s="1100"/>
      <c r="P17" s="1178"/>
      <c r="Q17" s="1180"/>
      <c r="R17" s="1100"/>
      <c r="S17" s="1148"/>
      <c r="T17" s="1193"/>
      <c r="U17" s="1097" t="s">
        <v>106</v>
      </c>
      <c r="V17" s="2920">
        <f>T17*1+T18*2+T19*3+T20*4</f>
        <v>0</v>
      </c>
      <c r="W17" s="332"/>
      <c r="X17" s="329"/>
    </row>
    <row r="18" spans="1:24" s="320" customFormat="1" ht="21" customHeight="1" thickBot="1" x14ac:dyDescent="0.25">
      <c r="A18" s="321" t="s">
        <v>88</v>
      </c>
      <c r="B18" s="1203"/>
      <c r="C18" s="1070">
        <v>29</v>
      </c>
      <c r="D18" s="2918"/>
      <c r="E18" s="1086"/>
      <c r="F18" s="1141"/>
      <c r="G18" s="1149"/>
      <c r="H18" s="1086"/>
      <c r="I18" s="1141"/>
      <c r="J18" s="1149"/>
      <c r="K18" s="1086"/>
      <c r="L18" s="1141"/>
      <c r="M18" s="1149"/>
      <c r="N18" s="1086"/>
      <c r="O18" s="1141"/>
      <c r="P18" s="1149"/>
      <c r="Q18" s="1086"/>
      <c r="R18" s="1141"/>
      <c r="S18" s="1149"/>
      <c r="T18" s="1190"/>
      <c r="U18" s="1069" t="s">
        <v>107</v>
      </c>
      <c r="V18" s="2921"/>
      <c r="X18" s="1158"/>
    </row>
    <row r="19" spans="1:24" s="320" customFormat="1" ht="21" customHeight="1" thickBot="1" x14ac:dyDescent="0.25">
      <c r="A19" s="321" t="s">
        <v>275</v>
      </c>
      <c r="B19" s="1203"/>
      <c r="C19" s="1071">
        <v>30</v>
      </c>
      <c r="D19" s="2918"/>
      <c r="E19" s="1200"/>
      <c r="F19" s="1150">
        <v>0.24</v>
      </c>
      <c r="G19" s="1187">
        <f>F19*E19</f>
        <v>0</v>
      </c>
      <c r="H19" s="1195"/>
      <c r="I19" s="1101">
        <v>3</v>
      </c>
      <c r="J19" s="1179">
        <f>I19*H19</f>
        <v>0</v>
      </c>
      <c r="K19" s="1197"/>
      <c r="L19" s="1101">
        <v>2</v>
      </c>
      <c r="M19" s="1179">
        <f>L19*K19</f>
        <v>0</v>
      </c>
      <c r="N19" s="1195"/>
      <c r="O19" s="1101">
        <v>14</v>
      </c>
      <c r="P19" s="1179">
        <f>O19*N19</f>
        <v>0</v>
      </c>
      <c r="Q19" s="1195"/>
      <c r="R19" s="1101">
        <v>21</v>
      </c>
      <c r="S19" s="1151">
        <f>R19*Q19</f>
        <v>0</v>
      </c>
      <c r="T19" s="1194"/>
      <c r="U19" s="1069" t="s">
        <v>108</v>
      </c>
      <c r="V19" s="2921"/>
      <c r="W19" s="1192"/>
      <c r="X19" s="323">
        <f>D17+G19+J19+M19+P19+S19+V17-W19</f>
        <v>0</v>
      </c>
    </row>
    <row r="20" spans="1:24" s="320" customFormat="1" ht="21.75" customHeight="1" thickBot="1" x14ac:dyDescent="0.25">
      <c r="A20" s="321"/>
      <c r="B20" s="1203"/>
      <c r="C20" s="1071">
        <v>31</v>
      </c>
      <c r="D20" s="2918"/>
      <c r="E20" s="1152"/>
      <c r="F20" s="1150"/>
      <c r="G20" s="1187"/>
      <c r="H20" s="1181"/>
      <c r="I20" s="1101"/>
      <c r="J20" s="1179"/>
      <c r="K20" s="1184"/>
      <c r="L20" s="1101"/>
      <c r="M20" s="1179"/>
      <c r="N20" s="1181"/>
      <c r="O20" s="1101"/>
      <c r="P20" s="1179"/>
      <c r="Q20" s="1181"/>
      <c r="R20" s="1101"/>
      <c r="S20" s="1151"/>
      <c r="T20" s="1190"/>
      <c r="U20" s="1145" t="s">
        <v>109</v>
      </c>
      <c r="V20" s="2921"/>
      <c r="W20" s="1073"/>
      <c r="X20" s="329"/>
    </row>
    <row r="21" spans="1:24" s="320" customFormat="1" ht="21" customHeight="1" thickBot="1" x14ac:dyDescent="0.25">
      <c r="A21" s="334"/>
      <c r="B21" s="1205"/>
      <c r="C21" s="1156">
        <v>32</v>
      </c>
      <c r="D21" s="2919"/>
      <c r="E21" s="1153"/>
      <c r="F21" s="1154"/>
      <c r="G21" s="1188"/>
      <c r="H21" s="1182"/>
      <c r="I21" s="1155"/>
      <c r="J21" s="1142"/>
      <c r="K21" s="1185"/>
      <c r="L21" s="1155"/>
      <c r="M21" s="1142"/>
      <c r="N21" s="1182"/>
      <c r="O21" s="1155"/>
      <c r="P21" s="1142"/>
      <c r="Q21" s="1182"/>
      <c r="R21" s="1155"/>
      <c r="S21" s="1142"/>
      <c r="T21" s="1143" t="s">
        <v>277</v>
      </c>
      <c r="U21" s="1144" t="s">
        <v>277</v>
      </c>
      <c r="V21" s="2922"/>
      <c r="W21" s="1157"/>
      <c r="X21" s="330"/>
    </row>
    <row r="22" spans="1:24" ht="12.75" customHeight="1" thickTop="1" thickBot="1" x14ac:dyDescent="0.25">
      <c r="A22" s="339"/>
      <c r="B22" s="340"/>
      <c r="C22" s="341"/>
      <c r="D22" s="341"/>
      <c r="E22" s="342"/>
      <c r="F22" s="343"/>
      <c r="G22" s="343"/>
      <c r="H22" s="340"/>
      <c r="I22" s="341"/>
      <c r="K22" s="344"/>
      <c r="L22" s="341"/>
      <c r="M22" s="884"/>
      <c r="N22" s="340"/>
      <c r="O22" s="341"/>
      <c r="P22" s="341"/>
      <c r="Q22" s="340"/>
      <c r="R22" s="341"/>
      <c r="S22" s="341"/>
      <c r="T22" s="341"/>
      <c r="U22" s="345"/>
      <c r="V22" s="345"/>
      <c r="W22" s="346"/>
      <c r="X22" s="347"/>
    </row>
    <row r="23" spans="1:24" ht="68.25" thickTop="1" x14ac:dyDescent="0.2">
      <c r="A23" s="21" t="s">
        <v>110</v>
      </c>
      <c r="B23" s="1095"/>
      <c r="C23" s="1093"/>
      <c r="D23" s="1094"/>
      <c r="E23" s="294" t="s">
        <v>587</v>
      </c>
      <c r="F23" s="25"/>
      <c r="G23" s="26"/>
      <c r="H23" s="349"/>
      <c r="I23" s="350"/>
      <c r="J23" s="351"/>
      <c r="K23" s="349"/>
      <c r="L23" s="350"/>
      <c r="M23" s="351"/>
      <c r="N23" s="30" t="s">
        <v>80</v>
      </c>
      <c r="O23" s="1093"/>
      <c r="P23" s="1094"/>
      <c r="Q23" s="298" t="s">
        <v>82</v>
      </c>
      <c r="R23" s="1093"/>
      <c r="T23" s="352"/>
      <c r="U23" s="353"/>
      <c r="V23" s="354"/>
      <c r="W23" s="248" t="s">
        <v>83</v>
      </c>
      <c r="X23" s="32" t="s">
        <v>84</v>
      </c>
    </row>
    <row r="24" spans="1:24" ht="23.25" thickBot="1" x14ac:dyDescent="0.25">
      <c r="A24" s="33"/>
      <c r="B24" s="22" t="s">
        <v>39</v>
      </c>
      <c r="C24" s="22" t="s">
        <v>77</v>
      </c>
      <c r="D24" s="23" t="s">
        <v>11</v>
      </c>
      <c r="E24" s="36" t="s">
        <v>111</v>
      </c>
      <c r="F24" s="37" t="s">
        <v>86</v>
      </c>
      <c r="G24" s="1092" t="s">
        <v>11</v>
      </c>
      <c r="H24" s="355"/>
      <c r="I24" s="356"/>
      <c r="J24" s="357"/>
      <c r="K24" s="355"/>
      <c r="L24" s="356"/>
      <c r="M24" s="357"/>
      <c r="N24" s="43"/>
      <c r="O24" s="29" t="s">
        <v>81</v>
      </c>
      <c r="P24" s="297" t="s">
        <v>11</v>
      </c>
      <c r="Q24" s="39"/>
      <c r="R24" s="29" t="s">
        <v>81</v>
      </c>
      <c r="S24" s="31" t="s">
        <v>11</v>
      </c>
      <c r="T24" s="358"/>
      <c r="U24" s="359"/>
      <c r="V24" s="360"/>
      <c r="W24" s="252"/>
      <c r="X24" s="45"/>
    </row>
    <row r="25" spans="1:24" s="320" customFormat="1" ht="23.25" customHeight="1" thickBot="1" x14ac:dyDescent="0.25">
      <c r="A25" s="362" t="s">
        <v>586</v>
      </c>
      <c r="B25" s="1206"/>
      <c r="C25" s="491">
        <v>19</v>
      </c>
      <c r="D25" s="1676">
        <f>B25*C25</f>
        <v>0</v>
      </c>
      <c r="E25" s="1208"/>
      <c r="F25" s="366">
        <v>0.5</v>
      </c>
      <c r="G25" s="367">
        <f>F25*E25</f>
        <v>0</v>
      </c>
      <c r="H25" s="368"/>
      <c r="I25" s="369"/>
      <c r="J25" s="370"/>
      <c r="K25" s="368"/>
      <c r="L25" s="369"/>
      <c r="M25" s="370"/>
      <c r="N25" s="1210"/>
      <c r="O25" s="491">
        <v>10</v>
      </c>
      <c r="P25" s="365">
        <f>N25*O25</f>
        <v>0</v>
      </c>
      <c r="Q25" s="1206"/>
      <c r="R25" s="364">
        <v>17</v>
      </c>
      <c r="S25" s="365">
        <f>Q25*R25</f>
        <v>0</v>
      </c>
      <c r="T25" s="371"/>
      <c r="U25" s="372"/>
      <c r="V25" s="373"/>
      <c r="W25" s="1212"/>
      <c r="X25" s="1105">
        <f>D25+G25+P25+S25-W25</f>
        <v>0</v>
      </c>
    </row>
    <row r="26" spans="1:24" s="320" customFormat="1" ht="24" thickTop="1" thickBot="1" x14ac:dyDescent="0.25">
      <c r="A26" s="374" t="s">
        <v>112</v>
      </c>
      <c r="B26" s="1207"/>
      <c r="C26" s="376">
        <v>4</v>
      </c>
      <c r="D26" s="377">
        <f>B26*C26</f>
        <v>0</v>
      </c>
      <c r="E26" s="1209"/>
      <c r="F26" s="379">
        <v>0.6</v>
      </c>
      <c r="G26" s="380">
        <f>F26*E26</f>
        <v>0</v>
      </c>
      <c r="H26" s="381"/>
      <c r="I26" s="382"/>
      <c r="J26" s="383"/>
      <c r="K26" s="381"/>
      <c r="L26" s="382"/>
      <c r="M26" s="383"/>
      <c r="N26" s="1211"/>
      <c r="O26" s="376">
        <v>2</v>
      </c>
      <c r="P26" s="377">
        <f>N26*O26</f>
        <v>0</v>
      </c>
      <c r="Q26" s="1207"/>
      <c r="R26" s="376">
        <v>3</v>
      </c>
      <c r="S26" s="377">
        <f>Q26*R26</f>
        <v>0</v>
      </c>
      <c r="T26" s="385"/>
      <c r="U26" s="386"/>
      <c r="V26" s="387"/>
      <c r="W26" s="1213"/>
      <c r="X26" s="1106">
        <f>D26+G26+P26+S26-W26</f>
        <v>0</v>
      </c>
    </row>
    <row r="27" spans="1:24" s="389" customFormat="1" ht="11.25" customHeight="1" thickTop="1" thickBot="1" x14ac:dyDescent="0.25">
      <c r="A27" s="388"/>
      <c r="M27" s="390"/>
      <c r="U27" s="391"/>
      <c r="V27" s="391"/>
      <c r="X27" s="392"/>
    </row>
    <row r="28" spans="1:24" s="320" customFormat="1" ht="33.75" customHeight="1" thickTop="1" thickBot="1" x14ac:dyDescent="0.25">
      <c r="A28" s="393" t="s">
        <v>11</v>
      </c>
      <c r="B28" s="394">
        <f>B26+B25+B18+B13</f>
        <v>0</v>
      </c>
      <c r="C28" s="395" t="s">
        <v>277</v>
      </c>
      <c r="D28" s="492">
        <f>D26+D25+D17+D12</f>
        <v>0</v>
      </c>
      <c r="E28" s="394">
        <f>E26+E25+E19+E14</f>
        <v>0</v>
      </c>
      <c r="F28" s="379" t="s">
        <v>277</v>
      </c>
      <c r="G28" s="396">
        <f>G26+G25+G19+G12</f>
        <v>0</v>
      </c>
      <c r="H28" s="397">
        <f>H19+H14</f>
        <v>0</v>
      </c>
      <c r="I28" s="395" t="s">
        <v>277</v>
      </c>
      <c r="J28" s="376">
        <f>J19+J12</f>
        <v>0</v>
      </c>
      <c r="K28" s="395">
        <f>K14+K19</f>
        <v>0</v>
      </c>
      <c r="L28" s="395" t="s">
        <v>277</v>
      </c>
      <c r="M28" s="395">
        <f>M12+M19</f>
        <v>0</v>
      </c>
      <c r="N28" s="394">
        <f>N26+N25+N19+N14</f>
        <v>0</v>
      </c>
      <c r="O28" s="395" t="s">
        <v>277</v>
      </c>
      <c r="P28" s="376">
        <f>P26+P25+P19+P12</f>
        <v>0</v>
      </c>
      <c r="Q28" s="394">
        <f>Q26+Q25+Q19+Q14</f>
        <v>0</v>
      </c>
      <c r="R28" s="395" t="s">
        <v>277</v>
      </c>
      <c r="S28" s="376">
        <f>S26+S25+S19+S12</f>
        <v>0</v>
      </c>
      <c r="T28" s="399">
        <f>SUM(T12:T20)</f>
        <v>0</v>
      </c>
      <c r="U28" s="395" t="s">
        <v>277</v>
      </c>
      <c r="V28" s="400">
        <f>V17+V12</f>
        <v>0</v>
      </c>
      <c r="W28" s="398">
        <f>W26+W25+W19+W14</f>
        <v>0</v>
      </c>
      <c r="X28" s="401">
        <f>X14+X19+X25+X26</f>
        <v>0</v>
      </c>
    </row>
    <row r="29" spans="1:24" ht="13.5" thickTop="1" x14ac:dyDescent="0.2">
      <c r="J29" s="1074"/>
    </row>
    <row r="30" spans="1:24" x14ac:dyDescent="0.2">
      <c r="A30" s="159" t="s">
        <v>276</v>
      </c>
      <c r="B30" s="1075"/>
      <c r="C30" s="1075"/>
      <c r="D30" s="1075"/>
      <c r="E30" s="1075"/>
      <c r="F30" s="1075"/>
      <c r="G30" s="1075"/>
      <c r="H30" s="1075"/>
      <c r="I30" s="1075"/>
    </row>
    <row r="31" spans="1:24" x14ac:dyDescent="0.2">
      <c r="A31" s="159" t="s">
        <v>494</v>
      </c>
    </row>
  </sheetData>
  <sheetProtection sheet="1" objects="1" scenarios="1" selectLockedCells="1"/>
  <customSheetViews>
    <customSheetView guid="{2CE9943A-8A31-4E31-B3EE-3F9C82D3339D}" scale="75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61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0">
    <mergeCell ref="U10:U11"/>
    <mergeCell ref="J12:J16"/>
    <mergeCell ref="L12:L16"/>
    <mergeCell ref="M12:M16"/>
    <mergeCell ref="E10:G10"/>
    <mergeCell ref="K10:K11"/>
    <mergeCell ref="I10:I11"/>
    <mergeCell ref="N10:N11"/>
    <mergeCell ref="Q10:Q11"/>
    <mergeCell ref="P12:P16"/>
    <mergeCell ref="R12:R16"/>
    <mergeCell ref="S12:S16"/>
    <mergeCell ref="I12:I16"/>
    <mergeCell ref="D17:D21"/>
    <mergeCell ref="V17:V21"/>
    <mergeCell ref="D12:D16"/>
    <mergeCell ref="F12:F16"/>
    <mergeCell ref="G12:G16"/>
    <mergeCell ref="O12:O16"/>
    <mergeCell ref="V12:V16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68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Tabelle69"/>
  <dimension ref="A1:Y29"/>
  <sheetViews>
    <sheetView zoomScale="55" zoomScaleNormal="55" workbookViewId="0"/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9" customWidth="1"/>
    <col min="6" max="6" width="8.5703125" customWidth="1"/>
    <col min="7" max="7" width="8.7109375" customWidth="1"/>
    <col min="8" max="8" width="7" customWidth="1"/>
    <col min="9" max="9" width="12.28515625" customWidth="1"/>
    <col min="10" max="10" width="6.28515625" customWidth="1"/>
    <col min="11" max="11" width="8.42578125" customWidth="1"/>
    <col min="12" max="12" width="7" customWidth="1"/>
    <col min="13" max="13" width="6.28515625" customWidth="1"/>
    <col min="14" max="14" width="8.42578125" customWidth="1"/>
    <col min="15" max="15" width="7" style="409" customWidth="1"/>
    <col min="16" max="16" width="6.42578125" customWidth="1"/>
    <col min="17" max="17" width="7.85546875" customWidth="1"/>
    <col min="18" max="18" width="7.42578125" style="409" customWidth="1"/>
    <col min="19" max="19" width="6.28515625" customWidth="1"/>
    <col min="20" max="20" width="7" customWidth="1"/>
    <col min="21" max="21" width="13.140625" style="402" customWidth="1"/>
    <col min="22" max="22" width="8" style="402" customWidth="1"/>
    <col min="23" max="23" width="10.140625" customWidth="1"/>
    <col min="24" max="24" width="12" customWidth="1"/>
    <col min="25" max="25" width="0.42578125" customWidth="1"/>
  </cols>
  <sheetData>
    <row r="1" spans="1:25" x14ac:dyDescent="0.2">
      <c r="A1" s="2" t="s">
        <v>117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410"/>
      <c r="P1" s="2"/>
      <c r="Q1" s="2"/>
      <c r="R1" s="410"/>
      <c r="S1" s="2"/>
      <c r="T1" s="2"/>
      <c r="U1" s="265"/>
      <c r="V1" s="265"/>
      <c r="W1" s="2"/>
      <c r="X1" s="2"/>
    </row>
    <row r="2" spans="1:25" ht="9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410"/>
      <c r="P2" s="2"/>
      <c r="Q2" s="2"/>
      <c r="R2" s="410"/>
      <c r="S2" s="2"/>
      <c r="T2" s="2"/>
      <c r="U2" s="265"/>
      <c r="V2" s="265"/>
      <c r="W2" s="2"/>
      <c r="X2" s="2"/>
    </row>
    <row r="3" spans="1:25" ht="24.75" customHeight="1" x14ac:dyDescent="0.25">
      <c r="A3" s="403" t="s">
        <v>104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404"/>
      <c r="P3" s="14"/>
      <c r="Q3" s="14"/>
      <c r="R3" s="404"/>
      <c r="S3" s="14"/>
      <c r="T3" s="14"/>
      <c r="U3" s="14"/>
      <c r="V3" s="14"/>
      <c r="W3" s="14"/>
      <c r="X3" s="14"/>
    </row>
    <row r="4" spans="1:25" ht="33.75" customHeight="1" x14ac:dyDescent="0.2">
      <c r="A4" s="405" t="s">
        <v>591</v>
      </c>
      <c r="B4" s="406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7"/>
      <c r="P4" s="406"/>
      <c r="Q4" s="406"/>
      <c r="R4" s="407"/>
      <c r="S4" s="406"/>
      <c r="T4" s="406"/>
      <c r="U4" s="406"/>
      <c r="V4" s="406"/>
      <c r="W4" s="406"/>
      <c r="X4" s="406"/>
      <c r="Y4" s="408"/>
    </row>
    <row r="5" spans="1:25" ht="24.75" customHeight="1" x14ac:dyDescent="0.25">
      <c r="A5" s="271" t="s">
        <v>2</v>
      </c>
      <c r="B5" s="272"/>
      <c r="C5" s="273"/>
      <c r="D5" s="273"/>
      <c r="E5" s="273"/>
      <c r="F5" s="273"/>
      <c r="G5" s="273"/>
      <c r="H5" s="273"/>
      <c r="I5" s="273"/>
      <c r="J5" s="273"/>
      <c r="K5" s="272"/>
      <c r="L5" s="272"/>
      <c r="M5" s="272"/>
      <c r="N5" s="271" t="s">
        <v>3</v>
      </c>
      <c r="P5" s="268"/>
      <c r="Q5" s="268"/>
      <c r="R5" s="410"/>
      <c r="S5" s="2"/>
      <c r="T5" s="2"/>
      <c r="U5" s="265"/>
      <c r="V5" s="271" t="s">
        <v>4</v>
      </c>
      <c r="X5" s="281" t="str">
        <f>Logo!B1</f>
        <v>2026/27</v>
      </c>
    </row>
    <row r="6" spans="1:25" ht="12" customHeight="1" x14ac:dyDescent="0.2">
      <c r="B6" s="2"/>
      <c r="C6" s="4"/>
      <c r="D6" s="4"/>
      <c r="E6" s="4"/>
      <c r="F6" s="4"/>
      <c r="G6" s="4"/>
      <c r="H6" s="4"/>
      <c r="I6" s="4"/>
      <c r="J6" s="4"/>
      <c r="K6" s="2"/>
      <c r="L6" s="2"/>
      <c r="M6" s="2"/>
      <c r="N6" s="1"/>
      <c r="O6" s="411"/>
      <c r="P6" s="268"/>
      <c r="Q6" s="268"/>
      <c r="R6" s="410"/>
      <c r="S6" s="2"/>
      <c r="T6" s="2"/>
      <c r="U6" s="265"/>
      <c r="V6" s="265"/>
      <c r="W6" s="2"/>
      <c r="X6" s="1337"/>
    </row>
    <row r="7" spans="1:25" ht="12" customHeight="1" thickBo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1"/>
      <c r="O7" s="411"/>
      <c r="P7" s="5"/>
      <c r="Q7" s="7"/>
      <c r="R7" s="410"/>
      <c r="S7" s="2"/>
      <c r="T7" s="2"/>
      <c r="U7" s="265"/>
      <c r="V7" s="265"/>
      <c r="W7" s="2"/>
      <c r="X7" s="2"/>
    </row>
    <row r="8" spans="1:25" s="281" customFormat="1" ht="16.5" thickTop="1" x14ac:dyDescent="0.25">
      <c r="A8" s="274"/>
      <c r="B8" s="275" t="s">
        <v>5</v>
      </c>
      <c r="C8" s="276"/>
      <c r="D8" s="276"/>
      <c r="E8" s="276"/>
      <c r="F8" s="276"/>
      <c r="G8" s="277"/>
      <c r="H8" s="275" t="s">
        <v>6</v>
      </c>
      <c r="I8" s="276"/>
      <c r="J8" s="276"/>
      <c r="K8" s="276"/>
      <c r="L8" s="276"/>
      <c r="M8" s="276"/>
      <c r="N8" s="276"/>
      <c r="O8" s="412"/>
      <c r="P8" s="276"/>
      <c r="Q8" s="276"/>
      <c r="R8" s="412"/>
      <c r="S8" s="277"/>
      <c r="T8" s="276"/>
      <c r="U8" s="278"/>
      <c r="V8" s="278"/>
      <c r="W8" s="279" t="s">
        <v>73</v>
      </c>
      <c r="X8" s="280" t="s">
        <v>8</v>
      </c>
    </row>
    <row r="9" spans="1:25" ht="16.5" thickBot="1" x14ac:dyDescent="0.3">
      <c r="A9" s="282"/>
      <c r="B9" s="2"/>
      <c r="C9" s="2"/>
      <c r="D9" s="2"/>
      <c r="E9" s="2"/>
      <c r="F9" s="2"/>
      <c r="G9" s="2"/>
      <c r="H9" s="114" t="s">
        <v>52</v>
      </c>
      <c r="I9" s="88"/>
      <c r="J9" s="88"/>
      <c r="K9" s="283"/>
      <c r="L9" s="283"/>
      <c r="M9" s="283"/>
      <c r="N9" s="283"/>
      <c r="O9" s="413"/>
      <c r="P9" s="283"/>
      <c r="Q9" s="283"/>
      <c r="R9" s="414"/>
      <c r="S9" s="89"/>
      <c r="T9" s="227"/>
      <c r="U9" s="284"/>
      <c r="V9" s="284"/>
      <c r="W9" s="116"/>
      <c r="X9" s="16"/>
    </row>
    <row r="10" spans="1:25" ht="14.25" thickTop="1" thickBot="1" x14ac:dyDescent="0.25">
      <c r="A10" s="13"/>
      <c r="B10" s="117"/>
      <c r="C10" s="83"/>
      <c r="D10" s="83"/>
      <c r="E10" s="83"/>
      <c r="F10" s="83"/>
      <c r="G10" s="118"/>
      <c r="H10" s="415" t="s">
        <v>74</v>
      </c>
      <c r="I10" s="286"/>
      <c r="J10" s="287"/>
      <c r="K10" s="288" t="s">
        <v>75</v>
      </c>
      <c r="L10" s="289"/>
      <c r="M10" s="289"/>
      <c r="N10" s="289"/>
      <c r="O10" s="416"/>
      <c r="P10" s="289"/>
      <c r="Q10" s="289"/>
      <c r="R10" s="417"/>
      <c r="S10" s="290"/>
      <c r="U10" s="291" t="s">
        <v>105</v>
      </c>
      <c r="V10" s="292"/>
      <c r="W10" s="418"/>
      <c r="X10" s="238"/>
    </row>
    <row r="11" spans="1:25" ht="164.25" customHeight="1" thickTop="1" x14ac:dyDescent="0.2">
      <c r="A11" s="21" t="s">
        <v>76</v>
      </c>
      <c r="B11" s="22" t="s">
        <v>39</v>
      </c>
      <c r="C11" s="22" t="s">
        <v>77</v>
      </c>
      <c r="D11" s="23" t="s">
        <v>11</v>
      </c>
      <c r="E11" s="294" t="s">
        <v>588</v>
      </c>
      <c r="F11" s="295"/>
      <c r="G11" s="296"/>
      <c r="H11" s="348" t="s">
        <v>46</v>
      </c>
      <c r="I11" s="27" t="s">
        <v>134</v>
      </c>
      <c r="J11" s="94" t="s">
        <v>11</v>
      </c>
      <c r="K11" s="419" t="s">
        <v>79</v>
      </c>
      <c r="L11" s="29" t="s">
        <v>81</v>
      </c>
      <c r="M11" s="297" t="s">
        <v>11</v>
      </c>
      <c r="N11" s="30" t="s">
        <v>80</v>
      </c>
      <c r="O11" s="420" t="s">
        <v>81</v>
      </c>
      <c r="P11" s="297" t="s">
        <v>11</v>
      </c>
      <c r="Q11" s="298" t="s">
        <v>82</v>
      </c>
      <c r="R11" s="420" t="s">
        <v>81</v>
      </c>
      <c r="S11" s="299" t="s">
        <v>11</v>
      </c>
      <c r="T11" s="300" t="s">
        <v>39</v>
      </c>
      <c r="U11" s="301" t="s">
        <v>279</v>
      </c>
      <c r="V11" s="302" t="s">
        <v>11</v>
      </c>
      <c r="W11" s="248" t="s">
        <v>83</v>
      </c>
      <c r="X11" s="32" t="s">
        <v>491</v>
      </c>
    </row>
    <row r="12" spans="1:25" ht="22.5" x14ac:dyDescent="0.2">
      <c r="A12" s="33"/>
      <c r="B12" s="34"/>
      <c r="C12" s="34"/>
      <c r="D12" s="35"/>
      <c r="E12" s="36" t="s">
        <v>85</v>
      </c>
      <c r="F12" s="37" t="s">
        <v>86</v>
      </c>
      <c r="G12" s="421" t="s">
        <v>11</v>
      </c>
      <c r="H12" s="422"/>
      <c r="I12" s="40"/>
      <c r="J12" s="95"/>
      <c r="K12" s="423"/>
      <c r="L12" s="42"/>
      <c r="M12" s="303"/>
      <c r="N12" s="43"/>
      <c r="O12" s="420"/>
      <c r="P12" s="297"/>
      <c r="Q12" s="39"/>
      <c r="R12" s="420"/>
      <c r="S12" s="31"/>
      <c r="T12" s="304"/>
      <c r="U12" s="305"/>
      <c r="V12" s="305"/>
      <c r="W12" s="252"/>
      <c r="X12" s="45"/>
    </row>
    <row r="13" spans="1:25" ht="5.25" customHeight="1" thickBot="1" x14ac:dyDescent="0.25">
      <c r="A13" s="33"/>
      <c r="B13" s="34"/>
      <c r="C13" s="34"/>
      <c r="D13" s="35"/>
      <c r="E13" s="36"/>
      <c r="F13" s="37"/>
      <c r="G13" s="38"/>
      <c r="H13" s="422"/>
      <c r="I13" s="40"/>
      <c r="J13" s="95"/>
      <c r="K13" s="423"/>
      <c r="L13" s="42"/>
      <c r="M13" s="303"/>
      <c r="N13" s="43"/>
      <c r="O13" s="420"/>
      <c r="P13" s="297"/>
      <c r="Q13" s="39"/>
      <c r="R13" s="420"/>
      <c r="S13" s="31"/>
      <c r="T13" s="29"/>
      <c r="U13" s="306"/>
      <c r="V13" s="307"/>
      <c r="W13" s="44"/>
      <c r="X13" s="45"/>
    </row>
    <row r="14" spans="1:25" s="320" customFormat="1" ht="30" customHeight="1" x14ac:dyDescent="0.2">
      <c r="A14" s="331" t="s">
        <v>87</v>
      </c>
      <c r="B14" s="424"/>
      <c r="C14" s="309">
        <v>15</v>
      </c>
      <c r="D14" s="425">
        <f>B14*C14</f>
        <v>0</v>
      </c>
      <c r="E14" s="426"/>
      <c r="F14" s="1103">
        <v>0.12</v>
      </c>
      <c r="G14" s="428">
        <f>E14*F14</f>
        <v>0</v>
      </c>
      <c r="H14" s="429"/>
      <c r="I14" s="430">
        <v>2</v>
      </c>
      <c r="J14" s="425">
        <f>H14*I14</f>
        <v>0</v>
      </c>
      <c r="K14" s="431"/>
      <c r="L14" s="430">
        <v>1</v>
      </c>
      <c r="M14" s="425">
        <f>K14*L14</f>
        <v>0</v>
      </c>
      <c r="N14" s="432"/>
      <c r="O14" s="433">
        <v>7.5</v>
      </c>
      <c r="P14" s="434">
        <f>N14*O14</f>
        <v>0</v>
      </c>
      <c r="Q14" s="424"/>
      <c r="R14" s="433">
        <v>10.5</v>
      </c>
      <c r="S14" s="434">
        <f>Q14*R14</f>
        <v>0</v>
      </c>
      <c r="T14" s="435"/>
      <c r="U14" s="317" t="s">
        <v>106</v>
      </c>
      <c r="V14" s="436">
        <f>T14*1+T15*2</f>
        <v>0</v>
      </c>
      <c r="W14" s="437"/>
      <c r="X14" s="438">
        <f>D14+G14+J14+M14+P14+S14+V14-W14</f>
        <v>0</v>
      </c>
    </row>
    <row r="15" spans="1:25" s="320" customFormat="1" ht="30" customHeight="1" thickBot="1" x14ac:dyDescent="0.25">
      <c r="A15" s="439"/>
      <c r="B15" s="440"/>
      <c r="C15" s="440"/>
      <c r="D15" s="441"/>
      <c r="E15" s="442"/>
      <c r="F15" s="443"/>
      <c r="G15" s="444"/>
      <c r="H15" s="445"/>
      <c r="I15" s="440"/>
      <c r="J15" s="446"/>
      <c r="K15" s="447"/>
      <c r="L15" s="440"/>
      <c r="M15" s="448"/>
      <c r="N15" s="449"/>
      <c r="O15" s="450"/>
      <c r="P15" s="451"/>
      <c r="Q15" s="440"/>
      <c r="R15" s="450"/>
      <c r="S15" s="452"/>
      <c r="T15" s="453"/>
      <c r="U15" s="454" t="s">
        <v>107</v>
      </c>
      <c r="V15" s="455"/>
      <c r="W15" s="328"/>
      <c r="X15" s="330"/>
    </row>
    <row r="16" spans="1:25" s="467" customFormat="1" ht="30" customHeight="1" x14ac:dyDescent="0.2">
      <c r="A16" s="456" t="s">
        <v>114</v>
      </c>
      <c r="B16" s="457"/>
      <c r="C16" s="458">
        <v>15</v>
      </c>
      <c r="D16" s="425">
        <f>B16*C16</f>
        <v>0</v>
      </c>
      <c r="E16" s="459"/>
      <c r="F16" s="460">
        <v>0.12</v>
      </c>
      <c r="G16" s="434">
        <f>E16*F16</f>
        <v>0</v>
      </c>
      <c r="H16" s="461"/>
      <c r="I16" s="458">
        <v>1</v>
      </c>
      <c r="J16" s="425">
        <f>H16*I16</f>
        <v>0</v>
      </c>
      <c r="K16" s="462"/>
      <c r="L16" s="458">
        <v>1</v>
      </c>
      <c r="M16" s="425">
        <f>K16*L16</f>
        <v>0</v>
      </c>
      <c r="N16" s="463"/>
      <c r="O16" s="464">
        <v>7.5</v>
      </c>
      <c r="P16" s="434">
        <f>N16*O16</f>
        <v>0</v>
      </c>
      <c r="Q16" s="457"/>
      <c r="R16" s="464">
        <v>10.5</v>
      </c>
      <c r="S16" s="434">
        <f>Q16*R16</f>
        <v>0</v>
      </c>
      <c r="T16" s="465"/>
      <c r="U16" s="333" t="s">
        <v>115</v>
      </c>
      <c r="V16" s="436">
        <f>T16*1+T17*2</f>
        <v>0</v>
      </c>
      <c r="W16" s="466"/>
      <c r="X16" s="438">
        <f>D16+G16+J16+M16+P16+S16+V16-W16</f>
        <v>0</v>
      </c>
    </row>
    <row r="17" spans="1:24" s="320" customFormat="1" ht="30" customHeight="1" thickBot="1" x14ac:dyDescent="0.25">
      <c r="A17" s="321"/>
      <c r="B17" s="324"/>
      <c r="C17" s="468"/>
      <c r="D17" s="469"/>
      <c r="E17" s="325"/>
      <c r="F17" s="470"/>
      <c r="G17" s="444"/>
      <c r="H17" s="471"/>
      <c r="I17" s="468"/>
      <c r="J17" s="446"/>
      <c r="K17" s="472"/>
      <c r="L17" s="468"/>
      <c r="M17" s="469"/>
      <c r="N17" s="327"/>
      <c r="O17" s="473"/>
      <c r="P17" s="474"/>
      <c r="Q17" s="324"/>
      <c r="R17" s="473"/>
      <c r="S17" s="452"/>
      <c r="T17" s="475"/>
      <c r="U17" s="476" t="s">
        <v>107</v>
      </c>
      <c r="V17" s="477"/>
      <c r="W17" s="328"/>
      <c r="X17" s="330"/>
    </row>
    <row r="18" spans="1:24" s="320" customFormat="1" ht="30" customHeight="1" x14ac:dyDescent="0.2">
      <c r="A18" s="331" t="s">
        <v>116</v>
      </c>
      <c r="B18" s="424"/>
      <c r="C18" s="430">
        <v>15</v>
      </c>
      <c r="D18" s="425">
        <f>B18*C18</f>
        <v>0</v>
      </c>
      <c r="E18" s="426"/>
      <c r="F18" s="478">
        <v>0.12</v>
      </c>
      <c r="G18" s="434">
        <f>E18*F18</f>
        <v>0</v>
      </c>
      <c r="H18" s="429"/>
      <c r="I18" s="430">
        <v>1</v>
      </c>
      <c r="J18" s="425">
        <f>H18*I18</f>
        <v>0</v>
      </c>
      <c r="K18" s="431"/>
      <c r="L18" s="430">
        <v>1</v>
      </c>
      <c r="M18" s="425">
        <f>K18*L18</f>
        <v>0</v>
      </c>
      <c r="N18" s="432"/>
      <c r="O18" s="433">
        <v>7</v>
      </c>
      <c r="P18" s="434">
        <f>N18*O18</f>
        <v>0</v>
      </c>
      <c r="Q18" s="424"/>
      <c r="R18" s="433">
        <v>10.5</v>
      </c>
      <c r="S18" s="434">
        <f>Q18*R18</f>
        <v>0</v>
      </c>
      <c r="T18" s="479"/>
      <c r="U18" s="317" t="s">
        <v>106</v>
      </c>
      <c r="V18" s="436">
        <f>T18*1+T19*2</f>
        <v>0</v>
      </c>
      <c r="W18" s="466"/>
      <c r="X18" s="438">
        <f>D18+G18+J18+M18+P18+S18+V18-W18</f>
        <v>0</v>
      </c>
    </row>
    <row r="19" spans="1:24" s="320" customFormat="1" ht="30" customHeight="1" thickBot="1" x14ac:dyDescent="0.25">
      <c r="A19" s="439"/>
      <c r="B19" s="440"/>
      <c r="C19" s="448"/>
      <c r="D19" s="441"/>
      <c r="E19" s="442"/>
      <c r="F19" s="480"/>
      <c r="G19" s="444"/>
      <c r="H19" s="445"/>
      <c r="I19" s="448"/>
      <c r="J19" s="446"/>
      <c r="K19" s="447"/>
      <c r="L19" s="448"/>
      <c r="M19" s="441"/>
      <c r="N19" s="449"/>
      <c r="O19" s="450"/>
      <c r="P19" s="451"/>
      <c r="Q19" s="440"/>
      <c r="R19" s="450"/>
      <c r="S19" s="452"/>
      <c r="T19" s="481"/>
      <c r="U19" s="482" t="s">
        <v>107</v>
      </c>
      <c r="V19" s="455"/>
      <c r="W19" s="328"/>
      <c r="X19" s="330"/>
    </row>
    <row r="20" spans="1:24" s="484" customFormat="1" ht="30" customHeight="1" x14ac:dyDescent="0.2">
      <c r="A20" s="456" t="s">
        <v>90</v>
      </c>
      <c r="B20" s="457"/>
      <c r="C20" s="458">
        <v>15</v>
      </c>
      <c r="D20" s="425">
        <f>B20*C20</f>
        <v>0</v>
      </c>
      <c r="E20" s="483"/>
      <c r="F20" s="460">
        <v>0.12</v>
      </c>
      <c r="G20" s="434">
        <f>E20*F20</f>
        <v>0</v>
      </c>
      <c r="H20" s="461"/>
      <c r="I20" s="458">
        <v>2</v>
      </c>
      <c r="J20" s="425">
        <f>H20*I20</f>
        <v>0</v>
      </c>
      <c r="K20" s="462"/>
      <c r="L20" s="458">
        <v>1</v>
      </c>
      <c r="M20" s="425">
        <f>K20*L20</f>
        <v>0</v>
      </c>
      <c r="N20" s="463"/>
      <c r="O20" s="464">
        <v>7</v>
      </c>
      <c r="P20" s="434">
        <f>N20*O20</f>
        <v>0</v>
      </c>
      <c r="Q20" s="457"/>
      <c r="R20" s="464">
        <v>10.5</v>
      </c>
      <c r="S20" s="434">
        <f>Q20*R20</f>
        <v>0</v>
      </c>
      <c r="T20" s="465"/>
      <c r="U20" s="333" t="s">
        <v>115</v>
      </c>
      <c r="V20" s="436">
        <f>T20*1+T21*2</f>
        <v>0</v>
      </c>
      <c r="W20" s="466"/>
      <c r="X20" s="438">
        <f>D20+G20+J20+M20+P20+S20+V20-W20</f>
        <v>0</v>
      </c>
    </row>
    <row r="21" spans="1:24" s="320" customFormat="1" ht="30" customHeight="1" thickBot="1" x14ac:dyDescent="0.25">
      <c r="A21" s="439"/>
      <c r="B21" s="440"/>
      <c r="C21" s="448"/>
      <c r="D21" s="441"/>
      <c r="E21" s="442"/>
      <c r="F21" s="480"/>
      <c r="G21" s="444"/>
      <c r="H21" s="445"/>
      <c r="I21" s="448"/>
      <c r="J21" s="446"/>
      <c r="K21" s="447"/>
      <c r="L21" s="448"/>
      <c r="M21" s="441"/>
      <c r="N21" s="449"/>
      <c r="O21" s="450"/>
      <c r="P21" s="451"/>
      <c r="Q21" s="440"/>
      <c r="R21" s="450"/>
      <c r="S21" s="452"/>
      <c r="T21" s="453"/>
      <c r="U21" s="454" t="s">
        <v>107</v>
      </c>
      <c r="V21" s="455"/>
      <c r="W21" s="485"/>
      <c r="X21" s="330"/>
    </row>
    <row r="22" spans="1:24" ht="12" customHeight="1" thickTop="1" thickBot="1" x14ac:dyDescent="0.25">
      <c r="A22" s="339"/>
      <c r="B22" s="340"/>
      <c r="C22" s="341"/>
      <c r="D22" s="341"/>
      <c r="E22" s="342"/>
      <c r="F22" s="343"/>
      <c r="G22" s="343"/>
      <c r="H22" s="340"/>
      <c r="I22" s="341"/>
      <c r="K22" s="344"/>
      <c r="L22" s="341"/>
      <c r="M22" s="257"/>
      <c r="N22" s="340"/>
      <c r="O22" s="486"/>
      <c r="P22" s="341"/>
      <c r="Q22" s="340"/>
      <c r="R22" s="486"/>
      <c r="S22" s="341"/>
      <c r="T22" s="341"/>
      <c r="U22" s="345"/>
      <c r="V22" s="345"/>
      <c r="W22" s="346"/>
      <c r="X22" s="347"/>
    </row>
    <row r="23" spans="1:24" ht="68.25" thickTop="1" x14ac:dyDescent="0.2">
      <c r="A23" s="21" t="s">
        <v>110</v>
      </c>
      <c r="B23" s="22" t="s">
        <v>39</v>
      </c>
      <c r="C23" s="22" t="s">
        <v>77</v>
      </c>
      <c r="D23" s="23" t="s">
        <v>11</v>
      </c>
      <c r="E23" s="294" t="s">
        <v>590</v>
      </c>
      <c r="F23" s="25"/>
      <c r="G23" s="26"/>
      <c r="H23" s="349"/>
      <c r="I23" s="350"/>
      <c r="J23" s="351"/>
      <c r="K23" s="349"/>
      <c r="L23" s="350"/>
      <c r="M23" s="351"/>
      <c r="N23" s="30" t="s">
        <v>80</v>
      </c>
      <c r="O23" s="420" t="s">
        <v>81</v>
      </c>
      <c r="P23" s="297" t="s">
        <v>11</v>
      </c>
      <c r="Q23" s="298" t="s">
        <v>82</v>
      </c>
      <c r="R23" s="420" t="s">
        <v>81</v>
      </c>
      <c r="S23" s="297" t="s">
        <v>11</v>
      </c>
      <c r="T23" s="487"/>
      <c r="U23" s="488"/>
      <c r="V23" s="489"/>
      <c r="W23" s="248" t="s">
        <v>83</v>
      </c>
      <c r="X23" s="32" t="s">
        <v>84</v>
      </c>
    </row>
    <row r="24" spans="1:24" ht="23.25" thickBot="1" x14ac:dyDescent="0.25">
      <c r="A24" s="33"/>
      <c r="B24" s="34"/>
      <c r="C24" s="34"/>
      <c r="D24" s="35"/>
      <c r="E24" s="36" t="s">
        <v>111</v>
      </c>
      <c r="F24" s="37" t="s">
        <v>86</v>
      </c>
      <c r="G24" s="421" t="s">
        <v>11</v>
      </c>
      <c r="H24" s="355"/>
      <c r="I24" s="356"/>
      <c r="J24" s="357"/>
      <c r="K24" s="355"/>
      <c r="L24" s="356"/>
      <c r="M24" s="357"/>
      <c r="N24" s="43"/>
      <c r="O24" s="420"/>
      <c r="P24" s="297"/>
      <c r="Q24" s="39"/>
      <c r="R24" s="420"/>
      <c r="S24" s="297"/>
      <c r="T24" s="358"/>
      <c r="U24" s="359"/>
      <c r="V24" s="490"/>
      <c r="W24" s="252"/>
      <c r="X24" s="361"/>
    </row>
    <row r="25" spans="1:24" s="320" customFormat="1" ht="24" thickTop="1" thickBot="1" x14ac:dyDescent="0.25">
      <c r="A25" s="374" t="s">
        <v>112</v>
      </c>
      <c r="B25" s="375"/>
      <c r="C25" s="376">
        <v>4</v>
      </c>
      <c r="D25" s="377">
        <f>B25*C25</f>
        <v>0</v>
      </c>
      <c r="E25" s="378"/>
      <c r="F25" s="379">
        <v>0.6</v>
      </c>
      <c r="G25" s="380">
        <f>F25*E25</f>
        <v>0</v>
      </c>
      <c r="H25" s="381"/>
      <c r="I25" s="382"/>
      <c r="J25" s="383"/>
      <c r="K25" s="381"/>
      <c r="L25" s="382"/>
      <c r="M25" s="383"/>
      <c r="N25" s="384"/>
      <c r="O25" s="492">
        <v>2</v>
      </c>
      <c r="P25" s="493">
        <f>N25*O25</f>
        <v>0</v>
      </c>
      <c r="Q25" s="375"/>
      <c r="R25" s="492">
        <v>3</v>
      </c>
      <c r="S25" s="493">
        <f>Q25*R25</f>
        <v>0</v>
      </c>
      <c r="T25" s="385"/>
      <c r="U25" s="386"/>
      <c r="V25" s="387"/>
      <c r="W25" s="494"/>
      <c r="X25" s="1107">
        <f>D25+G25+P25+S25-W25</f>
        <v>0</v>
      </c>
    </row>
    <row r="26" spans="1:24" s="389" customFormat="1" ht="14.25" thickTop="1" thickBot="1" x14ac:dyDescent="0.25">
      <c r="A26" s="495"/>
      <c r="B26" s="496"/>
      <c r="C26" s="496"/>
      <c r="D26" s="496"/>
      <c r="E26" s="496"/>
      <c r="F26" s="496"/>
      <c r="G26" s="496"/>
      <c r="H26" s="496"/>
      <c r="I26" s="496"/>
      <c r="J26" s="496"/>
      <c r="K26" s="496"/>
      <c r="L26" s="496"/>
      <c r="M26" s="497"/>
      <c r="N26" s="496"/>
      <c r="O26" s="498"/>
      <c r="P26" s="496"/>
      <c r="Q26" s="496"/>
      <c r="R26" s="498"/>
      <c r="S26" s="496"/>
      <c r="T26" s="496"/>
      <c r="U26" s="499"/>
      <c r="V26" s="499"/>
      <c r="W26" s="496"/>
      <c r="X26" s="500"/>
    </row>
    <row r="27" spans="1:24" s="320" customFormat="1" ht="32.25" customHeight="1" thickTop="1" thickBot="1" x14ac:dyDescent="0.25">
      <c r="A27" s="393" t="s">
        <v>11</v>
      </c>
      <c r="B27" s="394">
        <f>+B20+B18+B16+B14</f>
        <v>0</v>
      </c>
      <c r="C27" s="1104" t="s">
        <v>277</v>
      </c>
      <c r="D27" s="492">
        <f>+D20+D18+D16+D14</f>
        <v>0</v>
      </c>
      <c r="E27" s="394">
        <f>+E20+E18+E16+E14</f>
        <v>0</v>
      </c>
      <c r="F27" s="1104" t="s">
        <v>277</v>
      </c>
      <c r="G27" s="396">
        <f>G20+G18+G16+G14</f>
        <v>0</v>
      </c>
      <c r="H27" s="397">
        <f>H20+H18+H16+H14</f>
        <v>0</v>
      </c>
      <c r="I27" s="1104" t="s">
        <v>277</v>
      </c>
      <c r="J27" s="376">
        <f>J20+J18+J16+J14</f>
        <v>0</v>
      </c>
      <c r="K27" s="395">
        <f>K14+K16+K18+K20</f>
        <v>0</v>
      </c>
      <c r="L27" s="1104" t="s">
        <v>277</v>
      </c>
      <c r="M27" s="395">
        <f>M14+M16+M18+M20</f>
        <v>0</v>
      </c>
      <c r="N27" s="394">
        <f>N20+N18+N16+N14</f>
        <v>0</v>
      </c>
      <c r="O27" s="1104" t="s">
        <v>277</v>
      </c>
      <c r="P27" s="396">
        <f>P20+P18+P16+P14</f>
        <v>0</v>
      </c>
      <c r="Q27" s="394">
        <f>Q20+Q18+Q16+Q14</f>
        <v>0</v>
      </c>
      <c r="R27" s="1104" t="s">
        <v>277</v>
      </c>
      <c r="S27" s="396">
        <f>S20+S18+S16+S14</f>
        <v>0</v>
      </c>
      <c r="T27" s="376">
        <f>SUM(T14:T21)</f>
        <v>0</v>
      </c>
      <c r="U27" s="1104" t="s">
        <v>277</v>
      </c>
      <c r="V27" s="501">
        <f>V20+V18+V16+V14</f>
        <v>0</v>
      </c>
      <c r="W27" s="398">
        <f>W20+W18+W16+W14</f>
        <v>0</v>
      </c>
      <c r="X27" s="401">
        <f>X14+X16+X18+X20</f>
        <v>0</v>
      </c>
    </row>
    <row r="28" spans="1:24" ht="13.5" thickTop="1" x14ac:dyDescent="0.2"/>
    <row r="29" spans="1:24" x14ac:dyDescent="0.2">
      <c r="A29" s="159" t="s">
        <v>494</v>
      </c>
    </row>
  </sheetData>
  <customSheetViews>
    <customSheetView guid="{2CE9943A-8A31-4E31-B3EE-3F9C82D3339D}" scale="75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52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57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Tabelle70"/>
  <dimension ref="A1:Y29"/>
  <sheetViews>
    <sheetView zoomScale="70" zoomScaleNormal="70" workbookViewId="0"/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9" customWidth="1"/>
    <col min="6" max="6" width="8.5703125" customWidth="1"/>
    <col min="7" max="7" width="8.7109375" customWidth="1"/>
    <col min="8" max="8" width="7" customWidth="1"/>
    <col min="9" max="9" width="12.140625" customWidth="1"/>
    <col min="10" max="10" width="6.28515625" customWidth="1"/>
    <col min="11" max="11" width="8.42578125" customWidth="1"/>
    <col min="12" max="12" width="7" customWidth="1"/>
    <col min="13" max="13" width="6.28515625" customWidth="1"/>
    <col min="14" max="14" width="8.42578125" customWidth="1"/>
    <col min="15" max="15" width="7" style="409" customWidth="1"/>
    <col min="16" max="16" width="6.42578125" customWidth="1"/>
    <col min="17" max="17" width="7.85546875" customWidth="1"/>
    <col min="18" max="18" width="7.42578125" style="409" customWidth="1"/>
    <col min="19" max="19" width="6.28515625" customWidth="1"/>
    <col min="20" max="20" width="7" customWidth="1"/>
    <col min="21" max="21" width="13.140625" style="402" customWidth="1"/>
    <col min="22" max="22" width="8" style="402" customWidth="1"/>
    <col min="23" max="23" width="10.140625" customWidth="1"/>
    <col min="24" max="24" width="12" customWidth="1"/>
    <col min="25" max="25" width="0.42578125" customWidth="1"/>
  </cols>
  <sheetData>
    <row r="1" spans="1:25" x14ac:dyDescent="0.2">
      <c r="A1" s="2" t="s">
        <v>113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410"/>
      <c r="P1" s="2"/>
      <c r="Q1" s="2"/>
      <c r="R1" s="410"/>
      <c r="S1" s="2"/>
      <c r="T1" s="2"/>
      <c r="U1" s="265"/>
      <c r="V1" s="265"/>
      <c r="W1" s="2"/>
      <c r="X1" s="2"/>
    </row>
    <row r="2" spans="1:2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410"/>
      <c r="P2" s="2"/>
      <c r="Q2" s="2"/>
      <c r="R2" s="410"/>
      <c r="S2" s="2"/>
      <c r="T2" s="2"/>
      <c r="U2" s="265"/>
      <c r="V2" s="265"/>
      <c r="W2" s="2"/>
      <c r="X2" s="2"/>
    </row>
    <row r="3" spans="1:25" ht="24.75" customHeight="1" x14ac:dyDescent="0.25">
      <c r="A3" s="261" t="s">
        <v>104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404"/>
      <c r="P3" s="14"/>
      <c r="Q3" s="14"/>
      <c r="R3" s="404"/>
      <c r="S3" s="14"/>
      <c r="T3" s="14"/>
      <c r="U3" s="14"/>
      <c r="V3" s="14"/>
      <c r="W3" s="14"/>
      <c r="X3" s="14"/>
    </row>
    <row r="4" spans="1:25" ht="27.75" customHeight="1" x14ac:dyDescent="0.2">
      <c r="A4" s="405" t="s">
        <v>592</v>
      </c>
      <c r="B4" s="406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7"/>
      <c r="P4" s="406"/>
      <c r="Q4" s="406"/>
      <c r="R4" s="407"/>
      <c r="S4" s="406"/>
      <c r="T4" s="406"/>
      <c r="U4" s="406"/>
      <c r="V4" s="406"/>
      <c r="W4" s="406"/>
      <c r="X4" s="406"/>
      <c r="Y4" s="408"/>
    </row>
    <row r="5" spans="1:25" ht="24.75" customHeight="1" x14ac:dyDescent="0.25">
      <c r="A5" s="271" t="s">
        <v>2</v>
      </c>
      <c r="B5" s="272"/>
      <c r="C5" s="273"/>
      <c r="D5" s="273"/>
      <c r="E5" s="273"/>
      <c r="F5" s="273"/>
      <c r="G5" s="273"/>
      <c r="H5" s="273"/>
      <c r="I5" s="273"/>
      <c r="J5" s="273"/>
      <c r="K5" s="272"/>
      <c r="L5" s="272"/>
      <c r="M5" s="272"/>
      <c r="N5" s="271" t="s">
        <v>3</v>
      </c>
      <c r="P5" s="268"/>
      <c r="Q5" s="268"/>
      <c r="R5" s="410"/>
      <c r="S5" s="2"/>
      <c r="T5" s="2"/>
      <c r="U5" s="265"/>
      <c r="V5" s="281" t="s">
        <v>4</v>
      </c>
      <c r="X5" s="281" t="str">
        <f>Logo!B1</f>
        <v>2026/27</v>
      </c>
    </row>
    <row r="6" spans="1:25" ht="12" customHeight="1" x14ac:dyDescent="0.2">
      <c r="B6" s="2"/>
      <c r="C6" s="4"/>
      <c r="D6" s="4"/>
      <c r="E6" s="4"/>
      <c r="F6" s="4"/>
      <c r="G6" s="4"/>
      <c r="H6" s="4"/>
      <c r="I6" s="4"/>
      <c r="J6" s="4"/>
      <c r="K6" s="2"/>
      <c r="L6" s="2"/>
      <c r="M6" s="2"/>
      <c r="N6" s="1"/>
      <c r="O6" s="411"/>
      <c r="P6" s="268"/>
      <c r="Q6" s="268"/>
      <c r="R6" s="410"/>
      <c r="S6" s="2"/>
      <c r="T6" s="2"/>
      <c r="U6" s="265"/>
      <c r="X6" s="1337"/>
    </row>
    <row r="7" spans="1:25" ht="3" customHeight="1" thickBo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1"/>
      <c r="O7" s="411"/>
      <c r="P7" s="5"/>
      <c r="Q7" s="7"/>
      <c r="R7" s="410"/>
      <c r="S7" s="2"/>
      <c r="T7" s="2"/>
      <c r="U7" s="265"/>
      <c r="V7" s="265"/>
      <c r="W7" s="2"/>
      <c r="X7" s="2"/>
    </row>
    <row r="8" spans="1:25" s="281" customFormat="1" ht="16.5" thickTop="1" x14ac:dyDescent="0.25">
      <c r="A8" s="274"/>
      <c r="B8" s="275" t="s">
        <v>5</v>
      </c>
      <c r="C8" s="276"/>
      <c r="D8" s="276"/>
      <c r="E8" s="276"/>
      <c r="F8" s="276"/>
      <c r="G8" s="277"/>
      <c r="H8" s="275" t="s">
        <v>6</v>
      </c>
      <c r="I8" s="276"/>
      <c r="J8" s="276"/>
      <c r="K8" s="276"/>
      <c r="L8" s="276"/>
      <c r="M8" s="276"/>
      <c r="N8" s="276"/>
      <c r="O8" s="412"/>
      <c r="P8" s="276"/>
      <c r="Q8" s="276"/>
      <c r="R8" s="412"/>
      <c r="S8" s="277"/>
      <c r="T8" s="276"/>
      <c r="U8" s="278"/>
      <c r="V8" s="278"/>
      <c r="W8" s="279" t="s">
        <v>73</v>
      </c>
      <c r="X8" s="280" t="s">
        <v>8</v>
      </c>
    </row>
    <row r="9" spans="1:25" ht="16.5" thickBot="1" x14ac:dyDescent="0.3">
      <c r="A9" s="282"/>
      <c r="B9" s="2"/>
      <c r="C9" s="2"/>
      <c r="D9" s="2"/>
      <c r="E9" s="2"/>
      <c r="F9" s="2"/>
      <c r="G9" s="2"/>
      <c r="H9" s="114" t="s">
        <v>52</v>
      </c>
      <c r="I9" s="88"/>
      <c r="J9" s="88"/>
      <c r="K9" s="283"/>
      <c r="L9" s="283"/>
      <c r="M9" s="283"/>
      <c r="N9" s="283"/>
      <c r="O9" s="413"/>
      <c r="P9" s="283"/>
      <c r="Q9" s="283"/>
      <c r="R9" s="414"/>
      <c r="S9" s="89"/>
      <c r="T9" s="227"/>
      <c r="U9" s="284"/>
      <c r="V9" s="284"/>
      <c r="W9" s="116"/>
      <c r="X9" s="16"/>
    </row>
    <row r="10" spans="1:25" ht="14.25" thickTop="1" thickBot="1" x14ac:dyDescent="0.25">
      <c r="A10" s="13"/>
      <c r="B10" s="117"/>
      <c r="C10" s="83"/>
      <c r="D10" s="83"/>
      <c r="E10" s="83"/>
      <c r="F10" s="83"/>
      <c r="G10" s="118"/>
      <c r="H10" s="285" t="s">
        <v>74</v>
      </c>
      <c r="I10" s="286"/>
      <c r="J10" s="287"/>
      <c r="K10" s="288" t="s">
        <v>75</v>
      </c>
      <c r="L10" s="289"/>
      <c r="M10" s="289"/>
      <c r="N10" s="289"/>
      <c r="O10" s="416"/>
      <c r="P10" s="289"/>
      <c r="Q10" s="289"/>
      <c r="R10" s="417"/>
      <c r="S10" s="290"/>
      <c r="U10" s="291" t="s">
        <v>105</v>
      </c>
      <c r="V10" s="292"/>
      <c r="W10" s="418"/>
      <c r="X10" s="238"/>
    </row>
    <row r="11" spans="1:25" ht="113.25" customHeight="1" thickTop="1" x14ac:dyDescent="0.2">
      <c r="A11" s="21" t="s">
        <v>76</v>
      </c>
      <c r="B11" s="22" t="s">
        <v>39</v>
      </c>
      <c r="C11" s="22" t="s">
        <v>77</v>
      </c>
      <c r="D11" s="23" t="s">
        <v>11</v>
      </c>
      <c r="E11" s="294" t="s">
        <v>585</v>
      </c>
      <c r="F11" s="295"/>
      <c r="G11" s="296"/>
      <c r="H11" s="348" t="s">
        <v>46</v>
      </c>
      <c r="I11" s="27" t="s">
        <v>293</v>
      </c>
      <c r="J11" s="94" t="s">
        <v>11</v>
      </c>
      <c r="K11" s="28" t="s">
        <v>79</v>
      </c>
      <c r="L11" s="29" t="s">
        <v>81</v>
      </c>
      <c r="M11" s="297" t="s">
        <v>11</v>
      </c>
      <c r="N11" s="30" t="s">
        <v>80</v>
      </c>
      <c r="O11" s="420" t="s">
        <v>81</v>
      </c>
      <c r="P11" s="297" t="s">
        <v>11</v>
      </c>
      <c r="Q11" s="298" t="s">
        <v>82</v>
      </c>
      <c r="R11" s="420" t="s">
        <v>81</v>
      </c>
      <c r="S11" s="299" t="s">
        <v>11</v>
      </c>
      <c r="T11" s="300" t="s">
        <v>39</v>
      </c>
      <c r="U11" s="301" t="s">
        <v>280</v>
      </c>
      <c r="V11" s="302" t="s">
        <v>11</v>
      </c>
      <c r="W11" s="248" t="s">
        <v>83</v>
      </c>
      <c r="X11" s="32" t="s">
        <v>491</v>
      </c>
    </row>
    <row r="12" spans="1:25" ht="22.5" x14ac:dyDescent="0.2">
      <c r="A12" s="33"/>
      <c r="B12" s="34"/>
      <c r="C12" s="34"/>
      <c r="D12" s="35"/>
      <c r="E12" s="36" t="s">
        <v>85</v>
      </c>
      <c r="F12" s="37" t="s">
        <v>86</v>
      </c>
      <c r="G12" s="421" t="s">
        <v>11</v>
      </c>
      <c r="H12" s="422"/>
      <c r="I12" s="40"/>
      <c r="J12" s="95"/>
      <c r="K12" s="41"/>
      <c r="L12" s="42"/>
      <c r="M12" s="303"/>
      <c r="N12" s="43"/>
      <c r="O12" s="420"/>
      <c r="P12" s="297"/>
      <c r="Q12" s="39"/>
      <c r="R12" s="420"/>
      <c r="S12" s="31"/>
      <c r="T12" s="304"/>
      <c r="U12" s="305"/>
      <c r="V12" s="305"/>
      <c r="W12" s="252"/>
      <c r="X12" s="45"/>
    </row>
    <row r="13" spans="1:25" ht="5.25" customHeight="1" thickBot="1" x14ac:dyDescent="0.25">
      <c r="A13" s="33"/>
      <c r="B13" s="34"/>
      <c r="C13" s="34"/>
      <c r="D13" s="35"/>
      <c r="E13" s="36"/>
      <c r="F13" s="37"/>
      <c r="G13" s="38"/>
      <c r="H13" s="422"/>
      <c r="I13" s="40"/>
      <c r="J13" s="95"/>
      <c r="K13" s="41"/>
      <c r="L13" s="42"/>
      <c r="M13" s="303"/>
      <c r="N13" s="43"/>
      <c r="O13" s="420"/>
      <c r="P13" s="297"/>
      <c r="Q13" s="39"/>
      <c r="R13" s="420"/>
      <c r="S13" s="31"/>
      <c r="T13" s="29"/>
      <c r="U13" s="306"/>
      <c r="V13" s="307"/>
      <c r="W13" s="44"/>
      <c r="X13" s="45"/>
    </row>
    <row r="14" spans="1:25" s="320" customFormat="1" ht="30" customHeight="1" x14ac:dyDescent="0.2">
      <c r="A14" s="331" t="s">
        <v>87</v>
      </c>
      <c r="B14" s="424"/>
      <c r="C14" s="309">
        <v>20</v>
      </c>
      <c r="D14" s="425">
        <f>B14*C14</f>
        <v>0</v>
      </c>
      <c r="E14" s="426"/>
      <c r="F14" s="427">
        <v>0.16</v>
      </c>
      <c r="G14" s="428">
        <f>E14*F14</f>
        <v>0</v>
      </c>
      <c r="H14" s="429"/>
      <c r="I14" s="430">
        <v>2</v>
      </c>
      <c r="J14" s="425">
        <f>H14*I14</f>
        <v>0</v>
      </c>
      <c r="K14" s="431"/>
      <c r="L14" s="430">
        <v>2</v>
      </c>
      <c r="M14" s="425">
        <f>K14*L14</f>
        <v>0</v>
      </c>
      <c r="N14" s="432"/>
      <c r="O14" s="433">
        <v>10</v>
      </c>
      <c r="P14" s="434">
        <f>N14*O14</f>
        <v>0</v>
      </c>
      <c r="Q14" s="424"/>
      <c r="R14" s="433">
        <v>14</v>
      </c>
      <c r="S14" s="434">
        <f>Q14*R14</f>
        <v>0</v>
      </c>
      <c r="T14" s="502"/>
      <c r="U14" s="317" t="s">
        <v>106</v>
      </c>
      <c r="V14" s="436">
        <f>T14*1+T15*2+T16*3</f>
        <v>0</v>
      </c>
      <c r="W14" s="503"/>
      <c r="X14" s="438">
        <f>D14+G14+J14+M14+P14+S14+V14-W14</f>
        <v>0</v>
      </c>
    </row>
    <row r="15" spans="1:25" s="320" customFormat="1" ht="30" customHeight="1" x14ac:dyDescent="0.2">
      <c r="A15" s="321"/>
      <c r="B15" s="324"/>
      <c r="C15" s="324"/>
      <c r="D15" s="469"/>
      <c r="E15" s="325"/>
      <c r="F15" s="504"/>
      <c r="G15" s="505"/>
      <c r="H15" s="471"/>
      <c r="I15" s="468"/>
      <c r="J15" s="469"/>
      <c r="K15" s="472"/>
      <c r="L15" s="468"/>
      <c r="M15" s="506"/>
      <c r="N15" s="327"/>
      <c r="O15" s="473"/>
      <c r="P15" s="474"/>
      <c r="Q15" s="324"/>
      <c r="R15" s="473"/>
      <c r="S15" s="474"/>
      <c r="T15" s="507"/>
      <c r="U15" s="476" t="s">
        <v>107</v>
      </c>
      <c r="V15" s="477"/>
      <c r="W15" s="508"/>
      <c r="X15" s="329"/>
    </row>
    <row r="16" spans="1:25" s="320" customFormat="1" ht="30" customHeight="1" thickBot="1" x14ac:dyDescent="0.25">
      <c r="A16" s="439"/>
      <c r="B16" s="440"/>
      <c r="C16" s="440"/>
      <c r="D16" s="441"/>
      <c r="E16" s="442"/>
      <c r="F16" s="443"/>
      <c r="G16" s="444"/>
      <c r="H16" s="445"/>
      <c r="I16" s="440"/>
      <c r="J16" s="446"/>
      <c r="K16" s="447"/>
      <c r="L16" s="440"/>
      <c r="M16" s="448"/>
      <c r="N16" s="449"/>
      <c r="O16" s="450"/>
      <c r="P16" s="451"/>
      <c r="Q16" s="440"/>
      <c r="R16" s="450"/>
      <c r="S16" s="452"/>
      <c r="T16" s="509"/>
      <c r="U16" s="454" t="s">
        <v>108</v>
      </c>
      <c r="V16" s="455"/>
      <c r="W16" s="508"/>
      <c r="X16" s="330"/>
    </row>
    <row r="17" spans="1:24" s="467" customFormat="1" ht="30" customHeight="1" x14ac:dyDescent="0.2">
      <c r="A17" s="456" t="s">
        <v>114</v>
      </c>
      <c r="B17" s="457"/>
      <c r="C17" s="458">
        <v>20</v>
      </c>
      <c r="D17" s="425">
        <f>B17*C17</f>
        <v>0</v>
      </c>
      <c r="E17" s="459"/>
      <c r="F17" s="460">
        <v>0.16</v>
      </c>
      <c r="G17" s="434">
        <f>E17*F17</f>
        <v>0</v>
      </c>
      <c r="H17" s="461"/>
      <c r="I17" s="458">
        <v>2</v>
      </c>
      <c r="J17" s="425">
        <f>H17*I17</f>
        <v>0</v>
      </c>
      <c r="K17" s="462"/>
      <c r="L17" s="458">
        <v>1</v>
      </c>
      <c r="M17" s="425">
        <f>K17*L17</f>
        <v>0</v>
      </c>
      <c r="N17" s="463"/>
      <c r="O17" s="464">
        <v>9.5</v>
      </c>
      <c r="P17" s="434">
        <f>N17*O17</f>
        <v>0</v>
      </c>
      <c r="Q17" s="457"/>
      <c r="R17" s="464">
        <v>14</v>
      </c>
      <c r="S17" s="434">
        <f>Q17*R17</f>
        <v>0</v>
      </c>
      <c r="T17" s="510"/>
      <c r="U17" s="333" t="s">
        <v>115</v>
      </c>
      <c r="V17" s="436">
        <f>T17*1+T18*2+T19*3</f>
        <v>0</v>
      </c>
      <c r="W17" s="511"/>
      <c r="X17" s="438">
        <f>D17+G17+J17+M17+P17+S17+V17-W17</f>
        <v>0</v>
      </c>
    </row>
    <row r="18" spans="1:24" s="320" customFormat="1" ht="30" customHeight="1" x14ac:dyDescent="0.2">
      <c r="A18" s="321"/>
      <c r="B18" s="324"/>
      <c r="C18" s="468"/>
      <c r="D18" s="469"/>
      <c r="E18" s="325"/>
      <c r="F18" s="470"/>
      <c r="G18" s="474"/>
      <c r="H18" s="471"/>
      <c r="I18" s="468"/>
      <c r="J18" s="469"/>
      <c r="K18" s="472"/>
      <c r="L18" s="468"/>
      <c r="M18" s="469"/>
      <c r="N18" s="327"/>
      <c r="O18" s="473"/>
      <c r="P18" s="474"/>
      <c r="Q18" s="324"/>
      <c r="R18" s="473"/>
      <c r="S18" s="474"/>
      <c r="T18" s="507"/>
      <c r="U18" s="476" t="s">
        <v>107</v>
      </c>
      <c r="V18" s="477"/>
      <c r="W18" s="508"/>
      <c r="X18" s="329"/>
    </row>
    <row r="19" spans="1:24" s="320" customFormat="1" ht="30" customHeight="1" thickBot="1" x14ac:dyDescent="0.25">
      <c r="A19" s="321"/>
      <c r="B19" s="324"/>
      <c r="C19" s="468"/>
      <c r="D19" s="469"/>
      <c r="E19" s="325"/>
      <c r="F19" s="470"/>
      <c r="G19" s="444"/>
      <c r="H19" s="471"/>
      <c r="I19" s="468"/>
      <c r="J19" s="446"/>
      <c r="K19" s="472"/>
      <c r="L19" s="468"/>
      <c r="M19" s="469"/>
      <c r="N19" s="327"/>
      <c r="O19" s="473"/>
      <c r="P19" s="474"/>
      <c r="Q19" s="324"/>
      <c r="R19" s="473"/>
      <c r="S19" s="452"/>
      <c r="T19" s="507"/>
      <c r="U19" s="512" t="s">
        <v>108</v>
      </c>
      <c r="V19" s="477"/>
      <c r="W19" s="508"/>
      <c r="X19" s="330"/>
    </row>
    <row r="20" spans="1:24" s="320" customFormat="1" ht="30" customHeight="1" x14ac:dyDescent="0.2">
      <c r="A20" s="331" t="s">
        <v>116</v>
      </c>
      <c r="B20" s="424"/>
      <c r="C20" s="430">
        <v>20</v>
      </c>
      <c r="D20" s="425">
        <f>B20*C20</f>
        <v>0</v>
      </c>
      <c r="E20" s="426"/>
      <c r="F20" s="478">
        <v>0.16</v>
      </c>
      <c r="G20" s="434">
        <f>E20*F20</f>
        <v>0</v>
      </c>
      <c r="H20" s="429"/>
      <c r="I20" s="430">
        <v>2</v>
      </c>
      <c r="J20" s="425">
        <f>H20*I20</f>
        <v>0</v>
      </c>
      <c r="K20" s="431"/>
      <c r="L20" s="430">
        <v>1</v>
      </c>
      <c r="M20" s="425">
        <f>K20*L20</f>
        <v>0</v>
      </c>
      <c r="N20" s="432"/>
      <c r="O20" s="433">
        <v>9.5</v>
      </c>
      <c r="P20" s="434">
        <f>N20*O20</f>
        <v>0</v>
      </c>
      <c r="Q20" s="424"/>
      <c r="R20" s="433">
        <v>14</v>
      </c>
      <c r="S20" s="434">
        <f>Q20*R20</f>
        <v>0</v>
      </c>
      <c r="T20" s="513"/>
      <c r="U20" s="317" t="s">
        <v>106</v>
      </c>
      <c r="V20" s="436">
        <f>T20*1+T21*2</f>
        <v>0</v>
      </c>
      <c r="W20" s="511"/>
      <c r="X20" s="438">
        <f>D20+G20+J20+M20+P20+S20+V20-W20</f>
        <v>0</v>
      </c>
    </row>
    <row r="21" spans="1:24" s="320" customFormat="1" ht="30" customHeight="1" thickBot="1" x14ac:dyDescent="0.25">
      <c r="A21" s="439"/>
      <c r="B21" s="440"/>
      <c r="C21" s="448"/>
      <c r="D21" s="441"/>
      <c r="E21" s="442"/>
      <c r="F21" s="480"/>
      <c r="G21" s="444"/>
      <c r="H21" s="445"/>
      <c r="I21" s="448"/>
      <c r="J21" s="446"/>
      <c r="K21" s="447"/>
      <c r="L21" s="448"/>
      <c r="M21" s="441"/>
      <c r="N21" s="449"/>
      <c r="O21" s="450"/>
      <c r="P21" s="451"/>
      <c r="Q21" s="440"/>
      <c r="R21" s="450"/>
      <c r="S21" s="452"/>
      <c r="T21" s="514"/>
      <c r="U21" s="482" t="s">
        <v>107</v>
      </c>
      <c r="V21" s="455"/>
      <c r="W21" s="508"/>
      <c r="X21" s="330"/>
    </row>
    <row r="22" spans="1:24" ht="12" customHeight="1" thickTop="1" thickBot="1" x14ac:dyDescent="0.25">
      <c r="A22" s="339"/>
      <c r="B22" s="340"/>
      <c r="C22" s="341"/>
      <c r="D22" s="341"/>
      <c r="E22" s="342"/>
      <c r="F22" s="343"/>
      <c r="G22" s="343"/>
      <c r="H22" s="340"/>
      <c r="I22" s="341"/>
      <c r="K22" s="344"/>
      <c r="L22" s="341"/>
      <c r="M22" s="257"/>
      <c r="N22" s="340"/>
      <c r="O22" s="486"/>
      <c r="P22" s="341"/>
      <c r="Q22" s="340"/>
      <c r="R22" s="486"/>
      <c r="S22" s="341"/>
      <c r="T22" s="341"/>
      <c r="U22" s="345"/>
      <c r="V22" s="345"/>
      <c r="W22" s="346"/>
      <c r="X22" s="347"/>
    </row>
    <row r="23" spans="1:24" ht="68.25" thickTop="1" x14ac:dyDescent="0.2">
      <c r="A23" s="21" t="s">
        <v>110</v>
      </c>
      <c r="B23" s="22" t="s">
        <v>39</v>
      </c>
      <c r="C23" s="22" t="s">
        <v>77</v>
      </c>
      <c r="D23" s="23" t="s">
        <v>11</v>
      </c>
      <c r="E23" s="294" t="s">
        <v>590</v>
      </c>
      <c r="F23" s="25"/>
      <c r="G23" s="26"/>
      <c r="H23" s="349"/>
      <c r="I23" s="350"/>
      <c r="J23" s="351"/>
      <c r="K23" s="349"/>
      <c r="L23" s="350"/>
      <c r="M23" s="351"/>
      <c r="N23" s="30" t="s">
        <v>80</v>
      </c>
      <c r="O23" s="420" t="s">
        <v>81</v>
      </c>
      <c r="P23" s="297" t="s">
        <v>11</v>
      </c>
      <c r="Q23" s="298" t="s">
        <v>82</v>
      </c>
      <c r="R23" s="420" t="s">
        <v>81</v>
      </c>
      <c r="S23" s="29" t="s">
        <v>11</v>
      </c>
      <c r="T23" s="515"/>
      <c r="U23" s="488"/>
      <c r="V23" s="489"/>
      <c r="W23" s="248" t="s">
        <v>83</v>
      </c>
      <c r="X23" s="32" t="s">
        <v>84</v>
      </c>
    </row>
    <row r="24" spans="1:24" ht="23.25" thickBot="1" x14ac:dyDescent="0.25">
      <c r="A24" s="33"/>
      <c r="B24" s="34"/>
      <c r="C24" s="34"/>
      <c r="D24" s="35"/>
      <c r="E24" s="36" t="s">
        <v>111</v>
      </c>
      <c r="F24" s="37" t="s">
        <v>86</v>
      </c>
      <c r="G24" s="421" t="s">
        <v>11</v>
      </c>
      <c r="H24" s="355"/>
      <c r="I24" s="356"/>
      <c r="J24" s="357"/>
      <c r="K24" s="355"/>
      <c r="L24" s="356"/>
      <c r="M24" s="357"/>
      <c r="N24" s="43"/>
      <c r="O24" s="420"/>
      <c r="P24" s="297"/>
      <c r="Q24" s="39"/>
      <c r="R24" s="420"/>
      <c r="S24" s="29"/>
      <c r="T24" s="516"/>
      <c r="U24" s="359"/>
      <c r="V24" s="490"/>
      <c r="W24" s="252"/>
      <c r="X24" s="361"/>
    </row>
    <row r="25" spans="1:24" s="320" customFormat="1" ht="24" thickTop="1" thickBot="1" x14ac:dyDescent="0.25">
      <c r="A25" s="374" t="s">
        <v>112</v>
      </c>
      <c r="B25" s="375"/>
      <c r="C25" s="376">
        <v>4</v>
      </c>
      <c r="D25" s="377">
        <f>B25*C25</f>
        <v>0</v>
      </c>
      <c r="E25" s="378"/>
      <c r="F25" s="379">
        <v>0.6</v>
      </c>
      <c r="G25" s="380">
        <f>F25*E25</f>
        <v>0</v>
      </c>
      <c r="H25" s="381"/>
      <c r="I25" s="382"/>
      <c r="J25" s="383"/>
      <c r="K25" s="381"/>
      <c r="L25" s="382"/>
      <c r="M25" s="383"/>
      <c r="N25" s="384"/>
      <c r="O25" s="492">
        <v>2</v>
      </c>
      <c r="P25" s="493">
        <f>N25*O25</f>
        <v>0</v>
      </c>
      <c r="Q25" s="375"/>
      <c r="R25" s="492">
        <v>3</v>
      </c>
      <c r="S25" s="396">
        <f>Q25*R25</f>
        <v>0</v>
      </c>
      <c r="T25" s="517"/>
      <c r="U25" s="386"/>
      <c r="V25" s="387"/>
      <c r="W25" s="494"/>
      <c r="X25" s="1107">
        <f>D25+G25+P25+S25-W25</f>
        <v>0</v>
      </c>
    </row>
    <row r="26" spans="1:24" s="389" customFormat="1" ht="14.25" thickTop="1" thickBot="1" x14ac:dyDescent="0.25">
      <c r="A26" s="495"/>
      <c r="B26" s="496"/>
      <c r="C26" s="496"/>
      <c r="D26" s="496"/>
      <c r="E26" s="496"/>
      <c r="F26" s="496"/>
      <c r="G26" s="496"/>
      <c r="H26" s="496"/>
      <c r="I26" s="496"/>
      <c r="J26" s="496"/>
      <c r="K26" s="496"/>
      <c r="L26" s="496"/>
      <c r="M26" s="497"/>
      <c r="N26" s="496"/>
      <c r="O26" s="498"/>
      <c r="P26" s="496"/>
      <c r="Q26" s="496"/>
      <c r="R26" s="498"/>
      <c r="S26" s="496"/>
      <c r="T26" s="496"/>
      <c r="U26" s="499"/>
      <c r="V26" s="499"/>
      <c r="W26" s="496"/>
      <c r="X26" s="500"/>
    </row>
    <row r="27" spans="1:24" s="320" customFormat="1" ht="32.25" customHeight="1" thickTop="1" thickBot="1" x14ac:dyDescent="0.25">
      <c r="A27" s="393" t="s">
        <v>11</v>
      </c>
      <c r="B27" s="394">
        <f>B25+B20+B17+B14</f>
        <v>0</v>
      </c>
      <c r="C27" s="1104" t="s">
        <v>277</v>
      </c>
      <c r="D27" s="492">
        <f>D25+D20+D17+D14</f>
        <v>0</v>
      </c>
      <c r="E27" s="394">
        <f>E25+E20+E17+E14</f>
        <v>0</v>
      </c>
      <c r="F27" s="1104" t="s">
        <v>277</v>
      </c>
      <c r="G27" s="396">
        <f>G25+G20+G17+G14</f>
        <v>0</v>
      </c>
      <c r="H27" s="397">
        <f>H20+H17+H14</f>
        <v>0</v>
      </c>
      <c r="I27" s="1104" t="s">
        <v>277</v>
      </c>
      <c r="J27" s="376">
        <f>J20+J17+J14</f>
        <v>0</v>
      </c>
      <c r="K27" s="395">
        <f>K14+K17+K20</f>
        <v>0</v>
      </c>
      <c r="L27" s="1104" t="s">
        <v>277</v>
      </c>
      <c r="M27" s="395">
        <f>M14+M17+M20</f>
        <v>0</v>
      </c>
      <c r="N27" s="394">
        <f>N25+N20+N17+N14</f>
        <v>0</v>
      </c>
      <c r="O27" s="1104" t="s">
        <v>277</v>
      </c>
      <c r="P27" s="396">
        <f>P25+P20+P17+P14</f>
        <v>0</v>
      </c>
      <c r="Q27" s="394">
        <f>Q25+Q20+Q17+Q14</f>
        <v>0</v>
      </c>
      <c r="R27" s="1104" t="s">
        <v>277</v>
      </c>
      <c r="S27" s="396">
        <f>S25+S20+S17+S14</f>
        <v>0</v>
      </c>
      <c r="T27" s="398">
        <f>SUM(T14:T21)</f>
        <v>0</v>
      </c>
      <c r="U27" s="1104" t="s">
        <v>277</v>
      </c>
      <c r="V27" s="501">
        <f>V20+V17+V14</f>
        <v>0</v>
      </c>
      <c r="W27" s="1790">
        <f>W25+W20+W17+W14</f>
        <v>0</v>
      </c>
      <c r="X27" s="518">
        <f>X25+X20+X17+X14</f>
        <v>0</v>
      </c>
    </row>
    <row r="28" spans="1:24" ht="13.5" thickTop="1" x14ac:dyDescent="0.2"/>
    <row r="29" spans="1:24" x14ac:dyDescent="0.2">
      <c r="A29" s="159" t="s">
        <v>494</v>
      </c>
    </row>
  </sheetData>
  <customSheetViews>
    <customSheetView guid="{2CE9943A-8A31-4E31-B3EE-3F9C82D3339D}" scale="75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58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62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Tabelle107"/>
  <dimension ref="A1:X32"/>
  <sheetViews>
    <sheetView zoomScale="70" zoomScaleNormal="70" workbookViewId="0"/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9" customWidth="1"/>
    <col min="6" max="6" width="8.5703125" customWidth="1"/>
    <col min="7" max="7" width="8.7109375" customWidth="1"/>
    <col min="8" max="8" width="7" customWidth="1"/>
    <col min="10" max="10" width="6.28515625" customWidth="1"/>
    <col min="11" max="11" width="8.42578125" customWidth="1"/>
    <col min="12" max="12" width="7" customWidth="1"/>
    <col min="13" max="13" width="6.28515625" customWidth="1"/>
    <col min="14" max="14" width="8.42578125" customWidth="1"/>
    <col min="15" max="15" width="7" customWidth="1"/>
    <col min="16" max="16" width="6.42578125" customWidth="1"/>
    <col min="17" max="17" width="7.85546875" customWidth="1"/>
    <col min="18" max="18" width="7.42578125" customWidth="1"/>
    <col min="19" max="19" width="6.28515625" customWidth="1"/>
    <col min="20" max="20" width="7" customWidth="1"/>
    <col min="21" max="21" width="13.140625" style="402" customWidth="1"/>
    <col min="22" max="22" width="8" style="402" customWidth="1"/>
    <col min="23" max="23" width="10.140625" customWidth="1"/>
    <col min="24" max="24" width="9.7109375" customWidth="1"/>
    <col min="25" max="25" width="0.42578125" customWidth="1"/>
  </cols>
  <sheetData>
    <row r="1" spans="1:24" ht="30.75" customHeight="1" x14ac:dyDescent="0.2">
      <c r="A1" s="1591" t="s">
        <v>687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65"/>
      <c r="V1" s="265"/>
      <c r="W1" s="2"/>
      <c r="X1" s="2"/>
    </row>
    <row r="2" spans="1:24" s="263" customFormat="1" ht="18" x14ac:dyDescent="0.25">
      <c r="A2" s="261" t="s">
        <v>104</v>
      </c>
      <c r="B2" s="261"/>
      <c r="C2" s="261"/>
      <c r="D2" s="261"/>
      <c r="E2" s="1066"/>
      <c r="F2" s="1066"/>
      <c r="G2" s="1066"/>
      <c r="H2" s="1066"/>
      <c r="I2" s="1066"/>
      <c r="J2" s="1066"/>
      <c r="K2" s="1066"/>
      <c r="L2" s="1066"/>
      <c r="M2" s="1066"/>
      <c r="N2" s="1066"/>
      <c r="O2" s="1066"/>
      <c r="P2" s="1066"/>
      <c r="Q2" s="1066"/>
      <c r="R2" s="1066"/>
      <c r="S2" s="1066"/>
      <c r="T2" s="1066"/>
      <c r="U2" s="1067"/>
      <c r="V2" s="262"/>
      <c r="W2" s="261"/>
      <c r="X2" s="261"/>
    </row>
    <row r="3" spans="1:24" s="263" customFormat="1" ht="18" x14ac:dyDescent="0.25">
      <c r="A3" s="264" t="s">
        <v>593</v>
      </c>
      <c r="B3" s="261"/>
      <c r="C3" s="261"/>
      <c r="D3" s="261"/>
      <c r="E3" s="1066"/>
      <c r="F3" s="1066"/>
      <c r="G3" s="1066"/>
      <c r="H3" s="1066"/>
      <c r="I3" s="1066"/>
      <c r="J3" s="1066"/>
      <c r="K3" s="1066"/>
      <c r="L3" s="1066"/>
      <c r="M3" s="1066"/>
      <c r="N3" s="1066"/>
      <c r="O3" s="1066"/>
      <c r="P3" s="1066"/>
      <c r="Q3" s="1066"/>
      <c r="R3" s="1066"/>
      <c r="S3" s="1066"/>
      <c r="T3" s="1066"/>
      <c r="U3" s="1067"/>
      <c r="V3" s="262"/>
      <c r="W3" s="261"/>
      <c r="X3" s="261"/>
    </row>
    <row r="4" spans="1:24" s="270" customFormat="1" ht="7.5" customHeight="1" x14ac:dyDescent="0.2">
      <c r="A4"/>
      <c r="B4" s="266"/>
      <c r="C4" s="1658"/>
      <c r="D4" s="1658"/>
      <c r="E4" s="1658"/>
      <c r="F4" s="1658"/>
      <c r="G4" s="1658"/>
      <c r="H4" s="1658"/>
      <c r="I4" s="1658"/>
      <c r="J4" s="1658"/>
      <c r="K4" s="266"/>
      <c r="L4" s="266"/>
      <c r="M4" s="266"/>
      <c r="N4"/>
      <c r="O4" s="266"/>
      <c r="P4" s="1661"/>
      <c r="Q4" s="1661"/>
      <c r="R4" s="266"/>
      <c r="S4" s="266"/>
      <c r="T4" s="266"/>
      <c r="U4" s="269"/>
      <c r="V4" s="269"/>
      <c r="W4" s="266"/>
      <c r="X4" s="1338"/>
    </row>
    <row r="5" spans="1:24" ht="14.25" customHeight="1" x14ac:dyDescent="0.25">
      <c r="A5" s="271" t="s">
        <v>2</v>
      </c>
      <c r="B5" s="272"/>
      <c r="C5" s="1659"/>
      <c r="D5" s="1659"/>
      <c r="E5" s="1659"/>
      <c r="F5" s="1659"/>
      <c r="G5" s="1659"/>
      <c r="H5" s="1659"/>
      <c r="I5" s="1659"/>
      <c r="J5" s="1659"/>
      <c r="K5" s="272"/>
      <c r="L5" s="272"/>
      <c r="M5" s="272"/>
      <c r="N5" s="271" t="s">
        <v>3</v>
      </c>
      <c r="P5" s="1661"/>
      <c r="Q5" s="1661"/>
      <c r="R5" s="2"/>
      <c r="S5" s="2"/>
      <c r="T5" s="2"/>
      <c r="U5" s="265"/>
      <c r="V5" s="271" t="s">
        <v>4</v>
      </c>
      <c r="X5" s="1339" t="str">
        <f>Logo!B1</f>
        <v>2026/27</v>
      </c>
    </row>
    <row r="6" spans="1:24" ht="9" customHeight="1" thickBot="1" x14ac:dyDescent="0.25">
      <c r="A6" s="1"/>
      <c r="B6" s="2"/>
      <c r="C6" s="1660"/>
      <c r="D6" s="1660"/>
      <c r="E6" s="1660"/>
      <c r="F6" s="1660"/>
      <c r="G6" s="1660"/>
      <c r="H6" s="1660"/>
      <c r="I6" s="1660"/>
      <c r="J6" s="1660"/>
      <c r="K6" s="2"/>
      <c r="L6" s="2"/>
      <c r="M6" s="2"/>
      <c r="N6" s="1"/>
      <c r="O6" s="5"/>
      <c r="P6" s="1661"/>
      <c r="Q6" s="1661"/>
      <c r="R6" s="2"/>
      <c r="S6" s="2"/>
      <c r="T6" s="2"/>
      <c r="U6" s="265"/>
      <c r="V6" s="265"/>
      <c r="W6" s="2"/>
      <c r="X6" s="1338"/>
    </row>
    <row r="7" spans="1:24" s="281" customFormat="1" ht="16.5" thickTop="1" x14ac:dyDescent="0.25">
      <c r="A7" s="274"/>
      <c r="B7" s="275" t="s">
        <v>5</v>
      </c>
      <c r="C7" s="276"/>
      <c r="D7" s="276"/>
      <c r="E7" s="276"/>
      <c r="F7" s="276"/>
      <c r="G7" s="277"/>
      <c r="H7" s="275" t="s">
        <v>6</v>
      </c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7"/>
      <c r="T7" s="276"/>
      <c r="U7" s="278"/>
      <c r="V7" s="278"/>
      <c r="W7" s="279" t="s">
        <v>73</v>
      </c>
      <c r="X7" s="280" t="s">
        <v>8</v>
      </c>
    </row>
    <row r="8" spans="1:24" ht="16.5" thickBot="1" x14ac:dyDescent="0.3">
      <c r="A8" s="282"/>
      <c r="B8" s="2"/>
      <c r="C8" s="2"/>
      <c r="D8" s="2"/>
      <c r="E8" s="2"/>
      <c r="F8" s="2"/>
      <c r="G8" s="2"/>
      <c r="H8" s="114" t="s">
        <v>52</v>
      </c>
      <c r="I8" s="88"/>
      <c r="J8" s="88"/>
      <c r="K8" s="283"/>
      <c r="L8" s="283"/>
      <c r="M8" s="283"/>
      <c r="N8" s="283"/>
      <c r="O8" s="283"/>
      <c r="P8" s="283"/>
      <c r="Q8" s="283"/>
      <c r="R8" s="89"/>
      <c r="S8" s="89"/>
      <c r="T8" s="227"/>
      <c r="U8" s="284"/>
      <c r="V8" s="284"/>
      <c r="W8" s="116"/>
      <c r="X8" s="16"/>
    </row>
    <row r="9" spans="1:24" ht="13.5" thickBot="1" x14ac:dyDescent="0.25">
      <c r="A9" s="13"/>
      <c r="B9" s="117"/>
      <c r="C9" s="83"/>
      <c r="D9" s="83"/>
      <c r="E9" s="83"/>
      <c r="F9" s="83"/>
      <c r="G9" s="118"/>
      <c r="H9" s="285" t="s">
        <v>74</v>
      </c>
      <c r="I9" s="286"/>
      <c r="J9" s="287"/>
      <c r="K9" s="288" t="s">
        <v>75</v>
      </c>
      <c r="L9" s="289"/>
      <c r="M9" s="289"/>
      <c r="N9" s="289"/>
      <c r="O9" s="289"/>
      <c r="P9" s="289"/>
      <c r="Q9" s="289"/>
      <c r="R9" s="1082"/>
      <c r="S9" s="1085"/>
      <c r="T9" s="1087"/>
      <c r="U9" s="1088" t="s">
        <v>105</v>
      </c>
      <c r="V9" s="1081"/>
      <c r="W9" s="293"/>
      <c r="X9" s="1089"/>
    </row>
    <row r="10" spans="1:24" ht="68.25" thickTop="1" x14ac:dyDescent="0.2">
      <c r="A10" s="21" t="s">
        <v>76</v>
      </c>
      <c r="B10" s="1077"/>
      <c r="C10" s="1078"/>
      <c r="D10" s="1079"/>
      <c r="E10" s="2935" t="s">
        <v>468</v>
      </c>
      <c r="F10" s="2936"/>
      <c r="G10" s="2937"/>
      <c r="H10" s="1077"/>
      <c r="I10" s="2940" t="s">
        <v>293</v>
      </c>
      <c r="K10" s="2944" t="s">
        <v>79</v>
      </c>
      <c r="L10" s="1078"/>
      <c r="N10" s="2942" t="s">
        <v>80</v>
      </c>
      <c r="O10" s="1078"/>
      <c r="Q10" s="2946" t="s">
        <v>82</v>
      </c>
      <c r="S10" s="1084"/>
      <c r="T10" s="1077"/>
      <c r="U10" s="2932" t="s">
        <v>274</v>
      </c>
      <c r="V10" s="1090"/>
      <c r="W10" s="248" t="s">
        <v>83</v>
      </c>
      <c r="X10" s="32" t="s">
        <v>496</v>
      </c>
    </row>
    <row r="11" spans="1:24" ht="51.75" customHeight="1" thickBot="1" x14ac:dyDescent="0.25">
      <c r="A11" s="33"/>
      <c r="B11" s="22" t="s">
        <v>39</v>
      </c>
      <c r="C11" s="22" t="s">
        <v>77</v>
      </c>
      <c r="D11" s="23" t="s">
        <v>11</v>
      </c>
      <c r="E11" s="36" t="s">
        <v>85</v>
      </c>
      <c r="F11" s="37" t="s">
        <v>86</v>
      </c>
      <c r="G11" s="1091" t="s">
        <v>11</v>
      </c>
      <c r="H11" s="22" t="s">
        <v>46</v>
      </c>
      <c r="I11" s="2941"/>
      <c r="J11" s="782" t="s">
        <v>11</v>
      </c>
      <c r="K11" s="2945"/>
      <c r="L11" s="29" t="s">
        <v>81</v>
      </c>
      <c r="M11" s="297" t="s">
        <v>11</v>
      </c>
      <c r="N11" s="2943"/>
      <c r="O11" s="29" t="s">
        <v>81</v>
      </c>
      <c r="P11" s="1083" t="s">
        <v>11</v>
      </c>
      <c r="Q11" s="2947"/>
      <c r="R11" s="29" t="s">
        <v>81</v>
      </c>
      <c r="S11" s="31" t="s">
        <v>11</v>
      </c>
      <c r="T11" s="304" t="s">
        <v>39</v>
      </c>
      <c r="U11" s="2933"/>
      <c r="V11" s="1076" t="s">
        <v>11</v>
      </c>
      <c r="W11" s="252"/>
      <c r="X11" s="45"/>
    </row>
    <row r="12" spans="1:24" s="320" customFormat="1" ht="21" customHeight="1" thickBot="1" x14ac:dyDescent="0.25">
      <c r="A12" s="1791"/>
      <c r="B12" s="1668"/>
      <c r="C12" s="1792">
        <v>18</v>
      </c>
      <c r="D12" s="2949">
        <f>B12*C12+B13*C13+B14*C14+B15*C15+B16*C16</f>
        <v>0</v>
      </c>
      <c r="E12" s="312"/>
      <c r="F12" s="2959">
        <v>0.45</v>
      </c>
      <c r="G12" s="2962">
        <f>E14*F12</f>
        <v>0</v>
      </c>
      <c r="H12" s="309"/>
      <c r="I12" s="1101"/>
      <c r="J12" s="1148"/>
      <c r="K12" s="315"/>
      <c r="L12" s="2952">
        <v>1</v>
      </c>
      <c r="M12" s="2949">
        <f>L12*K14</f>
        <v>0</v>
      </c>
      <c r="N12" s="316"/>
      <c r="O12" s="2952">
        <v>10</v>
      </c>
      <c r="P12" s="2949">
        <f>O12*N14</f>
        <v>0</v>
      </c>
      <c r="Q12" s="309"/>
      <c r="R12" s="2952">
        <v>14</v>
      </c>
      <c r="S12" s="2955">
        <f>R12*Q14</f>
        <v>0</v>
      </c>
      <c r="T12" s="1793"/>
      <c r="U12" s="1794" t="s">
        <v>106</v>
      </c>
      <c r="V12" s="2958">
        <f>T12*1+T13*2+T14*3+T15*4</f>
        <v>0</v>
      </c>
      <c r="W12" s="318"/>
      <c r="X12" s="319"/>
    </row>
    <row r="13" spans="1:24" s="320" customFormat="1" ht="21" customHeight="1" thickBot="1" x14ac:dyDescent="0.25">
      <c r="A13" s="321" t="s">
        <v>87</v>
      </c>
      <c r="B13" s="1669"/>
      <c r="C13" s="1795">
        <v>19</v>
      </c>
      <c r="D13" s="2950"/>
      <c r="E13" s="1796"/>
      <c r="F13" s="2960"/>
      <c r="G13" s="2956"/>
      <c r="H13" s="1797"/>
      <c r="I13" s="1101"/>
      <c r="J13" s="1151"/>
      <c r="K13" s="2048"/>
      <c r="L13" s="2953"/>
      <c r="M13" s="2950"/>
      <c r="N13" s="1798"/>
      <c r="O13" s="2953"/>
      <c r="P13" s="2950"/>
      <c r="Q13" s="1798"/>
      <c r="R13" s="2953"/>
      <c r="S13" s="2956"/>
      <c r="T13" s="1663"/>
      <c r="U13" s="1794" t="s">
        <v>107</v>
      </c>
      <c r="V13" s="2956"/>
      <c r="W13" s="1796"/>
      <c r="X13" s="329"/>
    </row>
    <row r="14" spans="1:24" s="320" customFormat="1" ht="21" customHeight="1" thickBot="1" x14ac:dyDescent="0.25">
      <c r="A14" s="321" t="s">
        <v>275</v>
      </c>
      <c r="B14" s="1669"/>
      <c r="C14" s="1799">
        <v>20</v>
      </c>
      <c r="D14" s="2950"/>
      <c r="E14" s="1201"/>
      <c r="F14" s="2960"/>
      <c r="G14" s="2956"/>
      <c r="H14" s="1662"/>
      <c r="I14" s="1101">
        <v>2</v>
      </c>
      <c r="J14" s="1151">
        <f>I14*H14</f>
        <v>0</v>
      </c>
      <c r="K14" s="1800"/>
      <c r="L14" s="2953"/>
      <c r="M14" s="2950"/>
      <c r="N14" s="1801"/>
      <c r="O14" s="2953"/>
      <c r="P14" s="2950"/>
      <c r="Q14" s="1801"/>
      <c r="R14" s="2953"/>
      <c r="S14" s="2956"/>
      <c r="T14" s="1663"/>
      <c r="U14" s="1794" t="s">
        <v>108</v>
      </c>
      <c r="V14" s="2956"/>
      <c r="W14" s="1664"/>
      <c r="X14" s="323">
        <f>D12+G12+J14+M12+P12+S12+V12-W14</f>
        <v>0</v>
      </c>
    </row>
    <row r="15" spans="1:24" s="320" customFormat="1" ht="21" customHeight="1" thickBot="1" x14ac:dyDescent="0.25">
      <c r="A15" s="321"/>
      <c r="B15" s="1669"/>
      <c r="C15" s="1799">
        <v>21</v>
      </c>
      <c r="D15" s="2950"/>
      <c r="E15" s="325"/>
      <c r="F15" s="2960"/>
      <c r="G15" s="2956"/>
      <c r="H15" s="324"/>
      <c r="I15" s="1101"/>
      <c r="J15" s="2049"/>
      <c r="K15" s="326"/>
      <c r="L15" s="2953"/>
      <c r="M15" s="2950"/>
      <c r="N15" s="327"/>
      <c r="O15" s="2953"/>
      <c r="P15" s="2950"/>
      <c r="Q15" s="324"/>
      <c r="R15" s="2953"/>
      <c r="S15" s="2956"/>
      <c r="T15" s="1802"/>
      <c r="U15" s="1803" t="s">
        <v>109</v>
      </c>
      <c r="V15" s="2956"/>
      <c r="W15" s="328"/>
      <c r="X15" s="329"/>
    </row>
    <row r="16" spans="1:24" s="320" customFormat="1" ht="21" customHeight="1" thickBot="1" x14ac:dyDescent="0.25">
      <c r="A16" s="321"/>
      <c r="B16" s="1670"/>
      <c r="C16" s="1804">
        <v>22</v>
      </c>
      <c r="D16" s="2951"/>
      <c r="E16" s="325"/>
      <c r="F16" s="2961"/>
      <c r="G16" s="2957"/>
      <c r="H16" s="324"/>
      <c r="I16" s="1101"/>
      <c r="J16" s="2050"/>
      <c r="K16" s="326"/>
      <c r="L16" s="2954"/>
      <c r="M16" s="2951"/>
      <c r="N16" s="327"/>
      <c r="O16" s="2954"/>
      <c r="P16" s="2951"/>
      <c r="Q16" s="324"/>
      <c r="R16" s="2954"/>
      <c r="S16" s="2957"/>
      <c r="T16" s="1805" t="s">
        <v>277</v>
      </c>
      <c r="U16" s="1806" t="s">
        <v>277</v>
      </c>
      <c r="V16" s="2957"/>
      <c r="W16" s="328"/>
      <c r="X16" s="330"/>
    </row>
    <row r="17" spans="1:24" s="320" customFormat="1" ht="21" customHeight="1" thickBot="1" x14ac:dyDescent="0.25">
      <c r="A17" s="331"/>
      <c r="B17" s="1668"/>
      <c r="C17" s="1068">
        <v>18</v>
      </c>
      <c r="D17" s="2917">
        <f>B17*C17+B18*C18+B19*C19+B20*C20+B21*C21</f>
        <v>0</v>
      </c>
      <c r="E17" s="1146"/>
      <c r="F17" s="1147"/>
      <c r="G17" s="1186"/>
      <c r="H17" s="1180"/>
      <c r="I17" s="1100"/>
      <c r="J17" s="1148"/>
      <c r="K17" s="2051"/>
      <c r="L17" s="1100"/>
      <c r="M17" s="1178"/>
      <c r="N17" s="1180"/>
      <c r="O17" s="1100"/>
      <c r="P17" s="1178"/>
      <c r="Q17" s="1180"/>
      <c r="R17" s="1100"/>
      <c r="S17" s="1148"/>
      <c r="T17" s="1665"/>
      <c r="U17" s="1069" t="s">
        <v>106</v>
      </c>
      <c r="V17" s="2920">
        <f>T17*1+T18*2+T19*3+T20*4</f>
        <v>0</v>
      </c>
      <c r="W17" s="332"/>
      <c r="X17" s="319"/>
    </row>
    <row r="18" spans="1:24" s="320" customFormat="1" ht="21" customHeight="1" thickBot="1" x14ac:dyDescent="0.25">
      <c r="A18" s="321" t="s">
        <v>88</v>
      </c>
      <c r="B18" s="1669"/>
      <c r="C18" s="1070">
        <v>19</v>
      </c>
      <c r="D18" s="2918"/>
      <c r="E18" s="1086"/>
      <c r="F18" s="1141"/>
      <c r="G18" s="1149"/>
      <c r="H18" s="1086"/>
      <c r="I18" s="1141"/>
      <c r="J18" s="2047"/>
      <c r="K18" s="322"/>
      <c r="L18" s="1141"/>
      <c r="M18" s="1149"/>
      <c r="N18" s="1086"/>
      <c r="O18" s="1141"/>
      <c r="P18" s="1149"/>
      <c r="Q18" s="1086"/>
      <c r="R18" s="1141"/>
      <c r="S18" s="1149"/>
      <c r="T18" s="1663"/>
      <c r="U18" s="1069" t="s">
        <v>107</v>
      </c>
      <c r="V18" s="2921"/>
      <c r="X18" s="1158"/>
    </row>
    <row r="19" spans="1:24" s="320" customFormat="1" ht="21" customHeight="1" thickBot="1" x14ac:dyDescent="0.25">
      <c r="A19" s="321" t="s">
        <v>275</v>
      </c>
      <c r="B19" s="1669"/>
      <c r="C19" s="1071">
        <v>20</v>
      </c>
      <c r="D19" s="2918"/>
      <c r="E19" s="1200"/>
      <c r="F19" s="1150">
        <v>0.45</v>
      </c>
      <c r="G19" s="1187">
        <f>F19*E19</f>
        <v>0</v>
      </c>
      <c r="H19" s="1662"/>
      <c r="I19" s="1101">
        <v>2</v>
      </c>
      <c r="J19" s="1151">
        <f>I19*H19</f>
        <v>0</v>
      </c>
      <c r="K19" s="2052"/>
      <c r="L19" s="1101">
        <v>2</v>
      </c>
      <c r="M19" s="1179">
        <f>L19*K19</f>
        <v>0</v>
      </c>
      <c r="N19" s="1662"/>
      <c r="O19" s="1101">
        <v>10</v>
      </c>
      <c r="P19" s="1179">
        <f>O19*N19</f>
        <v>0</v>
      </c>
      <c r="Q19" s="1662"/>
      <c r="R19" s="1101">
        <v>14</v>
      </c>
      <c r="S19" s="1151">
        <f>R19*Q19</f>
        <v>0</v>
      </c>
      <c r="T19" s="1666"/>
      <c r="U19" s="1069" t="s">
        <v>108</v>
      </c>
      <c r="V19" s="2921"/>
      <c r="W19" s="1664"/>
      <c r="X19" s="323">
        <f>D17+G19+J19+M19+P19+S19+V17-W19</f>
        <v>0</v>
      </c>
    </row>
    <row r="20" spans="1:24" s="320" customFormat="1" ht="21.75" customHeight="1" thickBot="1" x14ac:dyDescent="0.25">
      <c r="A20" s="321"/>
      <c r="B20" s="1669"/>
      <c r="C20" s="1071">
        <v>21</v>
      </c>
      <c r="D20" s="2918"/>
      <c r="E20" s="1152"/>
      <c r="F20" s="1150"/>
      <c r="G20" s="1187"/>
      <c r="H20" s="1181"/>
      <c r="I20" s="1101"/>
      <c r="J20" s="1151"/>
      <c r="K20" s="2053"/>
      <c r="L20" s="1101"/>
      <c r="M20" s="1179"/>
      <c r="N20" s="1181"/>
      <c r="O20" s="1101"/>
      <c r="P20" s="1179"/>
      <c r="Q20" s="1181"/>
      <c r="R20" s="1101"/>
      <c r="S20" s="1151"/>
      <c r="T20" s="1663"/>
      <c r="U20" s="1145" t="s">
        <v>109</v>
      </c>
      <c r="V20" s="2921"/>
      <c r="W20" s="1073"/>
      <c r="X20" s="329"/>
    </row>
    <row r="21" spans="1:24" s="320" customFormat="1" ht="21" customHeight="1" thickBot="1" x14ac:dyDescent="0.25">
      <c r="A21" s="439"/>
      <c r="B21" s="1670"/>
      <c r="C21" s="1072">
        <v>22</v>
      </c>
      <c r="D21" s="2923"/>
      <c r="E21" s="1652"/>
      <c r="F21" s="1653"/>
      <c r="G21" s="1654"/>
      <c r="H21" s="449"/>
      <c r="I21" s="1644"/>
      <c r="J21" s="2057"/>
      <c r="K21" s="2054"/>
      <c r="L21" s="1644"/>
      <c r="M21" s="1655"/>
      <c r="N21" s="449"/>
      <c r="O21" s="1644"/>
      <c r="P21" s="1655"/>
      <c r="Q21" s="449"/>
      <c r="R21" s="1644"/>
      <c r="S21" s="1655"/>
      <c r="T21" s="1656" t="s">
        <v>277</v>
      </c>
      <c r="U21" s="1634" t="s">
        <v>277</v>
      </c>
      <c r="V21" s="2928"/>
      <c r="W21" s="1657"/>
      <c r="X21" s="330"/>
    </row>
    <row r="22" spans="1:24" s="320" customFormat="1" ht="21" customHeight="1" thickBot="1" x14ac:dyDescent="0.25">
      <c r="A22" s="321"/>
      <c r="B22" s="1668"/>
      <c r="C22" s="1068">
        <v>18</v>
      </c>
      <c r="D22" s="2948">
        <f>B22*C22+B23*C23+B24*C24+B25*C25+B26*C26</f>
        <v>0</v>
      </c>
      <c r="E22" s="1645"/>
      <c r="F22" s="1646"/>
      <c r="G22" s="1647"/>
      <c r="H22" s="1648"/>
      <c r="I22" s="1649"/>
      <c r="J22" s="1651"/>
      <c r="K22" s="2055"/>
      <c r="L22" s="1649"/>
      <c r="M22" s="1650"/>
      <c r="N22" s="1648"/>
      <c r="O22" s="1649"/>
      <c r="P22" s="1650"/>
      <c r="Q22" s="1648"/>
      <c r="R22" s="1649"/>
      <c r="S22" s="1651"/>
      <c r="T22" s="1667"/>
      <c r="U22" s="1097" t="s">
        <v>106</v>
      </c>
      <c r="V22" s="2921">
        <f>T22*1+T23*2+T24*3+T25*4</f>
        <v>0</v>
      </c>
      <c r="W22" s="328"/>
      <c r="X22" s="329"/>
    </row>
    <row r="23" spans="1:24" s="320" customFormat="1" ht="21" customHeight="1" thickBot="1" x14ac:dyDescent="0.25">
      <c r="A23" s="321" t="s">
        <v>464</v>
      </c>
      <c r="B23" s="1669"/>
      <c r="C23" s="1070">
        <v>19</v>
      </c>
      <c r="D23" s="2918"/>
      <c r="E23" s="1086"/>
      <c r="F23" s="1141"/>
      <c r="G23" s="1149"/>
      <c r="H23" s="1086"/>
      <c r="I23" s="1141"/>
      <c r="J23" s="2047"/>
      <c r="K23" s="322"/>
      <c r="L23" s="1141"/>
      <c r="M23" s="1149"/>
      <c r="N23" s="1086"/>
      <c r="O23" s="1141"/>
      <c r="P23" s="1149"/>
      <c r="Q23" s="1086"/>
      <c r="R23" s="1141"/>
      <c r="S23" s="1149"/>
      <c r="T23" s="1663"/>
      <c r="U23" s="1069" t="s">
        <v>107</v>
      </c>
      <c r="V23" s="2921"/>
      <c r="X23" s="1158"/>
    </row>
    <row r="24" spans="1:24" s="320" customFormat="1" ht="21" customHeight="1" thickBot="1" x14ac:dyDescent="0.25">
      <c r="A24" s="321" t="s">
        <v>275</v>
      </c>
      <c r="B24" s="1669"/>
      <c r="C24" s="1071">
        <v>20</v>
      </c>
      <c r="D24" s="2918"/>
      <c r="E24" s="1200"/>
      <c r="F24" s="1150">
        <v>0.45</v>
      </c>
      <c r="G24" s="1187">
        <f>F24*E24</f>
        <v>0</v>
      </c>
      <c r="H24" s="1662"/>
      <c r="I24" s="1101">
        <v>2</v>
      </c>
      <c r="J24" s="1151">
        <f>I24*H24</f>
        <v>0</v>
      </c>
      <c r="K24" s="2052"/>
      <c r="L24" s="1101">
        <v>1</v>
      </c>
      <c r="M24" s="1179">
        <f>L24*K24</f>
        <v>0</v>
      </c>
      <c r="N24" s="1662"/>
      <c r="O24" s="1101">
        <v>9</v>
      </c>
      <c r="P24" s="1179">
        <f>O24*N24</f>
        <v>0</v>
      </c>
      <c r="Q24" s="1662"/>
      <c r="R24" s="1101">
        <v>14</v>
      </c>
      <c r="S24" s="1151">
        <f>R24*Q24</f>
        <v>0</v>
      </c>
      <c r="T24" s="1666"/>
      <c r="U24" s="1069" t="s">
        <v>108</v>
      </c>
      <c r="V24" s="2921"/>
      <c r="W24" s="1664"/>
      <c r="X24" s="323">
        <f>D22+G24+J24+M24+P24+S24+V22-W24</f>
        <v>0</v>
      </c>
    </row>
    <row r="25" spans="1:24" s="320" customFormat="1" ht="21.75" customHeight="1" thickBot="1" x14ac:dyDescent="0.25">
      <c r="A25" s="321"/>
      <c r="B25" s="1669"/>
      <c r="C25" s="1071">
        <v>21</v>
      </c>
      <c r="D25" s="2918"/>
      <c r="E25" s="1152"/>
      <c r="F25" s="1150"/>
      <c r="G25" s="1187"/>
      <c r="H25" s="1181"/>
      <c r="I25" s="1101"/>
      <c r="J25" s="1151"/>
      <c r="K25" s="2053"/>
      <c r="L25" s="1101"/>
      <c r="M25" s="1179"/>
      <c r="N25" s="1181"/>
      <c r="O25" s="1101"/>
      <c r="P25" s="1179"/>
      <c r="Q25" s="1181"/>
      <c r="R25" s="1101"/>
      <c r="S25" s="1151"/>
      <c r="T25" s="1663"/>
      <c r="U25" s="1145" t="s">
        <v>109</v>
      </c>
      <c r="V25" s="2921"/>
      <c r="W25" s="1073"/>
      <c r="X25" s="329"/>
    </row>
    <row r="26" spans="1:24" s="320" customFormat="1" ht="21" customHeight="1" thickBot="1" x14ac:dyDescent="0.25">
      <c r="A26" s="334"/>
      <c r="B26" s="1670"/>
      <c r="C26" s="1072">
        <v>22</v>
      </c>
      <c r="D26" s="2923"/>
      <c r="E26" s="1153"/>
      <c r="F26" s="1154"/>
      <c r="G26" s="1188"/>
      <c r="H26" s="1182"/>
      <c r="I26" s="1155"/>
      <c r="J26" s="2058"/>
      <c r="K26" s="2056"/>
      <c r="L26" s="1155"/>
      <c r="M26" s="1142"/>
      <c r="N26" s="1182"/>
      <c r="O26" s="1155"/>
      <c r="P26" s="1142"/>
      <c r="Q26" s="1182"/>
      <c r="R26" s="1155"/>
      <c r="S26" s="1142"/>
      <c r="T26" s="1143" t="s">
        <v>277</v>
      </c>
      <c r="U26" s="1144" t="s">
        <v>277</v>
      </c>
      <c r="V26" s="2922"/>
      <c r="W26" s="1157"/>
      <c r="X26" s="330"/>
    </row>
    <row r="27" spans="1:24" ht="12.75" customHeight="1" thickTop="1" x14ac:dyDescent="0.2">
      <c r="A27" s="1638"/>
      <c r="B27" s="1639"/>
      <c r="C27" s="1635"/>
      <c r="D27" s="1635"/>
      <c r="E27" s="1640"/>
      <c r="F27" s="1641"/>
      <c r="G27" s="1641"/>
      <c r="H27" s="1639"/>
      <c r="I27" s="1635"/>
      <c r="J27" s="885"/>
      <c r="K27" s="1642"/>
      <c r="L27" s="1635"/>
      <c r="M27" s="1635"/>
      <c r="N27" s="1639"/>
      <c r="O27" s="1635"/>
      <c r="P27" s="1635"/>
      <c r="Q27" s="1639"/>
      <c r="R27" s="1635"/>
      <c r="S27" s="1635"/>
      <c r="T27" s="1635"/>
      <c r="U27" s="1643"/>
      <c r="V27" s="1643"/>
      <c r="W27" s="1635"/>
      <c r="X27" s="1636"/>
    </row>
    <row r="28" spans="1:24" s="389" customFormat="1" ht="11.25" customHeight="1" thickBot="1" x14ac:dyDescent="0.25">
      <c r="A28" s="388"/>
      <c r="M28" s="390"/>
      <c r="U28" s="391"/>
      <c r="V28" s="391"/>
      <c r="X28" s="1637"/>
    </row>
    <row r="29" spans="1:24" s="320" customFormat="1" ht="33.75" customHeight="1" thickTop="1" thickBot="1" x14ac:dyDescent="0.25">
      <c r="A29" s="393" t="s">
        <v>11</v>
      </c>
      <c r="B29" s="394">
        <f>SUM(B12:B26)</f>
        <v>0</v>
      </c>
      <c r="C29" s="395" t="s">
        <v>277</v>
      </c>
      <c r="D29" s="376">
        <f>D22+D17+D12</f>
        <v>0</v>
      </c>
      <c r="E29" s="394">
        <f>E24+E19+E14</f>
        <v>0</v>
      </c>
      <c r="F29" s="379" t="s">
        <v>277</v>
      </c>
      <c r="G29" s="396">
        <f>G24+G19+G12</f>
        <v>0</v>
      </c>
      <c r="H29" s="397">
        <f>H24+H19+H14</f>
        <v>0</v>
      </c>
      <c r="I29" s="395" t="s">
        <v>277</v>
      </c>
      <c r="J29" s="376">
        <f>J24+J19+J14</f>
        <v>0</v>
      </c>
      <c r="K29" s="395">
        <f>K14+K19+K24</f>
        <v>0</v>
      </c>
      <c r="L29" s="395" t="s">
        <v>277</v>
      </c>
      <c r="M29" s="395">
        <f>M12+M19+M24</f>
        <v>0</v>
      </c>
      <c r="N29" s="394">
        <f>N24+N19+N14</f>
        <v>0</v>
      </c>
      <c r="O29" s="395" t="s">
        <v>277</v>
      </c>
      <c r="P29" s="376">
        <f>P24+P19+P12</f>
        <v>0</v>
      </c>
      <c r="Q29" s="394">
        <f>Q24+Q19+Q14</f>
        <v>0</v>
      </c>
      <c r="R29" s="395" t="s">
        <v>277</v>
      </c>
      <c r="S29" s="376">
        <f>S24+S19+S12</f>
        <v>0</v>
      </c>
      <c r="T29" s="399">
        <f>SUM(T12:T25)</f>
        <v>0</v>
      </c>
      <c r="U29" s="395" t="s">
        <v>277</v>
      </c>
      <c r="V29" s="400">
        <f>V22+V12</f>
        <v>0</v>
      </c>
      <c r="W29" s="398">
        <f>W24+W19+W14</f>
        <v>0</v>
      </c>
      <c r="X29" s="401">
        <f>X14+X19+X24</f>
        <v>0</v>
      </c>
    </row>
    <row r="30" spans="1:24" ht="13.5" thickTop="1" x14ac:dyDescent="0.2">
      <c r="J30" s="1074"/>
    </row>
    <row r="31" spans="1:24" x14ac:dyDescent="0.2">
      <c r="A31" s="1671" t="s">
        <v>466</v>
      </c>
      <c r="B31" s="1075"/>
      <c r="C31" s="1075"/>
      <c r="D31" s="1075"/>
      <c r="E31" s="1075"/>
      <c r="F31" s="1075"/>
      <c r="G31" s="1075"/>
      <c r="H31" s="1075"/>
      <c r="I31" s="1075"/>
    </row>
    <row r="32" spans="1:24" x14ac:dyDescent="0.2">
      <c r="A32" s="159" t="s">
        <v>494</v>
      </c>
    </row>
  </sheetData>
  <mergeCells count="20">
    <mergeCell ref="D17:D21"/>
    <mergeCell ref="V17:V21"/>
    <mergeCell ref="D22:D26"/>
    <mergeCell ref="V22:V26"/>
    <mergeCell ref="M12:M16"/>
    <mergeCell ref="O12:O16"/>
    <mergeCell ref="P12:P16"/>
    <mergeCell ref="R12:R16"/>
    <mergeCell ref="S12:S16"/>
    <mergeCell ref="V12:V16"/>
    <mergeCell ref="D12:D16"/>
    <mergeCell ref="F12:F16"/>
    <mergeCell ref="G12:G16"/>
    <mergeCell ref="L12:L16"/>
    <mergeCell ref="U10:U11"/>
    <mergeCell ref="E10:G10"/>
    <mergeCell ref="I10:I11"/>
    <mergeCell ref="K10:K11"/>
    <mergeCell ref="N10:N11"/>
    <mergeCell ref="Q10:Q1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Tabelle1512"/>
  <dimension ref="A1:R32"/>
  <sheetViews>
    <sheetView showGridLines="0" zoomScale="115" zoomScaleNormal="115" workbookViewId="0"/>
  </sheetViews>
  <sheetFormatPr baseColWidth="10" defaultRowHeight="12.75" x14ac:dyDescent="0.2"/>
  <cols>
    <col min="2" max="2" width="6.42578125" customWidth="1"/>
    <col min="3" max="3" width="7.7109375" customWidth="1"/>
    <col min="5" max="5" width="8.28515625" customWidth="1"/>
    <col min="6" max="6" width="8" customWidth="1"/>
    <col min="7" max="7" width="7.7109375" customWidth="1"/>
    <col min="8" max="8" width="9.85546875" customWidth="1"/>
    <col min="11" max="11" width="6.7109375" customWidth="1"/>
    <col min="13" max="13" width="7.85546875" customWidth="1"/>
    <col min="14" max="14" width="9.5703125" customWidth="1"/>
    <col min="15" max="15" width="13.85546875" customWidth="1"/>
  </cols>
  <sheetData>
    <row r="1" spans="1:18" x14ac:dyDescent="0.2">
      <c r="A1" s="2" t="s">
        <v>386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8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8" x14ac:dyDescent="0.2">
      <c r="A3" s="1" t="s">
        <v>136</v>
      </c>
      <c r="B3" s="2"/>
      <c r="C3" s="2"/>
      <c r="D3" s="2"/>
      <c r="E3" s="2"/>
      <c r="F3" s="2"/>
      <c r="G3" s="1"/>
      <c r="H3" s="1"/>
      <c r="I3" s="2"/>
      <c r="J3" s="2"/>
      <c r="K3" s="2"/>
      <c r="L3" s="2"/>
      <c r="M3" s="2"/>
    </row>
    <row r="4" spans="1:18" x14ac:dyDescent="0.2">
      <c r="A4" s="1" t="s">
        <v>377</v>
      </c>
      <c r="B4" s="2"/>
      <c r="C4" s="2"/>
      <c r="D4" s="2"/>
      <c r="E4" s="2"/>
      <c r="F4" s="2"/>
      <c r="G4" s="1"/>
      <c r="H4" s="1"/>
      <c r="I4" s="2"/>
      <c r="J4" s="2"/>
      <c r="K4" s="2"/>
      <c r="L4" s="2"/>
      <c r="M4" s="2"/>
    </row>
    <row r="5" spans="1:18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8" x14ac:dyDescent="0.2">
      <c r="A6" s="1" t="s">
        <v>2</v>
      </c>
      <c r="B6" s="170"/>
      <c r="C6" s="126"/>
      <c r="D6" s="126"/>
      <c r="E6" s="126"/>
      <c r="F6" s="126"/>
      <c r="G6" s="7"/>
      <c r="H6" s="1" t="s">
        <v>3</v>
      </c>
      <c r="I6" s="170"/>
      <c r="J6" s="170"/>
      <c r="M6" s="172"/>
      <c r="N6" s="172"/>
      <c r="O6" s="172"/>
      <c r="P6" s="172"/>
      <c r="Q6" s="172"/>
      <c r="R6" s="172"/>
    </row>
    <row r="7" spans="1:18" x14ac:dyDescent="0.2">
      <c r="A7" s="1"/>
      <c r="B7" s="170"/>
      <c r="C7" s="126"/>
      <c r="D7" s="126"/>
      <c r="E7" s="126"/>
      <c r="F7" s="126"/>
      <c r="G7" s="7"/>
      <c r="H7" s="1"/>
      <c r="I7" s="170"/>
      <c r="J7" s="170"/>
      <c r="M7" s="2"/>
      <c r="N7" s="172"/>
      <c r="O7" s="172"/>
      <c r="P7" s="172"/>
      <c r="Q7" s="172"/>
      <c r="R7" s="172"/>
    </row>
    <row r="8" spans="1:18" x14ac:dyDescent="0.2">
      <c r="A8" s="2"/>
      <c r="B8" s="170"/>
      <c r="C8" s="170"/>
      <c r="D8" s="170"/>
      <c r="E8" s="170"/>
      <c r="F8" s="170"/>
      <c r="G8" s="2"/>
      <c r="H8" s="1319" t="s">
        <v>4</v>
      </c>
      <c r="I8" t="str">
        <f>Logo!B1</f>
        <v>2026/27</v>
      </c>
      <c r="M8" s="2"/>
      <c r="N8" s="172"/>
      <c r="O8" s="172"/>
      <c r="P8" s="172"/>
      <c r="Q8" s="172"/>
      <c r="R8" s="172"/>
    </row>
    <row r="9" spans="1:18" x14ac:dyDescent="0.2">
      <c r="A9" s="2"/>
      <c r="B9" s="2"/>
      <c r="C9" s="2"/>
      <c r="D9" s="7"/>
      <c r="E9" s="7"/>
      <c r="F9" s="7"/>
      <c r="G9" s="7"/>
      <c r="H9" s="7"/>
      <c r="I9" s="7"/>
      <c r="J9" s="7"/>
      <c r="K9" s="2"/>
    </row>
    <row r="10" spans="1:18" ht="13.5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8" ht="13.5" thickTop="1" x14ac:dyDescent="0.2">
      <c r="A11" s="127"/>
      <c r="B11" s="2869" t="s">
        <v>5</v>
      </c>
      <c r="C11" s="2963"/>
      <c r="D11" s="851" t="s">
        <v>6</v>
      </c>
      <c r="E11" s="851"/>
      <c r="F11" s="851"/>
      <c r="G11" s="851"/>
      <c r="H11" s="851"/>
      <c r="I11" s="853" t="s">
        <v>7</v>
      </c>
      <c r="J11" s="852" t="s">
        <v>8</v>
      </c>
    </row>
    <row r="12" spans="1:18" ht="13.5" thickBot="1" x14ac:dyDescent="0.25">
      <c r="A12" s="131"/>
      <c r="B12" s="7"/>
      <c r="C12" s="15"/>
      <c r="D12" s="854" t="s">
        <v>193</v>
      </c>
      <c r="E12" s="854"/>
      <c r="F12" s="854"/>
      <c r="G12" s="854"/>
      <c r="H12" s="854"/>
      <c r="I12" s="855"/>
      <c r="J12" s="199"/>
    </row>
    <row r="13" spans="1:18" ht="33.75" customHeight="1" x14ac:dyDescent="0.2">
      <c r="A13" s="131"/>
      <c r="B13" s="173"/>
      <c r="C13" s="174"/>
      <c r="D13" s="175"/>
      <c r="E13" s="176" t="s">
        <v>55</v>
      </c>
      <c r="F13" s="176"/>
      <c r="G13" s="176"/>
      <c r="H13" s="177"/>
      <c r="I13" s="137" t="s">
        <v>9</v>
      </c>
      <c r="J13" s="16"/>
    </row>
    <row r="14" spans="1:18" ht="56.25" x14ac:dyDescent="0.2">
      <c r="A14" s="856"/>
      <c r="B14" s="22" t="s">
        <v>57</v>
      </c>
      <c r="C14" s="22" t="s">
        <v>10</v>
      </c>
      <c r="D14" s="178" t="s">
        <v>93</v>
      </c>
      <c r="E14" s="179" t="s">
        <v>378</v>
      </c>
      <c r="F14" s="179" t="s">
        <v>379</v>
      </c>
      <c r="G14" s="1589" t="s">
        <v>380</v>
      </c>
      <c r="H14" s="139" t="s">
        <v>11</v>
      </c>
      <c r="I14" s="142" t="s">
        <v>25</v>
      </c>
      <c r="J14" s="142" t="s">
        <v>491</v>
      </c>
    </row>
    <row r="15" spans="1:18" ht="13.5" thickBot="1" x14ac:dyDescent="0.25">
      <c r="A15" s="856"/>
      <c r="B15" s="34"/>
      <c r="C15" s="34"/>
      <c r="D15" s="181"/>
      <c r="E15" s="34"/>
      <c r="F15" s="34"/>
      <c r="G15" s="1590"/>
      <c r="H15" s="144"/>
      <c r="I15" s="16"/>
      <c r="J15" s="16"/>
    </row>
    <row r="16" spans="1:18" ht="13.5" thickBot="1" x14ac:dyDescent="0.25">
      <c r="A16" s="145" t="s">
        <v>132</v>
      </c>
      <c r="B16" s="147" t="s">
        <v>64</v>
      </c>
      <c r="C16" s="147">
        <v>38</v>
      </c>
      <c r="D16" s="183"/>
      <c r="E16" s="184">
        <v>2</v>
      </c>
      <c r="F16" s="858">
        <v>15</v>
      </c>
      <c r="G16" s="857">
        <v>28</v>
      </c>
      <c r="H16" s="859">
        <f t="shared" ref="H16:H21" si="0">IF(D16=0,0,IF(D16&gt;22,G16,IF(D16&gt;=12,F16,IF(D16&lt;12,E16,0))))</f>
        <v>0</v>
      </c>
      <c r="I16" s="186"/>
      <c r="J16" s="221">
        <f t="shared" ref="J16:J21" si="1">IF(D16&gt;0,C16+H16-I16,0)</f>
        <v>0</v>
      </c>
    </row>
    <row r="17" spans="1:13" ht="13.5" thickBot="1" x14ac:dyDescent="0.25">
      <c r="A17" s="151"/>
      <c r="B17" s="153" t="s">
        <v>65</v>
      </c>
      <c r="C17" s="153">
        <v>38</v>
      </c>
      <c r="D17" s="187"/>
      <c r="E17" s="188">
        <v>0</v>
      </c>
      <c r="F17" s="861">
        <v>15</v>
      </c>
      <c r="G17" s="860">
        <v>28</v>
      </c>
      <c r="H17" s="859">
        <f t="shared" si="0"/>
        <v>0</v>
      </c>
      <c r="I17" s="189"/>
      <c r="J17" s="221">
        <f t="shared" si="1"/>
        <v>0</v>
      </c>
    </row>
    <row r="18" spans="1:13" ht="13.5" thickBot="1" x14ac:dyDescent="0.25">
      <c r="A18" s="190"/>
      <c r="B18" s="191" t="s">
        <v>95</v>
      </c>
      <c r="C18" s="153">
        <v>38</v>
      </c>
      <c r="D18" s="192"/>
      <c r="E18" s="193">
        <v>0</v>
      </c>
      <c r="F18" s="863">
        <v>15</v>
      </c>
      <c r="G18" s="862">
        <v>28</v>
      </c>
      <c r="H18" s="859">
        <f t="shared" si="0"/>
        <v>0</v>
      </c>
      <c r="I18" s="864"/>
      <c r="J18" s="221">
        <f t="shared" si="1"/>
        <v>0</v>
      </c>
    </row>
    <row r="19" spans="1:13" ht="13.5" thickBot="1" x14ac:dyDescent="0.25">
      <c r="A19" s="145" t="s">
        <v>133</v>
      </c>
      <c r="B19" s="147" t="s">
        <v>64</v>
      </c>
      <c r="C19" s="147">
        <v>38</v>
      </c>
      <c r="D19" s="183"/>
      <c r="E19" s="184">
        <v>5</v>
      </c>
      <c r="F19" s="858">
        <v>17</v>
      </c>
      <c r="G19" s="857">
        <v>29</v>
      </c>
      <c r="H19" s="859">
        <f t="shared" si="0"/>
        <v>0</v>
      </c>
      <c r="I19" s="220"/>
      <c r="J19" s="221">
        <f t="shared" si="1"/>
        <v>0</v>
      </c>
    </row>
    <row r="20" spans="1:13" ht="13.5" thickBot="1" x14ac:dyDescent="0.25">
      <c r="A20" s="151"/>
      <c r="B20" s="153" t="s">
        <v>65</v>
      </c>
      <c r="C20" s="153">
        <v>38</v>
      </c>
      <c r="D20" s="187"/>
      <c r="E20" s="188">
        <v>0</v>
      </c>
      <c r="F20" s="861">
        <v>17</v>
      </c>
      <c r="G20" s="860">
        <v>29</v>
      </c>
      <c r="H20" s="859">
        <f t="shared" si="0"/>
        <v>0</v>
      </c>
      <c r="I20" s="189"/>
      <c r="J20" s="221">
        <f>IF(D20&gt;0,C20+H20-I20,0)</f>
        <v>0</v>
      </c>
    </row>
    <row r="21" spans="1:13" ht="13.5" thickBot="1" x14ac:dyDescent="0.25">
      <c r="A21" s="190"/>
      <c r="B21" s="191" t="s">
        <v>95</v>
      </c>
      <c r="C21" s="191">
        <v>38</v>
      </c>
      <c r="D21" s="192"/>
      <c r="E21" s="193">
        <v>0</v>
      </c>
      <c r="F21" s="863">
        <v>17</v>
      </c>
      <c r="G21" s="863">
        <v>29</v>
      </c>
      <c r="H21" s="859">
        <f t="shared" si="0"/>
        <v>0</v>
      </c>
      <c r="I21" s="194"/>
      <c r="J21" s="221">
        <f t="shared" si="1"/>
        <v>0</v>
      </c>
    </row>
    <row r="22" spans="1:13" ht="13.5" thickBot="1" x14ac:dyDescent="0.25">
      <c r="A22" s="156"/>
      <c r="B22" s="2"/>
      <c r="D22" s="2"/>
      <c r="E22" s="2"/>
      <c r="F22" s="2"/>
      <c r="G22" s="2"/>
      <c r="H22" s="2"/>
      <c r="I22" s="2"/>
      <c r="J22" s="16"/>
    </row>
    <row r="23" spans="1:13" ht="14.25" thickTop="1" thickBot="1" x14ac:dyDescent="0.25">
      <c r="A23" s="157" t="s">
        <v>11</v>
      </c>
      <c r="B23" s="866" t="s">
        <v>15</v>
      </c>
      <c r="C23" s="71">
        <f>SUM(A26:F26)</f>
        <v>0</v>
      </c>
      <c r="D23" s="819" t="s">
        <v>15</v>
      </c>
      <c r="E23" s="819" t="s">
        <v>15</v>
      </c>
      <c r="F23" s="819" t="s">
        <v>15</v>
      </c>
      <c r="G23" s="819" t="s">
        <v>15</v>
      </c>
      <c r="H23" s="71">
        <f>H16+H17+H18+H19+H20+H21</f>
        <v>0</v>
      </c>
      <c r="I23" s="71">
        <f>SUM(I16:I22)</f>
        <v>0</v>
      </c>
      <c r="J23" s="161">
        <f>J16+J17+J18+J19+J20+J21</f>
        <v>0</v>
      </c>
    </row>
    <row r="24" spans="1:13" ht="13.5" thickTop="1" x14ac:dyDescent="0.2">
      <c r="M24" s="1319"/>
    </row>
    <row r="25" spans="1:13" x14ac:dyDescent="0.2">
      <c r="A25" s="159" t="s">
        <v>494</v>
      </c>
      <c r="M25" s="1319"/>
    </row>
    <row r="26" spans="1:13" hidden="1" x14ac:dyDescent="0.2">
      <c r="A26">
        <f>IF(D16&gt;0,38,0)</f>
        <v>0</v>
      </c>
      <c r="B26">
        <f>IF(D17&gt;0,38,0)</f>
        <v>0</v>
      </c>
      <c r="C26">
        <f>IF(D18&gt;0,38,0)</f>
        <v>0</v>
      </c>
      <c r="D26">
        <f>IF(D19&gt;0,38,0)</f>
        <v>0</v>
      </c>
      <c r="E26">
        <f>IF(D20&gt;0,38,0)</f>
        <v>0</v>
      </c>
      <c r="F26">
        <f>IF(D21&gt;0,38,0)</f>
        <v>0</v>
      </c>
    </row>
    <row r="32" spans="1:13" x14ac:dyDescent="0.2">
      <c r="A32" s="159"/>
    </row>
  </sheetData>
  <customSheetViews>
    <customSheetView guid="{2CE9943A-8A31-4E31-B3EE-3F9C82D3339D}" showGridLines="0" hiddenRows="1">
      <pageMargins left="0.78740157480314965" right="0.78740157480314965" top="0.98425196850393704" bottom="0.98425196850393704" header="0.51181102362204722" footer="0.51181102362204722"/>
      <printOptions horizontalCentered="1"/>
      <pageSetup paperSize="9" scale="115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1">
    <mergeCell ref="B11:C11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Tabelle80"/>
  <dimension ref="A1:S25"/>
  <sheetViews>
    <sheetView showGridLines="0" zoomScaleNormal="100" workbookViewId="0">
      <selection activeCell="B5" sqref="B5"/>
    </sheetView>
  </sheetViews>
  <sheetFormatPr baseColWidth="10" defaultRowHeight="12.75" x14ac:dyDescent="0.2"/>
  <cols>
    <col min="1" max="1" width="11.5703125" customWidth="1"/>
    <col min="2" max="2" width="6.7109375" style="602" customWidth="1"/>
    <col min="3" max="3" width="7.42578125" customWidth="1"/>
    <col min="4" max="4" width="6.85546875" customWidth="1"/>
    <col min="5" max="5" width="8.7109375" customWidth="1"/>
    <col min="6" max="6" width="7.42578125" customWidth="1"/>
    <col min="7" max="7" width="5.85546875" customWidth="1"/>
    <col min="8" max="8" width="10" style="602" customWidth="1"/>
    <col min="9" max="9" width="7.7109375" customWidth="1"/>
    <col min="10" max="10" width="7.140625" customWidth="1"/>
    <col min="11" max="11" width="9.140625" style="602" customWidth="1"/>
    <col min="12" max="12" width="7.7109375" customWidth="1"/>
    <col min="13" max="13" width="7.140625" customWidth="1"/>
    <col min="14" max="14" width="6.85546875" customWidth="1"/>
    <col min="15" max="15" width="7" customWidth="1"/>
    <col min="16" max="16" width="6.42578125" customWidth="1"/>
    <col min="17" max="17" width="13.140625" customWidth="1"/>
    <col min="18" max="18" width="12.42578125" customWidth="1"/>
    <col min="19" max="19" width="5.7109375" customWidth="1"/>
  </cols>
  <sheetData>
    <row r="1" spans="1:19" ht="33.75" customHeight="1" x14ac:dyDescent="0.2">
      <c r="A1" s="1499" t="s">
        <v>387</v>
      </c>
    </row>
    <row r="2" spans="1:19" s="605" customFormat="1" x14ac:dyDescent="0.2">
      <c r="A2" s="895" t="s">
        <v>136</v>
      </c>
      <c r="B2" s="603"/>
      <c r="C2" s="272"/>
      <c r="D2" s="272"/>
      <c r="E2" s="3"/>
      <c r="F2" s="3"/>
      <c r="G2" s="3"/>
      <c r="H2" s="603"/>
      <c r="I2" s="272"/>
      <c r="J2" s="272"/>
      <c r="K2" s="603"/>
      <c r="L2" s="272"/>
      <c r="M2" s="272"/>
      <c r="N2" s="272"/>
      <c r="O2" s="272"/>
      <c r="P2" s="272"/>
      <c r="Q2" s="272"/>
      <c r="R2" s="272"/>
      <c r="S2" s="272"/>
    </row>
    <row r="3" spans="1:19" x14ac:dyDescent="0.2">
      <c r="A3" s="895" t="s">
        <v>137</v>
      </c>
      <c r="B3" s="606"/>
      <c r="C3" s="2"/>
      <c r="D3" s="2"/>
      <c r="E3" s="1"/>
      <c r="F3" s="1"/>
      <c r="G3" s="1"/>
      <c r="H3" s="606"/>
      <c r="I3" s="2"/>
      <c r="J3" s="2"/>
      <c r="K3" s="606"/>
      <c r="L3" s="2"/>
      <c r="M3" s="2"/>
      <c r="N3" s="2"/>
      <c r="O3" s="2"/>
      <c r="P3" s="2"/>
      <c r="Q3" s="2"/>
      <c r="R3" s="2"/>
      <c r="S3" s="2"/>
    </row>
    <row r="4" spans="1:19" x14ac:dyDescent="0.2">
      <c r="B4" s="606"/>
      <c r="C4" s="2"/>
      <c r="D4" s="2"/>
      <c r="E4" s="2"/>
      <c r="F4" s="2"/>
      <c r="G4" s="2"/>
      <c r="H4" s="606"/>
      <c r="I4" s="2"/>
      <c r="J4" s="2"/>
      <c r="K4" s="606"/>
      <c r="L4" s="2"/>
      <c r="M4" s="2"/>
      <c r="N4" s="2"/>
      <c r="O4" s="2"/>
      <c r="P4" s="2"/>
      <c r="Q4" s="2"/>
      <c r="R4" s="2"/>
      <c r="S4" s="2"/>
    </row>
    <row r="5" spans="1:19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2"/>
      <c r="J5" s="1500" t="s">
        <v>3</v>
      </c>
      <c r="K5" s="1214"/>
      <c r="L5" s="1214"/>
      <c r="M5" s="7"/>
    </row>
    <row r="6" spans="1:19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2"/>
      <c r="J6" s="1342" t="s">
        <v>4</v>
      </c>
      <c r="K6" s="172" t="str">
        <f>Logo!B1</f>
        <v>2026/27</v>
      </c>
      <c r="L6" s="172"/>
      <c r="M6" s="7"/>
    </row>
    <row r="7" spans="1:19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606"/>
      <c r="L7" s="2"/>
      <c r="M7" s="2"/>
      <c r="N7" s="2"/>
      <c r="O7" s="2"/>
      <c r="P7" s="2"/>
      <c r="Q7" s="2"/>
      <c r="R7" s="2"/>
      <c r="S7" s="2"/>
    </row>
    <row r="8" spans="1:19" s="613" customFormat="1" ht="15" customHeight="1" thickTop="1" x14ac:dyDescent="0.25">
      <c r="A8" s="609"/>
      <c r="B8" s="2909" t="s">
        <v>138</v>
      </c>
      <c r="C8" s="2882"/>
      <c r="D8" s="2882"/>
      <c r="E8" s="2907" t="s">
        <v>6</v>
      </c>
      <c r="F8" s="2882"/>
      <c r="G8" s="2882"/>
      <c r="H8" s="2882"/>
      <c r="I8" s="2882"/>
      <c r="J8" s="2882"/>
      <c r="K8" s="2882"/>
      <c r="L8" s="2882"/>
      <c r="M8" s="2882"/>
      <c r="N8" s="1501"/>
      <c r="O8" s="1501"/>
      <c r="P8" s="722"/>
      <c r="Q8" s="610" t="s">
        <v>7</v>
      </c>
      <c r="R8" s="611" t="s">
        <v>8</v>
      </c>
      <c r="S8" s="612"/>
    </row>
    <row r="9" spans="1:19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864"/>
      <c r="L9" s="2864"/>
      <c r="M9" s="2864"/>
      <c r="N9" s="599"/>
      <c r="O9" s="599"/>
      <c r="P9" s="1502"/>
      <c r="Q9" s="615"/>
      <c r="R9" s="616"/>
      <c r="S9" s="115"/>
    </row>
    <row r="10" spans="1:19" ht="48.75" customHeight="1" x14ac:dyDescent="0.2">
      <c r="A10" s="138"/>
      <c r="B10" s="617"/>
      <c r="C10" s="565"/>
      <c r="D10" s="141"/>
      <c r="E10" s="799"/>
      <c r="F10" s="565"/>
      <c r="G10" s="141"/>
      <c r="H10" s="799"/>
      <c r="I10" s="565"/>
      <c r="J10" s="141"/>
      <c r="K10" s="799"/>
      <c r="L10" s="565"/>
      <c r="M10" s="724"/>
      <c r="N10" s="2965" t="s">
        <v>343</v>
      </c>
      <c r="O10" s="2965"/>
      <c r="P10" s="2966"/>
      <c r="Q10" s="1503"/>
      <c r="R10" s="568"/>
    </row>
    <row r="11" spans="1:19" ht="61.5" customHeight="1" thickBot="1" x14ac:dyDescent="0.25">
      <c r="A11" s="143"/>
      <c r="B11" s="1504" t="s">
        <v>39</v>
      </c>
      <c r="C11" s="785" t="s">
        <v>10</v>
      </c>
      <c r="D11" s="1505" t="s">
        <v>11</v>
      </c>
      <c r="E11" s="1506" t="s">
        <v>153</v>
      </c>
      <c r="F11" s="785" t="s">
        <v>12</v>
      </c>
      <c r="G11" s="1505" t="s">
        <v>11</v>
      </c>
      <c r="H11" s="1506" t="s">
        <v>41</v>
      </c>
      <c r="I11" s="785" t="s">
        <v>344</v>
      </c>
      <c r="J11" s="1505" t="s">
        <v>11</v>
      </c>
      <c r="K11" s="1506" t="s">
        <v>345</v>
      </c>
      <c r="L11" s="785" t="s">
        <v>344</v>
      </c>
      <c r="M11" s="1507" t="s">
        <v>11</v>
      </c>
      <c r="N11" s="1508" t="s">
        <v>247</v>
      </c>
      <c r="O11" s="785" t="s">
        <v>12</v>
      </c>
      <c r="P11" s="1509" t="s">
        <v>11</v>
      </c>
      <c r="Q11" s="1510" t="s">
        <v>25</v>
      </c>
      <c r="R11" s="1510" t="s">
        <v>491</v>
      </c>
    </row>
    <row r="12" spans="1:19" s="554" customFormat="1" ht="27" customHeight="1" x14ac:dyDescent="0.2">
      <c r="A12" s="1036" t="s">
        <v>142</v>
      </c>
      <c r="B12" s="1531"/>
      <c r="C12" s="1037">
        <v>37</v>
      </c>
      <c r="D12" s="1522">
        <f>B12*C12</f>
        <v>0</v>
      </c>
      <c r="E12" s="1531"/>
      <c r="F12" s="1037">
        <v>3</v>
      </c>
      <c r="G12" s="1522">
        <f>E12*F12</f>
        <v>0</v>
      </c>
      <c r="H12" s="1531"/>
      <c r="I12" s="1037">
        <v>8</v>
      </c>
      <c r="J12" s="1522">
        <f>H12*I12</f>
        <v>0</v>
      </c>
      <c r="K12" s="1523" t="s">
        <v>15</v>
      </c>
      <c r="L12" s="1524" t="s">
        <v>15</v>
      </c>
      <c r="M12" s="1525" t="s">
        <v>15</v>
      </c>
      <c r="N12" s="1531"/>
      <c r="O12" s="1526">
        <v>2</v>
      </c>
      <c r="P12" s="1527">
        <f>N12*O12</f>
        <v>0</v>
      </c>
      <c r="Q12" s="1534"/>
      <c r="R12" s="714">
        <f>D12+G12+J12+P12-Q12</f>
        <v>0</v>
      </c>
    </row>
    <row r="13" spans="1:19" s="554" customFormat="1" ht="30" customHeight="1" thickBot="1" x14ac:dyDescent="0.25">
      <c r="A13" s="1528" t="s">
        <v>353</v>
      </c>
      <c r="B13" s="1532"/>
      <c r="C13" s="1059">
        <v>34</v>
      </c>
      <c r="D13" s="1060">
        <f>B13*C13</f>
        <v>0</v>
      </c>
      <c r="E13" s="1533"/>
      <c r="F13" s="1059">
        <v>2</v>
      </c>
      <c r="G13" s="1529">
        <f>E13*F13</f>
        <v>0</v>
      </c>
      <c r="H13" s="1533"/>
      <c r="I13" s="1520">
        <f>IF(B13=0,F19,VLOOKUP(B13,E19:G23,2,F19))</f>
        <v>16</v>
      </c>
      <c r="J13" s="1529">
        <f>H13*I13</f>
        <v>0</v>
      </c>
      <c r="K13" s="1533"/>
      <c r="L13" s="1059">
        <f>IF(B13=0,G19,VLOOKUP(B13,E19:G23,3,G19))</f>
        <v>24</v>
      </c>
      <c r="M13" s="1529">
        <f>K13*L13</f>
        <v>0</v>
      </c>
      <c r="N13" s="1532"/>
      <c r="O13" s="1520">
        <v>2</v>
      </c>
      <c r="P13" s="1521">
        <f>N13*O13</f>
        <v>0</v>
      </c>
      <c r="Q13" s="1535"/>
      <c r="R13" s="1530">
        <f>D13+G13+J13+M13+P13-Q13</f>
        <v>0</v>
      </c>
    </row>
    <row r="14" spans="1:19" s="554" customFormat="1" ht="7.5" customHeight="1" thickTop="1" thickBot="1" x14ac:dyDescent="0.25">
      <c r="A14" s="1511"/>
      <c r="B14" s="606"/>
      <c r="C14" s="549"/>
      <c r="D14" s="549"/>
      <c r="E14" s="602"/>
      <c r="H14" s="602"/>
      <c r="K14" s="602"/>
      <c r="Q14" s="670"/>
      <c r="R14" s="671"/>
    </row>
    <row r="15" spans="1:19" s="554" customFormat="1" ht="27" customHeight="1" thickTop="1" thickBot="1" x14ac:dyDescent="0.25">
      <c r="A15" s="1512" t="s">
        <v>11</v>
      </c>
      <c r="B15" s="106">
        <f>SUM(B12:B13)</f>
        <v>0</v>
      </c>
      <c r="C15" s="673" t="s">
        <v>15</v>
      </c>
      <c r="D15" s="674">
        <f>SUM(D12:D13)</f>
        <v>0</v>
      </c>
      <c r="E15" s="106">
        <f>SUM(E12:E13)</f>
        <v>0</v>
      </c>
      <c r="F15" s="673" t="s">
        <v>15</v>
      </c>
      <c r="G15" s="674">
        <f>SUM(G12:G13)</f>
        <v>0</v>
      </c>
      <c r="H15" s="106">
        <f>SUM(H12:H13)</f>
        <v>0</v>
      </c>
      <c r="I15" s="673" t="s">
        <v>15</v>
      </c>
      <c r="J15" s="674">
        <f>SUM(J12:J13)</f>
        <v>0</v>
      </c>
      <c r="K15" s="106">
        <f>SUM(K12:K13)</f>
        <v>0</v>
      </c>
      <c r="L15" s="673" t="s">
        <v>15</v>
      </c>
      <c r="M15" s="758">
        <f>SUM(M12:M13)</f>
        <v>0</v>
      </c>
      <c r="N15" s="675"/>
      <c r="O15" s="674"/>
      <c r="P15" s="674">
        <f>SUM(P12:P13)</f>
        <v>0</v>
      </c>
      <c r="Q15" s="704">
        <f>SUM(Q12:Q13)</f>
        <v>0</v>
      </c>
      <c r="R15" s="676">
        <f>SUM(R12:R14)</f>
        <v>0</v>
      </c>
    </row>
    <row r="16" spans="1:19" ht="13.5" thickTop="1" x14ac:dyDescent="0.2"/>
    <row r="17" spans="1:11" x14ac:dyDescent="0.2">
      <c r="A17" s="6" t="s">
        <v>358</v>
      </c>
      <c r="E17" s="1513"/>
      <c r="F17" s="2964" t="s">
        <v>346</v>
      </c>
      <c r="G17" s="2964"/>
    </row>
    <row r="18" spans="1:11" x14ac:dyDescent="0.2">
      <c r="A18" s="1514"/>
      <c r="E18" s="1515" t="s">
        <v>347</v>
      </c>
      <c r="F18" s="1516" t="s">
        <v>348</v>
      </c>
      <c r="G18" s="1516" t="s">
        <v>349</v>
      </c>
    </row>
    <row r="19" spans="1:11" x14ac:dyDescent="0.2">
      <c r="E19" s="1517">
        <v>1</v>
      </c>
      <c r="F19" s="1518">
        <v>16</v>
      </c>
      <c r="G19" s="1518">
        <v>24</v>
      </c>
      <c r="K19"/>
    </row>
    <row r="20" spans="1:11" x14ac:dyDescent="0.2">
      <c r="E20" s="1517">
        <v>2</v>
      </c>
      <c r="F20" s="1518">
        <v>14</v>
      </c>
      <c r="G20" s="1518">
        <v>18</v>
      </c>
      <c r="K20"/>
    </row>
    <row r="21" spans="1:11" x14ac:dyDescent="0.2">
      <c r="E21" s="1517">
        <v>3</v>
      </c>
      <c r="F21" s="1518">
        <v>10</v>
      </c>
      <c r="G21" s="1518">
        <v>14</v>
      </c>
      <c r="K21"/>
    </row>
    <row r="22" spans="1:11" x14ac:dyDescent="0.2">
      <c r="D22" s="389"/>
      <c r="E22" s="1517">
        <v>4</v>
      </c>
      <c r="F22" s="1518">
        <v>10</v>
      </c>
      <c r="G22" s="1518">
        <v>13</v>
      </c>
      <c r="K22"/>
    </row>
    <row r="23" spans="1:11" x14ac:dyDescent="0.2">
      <c r="D23" s="389"/>
      <c r="E23" s="1517">
        <v>5</v>
      </c>
      <c r="F23" s="1518">
        <v>10</v>
      </c>
      <c r="G23" s="1518">
        <v>12</v>
      </c>
    </row>
    <row r="24" spans="1:11" x14ac:dyDescent="0.2">
      <c r="D24" s="389"/>
    </row>
    <row r="25" spans="1:11" x14ac:dyDescent="0.2">
      <c r="A25" s="159" t="s">
        <v>494</v>
      </c>
    </row>
  </sheetData>
  <sheetProtection sheet="1" objects="1" scenarios="1"/>
  <customSheetViews>
    <customSheetView guid="{2CE9943A-8A31-4E31-B3EE-3F9C82D3339D}" showGridLines="0">
      <pageMargins left="0.39370078740157483" right="0.39370078740157483" top="0.98425196850393704" bottom="0.98425196850393704" header="0.51181102362204722" footer="0.51181102362204722"/>
      <printOptions horizontalCentered="1"/>
      <pageSetup paperSize="9" scale="9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5">
    <mergeCell ref="F17:G17"/>
    <mergeCell ref="N10:P10"/>
    <mergeCell ref="B8:D8"/>
    <mergeCell ref="E8:M8"/>
    <mergeCell ref="E9:M9"/>
  </mergeCells>
  <phoneticPr fontId="30" type="noConversion"/>
  <dataValidations count="3"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K13" xr:uid="{00000000-0002-0000-3800-000000000000}"/>
    <dataValidation allowBlank="1" errorTitle="Einzügige Klassen" error="Bitte überprüfen Sie Ihre Eingabe für einzügige Klassen." sqref="E13" xr:uid="{00000000-0002-0000-3800-000001000000}"/>
    <dataValidation allowBlank="1" showInputMessage="1" showErrorMessage="1" errorTitle="Einzügige Klassen" error="Bitte überprüfen Sie Ihre Eingabe für einzügige Klassen." sqref="H13" xr:uid="{00000000-0002-0000-3800-000002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8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Tabelle81"/>
  <dimension ref="A1:P26"/>
  <sheetViews>
    <sheetView showGridLines="0" zoomScaleNormal="100" workbookViewId="0">
      <selection activeCell="B5" sqref="B5"/>
    </sheetView>
  </sheetViews>
  <sheetFormatPr baseColWidth="10" defaultRowHeight="12.75" x14ac:dyDescent="0.2"/>
  <cols>
    <col min="1" max="1" width="11.5703125" customWidth="1"/>
    <col min="2" max="2" width="6.7109375" style="602" customWidth="1"/>
    <col min="3" max="3" width="7.42578125" customWidth="1"/>
    <col min="4" max="4" width="6.85546875" customWidth="1"/>
    <col min="5" max="5" width="8.7109375" customWidth="1"/>
    <col min="6" max="6" width="7.42578125" customWidth="1"/>
    <col min="7" max="7" width="5.85546875" customWidth="1"/>
    <col min="8" max="8" width="10" style="602" customWidth="1"/>
    <col min="9" max="9" width="7.7109375" customWidth="1"/>
    <col min="10" max="10" width="8" customWidth="1"/>
    <col min="11" max="11" width="9.140625" style="602" customWidth="1"/>
    <col min="12" max="12" width="7.7109375" customWidth="1"/>
    <col min="13" max="13" width="7.140625" customWidth="1"/>
    <col min="14" max="14" width="13.140625" customWidth="1"/>
    <col min="15" max="15" width="12.42578125" customWidth="1"/>
    <col min="16" max="16" width="5.7109375" style="1536" customWidth="1"/>
  </cols>
  <sheetData>
    <row r="1" spans="1:16" ht="33.75" customHeight="1" x14ac:dyDescent="0.2">
      <c r="A1" s="1552" t="s">
        <v>388</v>
      </c>
    </row>
    <row r="2" spans="1:16" s="605" customFormat="1" x14ac:dyDescent="0.2">
      <c r="A2" s="895" t="s">
        <v>136</v>
      </c>
      <c r="B2" s="603"/>
      <c r="C2" s="272"/>
      <c r="D2" s="272"/>
      <c r="E2" s="3"/>
      <c r="F2" s="3"/>
      <c r="G2" s="3"/>
      <c r="H2" s="603"/>
      <c r="I2" s="272"/>
      <c r="J2" s="272"/>
      <c r="K2" s="603"/>
      <c r="L2" s="272"/>
      <c r="M2" s="272"/>
      <c r="N2" s="272"/>
      <c r="O2" s="272"/>
      <c r="P2" s="1537"/>
    </row>
    <row r="3" spans="1:16" x14ac:dyDescent="0.2">
      <c r="A3" s="895" t="s">
        <v>137</v>
      </c>
      <c r="B3" s="606"/>
      <c r="C3" s="2"/>
      <c r="D3" s="2"/>
      <c r="E3" s="1"/>
      <c r="F3" s="1"/>
      <c r="G3" s="1"/>
      <c r="H3" s="606"/>
      <c r="I3" s="2"/>
      <c r="J3" s="2"/>
      <c r="K3" s="606"/>
      <c r="L3" s="2"/>
      <c r="M3" s="2"/>
      <c r="N3" s="2"/>
      <c r="O3" s="2"/>
      <c r="P3" s="1538"/>
    </row>
    <row r="4" spans="1:16" ht="7.5" customHeight="1" x14ac:dyDescent="0.2">
      <c r="B4" s="606"/>
      <c r="C4" s="2"/>
      <c r="D4" s="2"/>
      <c r="E4" s="2"/>
      <c r="F4" s="2"/>
      <c r="G4" s="2"/>
      <c r="H4" s="606"/>
      <c r="I4" s="2"/>
      <c r="J4" s="2"/>
      <c r="K4" s="606"/>
      <c r="L4" s="2"/>
      <c r="M4" s="2"/>
      <c r="N4" s="2"/>
      <c r="O4" s="2"/>
      <c r="P4" s="1538"/>
    </row>
    <row r="5" spans="1:16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2"/>
      <c r="J5" s="1500" t="s">
        <v>3</v>
      </c>
      <c r="K5" s="1214"/>
      <c r="L5" s="1214"/>
      <c r="M5" s="7"/>
    </row>
    <row r="6" spans="1:16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2"/>
      <c r="J6" s="1342" t="s">
        <v>4</v>
      </c>
      <c r="K6" s="172" t="str">
        <f>Logo!B1</f>
        <v>2026/27</v>
      </c>
      <c r="L6" s="172"/>
      <c r="M6" s="7"/>
    </row>
    <row r="7" spans="1:16" ht="6.7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606"/>
      <c r="L7" s="2"/>
      <c r="M7" s="2"/>
      <c r="N7" s="2"/>
      <c r="O7" s="2"/>
      <c r="P7" s="1538"/>
    </row>
    <row r="8" spans="1:16" s="613" customFormat="1" ht="15" customHeight="1" thickTop="1" x14ac:dyDescent="0.25">
      <c r="A8" s="609"/>
      <c r="B8" s="2909" t="s">
        <v>138</v>
      </c>
      <c r="C8" s="2882"/>
      <c r="D8" s="2882"/>
      <c r="E8" s="2907" t="s">
        <v>6</v>
      </c>
      <c r="F8" s="2882"/>
      <c r="G8" s="2882"/>
      <c r="H8" s="2882"/>
      <c r="I8" s="2882"/>
      <c r="J8" s="2882"/>
      <c r="K8" s="2882"/>
      <c r="L8" s="2882"/>
      <c r="M8" s="2882"/>
      <c r="N8" s="610" t="s">
        <v>7</v>
      </c>
      <c r="O8" s="611" t="s">
        <v>8</v>
      </c>
      <c r="P8" s="1539"/>
    </row>
    <row r="9" spans="1:16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864"/>
      <c r="L9" s="2864"/>
      <c r="M9" s="2864"/>
      <c r="N9" s="615"/>
      <c r="O9" s="616"/>
      <c r="P9" s="1540"/>
    </row>
    <row r="10" spans="1:16" ht="13.5" customHeight="1" x14ac:dyDescent="0.2">
      <c r="A10" s="138"/>
      <c r="B10" s="617"/>
      <c r="C10" s="565"/>
      <c r="D10" s="141"/>
      <c r="E10" s="799"/>
      <c r="F10" s="565"/>
      <c r="G10" s="141"/>
      <c r="H10" s="799"/>
      <c r="I10" s="565"/>
      <c r="J10" s="141"/>
      <c r="K10" s="799"/>
      <c r="L10" s="565"/>
      <c r="M10" s="724"/>
      <c r="N10" s="1503"/>
      <c r="O10" s="568"/>
    </row>
    <row r="11" spans="1:16" ht="61.5" customHeight="1" thickBot="1" x14ac:dyDescent="0.25">
      <c r="A11" s="143"/>
      <c r="B11" s="1504" t="s">
        <v>39</v>
      </c>
      <c r="C11" s="785" t="s">
        <v>10</v>
      </c>
      <c r="D11" s="1505" t="s">
        <v>11</v>
      </c>
      <c r="E11" s="1506" t="s">
        <v>153</v>
      </c>
      <c r="F11" s="785" t="s">
        <v>12</v>
      </c>
      <c r="G11" s="1505" t="s">
        <v>11</v>
      </c>
      <c r="H11" s="1506" t="s">
        <v>41</v>
      </c>
      <c r="I11" s="785" t="s">
        <v>344</v>
      </c>
      <c r="J11" s="1505" t="s">
        <v>11</v>
      </c>
      <c r="K11" s="1506" t="s">
        <v>345</v>
      </c>
      <c r="L11" s="785" t="s">
        <v>344</v>
      </c>
      <c r="M11" s="1553" t="s">
        <v>11</v>
      </c>
      <c r="N11" s="1109" t="s">
        <v>25</v>
      </c>
      <c r="O11" s="1510" t="s">
        <v>491</v>
      </c>
    </row>
    <row r="12" spans="1:16" s="554" customFormat="1" ht="27" customHeight="1" x14ac:dyDescent="0.2">
      <c r="A12" s="622" t="s">
        <v>142</v>
      </c>
      <c r="B12" s="1541"/>
      <c r="C12" s="624">
        <v>18</v>
      </c>
      <c r="D12" s="625">
        <f>B12*C12</f>
        <v>0</v>
      </c>
      <c r="E12" s="1541"/>
      <c r="F12" s="624">
        <v>2</v>
      </c>
      <c r="G12" s="625">
        <f>E12*F12</f>
        <v>0</v>
      </c>
      <c r="H12" s="1541"/>
      <c r="I12" s="624">
        <v>4</v>
      </c>
      <c r="J12" s="625">
        <f>H12*I12</f>
        <v>0</v>
      </c>
      <c r="K12" s="626" t="s">
        <v>15</v>
      </c>
      <c r="L12" s="696" t="s">
        <v>15</v>
      </c>
      <c r="M12" s="628" t="s">
        <v>15</v>
      </c>
      <c r="N12" s="1542"/>
      <c r="O12" s="630">
        <f>D12+G12+J12-N12</f>
        <v>0</v>
      </c>
      <c r="P12" s="1543"/>
    </row>
    <row r="13" spans="1:16" s="554" customFormat="1" ht="27" customHeight="1" x14ac:dyDescent="0.2">
      <c r="A13" s="636" t="s">
        <v>143</v>
      </c>
      <c r="B13" s="1544"/>
      <c r="C13" s="638">
        <v>19</v>
      </c>
      <c r="D13" s="639">
        <f>B13*C13</f>
        <v>0</v>
      </c>
      <c r="E13" s="1544"/>
      <c r="F13" s="638">
        <v>1</v>
      </c>
      <c r="G13" s="639">
        <f>E13*F13</f>
        <v>0</v>
      </c>
      <c r="H13" s="1544"/>
      <c r="I13" s="638">
        <v>4</v>
      </c>
      <c r="J13" s="639">
        <f>H13*I13</f>
        <v>0</v>
      </c>
      <c r="K13" s="640" t="s">
        <v>15</v>
      </c>
      <c r="L13" s="775" t="s">
        <v>15</v>
      </c>
      <c r="M13" s="1554" t="s">
        <v>15</v>
      </c>
      <c r="N13" s="1545"/>
      <c r="O13" s="1555">
        <f>D13+G13+J13-N13</f>
        <v>0</v>
      </c>
      <c r="P13" s="1543"/>
    </row>
    <row r="14" spans="1:16" s="554" customFormat="1" ht="30" customHeight="1" x14ac:dyDescent="0.2">
      <c r="A14" s="1556" t="s">
        <v>354</v>
      </c>
      <c r="B14" s="1546"/>
      <c r="C14" s="698">
        <v>17</v>
      </c>
      <c r="D14" s="715">
        <f>B14*C14</f>
        <v>0</v>
      </c>
      <c r="E14" s="1547"/>
      <c r="F14" s="698">
        <v>2</v>
      </c>
      <c r="G14" s="768">
        <f>E14*F14</f>
        <v>0</v>
      </c>
      <c r="H14" s="1547"/>
      <c r="I14" s="755">
        <f>IF(B14=0,F20,VLOOKUP(B14,E20:G24,2,F20))</f>
        <v>8</v>
      </c>
      <c r="J14" s="768">
        <f>H14*I14</f>
        <v>0</v>
      </c>
      <c r="K14" s="1547"/>
      <c r="L14" s="698">
        <f>IF(B14=0,G20,VLOOKUP(B14,E20:G24,3,G20))</f>
        <v>12</v>
      </c>
      <c r="M14" s="768">
        <f>K14*L14</f>
        <v>0</v>
      </c>
      <c r="N14" s="1548"/>
      <c r="O14" s="717">
        <f>D14+G14+J14+M14-N14</f>
        <v>0</v>
      </c>
      <c r="P14" s="1543"/>
    </row>
    <row r="15" spans="1:16" s="554" customFormat="1" ht="30" customHeight="1" thickBot="1" x14ac:dyDescent="0.25">
      <c r="A15" s="1557" t="s">
        <v>355</v>
      </c>
      <c r="B15" s="1549"/>
      <c r="C15" s="1558">
        <v>17</v>
      </c>
      <c r="D15" s="1559">
        <f>B15*C15</f>
        <v>0</v>
      </c>
      <c r="E15" s="1550"/>
      <c r="F15" s="1558">
        <v>2</v>
      </c>
      <c r="G15" s="1560">
        <f>E15*F15</f>
        <v>0</v>
      </c>
      <c r="H15" s="1550"/>
      <c r="I15" s="1561">
        <f>IF(B15=0,F20,VLOOKUP(B15,E20:G24,2,F20))</f>
        <v>8</v>
      </c>
      <c r="J15" s="1560">
        <f>H15*I15</f>
        <v>0</v>
      </c>
      <c r="K15" s="1550"/>
      <c r="L15" s="1558">
        <f>IF(B15=0,G20,VLOOKUP(B15,E20:G24,3,G20))</f>
        <v>12</v>
      </c>
      <c r="M15" s="1560">
        <f>K15*L15</f>
        <v>0</v>
      </c>
      <c r="N15" s="1551"/>
      <c r="O15" s="1562">
        <f>D15+G15+J15+M15-N15</f>
        <v>0</v>
      </c>
      <c r="P15" s="1543"/>
    </row>
    <row r="16" spans="1:16" s="554" customFormat="1" ht="27" customHeight="1" thickTop="1" thickBot="1" x14ac:dyDescent="0.25">
      <c r="A16" s="1512" t="s">
        <v>11</v>
      </c>
      <c r="B16" s="106">
        <f>SUM(B12:B15)</f>
        <v>0</v>
      </c>
      <c r="C16" s="673" t="s">
        <v>15</v>
      </c>
      <c r="D16" s="674">
        <f>SUM(D12:D15)</f>
        <v>0</v>
      </c>
      <c r="E16" s="106">
        <f>SUM(E12:E15)</f>
        <v>0</v>
      </c>
      <c r="F16" s="673" t="s">
        <v>15</v>
      </c>
      <c r="G16" s="674">
        <f>SUM(G12:G15)</f>
        <v>0</v>
      </c>
      <c r="H16" s="106">
        <f>SUM(H12:H15)</f>
        <v>0</v>
      </c>
      <c r="I16" s="673" t="s">
        <v>15</v>
      </c>
      <c r="J16" s="674">
        <f>SUM(J12:J15)</f>
        <v>0</v>
      </c>
      <c r="K16" s="106">
        <f>SUM(K14:K15)</f>
        <v>0</v>
      </c>
      <c r="L16" s="673" t="s">
        <v>15</v>
      </c>
      <c r="M16" s="758">
        <f>SUM(M12:M15)</f>
        <v>0</v>
      </c>
      <c r="N16" s="704">
        <f>SUM(N12:N15)</f>
        <v>0</v>
      </c>
      <c r="O16" s="676">
        <f>SUM(O12:O15)</f>
        <v>0</v>
      </c>
      <c r="P16" s="1543"/>
    </row>
    <row r="17" spans="1:11" ht="13.5" thickTop="1" x14ac:dyDescent="0.2"/>
    <row r="18" spans="1:11" x14ac:dyDescent="0.2">
      <c r="A18" s="6" t="s">
        <v>359</v>
      </c>
      <c r="E18" s="1513"/>
      <c r="F18" s="2964" t="s">
        <v>346</v>
      </c>
      <c r="G18" s="2964"/>
    </row>
    <row r="19" spans="1:11" x14ac:dyDescent="0.2">
      <c r="A19" s="1563"/>
      <c r="E19" s="1515" t="s">
        <v>347</v>
      </c>
      <c r="F19" s="1516" t="s">
        <v>348</v>
      </c>
      <c r="G19" s="1516" t="s">
        <v>349</v>
      </c>
    </row>
    <row r="20" spans="1:11" x14ac:dyDescent="0.2">
      <c r="E20" s="1517">
        <v>1</v>
      </c>
      <c r="F20" s="1518">
        <v>8</v>
      </c>
      <c r="G20" s="1518">
        <v>12</v>
      </c>
      <c r="K20"/>
    </row>
    <row r="21" spans="1:11" x14ac:dyDescent="0.2">
      <c r="E21" s="1517">
        <v>2</v>
      </c>
      <c r="F21" s="1518">
        <v>7</v>
      </c>
      <c r="G21" s="1518">
        <v>9</v>
      </c>
      <c r="K21"/>
    </row>
    <row r="22" spans="1:11" x14ac:dyDescent="0.2">
      <c r="E22" s="1517">
        <v>3</v>
      </c>
      <c r="F22" s="1518">
        <v>5</v>
      </c>
      <c r="G22" s="1518">
        <v>7</v>
      </c>
      <c r="K22"/>
    </row>
    <row r="23" spans="1:11" x14ac:dyDescent="0.2">
      <c r="D23" s="389"/>
      <c r="E23" s="1517">
        <v>4</v>
      </c>
      <c r="F23" s="1518">
        <v>5</v>
      </c>
      <c r="G23" s="1518">
        <v>6.5</v>
      </c>
      <c r="K23"/>
    </row>
    <row r="24" spans="1:11" x14ac:dyDescent="0.2">
      <c r="D24" s="389"/>
      <c r="E24" s="1517">
        <v>5</v>
      </c>
      <c r="F24" s="1518">
        <v>5</v>
      </c>
      <c r="G24" s="1518">
        <v>6</v>
      </c>
    </row>
    <row r="25" spans="1:11" x14ac:dyDescent="0.2">
      <c r="D25" s="389"/>
    </row>
    <row r="26" spans="1:11" x14ac:dyDescent="0.2">
      <c r="A26" s="159" t="s">
        <v>494</v>
      </c>
    </row>
  </sheetData>
  <customSheetViews>
    <customSheetView guid="{2CE9943A-8A31-4E31-B3EE-3F9C82D3339D}" showGridLines="0">
      <pageMargins left="0.39370078740157483" right="0.39370078740157483" top="0.98425196850393704" bottom="0.98425196850393704" header="0.51181102362204722" footer="0.51181102362204722"/>
      <printOptions horizontalCentered="1"/>
      <pageSetup paperSize="9" scale="8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B8:D8"/>
    <mergeCell ref="E8:M8"/>
    <mergeCell ref="E9:M9"/>
    <mergeCell ref="F18:G18"/>
  </mergeCells>
  <phoneticPr fontId="30" type="noConversion"/>
  <dataValidations disablePrompts="1" count="2">
    <dataValidation allowBlank="1" showInputMessage="1" showErrorMessage="1" errorTitle="Einzügige Klassen" error="Bitte überprüfen Sie Ihre Eingabe für einzügige Klassen." sqref="E14:E15 H14:H15" xr:uid="{00000000-0002-0000-3900-000000000000}"/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K14:K15" xr:uid="{00000000-0002-0000-3900-000001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Tabelle60"/>
  <dimension ref="A1:Q24"/>
  <sheetViews>
    <sheetView showGridLines="0" zoomScale="130" zoomScaleNormal="130" workbookViewId="0"/>
  </sheetViews>
  <sheetFormatPr baseColWidth="10" defaultColWidth="11.42578125" defaultRowHeight="12.75" x14ac:dyDescent="0.2"/>
  <cols>
    <col min="1" max="1" width="12.5703125" style="890" customWidth="1"/>
    <col min="2" max="2" width="6.7109375" style="889" customWidth="1"/>
    <col min="3" max="3" width="6.42578125" style="890" customWidth="1"/>
    <col min="4" max="4" width="6.42578125" style="891" customWidth="1"/>
    <col min="5" max="5" width="6.28515625" style="891" customWidth="1"/>
    <col min="6" max="6" width="6.7109375" style="889" customWidth="1"/>
    <col min="7" max="7" width="6.85546875" style="890" customWidth="1"/>
    <col min="8" max="8" width="6.7109375" style="890" customWidth="1"/>
    <col min="9" max="9" width="6.7109375" style="892" customWidth="1"/>
    <col min="10" max="10" width="7" style="892" customWidth="1"/>
    <col min="11" max="11" width="6.7109375" style="890" customWidth="1"/>
    <col min="12" max="12" width="7" style="890" customWidth="1"/>
    <col min="13" max="14" width="9" style="890" customWidth="1"/>
    <col min="15" max="15" width="11.28515625" style="890" customWidth="1"/>
    <col min="16" max="16" width="9" style="890" customWidth="1"/>
    <col min="17" max="17" width="8.85546875" style="890" customWidth="1"/>
    <col min="18" max="16384" width="11.42578125" style="890"/>
  </cols>
  <sheetData>
    <row r="1" spans="1:17" ht="14.25" customHeight="1" x14ac:dyDescent="0.2">
      <c r="A1" t="s">
        <v>155</v>
      </c>
      <c r="D1" s="890"/>
      <c r="E1" s="890"/>
      <c r="F1" s="891"/>
      <c r="G1" s="891"/>
      <c r="H1" s="889"/>
      <c r="I1" s="890"/>
      <c r="J1" s="890"/>
      <c r="K1" s="892"/>
      <c r="L1" s="892"/>
      <c r="N1" s="893"/>
      <c r="O1" s="894"/>
    </row>
    <row r="2" spans="1:17" ht="12.75" customHeight="1" x14ac:dyDescent="0.2"/>
    <row r="3" spans="1:17" s="902" customFormat="1" ht="17.25" customHeight="1" x14ac:dyDescent="0.25">
      <c r="A3" s="895" t="s">
        <v>136</v>
      </c>
      <c r="B3" s="896"/>
      <c r="C3" s="897"/>
      <c r="D3" s="898"/>
      <c r="E3" s="898"/>
      <c r="F3" s="899"/>
      <c r="G3" s="900"/>
      <c r="H3" s="900"/>
      <c r="I3" s="901"/>
      <c r="J3" s="901"/>
      <c r="K3" s="897"/>
      <c r="L3" s="897"/>
      <c r="M3" s="897"/>
      <c r="N3" s="897"/>
      <c r="O3" s="897"/>
    </row>
    <row r="4" spans="1:17" s="902" customFormat="1" ht="12.75" customHeight="1" x14ac:dyDescent="0.25">
      <c r="A4" s="895" t="s">
        <v>151</v>
      </c>
      <c r="B4" s="896"/>
      <c r="C4" s="897"/>
      <c r="D4" s="898"/>
      <c r="E4" s="898"/>
      <c r="F4" s="899"/>
      <c r="G4" s="903"/>
      <c r="H4" s="900"/>
      <c r="I4" s="901"/>
      <c r="J4" s="901"/>
      <c r="K4" s="897"/>
      <c r="L4" s="897"/>
      <c r="M4" s="897"/>
      <c r="N4" s="897"/>
      <c r="O4" s="897"/>
    </row>
    <row r="5" spans="1:17" s="902" customFormat="1" ht="6.75" customHeight="1" x14ac:dyDescent="0.25">
      <c r="A5" s="900"/>
      <c r="B5" s="896"/>
      <c r="C5" s="897"/>
      <c r="D5" s="898"/>
      <c r="E5" s="898"/>
      <c r="F5" s="899"/>
      <c r="G5" s="900"/>
      <c r="H5" s="900"/>
      <c r="I5" s="901"/>
      <c r="J5" s="901"/>
      <c r="K5" s="897"/>
      <c r="L5" s="897"/>
      <c r="M5" s="897"/>
      <c r="N5" s="897"/>
      <c r="O5" s="897"/>
    </row>
    <row r="6" spans="1:17" ht="18" customHeight="1" x14ac:dyDescent="0.25">
      <c r="A6" s="904" t="s">
        <v>2</v>
      </c>
      <c r="B6" s="905"/>
      <c r="C6" s="905"/>
      <c r="D6" s="905"/>
      <c r="E6" s="905"/>
      <c r="F6" s="906"/>
      <c r="G6" s="905"/>
      <c r="H6" s="907"/>
      <c r="I6" s="908" t="s">
        <v>3</v>
      </c>
      <c r="J6" s="908"/>
      <c r="K6" s="909"/>
      <c r="L6" s="905"/>
      <c r="M6" s="905"/>
      <c r="N6" s="905"/>
      <c r="O6" s="905"/>
      <c r="P6" s="897"/>
      <c r="Q6" s="897"/>
    </row>
    <row r="7" spans="1:17" ht="5.25" customHeight="1" x14ac:dyDescent="0.25">
      <c r="A7" s="910"/>
      <c r="B7" s="910"/>
      <c r="C7" s="910"/>
      <c r="D7" s="910"/>
      <c r="E7" s="910"/>
      <c r="F7" s="910"/>
      <c r="G7" s="910"/>
      <c r="H7" s="910"/>
      <c r="I7" s="910"/>
      <c r="J7" s="910"/>
      <c r="K7" s="910"/>
      <c r="L7" s="910"/>
      <c r="M7" s="910"/>
      <c r="N7" s="910"/>
      <c r="O7" s="910"/>
      <c r="P7" s="897"/>
      <c r="Q7" s="897"/>
    </row>
    <row r="8" spans="1:17" ht="18" x14ac:dyDescent="0.25">
      <c r="A8" s="910"/>
      <c r="B8" s="905"/>
      <c r="C8" s="905"/>
      <c r="D8" s="905"/>
      <c r="E8" s="905"/>
      <c r="F8" s="906"/>
      <c r="G8" s="905"/>
      <c r="H8" s="907"/>
      <c r="I8" s="1335" t="s">
        <v>4</v>
      </c>
      <c r="J8" s="1335"/>
      <c r="K8" s="1330" t="str">
        <f>Logo!B1</f>
        <v>2026/27</v>
      </c>
      <c r="L8" s="1331"/>
      <c r="M8" s="1331"/>
      <c r="N8" s="1331"/>
      <c r="O8" s="1331"/>
      <c r="P8" s="902"/>
      <c r="Q8" s="897"/>
    </row>
    <row r="9" spans="1:17" ht="9" customHeight="1" thickBot="1" x14ac:dyDescent="0.25">
      <c r="A9" s="910"/>
      <c r="B9" s="911"/>
      <c r="C9" s="910"/>
      <c r="D9" s="912"/>
      <c r="E9" s="912"/>
      <c r="F9" s="911"/>
      <c r="G9" s="910"/>
      <c r="H9" s="910"/>
      <c r="I9" s="913"/>
      <c r="J9" s="913"/>
      <c r="K9" s="910"/>
      <c r="L9" s="910"/>
      <c r="M9" s="910"/>
      <c r="N9" s="910"/>
      <c r="O9" s="910"/>
      <c r="P9" s="910"/>
    </row>
    <row r="10" spans="1:17" s="916" customFormat="1" ht="19.5" customHeight="1" thickTop="1" x14ac:dyDescent="0.25">
      <c r="A10" s="914"/>
      <c r="B10" s="999" t="s">
        <v>138</v>
      </c>
      <c r="C10" s="1000"/>
      <c r="D10" s="1001"/>
      <c r="E10" s="2969" t="s">
        <v>6</v>
      </c>
      <c r="F10" s="2970"/>
      <c r="G10" s="2970"/>
      <c r="H10" s="2970"/>
      <c r="I10" s="2970"/>
      <c r="J10" s="2970"/>
      <c r="K10" s="2970"/>
      <c r="L10" s="2970"/>
      <c r="M10" s="2971"/>
      <c r="N10" s="915" t="s">
        <v>73</v>
      </c>
      <c r="O10" s="915" t="s">
        <v>8</v>
      </c>
    </row>
    <row r="11" spans="1:17" ht="27.75" customHeight="1" thickBot="1" x14ac:dyDescent="0.25">
      <c r="A11" s="917"/>
      <c r="B11" s="918"/>
      <c r="C11" s="919"/>
      <c r="D11" s="920"/>
      <c r="E11" s="2981" t="s">
        <v>152</v>
      </c>
      <c r="F11" s="2982"/>
      <c r="G11" s="2982"/>
      <c r="H11" s="2982"/>
      <c r="I11" s="2982"/>
      <c r="J11" s="2982"/>
      <c r="K11" s="2982"/>
      <c r="L11" s="2982"/>
      <c r="M11" s="2983"/>
      <c r="N11" s="921"/>
      <c r="O11" s="921"/>
    </row>
    <row r="12" spans="1:17" ht="35.25" customHeight="1" thickBot="1" x14ac:dyDescent="0.25">
      <c r="A12" s="917"/>
      <c r="B12" s="922"/>
      <c r="D12" s="923"/>
      <c r="E12" s="968"/>
      <c r="F12" s="969"/>
      <c r="G12" s="970"/>
      <c r="H12" s="971"/>
      <c r="I12" s="2972" t="s">
        <v>242</v>
      </c>
      <c r="J12" s="2973"/>
      <c r="K12" s="2973"/>
      <c r="L12" s="2973"/>
      <c r="M12" s="924"/>
      <c r="N12" s="925"/>
      <c r="O12" s="926"/>
    </row>
    <row r="13" spans="1:17" ht="45.75" customHeight="1" x14ac:dyDescent="0.2">
      <c r="A13" s="927"/>
      <c r="B13" s="928"/>
      <c r="C13" s="929"/>
      <c r="D13" s="929"/>
      <c r="E13" s="972"/>
      <c r="F13" s="973"/>
      <c r="G13" s="974"/>
      <c r="H13" s="974"/>
      <c r="I13" s="2974" t="s">
        <v>249</v>
      </c>
      <c r="J13" s="2975"/>
      <c r="K13" s="2974" t="s">
        <v>243</v>
      </c>
      <c r="L13" s="2975"/>
      <c r="M13" s="931"/>
      <c r="N13" s="2967" t="s">
        <v>244</v>
      </c>
      <c r="O13" s="2967" t="s">
        <v>491</v>
      </c>
    </row>
    <row r="14" spans="1:17" ht="29.25" customHeight="1" x14ac:dyDescent="0.2">
      <c r="A14" s="927"/>
      <c r="B14" s="932"/>
      <c r="C14" s="933"/>
      <c r="D14" s="933"/>
      <c r="E14" s="2978" t="s">
        <v>442</v>
      </c>
      <c r="F14" s="2979"/>
      <c r="G14" s="2979"/>
      <c r="H14" s="2980"/>
      <c r="I14" s="2976"/>
      <c r="J14" s="2977"/>
      <c r="K14" s="2976"/>
      <c r="L14" s="2977"/>
      <c r="M14" s="934"/>
      <c r="N14" s="2968"/>
      <c r="O14" s="2968"/>
    </row>
    <row r="15" spans="1:17" ht="48.75" customHeight="1" thickBot="1" x14ac:dyDescent="0.25">
      <c r="A15" s="935"/>
      <c r="B15" s="936" t="s">
        <v>39</v>
      </c>
      <c r="C15" s="937" t="s">
        <v>10</v>
      </c>
      <c r="D15" s="939" t="s">
        <v>11</v>
      </c>
      <c r="E15" s="938" t="s">
        <v>245</v>
      </c>
      <c r="F15" s="940" t="s">
        <v>12</v>
      </c>
      <c r="G15" s="938" t="s">
        <v>246</v>
      </c>
      <c r="H15" s="941" t="s">
        <v>141</v>
      </c>
      <c r="I15" s="938" t="s">
        <v>247</v>
      </c>
      <c r="J15" s="942" t="s">
        <v>248</v>
      </c>
      <c r="K15" s="938" t="s">
        <v>247</v>
      </c>
      <c r="L15" s="943" t="s">
        <v>12</v>
      </c>
      <c r="M15" s="944" t="s">
        <v>11</v>
      </c>
      <c r="N15" s="945"/>
      <c r="O15" s="945"/>
    </row>
    <row r="16" spans="1:17" s="892" customFormat="1" ht="27" customHeight="1" thickBot="1" x14ac:dyDescent="0.25">
      <c r="A16" s="946" t="s">
        <v>142</v>
      </c>
      <c r="B16" s="947"/>
      <c r="C16" s="948">
        <v>37</v>
      </c>
      <c r="D16" s="949">
        <f>B16*C16</f>
        <v>0</v>
      </c>
      <c r="E16" s="950"/>
      <c r="F16" s="951">
        <v>2</v>
      </c>
      <c r="G16" s="947"/>
      <c r="H16" s="952">
        <v>12</v>
      </c>
      <c r="I16" s="950"/>
      <c r="J16" s="951">
        <v>2</v>
      </c>
      <c r="K16" s="953" t="s">
        <v>15</v>
      </c>
      <c r="L16" s="975" t="s">
        <v>15</v>
      </c>
      <c r="M16" s="954">
        <f>E16*F16+G16*H16+I16*J16</f>
        <v>0</v>
      </c>
      <c r="N16" s="955"/>
      <c r="O16" s="976">
        <f>D16+M16-N16</f>
        <v>0</v>
      </c>
    </row>
    <row r="17" spans="1:16" s="892" customFormat="1" ht="27" customHeight="1" thickBot="1" x14ac:dyDescent="0.25">
      <c r="A17" s="977" t="s">
        <v>143</v>
      </c>
      <c r="B17" s="978"/>
      <c r="C17" s="979">
        <v>34</v>
      </c>
      <c r="D17" s="980">
        <f>B17*C17</f>
        <v>0</v>
      </c>
      <c r="E17" s="981"/>
      <c r="F17" s="982">
        <v>2</v>
      </c>
      <c r="G17" s="978"/>
      <c r="H17" s="983">
        <v>14</v>
      </c>
      <c r="I17" s="984" t="s">
        <v>15</v>
      </c>
      <c r="J17" s="985" t="s">
        <v>15</v>
      </c>
      <c r="K17" s="978"/>
      <c r="L17" s="983">
        <v>2</v>
      </c>
      <c r="M17" s="954">
        <f>E17*F17+G17*H17+K17*L17</f>
        <v>0</v>
      </c>
      <c r="N17" s="986"/>
      <c r="O17" s="987">
        <f>D17+M17-N17</f>
        <v>0</v>
      </c>
    </row>
    <row r="18" spans="1:16" s="892" customFormat="1" ht="27" customHeight="1" thickBot="1" x14ac:dyDescent="0.25">
      <c r="A18" s="988"/>
      <c r="B18" s="911"/>
      <c r="C18" s="913"/>
      <c r="D18" s="907"/>
      <c r="E18" s="907"/>
      <c r="F18" s="889"/>
      <c r="H18" s="903"/>
      <c r="I18" s="913"/>
      <c r="J18" s="903"/>
      <c r="K18" s="913"/>
      <c r="L18" s="903"/>
      <c r="M18" s="913"/>
      <c r="N18" s="956"/>
      <c r="O18" s="913"/>
    </row>
    <row r="19" spans="1:16" s="892" customFormat="1" ht="27" customHeight="1" thickTop="1" thickBot="1" x14ac:dyDescent="0.25">
      <c r="A19" s="957" t="s">
        <v>11</v>
      </c>
      <c r="B19" s="958"/>
      <c r="C19" s="961"/>
      <c r="D19" s="961">
        <f>SUM(D16:D17)</f>
        <v>0</v>
      </c>
      <c r="E19" s="962"/>
      <c r="F19" s="963"/>
      <c r="G19" s="959"/>
      <c r="H19" s="964"/>
      <c r="I19" s="959"/>
      <c r="J19" s="964"/>
      <c r="K19" s="960"/>
      <c r="L19" s="965"/>
      <c r="M19" s="961">
        <f>SUM(M16:M17)</f>
        <v>0</v>
      </c>
      <c r="N19" s="960">
        <f>SUM(N16:N17)</f>
        <v>0</v>
      </c>
      <c r="O19" s="966">
        <f>SUM(O16:O17)</f>
        <v>0</v>
      </c>
    </row>
    <row r="20" spans="1:16" s="892" customFormat="1" ht="13.5" thickTop="1" x14ac:dyDescent="0.2">
      <c r="A20" s="890"/>
      <c r="B20" s="889"/>
      <c r="C20" s="890"/>
      <c r="D20" s="891"/>
      <c r="E20" s="891"/>
      <c r="F20" s="889"/>
      <c r="G20" s="890"/>
      <c r="H20" s="890"/>
      <c r="K20" s="890"/>
      <c r="L20" s="890"/>
      <c r="M20" s="890"/>
      <c r="N20" s="890"/>
      <c r="O20" s="890"/>
      <c r="P20" s="913"/>
    </row>
    <row r="21" spans="1:16" s="892" customFormat="1" ht="20.25" customHeight="1" x14ac:dyDescent="0.2">
      <c r="A21" s="159" t="s">
        <v>494</v>
      </c>
      <c r="B21" s="889"/>
      <c r="C21" s="890"/>
      <c r="D21" s="891"/>
      <c r="E21" s="891"/>
      <c r="F21" s="889"/>
      <c r="G21" s="890"/>
      <c r="H21" s="890"/>
      <c r="K21" s="890"/>
      <c r="L21" s="890"/>
      <c r="M21" s="890"/>
      <c r="N21" s="890"/>
      <c r="O21" s="890"/>
    </row>
    <row r="22" spans="1:16" x14ac:dyDescent="0.2">
      <c r="A22" s="967"/>
    </row>
    <row r="23" spans="1:16" x14ac:dyDescent="0.2">
      <c r="I23" s="890"/>
      <c r="J23" s="890"/>
    </row>
    <row r="24" spans="1:16" x14ac:dyDescent="0.2">
      <c r="I24" s="890"/>
      <c r="J24" s="890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8">
    <mergeCell ref="N13:N14"/>
    <mergeCell ref="O13:O14"/>
    <mergeCell ref="E10:M10"/>
    <mergeCell ref="I12:L12"/>
    <mergeCell ref="I13:J14"/>
    <mergeCell ref="K13:L14"/>
    <mergeCell ref="E14:H14"/>
    <mergeCell ref="E11:M11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Tabelle24"/>
  <dimension ref="A1:R21"/>
  <sheetViews>
    <sheetView showGridLines="0" zoomScale="115" zoomScaleNormal="115" workbookViewId="0">
      <selection activeCell="L13" sqref="L13:L16"/>
    </sheetView>
  </sheetViews>
  <sheetFormatPr baseColWidth="10" defaultRowHeight="12.75" x14ac:dyDescent="0.2"/>
  <cols>
    <col min="1" max="1" width="10.7109375" customWidth="1"/>
    <col min="2" max="2" width="7.140625" style="602" customWidth="1"/>
    <col min="3" max="4" width="6.7109375" customWidth="1"/>
    <col min="5" max="5" width="12.5703125" style="554" customWidth="1"/>
    <col min="6" max="6" width="6.7109375" style="554" customWidth="1"/>
    <col min="7" max="7" width="6.5703125" customWidth="1"/>
    <col min="8" max="8" width="12.5703125" customWidth="1"/>
    <col min="9" max="9" width="6.5703125" customWidth="1"/>
    <col min="10" max="10" width="6.42578125" customWidth="1"/>
    <col min="11" max="11" width="10.28515625" customWidth="1"/>
    <col min="12" max="12" width="7.28515625" customWidth="1"/>
    <col min="13" max="13" width="10.28515625" customWidth="1"/>
    <col min="14" max="15" width="10.7109375" customWidth="1"/>
    <col min="16" max="16" width="5.7109375" customWidth="1"/>
    <col min="17" max="17" width="8.5703125" customWidth="1"/>
    <col min="18" max="18" width="7.140625" customWidth="1"/>
  </cols>
  <sheetData>
    <row r="1" spans="1:18" ht="11.25" customHeight="1" x14ac:dyDescent="0.2">
      <c r="A1" s="1075" t="s">
        <v>158</v>
      </c>
    </row>
    <row r="2" spans="1:18" ht="21.75" customHeight="1" x14ac:dyDescent="0.2"/>
    <row r="3" spans="1:18" s="681" customFormat="1" ht="18" x14ac:dyDescent="0.25">
      <c r="A3" s="3" t="s">
        <v>136</v>
      </c>
      <c r="B3" s="678"/>
      <c r="C3" s="679"/>
      <c r="D3" s="679"/>
      <c r="E3" s="680"/>
      <c r="F3" s="680"/>
      <c r="G3" s="679"/>
      <c r="H3" s="679"/>
      <c r="I3" s="679"/>
      <c r="J3" s="679"/>
      <c r="K3" s="679"/>
      <c r="L3" s="679"/>
      <c r="M3" s="679"/>
      <c r="N3" s="679"/>
      <c r="O3" s="679"/>
      <c r="P3" s="679"/>
      <c r="Q3" s="679"/>
    </row>
    <row r="4" spans="1:18" s="681" customFormat="1" ht="13.5" customHeight="1" x14ac:dyDescent="0.25">
      <c r="A4" s="3" t="s">
        <v>156</v>
      </c>
      <c r="B4" s="678"/>
      <c r="C4" s="679"/>
      <c r="D4" s="679"/>
      <c r="E4" s="680"/>
      <c r="F4" s="680"/>
      <c r="G4" s="679"/>
      <c r="H4" s="679"/>
      <c r="I4" s="679"/>
      <c r="J4" s="679"/>
      <c r="K4" s="679"/>
      <c r="L4" s="679"/>
      <c r="M4" s="679"/>
      <c r="N4" s="679"/>
      <c r="O4" s="679"/>
      <c r="P4" s="679"/>
      <c r="Q4" s="679"/>
    </row>
    <row r="5" spans="1:18" s="681" customFormat="1" ht="18" x14ac:dyDescent="0.25">
      <c r="A5" s="706"/>
      <c r="B5" s="678"/>
      <c r="C5" s="679"/>
      <c r="D5" s="679"/>
      <c r="E5" s="680"/>
      <c r="F5" s="680"/>
      <c r="G5" s="679"/>
      <c r="H5" s="679"/>
      <c r="I5" s="679"/>
      <c r="J5" s="679"/>
      <c r="K5" s="679"/>
      <c r="L5" s="679"/>
      <c r="M5" s="679"/>
      <c r="N5" s="679"/>
      <c r="O5" s="679"/>
      <c r="P5" s="679"/>
      <c r="Q5" s="679"/>
    </row>
    <row r="6" spans="1:18" ht="13.5" customHeight="1" x14ac:dyDescent="0.2">
      <c r="A6" s="2"/>
      <c r="B6" s="606"/>
      <c r="C6" s="2"/>
      <c r="D6" s="2"/>
      <c r="E6" s="549"/>
      <c r="F6" s="549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0.25" customHeight="1" x14ac:dyDescent="0.2">
      <c r="A7" s="1" t="s">
        <v>2</v>
      </c>
      <c r="B7" s="126"/>
      <c r="C7" s="126"/>
      <c r="D7" s="126"/>
      <c r="E7" s="126"/>
      <c r="F7" s="126"/>
      <c r="G7" s="126"/>
      <c r="M7" s="707" t="s">
        <v>3</v>
      </c>
      <c r="N7" s="126"/>
      <c r="O7" s="126"/>
      <c r="P7" s="7"/>
      <c r="Q7" s="7"/>
      <c r="R7" s="2"/>
    </row>
    <row r="8" spans="1:18" ht="13.5" customHeight="1" x14ac:dyDescent="0.2">
      <c r="A8" s="1"/>
      <c r="B8" s="126"/>
      <c r="C8" s="126"/>
      <c r="D8" s="126"/>
      <c r="E8" s="126"/>
      <c r="F8" s="126"/>
      <c r="G8" s="126"/>
      <c r="M8" s="707"/>
      <c r="N8" s="172"/>
      <c r="O8" s="172"/>
      <c r="P8" s="7"/>
      <c r="Q8" s="7"/>
      <c r="R8" s="2"/>
    </row>
    <row r="9" spans="1:18" ht="13.5" customHeight="1" x14ac:dyDescent="0.2">
      <c r="A9" s="2"/>
      <c r="B9" s="126"/>
      <c r="C9" s="126"/>
      <c r="D9" s="126"/>
      <c r="E9" s="126"/>
      <c r="F9" s="126"/>
      <c r="G9" s="126"/>
      <c r="M9" s="1334" t="s">
        <v>4</v>
      </c>
      <c r="N9" s="172" t="str">
        <f>Logo!B1</f>
        <v>2026/27</v>
      </c>
      <c r="O9" s="172"/>
      <c r="P9" s="172"/>
      <c r="Q9" s="7"/>
      <c r="R9" s="2"/>
    </row>
    <row r="10" spans="1:18" ht="13.5" thickBot="1" x14ac:dyDescent="0.25">
      <c r="A10" s="2"/>
      <c r="B10" s="606"/>
      <c r="C10" s="2"/>
      <c r="D10" s="2"/>
      <c r="E10" s="549"/>
      <c r="F10" s="549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s="613" customFormat="1" ht="18" customHeight="1" thickTop="1" x14ac:dyDescent="0.25">
      <c r="A11" s="609"/>
      <c r="B11" s="2985" t="s">
        <v>157</v>
      </c>
      <c r="C11" s="2986"/>
      <c r="D11" s="2987"/>
      <c r="E11" s="2907" t="s">
        <v>6</v>
      </c>
      <c r="F11" s="2988"/>
      <c r="G11" s="2988"/>
      <c r="H11" s="2988"/>
      <c r="I11" s="2988"/>
      <c r="J11" s="2988"/>
      <c r="K11" s="2988"/>
      <c r="L11" s="2988"/>
      <c r="M11" s="2989"/>
      <c r="N11" s="1785" t="s">
        <v>7</v>
      </c>
      <c r="O11" s="611" t="s">
        <v>8</v>
      </c>
      <c r="P11" s="612"/>
    </row>
    <row r="12" spans="1:18" ht="18" customHeight="1" thickBot="1" x14ac:dyDescent="0.25">
      <c r="A12" s="131"/>
      <c r="B12" s="614"/>
      <c r="D12" s="133"/>
      <c r="E12" s="2903" t="s">
        <v>140</v>
      </c>
      <c r="F12" s="2864"/>
      <c r="G12" s="2864"/>
      <c r="H12" s="2864"/>
      <c r="I12" s="2864"/>
      <c r="J12" s="2984"/>
      <c r="K12" s="2903" t="s">
        <v>531</v>
      </c>
      <c r="L12" s="2864"/>
      <c r="M12" s="2864"/>
      <c r="N12" s="686"/>
      <c r="O12" s="616"/>
      <c r="P12" s="115"/>
    </row>
    <row r="13" spans="1:18" ht="86.25" customHeight="1" x14ac:dyDescent="0.2">
      <c r="A13" s="138"/>
      <c r="B13" s="617" t="s">
        <v>39</v>
      </c>
      <c r="C13" s="565" t="s">
        <v>10</v>
      </c>
      <c r="D13" s="139" t="s">
        <v>11</v>
      </c>
      <c r="E13" s="708" t="s">
        <v>153</v>
      </c>
      <c r="F13" s="709" t="s">
        <v>12</v>
      </c>
      <c r="G13" s="688" t="s">
        <v>11</v>
      </c>
      <c r="H13" s="687" t="s">
        <v>41</v>
      </c>
      <c r="I13" s="709" t="s">
        <v>12</v>
      </c>
      <c r="J13" s="724" t="s">
        <v>11</v>
      </c>
      <c r="K13" s="618" t="s">
        <v>568</v>
      </c>
      <c r="L13" s="565" t="s">
        <v>12</v>
      </c>
      <c r="M13" s="139" t="s">
        <v>11</v>
      </c>
      <c r="N13" s="1503" t="s">
        <v>13</v>
      </c>
      <c r="O13" s="568" t="s">
        <v>491</v>
      </c>
    </row>
    <row r="14" spans="1:18" ht="13.5" thickBot="1" x14ac:dyDescent="0.25">
      <c r="A14" s="143"/>
      <c r="B14" s="619"/>
      <c r="C14" s="34"/>
      <c r="D14" s="35"/>
      <c r="E14" s="691"/>
      <c r="F14" s="710"/>
      <c r="G14" s="2"/>
      <c r="H14" s="692"/>
      <c r="I14" s="2780"/>
      <c r="J14" s="144"/>
      <c r="K14" s="787"/>
      <c r="L14" s="2783"/>
      <c r="M14" s="144"/>
      <c r="N14" s="16"/>
      <c r="O14" s="16"/>
    </row>
    <row r="15" spans="1:18" s="554" customFormat="1" ht="20.25" customHeight="1" x14ac:dyDescent="0.2">
      <c r="A15" s="622" t="s">
        <v>142</v>
      </c>
      <c r="B15" s="623"/>
      <c r="C15" s="624">
        <v>37</v>
      </c>
      <c r="D15" s="625">
        <f>B15*C15</f>
        <v>0</v>
      </c>
      <c r="E15" s="623"/>
      <c r="F15" s="711">
        <f t="array" ref="F15">IF(ISNA(VLOOKUP($N$7&amp;"T07010",CHOOSE({1,2},Z!$C$3:$C$1000&amp;Z!$F$3:$F$1000),2,0)),2,0)</f>
        <v>2</v>
      </c>
      <c r="G15" s="712">
        <f>E15*F15</f>
        <v>0</v>
      </c>
      <c r="H15" s="694"/>
      <c r="I15" s="2781">
        <f t="array" ref="I15">IF(ISNA(VLOOKUP($N$7&amp;"T07010",CHOOSE({1,2},Z!$C$3:$C$1000&amp;Z!$F$3:$F$1000),2,0)),8,0)</f>
        <v>8</v>
      </c>
      <c r="J15" s="693">
        <f>H15*I15</f>
        <v>0</v>
      </c>
      <c r="K15" s="623"/>
      <c r="L15" s="1687">
        <f t="array" ref="L15">IF(ISNA(VLOOKUP($N$7&amp;"T07010",CHOOSE({1,2},Z!$C$3:$C$1000&amp;Z!$F$3:$F$1000,Z!$J$3:$J$1000),2,0)),0,VLOOKUP($N$7&amp;"T07010",CHOOSE({1,2},Z!$C$3:$C$1000&amp;Z!$F$3:$F$1000,Z!$J$3:$J$1000),2,0))</f>
        <v>0</v>
      </c>
      <c r="M15" s="693">
        <f>K15*L15</f>
        <v>0</v>
      </c>
      <c r="N15" s="1783"/>
      <c r="O15" s="714">
        <f>D15+G15+J15+M15-N15</f>
        <v>0</v>
      </c>
    </row>
    <row r="16" spans="1:18" s="554" customFormat="1" ht="20.25" customHeight="1" x14ac:dyDescent="0.2">
      <c r="A16" s="631" t="s">
        <v>143</v>
      </c>
      <c r="B16" s="697"/>
      <c r="C16" s="698">
        <v>34</v>
      </c>
      <c r="D16" s="715">
        <f>B16*C16</f>
        <v>0</v>
      </c>
      <c r="E16" s="697"/>
      <c r="F16" s="633">
        <f t="array" ref="F16">IF(ISNA(VLOOKUP($N$7&amp;"T07010",CHOOSE({1,2},Z!$C$3:$C$1000&amp;Z!$F$3:$F$1000),2,0)),2,0)</f>
        <v>2</v>
      </c>
      <c r="G16" s="716">
        <f>E16*F16</f>
        <v>0</v>
      </c>
      <c r="H16" s="699"/>
      <c r="I16" s="2782">
        <f t="array" ref="I16">IF(ISNA(VLOOKUP($N$7&amp;"T07010",CHOOSE({1,2},Z!$C$3:$C$1000&amp;Z!$F$3:$F$1000),2,0)),10,0)</f>
        <v>10</v>
      </c>
      <c r="J16" s="768">
        <f>H16*I16</f>
        <v>0</v>
      </c>
      <c r="K16" s="632"/>
      <c r="L16" s="1788">
        <f t="array" ref="L16">IF(ISNA(VLOOKUP($N$7&amp;"T07010",CHOOSE({1,2},Z!$C$3:$C$1000&amp;Z!$F$3:$F$1000,Z!$K$3:$K$1000),2,0)),0,VLOOKUP($N$7&amp;"T07010",CHOOSE({1,2},Z!$C$3:$C$1000&amp;Z!$F$3:$F$1000,Z!$K$3:$K$1000),2,0))</f>
        <v>0</v>
      </c>
      <c r="M16" s="768">
        <f>K16*L16</f>
        <v>0</v>
      </c>
      <c r="N16" s="1786"/>
      <c r="O16" s="717">
        <f>D16+G16+J16+M16-N16</f>
        <v>0</v>
      </c>
    </row>
    <row r="17" spans="1:15" s="554" customFormat="1" ht="13.5" thickBot="1" x14ac:dyDescent="0.25">
      <c r="A17" s="670"/>
      <c r="B17" s="606"/>
      <c r="C17" s="549"/>
      <c r="D17" s="549"/>
      <c r="E17" s="549"/>
      <c r="F17" s="549"/>
      <c r="G17" s="549"/>
      <c r="H17" s="549"/>
      <c r="I17" s="549"/>
      <c r="J17" s="549"/>
      <c r="K17" s="549"/>
      <c r="L17" s="549"/>
      <c r="M17" s="811"/>
      <c r="N17" s="549"/>
      <c r="O17" s="671"/>
    </row>
    <row r="18" spans="1:15" s="554" customFormat="1" ht="20.25" customHeight="1" thickTop="1" thickBot="1" x14ac:dyDescent="0.25">
      <c r="A18" s="672" t="s">
        <v>11</v>
      </c>
      <c r="B18" s="106">
        <f>SUM(B15:B16)</f>
        <v>0</v>
      </c>
      <c r="C18" s="673" t="s">
        <v>15</v>
      </c>
      <c r="D18" s="675">
        <f>SUM(D15:D17)</f>
        <v>0</v>
      </c>
      <c r="E18" s="718">
        <f>SUM(E15:E16)</f>
        <v>0</v>
      </c>
      <c r="F18" s="673" t="s">
        <v>15</v>
      </c>
      <c r="G18" s="719">
        <f>SUM(G15:G17)</f>
        <v>0</v>
      </c>
      <c r="H18" s="718">
        <f>SUM(H15:H16)</f>
        <v>0</v>
      </c>
      <c r="I18" s="673" t="s">
        <v>15</v>
      </c>
      <c r="J18" s="793">
        <f>SUM(J15:J17)</f>
        <v>0</v>
      </c>
      <c r="K18" s="1784">
        <f>SUM(K15:K16)</f>
        <v>0</v>
      </c>
      <c r="L18" s="1787" t="s">
        <v>15</v>
      </c>
      <c r="M18" s="758">
        <f>SUM(M15:M17)</f>
        <v>0</v>
      </c>
      <c r="N18" s="675">
        <f>SUM(N15:N16)</f>
        <v>0</v>
      </c>
      <c r="O18" s="705">
        <f>SUM(O15:O17)</f>
        <v>0</v>
      </c>
    </row>
    <row r="19" spans="1:15" ht="13.5" thickTop="1" x14ac:dyDescent="0.2"/>
    <row r="20" spans="1:15" x14ac:dyDescent="0.2">
      <c r="A20" s="159" t="s">
        <v>494</v>
      </c>
      <c r="B20" s="677"/>
      <c r="C20" s="159"/>
      <c r="D20" s="159"/>
    </row>
    <row r="21" spans="1:15" x14ac:dyDescent="0.2">
      <c r="H21" s="602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E12:J12"/>
    <mergeCell ref="B11:D11"/>
    <mergeCell ref="E11:M11"/>
    <mergeCell ref="K12:M12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Tabelle93"/>
  <dimension ref="A1:M19"/>
  <sheetViews>
    <sheetView showGridLines="0" zoomScaleNormal="100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28515625" customWidth="1"/>
    <col min="11" max="11" width="13.140625" customWidth="1"/>
    <col min="12" max="12" width="12.42578125" customWidth="1"/>
    <col min="13" max="13" width="5.7109375" customWidth="1"/>
  </cols>
  <sheetData>
    <row r="1" spans="1:13" ht="30.75" customHeight="1" x14ac:dyDescent="0.2">
      <c r="A1" s="601" t="s">
        <v>159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1" t="s">
        <v>451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</row>
    <row r="4" spans="1:13" ht="30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.75" customHeight="1" x14ac:dyDescent="0.2">
      <c r="A5" s="1" t="s">
        <v>2</v>
      </c>
      <c r="B5" s="126"/>
      <c r="C5" s="126"/>
      <c r="D5" s="126"/>
      <c r="E5" s="126"/>
      <c r="F5" s="126"/>
      <c r="G5" s="126"/>
      <c r="H5" s="608"/>
      <c r="I5" s="7"/>
      <c r="J5" s="721" t="s">
        <v>3</v>
      </c>
      <c r="K5" s="126"/>
      <c r="L5" s="126"/>
      <c r="M5" s="7"/>
    </row>
    <row r="6" spans="1:13" ht="21.75" customHeight="1" x14ac:dyDescent="0.2">
      <c r="A6" s="2"/>
      <c r="B6" s="126"/>
      <c r="C6" s="126"/>
      <c r="D6" s="126"/>
      <c r="E6" s="126"/>
      <c r="F6" s="126"/>
      <c r="G6" s="126"/>
      <c r="H6" s="608"/>
      <c r="I6" s="7"/>
      <c r="J6" s="721" t="s">
        <v>4</v>
      </c>
      <c r="K6" s="172" t="str">
        <f>Logo!B1</f>
        <v>2026/27</v>
      </c>
      <c r="L6" s="172"/>
      <c r="M6" s="7"/>
    </row>
    <row r="7" spans="1:13" ht="40.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16"/>
      <c r="L11" s="16"/>
    </row>
    <row r="12" spans="1:13" s="554" customFormat="1" ht="27.75" customHeight="1" x14ac:dyDescent="0.2">
      <c r="A12" s="622" t="s">
        <v>142</v>
      </c>
      <c r="B12" s="623"/>
      <c r="C12" s="624">
        <v>38</v>
      </c>
      <c r="D12" s="625">
        <f>B12*C12</f>
        <v>0</v>
      </c>
      <c r="E12" s="694"/>
      <c r="F12" s="624">
        <v>2</v>
      </c>
      <c r="G12" s="693">
        <f>E12*F12</f>
        <v>0</v>
      </c>
      <c r="H12" s="623"/>
      <c r="I12" s="624">
        <v>16</v>
      </c>
      <c r="J12" s="713">
        <f>H12*I12</f>
        <v>0</v>
      </c>
      <c r="K12" s="629"/>
      <c r="L12" s="630">
        <f>D12+G12+J12-K12</f>
        <v>0</v>
      </c>
    </row>
    <row r="13" spans="1:13" s="554" customFormat="1" ht="27" customHeight="1" x14ac:dyDescent="0.2">
      <c r="A13" s="745" t="s">
        <v>143</v>
      </c>
      <c r="B13" s="697"/>
      <c r="C13" s="698">
        <v>36</v>
      </c>
      <c r="D13" s="715">
        <f>B13*C13</f>
        <v>0</v>
      </c>
      <c r="E13" s="746"/>
      <c r="F13" s="633">
        <v>2</v>
      </c>
      <c r="G13" s="634">
        <f>E13*F13</f>
        <v>0</v>
      </c>
      <c r="H13" s="632"/>
      <c r="I13" s="633">
        <v>16</v>
      </c>
      <c r="J13" s="780">
        <f>H13*I13</f>
        <v>0</v>
      </c>
      <c r="K13" s="702"/>
      <c r="L13" s="635">
        <f>D13+G13+J13-K13</f>
        <v>0</v>
      </c>
    </row>
    <row r="14" spans="1:13" s="554" customFormat="1" ht="9" customHeight="1" thickBot="1" x14ac:dyDescent="0.25">
      <c r="A14" s="670"/>
      <c r="B14" s="606"/>
      <c r="C14" s="549"/>
      <c r="D14" s="549"/>
      <c r="E14" s="602"/>
      <c r="H14" s="602"/>
      <c r="J14" s="771"/>
      <c r="K14" s="549"/>
      <c r="L14" s="671"/>
    </row>
    <row r="15" spans="1:13" s="554" customFormat="1" ht="30.75" customHeight="1" thickTop="1" thickBot="1" x14ac:dyDescent="0.25">
      <c r="A15" s="672" t="s">
        <v>11</v>
      </c>
      <c r="B15" s="106">
        <f>SUM(B12:B13)</f>
        <v>0</v>
      </c>
      <c r="C15" s="673" t="s">
        <v>15</v>
      </c>
      <c r="D15" s="674">
        <f>SUM(D12:D14)</f>
        <v>0</v>
      </c>
      <c r="E15" s="106">
        <f>SUM(E12:E13)</f>
        <v>0</v>
      </c>
      <c r="F15" s="673" t="s">
        <v>15</v>
      </c>
      <c r="G15" s="674">
        <f>SUM(G12:G14)</f>
        <v>0</v>
      </c>
      <c r="H15" s="106">
        <f>SUM(H12:H13)</f>
        <v>0</v>
      </c>
      <c r="I15" s="673" t="s">
        <v>15</v>
      </c>
      <c r="J15" s="674">
        <f>SUM(J12:J14)</f>
        <v>0</v>
      </c>
      <c r="K15" s="704">
        <f>SUM(K12:K13)</f>
        <v>0</v>
      </c>
      <c r="L15" s="676">
        <f>SUM(L12:L13)</f>
        <v>0</v>
      </c>
    </row>
    <row r="16" spans="1:13" ht="13.5" thickTop="1" x14ac:dyDescent="0.2"/>
    <row r="17" spans="1:1" ht="4.5" customHeight="1" x14ac:dyDescent="0.2"/>
    <row r="18" spans="1:1" x14ac:dyDescent="0.2">
      <c r="A18" s="159" t="s">
        <v>494</v>
      </c>
    </row>
    <row r="19" spans="1:1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8:J8"/>
    <mergeCell ref="E9:J9"/>
    <mergeCell ref="B8:D8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3"/>
  <dimension ref="A1:V29"/>
  <sheetViews>
    <sheetView showGridLines="0" zoomScale="85" zoomScaleNormal="85" workbookViewId="0">
      <selection activeCell="G10" sqref="G10:H10"/>
    </sheetView>
  </sheetViews>
  <sheetFormatPr baseColWidth="10" defaultRowHeight="12.75" x14ac:dyDescent="0.2"/>
  <cols>
    <col min="1" max="1" width="12.5703125" customWidth="1"/>
    <col min="2" max="2" width="5.140625" customWidth="1"/>
    <col min="3" max="3" width="5.85546875" customWidth="1"/>
    <col min="4" max="4" width="5.5703125" customWidth="1"/>
    <col min="5" max="5" width="6.28515625" customWidth="1"/>
    <col min="6" max="6" width="6" customWidth="1"/>
    <col min="7" max="7" width="7.5703125" style="1075" customWidth="1"/>
    <col min="8" max="8" width="7.28515625" style="1075" customWidth="1"/>
    <col min="9" max="9" width="4.42578125" customWidth="1"/>
    <col min="10" max="10" width="5.7109375" customWidth="1"/>
    <col min="11" max="12" width="6.85546875" customWidth="1"/>
    <col min="13" max="13" width="5.140625" customWidth="1"/>
    <col min="14" max="14" width="6" customWidth="1"/>
    <col min="15" max="16" width="6.85546875" customWidth="1"/>
    <col min="17" max="17" width="5" customWidth="1"/>
    <col min="18" max="18" width="6.140625" customWidth="1"/>
    <col min="19" max="19" width="10.28515625" customWidth="1"/>
    <col min="20" max="20" width="6.140625" customWidth="1"/>
    <col min="21" max="21" width="8.42578125" customWidth="1"/>
    <col min="22" max="22" width="7.7109375" customWidth="1"/>
  </cols>
  <sheetData>
    <row r="1" spans="1:22" x14ac:dyDescent="0.2">
      <c r="A1" s="1591" t="s">
        <v>16</v>
      </c>
      <c r="B1" s="2"/>
      <c r="C1" s="2"/>
      <c r="D1" s="2"/>
      <c r="E1" s="2"/>
      <c r="F1" s="2"/>
      <c r="G1" s="1591"/>
      <c r="H1" s="1591"/>
      <c r="I1" s="2"/>
      <c r="J1" s="2"/>
      <c r="K1" s="2"/>
      <c r="L1" s="2"/>
      <c r="M1" s="2"/>
      <c r="N1" s="2"/>
      <c r="O1" s="198"/>
      <c r="P1" s="198"/>
      <c r="Q1" s="14"/>
      <c r="R1" s="198"/>
      <c r="S1" s="198"/>
      <c r="T1" s="198"/>
      <c r="U1" s="2"/>
      <c r="V1" s="2"/>
    </row>
    <row r="2" spans="1:22" ht="21" customHeight="1" x14ac:dyDescent="0.2">
      <c r="A2" s="2"/>
      <c r="B2" s="2"/>
      <c r="C2" s="2"/>
      <c r="D2" s="2"/>
      <c r="E2" s="2"/>
      <c r="F2" s="2"/>
      <c r="G2" s="1591"/>
      <c r="H2" s="1591"/>
      <c r="I2" s="2"/>
      <c r="J2" s="2"/>
      <c r="K2" s="2"/>
      <c r="L2" s="2"/>
      <c r="M2" s="2"/>
      <c r="N2" s="2"/>
      <c r="O2" s="2"/>
      <c r="P2" s="2"/>
      <c r="Q2" s="2"/>
      <c r="R2" s="198"/>
      <c r="S2" s="198"/>
      <c r="T2" s="198"/>
      <c r="U2" s="14"/>
      <c r="V2" s="14"/>
    </row>
    <row r="3" spans="1:22" x14ac:dyDescent="0.2">
      <c r="A3" s="1" t="s">
        <v>446</v>
      </c>
      <c r="B3" s="2"/>
      <c r="C3" s="2"/>
      <c r="D3" s="2"/>
      <c r="E3" s="2"/>
      <c r="F3" s="2"/>
      <c r="G3" s="1591"/>
      <c r="H3" s="159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2">
      <c r="A4" s="2"/>
      <c r="B4" s="2"/>
      <c r="C4" s="2"/>
      <c r="D4" s="2"/>
      <c r="E4" s="2"/>
      <c r="F4" s="2"/>
      <c r="G4" s="1591"/>
      <c r="H4" s="1591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x14ac:dyDescent="0.2">
      <c r="A5" s="1" t="s">
        <v>2</v>
      </c>
      <c r="B5" s="2"/>
      <c r="C5" s="4"/>
      <c r="D5" s="4"/>
      <c r="E5" s="4"/>
      <c r="F5" s="4"/>
      <c r="G5" s="1905"/>
      <c r="H5" s="1905"/>
      <c r="I5" s="4"/>
      <c r="J5" s="4"/>
      <c r="K5" s="2"/>
      <c r="L5" s="2"/>
      <c r="M5" s="2"/>
      <c r="N5" s="2"/>
      <c r="O5" s="1" t="s">
        <v>3</v>
      </c>
      <c r="P5" s="1"/>
      <c r="Q5" s="5"/>
      <c r="R5" s="4"/>
      <c r="S5" s="4"/>
      <c r="T5" s="4"/>
      <c r="U5" s="4"/>
      <c r="V5" s="2"/>
    </row>
    <row r="6" spans="1:22" x14ac:dyDescent="0.2">
      <c r="A6" s="2"/>
      <c r="B6" s="2"/>
      <c r="C6" s="2"/>
      <c r="D6" s="2"/>
      <c r="E6" s="2"/>
      <c r="F6" s="2"/>
      <c r="G6" s="1591"/>
      <c r="H6" s="1591"/>
      <c r="I6" s="2"/>
      <c r="J6" s="2"/>
      <c r="K6" s="2"/>
      <c r="L6" s="2"/>
      <c r="M6" s="2"/>
      <c r="N6" s="2"/>
      <c r="O6" s="1" t="s">
        <v>4</v>
      </c>
      <c r="P6" s="1"/>
      <c r="Q6" s="5"/>
      <c r="R6" s="172" t="str">
        <f>Logo!B1</f>
        <v>2026/27</v>
      </c>
      <c r="S6" s="172"/>
      <c r="T6" s="172"/>
      <c r="U6" s="172"/>
      <c r="V6" s="2"/>
    </row>
    <row r="7" spans="1:22" ht="13.5" thickBot="1" x14ac:dyDescent="0.25">
      <c r="A7" s="2"/>
      <c r="B7" s="2"/>
      <c r="C7" s="2"/>
      <c r="D7" s="2"/>
      <c r="E7" s="2"/>
      <c r="F7" s="2"/>
      <c r="G7" s="1591"/>
      <c r="H7" s="1591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ht="13.5" thickTop="1" x14ac:dyDescent="0.2">
      <c r="A8" s="127"/>
      <c r="B8" s="9" t="s">
        <v>5</v>
      </c>
      <c r="C8" s="9"/>
      <c r="D8" s="9"/>
      <c r="E8" s="9"/>
      <c r="F8" s="129"/>
      <c r="G8" s="1906" t="s">
        <v>6</v>
      </c>
      <c r="H8" s="1906"/>
      <c r="I8" s="9"/>
      <c r="J8" s="9"/>
      <c r="K8" s="9"/>
      <c r="L8" s="9"/>
      <c r="M8" s="9"/>
      <c r="N8" s="9"/>
      <c r="O8" s="9"/>
      <c r="P8" s="9"/>
      <c r="Q8" s="9"/>
      <c r="R8" s="129"/>
      <c r="S8" s="129"/>
      <c r="T8" s="129"/>
      <c r="U8" s="130" t="s">
        <v>7</v>
      </c>
      <c r="V8" s="12" t="s">
        <v>8</v>
      </c>
    </row>
    <row r="9" spans="1:22" ht="19.5" customHeight="1" thickBot="1" x14ac:dyDescent="0.25">
      <c r="A9" s="131"/>
      <c r="B9" s="166"/>
      <c r="C9" s="166"/>
      <c r="D9" s="166"/>
      <c r="E9" s="166"/>
      <c r="F9" s="199"/>
      <c r="G9" s="134" t="s">
        <v>433</v>
      </c>
      <c r="H9" s="134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603"/>
      <c r="U9" s="137"/>
      <c r="V9" s="16"/>
    </row>
    <row r="10" spans="1:22" s="1075" customFormat="1" ht="75" customHeight="1" x14ac:dyDescent="0.2">
      <c r="A10" s="138"/>
      <c r="B10" s="1592" t="s">
        <v>18</v>
      </c>
      <c r="C10" s="1592" t="s">
        <v>431</v>
      </c>
      <c r="D10" s="1593" t="s">
        <v>11</v>
      </c>
      <c r="E10" s="1594" t="s">
        <v>651</v>
      </c>
      <c r="F10" s="1595"/>
      <c r="G10" s="2821" t="s">
        <v>713</v>
      </c>
      <c r="H10" s="2818"/>
      <c r="I10" s="1601" t="s">
        <v>432</v>
      </c>
      <c r="J10" s="1593" t="s">
        <v>11</v>
      </c>
      <c r="K10" s="2817" t="s">
        <v>600</v>
      </c>
      <c r="L10" s="2818"/>
      <c r="M10" s="1601" t="s">
        <v>432</v>
      </c>
      <c r="N10" s="1593" t="s">
        <v>11</v>
      </c>
      <c r="O10" s="2817" t="s">
        <v>599</v>
      </c>
      <c r="P10" s="2818"/>
      <c r="Q10" s="1601" t="s">
        <v>432</v>
      </c>
      <c r="R10" s="1601" t="s">
        <v>11</v>
      </c>
      <c r="S10" s="1601" t="s">
        <v>435</v>
      </c>
      <c r="T10" s="1605" t="s">
        <v>434</v>
      </c>
      <c r="U10" s="1597" t="s">
        <v>13</v>
      </c>
      <c r="V10" s="1597" t="s">
        <v>14</v>
      </c>
    </row>
    <row r="11" spans="1:22" s="1075" customFormat="1" ht="44.25" customHeight="1" thickBot="1" x14ac:dyDescent="0.25">
      <c r="A11" s="1708" t="s">
        <v>22</v>
      </c>
      <c r="B11" s="1598"/>
      <c r="C11" s="1598"/>
      <c r="D11" s="1814"/>
      <c r="E11" s="1612" t="s">
        <v>23</v>
      </c>
      <c r="F11" s="1623" t="s">
        <v>11</v>
      </c>
      <c r="G11" s="1592" t="s">
        <v>606</v>
      </c>
      <c r="H11" s="1592" t="s">
        <v>598</v>
      </c>
      <c r="I11" s="1600"/>
      <c r="J11" s="1815"/>
      <c r="K11" s="1592" t="s">
        <v>597</v>
      </c>
      <c r="L11" s="1592" t="s">
        <v>598</v>
      </c>
      <c r="M11" s="1602"/>
      <c r="N11" s="1815"/>
      <c r="O11" s="1592" t="s">
        <v>597</v>
      </c>
      <c r="P11" s="1592" t="s">
        <v>598</v>
      </c>
      <c r="Q11" s="1600"/>
      <c r="R11" s="1677"/>
      <c r="S11" s="1677"/>
      <c r="T11" s="1604"/>
      <c r="U11" s="1596"/>
      <c r="V11" s="1816"/>
    </row>
    <row r="12" spans="1:22" s="1075" customFormat="1" ht="48.75" customHeight="1" thickBot="1" x14ac:dyDescent="0.25">
      <c r="A12" s="521" t="s">
        <v>637</v>
      </c>
      <c r="B12" s="1884"/>
      <c r="C12" s="1447">
        <v>24</v>
      </c>
      <c r="D12" s="1885">
        <f>B12*C12</f>
        <v>0</v>
      </c>
      <c r="E12" s="1886"/>
      <c r="F12" s="1887">
        <f>E12*0.9</f>
        <v>0</v>
      </c>
      <c r="G12" s="2822"/>
      <c r="H12" s="2823"/>
      <c r="I12" s="1888">
        <v>0</v>
      </c>
      <c r="J12" s="1885">
        <f>G12*I12</f>
        <v>0</v>
      </c>
      <c r="K12" s="2819"/>
      <c r="L12" s="2820"/>
      <c r="M12" s="1447">
        <v>10</v>
      </c>
      <c r="N12" s="1885">
        <f>K12*M12</f>
        <v>0</v>
      </c>
      <c r="O12" s="2819" t="s">
        <v>596</v>
      </c>
      <c r="P12" s="2820"/>
      <c r="Q12" s="1889" t="s">
        <v>596</v>
      </c>
      <c r="R12" s="1890" t="s">
        <v>596</v>
      </c>
      <c r="S12" s="1890" t="s">
        <v>596</v>
      </c>
      <c r="T12" s="1890" t="s">
        <v>596</v>
      </c>
      <c r="U12" s="1891"/>
      <c r="V12" s="1892">
        <f>D12+F12+J12+N12-U12</f>
        <v>0</v>
      </c>
    </row>
    <row r="13" spans="1:22" ht="24" customHeight="1" thickTop="1" x14ac:dyDescent="0.2">
      <c r="A13" s="521" t="s">
        <v>436</v>
      </c>
      <c r="B13" s="105"/>
      <c r="C13" s="209">
        <v>33</v>
      </c>
      <c r="D13" s="210">
        <f>B13*C13</f>
        <v>0</v>
      </c>
      <c r="E13" s="211"/>
      <c r="F13" s="212">
        <f>E13*0.2</f>
        <v>0</v>
      </c>
      <c r="G13" s="2824"/>
      <c r="H13" s="2816"/>
      <c r="I13" s="546">
        <v>2.5</v>
      </c>
      <c r="J13" s="210">
        <f>G13*I13</f>
        <v>0</v>
      </c>
      <c r="K13" s="2813"/>
      <c r="L13" s="2814"/>
      <c r="M13" s="209">
        <v>23.8</v>
      </c>
      <c r="N13" s="210">
        <f>K13*M13</f>
        <v>0</v>
      </c>
      <c r="O13" s="2813"/>
      <c r="P13" s="2814"/>
      <c r="Q13" s="209">
        <v>25.3</v>
      </c>
      <c r="R13" s="213">
        <f>O13*Q13</f>
        <v>0</v>
      </c>
      <c r="S13" s="1813"/>
      <c r="T13" s="1606">
        <f>IF(S13&lt; 4,0,IF(S13&lt;6,1,2))</f>
        <v>0</v>
      </c>
      <c r="U13" s="214"/>
      <c r="V13" s="215">
        <f>D13+F13+J13+N13+R13+T13-U13</f>
        <v>0</v>
      </c>
    </row>
    <row r="14" spans="1:22" s="1075" customFormat="1" ht="25.5" customHeight="1" x14ac:dyDescent="0.2">
      <c r="A14" s="521" t="s">
        <v>594</v>
      </c>
      <c r="B14" s="1893"/>
      <c r="C14" s="1894">
        <v>29</v>
      </c>
      <c r="D14" s="1895">
        <f>B14*C14</f>
        <v>0</v>
      </c>
      <c r="E14" s="1896"/>
      <c r="F14" s="1897">
        <f>E14*0.5</f>
        <v>0</v>
      </c>
      <c r="G14" s="1893"/>
      <c r="H14" s="1893"/>
      <c r="I14" s="1894">
        <v>2.5</v>
      </c>
      <c r="J14" s="1898">
        <f>G14*I14+H14*I14</f>
        <v>0</v>
      </c>
      <c r="K14" s="1899"/>
      <c r="L14" s="1893"/>
      <c r="M14" s="1894">
        <v>17</v>
      </c>
      <c r="N14" s="1895">
        <f>K14*M14+L14*M14</f>
        <v>0</v>
      </c>
      <c r="O14" s="1893"/>
      <c r="P14" s="1893"/>
      <c r="Q14" s="1894">
        <v>17.5</v>
      </c>
      <c r="R14" s="1900">
        <f>O14*Q14+P14*Q14</f>
        <v>0</v>
      </c>
      <c r="S14" s="1901"/>
      <c r="T14" s="1902">
        <f>IF(S14=0,0,G14*4+K14*11+O14*11)+IF(S14&lt;4,0,IF(S14&lt;6,1,2))</f>
        <v>0</v>
      </c>
      <c r="U14" s="1903"/>
      <c r="V14" s="1904">
        <f>D14+F14+J14+N14+R14+ T14-U14</f>
        <v>0</v>
      </c>
    </row>
    <row r="15" spans="1:22" ht="30.75" customHeight="1" x14ac:dyDescent="0.2">
      <c r="A15" s="521">
        <v>12</v>
      </c>
      <c r="B15" s="208"/>
      <c r="C15" s="209">
        <v>28</v>
      </c>
      <c r="D15" s="210">
        <f>B15*C15</f>
        <v>0</v>
      </c>
      <c r="E15" s="211"/>
      <c r="F15" s="212">
        <f>E15*0.5</f>
        <v>0</v>
      </c>
      <c r="G15" s="2824"/>
      <c r="H15" s="2816"/>
      <c r="I15" s="209">
        <v>2.5</v>
      </c>
      <c r="J15" s="210">
        <f>G15*I15</f>
        <v>0</v>
      </c>
      <c r="K15" s="2815"/>
      <c r="L15" s="2816"/>
      <c r="M15" s="209">
        <v>18</v>
      </c>
      <c r="N15" s="210">
        <f>K15*M15</f>
        <v>0</v>
      </c>
      <c r="O15" s="2815"/>
      <c r="P15" s="2816"/>
      <c r="Q15" s="209">
        <v>18.5</v>
      </c>
      <c r="R15" s="213">
        <f>O15*Q15</f>
        <v>0</v>
      </c>
      <c r="S15" s="1810" t="s">
        <v>595</v>
      </c>
      <c r="T15" s="1678"/>
      <c r="U15" s="214"/>
      <c r="V15" s="215">
        <f>D15+F15+J15+N15+R15-U15</f>
        <v>0</v>
      </c>
    </row>
    <row r="16" spans="1:22" ht="7.5" customHeight="1" thickBot="1" x14ac:dyDescent="0.25">
      <c r="A16" s="156"/>
      <c r="B16" s="2"/>
      <c r="C16" s="2"/>
      <c r="D16" s="2"/>
      <c r="E16" s="2"/>
      <c r="F16" s="2"/>
      <c r="G16" s="1591"/>
      <c r="H16" s="1591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16"/>
    </row>
    <row r="17" spans="1:22" ht="26.25" customHeight="1" thickTop="1" thickBot="1" x14ac:dyDescent="0.25">
      <c r="A17" s="260" t="s">
        <v>11</v>
      </c>
      <c r="B17" s="71">
        <f>SUM(B12:B15)</f>
        <v>0</v>
      </c>
      <c r="C17" s="1812" t="s">
        <v>596</v>
      </c>
      <c r="D17" s="1809">
        <f>SUM(D12:D15)</f>
        <v>0</v>
      </c>
      <c r="E17" s="71"/>
      <c r="F17" s="1807">
        <f>SUM(F12:F15)</f>
        <v>0</v>
      </c>
      <c r="G17" s="2825">
        <f>SUM(G12:G15)+H14</f>
        <v>0</v>
      </c>
      <c r="H17" s="2826"/>
      <c r="I17" s="1811" t="s">
        <v>596</v>
      </c>
      <c r="J17" s="1809">
        <f>SUM(J12:J15)</f>
        <v>0</v>
      </c>
      <c r="K17" s="71">
        <f>SUM(K12:K15)</f>
        <v>0</v>
      </c>
      <c r="L17" s="71"/>
      <c r="M17" s="1812" t="s">
        <v>596</v>
      </c>
      <c r="N17" s="1809">
        <f>SUM(N12:N15)</f>
        <v>0</v>
      </c>
      <c r="O17" s="71">
        <f>SUM(O12:O15)</f>
        <v>0</v>
      </c>
      <c r="P17" s="71"/>
      <c r="Q17" s="1811" t="s">
        <v>596</v>
      </c>
      <c r="R17" s="1807">
        <f>SUM(R12:R15)</f>
        <v>0</v>
      </c>
      <c r="S17" s="219"/>
      <c r="T17" s="1808">
        <f>SUM(T12:T14)</f>
        <v>0</v>
      </c>
      <c r="U17" s="1808">
        <f>SUM(U12:U15)</f>
        <v>0</v>
      </c>
      <c r="V17" s="219">
        <f>D17+F17+J17+N17+R17+T17+L21+G24+G25-U17</f>
        <v>0</v>
      </c>
    </row>
    <row r="18" spans="1:22" ht="13.5" thickTop="1" x14ac:dyDescent="0.2">
      <c r="A18" s="2"/>
      <c r="B18" s="2"/>
      <c r="C18" s="2"/>
      <c r="D18" s="2"/>
      <c r="E18" s="2"/>
      <c r="F18" s="2"/>
      <c r="G18" s="1591"/>
      <c r="H18" s="1591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">
      <c r="A19" s="1591" t="s">
        <v>603</v>
      </c>
      <c r="B19" s="2"/>
      <c r="C19" s="2"/>
      <c r="D19" s="2"/>
      <c r="E19" s="2"/>
      <c r="F19" s="2"/>
      <c r="G19" s="1591"/>
      <c r="H19" s="1591"/>
      <c r="I19" s="2"/>
      <c r="J19" s="2"/>
      <c r="K19" s="2"/>
      <c r="L19" s="2"/>
      <c r="M19" s="2"/>
    </row>
    <row r="20" spans="1:22" s="1075" customFormat="1" x14ac:dyDescent="0.2">
      <c r="A20" s="1907" t="s">
        <v>601</v>
      </c>
      <c r="B20" s="1591"/>
      <c r="C20" s="1591"/>
      <c r="D20" s="1591"/>
      <c r="E20" s="1591"/>
      <c r="F20" s="1591"/>
      <c r="G20" s="1591"/>
      <c r="H20" s="1591"/>
      <c r="I20" s="1591"/>
      <c r="J20" s="1591"/>
      <c r="K20" s="1591"/>
      <c r="L20" s="1591"/>
      <c r="M20" s="1591"/>
    </row>
    <row r="21" spans="1:22" ht="28.5" customHeight="1" x14ac:dyDescent="0.2">
      <c r="A21" s="1591" t="s">
        <v>604</v>
      </c>
      <c r="B21" s="2"/>
      <c r="C21" s="2"/>
      <c r="D21" s="1700"/>
      <c r="F21" s="1591"/>
      <c r="G21" s="1591" t="s">
        <v>548</v>
      </c>
      <c r="H21" s="1591"/>
      <c r="I21" s="2"/>
      <c r="J21" s="2"/>
      <c r="K21" s="2"/>
      <c r="L21" s="1700"/>
      <c r="M21" s="1591"/>
    </row>
    <row r="22" spans="1:22" ht="16.899999999999999" customHeight="1" x14ac:dyDescent="0.2">
      <c r="A22" s="2"/>
      <c r="B22" s="2"/>
      <c r="C22" s="2"/>
      <c r="D22" s="2"/>
      <c r="E22" s="2"/>
      <c r="F22" s="2"/>
      <c r="G22" s="1591"/>
      <c r="H22" s="159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s="1907" customFormat="1" x14ac:dyDescent="0.2">
      <c r="A23" s="1907" t="s">
        <v>602</v>
      </c>
    </row>
    <row r="24" spans="1:22" ht="28.5" customHeight="1" x14ac:dyDescent="0.2">
      <c r="A24" s="1591" t="s">
        <v>605</v>
      </c>
      <c r="B24" s="2"/>
      <c r="C24" s="2"/>
      <c r="D24" s="2"/>
      <c r="E24" s="2"/>
      <c r="F24" s="2"/>
      <c r="G24" s="1908"/>
      <c r="I24" s="2"/>
      <c r="J24" s="2"/>
      <c r="K24" s="2"/>
      <c r="L24" s="2"/>
      <c r="M24" s="1591"/>
    </row>
    <row r="25" spans="1:22" ht="28.5" customHeight="1" x14ac:dyDescent="0.2">
      <c r="A25" s="1591" t="s">
        <v>650</v>
      </c>
      <c r="B25" s="2"/>
      <c r="C25" s="2"/>
      <c r="D25" s="2"/>
      <c r="E25" s="2"/>
      <c r="F25" s="2"/>
      <c r="G25" s="1908"/>
      <c r="J25" s="2"/>
      <c r="K25" s="2"/>
      <c r="L25" s="2"/>
      <c r="M25" s="1591"/>
    </row>
    <row r="26" spans="1:22" ht="19.149999999999999" customHeight="1" x14ac:dyDescent="0.2">
      <c r="A26" s="1591"/>
      <c r="B26" s="2"/>
      <c r="C26" s="2"/>
      <c r="D26" s="2"/>
      <c r="E26" s="2"/>
      <c r="F26" s="2"/>
      <c r="G26" s="1591"/>
      <c r="I26" s="2"/>
      <c r="J26" s="2"/>
      <c r="K26" s="2"/>
      <c r="L26" s="2"/>
      <c r="M26" s="1591"/>
    </row>
    <row r="27" spans="1:22" x14ac:dyDescent="0.2">
      <c r="A27" s="159" t="s">
        <v>437</v>
      </c>
    </row>
    <row r="28" spans="1:22" x14ac:dyDescent="0.2">
      <c r="A28" s="159" t="s">
        <v>430</v>
      </c>
    </row>
    <row r="29" spans="1:22" s="1075" customFormat="1" x14ac:dyDescent="0.2">
      <c r="A29" s="1075" t="s">
        <v>668</v>
      </c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13">
    <mergeCell ref="G10:H10"/>
    <mergeCell ref="G12:H12"/>
    <mergeCell ref="G15:H15"/>
    <mergeCell ref="G17:H17"/>
    <mergeCell ref="K10:L10"/>
    <mergeCell ref="G13:H13"/>
    <mergeCell ref="K13:L13"/>
    <mergeCell ref="O13:P13"/>
    <mergeCell ref="O15:P15"/>
    <mergeCell ref="K15:L15"/>
    <mergeCell ref="O10:P10"/>
    <mergeCell ref="K12:L12"/>
    <mergeCell ref="O12:P12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Tabelle82"/>
  <dimension ref="A1:S24"/>
  <sheetViews>
    <sheetView showGridLines="0" zoomScaleNormal="100" workbookViewId="0"/>
  </sheetViews>
  <sheetFormatPr baseColWidth="10" defaultRowHeight="12.75" x14ac:dyDescent="0.2"/>
  <cols>
    <col min="1" max="1" width="11.5703125" customWidth="1"/>
    <col min="2" max="2" width="6.7109375" style="602" customWidth="1"/>
    <col min="3" max="3" width="7.42578125" customWidth="1"/>
    <col min="4" max="4" width="6.85546875" customWidth="1"/>
    <col min="5" max="5" width="8.7109375" customWidth="1"/>
    <col min="6" max="6" width="7.42578125" customWidth="1"/>
    <col min="7" max="7" width="5.85546875" customWidth="1"/>
    <col min="8" max="8" width="10" style="602" customWidth="1"/>
    <col min="9" max="9" width="7.7109375" customWidth="1"/>
    <col min="10" max="10" width="7.140625" customWidth="1"/>
    <col min="11" max="11" width="9.140625" style="602" customWidth="1"/>
    <col min="12" max="12" width="7.7109375" customWidth="1"/>
    <col min="13" max="13" width="7.140625" customWidth="1"/>
    <col min="14" max="14" width="8.85546875" customWidth="1"/>
    <col min="15" max="16" width="7.140625" customWidth="1"/>
    <col min="17" max="17" width="13.140625" customWidth="1"/>
    <col min="18" max="18" width="12.42578125" customWidth="1"/>
    <col min="19" max="19" width="5.7109375" customWidth="1"/>
  </cols>
  <sheetData>
    <row r="1" spans="1:19" ht="33.75" customHeight="1" x14ac:dyDescent="0.2">
      <c r="A1" s="601" t="s">
        <v>389</v>
      </c>
    </row>
    <row r="2" spans="1:19" s="605" customFormat="1" x14ac:dyDescent="0.2">
      <c r="A2" s="3" t="s">
        <v>136</v>
      </c>
      <c r="B2" s="603"/>
      <c r="C2" s="272"/>
      <c r="D2" s="272"/>
      <c r="E2" s="3"/>
      <c r="F2" s="3"/>
      <c r="G2" s="3"/>
      <c r="H2" s="603"/>
      <c r="I2" s="272"/>
      <c r="J2" s="272"/>
      <c r="K2" s="603"/>
      <c r="L2" s="272"/>
      <c r="M2" s="272"/>
      <c r="N2" s="272"/>
      <c r="O2" s="272"/>
      <c r="P2" s="272"/>
      <c r="Q2" s="272"/>
      <c r="R2" s="272"/>
      <c r="S2" s="272"/>
    </row>
    <row r="3" spans="1:19" x14ac:dyDescent="0.2">
      <c r="A3" s="3" t="s">
        <v>160</v>
      </c>
      <c r="B3" s="606"/>
      <c r="C3" s="2"/>
      <c r="D3" s="2"/>
      <c r="E3" s="1"/>
      <c r="F3" s="1"/>
      <c r="G3" s="1"/>
      <c r="H3" s="606"/>
      <c r="I3" s="2"/>
      <c r="J3" s="2"/>
      <c r="K3" s="606"/>
      <c r="L3" s="2"/>
      <c r="M3" s="2"/>
      <c r="N3" s="2"/>
      <c r="O3" s="2"/>
      <c r="P3" s="2"/>
      <c r="Q3" s="2"/>
      <c r="R3" s="2"/>
      <c r="S3" s="2"/>
    </row>
    <row r="4" spans="1:19" x14ac:dyDescent="0.2">
      <c r="B4" s="606"/>
      <c r="C4" s="2"/>
      <c r="D4" s="2"/>
      <c r="E4" s="2"/>
      <c r="F4" s="2"/>
      <c r="G4" s="2"/>
      <c r="H4" s="606"/>
      <c r="I4" s="2"/>
      <c r="J4" s="2"/>
      <c r="K4" s="606"/>
      <c r="L4" s="2"/>
      <c r="M4" s="2"/>
      <c r="N4" s="2"/>
      <c r="O4" s="2"/>
      <c r="P4" s="2"/>
      <c r="Q4" s="2"/>
      <c r="R4" s="2"/>
      <c r="S4" s="2"/>
    </row>
    <row r="5" spans="1:19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2"/>
      <c r="M5" s="7"/>
      <c r="N5" s="7"/>
      <c r="O5" s="7"/>
      <c r="P5" s="1500" t="s">
        <v>3</v>
      </c>
      <c r="Q5" s="1214"/>
      <c r="R5" s="172"/>
    </row>
    <row r="6" spans="1:19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2"/>
      <c r="M6" s="7"/>
      <c r="N6" s="7"/>
      <c r="O6" s="7"/>
      <c r="P6" s="1342" t="s">
        <v>4</v>
      </c>
      <c r="Q6" s="172" t="str">
        <f>Logo!B1</f>
        <v>2026/27</v>
      </c>
      <c r="R6" s="172"/>
    </row>
    <row r="7" spans="1:19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606"/>
      <c r="L7" s="2"/>
      <c r="M7" s="2"/>
      <c r="N7" s="2"/>
      <c r="O7" s="2"/>
      <c r="P7" s="2"/>
      <c r="Q7" s="2"/>
      <c r="R7" s="2"/>
      <c r="S7" s="2"/>
    </row>
    <row r="8" spans="1:19" s="613" customFormat="1" ht="15" customHeight="1" thickTop="1" x14ac:dyDescent="0.25">
      <c r="A8" s="609"/>
      <c r="B8" s="2909" t="s">
        <v>138</v>
      </c>
      <c r="C8" s="2882"/>
      <c r="D8" s="2882"/>
      <c r="E8" s="2907" t="s">
        <v>6</v>
      </c>
      <c r="F8" s="2988"/>
      <c r="G8" s="2988"/>
      <c r="H8" s="2988"/>
      <c r="I8" s="2988"/>
      <c r="J8" s="2988"/>
      <c r="K8" s="2988"/>
      <c r="L8" s="2988"/>
      <c r="M8" s="2988"/>
      <c r="N8" s="2988"/>
      <c r="O8" s="2988"/>
      <c r="P8" s="2990"/>
      <c r="Q8" s="610" t="s">
        <v>7</v>
      </c>
      <c r="R8" s="611" t="s">
        <v>8</v>
      </c>
      <c r="S8" s="612"/>
    </row>
    <row r="9" spans="1:19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864"/>
      <c r="L9" s="2864"/>
      <c r="M9" s="2865"/>
      <c r="N9" s="2991" t="s">
        <v>531</v>
      </c>
      <c r="O9" s="2992"/>
      <c r="P9" s="2993"/>
      <c r="Q9" s="615"/>
      <c r="R9" s="616"/>
      <c r="S9" s="115"/>
    </row>
    <row r="10" spans="1:19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344</v>
      </c>
      <c r="J10" s="139" t="s">
        <v>11</v>
      </c>
      <c r="K10" s="618" t="s">
        <v>345</v>
      </c>
      <c r="L10" s="565" t="s">
        <v>344</v>
      </c>
      <c r="M10" s="45" t="s">
        <v>11</v>
      </c>
      <c r="N10" s="1434" t="s">
        <v>568</v>
      </c>
      <c r="O10" s="565" t="s">
        <v>81</v>
      </c>
      <c r="P10" s="125" t="s">
        <v>11</v>
      </c>
      <c r="Q10" s="568" t="s">
        <v>25</v>
      </c>
      <c r="R10" s="568" t="s">
        <v>491</v>
      </c>
    </row>
    <row r="11" spans="1:19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21"/>
      <c r="L11" s="39"/>
      <c r="M11" s="16"/>
      <c r="N11" s="1685"/>
      <c r="O11" s="725"/>
      <c r="P11" s="2"/>
      <c r="Q11" s="616"/>
      <c r="R11" s="16"/>
    </row>
    <row r="12" spans="1:19" s="554" customFormat="1" ht="27" customHeight="1" x14ac:dyDescent="0.2">
      <c r="A12" s="1036" t="s">
        <v>142</v>
      </c>
      <c r="B12" s="1531"/>
      <c r="C12" s="1037">
        <v>37</v>
      </c>
      <c r="D12" s="1522">
        <f>B12*C12</f>
        <v>0</v>
      </c>
      <c r="E12" s="1531"/>
      <c r="F12" s="1037">
        <f t="array" ref="F12">IF(ISNA(VLOOKUP($Q$5&amp;"T08103",CHOOSE({1,2},Z!$C$3:$C$1000&amp;Z!$F$3:$F$1000),2,0)),3,0)</f>
        <v>3</v>
      </c>
      <c r="G12" s="1522">
        <f>E12*F12</f>
        <v>0</v>
      </c>
      <c r="H12" s="1531"/>
      <c r="I12" s="1037">
        <f t="array" ref="I12">IF(ISNA(VLOOKUP($Q$5&amp;"T08103",CHOOSE({1,2},Z!$C$3:$C$1000&amp;Z!$F$3:$F$1000),2,0)),9,0)</f>
        <v>9</v>
      </c>
      <c r="J12" s="1522">
        <f>H12*I12</f>
        <v>0</v>
      </c>
      <c r="K12" s="1523" t="s">
        <v>15</v>
      </c>
      <c r="L12" s="1524" t="s">
        <v>15</v>
      </c>
      <c r="M12" s="1690" t="s">
        <v>15</v>
      </c>
      <c r="N12" s="1694"/>
      <c r="O12" s="1692">
        <f t="array" ref="O12">IF(ISNA(VLOOKUP($Q$5&amp;"T08103",CHOOSE({1,2},Z!$C$3:$C$1000&amp;Z!$F$3:$F$1000,Z!$J$3:$J$1000),2,0)),0,VLOOKUP($Q$5&amp;"T08103",CHOOSE({1,2},Z!$C$3:$C$1000&amp;Z!$F$3:$F$1000,Z!$J$3:$J$1000),2,0))</f>
        <v>0</v>
      </c>
      <c r="P12" s="1696">
        <f>N12*O12</f>
        <v>0</v>
      </c>
      <c r="Q12" s="1534"/>
      <c r="R12" s="714">
        <f>D12+G12+J12+P12-Q12</f>
        <v>0</v>
      </c>
    </row>
    <row r="13" spans="1:19" s="554" customFormat="1" ht="30" customHeight="1" thickBot="1" x14ac:dyDescent="0.25">
      <c r="A13" s="1528" t="s">
        <v>356</v>
      </c>
      <c r="B13" s="1532"/>
      <c r="C13" s="1059">
        <v>34</v>
      </c>
      <c r="D13" s="1060">
        <f>B13*C13</f>
        <v>0</v>
      </c>
      <c r="E13" s="1533"/>
      <c r="F13" s="1059">
        <f t="array" ref="F13">IF(ISNA(VLOOKUP($Q$5&amp;"T08103",CHOOSE({1,2},Z!$C$3:$C$1000&amp;Z!$F$3:$F$1000),2,0)),2,0)</f>
        <v>2</v>
      </c>
      <c r="G13" s="1529">
        <f>E13*F13</f>
        <v>0</v>
      </c>
      <c r="H13" s="1533"/>
      <c r="I13" s="1520">
        <f t="array" ref="I13">IF(ISNA(VLOOKUP($Q$5&amp;"T08103",CHOOSE({1,2},Z!$C$3:$C$1000&amp;Z!$F$3:$F$1000),2,0)),IF(B13=0,F19,VLOOKUP(B13,E19:G21,2,F19)),0)</f>
        <v>19</v>
      </c>
      <c r="J13" s="1529">
        <f>H13*I13</f>
        <v>0</v>
      </c>
      <c r="K13" s="1691"/>
      <c r="L13" s="1059">
        <f t="array" ref="L13">IF(ISNA(VLOOKUP($Q$5&amp;"T08103",CHOOSE({1,2},Z!$C$3:$C$1000&amp;Z!$F$3:$F$1000),2,0)),IF(B13=0,G19,VLOOKUP(B13,E19:G21,3,G19)),0)</f>
        <v>28</v>
      </c>
      <c r="M13" s="1521">
        <f>K13*L13</f>
        <v>0</v>
      </c>
      <c r="N13" s="1695"/>
      <c r="O13" s="1520">
        <f t="array" ref="O13">IF(ISNA(VLOOKUP($Q$5&amp;"T08103",CHOOSE({1,2},Z!$C$3:$C$1000&amp;Z!$F$3:$F$1000,Z!$K$3:$K$1000),2,0)),0,VLOOKUP($Q$5&amp;"T08103",CHOOSE({1,2},Z!$C$3:$C$1000&amp;Z!$F$3:$F$1000,Z!$K$3:$K$1000),2,0))</f>
        <v>0</v>
      </c>
      <c r="P13" s="1697">
        <f>N13*O13</f>
        <v>0</v>
      </c>
      <c r="Q13" s="1535"/>
      <c r="R13" s="1530">
        <f>D13+G13+J13+M13+P13-Q13</f>
        <v>0</v>
      </c>
    </row>
    <row r="14" spans="1:19" s="554" customFormat="1" ht="7.5" customHeight="1" thickTop="1" thickBot="1" x14ac:dyDescent="0.25">
      <c r="A14" s="1511"/>
      <c r="B14" s="606"/>
      <c r="C14" s="549"/>
      <c r="D14" s="549"/>
      <c r="E14" s="602"/>
      <c r="H14" s="602"/>
      <c r="K14" s="602"/>
      <c r="Q14" s="670"/>
      <c r="R14" s="671"/>
    </row>
    <row r="15" spans="1:19" s="554" customFormat="1" ht="27" customHeight="1" thickTop="1" thickBot="1" x14ac:dyDescent="0.25">
      <c r="A15" s="1512" t="s">
        <v>11</v>
      </c>
      <c r="B15" s="106">
        <f>SUM(B12:B13)</f>
        <v>0</v>
      </c>
      <c r="C15" s="673" t="s">
        <v>15</v>
      </c>
      <c r="D15" s="674">
        <f>SUM(D12:D13)</f>
        <v>0</v>
      </c>
      <c r="E15" s="106">
        <f>SUM(E12:E13)</f>
        <v>0</v>
      </c>
      <c r="F15" s="673" t="s">
        <v>15</v>
      </c>
      <c r="G15" s="674">
        <f>SUM(G12:G13)</f>
        <v>0</v>
      </c>
      <c r="H15" s="106">
        <f>SUM(H12:H13)</f>
        <v>0</v>
      </c>
      <c r="I15" s="673" t="s">
        <v>15</v>
      </c>
      <c r="J15" s="674">
        <f>SUM(J12:J13)</f>
        <v>0</v>
      </c>
      <c r="K15" s="106">
        <f>SUM(K12:K13)</f>
        <v>0</v>
      </c>
      <c r="L15" s="673" t="s">
        <v>15</v>
      </c>
      <c r="M15" s="675">
        <f>SUM(M12:M13)</f>
        <v>0</v>
      </c>
      <c r="N15" s="1693">
        <f>SUM(N12:N13)</f>
        <v>0</v>
      </c>
      <c r="O15" s="673" t="s">
        <v>15</v>
      </c>
      <c r="P15" s="720">
        <f>SUM(P12:P13)</f>
        <v>0</v>
      </c>
      <c r="Q15" s="704">
        <f>SUM(Q12:Q13)</f>
        <v>0</v>
      </c>
      <c r="R15" s="676">
        <f>SUM(R12:R14)</f>
        <v>0</v>
      </c>
    </row>
    <row r="16" spans="1:19" ht="13.5" thickTop="1" x14ac:dyDescent="0.2"/>
    <row r="17" spans="1:11" x14ac:dyDescent="0.2">
      <c r="A17" s="6" t="s">
        <v>358</v>
      </c>
      <c r="E17" s="1513"/>
      <c r="F17" s="2964" t="s">
        <v>346</v>
      </c>
      <c r="G17" s="2964"/>
    </row>
    <row r="18" spans="1:11" x14ac:dyDescent="0.2">
      <c r="A18" s="1563"/>
      <c r="E18" s="1515" t="s">
        <v>347</v>
      </c>
      <c r="F18" s="1516" t="s">
        <v>348</v>
      </c>
      <c r="G18" s="1516" t="s">
        <v>349</v>
      </c>
    </row>
    <row r="19" spans="1:11" x14ac:dyDescent="0.2">
      <c r="E19" s="1517">
        <v>1</v>
      </c>
      <c r="F19" s="1518">
        <v>19</v>
      </c>
      <c r="G19" s="1518">
        <v>28</v>
      </c>
      <c r="K19"/>
    </row>
    <row r="20" spans="1:11" x14ac:dyDescent="0.2">
      <c r="E20" s="1517">
        <v>2</v>
      </c>
      <c r="F20" s="1518">
        <v>16</v>
      </c>
      <c r="G20" s="1518">
        <v>20</v>
      </c>
      <c r="K20"/>
    </row>
    <row r="21" spans="1:11" x14ac:dyDescent="0.2">
      <c r="E21" s="1517">
        <v>3</v>
      </c>
      <c r="F21" s="1518">
        <v>10</v>
      </c>
      <c r="G21" s="1518">
        <v>17</v>
      </c>
      <c r="K21"/>
    </row>
    <row r="22" spans="1:11" x14ac:dyDescent="0.2">
      <c r="D22" s="389"/>
      <c r="G22" s="602"/>
      <c r="K22"/>
    </row>
    <row r="23" spans="1:11" x14ac:dyDescent="0.2">
      <c r="A23" s="159" t="s">
        <v>494</v>
      </c>
      <c r="D23" s="389"/>
    </row>
    <row r="24" spans="1:11" x14ac:dyDescent="0.2">
      <c r="D24" s="389"/>
    </row>
  </sheetData>
  <customSheetViews>
    <customSheetView guid="{2CE9943A-8A31-4E31-B3EE-3F9C82D3339D}" scale="115" showGridLines="0">
      <pageMargins left="0.39370078740157483" right="0.39370078740157483" top="0.98425196850393704" bottom="0.98425196850393704" header="0.51181102362204722" footer="0.51181102362204722"/>
      <printOptions horizontalCentered="1"/>
      <pageSetup paperSize="9" scale="9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5">
    <mergeCell ref="B8:D8"/>
    <mergeCell ref="E9:M9"/>
    <mergeCell ref="F17:G17"/>
    <mergeCell ref="E8:P8"/>
    <mergeCell ref="N9:P9"/>
  </mergeCells>
  <phoneticPr fontId="30" type="noConversion"/>
  <dataValidations count="2">
    <dataValidation allowBlank="1" showInputMessage="1" showErrorMessage="1" errorTitle="Einzügige Klassen" error="Bitte überprüfen Sie Ihre Eingabe für einzügige Klassen." sqref="E13 H13" xr:uid="{00000000-0002-0000-3D00-000000000000}"/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K13" xr:uid="{00000000-0002-0000-3D00-000001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7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Tabelle83"/>
  <dimension ref="A1:P25"/>
  <sheetViews>
    <sheetView showGridLines="0" zoomScaleNormal="100" workbookViewId="0"/>
  </sheetViews>
  <sheetFormatPr baseColWidth="10" defaultRowHeight="12.75" x14ac:dyDescent="0.2"/>
  <cols>
    <col min="1" max="1" width="11.5703125" customWidth="1"/>
    <col min="2" max="2" width="6.7109375" style="602" customWidth="1"/>
    <col min="3" max="3" width="7.42578125" customWidth="1"/>
    <col min="4" max="4" width="6.85546875" customWidth="1"/>
    <col min="5" max="5" width="8.7109375" customWidth="1"/>
    <col min="6" max="6" width="7.42578125" customWidth="1"/>
    <col min="7" max="7" width="5.85546875" customWidth="1"/>
    <col min="8" max="8" width="10" style="602" customWidth="1"/>
    <col min="9" max="9" width="7.7109375" customWidth="1"/>
    <col min="10" max="10" width="7.140625" customWidth="1"/>
    <col min="11" max="11" width="9.140625" style="602" customWidth="1"/>
    <col min="12" max="12" width="7.7109375" customWidth="1"/>
    <col min="13" max="13" width="7.140625" customWidth="1"/>
    <col min="14" max="14" width="13.140625" customWidth="1"/>
    <col min="15" max="15" width="12.42578125" customWidth="1"/>
    <col min="16" max="16" width="5.7109375" customWidth="1"/>
  </cols>
  <sheetData>
    <row r="1" spans="1:16" ht="33.75" customHeight="1" x14ac:dyDescent="0.2">
      <c r="A1" s="601" t="s">
        <v>390</v>
      </c>
    </row>
    <row r="2" spans="1:16" s="605" customFormat="1" x14ac:dyDescent="0.2">
      <c r="A2" s="3" t="s">
        <v>136</v>
      </c>
      <c r="B2" s="603"/>
      <c r="C2" s="272"/>
      <c r="D2" s="272"/>
      <c r="E2" s="3"/>
      <c r="F2" s="3"/>
      <c r="G2" s="3"/>
      <c r="H2" s="603"/>
      <c r="I2" s="272"/>
      <c r="J2" s="272"/>
      <c r="K2" s="603"/>
      <c r="L2" s="272"/>
      <c r="M2" s="272"/>
      <c r="N2" s="272"/>
      <c r="O2" s="272"/>
      <c r="P2" s="272"/>
    </row>
    <row r="3" spans="1:16" x14ac:dyDescent="0.2">
      <c r="A3" s="1" t="s">
        <v>161</v>
      </c>
      <c r="B3" s="606"/>
      <c r="C3" s="2"/>
      <c r="D3" s="2"/>
      <c r="E3" s="1"/>
      <c r="F3" s="1"/>
      <c r="G3" s="1"/>
      <c r="H3" s="606"/>
      <c r="I3" s="2"/>
      <c r="J3" s="2"/>
      <c r="K3" s="606"/>
      <c r="L3" s="2"/>
      <c r="M3" s="2"/>
      <c r="N3" s="2"/>
      <c r="O3" s="2"/>
      <c r="P3" s="2"/>
    </row>
    <row r="4" spans="1:16" x14ac:dyDescent="0.2">
      <c r="B4" s="606"/>
      <c r="C4" s="2"/>
      <c r="D4" s="2"/>
      <c r="E4" s="2"/>
      <c r="F4" s="2"/>
      <c r="G4" s="2"/>
      <c r="H4" s="606"/>
      <c r="I4" s="2"/>
      <c r="J4" s="2"/>
      <c r="K4" s="606"/>
      <c r="L4" s="2"/>
      <c r="M4" s="2"/>
      <c r="N4" s="2"/>
      <c r="O4" s="2"/>
      <c r="P4" s="2"/>
    </row>
    <row r="5" spans="1:16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2"/>
      <c r="J5" s="1500" t="s">
        <v>3</v>
      </c>
      <c r="K5" s="1214"/>
      <c r="L5" s="1214"/>
      <c r="M5" s="7"/>
    </row>
    <row r="6" spans="1:16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2"/>
      <c r="J6" s="1342" t="s">
        <v>4</v>
      </c>
      <c r="K6" s="172" t="str">
        <f>Logo!B1</f>
        <v>2026/27</v>
      </c>
      <c r="L6" s="172"/>
      <c r="M6" s="7"/>
    </row>
    <row r="7" spans="1:16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606"/>
      <c r="L7" s="2"/>
      <c r="M7" s="2"/>
      <c r="N7" s="2"/>
      <c r="O7" s="2"/>
      <c r="P7" s="2"/>
    </row>
    <row r="8" spans="1:16" s="613" customFormat="1" ht="15" customHeight="1" thickTop="1" x14ac:dyDescent="0.25">
      <c r="A8" s="609"/>
      <c r="B8" s="2909" t="s">
        <v>138</v>
      </c>
      <c r="C8" s="2882"/>
      <c r="D8" s="2882"/>
      <c r="E8" s="2907" t="s">
        <v>6</v>
      </c>
      <c r="F8" s="2882"/>
      <c r="G8" s="2882"/>
      <c r="H8" s="2882"/>
      <c r="I8" s="2882"/>
      <c r="J8" s="2882"/>
      <c r="K8" s="2882"/>
      <c r="L8" s="2882"/>
      <c r="M8" s="2882"/>
      <c r="N8" s="610" t="s">
        <v>7</v>
      </c>
      <c r="O8" s="611" t="s">
        <v>8</v>
      </c>
      <c r="P8" s="612"/>
    </row>
    <row r="9" spans="1:16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864"/>
      <c r="L9" s="2864"/>
      <c r="M9" s="2864"/>
      <c r="N9" s="615"/>
      <c r="O9" s="616"/>
      <c r="P9" s="115"/>
    </row>
    <row r="10" spans="1:16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344</v>
      </c>
      <c r="J10" s="139" t="s">
        <v>11</v>
      </c>
      <c r="K10" s="618" t="s">
        <v>345</v>
      </c>
      <c r="L10" s="565" t="s">
        <v>344</v>
      </c>
      <c r="M10" s="139" t="s">
        <v>11</v>
      </c>
      <c r="N10" s="568" t="s">
        <v>25</v>
      </c>
      <c r="O10" s="568" t="s">
        <v>491</v>
      </c>
    </row>
    <row r="11" spans="1:16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21"/>
      <c r="L11" s="39"/>
      <c r="M11" s="144"/>
      <c r="N11" s="616"/>
      <c r="O11" s="16"/>
    </row>
    <row r="12" spans="1:16" s="554" customFormat="1" ht="27" customHeight="1" x14ac:dyDescent="0.2">
      <c r="A12" s="1564" t="s">
        <v>142</v>
      </c>
      <c r="B12" s="1531"/>
      <c r="C12" s="1037">
        <v>37</v>
      </c>
      <c r="D12" s="1522">
        <f>B12*C12</f>
        <v>0</v>
      </c>
      <c r="E12" s="1531"/>
      <c r="F12" s="1037">
        <v>3</v>
      </c>
      <c r="G12" s="1522">
        <f>E12*F12</f>
        <v>0</v>
      </c>
      <c r="H12" s="1531"/>
      <c r="I12" s="1037">
        <v>8</v>
      </c>
      <c r="J12" s="1522">
        <f>H12*I12</f>
        <v>0</v>
      </c>
      <c r="K12" s="1523" t="s">
        <v>15</v>
      </c>
      <c r="L12" s="1524" t="s">
        <v>15</v>
      </c>
      <c r="M12" s="1525" t="s">
        <v>15</v>
      </c>
      <c r="N12" s="1534"/>
      <c r="O12" s="714">
        <f>D12+G12+J12-N12</f>
        <v>0</v>
      </c>
    </row>
    <row r="13" spans="1:16" s="554" customFormat="1" ht="30" customHeight="1" thickBot="1" x14ac:dyDescent="0.25">
      <c r="A13" s="1528" t="s">
        <v>356</v>
      </c>
      <c r="B13" s="1532"/>
      <c r="C13" s="1059">
        <v>34</v>
      </c>
      <c r="D13" s="1060">
        <f>B13*C13</f>
        <v>0</v>
      </c>
      <c r="E13" s="1533"/>
      <c r="F13" s="1059">
        <v>2</v>
      </c>
      <c r="G13" s="1529">
        <f>E13*F13</f>
        <v>0</v>
      </c>
      <c r="H13" s="1533"/>
      <c r="I13" s="1520">
        <f>IF(B13=0,F19,VLOOKUP(B13,E19:G23,2,F19))</f>
        <v>22</v>
      </c>
      <c r="J13" s="1529">
        <f>H13*I13</f>
        <v>0</v>
      </c>
      <c r="K13" s="1533"/>
      <c r="L13" s="1059">
        <f>IF(B13=0,G19,VLOOKUP(B13,E19:G23,3,G19))</f>
        <v>30</v>
      </c>
      <c r="M13" s="1529">
        <f>K13*L13</f>
        <v>0</v>
      </c>
      <c r="N13" s="1535"/>
      <c r="O13" s="1530">
        <f>D13+G13+J13+M13-N13</f>
        <v>0</v>
      </c>
    </row>
    <row r="14" spans="1:16" s="554" customFormat="1" ht="7.5" customHeight="1" thickTop="1" thickBot="1" x14ac:dyDescent="0.25">
      <c r="A14" s="1511"/>
      <c r="B14" s="606"/>
      <c r="C14" s="549"/>
      <c r="D14" s="549"/>
      <c r="E14" s="602"/>
      <c r="H14" s="602"/>
      <c r="K14" s="602"/>
      <c r="N14" s="670"/>
      <c r="O14" s="671"/>
    </row>
    <row r="15" spans="1:16" s="554" customFormat="1" ht="27" customHeight="1" thickTop="1" thickBot="1" x14ac:dyDescent="0.25">
      <c r="A15" s="1512" t="s">
        <v>11</v>
      </c>
      <c r="B15" s="106">
        <f>SUM(B12:B13)</f>
        <v>0</v>
      </c>
      <c r="C15" s="673" t="s">
        <v>15</v>
      </c>
      <c r="D15" s="674">
        <f>SUM(D12:D13)</f>
        <v>0</v>
      </c>
      <c r="E15" s="106">
        <f>SUM(E12:E13)</f>
        <v>0</v>
      </c>
      <c r="F15" s="673" t="s">
        <v>15</v>
      </c>
      <c r="G15" s="674">
        <f>SUM(G12:G13)</f>
        <v>0</v>
      </c>
      <c r="H15" s="106">
        <f>SUM(H12:H13)</f>
        <v>0</v>
      </c>
      <c r="I15" s="673" t="s">
        <v>15</v>
      </c>
      <c r="J15" s="674">
        <f>SUM(J12:J13)</f>
        <v>0</v>
      </c>
      <c r="K15" s="106">
        <f>SUM(K12:K13)</f>
        <v>0</v>
      </c>
      <c r="L15" s="673" t="s">
        <v>15</v>
      </c>
      <c r="M15" s="674">
        <f>SUM(M12:M13)</f>
        <v>0</v>
      </c>
      <c r="N15" s="704">
        <f>SUM(N12:N13)</f>
        <v>0</v>
      </c>
      <c r="O15" s="676">
        <f>SUM(O12:O14)</f>
        <v>0</v>
      </c>
    </row>
    <row r="16" spans="1:16" ht="13.5" thickTop="1" x14ac:dyDescent="0.2"/>
    <row r="17" spans="1:11" x14ac:dyDescent="0.2">
      <c r="A17" s="6" t="s">
        <v>358</v>
      </c>
      <c r="E17" s="1513"/>
      <c r="F17" s="2964" t="s">
        <v>346</v>
      </c>
      <c r="G17" s="2964"/>
    </row>
    <row r="18" spans="1:11" x14ac:dyDescent="0.2">
      <c r="A18" s="1563"/>
      <c r="E18" s="1515" t="s">
        <v>347</v>
      </c>
      <c r="F18" s="1516" t="s">
        <v>348</v>
      </c>
      <c r="G18" s="1516" t="s">
        <v>349</v>
      </c>
    </row>
    <row r="19" spans="1:11" x14ac:dyDescent="0.2">
      <c r="E19" s="1517">
        <v>1</v>
      </c>
      <c r="F19" s="1518">
        <v>22</v>
      </c>
      <c r="G19" s="1518">
        <v>30</v>
      </c>
      <c r="K19"/>
    </row>
    <row r="20" spans="1:11" x14ac:dyDescent="0.2">
      <c r="E20" s="1517">
        <v>2</v>
      </c>
      <c r="F20" s="1518">
        <v>17</v>
      </c>
      <c r="G20" s="1518">
        <v>21</v>
      </c>
      <c r="K20"/>
    </row>
    <row r="21" spans="1:11" x14ac:dyDescent="0.2">
      <c r="E21" s="1517">
        <v>3</v>
      </c>
      <c r="F21" s="1518">
        <v>10</v>
      </c>
      <c r="G21" s="1518">
        <v>16</v>
      </c>
      <c r="K21"/>
    </row>
    <row r="22" spans="1:11" x14ac:dyDescent="0.2">
      <c r="D22" s="389"/>
      <c r="E22" s="1517">
        <v>4</v>
      </c>
      <c r="F22" s="1518">
        <v>10</v>
      </c>
      <c r="G22" s="1518">
        <v>14</v>
      </c>
      <c r="K22"/>
    </row>
    <row r="23" spans="1:11" x14ac:dyDescent="0.2">
      <c r="D23" s="389"/>
      <c r="E23" s="1517">
        <v>5</v>
      </c>
      <c r="F23" s="1518">
        <v>10</v>
      </c>
      <c r="G23" s="1518">
        <v>13</v>
      </c>
    </row>
    <row r="24" spans="1:11" x14ac:dyDescent="0.2">
      <c r="D24" s="389"/>
    </row>
    <row r="25" spans="1:11" x14ac:dyDescent="0.2">
      <c r="A25" s="159" t="s">
        <v>494</v>
      </c>
    </row>
  </sheetData>
  <customSheetViews>
    <customSheetView guid="{2CE9943A-8A31-4E31-B3EE-3F9C82D3339D}" showGridLines="0">
      <pageMargins left="0.39370078740157483" right="0.39370078740157483" top="0.98425196850393704" bottom="0.98425196850393704" header="0.51181102362204722" footer="0.51181102362204722"/>
      <printOptions horizontalCentered="1"/>
      <pageSetup paperSize="9" scale="9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B8:D8"/>
    <mergeCell ref="E8:M8"/>
    <mergeCell ref="E9:M9"/>
    <mergeCell ref="F17:G17"/>
  </mergeCells>
  <phoneticPr fontId="30" type="noConversion"/>
  <dataValidations count="2">
    <dataValidation allowBlank="1" showInputMessage="1" showErrorMessage="1" errorTitle="Einzügige Klassen" error="Bitte überprüfen Sie Ihre Eingabe für einzügige Klassen." sqref="E13 H13" xr:uid="{00000000-0002-0000-3E00-000000000000}"/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K13" xr:uid="{00000000-0002-0000-3E00-000001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Tabelle84"/>
  <dimension ref="A1:U26"/>
  <sheetViews>
    <sheetView showGridLines="0" zoomScale="85" zoomScaleNormal="85" workbookViewId="0"/>
  </sheetViews>
  <sheetFormatPr baseColWidth="10" defaultRowHeight="12.75" x14ac:dyDescent="0.2"/>
  <cols>
    <col min="1" max="1" width="11.5703125" customWidth="1"/>
    <col min="2" max="2" width="6.7109375" style="602" customWidth="1"/>
    <col min="3" max="3" width="7.42578125" customWidth="1"/>
    <col min="4" max="4" width="6.85546875" customWidth="1"/>
    <col min="5" max="5" width="8.7109375" customWidth="1"/>
    <col min="6" max="6" width="7.42578125" customWidth="1"/>
    <col min="7" max="7" width="5.85546875" customWidth="1"/>
    <col min="8" max="8" width="10" style="602" customWidth="1"/>
    <col min="9" max="9" width="7.7109375" customWidth="1"/>
    <col min="10" max="10" width="7.140625" customWidth="1"/>
    <col min="11" max="11" width="9.140625" style="602" customWidth="1"/>
    <col min="12" max="12" width="7.7109375" customWidth="1"/>
    <col min="13" max="13" width="7.140625" customWidth="1"/>
    <col min="14" max="14" width="10" customWidth="1"/>
    <col min="15" max="16" width="7.140625" customWidth="1"/>
    <col min="17" max="17" width="13.140625" customWidth="1"/>
    <col min="18" max="18" width="12.42578125" customWidth="1"/>
    <col min="19" max="19" width="5.7109375" customWidth="1"/>
  </cols>
  <sheetData>
    <row r="1" spans="1:21" ht="33.75" customHeight="1" x14ac:dyDescent="0.2">
      <c r="A1" s="601" t="s">
        <v>391</v>
      </c>
    </row>
    <row r="2" spans="1:21" s="605" customFormat="1" x14ac:dyDescent="0.2">
      <c r="A2" s="3" t="s">
        <v>136</v>
      </c>
      <c r="B2" s="603"/>
      <c r="C2" s="272"/>
      <c r="D2" s="272"/>
      <c r="E2" s="3"/>
      <c r="F2" s="3"/>
      <c r="G2" s="3"/>
      <c r="H2" s="603"/>
      <c r="I2" s="272"/>
      <c r="J2" s="272"/>
      <c r="K2" s="603"/>
      <c r="L2" s="272"/>
      <c r="M2" s="272"/>
      <c r="N2" s="272"/>
      <c r="O2" s="272"/>
      <c r="P2" s="272"/>
      <c r="Q2" s="272"/>
      <c r="R2" s="272"/>
      <c r="S2" s="272"/>
    </row>
    <row r="3" spans="1:21" x14ac:dyDescent="0.2">
      <c r="A3" s="1" t="s">
        <v>471</v>
      </c>
      <c r="B3" s="606"/>
      <c r="C3" s="2"/>
      <c r="D3" s="2"/>
      <c r="E3" s="1"/>
      <c r="F3" s="1"/>
      <c r="G3" s="1"/>
      <c r="H3" s="606"/>
      <c r="I3" s="2"/>
      <c r="J3" s="2"/>
      <c r="K3" s="606"/>
      <c r="L3" s="2"/>
      <c r="M3" s="2"/>
      <c r="N3" s="2"/>
      <c r="O3" s="2"/>
      <c r="P3" s="2"/>
      <c r="Q3" s="2"/>
      <c r="R3" s="2"/>
      <c r="S3" s="2"/>
    </row>
    <row r="4" spans="1:21" x14ac:dyDescent="0.2">
      <c r="B4" s="606"/>
      <c r="C4" s="2"/>
      <c r="D4" s="2"/>
      <c r="E4" s="2"/>
      <c r="F4" s="2"/>
      <c r="G4" s="2"/>
      <c r="H4" s="606"/>
      <c r="I4" s="2"/>
      <c r="J4" s="2"/>
      <c r="K4" s="606"/>
      <c r="L4" s="2"/>
      <c r="M4" s="2"/>
      <c r="N4" s="2"/>
      <c r="O4" s="2"/>
      <c r="P4" s="2"/>
      <c r="Q4" s="2"/>
      <c r="R4" s="2"/>
      <c r="S4" s="2"/>
    </row>
    <row r="5" spans="1:21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M5" s="7"/>
      <c r="N5" s="7"/>
      <c r="O5" s="7"/>
      <c r="P5" s="1500" t="s">
        <v>3</v>
      </c>
      <c r="Q5" s="1214"/>
      <c r="R5" s="1214"/>
      <c r="U5" s="2"/>
    </row>
    <row r="6" spans="1:21" ht="21.75" customHeight="1" x14ac:dyDescent="0.2">
      <c r="A6" s="2"/>
      <c r="B6" s="1214"/>
      <c r="C6" s="1214"/>
      <c r="D6" s="1214"/>
      <c r="E6" s="1214"/>
      <c r="F6" s="1214"/>
      <c r="G6" s="1214"/>
      <c r="H6" s="1269"/>
      <c r="M6" s="7"/>
      <c r="N6" s="7"/>
      <c r="O6" s="7"/>
      <c r="P6" s="1342" t="s">
        <v>4</v>
      </c>
      <c r="Q6" s="172" t="str">
        <f>Logo!B1</f>
        <v>2026/27</v>
      </c>
      <c r="R6" s="172"/>
      <c r="U6" s="2"/>
    </row>
    <row r="7" spans="1:21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606"/>
      <c r="L7" s="2"/>
      <c r="M7" s="2"/>
      <c r="N7" s="2"/>
      <c r="O7" s="2"/>
      <c r="P7" s="2"/>
      <c r="Q7" s="2"/>
      <c r="R7" s="2"/>
      <c r="S7" s="2"/>
    </row>
    <row r="8" spans="1:21" s="613" customFormat="1" ht="15" customHeight="1" thickTop="1" x14ac:dyDescent="0.25">
      <c r="A8" s="609"/>
      <c r="B8" s="2909" t="s">
        <v>138</v>
      </c>
      <c r="C8" s="2882"/>
      <c r="D8" s="2882"/>
      <c r="E8" s="2907" t="s">
        <v>6</v>
      </c>
      <c r="F8" s="2882"/>
      <c r="G8" s="2882"/>
      <c r="H8" s="2882"/>
      <c r="I8" s="2882"/>
      <c r="J8" s="2882"/>
      <c r="K8" s="2882"/>
      <c r="L8" s="2882"/>
      <c r="M8" s="2882"/>
      <c r="N8" s="1768"/>
      <c r="O8" s="1768"/>
      <c r="P8" s="1768"/>
      <c r="Q8" s="610" t="s">
        <v>7</v>
      </c>
      <c r="R8" s="611" t="s">
        <v>8</v>
      </c>
      <c r="S8" s="612"/>
    </row>
    <row r="9" spans="1:21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864"/>
      <c r="L9" s="2864"/>
      <c r="M9" s="2864"/>
      <c r="N9" s="2994" t="s">
        <v>531</v>
      </c>
      <c r="O9" s="2992"/>
      <c r="P9" s="2993"/>
      <c r="Q9" s="615"/>
      <c r="R9" s="616"/>
      <c r="S9" s="115"/>
    </row>
    <row r="10" spans="1:21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344</v>
      </c>
      <c r="J10" s="139" t="s">
        <v>11</v>
      </c>
      <c r="K10" s="618" t="s">
        <v>345</v>
      </c>
      <c r="L10" s="565" t="s">
        <v>344</v>
      </c>
      <c r="M10" s="139" t="s">
        <v>11</v>
      </c>
      <c r="N10" s="140" t="s">
        <v>569</v>
      </c>
      <c r="O10" s="565" t="s">
        <v>12</v>
      </c>
      <c r="P10" s="1389" t="s">
        <v>11</v>
      </c>
      <c r="Q10" s="568" t="s">
        <v>25</v>
      </c>
      <c r="R10" s="568" t="s">
        <v>491</v>
      </c>
    </row>
    <row r="11" spans="1:21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21"/>
      <c r="L11" s="39"/>
      <c r="M11" s="144"/>
      <c r="N11" s="39"/>
      <c r="O11" s="725"/>
      <c r="P11" s="2"/>
      <c r="Q11" s="616"/>
      <c r="R11" s="16"/>
    </row>
    <row r="12" spans="1:21" s="554" customFormat="1" ht="24.95" customHeight="1" x14ac:dyDescent="0.2">
      <c r="A12" s="1565" t="s">
        <v>142</v>
      </c>
      <c r="B12" s="1541"/>
      <c r="C12" s="624">
        <v>17</v>
      </c>
      <c r="D12" s="625">
        <f>B12*C12</f>
        <v>0</v>
      </c>
      <c r="E12" s="1541"/>
      <c r="F12" s="624">
        <v>2</v>
      </c>
      <c r="G12" s="625">
        <f>E12*F12</f>
        <v>0</v>
      </c>
      <c r="H12" s="1770"/>
      <c r="I12" s="624">
        <v>4</v>
      </c>
      <c r="J12" s="625">
        <f>H12*I12</f>
        <v>0</v>
      </c>
      <c r="K12" s="1772" t="s">
        <v>15</v>
      </c>
      <c r="L12" s="696" t="s">
        <v>15</v>
      </c>
      <c r="M12" s="628" t="s">
        <v>15</v>
      </c>
      <c r="N12" s="1773" t="s">
        <v>15</v>
      </c>
      <c r="O12" s="1774" t="s">
        <v>15</v>
      </c>
      <c r="P12" s="1775" t="s">
        <v>15</v>
      </c>
      <c r="Q12" s="1542"/>
      <c r="R12" s="630">
        <f>D12+G12+J12-Q12</f>
        <v>0</v>
      </c>
    </row>
    <row r="13" spans="1:21" s="554" customFormat="1" ht="24.95" customHeight="1" x14ac:dyDescent="0.2">
      <c r="A13" s="1556" t="s">
        <v>143</v>
      </c>
      <c r="B13" s="1546"/>
      <c r="C13" s="698">
        <v>20</v>
      </c>
      <c r="D13" s="715">
        <f>B13*C13</f>
        <v>0</v>
      </c>
      <c r="E13" s="1546"/>
      <c r="F13" s="698">
        <v>1</v>
      </c>
      <c r="G13" s="715">
        <f>E13*F13</f>
        <v>0</v>
      </c>
      <c r="H13" s="1771"/>
      <c r="I13" s="698">
        <v>4</v>
      </c>
      <c r="J13" s="715">
        <f>H13*I13</f>
        <v>0</v>
      </c>
      <c r="K13" s="1566" t="s">
        <v>15</v>
      </c>
      <c r="L13" s="1567" t="s">
        <v>15</v>
      </c>
      <c r="M13" s="1568" t="s">
        <v>15</v>
      </c>
      <c r="N13" s="1779"/>
      <c r="O13" s="1776">
        <f t="array" ref="O13">IF(ISNA(VLOOKUP($Q$5&amp;"T03013",CHOOSE({1,2},Z!$C$3:$C$1000&amp;Z!$F$3:$F$1000,Z!$K$3:$K$1000),2,FALSE)),0,VLOOKUP($Q$5&amp;"T03013",CHOOSE({1,2},Z!$C$3:$C$1000&amp;Z!$F$3:$F$1000,Z!$K$3:$K$1000),2,FALSE))</f>
        <v>0</v>
      </c>
      <c r="P13" s="1777">
        <f>N13*O13</f>
        <v>0</v>
      </c>
      <c r="Q13" s="1548"/>
      <c r="R13" s="717">
        <f>D13+G13+J13+P13-Q13</f>
        <v>0</v>
      </c>
    </row>
    <row r="14" spans="1:21" s="554" customFormat="1" ht="24.95" customHeight="1" x14ac:dyDescent="0.2">
      <c r="A14" s="1569" t="s">
        <v>354</v>
      </c>
      <c r="B14" s="1574"/>
      <c r="C14" s="1570">
        <v>17</v>
      </c>
      <c r="D14" s="1571">
        <f>B14*C14</f>
        <v>0</v>
      </c>
      <c r="E14" s="1575"/>
      <c r="F14" s="1570">
        <v>1</v>
      </c>
      <c r="G14" s="1572">
        <f>E14*F14</f>
        <v>0</v>
      </c>
      <c r="H14" s="1575"/>
      <c r="I14" s="1573">
        <f>IF(B14=0,F20,VLOOKUP(B14,E20:G24,2,F20))</f>
        <v>11</v>
      </c>
      <c r="J14" s="1572">
        <f>H14*I14</f>
        <v>0</v>
      </c>
      <c r="K14" s="1575"/>
      <c r="L14" s="1570">
        <f>IF(B14=0,G20,VLOOKUP(B14,E20:G24,3,G20))</f>
        <v>15</v>
      </c>
      <c r="M14" s="1572">
        <f>K14*L14</f>
        <v>0</v>
      </c>
      <c r="N14" s="1780"/>
      <c r="O14" s="1776">
        <f t="array" ref="O14">IF(ISNA(VLOOKUP($Q$5&amp;"T03013",CHOOSE({1,2},Z!$C$3:$C$1000&amp;Z!$F$3:$F$1000,Z!$K$3:$K$1000),2,FALSE)),0,VLOOKUP($Q$5&amp;"T03013",CHOOSE({1,2},Z!$C$3:$C$1000&amp;Z!$F$3:$F$1000,Z!$L$3:$L$1000),2,FALSE))</f>
        <v>0</v>
      </c>
      <c r="P14" s="1777">
        <f t="shared" ref="P14:P15" si="0">N14*O14</f>
        <v>0</v>
      </c>
      <c r="Q14" s="1576"/>
      <c r="R14" s="717">
        <f>D14+G14+J14+M14+P14-Q14</f>
        <v>0</v>
      </c>
    </row>
    <row r="15" spans="1:21" s="554" customFormat="1" ht="24.95" customHeight="1" thickBot="1" x14ac:dyDescent="0.25">
      <c r="A15" s="1557" t="s">
        <v>355</v>
      </c>
      <c r="B15" s="1549"/>
      <c r="C15" s="1558">
        <v>17</v>
      </c>
      <c r="D15" s="1559">
        <f>B15*C15</f>
        <v>0</v>
      </c>
      <c r="E15" s="1550"/>
      <c r="F15" s="1558">
        <v>1</v>
      </c>
      <c r="G15" s="1560">
        <f>E15*F15</f>
        <v>0</v>
      </c>
      <c r="H15" s="1550"/>
      <c r="I15" s="1561">
        <f>IF(B15=0,F20,VLOOKUP(B15,E20:G24,2,F20))</f>
        <v>11</v>
      </c>
      <c r="J15" s="1560">
        <f>H15*I15</f>
        <v>0</v>
      </c>
      <c r="K15" s="1550"/>
      <c r="L15" s="1558">
        <f>IF(B15=0,G20,VLOOKUP(B15,E20:G24,3,G20))</f>
        <v>15</v>
      </c>
      <c r="M15" s="1560">
        <f>K15*L15</f>
        <v>0</v>
      </c>
      <c r="N15" s="1781"/>
      <c r="O15" s="1776">
        <f t="array" ref="O15">IF(ISNA(VLOOKUP($Q$5&amp;"T03013",CHOOSE({1,2},Z!$C$3:$C$1000&amp;Z!$F$3:$F$1000,Z!$K$3:$K$1000),2,FALSE)),0,VLOOKUP($Q$5&amp;"T03013",CHOOSE({1,2},Z!$C$3:$C$1000&amp;Z!$F$3:$F$1000,Z!$M$3:$M$1000),2,FALSE))</f>
        <v>0</v>
      </c>
      <c r="P15" s="1777">
        <f t="shared" si="0"/>
        <v>0</v>
      </c>
      <c r="Q15" s="1551"/>
      <c r="R15" s="717">
        <f>D15+G15+J15+M15+P15-Q15</f>
        <v>0</v>
      </c>
    </row>
    <row r="16" spans="1:21" s="554" customFormat="1" ht="27" customHeight="1" thickTop="1" thickBot="1" x14ac:dyDescent="0.25">
      <c r="A16" s="1512" t="s">
        <v>11</v>
      </c>
      <c r="B16" s="106">
        <f>SUM(B12:B15)</f>
        <v>0</v>
      </c>
      <c r="C16" s="673" t="s">
        <v>15</v>
      </c>
      <c r="D16" s="674">
        <f>SUM(D13:D15)</f>
        <v>0</v>
      </c>
      <c r="E16" s="106">
        <f>SUM(E12:E15)</f>
        <v>0</v>
      </c>
      <c r="F16" s="673" t="s">
        <v>15</v>
      </c>
      <c r="G16" s="674">
        <f>SUM(G13:G15)</f>
        <v>0</v>
      </c>
      <c r="H16" s="106">
        <f>SUM(H12:H15)</f>
        <v>0</v>
      </c>
      <c r="I16" s="673" t="s">
        <v>15</v>
      </c>
      <c r="J16" s="674">
        <f>SUM(J12:J15)</f>
        <v>0</v>
      </c>
      <c r="K16" s="106">
        <f>SUM(K13:K15)</f>
        <v>0</v>
      </c>
      <c r="L16" s="673" t="s">
        <v>15</v>
      </c>
      <c r="M16" s="675">
        <f>SUM(M13:M15)</f>
        <v>0</v>
      </c>
      <c r="N16" s="1769">
        <f>SUM(N13:N15)</f>
        <v>0</v>
      </c>
      <c r="O16" s="1778" t="s">
        <v>15</v>
      </c>
      <c r="P16" s="675">
        <f>SUM(P13:P15)</f>
        <v>0</v>
      </c>
      <c r="Q16" s="704">
        <f>SUM(Q12:Q15)</f>
        <v>0</v>
      </c>
      <c r="R16" s="676">
        <f>SUM(R12:R15)</f>
        <v>0</v>
      </c>
    </row>
    <row r="17" spans="1:11" ht="13.5" thickTop="1" x14ac:dyDescent="0.2"/>
    <row r="18" spans="1:11" x14ac:dyDescent="0.2">
      <c r="A18" s="6" t="s">
        <v>359</v>
      </c>
      <c r="E18" s="1513"/>
      <c r="F18" s="2964" t="s">
        <v>346</v>
      </c>
      <c r="G18" s="2964"/>
    </row>
    <row r="19" spans="1:11" x14ac:dyDescent="0.2">
      <c r="A19" s="1563"/>
      <c r="E19" s="1515" t="s">
        <v>347</v>
      </c>
      <c r="F19" s="1516" t="s">
        <v>348</v>
      </c>
      <c r="G19" s="1516" t="s">
        <v>349</v>
      </c>
    </row>
    <row r="20" spans="1:11" x14ac:dyDescent="0.2">
      <c r="E20" s="1517">
        <v>1</v>
      </c>
      <c r="F20" s="1518">
        <v>11</v>
      </c>
      <c r="G20" s="1518">
        <v>15</v>
      </c>
      <c r="K20"/>
    </row>
    <row r="21" spans="1:11" x14ac:dyDescent="0.2">
      <c r="E21" s="1517">
        <v>2</v>
      </c>
      <c r="F21" s="1518">
        <v>8.5</v>
      </c>
      <c r="G21" s="1518">
        <v>10.5</v>
      </c>
      <c r="K21"/>
    </row>
    <row r="22" spans="1:11" x14ac:dyDescent="0.2">
      <c r="E22" s="1517">
        <v>3</v>
      </c>
      <c r="F22" s="1518">
        <v>5</v>
      </c>
      <c r="G22" s="1518">
        <v>8</v>
      </c>
      <c r="K22"/>
    </row>
    <row r="23" spans="1:11" x14ac:dyDescent="0.2">
      <c r="D23" s="389"/>
      <c r="E23" s="1517">
        <v>4</v>
      </c>
      <c r="F23" s="1518">
        <v>5</v>
      </c>
      <c r="G23" s="1518">
        <v>7</v>
      </c>
      <c r="K23"/>
    </row>
    <row r="24" spans="1:11" x14ac:dyDescent="0.2">
      <c r="D24" s="389"/>
      <c r="E24" s="1517">
        <v>5</v>
      </c>
      <c r="F24" s="1518">
        <v>5</v>
      </c>
      <c r="G24" s="1518">
        <v>6.5</v>
      </c>
    </row>
    <row r="25" spans="1:11" x14ac:dyDescent="0.2">
      <c r="D25" s="389"/>
    </row>
    <row r="26" spans="1:11" x14ac:dyDescent="0.2">
      <c r="A26" s="159" t="s">
        <v>494</v>
      </c>
    </row>
  </sheetData>
  <customSheetViews>
    <customSheetView guid="{2CE9943A-8A31-4E31-B3EE-3F9C82D3339D}" showGridLines="0">
      <pageMargins left="0.39370078740157483" right="0.39370078740157483" top="0.98425196850393704" bottom="0.98425196850393704" header="0.51181102362204722" footer="0.51181102362204722"/>
      <printOptions horizontalCentered="1"/>
      <pageSetup paperSize="9" scale="81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5">
    <mergeCell ref="B8:D8"/>
    <mergeCell ref="E8:M8"/>
    <mergeCell ref="E9:M9"/>
    <mergeCell ref="F18:G18"/>
    <mergeCell ref="N9:P9"/>
  </mergeCells>
  <phoneticPr fontId="30" type="noConversion"/>
  <dataValidations disablePrompts="1" count="2">
    <dataValidation allowBlank="1" showInputMessage="1" showErrorMessage="1" errorTitle="Einzügige Klassen" error="Bitte überprüfen Sie Ihre Eingabe für einzügige Klassen." sqref="H14:H15 E14:E15" xr:uid="{00000000-0002-0000-3F00-000000000000}"/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K14:K15" xr:uid="{00000000-0002-0000-3F00-000001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Tabelle91"/>
  <dimension ref="A1:M18"/>
  <sheetViews>
    <sheetView showGridLines="0" zoomScale="115" zoomScaleNormal="115" workbookViewId="0"/>
  </sheetViews>
  <sheetFormatPr baseColWidth="10" defaultRowHeight="12.75" x14ac:dyDescent="0.2"/>
  <cols>
    <col min="1" max="1" width="13.85546875" customWidth="1"/>
    <col min="2" max="2" width="6.7109375" style="602" customWidth="1"/>
    <col min="3" max="3" width="7.7109375" customWidth="1"/>
    <col min="4" max="4" width="6.85546875" customWidth="1"/>
    <col min="5" max="5" width="11.2851562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35.25" customHeight="1" x14ac:dyDescent="0.2">
      <c r="A1" s="1674" t="s">
        <v>498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1" t="s">
        <v>439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</row>
    <row r="4" spans="1:13" ht="12.7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7"/>
      <c r="J5" s="721" t="s">
        <v>3</v>
      </c>
      <c r="K5" s="1214"/>
      <c r="L5" s="1214"/>
      <c r="M5" s="7"/>
    </row>
    <row r="6" spans="1:13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J6" s="721" t="s">
        <v>4</v>
      </c>
      <c r="K6" s="172" t="str">
        <f>Logo!B1</f>
        <v>2026/27</v>
      </c>
      <c r="L6" s="172"/>
      <c r="M6" s="7"/>
    </row>
    <row r="7" spans="1:13" ht="11.2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60" customHeight="1" thickBot="1" x14ac:dyDescent="0.25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s="554" customFormat="1" ht="27.75" customHeight="1" x14ac:dyDescent="0.2">
      <c r="A11" s="622" t="s">
        <v>142</v>
      </c>
      <c r="B11" s="1541"/>
      <c r="C11" s="624">
        <v>37</v>
      </c>
      <c r="D11" s="693">
        <f>B11*C11</f>
        <v>0</v>
      </c>
      <c r="E11" s="1577"/>
      <c r="F11" s="624">
        <v>3</v>
      </c>
      <c r="G11" s="712">
        <f>E11*F11</f>
        <v>0</v>
      </c>
      <c r="H11" s="1577"/>
      <c r="I11" s="624">
        <v>8</v>
      </c>
      <c r="J11" s="713">
        <f>H11*I11</f>
        <v>0</v>
      </c>
      <c r="K11" s="1542"/>
      <c r="L11" s="630">
        <f>D11+G11+J11-K11</f>
        <v>0</v>
      </c>
    </row>
    <row r="12" spans="1:13" s="554" customFormat="1" ht="27" customHeight="1" thickBot="1" x14ac:dyDescent="0.25">
      <c r="A12" s="745" t="s">
        <v>143</v>
      </c>
      <c r="B12" s="1546"/>
      <c r="C12" s="698">
        <v>34</v>
      </c>
      <c r="D12" s="634">
        <f>B12*C12</f>
        <v>0</v>
      </c>
      <c r="E12" s="1578"/>
      <c r="F12" s="1519">
        <v>2</v>
      </c>
      <c r="G12" s="716">
        <f>E12*F12</f>
        <v>0</v>
      </c>
      <c r="H12" s="1533"/>
      <c r="I12" s="1520">
        <v>14</v>
      </c>
      <c r="J12" s="1521">
        <f>H12*I12</f>
        <v>0</v>
      </c>
      <c r="K12" s="1579"/>
      <c r="L12" s="635">
        <f>D12+G12+J12-K12</f>
        <v>0</v>
      </c>
    </row>
    <row r="13" spans="1:13" s="554" customFormat="1" ht="8.25" customHeight="1" thickTop="1" thickBot="1" x14ac:dyDescent="0.25">
      <c r="A13" s="2995"/>
      <c r="B13" s="2996"/>
      <c r="C13" s="2996"/>
      <c r="D13" s="2996"/>
      <c r="E13" s="2996"/>
      <c r="F13" s="2996"/>
      <c r="G13" s="2996"/>
      <c r="H13" s="2996"/>
      <c r="I13" s="2996"/>
      <c r="J13" s="2996"/>
      <c r="K13" s="2996"/>
      <c r="L13" s="2997"/>
    </row>
    <row r="14" spans="1:13" s="554" customFormat="1" ht="30.75" customHeight="1" thickTop="1" thickBot="1" x14ac:dyDescent="0.25">
      <c r="A14" s="672" t="s">
        <v>11</v>
      </c>
      <c r="B14" s="106">
        <f>SUM(B11:B12)</f>
        <v>0</v>
      </c>
      <c r="C14" s="673" t="s">
        <v>15</v>
      </c>
      <c r="D14" s="674">
        <f>SUM(D11:D12)</f>
        <v>0</v>
      </c>
      <c r="E14" s="106">
        <f>SUM(E11:E12)</f>
        <v>0</v>
      </c>
      <c r="F14" s="673" t="s">
        <v>15</v>
      </c>
      <c r="G14" s="674">
        <f>SUM(G11:G12)</f>
        <v>0</v>
      </c>
      <c r="H14" s="106">
        <f>SUM(H11:H12)</f>
        <v>0</v>
      </c>
      <c r="I14" s="673" t="s">
        <v>15</v>
      </c>
      <c r="J14" s="674">
        <f>SUM(J11:J12)</f>
        <v>0</v>
      </c>
      <c r="K14" s="704">
        <f>SUM(K11:K12)</f>
        <v>0</v>
      </c>
      <c r="L14" s="676">
        <f>SUM(L11:L12)</f>
        <v>0</v>
      </c>
    </row>
    <row r="15" spans="1:13" ht="12.75" customHeight="1" thickTop="1" x14ac:dyDescent="0.2"/>
    <row r="16" spans="1:13" ht="12.75" customHeight="1" x14ac:dyDescent="0.2">
      <c r="A16" s="159" t="s">
        <v>494</v>
      </c>
    </row>
    <row r="17" spans="1:5" ht="12.75" customHeight="1" x14ac:dyDescent="0.2">
      <c r="A17" s="967"/>
    </row>
    <row r="18" spans="1:5" ht="12.75" customHeight="1" x14ac:dyDescent="0.2">
      <c r="E18" s="967"/>
    </row>
  </sheetData>
  <customSheetViews>
    <customSheetView guid="{2CE9943A-8A31-4E31-B3EE-3F9C82D3339D}" showGridLines="0">
      <pageMargins left="0.78740157480314965" right="0.78740157480314965" top="0.59055118110236227" bottom="0.78740157480314965" header="0.41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E8:J8"/>
    <mergeCell ref="E9:J9"/>
    <mergeCell ref="B8:D8"/>
    <mergeCell ref="A13:L1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Tabelle62"/>
  <dimension ref="A1:S19"/>
  <sheetViews>
    <sheetView showGridLines="0" zoomScale="115" zoomScaleNormal="115" zoomScaleSheetLayoutView="100" workbookViewId="0"/>
  </sheetViews>
  <sheetFormatPr baseColWidth="10" defaultColWidth="11.42578125" defaultRowHeight="12.75" x14ac:dyDescent="0.2"/>
  <cols>
    <col min="1" max="1" width="12.5703125" style="890" customWidth="1"/>
    <col min="2" max="2" width="7.42578125" style="889" customWidth="1"/>
    <col min="3" max="3" width="6.42578125" style="890" customWidth="1"/>
    <col min="4" max="5" width="7.42578125" style="890" customWidth="1"/>
    <col min="6" max="6" width="6.42578125" style="891" customWidth="1"/>
    <col min="7" max="7" width="7.42578125" style="891" customWidth="1"/>
    <col min="8" max="8" width="7.42578125" style="889" customWidth="1"/>
    <col min="9" max="9" width="6.85546875" style="890" customWidth="1"/>
    <col min="10" max="10" width="7.42578125" style="890" customWidth="1"/>
    <col min="11" max="11" width="7.42578125" style="892" customWidth="1"/>
    <col min="12" max="12" width="7" style="892" customWidth="1"/>
    <col min="13" max="13" width="7.42578125" style="890" customWidth="1"/>
    <col min="14" max="14" width="12.85546875" style="890" customWidth="1"/>
    <col min="15" max="15" width="11.7109375" style="890" customWidth="1"/>
    <col min="16" max="16" width="8.42578125" style="890" customWidth="1"/>
    <col min="17" max="17" width="11.42578125" style="890"/>
    <col min="18" max="18" width="9" style="890" customWidth="1"/>
    <col min="19" max="19" width="8.85546875" style="890" customWidth="1"/>
    <col min="20" max="16384" width="11.42578125" style="890"/>
  </cols>
  <sheetData>
    <row r="1" spans="1:19" ht="14.25" customHeight="1" x14ac:dyDescent="0.2">
      <c r="A1" t="s">
        <v>163</v>
      </c>
      <c r="P1" s="893"/>
      <c r="Q1" s="989"/>
    </row>
    <row r="2" spans="1:19" ht="12.75" customHeight="1" x14ac:dyDescent="0.2"/>
    <row r="3" spans="1:19" s="902" customFormat="1" ht="17.25" customHeight="1" x14ac:dyDescent="0.25">
      <c r="A3" s="895" t="s">
        <v>136</v>
      </c>
      <c r="B3" s="896"/>
      <c r="C3" s="897"/>
      <c r="D3" s="897"/>
      <c r="E3" s="897"/>
      <c r="F3" s="898"/>
      <c r="G3" s="898"/>
      <c r="H3" s="899"/>
      <c r="I3" s="900"/>
      <c r="J3" s="900"/>
      <c r="K3" s="901"/>
      <c r="L3" s="901"/>
      <c r="M3" s="897"/>
      <c r="N3" s="897"/>
      <c r="O3" s="897"/>
      <c r="P3" s="897"/>
      <c r="Q3" s="897"/>
    </row>
    <row r="4" spans="1:19" s="902" customFormat="1" ht="12.75" customHeight="1" x14ac:dyDescent="0.25">
      <c r="A4" s="895" t="s">
        <v>162</v>
      </c>
      <c r="B4" s="896"/>
      <c r="C4" s="897"/>
      <c r="D4" s="897"/>
      <c r="E4" s="897"/>
      <c r="F4" s="898"/>
      <c r="G4" s="898"/>
      <c r="H4" s="899"/>
      <c r="I4" s="903"/>
      <c r="J4" s="900"/>
      <c r="K4" s="901"/>
      <c r="L4" s="901"/>
      <c r="M4" s="897"/>
      <c r="N4" s="897"/>
      <c r="O4" s="897"/>
      <c r="P4" s="897"/>
      <c r="Q4" s="897"/>
    </row>
    <row r="5" spans="1:19" s="902" customFormat="1" ht="6.75" customHeight="1" x14ac:dyDescent="0.25">
      <c r="A5" s="900"/>
      <c r="B5" s="896"/>
      <c r="C5" s="897"/>
      <c r="D5" s="897"/>
      <c r="E5" s="897"/>
      <c r="F5" s="898"/>
      <c r="G5" s="898"/>
      <c r="H5" s="899"/>
      <c r="I5" s="900"/>
      <c r="J5" s="900"/>
      <c r="K5" s="901"/>
      <c r="L5" s="901"/>
      <c r="M5" s="897"/>
      <c r="N5" s="897"/>
      <c r="O5" s="897"/>
      <c r="P5" s="897"/>
      <c r="Q5" s="897"/>
    </row>
    <row r="6" spans="1:19" ht="18" customHeight="1" x14ac:dyDescent="0.25">
      <c r="A6" s="904" t="s">
        <v>2</v>
      </c>
      <c r="B6" s="905"/>
      <c r="C6" s="905"/>
      <c r="D6" s="905"/>
      <c r="E6" s="905"/>
      <c r="F6" s="905"/>
      <c r="G6" s="905"/>
      <c r="H6" s="906"/>
      <c r="I6" s="905"/>
      <c r="J6" s="907"/>
      <c r="K6" s="908" t="s">
        <v>3</v>
      </c>
      <c r="L6" s="908"/>
      <c r="M6" s="909"/>
      <c r="N6" s="905"/>
      <c r="O6" s="905"/>
      <c r="P6" s="910"/>
      <c r="Q6" s="910"/>
      <c r="R6" s="897"/>
      <c r="S6" s="897"/>
    </row>
    <row r="7" spans="1:19" ht="5.25" customHeight="1" x14ac:dyDescent="0.25">
      <c r="A7" s="910"/>
      <c r="B7" s="910"/>
      <c r="C7" s="910"/>
      <c r="D7" s="910"/>
      <c r="E7" s="910"/>
      <c r="F7" s="910"/>
      <c r="G7" s="910"/>
      <c r="H7" s="910"/>
      <c r="I7" s="910"/>
      <c r="J7" s="910"/>
      <c r="K7" s="910"/>
      <c r="L7" s="910"/>
      <c r="M7" s="910"/>
      <c r="N7" s="910"/>
      <c r="O7" s="910"/>
      <c r="P7" s="1331"/>
      <c r="Q7" s="1331"/>
      <c r="R7" s="897"/>
      <c r="S7" s="897"/>
    </row>
    <row r="8" spans="1:19" ht="18" x14ac:dyDescent="0.25">
      <c r="A8" s="910"/>
      <c r="B8" s="905"/>
      <c r="C8" s="905"/>
      <c r="D8" s="905"/>
      <c r="E8" s="905"/>
      <c r="F8" s="905"/>
      <c r="G8" s="905"/>
      <c r="H8" s="906"/>
      <c r="I8" s="905"/>
      <c r="J8" s="907"/>
      <c r="K8" s="908" t="s">
        <v>4</v>
      </c>
      <c r="L8" s="908"/>
      <c r="M8" s="1330" t="str">
        <f>Logo!B1</f>
        <v>2026/27</v>
      </c>
      <c r="N8" s="1331"/>
      <c r="O8" s="1331"/>
      <c r="P8" s="910"/>
      <c r="Q8" s="910"/>
      <c r="R8" s="902"/>
      <c r="S8" s="897"/>
    </row>
    <row r="9" spans="1:19" ht="9" customHeight="1" thickBot="1" x14ac:dyDescent="0.3">
      <c r="A9" s="910"/>
      <c r="B9" s="911"/>
      <c r="C9" s="910"/>
      <c r="D9" s="910"/>
      <c r="E9" s="910"/>
      <c r="F9" s="912"/>
      <c r="G9" s="912"/>
      <c r="H9" s="911"/>
      <c r="I9" s="910"/>
      <c r="J9" s="910"/>
      <c r="K9" s="913"/>
      <c r="L9" s="913"/>
      <c r="M9" s="910"/>
      <c r="N9" s="910"/>
      <c r="O9" s="910"/>
      <c r="P9" s="1611"/>
      <c r="Q9" s="613"/>
      <c r="R9" s="910"/>
    </row>
    <row r="10" spans="1:19" s="613" customFormat="1" ht="15" customHeight="1" thickTop="1" x14ac:dyDescent="0.25">
      <c r="A10" s="609"/>
      <c r="B10" s="2909" t="s">
        <v>138</v>
      </c>
      <c r="C10" s="3000"/>
      <c r="D10" s="3001"/>
      <c r="E10" s="2907" t="s">
        <v>6</v>
      </c>
      <c r="F10" s="2988"/>
      <c r="G10" s="2988"/>
      <c r="H10" s="2988"/>
      <c r="I10" s="2988"/>
      <c r="J10" s="2988"/>
      <c r="K10" s="2988"/>
      <c r="L10" s="2988"/>
      <c r="M10" s="2990"/>
      <c r="N10" s="1609" t="s">
        <v>7</v>
      </c>
      <c r="O10" s="611" t="s">
        <v>8</v>
      </c>
      <c r="P10" s="115"/>
      <c r="Q10"/>
    </row>
    <row r="11" spans="1:19" customFormat="1" ht="23.25" customHeight="1" thickBot="1" x14ac:dyDescent="0.25">
      <c r="A11" s="131"/>
      <c r="B11" s="614"/>
      <c r="D11" s="1610"/>
      <c r="E11" s="2908" t="s">
        <v>140</v>
      </c>
      <c r="F11" s="2998"/>
      <c r="G11" s="2998"/>
      <c r="H11" s="2998"/>
      <c r="I11" s="2998"/>
      <c r="J11" s="2998"/>
      <c r="K11" s="2998"/>
      <c r="L11" s="2998"/>
      <c r="M11" s="2999"/>
      <c r="N11" s="615"/>
      <c r="O11" s="616"/>
    </row>
    <row r="12" spans="1:19" customFormat="1" ht="86.25" customHeight="1" x14ac:dyDescent="0.2">
      <c r="A12" s="138"/>
      <c r="B12" s="617" t="s">
        <v>39</v>
      </c>
      <c r="C12" s="565" t="s">
        <v>10</v>
      </c>
      <c r="D12" s="139" t="s">
        <v>11</v>
      </c>
      <c r="E12" s="618" t="s">
        <v>153</v>
      </c>
      <c r="F12" s="565" t="s">
        <v>12</v>
      </c>
      <c r="G12" s="139" t="s">
        <v>11</v>
      </c>
      <c r="H12" s="618" t="s">
        <v>41</v>
      </c>
      <c r="I12" s="565" t="s">
        <v>344</v>
      </c>
      <c r="J12" s="139" t="s">
        <v>11</v>
      </c>
      <c r="K12" s="618" t="s">
        <v>345</v>
      </c>
      <c r="L12" s="565" t="s">
        <v>344</v>
      </c>
      <c r="M12" s="139" t="s">
        <v>11</v>
      </c>
      <c r="N12" s="568" t="s">
        <v>25</v>
      </c>
      <c r="O12" s="568" t="s">
        <v>491</v>
      </c>
    </row>
    <row r="13" spans="1:19" customFormat="1" ht="13.5" thickBot="1" x14ac:dyDescent="0.25">
      <c r="A13" s="143"/>
      <c r="B13" s="619"/>
      <c r="C13" s="34"/>
      <c r="D13" s="35"/>
      <c r="E13" s="621"/>
      <c r="F13" s="39"/>
      <c r="G13" s="144"/>
      <c r="H13" s="621"/>
      <c r="I13" s="39"/>
      <c r="J13" s="144"/>
      <c r="K13" s="621"/>
      <c r="L13" s="39"/>
      <c r="M13" s="144"/>
      <c r="N13" s="616"/>
      <c r="O13" s="16"/>
      <c r="P13" s="554"/>
      <c r="Q13" s="554"/>
    </row>
    <row r="14" spans="1:19" s="554" customFormat="1" ht="27" customHeight="1" x14ac:dyDescent="0.2">
      <c r="A14" s="1564" t="s">
        <v>142</v>
      </c>
      <c r="B14" s="1531"/>
      <c r="C14" s="1037">
        <v>38</v>
      </c>
      <c r="D14" s="1522">
        <f>B14*C14</f>
        <v>0</v>
      </c>
      <c r="E14" s="1531"/>
      <c r="F14" s="1037">
        <v>2</v>
      </c>
      <c r="G14" s="1522">
        <f>E14*F14</f>
        <v>0</v>
      </c>
      <c r="H14" s="1531"/>
      <c r="I14" s="1037">
        <v>17</v>
      </c>
      <c r="J14" s="1522">
        <f>H14*I14</f>
        <v>0</v>
      </c>
      <c r="K14" s="1523" t="s">
        <v>15</v>
      </c>
      <c r="L14" s="1524" t="s">
        <v>15</v>
      </c>
      <c r="M14" s="1525" t="s">
        <v>15</v>
      </c>
      <c r="N14" s="1534"/>
      <c r="O14" s="714">
        <f>D14+G14+J14-N14</f>
        <v>0</v>
      </c>
    </row>
    <row r="15" spans="1:19" s="554" customFormat="1" ht="30" customHeight="1" thickBot="1" x14ac:dyDescent="0.25">
      <c r="A15" s="1528" t="s">
        <v>357</v>
      </c>
      <c r="B15" s="1532"/>
      <c r="C15" s="1059">
        <v>32</v>
      </c>
      <c r="D15" s="1060">
        <f>B15*C15</f>
        <v>0</v>
      </c>
      <c r="E15" s="1533"/>
      <c r="F15" s="1059">
        <v>2</v>
      </c>
      <c r="G15" s="1529">
        <f>E15*F15</f>
        <v>0</v>
      </c>
      <c r="H15" s="1533"/>
      <c r="I15" s="1520">
        <v>23</v>
      </c>
      <c r="J15" s="1529">
        <f>H15*I15</f>
        <v>0</v>
      </c>
      <c r="K15" s="1533"/>
      <c r="L15" s="1059">
        <v>27</v>
      </c>
      <c r="M15" s="1529">
        <f>K15*L15</f>
        <v>0</v>
      </c>
      <c r="N15" s="1535"/>
      <c r="O15" s="1530">
        <f>D15+G15+J15+M15-N15</f>
        <v>0</v>
      </c>
    </row>
    <row r="16" spans="1:19" s="554" customFormat="1" ht="7.5" customHeight="1" thickTop="1" thickBot="1" x14ac:dyDescent="0.25">
      <c r="A16" s="1511"/>
      <c r="B16" s="606"/>
      <c r="C16" s="549"/>
      <c r="D16" s="549"/>
      <c r="E16" s="602"/>
      <c r="H16" s="602"/>
      <c r="K16" s="602"/>
      <c r="N16" s="670"/>
      <c r="O16" s="671"/>
    </row>
    <row r="17" spans="1:17" s="554" customFormat="1" ht="27" customHeight="1" thickTop="1" thickBot="1" x14ac:dyDescent="0.25">
      <c r="A17" s="1512" t="s">
        <v>11</v>
      </c>
      <c r="B17" s="106">
        <f>SUM(B14:B15)</f>
        <v>0</v>
      </c>
      <c r="C17" s="673" t="s">
        <v>15</v>
      </c>
      <c r="D17" s="674">
        <f>SUM(D14:D15)</f>
        <v>0</v>
      </c>
      <c r="E17" s="106">
        <f>SUM(E14:E15)</f>
        <v>0</v>
      </c>
      <c r="F17" s="673" t="s">
        <v>15</v>
      </c>
      <c r="G17" s="674">
        <f>SUM(G14:G15)</f>
        <v>0</v>
      </c>
      <c r="H17" s="106">
        <f>SUM(H14:H15)</f>
        <v>0</v>
      </c>
      <c r="I17" s="673" t="s">
        <v>15</v>
      </c>
      <c r="J17" s="674">
        <f>SUM(J14:J15)</f>
        <v>0</v>
      </c>
      <c r="K17" s="106">
        <f>SUM(K14:K15)</f>
        <v>0</v>
      </c>
      <c r="L17" s="673" t="s">
        <v>15</v>
      </c>
      <c r="M17" s="674">
        <f>SUM(M14:M15)</f>
        <v>0</v>
      </c>
      <c r="N17" s="704">
        <f>SUM(N14:N15)</f>
        <v>0</v>
      </c>
      <c r="O17" s="676">
        <f>SUM(O14:O16)</f>
        <v>0</v>
      </c>
      <c r="P17" s="890"/>
      <c r="Q17" s="890"/>
    </row>
    <row r="18" spans="1:17" ht="13.5" thickTop="1" x14ac:dyDescent="0.2">
      <c r="Q18" s="892"/>
    </row>
    <row r="19" spans="1:17" x14ac:dyDescent="0.2">
      <c r="A19" s="159" t="s">
        <v>494</v>
      </c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96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11:M11"/>
    <mergeCell ref="B10:D10"/>
    <mergeCell ref="E10:M10"/>
  </mergeCells>
  <phoneticPr fontId="30" type="noConversion"/>
  <dataValidations count="2"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K15" xr:uid="{00000000-0002-0000-4100-000000000000}"/>
    <dataValidation allowBlank="1" showInputMessage="1" showErrorMessage="1" errorTitle="Einzügige Klassen" error="Bitte überprüfen Sie Ihre Eingabe für einzügige Klassen." sqref="E15 H15" xr:uid="{00000000-0002-0000-4100-000001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Tabelle30"/>
  <dimension ref="A1:R21"/>
  <sheetViews>
    <sheetView showGridLines="0" zoomScaleNormal="100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3" width="6.5703125" customWidth="1"/>
    <col min="4" max="4" width="6.7109375" customWidth="1"/>
    <col min="5" max="5" width="9.28515625" style="602" customWidth="1"/>
    <col min="6" max="6" width="6.5703125" customWidth="1"/>
    <col min="7" max="7" width="6.7109375" customWidth="1"/>
    <col min="8" max="8" width="9.28515625" customWidth="1"/>
    <col min="9" max="10" width="6.7109375" customWidth="1"/>
    <col min="11" max="11" width="6.85546875" style="602" customWidth="1"/>
    <col min="12" max="12" width="10.85546875" style="554" customWidth="1"/>
    <col min="13" max="13" width="6.7109375" customWidth="1"/>
    <col min="14" max="15" width="8.7109375" customWidth="1"/>
    <col min="16" max="16" width="5.7109375" customWidth="1"/>
    <col min="17" max="17" width="8.5703125" customWidth="1"/>
    <col min="18" max="18" width="7.140625" customWidth="1"/>
  </cols>
  <sheetData>
    <row r="1" spans="1:18" x14ac:dyDescent="0.2">
      <c r="A1" t="s">
        <v>166</v>
      </c>
    </row>
    <row r="3" spans="1:18" s="681" customFormat="1" ht="18" x14ac:dyDescent="0.25">
      <c r="A3" s="3" t="s">
        <v>136</v>
      </c>
      <c r="B3" s="678"/>
      <c r="C3" s="679"/>
      <c r="D3" s="679"/>
      <c r="E3" s="678"/>
      <c r="F3" s="679"/>
      <c r="G3" s="679"/>
      <c r="H3" s="679"/>
      <c r="I3" s="679"/>
      <c r="J3" s="679"/>
      <c r="K3" s="678"/>
      <c r="L3" s="680"/>
      <c r="M3" s="679"/>
      <c r="N3" s="679"/>
      <c r="O3" s="679"/>
      <c r="P3" s="679"/>
      <c r="Q3" s="679"/>
    </row>
    <row r="4" spans="1:18" s="681" customFormat="1" ht="15" customHeight="1" x14ac:dyDescent="0.25">
      <c r="A4" s="3" t="s">
        <v>164</v>
      </c>
      <c r="B4" s="678"/>
      <c r="C4" s="679"/>
      <c r="D4" s="679"/>
      <c r="E4" s="678"/>
      <c r="F4" s="679"/>
      <c r="G4" s="679"/>
      <c r="H4" s="679"/>
      <c r="I4" s="679"/>
      <c r="J4" s="679"/>
      <c r="K4" s="678"/>
      <c r="L4" s="680"/>
      <c r="M4" s="679"/>
      <c r="N4" s="679"/>
      <c r="O4" s="679"/>
      <c r="P4" s="679"/>
      <c r="Q4" s="679"/>
    </row>
    <row r="5" spans="1:18" x14ac:dyDescent="0.2">
      <c r="A5" s="1"/>
      <c r="B5" s="606"/>
      <c r="C5" s="2"/>
      <c r="D5" s="2"/>
      <c r="E5" s="606"/>
      <c r="F5" s="2"/>
      <c r="G5" s="2"/>
      <c r="H5" s="2"/>
      <c r="I5" s="2"/>
      <c r="J5" s="2"/>
      <c r="K5" s="606"/>
      <c r="L5" s="549"/>
      <c r="M5" s="2"/>
      <c r="N5" s="2"/>
      <c r="O5" s="2"/>
      <c r="P5" s="2"/>
      <c r="Q5" s="2"/>
    </row>
    <row r="6" spans="1:18" x14ac:dyDescent="0.2">
      <c r="A6" s="1"/>
      <c r="B6" s="606"/>
      <c r="C6" s="2"/>
      <c r="D6" s="2"/>
      <c r="E6" s="606"/>
      <c r="F6" s="2"/>
      <c r="G6" s="2"/>
      <c r="H6" s="2"/>
      <c r="I6" s="2"/>
      <c r="J6" s="2"/>
      <c r="K6" s="606"/>
      <c r="L6" s="549"/>
      <c r="M6" s="2"/>
      <c r="N6" s="2"/>
      <c r="O6" s="2"/>
      <c r="P6" s="2"/>
      <c r="Q6" s="2"/>
    </row>
    <row r="7" spans="1:18" x14ac:dyDescent="0.2">
      <c r="A7" s="2"/>
      <c r="B7" s="606"/>
      <c r="C7" s="2"/>
      <c r="D7" s="2"/>
      <c r="E7" s="606"/>
      <c r="F7" s="2"/>
      <c r="G7" s="2"/>
      <c r="H7" s="2"/>
      <c r="I7" s="2"/>
      <c r="J7" s="2"/>
      <c r="K7" s="606"/>
      <c r="L7" s="549"/>
      <c r="M7" s="2"/>
      <c r="N7" s="2"/>
      <c r="O7" s="2"/>
      <c r="P7" s="2"/>
      <c r="Q7" s="2"/>
      <c r="R7" s="2"/>
    </row>
    <row r="8" spans="1:18" ht="22.5" customHeight="1" x14ac:dyDescent="0.2">
      <c r="A8" s="1" t="s">
        <v>2</v>
      </c>
      <c r="B8" s="126"/>
      <c r="C8" s="126"/>
      <c r="D8" s="126"/>
      <c r="E8" s="608"/>
      <c r="F8" s="126"/>
      <c r="G8" s="126"/>
      <c r="H8" s="126"/>
      <c r="I8" s="126"/>
      <c r="J8" s="126"/>
      <c r="K8" s="741"/>
      <c r="L8" s="707" t="s">
        <v>3</v>
      </c>
      <c r="M8" s="126"/>
      <c r="N8" s="126"/>
      <c r="O8" s="126"/>
      <c r="P8" s="7"/>
      <c r="Q8" s="7"/>
      <c r="R8" s="2"/>
    </row>
    <row r="9" spans="1:18" ht="13.5" customHeight="1" x14ac:dyDescent="0.2">
      <c r="A9" s="1"/>
      <c r="B9" s="126"/>
      <c r="C9" s="126"/>
      <c r="D9" s="126"/>
      <c r="E9" s="608"/>
      <c r="F9" s="126"/>
      <c r="G9" s="126"/>
      <c r="H9" s="126"/>
      <c r="I9" s="126"/>
      <c r="J9" s="126"/>
      <c r="K9" s="741"/>
      <c r="L9" s="707"/>
      <c r="M9" s="126"/>
      <c r="N9" s="126"/>
      <c r="O9" s="126"/>
      <c r="P9" s="7"/>
      <c r="Q9" s="7"/>
      <c r="R9" s="2"/>
    </row>
    <row r="10" spans="1:18" x14ac:dyDescent="0.2">
      <c r="A10" s="2"/>
      <c r="B10" s="126"/>
      <c r="C10" s="126"/>
      <c r="D10" s="126"/>
      <c r="E10" s="608"/>
      <c r="F10" s="126"/>
      <c r="G10" s="126"/>
      <c r="H10" s="126"/>
      <c r="I10" s="126"/>
      <c r="J10" s="126"/>
      <c r="K10" s="741"/>
      <c r="L10" s="1334" t="s">
        <v>4</v>
      </c>
      <c r="M10" s="172" t="str">
        <f>Logo!B1</f>
        <v>2026/27</v>
      </c>
      <c r="N10" s="172"/>
      <c r="O10" s="172"/>
      <c r="P10" s="7"/>
      <c r="Q10" s="7"/>
      <c r="R10" s="2"/>
    </row>
    <row r="11" spans="1:18" ht="13.5" thickBot="1" x14ac:dyDescent="0.25">
      <c r="A11" s="2"/>
      <c r="B11" s="606"/>
      <c r="C11" s="2"/>
      <c r="D11" s="2"/>
      <c r="E11" s="606"/>
      <c r="F11" s="2"/>
      <c r="G11" s="2"/>
      <c r="H11" s="2"/>
      <c r="I11" s="2"/>
      <c r="J11" s="2"/>
      <c r="K11" s="606"/>
      <c r="L11" s="549"/>
      <c r="M11" s="2"/>
      <c r="N11" s="2"/>
      <c r="O11" s="2"/>
      <c r="P11" s="2"/>
      <c r="Q11" s="2"/>
      <c r="R11" s="2"/>
    </row>
    <row r="12" spans="1:18" s="613" customFormat="1" ht="18" customHeight="1" thickTop="1" x14ac:dyDescent="0.25">
      <c r="A12" s="609"/>
      <c r="B12" s="683" t="s">
        <v>157</v>
      </c>
      <c r="C12" s="684"/>
      <c r="D12" s="685"/>
      <c r="E12" s="2907" t="s">
        <v>6</v>
      </c>
      <c r="F12" s="2986"/>
      <c r="G12" s="2986"/>
      <c r="H12" s="2986"/>
      <c r="I12" s="2986"/>
      <c r="J12" s="2986"/>
      <c r="K12" s="2986"/>
      <c r="L12" s="2986"/>
      <c r="M12" s="3002"/>
      <c r="N12" s="611" t="s">
        <v>7</v>
      </c>
      <c r="O12" s="611" t="s">
        <v>8</v>
      </c>
      <c r="P12" s="612"/>
    </row>
    <row r="13" spans="1:18" ht="18" customHeight="1" thickBot="1" x14ac:dyDescent="0.25">
      <c r="A13" s="131"/>
      <c r="B13" s="614"/>
      <c r="D13" s="133"/>
      <c r="E13" s="3003" t="s">
        <v>165</v>
      </c>
      <c r="F13" s="2864"/>
      <c r="G13" s="2864"/>
      <c r="H13" s="2864"/>
      <c r="I13" s="2864"/>
      <c r="J13" s="2864"/>
      <c r="K13" s="2864"/>
      <c r="L13" s="2864"/>
      <c r="M13" s="2865"/>
      <c r="N13" s="616"/>
      <c r="O13" s="616"/>
      <c r="P13" s="115"/>
    </row>
    <row r="14" spans="1:18" ht="120" customHeight="1" x14ac:dyDescent="0.2">
      <c r="A14" s="138"/>
      <c r="B14" s="617" t="s">
        <v>39</v>
      </c>
      <c r="C14" s="565" t="s">
        <v>10</v>
      </c>
      <c r="D14" s="139" t="s">
        <v>11</v>
      </c>
      <c r="E14" s="742" t="s">
        <v>153</v>
      </c>
      <c r="F14" s="565" t="s">
        <v>10</v>
      </c>
      <c r="G14" s="139" t="s">
        <v>11</v>
      </c>
      <c r="H14" s="742" t="s">
        <v>41</v>
      </c>
      <c r="I14" s="565" t="s">
        <v>10</v>
      </c>
      <c r="J14" s="139" t="s">
        <v>11</v>
      </c>
      <c r="K14" s="617" t="s">
        <v>46</v>
      </c>
      <c r="L14" s="689" t="s">
        <v>154</v>
      </c>
      <c r="M14" s="688" t="s">
        <v>11</v>
      </c>
      <c r="N14" s="568" t="s">
        <v>13</v>
      </c>
      <c r="O14" s="568" t="s">
        <v>492</v>
      </c>
    </row>
    <row r="15" spans="1:18" ht="13.5" thickBot="1" x14ac:dyDescent="0.25">
      <c r="A15" s="143"/>
      <c r="B15" s="619"/>
      <c r="C15" s="34"/>
      <c r="D15" s="35"/>
      <c r="E15" s="621"/>
      <c r="F15" s="39"/>
      <c r="G15" s="144"/>
      <c r="H15" s="621"/>
      <c r="I15" s="39"/>
      <c r="J15" s="144"/>
      <c r="K15" s="690"/>
      <c r="L15" s="691"/>
      <c r="M15" s="2"/>
      <c r="N15" s="616"/>
      <c r="O15" s="16"/>
    </row>
    <row r="16" spans="1:18" s="554" customFormat="1" ht="20.25" customHeight="1" x14ac:dyDescent="0.2">
      <c r="A16" s="622" t="s">
        <v>142</v>
      </c>
      <c r="B16" s="623"/>
      <c r="C16" s="624">
        <v>36</v>
      </c>
      <c r="D16" s="625">
        <f>B16*C16</f>
        <v>0</v>
      </c>
      <c r="E16" s="623"/>
      <c r="F16" s="624">
        <v>2</v>
      </c>
      <c r="G16" s="625">
        <f>E16*F16</f>
        <v>0</v>
      </c>
      <c r="H16" s="623"/>
      <c r="I16" s="624">
        <v>13</v>
      </c>
      <c r="J16" s="625">
        <f>H16*I16</f>
        <v>0</v>
      </c>
      <c r="K16" s="626" t="s">
        <v>15</v>
      </c>
      <c r="L16" s="696" t="s">
        <v>15</v>
      </c>
      <c r="M16" s="743" t="s">
        <v>15</v>
      </c>
      <c r="N16" s="629"/>
      <c r="O16" s="630">
        <f>D16+G16+J16-N16</f>
        <v>0</v>
      </c>
    </row>
    <row r="17" spans="1:15" s="554" customFormat="1" ht="20.25" customHeight="1" x14ac:dyDescent="0.2">
      <c r="A17" s="631" t="s">
        <v>143</v>
      </c>
      <c r="B17" s="697"/>
      <c r="C17" s="698">
        <v>34</v>
      </c>
      <c r="D17" s="715">
        <f>B17*C17</f>
        <v>0</v>
      </c>
      <c r="E17" s="697"/>
      <c r="F17" s="698">
        <v>2</v>
      </c>
      <c r="G17" s="715">
        <f>E17*F17</f>
        <v>0</v>
      </c>
      <c r="H17" s="697"/>
      <c r="I17" s="698">
        <v>6</v>
      </c>
      <c r="J17" s="715">
        <f>H17*I17</f>
        <v>0</v>
      </c>
      <c r="K17" s="699"/>
      <c r="L17" s="698">
        <v>2</v>
      </c>
      <c r="M17" s="700">
        <f>K17*L17</f>
        <v>0</v>
      </c>
      <c r="N17" s="702"/>
      <c r="O17" s="703">
        <f>D17+G17+J17+M17-N17</f>
        <v>0</v>
      </c>
    </row>
    <row r="18" spans="1:15" s="554" customFormat="1" ht="13.5" thickBot="1" x14ac:dyDescent="0.25">
      <c r="A18" s="670"/>
      <c r="B18" s="606"/>
      <c r="C18" s="549"/>
      <c r="D18" s="549"/>
      <c r="E18" s="602"/>
      <c r="H18" s="602"/>
      <c r="K18" s="606"/>
      <c r="L18" s="549"/>
      <c r="M18" s="549"/>
      <c r="N18" s="670"/>
      <c r="O18" s="671"/>
    </row>
    <row r="19" spans="1:15" s="554" customFormat="1" ht="20.25" customHeight="1" thickTop="1" thickBot="1" x14ac:dyDescent="0.25">
      <c r="A19" s="672" t="s">
        <v>11</v>
      </c>
      <c r="B19" s="106">
        <f>SUM(B16:B17)</f>
        <v>0</v>
      </c>
      <c r="C19" s="673" t="s">
        <v>15</v>
      </c>
      <c r="D19" s="675">
        <f>SUM(D16:D18)</f>
        <v>0</v>
      </c>
      <c r="E19" s="106">
        <f>SUM(E16:E17)</f>
        <v>0</v>
      </c>
      <c r="F19" s="673" t="s">
        <v>15</v>
      </c>
      <c r="G19" s="675">
        <f>SUM(G16:G18)</f>
        <v>0</v>
      </c>
      <c r="H19" s="106">
        <f>SUM(H16:H17)</f>
        <v>0</v>
      </c>
      <c r="I19" s="673" t="s">
        <v>15</v>
      </c>
      <c r="J19" s="675">
        <f>SUM(J16:J18)</f>
        <v>0</v>
      </c>
      <c r="K19" s="106">
        <f>K17</f>
        <v>0</v>
      </c>
      <c r="L19" s="673" t="s">
        <v>15</v>
      </c>
      <c r="M19" s="675">
        <f>M17</f>
        <v>0</v>
      </c>
      <c r="N19" s="704">
        <f>SUM(N16:N17)</f>
        <v>0</v>
      </c>
      <c r="O19" s="705">
        <f>SUM(O16:O18)</f>
        <v>0</v>
      </c>
    </row>
    <row r="20" spans="1:15" ht="13.5" thickTop="1" x14ac:dyDescent="0.2"/>
    <row r="21" spans="1:15" x14ac:dyDescent="0.2">
      <c r="A21" s="159" t="s">
        <v>494</v>
      </c>
      <c r="B21" s="677"/>
      <c r="C21" s="159"/>
      <c r="D21" s="159"/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12:M12"/>
    <mergeCell ref="E13:M1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Tabelle31"/>
  <dimension ref="A1:M19"/>
  <sheetViews>
    <sheetView showGridLines="0" zoomScaleNormal="100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33" customHeight="1" x14ac:dyDescent="0.2">
      <c r="A1" s="601" t="s">
        <v>168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1" t="s">
        <v>167</v>
      </c>
      <c r="B3" s="606"/>
      <c r="C3" s="2"/>
      <c r="D3" s="2"/>
      <c r="E3" s="549"/>
      <c r="F3" s="2"/>
      <c r="G3" s="2"/>
      <c r="H3" s="2"/>
      <c r="I3" s="2"/>
    </row>
    <row r="4" spans="1:13" ht="42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608"/>
      <c r="I5" s="7"/>
      <c r="J5" s="721" t="s">
        <v>3</v>
      </c>
      <c r="K5" s="126"/>
      <c r="L5" s="126"/>
      <c r="M5" s="7"/>
    </row>
    <row r="6" spans="1:13" ht="21" customHeight="1" x14ac:dyDescent="0.2">
      <c r="A6" s="2"/>
      <c r="B6" s="126"/>
      <c r="C6" s="126"/>
      <c r="D6" s="126"/>
      <c r="E6" s="126"/>
      <c r="F6" s="126"/>
      <c r="G6" s="126"/>
      <c r="H6" s="608"/>
      <c r="I6" s="7"/>
      <c r="J6" s="820" t="s">
        <v>4</v>
      </c>
      <c r="K6" s="172" t="str">
        <f>Logo!B1</f>
        <v>2026/27</v>
      </c>
      <c r="L6" s="172"/>
      <c r="M6" s="7"/>
    </row>
    <row r="7" spans="1:13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16"/>
      <c r="L11" s="16"/>
    </row>
    <row r="12" spans="1:13" s="554" customFormat="1" ht="27.75" customHeight="1" x14ac:dyDescent="0.2">
      <c r="A12" s="622" t="s">
        <v>142</v>
      </c>
      <c r="B12" s="623"/>
      <c r="C12" s="624">
        <v>37</v>
      </c>
      <c r="D12" s="693">
        <f>B12*C12</f>
        <v>0</v>
      </c>
      <c r="E12" s="694"/>
      <c r="F12" s="624">
        <v>2</v>
      </c>
      <c r="G12" s="625">
        <f>E12*F12</f>
        <v>0</v>
      </c>
      <c r="H12" s="623"/>
      <c r="I12" s="624">
        <v>8</v>
      </c>
      <c r="J12" s="744">
        <f>H12*I12</f>
        <v>0</v>
      </c>
      <c r="K12" s="629"/>
      <c r="L12" s="630">
        <f>D12+G12+J12-K12</f>
        <v>0</v>
      </c>
    </row>
    <row r="13" spans="1:13" s="554" customFormat="1" ht="27" customHeight="1" x14ac:dyDescent="0.2">
      <c r="A13" s="745" t="s">
        <v>143</v>
      </c>
      <c r="B13" s="697"/>
      <c r="C13" s="698">
        <v>34</v>
      </c>
      <c r="D13" s="634">
        <f>B13*C13</f>
        <v>0</v>
      </c>
      <c r="E13" s="746"/>
      <c r="F13" s="633">
        <v>2</v>
      </c>
      <c r="G13" s="634">
        <f>E13*F13</f>
        <v>0</v>
      </c>
      <c r="H13" s="632"/>
      <c r="I13" s="633">
        <v>8</v>
      </c>
      <c r="J13" s="634">
        <f>H13*I13</f>
        <v>0</v>
      </c>
      <c r="K13" s="702"/>
      <c r="L13" s="635">
        <f>D13+G13+J13-K13</f>
        <v>0</v>
      </c>
    </row>
    <row r="14" spans="1:13" s="554" customFormat="1" ht="13.5" thickBot="1" x14ac:dyDescent="0.25">
      <c r="A14" s="670"/>
      <c r="B14" s="606"/>
      <c r="C14" s="549"/>
      <c r="D14" s="549"/>
      <c r="E14" s="602"/>
      <c r="H14" s="602"/>
      <c r="K14" s="670"/>
      <c r="L14" s="671"/>
    </row>
    <row r="15" spans="1:13" s="554" customFormat="1" ht="30.75" customHeight="1" thickTop="1" thickBot="1" x14ac:dyDescent="0.25">
      <c r="A15" s="672" t="s">
        <v>11</v>
      </c>
      <c r="B15" s="106">
        <f>SUM(B12:B13)</f>
        <v>0</v>
      </c>
      <c r="C15" s="673" t="s">
        <v>15</v>
      </c>
      <c r="D15" s="674">
        <f>SUM(D12:D14)</f>
        <v>0</v>
      </c>
      <c r="E15" s="106">
        <f>SUM(E12:E13)</f>
        <v>0</v>
      </c>
      <c r="F15" s="673" t="s">
        <v>15</v>
      </c>
      <c r="G15" s="674">
        <f>SUM(G12:G14)</f>
        <v>0</v>
      </c>
      <c r="H15" s="106">
        <f>SUM(H12:H13)</f>
        <v>0</v>
      </c>
      <c r="I15" s="673" t="s">
        <v>15</v>
      </c>
      <c r="J15" s="674">
        <f>SUM(J12:J14)</f>
        <v>0</v>
      </c>
      <c r="K15" s="704">
        <f>SUM(K12:K14)</f>
        <v>0</v>
      </c>
      <c r="L15" s="676">
        <f>SUM(L12:L14)</f>
        <v>0</v>
      </c>
    </row>
    <row r="16" spans="1:13" ht="13.5" thickTop="1" x14ac:dyDescent="0.2"/>
    <row r="17" spans="1:1" ht="4.5" customHeight="1" x14ac:dyDescent="0.2"/>
    <row r="18" spans="1:1" x14ac:dyDescent="0.2">
      <c r="A18" s="159" t="s">
        <v>494</v>
      </c>
    </row>
    <row r="19" spans="1:1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8:J8"/>
    <mergeCell ref="E9:J9"/>
    <mergeCell ref="B8:D8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Tabelle32"/>
  <dimension ref="A1:U20"/>
  <sheetViews>
    <sheetView showGridLines="0" zoomScale="130" zoomScaleNormal="130" workbookViewId="0">
      <selection activeCell="B7" sqref="B7"/>
    </sheetView>
  </sheetViews>
  <sheetFormatPr baseColWidth="10" defaultRowHeight="12.75" x14ac:dyDescent="0.2"/>
  <cols>
    <col min="1" max="1" width="9.85546875" customWidth="1"/>
    <col min="2" max="2" width="6.7109375" style="602" customWidth="1"/>
    <col min="3" max="3" width="6.7109375" customWidth="1"/>
    <col min="4" max="4" width="6.5703125" customWidth="1"/>
    <col min="5" max="5" width="9.7109375" style="602" customWidth="1"/>
    <col min="6" max="6" width="6.5703125" customWidth="1"/>
    <col min="7" max="7" width="6.7109375" customWidth="1"/>
    <col min="8" max="8" width="9.7109375" customWidth="1"/>
    <col min="9" max="10" width="6.7109375" customWidth="1"/>
    <col min="11" max="11" width="7.140625" style="602" customWidth="1"/>
    <col min="12" max="12" width="10.85546875" style="554" customWidth="1"/>
    <col min="13" max="13" width="6.7109375" customWidth="1"/>
    <col min="14" max="14" width="10.7109375" customWidth="1"/>
    <col min="15" max="15" width="10.7109375" style="554" customWidth="1"/>
    <col min="16" max="16" width="8.28515625" customWidth="1"/>
    <col min="17" max="17" width="8.7109375" customWidth="1"/>
    <col min="18" max="18" width="8.28515625" customWidth="1"/>
    <col min="19" max="19" width="5.7109375" customWidth="1"/>
    <col min="20" max="20" width="8.5703125" customWidth="1"/>
    <col min="21" max="21" width="7.140625" customWidth="1"/>
  </cols>
  <sheetData>
    <row r="1" spans="1:21" x14ac:dyDescent="0.2">
      <c r="A1" t="s">
        <v>170</v>
      </c>
    </row>
    <row r="2" spans="1:21" ht="21.75" customHeight="1" x14ac:dyDescent="0.2"/>
    <row r="3" spans="1:21" s="605" customFormat="1" x14ac:dyDescent="0.2">
      <c r="A3" s="3" t="s">
        <v>136</v>
      </c>
      <c r="B3" s="603"/>
      <c r="C3" s="272"/>
      <c r="D3" s="272"/>
      <c r="E3" s="603"/>
      <c r="F3" s="272"/>
      <c r="G3" s="272"/>
      <c r="H3" s="272"/>
      <c r="I3" s="272"/>
      <c r="J3" s="272"/>
      <c r="K3" s="603"/>
      <c r="L3" s="747"/>
      <c r="M3" s="272"/>
      <c r="N3" s="272"/>
      <c r="O3" s="747"/>
      <c r="P3" s="272"/>
      <c r="Q3" s="272"/>
      <c r="R3" s="272"/>
      <c r="S3" s="272"/>
      <c r="T3" s="272"/>
    </row>
    <row r="4" spans="1:21" s="605" customFormat="1" x14ac:dyDescent="0.2">
      <c r="A4" s="3" t="s">
        <v>169</v>
      </c>
      <c r="B4" s="603"/>
      <c r="C4" s="272"/>
      <c r="D4" s="272"/>
      <c r="E4" s="603"/>
      <c r="F4" s="272"/>
      <c r="G4" s="272"/>
      <c r="H4" s="272"/>
      <c r="I4" s="272"/>
      <c r="J4" s="272"/>
      <c r="K4" s="603"/>
      <c r="L4" s="747"/>
      <c r="M4" s="272"/>
      <c r="N4" s="272"/>
      <c r="O4" s="747"/>
      <c r="P4" s="272"/>
      <c r="Q4" s="272"/>
      <c r="R4" s="272"/>
      <c r="S4" s="272"/>
      <c r="T4" s="272"/>
    </row>
    <row r="5" spans="1:21" ht="38.25" customHeight="1" x14ac:dyDescent="0.2">
      <c r="A5" s="1"/>
      <c r="B5" s="606"/>
      <c r="C5" s="2"/>
      <c r="D5" s="2"/>
      <c r="E5" s="606"/>
      <c r="F5" s="2"/>
      <c r="G5" s="2"/>
      <c r="H5" s="2"/>
      <c r="I5" s="2"/>
      <c r="J5" s="2"/>
      <c r="K5" s="606"/>
      <c r="L5" s="549"/>
      <c r="M5" s="2"/>
      <c r="N5" s="2"/>
      <c r="O5" s="549"/>
      <c r="P5" s="2"/>
      <c r="Q5" s="2"/>
      <c r="R5" s="2"/>
      <c r="S5" s="2"/>
      <c r="T5" s="2"/>
    </row>
    <row r="6" spans="1:21" x14ac:dyDescent="0.2">
      <c r="A6" s="2"/>
      <c r="B6" s="606"/>
      <c r="C6" s="2"/>
      <c r="D6" s="2"/>
      <c r="E6" s="606"/>
      <c r="F6" s="2"/>
      <c r="G6" s="2"/>
      <c r="H6" s="2"/>
      <c r="I6" s="2"/>
      <c r="J6" s="2"/>
      <c r="K6" s="606"/>
      <c r="L6" s="549"/>
      <c r="M6" s="2"/>
      <c r="N6" s="2"/>
      <c r="O6" s="549"/>
      <c r="P6" s="2"/>
      <c r="Q6" s="2"/>
      <c r="R6" s="2"/>
      <c r="S6" s="2"/>
      <c r="T6" s="2"/>
      <c r="U6" s="2"/>
    </row>
    <row r="7" spans="1:21" ht="22.5" customHeight="1" x14ac:dyDescent="0.2">
      <c r="A7" s="1" t="s">
        <v>2</v>
      </c>
      <c r="B7" s="126"/>
      <c r="C7" s="126" t="s">
        <v>1</v>
      </c>
      <c r="D7" s="126"/>
      <c r="E7" s="608"/>
      <c r="F7" s="126"/>
      <c r="G7" s="126"/>
      <c r="H7" s="126"/>
      <c r="I7" s="126"/>
      <c r="J7" s="126"/>
      <c r="K7" s="682"/>
      <c r="L7" s="707" t="s">
        <v>3</v>
      </c>
      <c r="M7" s="126"/>
      <c r="N7" s="126"/>
      <c r="O7" s="126"/>
      <c r="S7" s="7"/>
      <c r="T7" s="7"/>
      <c r="U7" s="2"/>
    </row>
    <row r="8" spans="1:21" x14ac:dyDescent="0.2">
      <c r="A8" s="2"/>
      <c r="B8" s="126"/>
      <c r="C8" s="126"/>
      <c r="D8" s="126"/>
      <c r="E8" s="608"/>
      <c r="F8" s="126"/>
      <c r="G8" s="126"/>
      <c r="H8" s="126"/>
      <c r="I8" s="126"/>
      <c r="J8" s="126"/>
      <c r="K8" s="682"/>
      <c r="M8" s="126"/>
      <c r="N8" s="126"/>
      <c r="O8" s="126"/>
      <c r="S8" s="7"/>
      <c r="T8" s="7"/>
      <c r="U8" s="2"/>
    </row>
    <row r="9" spans="1:21" x14ac:dyDescent="0.2">
      <c r="A9" s="2"/>
      <c r="B9" s="126"/>
      <c r="C9" s="126"/>
      <c r="D9" s="126"/>
      <c r="E9" s="608"/>
      <c r="F9" s="126"/>
      <c r="G9" s="126"/>
      <c r="H9" s="126"/>
      <c r="I9" s="126"/>
      <c r="J9" s="126"/>
      <c r="K9" s="682"/>
      <c r="L9" s="1334" t="s">
        <v>4</v>
      </c>
      <c r="M9" s="172" t="str">
        <f>Logo!B1</f>
        <v>2026/27</v>
      </c>
      <c r="N9" s="172"/>
      <c r="O9" s="172"/>
      <c r="S9" s="7"/>
      <c r="T9" s="7"/>
      <c r="U9" s="2"/>
    </row>
    <row r="10" spans="1:21" ht="13.5" thickBot="1" x14ac:dyDescent="0.25">
      <c r="A10" s="2"/>
      <c r="B10" s="606"/>
      <c r="C10" s="2"/>
      <c r="D10" s="2"/>
      <c r="E10" s="606"/>
      <c r="F10" s="2"/>
      <c r="G10" s="2"/>
      <c r="H10" s="2"/>
      <c r="I10" s="2"/>
      <c r="J10" s="2"/>
      <c r="K10" s="606"/>
      <c r="L10" s="549"/>
      <c r="M10" s="2"/>
      <c r="N10" s="2"/>
      <c r="O10" s="549"/>
      <c r="P10" s="2"/>
      <c r="Q10" s="2"/>
      <c r="R10" s="2"/>
      <c r="S10" s="2"/>
      <c r="T10" s="2"/>
      <c r="U10" s="2"/>
    </row>
    <row r="11" spans="1:21" s="613" customFormat="1" ht="18" customHeight="1" thickTop="1" x14ac:dyDescent="0.25">
      <c r="A11" s="609"/>
      <c r="B11" s="683" t="s">
        <v>157</v>
      </c>
      <c r="C11" s="684"/>
      <c r="D11" s="685"/>
      <c r="E11" s="2909" t="s">
        <v>6</v>
      </c>
      <c r="F11" s="2882"/>
      <c r="G11" s="2882"/>
      <c r="H11" s="2882"/>
      <c r="I11" s="2882"/>
      <c r="J11" s="2882"/>
      <c r="K11" s="2882"/>
      <c r="L11" s="2882"/>
      <c r="M11" s="2883"/>
      <c r="N11" s="610" t="s">
        <v>7</v>
      </c>
      <c r="O11" s="611" t="s">
        <v>8</v>
      </c>
      <c r="Q11" s="612"/>
    </row>
    <row r="12" spans="1:21" ht="18" customHeight="1" thickBot="1" x14ac:dyDescent="0.25">
      <c r="A12" s="131"/>
      <c r="B12" s="614"/>
      <c r="D12" s="133"/>
      <c r="E12" s="3003" t="s">
        <v>152</v>
      </c>
      <c r="F12" s="2864"/>
      <c r="G12" s="2864"/>
      <c r="H12" s="2864"/>
      <c r="I12" s="2864"/>
      <c r="J12" s="2864"/>
      <c r="K12" s="2864"/>
      <c r="L12" s="2864"/>
      <c r="M12" s="2865"/>
      <c r="N12" s="748"/>
      <c r="O12" s="686"/>
      <c r="P12" s="156"/>
      <c r="Q12" s="115"/>
    </row>
    <row r="13" spans="1:21" ht="117.75" customHeight="1" x14ac:dyDescent="0.2">
      <c r="A13" s="138"/>
      <c r="B13" s="617" t="s">
        <v>39</v>
      </c>
      <c r="C13" s="565" t="s">
        <v>10</v>
      </c>
      <c r="D13" s="139" t="s">
        <v>11</v>
      </c>
      <c r="E13" s="618" t="s">
        <v>153</v>
      </c>
      <c r="F13" s="22" t="s">
        <v>12</v>
      </c>
      <c r="G13" s="139" t="s">
        <v>11</v>
      </c>
      <c r="H13" s="618" t="s">
        <v>41</v>
      </c>
      <c r="I13" s="22" t="s">
        <v>12</v>
      </c>
      <c r="J13" s="139" t="s">
        <v>11</v>
      </c>
      <c r="K13" s="749" t="s">
        <v>46</v>
      </c>
      <c r="L13" s="689" t="s">
        <v>154</v>
      </c>
      <c r="M13" s="688" t="s">
        <v>11</v>
      </c>
      <c r="N13" s="568" t="s">
        <v>13</v>
      </c>
      <c r="O13" s="142" t="s">
        <v>491</v>
      </c>
    </row>
    <row r="14" spans="1:21" ht="13.5" thickBot="1" x14ac:dyDescent="0.25">
      <c r="A14" s="143"/>
      <c r="B14" s="619"/>
      <c r="C14" s="34"/>
      <c r="D14" s="35"/>
      <c r="E14" s="621"/>
      <c r="F14" s="39"/>
      <c r="G14" s="144"/>
      <c r="H14" s="621"/>
      <c r="I14" s="39"/>
      <c r="J14" s="144"/>
      <c r="K14" s="750"/>
      <c r="L14" s="751"/>
      <c r="M14" s="2"/>
      <c r="N14" s="616"/>
      <c r="O14" s="16"/>
    </row>
    <row r="15" spans="1:21" s="554" customFormat="1" ht="20.25" customHeight="1" x14ac:dyDescent="0.2">
      <c r="A15" s="622" t="s">
        <v>142</v>
      </c>
      <c r="B15" s="623"/>
      <c r="C15" s="624">
        <v>37</v>
      </c>
      <c r="D15" s="693">
        <f>B15*C15</f>
        <v>0</v>
      </c>
      <c r="E15" s="623"/>
      <c r="F15" s="624">
        <v>2</v>
      </c>
      <c r="G15" s="625">
        <f>E15*F15</f>
        <v>0</v>
      </c>
      <c r="H15" s="623"/>
      <c r="I15" s="624">
        <v>8</v>
      </c>
      <c r="J15" s="625">
        <f>H15*I15</f>
        <v>0</v>
      </c>
      <c r="K15" s="752" t="s">
        <v>15</v>
      </c>
      <c r="L15" s="753" t="s">
        <v>15</v>
      </c>
      <c r="M15" s="696" t="s">
        <v>15</v>
      </c>
      <c r="N15" s="629"/>
      <c r="O15" s="630">
        <f>D15+G15+J15-N15</f>
        <v>0</v>
      </c>
    </row>
    <row r="16" spans="1:21" s="554" customFormat="1" ht="20.25" customHeight="1" x14ac:dyDescent="0.2">
      <c r="A16" s="631" t="s">
        <v>143</v>
      </c>
      <c r="B16" s="697"/>
      <c r="C16" s="698">
        <v>35</v>
      </c>
      <c r="D16" s="634">
        <f>B16*C16</f>
        <v>0</v>
      </c>
      <c r="E16" s="697"/>
      <c r="F16" s="698">
        <v>2</v>
      </c>
      <c r="G16" s="715">
        <f>E16*F16</f>
        <v>0</v>
      </c>
      <c r="H16" s="697"/>
      <c r="I16" s="698">
        <v>9</v>
      </c>
      <c r="J16" s="715">
        <f>H16*I16</f>
        <v>0</v>
      </c>
      <c r="K16" s="754"/>
      <c r="L16" s="755">
        <v>2</v>
      </c>
      <c r="M16" s="756">
        <f>K16*L16</f>
        <v>0</v>
      </c>
      <c r="N16" s="702"/>
      <c r="O16" s="703">
        <f>D16+G16+J16+M16-N16</f>
        <v>0</v>
      </c>
    </row>
    <row r="17" spans="1:15" s="554" customFormat="1" ht="13.5" thickBot="1" x14ac:dyDescent="0.25">
      <c r="A17" s="670"/>
      <c r="B17" s="606"/>
      <c r="C17" s="549"/>
      <c r="D17" s="549"/>
      <c r="E17" s="602"/>
      <c r="K17" s="606"/>
      <c r="L17" s="757"/>
      <c r="M17" s="549"/>
      <c r="N17" s="670"/>
      <c r="O17" s="671"/>
    </row>
    <row r="18" spans="1:15" s="554" customFormat="1" ht="20.25" customHeight="1" thickTop="1" thickBot="1" x14ac:dyDescent="0.25">
      <c r="A18" s="672" t="s">
        <v>11</v>
      </c>
      <c r="B18" s="106">
        <f>SUM(B15:B16)</f>
        <v>0</v>
      </c>
      <c r="C18" s="673" t="s">
        <v>15</v>
      </c>
      <c r="D18" s="675">
        <f>SUM(D15:D17)</f>
        <v>0</v>
      </c>
      <c r="E18" s="106">
        <f>SUM(E15:E16)</f>
        <v>0</v>
      </c>
      <c r="F18" s="673" t="s">
        <v>15</v>
      </c>
      <c r="G18" s="758">
        <f>SUM(G15:G17)</f>
        <v>0</v>
      </c>
      <c r="H18" s="106">
        <f>SUM(H15:H16)</f>
        <v>0</v>
      </c>
      <c r="I18" s="673" t="s">
        <v>15</v>
      </c>
      <c r="J18" s="675">
        <f>SUM(J15:J17)</f>
        <v>0</v>
      </c>
      <c r="K18" s="759">
        <f>K16</f>
        <v>0</v>
      </c>
      <c r="L18" s="733" t="s">
        <v>15</v>
      </c>
      <c r="M18" s="675">
        <f>M16</f>
        <v>0</v>
      </c>
      <c r="N18" s="704">
        <f>SUM(N15:N16)</f>
        <v>0</v>
      </c>
      <c r="O18" s="760">
        <f>SUM(O15:O17)</f>
        <v>0</v>
      </c>
    </row>
    <row r="19" spans="1:15" ht="13.5" thickTop="1" x14ac:dyDescent="0.2"/>
    <row r="20" spans="1:15" x14ac:dyDescent="0.2">
      <c r="A20" s="159" t="s">
        <v>494</v>
      </c>
      <c r="B20" s="677"/>
      <c r="C20" s="159"/>
      <c r="D20" s="159"/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11:M11"/>
    <mergeCell ref="E12:M12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Tabelle33"/>
  <dimension ref="A1:R22"/>
  <sheetViews>
    <sheetView showGridLines="0" zoomScaleNormal="100" zoomScaleSheetLayoutView="100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3" width="6.5703125" customWidth="1"/>
    <col min="4" max="4" width="6.7109375" customWidth="1"/>
    <col min="5" max="5" width="8.7109375" style="602" customWidth="1"/>
    <col min="6" max="6" width="6.7109375" style="554" customWidth="1"/>
    <col min="7" max="7" width="6.7109375" customWidth="1"/>
    <col min="8" max="8" width="8.7109375" customWidth="1"/>
    <col min="9" max="11" width="6.7109375" customWidth="1"/>
    <col min="12" max="12" width="11.7109375" style="554" customWidth="1"/>
    <col min="13" max="13" width="6.7109375" customWidth="1"/>
    <col min="14" max="15" width="10.7109375" customWidth="1"/>
    <col min="16" max="16" width="5.7109375" customWidth="1"/>
    <col min="17" max="17" width="8.5703125" customWidth="1"/>
    <col min="18" max="18" width="7.140625" customWidth="1"/>
  </cols>
  <sheetData>
    <row r="1" spans="1:18" x14ac:dyDescent="0.2">
      <c r="A1" t="s">
        <v>171</v>
      </c>
    </row>
    <row r="2" spans="1:18" ht="18" customHeight="1" x14ac:dyDescent="0.2"/>
    <row r="3" spans="1:18" s="605" customFormat="1" x14ac:dyDescent="0.2">
      <c r="A3" s="3" t="s">
        <v>136</v>
      </c>
      <c r="B3" s="603"/>
      <c r="C3" s="272"/>
      <c r="D3" s="272"/>
      <c r="E3" s="603"/>
      <c r="F3" s="747"/>
      <c r="G3" s="272"/>
      <c r="H3" s="272"/>
      <c r="I3" s="272"/>
      <c r="J3" s="272"/>
      <c r="K3" s="272"/>
      <c r="L3" s="747"/>
      <c r="M3" s="272"/>
      <c r="N3" s="272"/>
      <c r="O3" s="272"/>
      <c r="P3" s="272"/>
      <c r="Q3" s="272"/>
    </row>
    <row r="4" spans="1:18" s="605" customFormat="1" x14ac:dyDescent="0.2">
      <c r="A4" s="3" t="s">
        <v>385</v>
      </c>
      <c r="B4" s="603"/>
      <c r="C4" s="272"/>
      <c r="D4" s="272"/>
      <c r="E4" s="603"/>
      <c r="F4" s="747"/>
      <c r="G4" s="272"/>
      <c r="H4" s="272"/>
      <c r="I4" s="272"/>
      <c r="J4" s="272"/>
      <c r="K4" s="272"/>
      <c r="L4" s="747"/>
      <c r="M4" s="272"/>
      <c r="N4" s="272"/>
      <c r="O4" s="272"/>
      <c r="P4" s="272"/>
      <c r="Q4" s="272"/>
    </row>
    <row r="5" spans="1:18" x14ac:dyDescent="0.2">
      <c r="A5" s="1"/>
      <c r="B5" s="606"/>
      <c r="C5" s="2"/>
      <c r="D5" s="2"/>
      <c r="E5" s="606"/>
      <c r="F5" s="549"/>
      <c r="G5" s="2"/>
      <c r="H5" s="2"/>
      <c r="I5" s="2"/>
      <c r="J5" s="2"/>
      <c r="K5" s="2"/>
      <c r="L5" s="549"/>
      <c r="M5" s="2"/>
      <c r="N5" s="2"/>
      <c r="O5" s="2"/>
      <c r="P5" s="2"/>
      <c r="Q5" s="2"/>
    </row>
    <row r="6" spans="1:18" x14ac:dyDescent="0.2">
      <c r="A6" s="1"/>
      <c r="B6" s="606"/>
      <c r="C6" s="2"/>
      <c r="D6" s="2"/>
      <c r="E6" s="606"/>
      <c r="F6" s="549"/>
      <c r="G6" s="2"/>
      <c r="H6" s="2"/>
      <c r="I6" s="2"/>
      <c r="J6" s="2"/>
      <c r="K6" s="2"/>
      <c r="L6" s="549"/>
      <c r="M6" s="2"/>
      <c r="N6" s="2"/>
      <c r="O6" s="2"/>
      <c r="P6" s="2"/>
      <c r="Q6" s="2"/>
    </row>
    <row r="7" spans="1:18" ht="27" customHeight="1" x14ac:dyDescent="0.2">
      <c r="A7" s="2"/>
      <c r="B7" s="606"/>
      <c r="C7" s="2"/>
      <c r="D7" s="2"/>
      <c r="E7" s="606"/>
      <c r="F7" s="549"/>
      <c r="G7" s="2"/>
      <c r="H7" s="2"/>
      <c r="I7" s="2"/>
      <c r="J7" s="2"/>
      <c r="K7" s="2"/>
      <c r="L7" s="549"/>
      <c r="M7" s="2"/>
      <c r="N7" s="2"/>
      <c r="O7" s="2"/>
      <c r="P7" s="2"/>
      <c r="Q7" s="2"/>
      <c r="R7" s="2"/>
    </row>
    <row r="8" spans="1:18" ht="22.5" customHeight="1" x14ac:dyDescent="0.2">
      <c r="A8" s="1" t="s">
        <v>2</v>
      </c>
      <c r="B8" s="126"/>
      <c r="C8" s="126"/>
      <c r="D8" s="126"/>
      <c r="E8" s="608"/>
      <c r="F8" s="608"/>
      <c r="G8" s="608"/>
      <c r="H8" s="608"/>
      <c r="I8" s="608"/>
      <c r="J8" s="608"/>
      <c r="K8" s="682"/>
      <c r="L8" s="607" t="s">
        <v>3</v>
      </c>
      <c r="M8" s="126"/>
      <c r="N8" s="126"/>
      <c r="O8" s="126"/>
      <c r="P8" s="7"/>
      <c r="Q8" s="7"/>
      <c r="R8" s="2"/>
    </row>
    <row r="9" spans="1:18" ht="13.5" customHeight="1" x14ac:dyDescent="0.2">
      <c r="A9" s="1"/>
      <c r="B9" s="126"/>
      <c r="C9" s="126"/>
      <c r="D9" s="126"/>
      <c r="E9" s="608"/>
      <c r="F9" s="608"/>
      <c r="G9" s="608"/>
      <c r="H9" s="608"/>
      <c r="I9" s="608"/>
      <c r="J9" s="608"/>
      <c r="K9" s="682"/>
      <c r="L9" s="607"/>
      <c r="M9" s="126"/>
      <c r="N9" s="126"/>
      <c r="O9" s="126"/>
      <c r="P9" s="7"/>
      <c r="Q9" s="7"/>
      <c r="R9" s="2"/>
    </row>
    <row r="10" spans="1:18" ht="13.5" customHeight="1" x14ac:dyDescent="0.2">
      <c r="A10" s="2"/>
      <c r="B10" s="126"/>
      <c r="C10" s="126"/>
      <c r="D10" s="126"/>
      <c r="E10" s="608"/>
      <c r="F10" s="608"/>
      <c r="G10" s="608"/>
      <c r="H10" s="608"/>
      <c r="I10" s="608"/>
      <c r="J10" s="608"/>
      <c r="K10" s="682"/>
      <c r="L10" s="1333" t="s">
        <v>4</v>
      </c>
      <c r="M10" s="172" t="str">
        <f>Logo!B1</f>
        <v>2026/27</v>
      </c>
      <c r="N10" s="172"/>
      <c r="O10" s="172"/>
      <c r="P10" s="7"/>
      <c r="Q10" s="7"/>
      <c r="R10" s="2"/>
    </row>
    <row r="11" spans="1:18" ht="13.5" thickBot="1" x14ac:dyDescent="0.25">
      <c r="A11" s="2"/>
      <c r="B11" s="606"/>
      <c r="C11" s="2"/>
      <c r="D11" s="2"/>
      <c r="E11" s="606"/>
      <c r="F11" s="549"/>
      <c r="G11" s="2"/>
      <c r="H11" s="2"/>
      <c r="I11" s="2"/>
      <c r="J11" s="2"/>
      <c r="K11" s="2"/>
      <c r="L11" s="549"/>
      <c r="M11" s="2"/>
      <c r="N11" s="2"/>
      <c r="O11" s="2"/>
      <c r="P11" s="2"/>
      <c r="Q11" s="2"/>
      <c r="R11" s="2"/>
    </row>
    <row r="12" spans="1:18" s="613" customFormat="1" ht="18" customHeight="1" thickTop="1" x14ac:dyDescent="0.25">
      <c r="A12" s="609"/>
      <c r="B12" s="683" t="s">
        <v>157</v>
      </c>
      <c r="C12" s="684"/>
      <c r="D12" s="685"/>
      <c r="E12" s="2907" t="s">
        <v>6</v>
      </c>
      <c r="F12" s="2882"/>
      <c r="G12" s="2882"/>
      <c r="H12" s="2882"/>
      <c r="I12" s="2882"/>
      <c r="J12" s="2882"/>
      <c r="K12" s="2882"/>
      <c r="L12" s="2882"/>
      <c r="M12" s="2883"/>
      <c r="N12" s="722" t="s">
        <v>7</v>
      </c>
      <c r="O12" s="611" t="s">
        <v>8</v>
      </c>
      <c r="P12" s="612"/>
    </row>
    <row r="13" spans="1:18" ht="18" customHeight="1" thickBot="1" x14ac:dyDescent="0.25">
      <c r="A13" s="131"/>
      <c r="B13" s="614"/>
      <c r="D13" s="133"/>
      <c r="E13" s="3003" t="s">
        <v>152</v>
      </c>
      <c r="F13" s="2864"/>
      <c r="G13" s="2864"/>
      <c r="H13" s="2864"/>
      <c r="I13" s="2864"/>
      <c r="J13" s="2864"/>
      <c r="K13" s="2864"/>
      <c r="L13" s="2864"/>
      <c r="M13" s="2865"/>
      <c r="N13" s="686"/>
      <c r="O13" s="616"/>
      <c r="P13" s="115"/>
    </row>
    <row r="14" spans="1:18" ht="116.25" customHeight="1" x14ac:dyDescent="0.2">
      <c r="A14" s="138"/>
      <c r="B14" s="617" t="s">
        <v>39</v>
      </c>
      <c r="C14" s="565" t="s">
        <v>10</v>
      </c>
      <c r="D14" s="139" t="s">
        <v>11</v>
      </c>
      <c r="E14" s="617" t="s">
        <v>153</v>
      </c>
      <c r="F14" s="761" t="s">
        <v>12</v>
      </c>
      <c r="G14" s="724" t="s">
        <v>11</v>
      </c>
      <c r="H14" s="617" t="s">
        <v>476</v>
      </c>
      <c r="I14" s="761" t="s">
        <v>12</v>
      </c>
      <c r="J14" s="688" t="s">
        <v>11</v>
      </c>
      <c r="K14" s="617" t="s">
        <v>46</v>
      </c>
      <c r="L14" s="689" t="s">
        <v>475</v>
      </c>
      <c r="M14" s="688" t="s">
        <v>11</v>
      </c>
      <c r="N14" s="568" t="s">
        <v>13</v>
      </c>
      <c r="O14" s="568" t="s">
        <v>497</v>
      </c>
    </row>
    <row r="15" spans="1:18" ht="13.5" thickBot="1" x14ac:dyDescent="0.25">
      <c r="A15" s="143"/>
      <c r="B15" s="619"/>
      <c r="C15" s="34"/>
      <c r="D15" s="35"/>
      <c r="E15" s="690"/>
      <c r="F15" s="691"/>
      <c r="G15" s="726"/>
      <c r="H15" s="690"/>
      <c r="I15" s="691"/>
      <c r="J15" s="762"/>
      <c r="K15" s="43"/>
      <c r="L15" s="691"/>
      <c r="M15" s="2"/>
      <c r="N15" s="616"/>
      <c r="O15" s="16"/>
    </row>
    <row r="16" spans="1:18" s="554" customFormat="1" ht="20.25" customHeight="1" x14ac:dyDescent="0.2">
      <c r="A16" s="622" t="s">
        <v>142</v>
      </c>
      <c r="B16" s="623"/>
      <c r="C16" s="624">
        <v>36</v>
      </c>
      <c r="D16" s="625">
        <f>B16*C16</f>
        <v>0</v>
      </c>
      <c r="E16" s="694"/>
      <c r="F16" s="763">
        <v>2</v>
      </c>
      <c r="G16" s="764">
        <f>E16*F16</f>
        <v>0</v>
      </c>
      <c r="H16" s="694"/>
      <c r="I16" s="763">
        <v>9</v>
      </c>
      <c r="J16" s="765">
        <f>H16*I16</f>
        <v>0</v>
      </c>
      <c r="K16" s="766" t="s">
        <v>15</v>
      </c>
      <c r="L16" s="696" t="s">
        <v>15</v>
      </c>
      <c r="M16" s="767" t="s">
        <v>15</v>
      </c>
      <c r="N16" s="629"/>
      <c r="O16" s="630">
        <f>D16+G16+J16-N16</f>
        <v>0</v>
      </c>
    </row>
    <row r="17" spans="1:15" s="554" customFormat="1" ht="20.25" customHeight="1" x14ac:dyDescent="0.2">
      <c r="A17" s="631" t="s">
        <v>143</v>
      </c>
      <c r="B17" s="697"/>
      <c r="C17" s="698">
        <v>34</v>
      </c>
      <c r="D17" s="715">
        <f>B17*C17</f>
        <v>0</v>
      </c>
      <c r="E17" s="699"/>
      <c r="F17" s="698">
        <v>2</v>
      </c>
      <c r="G17" s="768">
        <f>E17*F17</f>
        <v>0</v>
      </c>
      <c r="H17" s="699"/>
      <c r="I17" s="698">
        <v>18</v>
      </c>
      <c r="J17" s="701">
        <f>H17*I17</f>
        <v>0</v>
      </c>
      <c r="K17" s="769"/>
      <c r="L17" s="633">
        <v>2</v>
      </c>
      <c r="M17" s="770">
        <f>K17*L17</f>
        <v>0</v>
      </c>
      <c r="N17" s="702"/>
      <c r="O17" s="703">
        <f>D17+G17+J17+M17-N17</f>
        <v>0</v>
      </c>
    </row>
    <row r="18" spans="1:15" s="554" customFormat="1" ht="13.5" thickBot="1" x14ac:dyDescent="0.25">
      <c r="A18" s="670"/>
      <c r="B18" s="606"/>
      <c r="C18" s="549"/>
      <c r="D18" s="549"/>
      <c r="E18" s="606"/>
      <c r="F18" s="549"/>
      <c r="G18" s="549"/>
      <c r="H18" s="549"/>
      <c r="I18" s="549"/>
      <c r="J18" s="549"/>
      <c r="K18" s="549"/>
      <c r="L18" s="549"/>
      <c r="M18" s="549"/>
      <c r="N18" s="670"/>
      <c r="O18" s="671"/>
    </row>
    <row r="19" spans="1:15" s="554" customFormat="1" ht="20.25" customHeight="1" thickTop="1" thickBot="1" x14ac:dyDescent="0.25">
      <c r="A19" s="672" t="s">
        <v>11</v>
      </c>
      <c r="B19" s="106">
        <f>SUM(B16:B17)</f>
        <v>0</v>
      </c>
      <c r="C19" s="673" t="s">
        <v>15</v>
      </c>
      <c r="D19" s="675">
        <f>SUM(D16:D18)</f>
        <v>0</v>
      </c>
      <c r="E19" s="106">
        <f>SUM(E16:E17)</f>
        <v>0</v>
      </c>
      <c r="F19" s="673" t="s">
        <v>15</v>
      </c>
      <c r="G19" s="758">
        <f>SUM(G16:G18)</f>
        <v>0</v>
      </c>
      <c r="H19" s="106">
        <f>SUM(H16:H17)</f>
        <v>0</v>
      </c>
      <c r="I19" s="673" t="s">
        <v>15</v>
      </c>
      <c r="J19" s="758">
        <f>SUM(J16:J18)</f>
        <v>0</v>
      </c>
      <c r="K19" s="106">
        <f>SUM(K17)</f>
        <v>0</v>
      </c>
      <c r="L19" s="673" t="s">
        <v>15</v>
      </c>
      <c r="M19" s="675">
        <f>SUM(M17:M18)</f>
        <v>0</v>
      </c>
      <c r="N19" s="704">
        <f>SUM(N16:N17)</f>
        <v>0</v>
      </c>
      <c r="O19" s="705">
        <f>SUM(O16:O18)</f>
        <v>0</v>
      </c>
    </row>
    <row r="20" spans="1:15" ht="13.5" thickTop="1" x14ac:dyDescent="0.2"/>
    <row r="21" spans="1:15" x14ac:dyDescent="0.2">
      <c r="A21" s="159" t="s">
        <v>477</v>
      </c>
      <c r="B21" s="677"/>
      <c r="C21" s="159"/>
      <c r="D21" s="159"/>
    </row>
    <row r="22" spans="1:15" x14ac:dyDescent="0.2">
      <c r="A22" s="159" t="s">
        <v>493</v>
      </c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12:M12"/>
    <mergeCell ref="E13:M1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Tabelle108"/>
  <dimension ref="A1:R20"/>
  <sheetViews>
    <sheetView showGridLines="0" zoomScale="85" zoomScaleNormal="85" zoomScaleSheetLayoutView="100" workbookViewId="0"/>
  </sheetViews>
  <sheetFormatPr baseColWidth="10" defaultRowHeight="12.75" x14ac:dyDescent="0.2"/>
  <cols>
    <col min="1" max="1" width="8.42578125" customWidth="1"/>
    <col min="2" max="3" width="7" customWidth="1"/>
    <col min="4" max="4" width="6.7109375" customWidth="1"/>
    <col min="5" max="5" width="9" customWidth="1"/>
    <col min="6" max="6" width="8.5703125" customWidth="1"/>
    <col min="7" max="7" width="6.5703125" customWidth="1"/>
    <col min="8" max="8" width="8.42578125" customWidth="1"/>
    <col min="9" max="9" width="7.28515625" customWidth="1"/>
    <col min="10" max="10" width="6.5703125" customWidth="1"/>
    <col min="11" max="11" width="8.42578125" customWidth="1"/>
    <col min="12" max="12" width="7" customWidth="1"/>
    <col min="13" max="13" width="7.85546875" customWidth="1"/>
    <col min="14" max="15" width="8" customWidth="1"/>
    <col min="16" max="16" width="6.5703125" customWidth="1"/>
    <col min="17" max="17" width="10.140625" customWidth="1"/>
    <col min="18" max="18" width="11.5703125" style="554" customWidth="1"/>
  </cols>
  <sheetData>
    <row r="1" spans="1:18" x14ac:dyDescent="0.2">
      <c r="A1" s="1075" t="s">
        <v>566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s="263" customFormat="1" ht="27.75" customHeight="1" x14ac:dyDescent="0.25">
      <c r="A3" s="261" t="s">
        <v>564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869"/>
    </row>
    <row r="4" spans="1:18" s="1353" customFormat="1" ht="37.5" customHeight="1" x14ac:dyDescent="0.2">
      <c r="A4" s="262"/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1352"/>
    </row>
    <row r="5" spans="1:18" s="1361" customFormat="1" ht="32.25" customHeight="1" x14ac:dyDescent="0.2">
      <c r="A5" s="1354"/>
      <c r="B5" s="1355" t="s">
        <v>315</v>
      </c>
      <c r="C5" s="1356"/>
      <c r="D5" s="1357"/>
      <c r="E5" s="1357"/>
      <c r="F5" s="1357"/>
      <c r="G5" s="1357"/>
      <c r="H5" s="1357"/>
      <c r="I5" s="1358"/>
      <c r="J5" s="1355" t="s">
        <v>3</v>
      </c>
      <c r="K5" s="1359"/>
      <c r="L5" s="1360"/>
      <c r="M5" s="1360"/>
      <c r="P5" s="1354" t="s">
        <v>4</v>
      </c>
      <c r="Q5" s="1354"/>
      <c r="R5" s="1362" t="str">
        <f>Logo!B1</f>
        <v>2026/27</v>
      </c>
    </row>
    <row r="6" spans="1:18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1"/>
      <c r="L6" s="5"/>
      <c r="M6" s="5"/>
      <c r="N6" s="5"/>
      <c r="O6" s="5"/>
      <c r="P6" s="5"/>
      <c r="Q6" s="2"/>
      <c r="R6" s="549"/>
    </row>
    <row r="7" spans="1:18" ht="13.5" thickBot="1" x14ac:dyDescent="0.25">
      <c r="A7" s="340"/>
      <c r="B7" s="340"/>
      <c r="C7" s="340"/>
      <c r="D7" s="340"/>
      <c r="E7" s="340"/>
      <c r="F7" s="340"/>
      <c r="G7" s="340"/>
      <c r="H7" s="340"/>
      <c r="I7" s="340"/>
      <c r="J7" s="340"/>
      <c r="K7" s="1363"/>
      <c r="L7" s="1364"/>
      <c r="M7" s="1364"/>
      <c r="N7" s="1364"/>
      <c r="O7" s="1364"/>
      <c r="P7" s="1364"/>
      <c r="Q7" s="340"/>
      <c r="R7" s="821"/>
    </row>
    <row r="8" spans="1:18" s="281" customFormat="1" ht="16.5" thickTop="1" x14ac:dyDescent="0.25">
      <c r="A8" s="1365"/>
      <c r="B8" s="1366" t="s">
        <v>5</v>
      </c>
      <c r="C8" s="1367"/>
      <c r="D8" s="1367"/>
      <c r="E8" s="1367"/>
      <c r="F8" s="1367"/>
      <c r="G8" s="1368"/>
      <c r="H8" s="1369" t="s">
        <v>319</v>
      </c>
      <c r="I8" s="1370"/>
      <c r="J8" s="1370"/>
      <c r="K8" s="1370"/>
      <c r="L8" s="1370"/>
      <c r="M8" s="1370"/>
      <c r="N8" s="1370"/>
      <c r="O8" s="1370"/>
      <c r="P8" s="1371"/>
      <c r="Q8" s="1372" t="s">
        <v>73</v>
      </c>
      <c r="R8" s="1373" t="s">
        <v>8</v>
      </c>
    </row>
    <row r="9" spans="1:18" ht="15.75" x14ac:dyDescent="0.25">
      <c r="A9" s="282"/>
      <c r="B9" s="1374"/>
      <c r="C9" s="271"/>
      <c r="D9" s="271"/>
      <c r="E9" s="271"/>
      <c r="F9" s="271"/>
      <c r="G9" s="1375"/>
      <c r="H9" s="1376"/>
      <c r="I9" s="1354"/>
      <c r="J9" s="1354"/>
      <c r="K9" s="1354"/>
      <c r="L9" s="1354"/>
      <c r="M9" s="1354"/>
      <c r="N9" s="1354"/>
      <c r="O9" s="1354"/>
      <c r="P9" s="1377"/>
      <c r="Q9" s="1378"/>
      <c r="R9" s="671"/>
    </row>
    <row r="10" spans="1:18" ht="13.5" customHeight="1" thickBot="1" x14ac:dyDescent="0.3">
      <c r="A10" s="13"/>
      <c r="B10" s="1379"/>
      <c r="C10" s="1380"/>
      <c r="D10" s="1380"/>
      <c r="E10" s="1380"/>
      <c r="F10" s="1380"/>
      <c r="G10" s="1381"/>
      <c r="H10" s="1382"/>
      <c r="I10" s="1383"/>
      <c r="J10" s="1383"/>
      <c r="K10" s="1383"/>
      <c r="L10" s="1383"/>
      <c r="M10" s="1383"/>
      <c r="N10" s="1383"/>
      <c r="O10" s="1383"/>
      <c r="P10" s="1384"/>
      <c r="Q10" s="1385"/>
      <c r="R10" s="1276"/>
    </row>
    <row r="11" spans="1:18" ht="68.25" thickTop="1" x14ac:dyDescent="0.2">
      <c r="A11" s="21"/>
      <c r="B11" s="3012" t="s">
        <v>39</v>
      </c>
      <c r="C11" s="3008" t="s">
        <v>77</v>
      </c>
      <c r="D11" s="3004" t="s">
        <v>11</v>
      </c>
      <c r="E11" s="294" t="s">
        <v>565</v>
      </c>
      <c r="F11" s="295"/>
      <c r="G11" s="296"/>
      <c r="H11" s="1386"/>
      <c r="I11" s="3008" t="s">
        <v>12</v>
      </c>
      <c r="J11" s="1387"/>
      <c r="K11" s="3017" t="s">
        <v>229</v>
      </c>
      <c r="L11" s="3008" t="s">
        <v>81</v>
      </c>
      <c r="M11" s="3004" t="s">
        <v>11</v>
      </c>
      <c r="N11" s="3006" t="s">
        <v>230</v>
      </c>
      <c r="O11" s="3008" t="s">
        <v>81</v>
      </c>
      <c r="P11" s="3010" t="s">
        <v>11</v>
      </c>
      <c r="Q11" s="1388" t="s">
        <v>83</v>
      </c>
      <c r="R11" s="874" t="s">
        <v>495</v>
      </c>
    </row>
    <row r="12" spans="1:18" ht="45" x14ac:dyDescent="0.2">
      <c r="A12" s="21"/>
      <c r="B12" s="3013"/>
      <c r="C12" s="3009"/>
      <c r="D12" s="3005"/>
      <c r="E12" s="294" t="s">
        <v>672</v>
      </c>
      <c r="F12" s="295"/>
      <c r="G12" s="296"/>
      <c r="H12" s="1723"/>
      <c r="I12" s="3009"/>
      <c r="J12" s="1351"/>
      <c r="K12" s="3018"/>
      <c r="L12" s="3009"/>
      <c r="M12" s="3005"/>
      <c r="N12" s="3007"/>
      <c r="O12" s="3009"/>
      <c r="P12" s="3011"/>
      <c r="Q12" s="1388"/>
      <c r="R12" s="874"/>
    </row>
    <row r="13" spans="1:18" ht="47.45" customHeight="1" x14ac:dyDescent="0.2">
      <c r="A13" s="1728" t="s">
        <v>310</v>
      </c>
      <c r="B13" s="3014"/>
      <c r="C13" s="3015"/>
      <c r="D13" s="3016"/>
      <c r="E13" s="1113" t="s">
        <v>23</v>
      </c>
      <c r="F13" s="1272" t="s">
        <v>86</v>
      </c>
      <c r="G13" s="1273" t="s">
        <v>11</v>
      </c>
      <c r="H13" s="1389" t="s">
        <v>318</v>
      </c>
      <c r="I13" s="3009"/>
      <c r="J13" s="1727" t="s">
        <v>11</v>
      </c>
      <c r="K13" s="3018"/>
      <c r="L13" s="3009"/>
      <c r="M13" s="3005"/>
      <c r="N13" s="3007"/>
      <c r="O13" s="3009"/>
      <c r="P13" s="3011"/>
      <c r="Q13" s="1391"/>
      <c r="R13" s="875"/>
    </row>
    <row r="14" spans="1:18" ht="13.5" thickBot="1" x14ac:dyDescent="0.25">
      <c r="A14" s="33"/>
      <c r="B14" s="34"/>
      <c r="C14" s="34"/>
      <c r="D14" s="35"/>
      <c r="E14" s="36"/>
      <c r="F14" s="37"/>
      <c r="G14" s="38"/>
      <c r="H14" s="306"/>
      <c r="I14" s="1392"/>
      <c r="K14" s="43"/>
      <c r="L14" s="1349"/>
      <c r="M14" s="1350"/>
      <c r="N14" s="43"/>
      <c r="O14" s="1349"/>
      <c r="P14" s="1350"/>
      <c r="Q14" s="1391"/>
      <c r="R14" s="875"/>
    </row>
    <row r="15" spans="1:18" s="320" customFormat="1" ht="39.75" customHeight="1" thickBot="1" x14ac:dyDescent="0.25">
      <c r="A15" s="1393" t="s">
        <v>142</v>
      </c>
      <c r="B15" s="1394"/>
      <c r="C15" s="1395">
        <v>32</v>
      </c>
      <c r="D15" s="1396">
        <f>B15*C15</f>
        <v>0</v>
      </c>
      <c r="E15" s="1397"/>
      <c r="F15" s="1730">
        <v>0.2</v>
      </c>
      <c r="G15" s="1399">
        <f>E15*F15</f>
        <v>0</v>
      </c>
      <c r="H15" s="1400"/>
      <c r="I15" s="1395">
        <v>2</v>
      </c>
      <c r="J15" s="1401">
        <f>H15*I15</f>
        <v>0</v>
      </c>
      <c r="K15" s="1402"/>
      <c r="L15" s="1403">
        <v>15</v>
      </c>
      <c r="M15" s="1396">
        <f>K15*L15</f>
        <v>0</v>
      </c>
      <c r="N15" s="1402"/>
      <c r="O15" s="1403">
        <v>21</v>
      </c>
      <c r="P15" s="1404">
        <f>N15*O15</f>
        <v>0</v>
      </c>
      <c r="Q15" s="1405"/>
      <c r="R15" s="1406">
        <f>D15+G15+J15+M15+P15-Q15</f>
        <v>0</v>
      </c>
    </row>
    <row r="16" spans="1:18" s="320" customFormat="1" ht="40.5" customHeight="1" thickBot="1" x14ac:dyDescent="0.25">
      <c r="A16" s="1305" t="s">
        <v>357</v>
      </c>
      <c r="B16" s="1407"/>
      <c r="C16" s="1117">
        <v>4</v>
      </c>
      <c r="D16" s="1306">
        <f>B16*C16</f>
        <v>0</v>
      </c>
      <c r="E16" s="1408"/>
      <c r="F16" s="1729">
        <v>0.6</v>
      </c>
      <c r="G16" s="1410">
        <f>E16*F16</f>
        <v>0</v>
      </c>
      <c r="H16" s="1411"/>
      <c r="I16" s="1412">
        <v>0</v>
      </c>
      <c r="J16" s="1413">
        <f>H16*I16</f>
        <v>0</v>
      </c>
      <c r="K16" s="1414"/>
      <c r="L16" s="1415">
        <v>2</v>
      </c>
      <c r="M16" s="1306">
        <f>K16*L16</f>
        <v>0</v>
      </c>
      <c r="N16" s="1416"/>
      <c r="O16" s="1415">
        <v>3</v>
      </c>
      <c r="P16" s="1417">
        <f>N16*O16</f>
        <v>0</v>
      </c>
      <c r="Q16" s="1418"/>
      <c r="R16" s="1419">
        <f>D16+G16+J16+M16+P16-Q16</f>
        <v>0</v>
      </c>
    </row>
    <row r="17" spans="1:18" s="320" customFormat="1" ht="21" customHeight="1" thickTop="1" thickBot="1" x14ac:dyDescent="0.25">
      <c r="A17" s="1420"/>
      <c r="B17" s="1421"/>
      <c r="C17" s="1422"/>
      <c r="D17" s="1422"/>
      <c r="E17" s="1423"/>
      <c r="F17" s="1422"/>
      <c r="G17" s="1424"/>
      <c r="I17" s="1425"/>
      <c r="J17" s="1425"/>
      <c r="L17" s="1425"/>
      <c r="M17" s="1425"/>
      <c r="O17" s="1425"/>
      <c r="P17" s="1425"/>
      <c r="Q17" s="1425"/>
      <c r="R17" s="1424"/>
    </row>
    <row r="18" spans="1:18" s="320" customFormat="1" ht="25.5" customHeight="1" thickTop="1" thickBot="1" x14ac:dyDescent="0.25">
      <c r="A18" s="1426" t="s">
        <v>11</v>
      </c>
      <c r="B18" s="1427">
        <f>SUM(B15:B16)</f>
        <v>0</v>
      </c>
      <c r="C18" s="1428" t="s">
        <v>15</v>
      </c>
      <c r="D18" s="1429">
        <f>SUM(D15:D16)</f>
        <v>0</v>
      </c>
      <c r="E18" s="1430">
        <f>SUM(E15:E16)</f>
        <v>0</v>
      </c>
      <c r="F18" s="1428" t="s">
        <v>15</v>
      </c>
      <c r="G18" s="1429">
        <f>SUM(G15:G16)</f>
        <v>0</v>
      </c>
      <c r="H18" s="1430">
        <f>SUM(H15:H16)</f>
        <v>0</v>
      </c>
      <c r="I18" s="1428" t="s">
        <v>15</v>
      </c>
      <c r="J18" s="1429">
        <f>SUM(J15:J16)</f>
        <v>0</v>
      </c>
      <c r="K18" s="1430">
        <f>SUM(K15:K16)</f>
        <v>0</v>
      </c>
      <c r="L18" s="1428" t="s">
        <v>15</v>
      </c>
      <c r="M18" s="1429">
        <f>SUM(M15:M16)</f>
        <v>0</v>
      </c>
      <c r="N18" s="1430">
        <f>SUM(N15:N16)</f>
        <v>0</v>
      </c>
      <c r="O18" s="1428" t="s">
        <v>15</v>
      </c>
      <c r="P18" s="1429">
        <f>SUM(P15:P16)</f>
        <v>0</v>
      </c>
      <c r="Q18" s="1429">
        <f>SUM(Q15:Q16)</f>
        <v>0</v>
      </c>
      <c r="R18" s="1431">
        <f>SUM(R15:R16)</f>
        <v>0</v>
      </c>
    </row>
    <row r="19" spans="1:18" ht="13.5" thickTop="1" x14ac:dyDescent="0.2"/>
    <row r="20" spans="1:18" x14ac:dyDescent="0.2">
      <c r="A20" s="159" t="s">
        <v>494</v>
      </c>
    </row>
  </sheetData>
  <mergeCells count="10">
    <mergeCell ref="M11:M13"/>
    <mergeCell ref="N11:N13"/>
    <mergeCell ref="O11:O13"/>
    <mergeCell ref="P11:P13"/>
    <mergeCell ref="B11:B13"/>
    <mergeCell ref="C11:C13"/>
    <mergeCell ref="D11:D13"/>
    <mergeCell ref="I11:I13"/>
    <mergeCell ref="K11:K13"/>
    <mergeCell ref="L11:L13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26"/>
  <dimension ref="A1:K20"/>
  <sheetViews>
    <sheetView showGridLines="0" zoomScale="102" zoomScaleNormal="102" workbookViewId="0"/>
  </sheetViews>
  <sheetFormatPr baseColWidth="10" defaultRowHeight="12.75" x14ac:dyDescent="0.2"/>
  <cols>
    <col min="1" max="9" width="10.7109375" customWidth="1"/>
    <col min="10" max="10" width="11.28515625" customWidth="1"/>
    <col min="11" max="11" width="10.7109375" customWidth="1"/>
  </cols>
  <sheetData>
    <row r="1" spans="1:11" x14ac:dyDescent="0.2">
      <c r="A1" s="1591" t="s">
        <v>584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0.25" customHeight="1" x14ac:dyDescent="0.2">
      <c r="A2" s="2"/>
      <c r="B2" s="2"/>
      <c r="C2" s="2"/>
      <c r="D2" s="2"/>
      <c r="E2" s="2"/>
      <c r="F2" s="2"/>
      <c r="G2" s="2"/>
      <c r="H2" s="2"/>
      <c r="I2" s="2"/>
      <c r="J2" s="14"/>
      <c r="K2" s="14"/>
    </row>
    <row r="3" spans="1:11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</row>
    <row r="4" spans="1:11" x14ac:dyDescent="0.2">
      <c r="A4" s="2827" t="s">
        <v>581</v>
      </c>
      <c r="B4" s="2827"/>
      <c r="C4" s="2827"/>
      <c r="D4" s="2827"/>
      <c r="E4" s="2827"/>
      <c r="F4" s="2827"/>
      <c r="G4" s="2827"/>
      <c r="H4" s="2827"/>
      <c r="I4" s="2827"/>
      <c r="J4" s="2827"/>
      <c r="K4" s="2827"/>
    </row>
    <row r="5" spans="1:11" x14ac:dyDescent="0.2">
      <c r="A5" s="2827" t="s">
        <v>582</v>
      </c>
      <c r="B5" s="2828"/>
      <c r="C5" s="2828"/>
      <c r="D5" s="2828"/>
      <c r="E5" s="2828"/>
      <c r="F5" s="2828"/>
      <c r="G5" s="2828"/>
      <c r="H5" s="2828"/>
      <c r="I5" s="2828"/>
      <c r="J5" s="2828"/>
      <c r="K5" s="2828"/>
    </row>
    <row r="6" spans="1:11" x14ac:dyDescent="0.2">
      <c r="A6" s="1" t="s">
        <v>2</v>
      </c>
      <c r="B6" s="4"/>
      <c r="C6" s="4"/>
      <c r="D6" s="4"/>
      <c r="E6" s="4"/>
      <c r="F6" s="4"/>
      <c r="G6" s="4"/>
      <c r="H6" s="4"/>
      <c r="I6" s="1" t="s">
        <v>3</v>
      </c>
      <c r="J6" s="4"/>
      <c r="K6" s="4"/>
    </row>
    <row r="7" spans="1:11" x14ac:dyDescent="0.2">
      <c r="A7" s="2"/>
      <c r="B7" s="2"/>
      <c r="C7" s="2"/>
      <c r="D7" s="2"/>
      <c r="E7" s="2"/>
      <c r="F7" s="2"/>
      <c r="G7" s="2"/>
      <c r="H7" s="2"/>
      <c r="I7" s="1" t="s">
        <v>4</v>
      </c>
      <c r="J7" s="172" t="str">
        <f>Logo!B1</f>
        <v>2026/27</v>
      </c>
      <c r="K7" s="172"/>
    </row>
    <row r="8" spans="1:11" ht="6" customHeight="1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13.5" thickTop="1" x14ac:dyDescent="0.2">
      <c r="A9" s="127"/>
      <c r="B9" s="9" t="s">
        <v>5</v>
      </c>
      <c r="C9" s="9"/>
      <c r="D9" s="9"/>
      <c r="E9" s="9"/>
      <c r="F9" s="129"/>
      <c r="G9" s="2829" t="s">
        <v>6</v>
      </c>
      <c r="H9" s="2830"/>
      <c r="I9" s="2831"/>
      <c r="J9" s="130" t="s">
        <v>7</v>
      </c>
      <c r="K9" s="12" t="s">
        <v>8</v>
      </c>
    </row>
    <row r="10" spans="1:11" ht="35.25" customHeight="1" thickBot="1" x14ac:dyDescent="0.25">
      <c r="A10" s="131"/>
      <c r="B10" s="166"/>
      <c r="C10" s="166"/>
      <c r="D10" s="166"/>
      <c r="E10" s="166"/>
      <c r="F10" s="199"/>
      <c r="G10" s="2832" t="s">
        <v>17</v>
      </c>
      <c r="H10" s="2833"/>
      <c r="I10" s="2834"/>
      <c r="J10" s="137"/>
      <c r="K10" s="16"/>
    </row>
    <row r="11" spans="1:11" ht="75" customHeight="1" x14ac:dyDescent="0.2">
      <c r="A11" s="138"/>
      <c r="B11" s="22" t="s">
        <v>39</v>
      </c>
      <c r="C11" s="22" t="s">
        <v>256</v>
      </c>
      <c r="D11" s="139" t="s">
        <v>11</v>
      </c>
      <c r="E11" s="24" t="s">
        <v>583</v>
      </c>
      <c r="F11" s="200"/>
      <c r="G11" s="22" t="s">
        <v>39</v>
      </c>
      <c r="H11" s="22" t="s">
        <v>94</v>
      </c>
      <c r="I11" s="139" t="s">
        <v>11</v>
      </c>
      <c r="J11" s="142" t="s">
        <v>25</v>
      </c>
      <c r="K11" s="142" t="s">
        <v>131</v>
      </c>
    </row>
    <row r="12" spans="1:11" ht="27" customHeight="1" thickBot="1" x14ac:dyDescent="0.25">
      <c r="A12" s="143" t="s">
        <v>313</v>
      </c>
      <c r="B12" s="34"/>
      <c r="C12" s="34"/>
      <c r="D12" s="35"/>
      <c r="E12" s="36" t="s">
        <v>23</v>
      </c>
      <c r="F12" s="201" t="s">
        <v>11</v>
      </c>
      <c r="G12" s="39"/>
      <c r="H12" s="39"/>
      <c r="I12" s="144"/>
      <c r="J12" s="16"/>
      <c r="K12" s="16"/>
    </row>
    <row r="13" spans="1:11" ht="24" customHeight="1" x14ac:dyDescent="0.2">
      <c r="A13" s="1138" t="s">
        <v>49</v>
      </c>
      <c r="B13" s="47"/>
      <c r="C13" s="147">
        <v>21</v>
      </c>
      <c r="D13" s="1582">
        <f>B13*C13</f>
        <v>0</v>
      </c>
      <c r="E13" s="1789"/>
      <c r="F13" s="203">
        <f>E13*0.2</f>
        <v>0</v>
      </c>
      <c r="G13" s="147">
        <f>B13</f>
        <v>0</v>
      </c>
      <c r="H13" s="147">
        <v>2</v>
      </c>
      <c r="I13" s="148">
        <f>G13*H13</f>
        <v>0</v>
      </c>
      <c r="J13" s="167"/>
      <c r="K13" s="204">
        <f>D13+F13+I13-J13</f>
        <v>0</v>
      </c>
    </row>
    <row r="14" spans="1:11" ht="24" customHeight="1" x14ac:dyDescent="0.2">
      <c r="A14" s="1236" t="s">
        <v>50</v>
      </c>
      <c r="B14" s="208"/>
      <c r="C14" s="209">
        <v>21</v>
      </c>
      <c r="D14" s="210">
        <f>B14*C14</f>
        <v>0</v>
      </c>
      <c r="E14" s="206"/>
      <c r="F14" s="212">
        <f>E14*0.2</f>
        <v>0</v>
      </c>
      <c r="G14" s="209">
        <f t="shared" ref="G14:G15" si="0">B14</f>
        <v>0</v>
      </c>
      <c r="H14" s="209">
        <v>2</v>
      </c>
      <c r="I14" s="210">
        <f>G14*H14</f>
        <v>0</v>
      </c>
      <c r="J14" s="214"/>
      <c r="K14" s="215">
        <f t="shared" ref="K14:K15" si="1">D14+F14+I14-J14</f>
        <v>0</v>
      </c>
    </row>
    <row r="15" spans="1:11" ht="25.5" customHeight="1" x14ac:dyDescent="0.2">
      <c r="A15" s="1672" t="s">
        <v>580</v>
      </c>
      <c r="B15" s="168"/>
      <c r="C15" s="153">
        <v>21</v>
      </c>
      <c r="D15" s="154">
        <f>B15*C15</f>
        <v>0</v>
      </c>
      <c r="E15" s="206"/>
      <c r="F15" s="207">
        <f>E15*0.2</f>
        <v>0</v>
      </c>
      <c r="G15" s="153">
        <f t="shared" si="0"/>
        <v>0</v>
      </c>
      <c r="H15" s="153">
        <v>2</v>
      </c>
      <c r="I15" s="154">
        <f>G15*H15</f>
        <v>0</v>
      </c>
      <c r="J15" s="169"/>
      <c r="K15" s="160">
        <f t="shared" si="1"/>
        <v>0</v>
      </c>
    </row>
    <row r="16" spans="1:11" ht="7.5" customHeight="1" thickBot="1" x14ac:dyDescent="0.25">
      <c r="A16" s="156"/>
      <c r="B16" s="2"/>
      <c r="C16" s="2"/>
      <c r="D16" s="2"/>
      <c r="E16" s="2"/>
      <c r="F16" s="2"/>
      <c r="G16" s="2"/>
      <c r="H16" s="2"/>
      <c r="I16" s="2"/>
      <c r="J16" s="2"/>
      <c r="K16" s="16"/>
    </row>
    <row r="17" spans="1:11" ht="26.25" customHeight="1" thickTop="1" thickBot="1" x14ac:dyDescent="0.25">
      <c r="A17" s="157" t="s">
        <v>11</v>
      </c>
      <c r="B17" s="71">
        <f>SUM(B13:B15)</f>
        <v>0</v>
      </c>
      <c r="C17" s="158" t="s">
        <v>15</v>
      </c>
      <c r="D17" s="71">
        <f>SUM(D13:D15)</f>
        <v>0</v>
      </c>
      <c r="E17" s="71"/>
      <c r="F17" s="71">
        <f>SUM(F13:F15)</f>
        <v>0</v>
      </c>
      <c r="G17" s="71">
        <f>SUM(G13:G15)</f>
        <v>0</v>
      </c>
      <c r="H17" s="218" t="s">
        <v>15</v>
      </c>
      <c r="I17" s="527">
        <f>SUM(I13:I15)</f>
        <v>0</v>
      </c>
      <c r="J17" s="71">
        <f>SUM(J13:J15)</f>
        <v>0</v>
      </c>
      <c r="K17" s="219">
        <f>SUM(K13:K15)+I20</f>
        <v>0</v>
      </c>
    </row>
    <row r="18" spans="1:11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1700"/>
    </row>
  </sheetData>
  <mergeCells count="5">
    <mergeCell ref="A3:K3"/>
    <mergeCell ref="A4:K4"/>
    <mergeCell ref="A5:K5"/>
    <mergeCell ref="G9:I9"/>
    <mergeCell ref="G10:I10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Tabelle100"/>
  <dimension ref="A1:L22"/>
  <sheetViews>
    <sheetView showGridLines="0" topLeftCell="A8" zoomScale="130" zoomScaleNormal="130" zoomScaleSheetLayoutView="100" workbookViewId="0">
      <selection activeCell="B8" sqref="B8"/>
    </sheetView>
  </sheetViews>
  <sheetFormatPr baseColWidth="10" defaultRowHeight="12.75" x14ac:dyDescent="0.2"/>
  <cols>
    <col min="1" max="1" width="10.140625" customWidth="1"/>
    <col min="2" max="5" width="11.28515625" customWidth="1"/>
    <col min="6" max="6" width="11.28515625" style="554" customWidth="1"/>
    <col min="7" max="9" width="11.28515625" customWidth="1"/>
    <col min="10" max="10" width="5.7109375" customWidth="1"/>
    <col min="11" max="11" width="8.5703125" customWidth="1"/>
    <col min="12" max="12" width="7.140625" customWidth="1"/>
  </cols>
  <sheetData>
    <row r="1" spans="1:12" x14ac:dyDescent="0.2">
      <c r="A1" t="s">
        <v>478</v>
      </c>
    </row>
    <row r="2" spans="1:12" ht="18" customHeight="1" x14ac:dyDescent="0.2"/>
    <row r="3" spans="1:12" s="605" customFormat="1" x14ac:dyDescent="0.2">
      <c r="A3" s="3" t="s">
        <v>136</v>
      </c>
      <c r="B3" s="272"/>
      <c r="C3" s="272"/>
      <c r="D3" s="272"/>
      <c r="E3" s="272"/>
      <c r="F3" s="747"/>
      <c r="G3" s="272"/>
      <c r="H3" s="272"/>
      <c r="I3" s="272"/>
      <c r="J3" s="272"/>
      <c r="K3" s="272"/>
    </row>
    <row r="4" spans="1:12" s="605" customFormat="1" x14ac:dyDescent="0.2">
      <c r="A4" s="3" t="s">
        <v>482</v>
      </c>
      <c r="B4" s="272"/>
      <c r="C4" s="272"/>
      <c r="D4" s="272"/>
      <c r="E4" s="272"/>
      <c r="F4" s="747"/>
      <c r="G4" s="272"/>
      <c r="H4" s="272"/>
      <c r="I4" s="272"/>
      <c r="J4" s="272"/>
      <c r="K4" s="272"/>
    </row>
    <row r="5" spans="1:12" x14ac:dyDescent="0.2">
      <c r="A5" s="1"/>
      <c r="B5" s="2"/>
      <c r="C5" s="2"/>
      <c r="D5" s="2"/>
      <c r="E5" s="2"/>
      <c r="F5" s="549"/>
      <c r="G5" s="2"/>
      <c r="H5" s="2"/>
      <c r="I5" s="2"/>
      <c r="J5" s="2"/>
      <c r="K5" s="2"/>
    </row>
    <row r="6" spans="1:12" x14ac:dyDescent="0.2">
      <c r="A6" s="1"/>
      <c r="B6" s="2"/>
      <c r="C6" s="2"/>
      <c r="D6" s="2"/>
      <c r="E6" s="2"/>
      <c r="F6" s="549"/>
      <c r="G6" s="2"/>
      <c r="H6" s="2"/>
      <c r="I6" s="2"/>
      <c r="J6" s="2"/>
      <c r="K6" s="2"/>
    </row>
    <row r="7" spans="1:12" ht="27" customHeight="1" x14ac:dyDescent="0.2">
      <c r="A7" s="2"/>
      <c r="B7" s="2"/>
      <c r="C7" s="2"/>
      <c r="D7" s="2"/>
      <c r="E7" s="2"/>
      <c r="F7" s="549"/>
      <c r="G7" s="2"/>
      <c r="H7" s="2"/>
      <c r="I7" s="2"/>
      <c r="J7" s="2"/>
      <c r="K7" s="2"/>
      <c r="L7" s="2"/>
    </row>
    <row r="8" spans="1:12" ht="22.5" customHeight="1" x14ac:dyDescent="0.2">
      <c r="A8" s="1" t="s">
        <v>2</v>
      </c>
      <c r="B8" s="608"/>
      <c r="C8" s="608"/>
      <c r="D8" s="608"/>
      <c r="E8" s="682"/>
      <c r="F8" s="607" t="s">
        <v>3</v>
      </c>
      <c r="G8" s="126"/>
      <c r="H8" s="126"/>
      <c r="I8" s="126"/>
      <c r="J8" s="7"/>
      <c r="K8" s="7"/>
      <c r="L8" s="2"/>
    </row>
    <row r="9" spans="1:12" ht="13.5" customHeight="1" x14ac:dyDescent="0.2">
      <c r="A9" s="1"/>
      <c r="B9" s="608"/>
      <c r="C9" s="608"/>
      <c r="D9" s="608"/>
      <c r="E9" s="682"/>
      <c r="F9" s="607"/>
      <c r="G9" s="126"/>
      <c r="H9" s="126"/>
      <c r="I9" s="126"/>
      <c r="J9" s="7"/>
      <c r="K9" s="7"/>
      <c r="L9" s="2"/>
    </row>
    <row r="10" spans="1:12" ht="13.5" customHeight="1" x14ac:dyDescent="0.2">
      <c r="A10" s="2"/>
      <c r="B10" s="608"/>
      <c r="C10" s="608"/>
      <c r="D10" s="608"/>
      <c r="E10" s="682"/>
      <c r="F10" s="1333" t="s">
        <v>4</v>
      </c>
      <c r="G10" s="172" t="str">
        <f>Logo!B1</f>
        <v>2026/27</v>
      </c>
      <c r="H10" s="172"/>
      <c r="I10" s="172"/>
      <c r="J10" s="7"/>
      <c r="K10" s="7"/>
      <c r="L10" s="2"/>
    </row>
    <row r="11" spans="1:12" ht="13.5" thickBot="1" x14ac:dyDescent="0.25">
      <c r="A11" s="2"/>
      <c r="B11" s="2"/>
      <c r="C11" s="2"/>
      <c r="D11" s="2"/>
      <c r="E11" s="2"/>
      <c r="F11" s="549"/>
      <c r="G11" s="2"/>
      <c r="H11" s="2"/>
      <c r="I11" s="2"/>
      <c r="J11" s="2"/>
      <c r="K11" s="2"/>
      <c r="L11" s="2"/>
    </row>
    <row r="12" spans="1:12" s="613" customFormat="1" ht="18" customHeight="1" thickTop="1" x14ac:dyDescent="0.25">
      <c r="A12" s="609"/>
      <c r="B12" s="2882"/>
      <c r="C12" s="2882"/>
      <c r="D12" s="2882"/>
      <c r="E12" s="2882"/>
      <c r="F12" s="2882"/>
      <c r="G12" s="2883"/>
      <c r="H12" s="722" t="s">
        <v>7</v>
      </c>
      <c r="I12" s="611" t="s">
        <v>8</v>
      </c>
      <c r="J12" s="612"/>
    </row>
    <row r="13" spans="1:12" ht="18" customHeight="1" thickBot="1" x14ac:dyDescent="0.25">
      <c r="A13" s="131"/>
      <c r="B13" s="2864"/>
      <c r="C13" s="2864"/>
      <c r="D13" s="2864"/>
      <c r="E13" s="2864"/>
      <c r="F13" s="2864"/>
      <c r="G13" s="2865"/>
      <c r="H13" s="686"/>
      <c r="I13" s="616"/>
      <c r="J13" s="115"/>
    </row>
    <row r="14" spans="1:12" ht="116.25" customHeight="1" x14ac:dyDescent="0.2">
      <c r="A14" s="138"/>
      <c r="B14" s="617" t="s">
        <v>479</v>
      </c>
      <c r="C14" s="761" t="s">
        <v>94</v>
      </c>
      <c r="D14" s="688" t="s">
        <v>11</v>
      </c>
      <c r="E14" s="617" t="s">
        <v>46</v>
      </c>
      <c r="F14" s="689" t="s">
        <v>480</v>
      </c>
      <c r="G14" s="688" t="s">
        <v>11</v>
      </c>
      <c r="H14" s="568" t="s">
        <v>13</v>
      </c>
      <c r="I14" s="568" t="s">
        <v>497</v>
      </c>
    </row>
    <row r="15" spans="1:12" ht="13.5" thickBot="1" x14ac:dyDescent="0.25">
      <c r="A15" s="143"/>
      <c r="B15" s="690"/>
      <c r="C15" s="691"/>
      <c r="D15" s="762"/>
      <c r="E15" s="43"/>
      <c r="F15" s="691"/>
      <c r="G15" s="2"/>
      <c r="H15" s="616"/>
      <c r="I15" s="16"/>
    </row>
    <row r="16" spans="1:12" s="554" customFormat="1" ht="20.25" customHeight="1" x14ac:dyDescent="0.2">
      <c r="A16" s="622" t="s">
        <v>142</v>
      </c>
      <c r="B16" s="694"/>
      <c r="C16" s="763">
        <v>27</v>
      </c>
      <c r="D16" s="765">
        <f>B16*C16</f>
        <v>0</v>
      </c>
      <c r="E16" s="694"/>
      <c r="F16" s="763">
        <v>3</v>
      </c>
      <c r="G16" s="1673">
        <f>E16*F16</f>
        <v>0</v>
      </c>
      <c r="H16" s="629"/>
      <c r="I16" s="630">
        <f>D16+G16-H16</f>
        <v>0</v>
      </c>
    </row>
    <row r="17" spans="1:9" s="554" customFormat="1" ht="20.25" customHeight="1" x14ac:dyDescent="0.2">
      <c r="A17" s="631" t="s">
        <v>143</v>
      </c>
      <c r="B17" s="699"/>
      <c r="C17" s="698">
        <v>26</v>
      </c>
      <c r="D17" s="701">
        <f>B17*C17</f>
        <v>0</v>
      </c>
      <c r="E17" s="769"/>
      <c r="F17" s="633">
        <v>2</v>
      </c>
      <c r="G17" s="770">
        <f>E17*F17</f>
        <v>0</v>
      </c>
      <c r="H17" s="702"/>
      <c r="I17" s="703">
        <f>D17+G17-H17</f>
        <v>0</v>
      </c>
    </row>
    <row r="18" spans="1:9" s="554" customFormat="1" ht="13.5" thickBot="1" x14ac:dyDescent="0.25">
      <c r="A18" s="670"/>
      <c r="B18" s="549"/>
      <c r="C18" s="549"/>
      <c r="D18" s="549"/>
      <c r="E18" s="549"/>
      <c r="F18" s="549"/>
      <c r="G18" s="549"/>
      <c r="H18" s="670"/>
      <c r="I18" s="671"/>
    </row>
    <row r="19" spans="1:9" s="554" customFormat="1" ht="20.25" customHeight="1" thickTop="1" thickBot="1" x14ac:dyDescent="0.25">
      <c r="A19" s="672" t="s">
        <v>11</v>
      </c>
      <c r="B19" s="106">
        <f>SUM(B16:B17)</f>
        <v>0</v>
      </c>
      <c r="C19" s="673" t="s">
        <v>15</v>
      </c>
      <c r="D19" s="758">
        <f>SUM(D16:D18)</f>
        <v>0</v>
      </c>
      <c r="E19" s="106">
        <f>SUM(E17)</f>
        <v>0</v>
      </c>
      <c r="F19" s="673" t="s">
        <v>15</v>
      </c>
      <c r="G19" s="675">
        <f>SUM(G17:G18)</f>
        <v>0</v>
      </c>
      <c r="H19" s="704">
        <f>SUM(H16:H17)</f>
        <v>0</v>
      </c>
      <c r="I19" s="705">
        <f>SUM(I16:I18)</f>
        <v>0</v>
      </c>
    </row>
    <row r="20" spans="1:9" ht="13.5" thickTop="1" x14ac:dyDescent="0.2"/>
    <row r="21" spans="1:9" x14ac:dyDescent="0.2">
      <c r="A21" s="159" t="s">
        <v>481</v>
      </c>
    </row>
    <row r="22" spans="1:9" x14ac:dyDescent="0.2">
      <c r="A22" s="159" t="s">
        <v>493</v>
      </c>
    </row>
  </sheetData>
  <mergeCells count="2">
    <mergeCell ref="B12:G12"/>
    <mergeCell ref="B13:G13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Tabelle18"/>
  <dimension ref="A1:O26"/>
  <sheetViews>
    <sheetView showGridLines="0" zoomScaleNormal="100" workbookViewId="0"/>
  </sheetViews>
  <sheetFormatPr baseColWidth="10" defaultRowHeight="12.75" x14ac:dyDescent="0.2"/>
  <cols>
    <col min="1" max="1" width="6.85546875" customWidth="1"/>
    <col min="2" max="3" width="7" customWidth="1"/>
    <col min="4" max="4" width="6.28515625" customWidth="1"/>
    <col min="5" max="5" width="9" customWidth="1"/>
    <col min="6" max="6" width="8.5703125" customWidth="1"/>
    <col min="7" max="7" width="8.7109375" customWidth="1"/>
    <col min="8" max="13" width="10.7109375" customWidth="1"/>
    <col min="14" max="14" width="10.140625" customWidth="1"/>
    <col min="15" max="15" width="9.7109375" style="554" customWidth="1"/>
    <col min="16" max="16" width="0.42578125" customWidth="1"/>
  </cols>
  <sheetData>
    <row r="1" spans="1:15" x14ac:dyDescent="0.2">
      <c r="A1" t="s">
        <v>409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s="263" customFormat="1" ht="21.75" customHeight="1" x14ac:dyDescent="0.25">
      <c r="A3" s="261" t="s">
        <v>227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869"/>
    </row>
    <row r="4" spans="1:15" s="263" customFormat="1" ht="18" x14ac:dyDescent="0.25">
      <c r="A4" s="261"/>
      <c r="B4" s="261"/>
      <c r="C4" s="261"/>
      <c r="D4" s="261"/>
      <c r="E4" s="261"/>
      <c r="F4" s="261"/>
      <c r="G4" s="261"/>
      <c r="H4" s="870"/>
      <c r="I4" s="870"/>
      <c r="J4" s="870"/>
      <c r="K4" s="870"/>
      <c r="L4" s="870"/>
      <c r="M4" s="870"/>
      <c r="N4" s="261"/>
      <c r="O4" s="869"/>
    </row>
    <row r="5" spans="1:15" ht="1.5" customHeight="1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549"/>
    </row>
    <row r="6" spans="1:15" s="270" customFormat="1" ht="7.5" customHeight="1" x14ac:dyDescent="0.2">
      <c r="A6"/>
      <c r="B6" s="266"/>
      <c r="C6" s="1162"/>
      <c r="D6" s="1162"/>
      <c r="E6" s="1162"/>
      <c r="F6" s="1162"/>
      <c r="G6" s="1162"/>
      <c r="H6"/>
      <c r="I6" s="1165"/>
      <c r="J6" s="1165"/>
      <c r="K6" s="1165"/>
      <c r="L6" s="1323"/>
      <c r="M6" s="1323"/>
      <c r="O6" s="1332"/>
    </row>
    <row r="7" spans="1:15" ht="14.25" customHeight="1" x14ac:dyDescent="0.25">
      <c r="A7" s="271" t="s">
        <v>2</v>
      </c>
      <c r="B7" s="272"/>
      <c r="C7" s="1163"/>
      <c r="D7" s="1163"/>
      <c r="E7" s="1163"/>
      <c r="F7" s="1163"/>
      <c r="G7" s="1163"/>
      <c r="H7" s="271" t="s">
        <v>3</v>
      </c>
      <c r="I7" s="1165"/>
      <c r="J7" s="1165"/>
      <c r="K7" s="1165"/>
      <c r="L7" s="1323"/>
      <c r="M7" s="1324" t="s">
        <v>4</v>
      </c>
      <c r="N7" t="str">
        <f>Logo!B1</f>
        <v>2026/27</v>
      </c>
      <c r="O7" s="1332"/>
    </row>
    <row r="8" spans="1:15" ht="9" customHeight="1" x14ac:dyDescent="0.2">
      <c r="A8" s="1"/>
      <c r="B8" s="2"/>
      <c r="C8" s="1164"/>
      <c r="D8" s="1164"/>
      <c r="E8" s="1164"/>
      <c r="F8" s="1164"/>
      <c r="G8" s="1164"/>
      <c r="H8" s="1"/>
      <c r="I8" s="1165"/>
      <c r="J8" s="1165"/>
      <c r="K8" s="1165"/>
      <c r="L8" s="1323"/>
      <c r="M8" s="1323"/>
      <c r="O8" s="1332"/>
    </row>
    <row r="9" spans="1:15" x14ac:dyDescent="0.2">
      <c r="A9" s="2"/>
      <c r="B9" s="2"/>
      <c r="C9" s="2"/>
      <c r="D9" s="2"/>
      <c r="E9" s="2"/>
      <c r="F9" s="2"/>
      <c r="G9" s="2"/>
      <c r="H9" s="1"/>
      <c r="I9" s="5"/>
      <c r="J9" s="5"/>
      <c r="K9" s="5"/>
      <c r="L9" s="5"/>
      <c r="M9" s="5"/>
      <c r="N9" s="2"/>
      <c r="O9" s="549"/>
    </row>
    <row r="10" spans="1:15" ht="13.5" thickBot="1" x14ac:dyDescent="0.25">
      <c r="A10" s="2"/>
      <c r="B10" s="2"/>
      <c r="C10" s="2"/>
      <c r="D10" s="2"/>
      <c r="E10" s="2"/>
      <c r="F10" s="2"/>
      <c r="G10" s="2"/>
      <c r="H10" s="1"/>
      <c r="I10" s="5"/>
      <c r="J10" s="5"/>
      <c r="K10" s="5"/>
      <c r="L10" s="5"/>
      <c r="M10" s="5"/>
      <c r="N10" s="2"/>
      <c r="O10" s="549"/>
    </row>
    <row r="11" spans="1:15" s="281" customFormat="1" ht="16.5" thickTop="1" x14ac:dyDescent="0.25">
      <c r="A11" s="274"/>
      <c r="B11" s="3024" t="s">
        <v>5</v>
      </c>
      <c r="C11" s="2882"/>
      <c r="D11" s="2882"/>
      <c r="E11" s="2882"/>
      <c r="F11" s="2882"/>
      <c r="G11" s="3025"/>
      <c r="H11" s="3024" t="s">
        <v>6</v>
      </c>
      <c r="I11" s="2882"/>
      <c r="J11" s="2882"/>
      <c r="K11" s="2882"/>
      <c r="L11" s="2882"/>
      <c r="M11" s="2882"/>
      <c r="N11" s="279" t="s">
        <v>73</v>
      </c>
      <c r="O11" s="871" t="s">
        <v>8</v>
      </c>
    </row>
    <row r="12" spans="1:15" ht="15.75" x14ac:dyDescent="0.25">
      <c r="A12" s="282"/>
      <c r="B12" s="2"/>
      <c r="C12" s="2"/>
      <c r="D12" s="2"/>
      <c r="E12" s="2"/>
      <c r="F12" s="2"/>
      <c r="G12" s="223"/>
      <c r="I12" s="2"/>
      <c r="J12" s="2"/>
      <c r="K12" s="2"/>
      <c r="L12" s="2"/>
      <c r="M12" s="2"/>
      <c r="N12" s="116"/>
      <c r="O12" s="671"/>
    </row>
    <row r="13" spans="1:15" ht="13.5" thickBot="1" x14ac:dyDescent="0.25">
      <c r="A13" s="13"/>
      <c r="B13" s="117"/>
      <c r="C13" s="83"/>
      <c r="D13" s="83"/>
      <c r="E13" s="83"/>
      <c r="F13" s="83"/>
      <c r="G13" s="118"/>
      <c r="H13" s="3026" t="s">
        <v>305</v>
      </c>
      <c r="I13" s="2879"/>
      <c r="J13" s="2879"/>
      <c r="K13" s="2879"/>
      <c r="L13" s="2879"/>
      <c r="M13" s="2879"/>
      <c r="N13" s="1176"/>
      <c r="O13" s="1177"/>
    </row>
    <row r="14" spans="1:15" s="389" customFormat="1" ht="90.75" customHeight="1" thickTop="1" x14ac:dyDescent="0.2">
      <c r="A14" s="1170" t="s">
        <v>228</v>
      </c>
      <c r="B14" s="2944" t="s">
        <v>39</v>
      </c>
      <c r="C14" s="3022" t="s">
        <v>77</v>
      </c>
      <c r="D14" s="3031" t="s">
        <v>11</v>
      </c>
      <c r="E14" s="2935" t="s">
        <v>298</v>
      </c>
      <c r="F14" s="3019"/>
      <c r="G14" s="3019"/>
      <c r="H14" s="3020" t="s">
        <v>229</v>
      </c>
      <c r="I14" s="3022" t="s">
        <v>248</v>
      </c>
      <c r="J14" s="3033" t="s">
        <v>11</v>
      </c>
      <c r="K14" s="3027" t="s">
        <v>230</v>
      </c>
      <c r="L14" s="3022" t="s">
        <v>248</v>
      </c>
      <c r="M14" s="3029" t="s">
        <v>11</v>
      </c>
      <c r="N14" s="1171" t="s">
        <v>83</v>
      </c>
      <c r="O14" s="1172" t="s">
        <v>496</v>
      </c>
    </row>
    <row r="15" spans="1:15" s="389" customFormat="1" ht="22.5" x14ac:dyDescent="0.2">
      <c r="A15" s="1173"/>
      <c r="B15" s="3021"/>
      <c r="C15" s="3023"/>
      <c r="D15" s="3032"/>
      <c r="E15" s="887" t="s">
        <v>23</v>
      </c>
      <c r="F15" s="886" t="s">
        <v>86</v>
      </c>
      <c r="G15" s="1285" t="s">
        <v>11</v>
      </c>
      <c r="H15" s="3021"/>
      <c r="I15" s="3023"/>
      <c r="J15" s="3034"/>
      <c r="K15" s="3028"/>
      <c r="L15" s="3023"/>
      <c r="M15" s="3030"/>
      <c r="N15" s="1174"/>
      <c r="O15" s="1175"/>
    </row>
    <row r="16" spans="1:15" ht="13.5" thickBot="1" x14ac:dyDescent="0.25">
      <c r="A16" s="33"/>
      <c r="B16" s="34"/>
      <c r="C16" s="34"/>
      <c r="D16" s="35"/>
      <c r="E16" s="36"/>
      <c r="F16" s="37"/>
      <c r="G16" s="1286"/>
      <c r="H16" s="422"/>
      <c r="I16" s="29"/>
      <c r="J16" s="297"/>
      <c r="K16" s="39"/>
      <c r="L16" s="29"/>
      <c r="M16" s="31"/>
      <c r="N16" s="1281"/>
      <c r="O16" s="875"/>
    </row>
    <row r="17" spans="1:15" s="320" customFormat="1" ht="21" customHeight="1" thickTop="1" x14ac:dyDescent="0.2">
      <c r="A17" s="876"/>
      <c r="B17" s="1166"/>
      <c r="C17" s="310"/>
      <c r="D17" s="311"/>
      <c r="E17" s="1168"/>
      <c r="F17" s="313"/>
      <c r="G17" s="1287"/>
      <c r="H17" s="1288"/>
      <c r="I17" s="310"/>
      <c r="J17" s="311"/>
      <c r="K17" s="1166"/>
      <c r="L17" s="310"/>
      <c r="M17" s="314"/>
      <c r="N17" s="1282"/>
      <c r="O17" s="877"/>
    </row>
    <row r="18" spans="1:15" s="320" customFormat="1" ht="21" customHeight="1" x14ac:dyDescent="0.2">
      <c r="A18" s="321" t="s">
        <v>231</v>
      </c>
      <c r="B18" s="1290"/>
      <c r="C18" s="322">
        <v>18</v>
      </c>
      <c r="D18" s="878">
        <f>B18*C18</f>
        <v>0</v>
      </c>
      <c r="E18" s="1291"/>
      <c r="F18" s="320">
        <v>1.2</v>
      </c>
      <c r="G18" s="1275">
        <f>E18*F18</f>
        <v>0</v>
      </c>
      <c r="H18" s="1292"/>
      <c r="I18" s="322">
        <v>7</v>
      </c>
      <c r="J18" s="878">
        <f>H18*I18</f>
        <v>0</v>
      </c>
      <c r="K18" s="1290"/>
      <c r="L18" s="322">
        <v>11.5</v>
      </c>
      <c r="M18" s="879">
        <f>K18*L18</f>
        <v>0</v>
      </c>
      <c r="N18" s="1283"/>
      <c r="O18" s="883">
        <f>D18+G18+J18+M18-N18+I21</f>
        <v>0</v>
      </c>
    </row>
    <row r="19" spans="1:15" s="320" customFormat="1" ht="21" customHeight="1" thickBot="1" x14ac:dyDescent="0.25">
      <c r="A19" s="334"/>
      <c r="B19" s="1167"/>
      <c r="C19" s="335"/>
      <c r="D19" s="880"/>
      <c r="E19" s="1169"/>
      <c r="F19" s="337"/>
      <c r="G19" s="1188"/>
      <c r="H19" s="1289"/>
      <c r="I19" s="335"/>
      <c r="J19" s="336"/>
      <c r="K19" s="1167"/>
      <c r="L19" s="335"/>
      <c r="M19" s="338"/>
      <c r="N19" s="1284"/>
      <c r="O19" s="881"/>
    </row>
    <row r="20" spans="1:15" s="320" customFormat="1" ht="21" customHeight="1" thickTop="1" x14ac:dyDescent="0.2">
      <c r="A20" s="2" t="s">
        <v>546</v>
      </c>
      <c r="B20" s="2"/>
      <c r="C20" s="2"/>
      <c r="D20" s="2"/>
      <c r="E20" s="2"/>
      <c r="F20" s="2"/>
      <c r="G20" s="2"/>
      <c r="H20" s="2"/>
      <c r="I20" s="2"/>
      <c r="J20"/>
      <c r="K20"/>
      <c r="L20"/>
      <c r="M20"/>
      <c r="N20"/>
      <c r="O20" s="882"/>
    </row>
    <row r="21" spans="1:15" s="320" customFormat="1" ht="21" customHeight="1" x14ac:dyDescent="0.2">
      <c r="A21" s="2" t="s">
        <v>547</v>
      </c>
      <c r="B21" s="2"/>
      <c r="C21" s="2"/>
      <c r="D21" s="1700"/>
      <c r="E21" s="2"/>
      <c r="F21" s="2" t="s">
        <v>548</v>
      </c>
      <c r="G21" s="2"/>
      <c r="H21" s="2"/>
      <c r="I21" s="1700"/>
      <c r="J21"/>
      <c r="K21"/>
      <c r="L21"/>
      <c r="M21"/>
      <c r="N21"/>
      <c r="O21" s="554"/>
    </row>
    <row r="22" spans="1:15" s="320" customFormat="1" ht="21" customHeight="1" x14ac:dyDescent="0.2">
      <c r="A22" s="159" t="s">
        <v>494</v>
      </c>
      <c r="B22"/>
      <c r="C22"/>
      <c r="D22"/>
      <c r="E22"/>
      <c r="F22"/>
      <c r="G22"/>
      <c r="H22"/>
      <c r="I22"/>
      <c r="J22"/>
      <c r="K22"/>
      <c r="L22"/>
      <c r="M22"/>
      <c r="N22"/>
      <c r="O22" s="554"/>
    </row>
    <row r="23" spans="1:15" hidden="1" x14ac:dyDescent="0.2"/>
    <row r="24" spans="1:15" s="320" customFormat="1" ht="21" customHeight="1" x14ac:dyDescent="0.2">
      <c r="J24" s="2"/>
      <c r="K24" s="2"/>
      <c r="L24"/>
      <c r="M24"/>
      <c r="N24"/>
      <c r="O24" s="554"/>
    </row>
    <row r="25" spans="1:15" s="320" customFormat="1" ht="21" customHeight="1" x14ac:dyDescent="0.2">
      <c r="J25" s="2"/>
      <c r="L25"/>
      <c r="M25"/>
      <c r="N25"/>
      <c r="O25" s="554"/>
    </row>
    <row r="26" spans="1:15" s="320" customFormat="1" ht="21" customHeight="1" x14ac:dyDescent="0.2">
      <c r="J26"/>
      <c r="K26"/>
      <c r="L26"/>
      <c r="M26"/>
      <c r="N26"/>
      <c r="O26" s="554"/>
    </row>
  </sheetData>
  <sheetProtection sheet="1" objects="1" scenarios="1"/>
  <customSheetViews>
    <customSheetView guid="{2CE9943A-8A31-4E31-B3EE-3F9C82D3339D}" showGridLines="0" fitToPage="1" hiddenRows="1">
      <pageMargins left="0.78740157480314965" right="0.78740157480314965" top="0.98425196850393704" bottom="0.98425196850393704" header="0.51181102362204722" footer="0.51181102362204722"/>
      <printOptions horizontalCentered="1"/>
      <pageSetup paperSize="9" scale="96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13">
    <mergeCell ref="E14:G14"/>
    <mergeCell ref="H14:H15"/>
    <mergeCell ref="I14:I15"/>
    <mergeCell ref="H11:M11"/>
    <mergeCell ref="B11:G11"/>
    <mergeCell ref="H13:M13"/>
    <mergeCell ref="K14:K15"/>
    <mergeCell ref="L14:L15"/>
    <mergeCell ref="M14:M15"/>
    <mergeCell ref="B14:B15"/>
    <mergeCell ref="C14:C15"/>
    <mergeCell ref="D14:D15"/>
    <mergeCell ref="J14:J15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Tabelle68"/>
  <dimension ref="A1:T31"/>
  <sheetViews>
    <sheetView showGridLines="0" zoomScale="70" zoomScaleNormal="70" workbookViewId="0">
      <selection activeCell="C8" sqref="C8"/>
    </sheetView>
  </sheetViews>
  <sheetFormatPr baseColWidth="10" defaultRowHeight="12.75" x14ac:dyDescent="0.2"/>
  <cols>
    <col min="1" max="1" width="6.85546875" customWidth="1"/>
    <col min="2" max="3" width="7" customWidth="1"/>
    <col min="4" max="4" width="6.7109375" customWidth="1"/>
    <col min="5" max="5" width="9" customWidth="1"/>
    <col min="6" max="6" width="8.5703125" customWidth="1"/>
    <col min="7" max="7" width="6.5703125" customWidth="1"/>
    <col min="8" max="8" width="7" customWidth="1"/>
    <col min="10" max="10" width="7" customWidth="1"/>
    <col min="12" max="12" width="8.140625" customWidth="1"/>
    <col min="13" max="13" width="8.42578125" customWidth="1"/>
    <col min="14" max="14" width="7" customWidth="1"/>
    <col min="15" max="15" width="6.5703125" customWidth="1"/>
    <col min="16" max="17" width="6.42578125" customWidth="1"/>
    <col min="18" max="18" width="6.5703125" customWidth="1"/>
    <col min="19" max="19" width="10.140625" customWidth="1"/>
    <col min="20" max="20" width="9.7109375" style="554" customWidth="1"/>
    <col min="21" max="21" width="0.42578125" customWidth="1"/>
  </cols>
  <sheetData>
    <row r="1" spans="1:20" x14ac:dyDescent="0.2">
      <c r="A1" t="s">
        <v>410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263" customFormat="1" ht="21" customHeight="1" x14ac:dyDescent="0.25">
      <c r="A3" s="261" t="s">
        <v>232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869"/>
    </row>
    <row r="4" spans="1:20" s="263" customFormat="1" ht="18" x14ac:dyDescent="0.25">
      <c r="A4" s="261"/>
      <c r="B4" s="261"/>
      <c r="C4" s="261"/>
      <c r="D4" s="261"/>
      <c r="E4" s="261"/>
      <c r="F4" s="261"/>
      <c r="G4" s="261"/>
      <c r="H4" s="261"/>
      <c r="K4" s="261" t="s">
        <v>233</v>
      </c>
      <c r="L4" s="261"/>
      <c r="M4" s="870"/>
      <c r="N4" s="870"/>
      <c r="O4" s="870"/>
      <c r="P4" s="870"/>
      <c r="Q4" s="870"/>
      <c r="R4" s="870"/>
      <c r="S4" s="261"/>
      <c r="T4" s="869"/>
    </row>
    <row r="5" spans="1:20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549"/>
    </row>
    <row r="6" spans="1:20" ht="1.5" customHeight="1" x14ac:dyDescent="0.2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549"/>
    </row>
    <row r="7" spans="1:20" s="270" customFormat="1" ht="7.5" customHeight="1" x14ac:dyDescent="0.2">
      <c r="A7"/>
      <c r="B7" s="266"/>
      <c r="C7" s="1162"/>
      <c r="D7" s="1162"/>
      <c r="E7" s="1162"/>
      <c r="F7" s="1162"/>
      <c r="G7" s="1162"/>
      <c r="H7" s="1325"/>
      <c r="I7"/>
      <c r="J7" s="1165"/>
      <c r="K7" s="1165"/>
      <c r="L7" s="1165"/>
      <c r="M7" s="1323"/>
      <c r="N7" s="1323"/>
      <c r="P7" s="1332"/>
    </row>
    <row r="8" spans="1:20" ht="14.25" customHeight="1" x14ac:dyDescent="0.25">
      <c r="A8" s="271" t="s">
        <v>2</v>
      </c>
      <c r="B8" s="272"/>
      <c r="C8" s="1163"/>
      <c r="D8" s="1163"/>
      <c r="E8" s="1163"/>
      <c r="F8" s="1163"/>
      <c r="G8" s="1163"/>
      <c r="H8" s="162"/>
      <c r="I8" s="271" t="s">
        <v>3</v>
      </c>
      <c r="J8" s="1165"/>
      <c r="K8" s="1165"/>
      <c r="L8" s="1165"/>
      <c r="M8" s="1323"/>
      <c r="N8" s="1324" t="s">
        <v>4</v>
      </c>
      <c r="O8" t="str">
        <f>Logo!B1</f>
        <v>2026/27</v>
      </c>
      <c r="P8" s="1332"/>
      <c r="T8"/>
    </row>
    <row r="9" spans="1:20" ht="9" customHeight="1" x14ac:dyDescent="0.2">
      <c r="A9" s="1"/>
      <c r="B9" s="2"/>
      <c r="C9" s="1164"/>
      <c r="D9" s="1164"/>
      <c r="E9" s="1164"/>
      <c r="F9" s="1164"/>
      <c r="G9" s="1164"/>
      <c r="H9" s="162"/>
      <c r="I9" s="1"/>
      <c r="J9" s="1165"/>
      <c r="K9" s="1165"/>
      <c r="L9" s="1165"/>
      <c r="M9" s="1323"/>
      <c r="N9" s="1323"/>
      <c r="P9" s="1332"/>
      <c r="T9"/>
    </row>
    <row r="10" spans="1:2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1"/>
      <c r="N10" s="5"/>
      <c r="O10" s="5"/>
      <c r="P10" s="5"/>
      <c r="Q10" s="5"/>
      <c r="R10" s="5"/>
      <c r="S10" s="2"/>
      <c r="T10" s="549"/>
    </row>
    <row r="11" spans="1:20" ht="13.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1"/>
      <c r="N11" s="5"/>
      <c r="O11" s="5"/>
      <c r="P11" s="5"/>
      <c r="Q11" s="5"/>
      <c r="R11" s="5"/>
      <c r="S11" s="2"/>
      <c r="T11" s="549"/>
    </row>
    <row r="12" spans="1:20" s="281" customFormat="1" ht="16.5" thickTop="1" x14ac:dyDescent="0.25">
      <c r="A12" s="274"/>
      <c r="B12" s="275" t="s">
        <v>5</v>
      </c>
      <c r="C12" s="276"/>
      <c r="D12" s="276"/>
      <c r="E12" s="276"/>
      <c r="F12" s="276"/>
      <c r="G12" s="277"/>
      <c r="H12" s="275" t="s">
        <v>6</v>
      </c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9" t="s">
        <v>73</v>
      </c>
      <c r="T12" s="871" t="s">
        <v>8</v>
      </c>
    </row>
    <row r="13" spans="1:20" ht="16.5" thickBot="1" x14ac:dyDescent="0.3">
      <c r="A13" s="282"/>
      <c r="B13" s="2"/>
      <c r="C13" s="2"/>
      <c r="D13" s="2"/>
      <c r="E13" s="2"/>
      <c r="F13" s="2"/>
      <c r="G13" s="2"/>
      <c r="H13" s="114" t="s">
        <v>305</v>
      </c>
      <c r="I13" s="88"/>
      <c r="J13" s="872"/>
      <c r="K13" s="88"/>
      <c r="L13" s="88"/>
      <c r="M13" s="283"/>
      <c r="N13" s="283"/>
      <c r="O13" s="283"/>
      <c r="P13" s="283"/>
      <c r="Q13" s="283"/>
      <c r="R13" s="283"/>
      <c r="S13" s="116"/>
      <c r="T13" s="671"/>
    </row>
    <row r="14" spans="1:20" ht="13.5" thickBot="1" x14ac:dyDescent="0.25">
      <c r="A14" s="13"/>
      <c r="B14" s="117"/>
      <c r="C14" s="83"/>
      <c r="D14" s="83"/>
      <c r="E14" s="83"/>
      <c r="F14" s="83"/>
      <c r="G14" s="118"/>
      <c r="H14" s="285" t="s">
        <v>74</v>
      </c>
      <c r="I14" s="286"/>
      <c r="J14" s="285"/>
      <c r="K14" s="286"/>
      <c r="L14" s="287"/>
      <c r="M14" s="3062"/>
      <c r="N14" s="3062"/>
      <c r="O14" s="3062"/>
      <c r="P14" s="3062"/>
      <c r="Q14" s="3062"/>
      <c r="R14" s="3062"/>
      <c r="S14" s="873"/>
      <c r="T14" s="873"/>
    </row>
    <row r="15" spans="1:20" ht="145.5" customHeight="1" thickTop="1" x14ac:dyDescent="0.2">
      <c r="A15" s="21" t="s">
        <v>228</v>
      </c>
      <c r="B15" s="22" t="s">
        <v>39</v>
      </c>
      <c r="C15" s="22" t="s">
        <v>77</v>
      </c>
      <c r="D15" s="23" t="s">
        <v>11</v>
      </c>
      <c r="E15" s="294" t="s">
        <v>306</v>
      </c>
      <c r="F15" s="295"/>
      <c r="G15" s="296"/>
      <c r="H15" s="22" t="s">
        <v>39</v>
      </c>
      <c r="I15" s="3060" t="s">
        <v>700</v>
      </c>
      <c r="J15" s="22" t="s">
        <v>39</v>
      </c>
      <c r="K15" s="3060" t="s">
        <v>297</v>
      </c>
      <c r="L15" s="94" t="s">
        <v>11</v>
      </c>
      <c r="M15" s="3067" t="s">
        <v>229</v>
      </c>
      <c r="N15" s="3065" t="s">
        <v>81</v>
      </c>
      <c r="O15" s="3063" t="s">
        <v>11</v>
      </c>
      <c r="P15" s="3070" t="s">
        <v>230</v>
      </c>
      <c r="Q15" s="3065" t="s">
        <v>81</v>
      </c>
      <c r="R15" s="3063" t="s">
        <v>11</v>
      </c>
      <c r="S15" s="248" t="s">
        <v>83</v>
      </c>
      <c r="T15" s="874" t="s">
        <v>496</v>
      </c>
    </row>
    <row r="16" spans="1:20" ht="22.5" x14ac:dyDescent="0.2">
      <c r="A16" s="33"/>
      <c r="B16" s="34"/>
      <c r="C16" s="34"/>
      <c r="D16" s="35"/>
      <c r="E16" s="887" t="s">
        <v>23</v>
      </c>
      <c r="F16" s="886" t="s">
        <v>86</v>
      </c>
      <c r="G16" s="888" t="s">
        <v>11</v>
      </c>
      <c r="H16" s="39"/>
      <c r="I16" s="3061"/>
      <c r="J16" s="39"/>
      <c r="K16" s="3061"/>
      <c r="L16" s="95"/>
      <c r="M16" s="3068"/>
      <c r="N16" s="3066"/>
      <c r="O16" s="3069"/>
      <c r="P16" s="3071"/>
      <c r="Q16" s="3066"/>
      <c r="R16" s="3064"/>
      <c r="S16" s="252"/>
      <c r="T16" s="875"/>
    </row>
    <row r="17" spans="1:20" ht="13.5" thickBot="1" x14ac:dyDescent="0.25">
      <c r="A17" s="33"/>
      <c r="B17" s="34"/>
      <c r="C17" s="34"/>
      <c r="D17" s="35"/>
      <c r="E17" s="36"/>
      <c r="F17" s="37"/>
      <c r="G17" s="38"/>
      <c r="H17" s="39"/>
      <c r="I17" s="40"/>
      <c r="J17" s="39"/>
      <c r="K17" s="40"/>
      <c r="L17" s="95"/>
      <c r="M17" s="787"/>
      <c r="N17" s="1279"/>
      <c r="O17" s="1280"/>
      <c r="P17" s="39"/>
      <c r="Q17" s="29"/>
      <c r="R17" s="1278"/>
      <c r="S17" s="252"/>
      <c r="T17" s="875"/>
    </row>
    <row r="18" spans="1:20" s="2382" customFormat="1" ht="21" customHeight="1" thickTop="1" x14ac:dyDescent="0.2">
      <c r="A18" s="2375"/>
      <c r="B18" s="3047"/>
      <c r="C18" s="2376"/>
      <c r="D18" s="2377"/>
      <c r="E18" s="3055"/>
      <c r="F18" s="2378"/>
      <c r="G18" s="2379"/>
      <c r="H18" s="3047"/>
      <c r="I18" s="2376"/>
      <c r="J18" s="3048"/>
      <c r="K18" s="2376"/>
      <c r="L18" s="2380"/>
      <c r="M18" s="3047"/>
      <c r="N18" s="2376"/>
      <c r="O18" s="2377"/>
      <c r="P18" s="3049"/>
      <c r="Q18" s="2376"/>
      <c r="R18" s="2380"/>
      <c r="S18" s="3050"/>
      <c r="T18" s="2381"/>
    </row>
    <row r="19" spans="1:20" s="2382" customFormat="1" ht="21" customHeight="1" x14ac:dyDescent="0.2">
      <c r="A19" s="2711" t="s">
        <v>694</v>
      </c>
      <c r="B19" s="3036"/>
      <c r="C19" s="2696">
        <v>16</v>
      </c>
      <c r="D19" s="2698">
        <f>B18*C19</f>
        <v>0</v>
      </c>
      <c r="E19" s="3056"/>
      <c r="F19" s="2694">
        <v>1.2</v>
      </c>
      <c r="G19" s="2695">
        <f>E18*F19</f>
        <v>0</v>
      </c>
      <c r="H19" s="3036"/>
      <c r="I19" s="2696">
        <v>0</v>
      </c>
      <c r="J19" s="3039"/>
      <c r="K19" s="2696">
        <v>0</v>
      </c>
      <c r="L19" s="2697">
        <f>H18*K19</f>
        <v>0</v>
      </c>
      <c r="M19" s="3036"/>
      <c r="N19" s="2696">
        <v>5.5</v>
      </c>
      <c r="O19" s="2698">
        <f>M18*N19</f>
        <v>0</v>
      </c>
      <c r="P19" s="3042"/>
      <c r="Q19" s="2696">
        <v>8</v>
      </c>
      <c r="R19" s="2699">
        <f>P18*Q19</f>
        <v>0</v>
      </c>
      <c r="S19" s="3045"/>
      <c r="T19" s="2700">
        <f>D19+G19+L19+O19+R19-S18</f>
        <v>0</v>
      </c>
    </row>
    <row r="20" spans="1:20" s="2382" customFormat="1" ht="21" customHeight="1" thickBot="1" x14ac:dyDescent="0.25">
      <c r="A20" s="2711"/>
      <c r="B20" s="3051"/>
      <c r="C20" s="2702"/>
      <c r="D20" s="2698"/>
      <c r="E20" s="3057"/>
      <c r="F20" s="2701"/>
      <c r="G20" s="2695"/>
      <c r="H20" s="3051"/>
      <c r="I20" s="2702"/>
      <c r="J20" s="3052"/>
      <c r="K20" s="2702"/>
      <c r="L20" s="2697"/>
      <c r="M20" s="3051"/>
      <c r="N20" s="2702"/>
      <c r="O20" s="2703"/>
      <c r="P20" s="3053"/>
      <c r="Q20" s="2702"/>
      <c r="R20" s="2697"/>
      <c r="S20" s="3054"/>
      <c r="T20" s="2700"/>
    </row>
    <row r="21" spans="1:20" s="2382" customFormat="1" ht="21" customHeight="1" thickTop="1" x14ac:dyDescent="0.2">
      <c r="A21" s="2712"/>
      <c r="B21" s="3047"/>
      <c r="C21" s="2706"/>
      <c r="D21" s="2708"/>
      <c r="E21" s="3055"/>
      <c r="F21" s="2704"/>
      <c r="G21" s="2705"/>
      <c r="H21" s="3047"/>
      <c r="I21" s="2706"/>
      <c r="J21" s="3048"/>
      <c r="K21" s="2706"/>
      <c r="L21" s="2707"/>
      <c r="M21" s="3047"/>
      <c r="N21" s="2706"/>
      <c r="O21" s="2708"/>
      <c r="P21" s="3049"/>
      <c r="Q21" s="2706"/>
      <c r="R21" s="2707"/>
      <c r="S21" s="3050"/>
      <c r="T21" s="2709"/>
    </row>
    <row r="22" spans="1:20" s="2382" customFormat="1" ht="21" customHeight="1" x14ac:dyDescent="0.2">
      <c r="A22" s="2711" t="s">
        <v>699</v>
      </c>
      <c r="B22" s="3036"/>
      <c r="C22" s="2702">
        <v>17</v>
      </c>
      <c r="D22" s="2698">
        <f>B21*C22</f>
        <v>0</v>
      </c>
      <c r="E22" s="3056"/>
      <c r="F22" s="2701">
        <v>1.2</v>
      </c>
      <c r="G22" s="2695">
        <f>E21*F22</f>
        <v>0</v>
      </c>
      <c r="H22" s="3036"/>
      <c r="I22" s="2702">
        <v>3</v>
      </c>
      <c r="J22" s="3039"/>
      <c r="K22" s="2702">
        <v>2</v>
      </c>
      <c r="L22" s="2697">
        <f>H21*I22+J21*K22</f>
        <v>0</v>
      </c>
      <c r="M22" s="3036"/>
      <c r="N22" s="2710">
        <v>6</v>
      </c>
      <c r="O22" s="2698">
        <f>M21*N22</f>
        <v>0</v>
      </c>
      <c r="P22" s="3042"/>
      <c r="Q22" s="2710">
        <v>8</v>
      </c>
      <c r="R22" s="2699">
        <f>P21*Q22</f>
        <v>0</v>
      </c>
      <c r="S22" s="3045"/>
      <c r="T22" s="2700">
        <f>D22+G22+L22+O22+R22-S21</f>
        <v>0</v>
      </c>
    </row>
    <row r="23" spans="1:20" s="2382" customFormat="1" ht="21" customHeight="1" thickBot="1" x14ac:dyDescent="0.25">
      <c r="A23" s="2711"/>
      <c r="B23" s="3036"/>
      <c r="C23" s="2702"/>
      <c r="D23" s="2703"/>
      <c r="E23" s="3056"/>
      <c r="F23" s="2701"/>
      <c r="G23" s="2695"/>
      <c r="H23" s="3036"/>
      <c r="I23" s="2702"/>
      <c r="J23" s="3039"/>
      <c r="K23" s="2702"/>
      <c r="L23" s="2697"/>
      <c r="M23" s="3036"/>
      <c r="N23" s="2702"/>
      <c r="O23" s="2703"/>
      <c r="P23" s="3042"/>
      <c r="Q23" s="2702"/>
      <c r="R23" s="2697"/>
      <c r="S23" s="3046"/>
      <c r="T23" s="2700"/>
    </row>
    <row r="24" spans="1:20" s="2027" customFormat="1" ht="14.25" hidden="1" thickTop="1" thickBot="1" x14ac:dyDescent="0.25">
      <c r="A24" s="196"/>
      <c r="B24" s="1591"/>
      <c r="C24" s="1705"/>
      <c r="D24" s="1705"/>
      <c r="E24" s="2739"/>
      <c r="F24" s="2740"/>
      <c r="G24" s="2740"/>
      <c r="H24" s="1591"/>
      <c r="I24" s="1705"/>
      <c r="J24" s="1591"/>
      <c r="K24" s="1705"/>
      <c r="L24" s="1075"/>
      <c r="M24" s="1591"/>
      <c r="N24" s="1705"/>
      <c r="O24" s="1705"/>
      <c r="P24" s="1591"/>
      <c r="Q24" s="1705"/>
      <c r="R24" s="1705"/>
      <c r="S24" s="2741"/>
      <c r="T24" s="2574"/>
    </row>
    <row r="25" spans="1:20" s="2382" customFormat="1" ht="21" customHeight="1" thickTop="1" x14ac:dyDescent="0.2">
      <c r="A25" s="2742"/>
      <c r="B25" s="3035"/>
      <c r="C25" s="2743"/>
      <c r="D25" s="2744"/>
      <c r="E25" s="3058"/>
      <c r="F25" s="2745"/>
      <c r="G25" s="2746"/>
      <c r="H25" s="3035"/>
      <c r="I25" s="2743"/>
      <c r="J25" s="3038"/>
      <c r="K25" s="2743"/>
      <c r="L25" s="2747"/>
      <c r="M25" s="3035"/>
      <c r="N25" s="2743"/>
      <c r="O25" s="2744"/>
      <c r="P25" s="3041"/>
      <c r="Q25" s="2743"/>
      <c r="R25" s="2747"/>
      <c r="S25" s="3044"/>
      <c r="T25" s="2581"/>
    </row>
    <row r="26" spans="1:20" s="2382" customFormat="1" ht="21" customHeight="1" x14ac:dyDescent="0.2">
      <c r="A26" s="321" t="s">
        <v>235</v>
      </c>
      <c r="B26" s="3036"/>
      <c r="C26" s="2387">
        <v>15</v>
      </c>
      <c r="D26" s="2568">
        <f>B25*C26</f>
        <v>0</v>
      </c>
      <c r="E26" s="3056"/>
      <c r="F26" s="2575">
        <v>1.2</v>
      </c>
      <c r="G26" s="2576">
        <f>E25*F26</f>
        <v>0</v>
      </c>
      <c r="H26" s="3036"/>
      <c r="I26" s="2570">
        <v>3</v>
      </c>
      <c r="J26" s="3039"/>
      <c r="K26" s="2570">
        <v>2</v>
      </c>
      <c r="L26" s="2571">
        <f>H25*I26+J25*K26</f>
        <v>0</v>
      </c>
      <c r="M26" s="3036"/>
      <c r="N26" s="2572">
        <v>5.5</v>
      </c>
      <c r="O26" s="2568">
        <f>M25*N26</f>
        <v>0</v>
      </c>
      <c r="P26" s="3042"/>
      <c r="Q26" s="2809">
        <v>8</v>
      </c>
      <c r="R26" s="2577">
        <f>P25*Q26</f>
        <v>0</v>
      </c>
      <c r="S26" s="3045"/>
      <c r="T26" s="2574">
        <f>D26+G26+L26+O26+R26-S25</f>
        <v>0</v>
      </c>
    </row>
    <row r="27" spans="1:20" s="2382" customFormat="1" ht="21" customHeight="1" thickBot="1" x14ac:dyDescent="0.25">
      <c r="A27" s="2389"/>
      <c r="B27" s="3037"/>
      <c r="C27" s="2390"/>
      <c r="D27" s="2391"/>
      <c r="E27" s="3059"/>
      <c r="F27" s="2392"/>
      <c r="G27" s="2393"/>
      <c r="H27" s="3037"/>
      <c r="I27" s="2390"/>
      <c r="J27" s="3040"/>
      <c r="K27" s="2390"/>
      <c r="L27" s="2394"/>
      <c r="M27" s="3037"/>
      <c r="N27" s="2390"/>
      <c r="O27" s="2391"/>
      <c r="P27" s="3043"/>
      <c r="Q27" s="2390"/>
      <c r="R27" s="2394"/>
      <c r="S27" s="3046"/>
      <c r="T27" s="2395"/>
    </row>
    <row r="28" spans="1:20" s="2382" customFormat="1" ht="21" customHeight="1" thickTop="1" thickBot="1" x14ac:dyDescent="0.25">
      <c r="A28" s="2736"/>
      <c r="B28" s="2733"/>
      <c r="C28" s="2731"/>
      <c r="D28" s="2731"/>
      <c r="E28" s="2737"/>
      <c r="F28" s="2732"/>
      <c r="G28" s="2732"/>
      <c r="H28" s="2733"/>
      <c r="I28" s="2731"/>
      <c r="J28" s="2733"/>
      <c r="K28" s="2731"/>
      <c r="L28" s="2731"/>
      <c r="M28" s="2733"/>
      <c r="N28" s="2731"/>
      <c r="O28" s="2731"/>
      <c r="P28" s="2733"/>
      <c r="Q28" s="2731"/>
      <c r="R28" s="2731"/>
      <c r="S28" s="2734"/>
      <c r="T28" s="2738"/>
    </row>
    <row r="29" spans="1:20" ht="31.5" customHeight="1" thickTop="1" thickBot="1" x14ac:dyDescent="0.25">
      <c r="A29" s="2735" t="s">
        <v>11</v>
      </c>
      <c r="B29" s="2748">
        <f>SUM(B18+B21+B25)</f>
        <v>0</v>
      </c>
      <c r="C29" s="2749" t="s">
        <v>277</v>
      </c>
      <c r="D29" s="2750">
        <f>SUM(D19+D22+D26)</f>
        <v>0</v>
      </c>
      <c r="E29" s="2751">
        <f>SUM(E18+E21+E25)</f>
        <v>0</v>
      </c>
      <c r="F29" s="2752" t="s">
        <v>277</v>
      </c>
      <c r="G29" s="2753">
        <f>SUM(G19+G22+G26)</f>
        <v>0</v>
      </c>
      <c r="H29" s="2748">
        <f>SUM(H18+H21+H25)</f>
        <v>0</v>
      </c>
      <c r="I29" s="2754" t="s">
        <v>277</v>
      </c>
      <c r="J29" s="2755">
        <f>SUM(J18+J21+J25)</f>
        <v>0</v>
      </c>
      <c r="K29" s="2754" t="s">
        <v>277</v>
      </c>
      <c r="L29" s="2756">
        <f>SUM(L19+L22+L26)</f>
        <v>0</v>
      </c>
      <c r="M29" s="2757">
        <f>SUM(M18+M21+M25)</f>
        <v>0</v>
      </c>
      <c r="N29" s="2754" t="s">
        <v>277</v>
      </c>
      <c r="O29" s="2758">
        <f>SUM(O19+O22+O26)</f>
        <v>0</v>
      </c>
      <c r="P29" s="2759">
        <f>SUM(P18+P21+P25)</f>
        <v>0</v>
      </c>
      <c r="Q29" s="2749" t="s">
        <v>277</v>
      </c>
      <c r="R29" s="2779">
        <f>SUM(R19+R22+R26)</f>
        <v>0</v>
      </c>
      <c r="S29" s="2759">
        <f>SUM(S18+S21+S25)</f>
        <v>0</v>
      </c>
      <c r="T29" s="2760">
        <f>SUM(T19+T22+T26)</f>
        <v>0</v>
      </c>
    </row>
    <row r="30" spans="1:20" ht="21" customHeight="1" thickTop="1" x14ac:dyDescent="0.2">
      <c r="A30" s="159" t="s">
        <v>494</v>
      </c>
    </row>
    <row r="31" spans="1:20" ht="21.4" customHeight="1" x14ac:dyDescent="0.2">
      <c r="A31" s="2070"/>
    </row>
  </sheetData>
  <sheetProtection sheet="1" objects="1" scenarios="1"/>
  <customSheetViews>
    <customSheetView guid="{2CE9943A-8A31-4E31-B3EE-3F9C82D3339D}" showGridLines="0" fitToPage="1" hiddenRows="1">
      <pageMargins left="0.78740157480314965" right="0.78740157480314965" top="0.98425196850393704" bottom="0.98425196850393704" header="0.51181102362204722" footer="0.51181102362204722"/>
      <printOptions horizontalCentered="1"/>
      <pageSetup paperSize="9" scale="8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0">
    <mergeCell ref="I15:I16"/>
    <mergeCell ref="K15:K16"/>
    <mergeCell ref="M14:R14"/>
    <mergeCell ref="R15:R16"/>
    <mergeCell ref="Q15:Q16"/>
    <mergeCell ref="M15:M16"/>
    <mergeCell ref="N15:N16"/>
    <mergeCell ref="O15:O16"/>
    <mergeCell ref="P15:P16"/>
    <mergeCell ref="B18:B20"/>
    <mergeCell ref="B21:B23"/>
    <mergeCell ref="B25:B27"/>
    <mergeCell ref="E18:E20"/>
    <mergeCell ref="E21:E23"/>
    <mergeCell ref="E25:E27"/>
    <mergeCell ref="H18:H20"/>
    <mergeCell ref="J18:J20"/>
    <mergeCell ref="M18:M20"/>
    <mergeCell ref="P18:P20"/>
    <mergeCell ref="S18:S20"/>
    <mergeCell ref="H21:H23"/>
    <mergeCell ref="J21:J23"/>
    <mergeCell ref="M21:M23"/>
    <mergeCell ref="P21:P23"/>
    <mergeCell ref="S21:S23"/>
    <mergeCell ref="H25:H27"/>
    <mergeCell ref="J25:J27"/>
    <mergeCell ref="M25:M27"/>
    <mergeCell ref="P25:P27"/>
    <mergeCell ref="S25:S27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Tabelle73"/>
  <dimension ref="A1:T28"/>
  <sheetViews>
    <sheetView showGridLines="0" zoomScale="85" zoomScaleNormal="85" workbookViewId="0">
      <selection activeCell="C8" sqref="C8"/>
    </sheetView>
  </sheetViews>
  <sheetFormatPr baseColWidth="10" defaultRowHeight="12.75" x14ac:dyDescent="0.2"/>
  <cols>
    <col min="1" max="1" width="6.85546875" customWidth="1"/>
    <col min="2" max="3" width="7" customWidth="1"/>
    <col min="4" max="4" width="6.7109375" customWidth="1"/>
    <col min="5" max="5" width="9" customWidth="1"/>
    <col min="6" max="6" width="8.5703125" customWidth="1"/>
    <col min="7" max="7" width="6.5703125" customWidth="1"/>
    <col min="8" max="8" width="7" customWidth="1"/>
    <col min="10" max="10" width="7" customWidth="1"/>
    <col min="12" max="12" width="6.5703125" customWidth="1"/>
    <col min="13" max="13" width="8.42578125" customWidth="1"/>
    <col min="14" max="14" width="7" customWidth="1"/>
    <col min="15" max="15" width="6.5703125" customWidth="1"/>
    <col min="16" max="16" width="8" customWidth="1"/>
    <col min="17" max="17" width="6.42578125" customWidth="1"/>
    <col min="18" max="18" width="6.5703125" customWidth="1"/>
    <col min="19" max="19" width="10.140625" customWidth="1"/>
    <col min="20" max="20" width="9.7109375" style="554" customWidth="1"/>
    <col min="21" max="21" width="0.42578125" customWidth="1"/>
  </cols>
  <sheetData>
    <row r="1" spans="1:20" x14ac:dyDescent="0.2">
      <c r="A1" t="s">
        <v>411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263" customFormat="1" ht="20.25" customHeight="1" x14ac:dyDescent="0.25">
      <c r="A3" s="261" t="s">
        <v>232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869"/>
    </row>
    <row r="4" spans="1:20" s="263" customFormat="1" ht="18" x14ac:dyDescent="0.25">
      <c r="A4" s="261" t="s">
        <v>91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869"/>
    </row>
    <row r="5" spans="1:20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549"/>
    </row>
    <row r="6" spans="1:20" ht="1.5" customHeight="1" x14ac:dyDescent="0.2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549"/>
    </row>
    <row r="7" spans="1:20" s="270" customFormat="1" ht="7.5" customHeight="1" x14ac:dyDescent="0.2">
      <c r="A7"/>
      <c r="B7" s="266"/>
      <c r="C7" s="1162"/>
      <c r="D7" s="1162"/>
      <c r="E7" s="1162"/>
      <c r="F7" s="1162"/>
      <c r="G7" s="1162"/>
      <c r="K7"/>
      <c r="L7" s="1165"/>
      <c r="M7" s="1165"/>
      <c r="N7" s="1165"/>
      <c r="O7" s="1323"/>
      <c r="P7" s="1323"/>
      <c r="R7" s="1332"/>
    </row>
    <row r="8" spans="1:20" ht="14.25" customHeight="1" x14ac:dyDescent="0.25">
      <c r="A8" s="271" t="s">
        <v>2</v>
      </c>
      <c r="B8" s="272"/>
      <c r="C8" s="1163"/>
      <c r="D8" s="1163"/>
      <c r="E8" s="1163"/>
      <c r="F8" s="1163"/>
      <c r="G8" s="1163"/>
      <c r="K8" s="271" t="s">
        <v>3</v>
      </c>
      <c r="L8" s="1165"/>
      <c r="M8" s="1165"/>
      <c r="N8" s="1165"/>
      <c r="O8" s="1323"/>
      <c r="P8" s="1324" t="s">
        <v>4</v>
      </c>
      <c r="Q8" t="str">
        <f>Logo!B1</f>
        <v>2026/27</v>
      </c>
      <c r="R8" s="1332"/>
      <c r="T8"/>
    </row>
    <row r="9" spans="1:20" ht="9" customHeight="1" x14ac:dyDescent="0.2">
      <c r="A9" s="1"/>
      <c r="B9" s="2"/>
      <c r="C9" s="1164"/>
      <c r="D9" s="1164"/>
      <c r="E9" s="1164"/>
      <c r="F9" s="1164"/>
      <c r="G9" s="1164"/>
      <c r="K9" s="1"/>
      <c r="L9" s="1165"/>
      <c r="M9" s="1165"/>
      <c r="N9" s="1165"/>
      <c r="O9" s="1323"/>
      <c r="P9" s="1323"/>
      <c r="R9" s="1332"/>
      <c r="T9"/>
    </row>
    <row r="10" spans="1:2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1"/>
      <c r="N10" s="5"/>
      <c r="O10" s="5"/>
      <c r="P10" s="5"/>
      <c r="Q10" s="5"/>
      <c r="R10" s="5"/>
      <c r="S10" s="2"/>
      <c r="T10" s="549"/>
    </row>
    <row r="11" spans="1:20" ht="13.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1"/>
      <c r="N11" s="5"/>
      <c r="O11" s="5"/>
      <c r="P11" s="5"/>
      <c r="Q11" s="5"/>
      <c r="R11" s="5"/>
      <c r="S11" s="2"/>
      <c r="T11" s="549"/>
    </row>
    <row r="12" spans="1:20" s="281" customFormat="1" ht="16.5" thickTop="1" x14ac:dyDescent="0.25">
      <c r="A12" s="274"/>
      <c r="B12" s="275" t="s">
        <v>5</v>
      </c>
      <c r="C12" s="276"/>
      <c r="D12" s="276"/>
      <c r="E12" s="276"/>
      <c r="F12" s="276"/>
      <c r="G12" s="277"/>
      <c r="H12" s="275" t="s">
        <v>6</v>
      </c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9" t="s">
        <v>73</v>
      </c>
      <c r="T12" s="871" t="s">
        <v>8</v>
      </c>
    </row>
    <row r="13" spans="1:20" ht="16.5" thickBot="1" x14ac:dyDescent="0.3">
      <c r="A13" s="282"/>
      <c r="B13" s="2"/>
      <c r="C13" s="2"/>
      <c r="D13" s="2"/>
      <c r="E13" s="2"/>
      <c r="F13" s="2"/>
      <c r="G13" s="2"/>
      <c r="H13" s="114" t="s">
        <v>305</v>
      </c>
      <c r="I13" s="88"/>
      <c r="J13" s="872"/>
      <c r="K13" s="88"/>
      <c r="L13" s="88"/>
      <c r="M13" s="283"/>
      <c r="N13" s="283"/>
      <c r="O13" s="283"/>
      <c r="P13" s="283"/>
      <c r="Q13" s="283"/>
      <c r="R13" s="283"/>
      <c r="S13" s="116"/>
      <c r="T13" s="671"/>
    </row>
    <row r="14" spans="1:20" ht="13.5" thickBot="1" x14ac:dyDescent="0.25">
      <c r="A14" s="13"/>
      <c r="B14" s="117"/>
      <c r="C14" s="83"/>
      <c r="D14" s="83"/>
      <c r="E14" s="83"/>
      <c r="F14" s="83"/>
      <c r="G14" s="118"/>
      <c r="H14" s="285" t="s">
        <v>74</v>
      </c>
      <c r="I14" s="286"/>
      <c r="J14" s="285"/>
      <c r="K14" s="286"/>
      <c r="L14" s="287"/>
      <c r="M14" s="3062"/>
      <c r="N14" s="3062"/>
      <c r="O14" s="3062"/>
      <c r="P14" s="3062"/>
      <c r="Q14" s="3062"/>
      <c r="R14" s="3062"/>
      <c r="S14" s="1277"/>
      <c r="T14" s="1276"/>
    </row>
    <row r="15" spans="1:20" ht="68.25" thickTop="1" x14ac:dyDescent="0.2">
      <c r="A15" s="21" t="s">
        <v>228</v>
      </c>
      <c r="B15" s="3012" t="s">
        <v>39</v>
      </c>
      <c r="C15" s="3008" t="s">
        <v>77</v>
      </c>
      <c r="D15" s="3004" t="s">
        <v>11</v>
      </c>
      <c r="E15" s="294" t="s">
        <v>306</v>
      </c>
      <c r="F15" s="295"/>
      <c r="G15" s="296"/>
      <c r="I15" s="3060" t="s">
        <v>695</v>
      </c>
      <c r="J15" s="22"/>
      <c r="K15" s="3060" t="s">
        <v>297</v>
      </c>
      <c r="L15" s="94" t="s">
        <v>11</v>
      </c>
      <c r="M15" s="3006" t="s">
        <v>229</v>
      </c>
      <c r="N15" s="3008" t="s">
        <v>81</v>
      </c>
      <c r="O15" s="3004" t="s">
        <v>11</v>
      </c>
      <c r="P15" s="3006" t="s">
        <v>230</v>
      </c>
      <c r="Q15" s="3008" t="s">
        <v>81</v>
      </c>
      <c r="R15" s="3004" t="s">
        <v>11</v>
      </c>
      <c r="S15" s="248" t="s">
        <v>83</v>
      </c>
      <c r="T15" s="874" t="s">
        <v>496</v>
      </c>
    </row>
    <row r="16" spans="1:20" ht="99" customHeight="1" x14ac:dyDescent="0.2">
      <c r="A16" s="33"/>
      <c r="B16" s="3014"/>
      <c r="C16" s="3015"/>
      <c r="D16" s="3016"/>
      <c r="E16" s="1113" t="s">
        <v>23</v>
      </c>
      <c r="F16" s="1272" t="s">
        <v>86</v>
      </c>
      <c r="G16" s="1273" t="s">
        <v>11</v>
      </c>
      <c r="H16" s="22" t="s">
        <v>39</v>
      </c>
      <c r="I16" s="3061"/>
      <c r="J16" s="22" t="s">
        <v>39</v>
      </c>
      <c r="K16" s="3061"/>
      <c r="L16" s="95"/>
      <c r="M16" s="3007"/>
      <c r="N16" s="3009"/>
      <c r="O16" s="3005"/>
      <c r="P16" s="3007"/>
      <c r="Q16" s="3009"/>
      <c r="R16" s="3005"/>
      <c r="S16" s="252"/>
      <c r="T16" s="875"/>
    </row>
    <row r="17" spans="1:20" ht="13.5" thickBot="1" x14ac:dyDescent="0.25">
      <c r="A17" s="33"/>
      <c r="B17" s="34"/>
      <c r="C17" s="34"/>
      <c r="D17" s="35"/>
      <c r="E17" s="36"/>
      <c r="F17" s="37"/>
      <c r="G17" s="38"/>
      <c r="H17" s="39"/>
      <c r="I17" s="40"/>
      <c r="J17" s="39"/>
      <c r="K17" s="40"/>
      <c r="L17" s="95"/>
      <c r="M17" s="787"/>
      <c r="N17" s="1274"/>
      <c r="O17" s="1278"/>
      <c r="P17" s="787"/>
      <c r="Q17" s="1274"/>
      <c r="R17" s="1278"/>
      <c r="S17" s="252"/>
      <c r="T17" s="875"/>
    </row>
    <row r="18" spans="1:20" s="2382" customFormat="1" ht="21" customHeight="1" thickTop="1" x14ac:dyDescent="0.2">
      <c r="A18" s="2375"/>
      <c r="B18" s="3047"/>
      <c r="C18" s="2376"/>
      <c r="D18" s="2377"/>
      <c r="E18" s="3055"/>
      <c r="F18" s="2774"/>
      <c r="G18" s="2379"/>
      <c r="H18" s="3047"/>
      <c r="I18" s="2578"/>
      <c r="J18" s="3048"/>
      <c r="K18" s="2578"/>
      <c r="L18" s="2580"/>
      <c r="M18" s="3047"/>
      <c r="N18" s="2578"/>
      <c r="O18" s="2579"/>
      <c r="P18" s="3049"/>
      <c r="Q18" s="2578"/>
      <c r="R18" s="2776"/>
      <c r="S18" s="3050"/>
      <c r="T18" s="2381"/>
    </row>
    <row r="19" spans="1:20" s="2382" customFormat="1" ht="21" customHeight="1" x14ac:dyDescent="0.2">
      <c r="A19" s="321" t="s">
        <v>693</v>
      </c>
      <c r="B19" s="3036"/>
      <c r="C19" s="2567">
        <v>24</v>
      </c>
      <c r="D19" s="2568">
        <f>B18*C19</f>
        <v>0</v>
      </c>
      <c r="E19" s="3056"/>
      <c r="F19" s="2583">
        <v>1.8</v>
      </c>
      <c r="G19" s="2569">
        <f>E18*F19</f>
        <v>0</v>
      </c>
      <c r="H19" s="3036"/>
      <c r="I19" s="2567">
        <v>3</v>
      </c>
      <c r="J19" s="3039"/>
      <c r="K19" s="2567">
        <v>2</v>
      </c>
      <c r="L19" s="2571">
        <f>H18*I19+J18*K19</f>
        <v>0</v>
      </c>
      <c r="M19" s="3036"/>
      <c r="N19" s="2572">
        <v>8.5</v>
      </c>
      <c r="O19" s="2568">
        <f>M18*N19</f>
        <v>0</v>
      </c>
      <c r="P19" s="3042"/>
      <c r="Q19" s="2572">
        <v>12</v>
      </c>
      <c r="R19" s="2573">
        <f>P18*Q19</f>
        <v>0</v>
      </c>
      <c r="S19" s="3045"/>
      <c r="T19" s="2574">
        <f>D19+G19+L19+O19+R19-S18</f>
        <v>0</v>
      </c>
    </row>
    <row r="20" spans="1:20" s="2382" customFormat="1" ht="21" customHeight="1" thickBot="1" x14ac:dyDescent="0.25">
      <c r="A20" s="2383"/>
      <c r="B20" s="3051"/>
      <c r="C20" s="2387"/>
      <c r="D20" s="2384"/>
      <c r="E20" s="3057"/>
      <c r="F20" s="2775"/>
      <c r="G20" s="2385"/>
      <c r="H20" s="3051"/>
      <c r="I20" s="2570"/>
      <c r="J20" s="3052"/>
      <c r="K20" s="2570"/>
      <c r="L20" s="2571"/>
      <c r="M20" s="3051"/>
      <c r="N20" s="2570"/>
      <c r="O20" s="2777"/>
      <c r="P20" s="3053"/>
      <c r="Q20" s="2570"/>
      <c r="R20" s="2573"/>
      <c r="S20" s="3054"/>
      <c r="T20" s="2386"/>
    </row>
    <row r="21" spans="1:20" s="2382" customFormat="1" ht="21" customHeight="1" thickTop="1" x14ac:dyDescent="0.2">
      <c r="A21" s="2388"/>
      <c r="B21" s="3047"/>
      <c r="C21" s="2376"/>
      <c r="D21" s="2377"/>
      <c r="E21" s="3055"/>
      <c r="F21" s="2774"/>
      <c r="G21" s="2379"/>
      <c r="H21" s="3047"/>
      <c r="I21" s="2578"/>
      <c r="J21" s="3048"/>
      <c r="K21" s="2578"/>
      <c r="L21" s="2580"/>
      <c r="M21" s="3047"/>
      <c r="N21" s="2578"/>
      <c r="O21" s="2579"/>
      <c r="P21" s="3049"/>
      <c r="Q21" s="2578"/>
      <c r="R21" s="2396"/>
      <c r="S21" s="3050"/>
      <c r="T21" s="2381"/>
    </row>
    <row r="22" spans="1:20" s="2382" customFormat="1" ht="21" customHeight="1" x14ac:dyDescent="0.2">
      <c r="A22" s="321" t="s">
        <v>234</v>
      </c>
      <c r="B22" s="3036"/>
      <c r="C22" s="2567">
        <v>24</v>
      </c>
      <c r="D22" s="2568">
        <f>B21*C22</f>
        <v>0</v>
      </c>
      <c r="E22" s="3056"/>
      <c r="F22" s="2728">
        <v>1.8</v>
      </c>
      <c r="G22" s="2569">
        <f>E21*F22</f>
        <v>0</v>
      </c>
      <c r="H22" s="3036"/>
      <c r="I22" s="2570">
        <v>3</v>
      </c>
      <c r="J22" s="3039"/>
      <c r="K22" s="2570">
        <v>2</v>
      </c>
      <c r="L22" s="2571">
        <f>H21*I22+J21*K22</f>
        <v>0</v>
      </c>
      <c r="M22" s="3036"/>
      <c r="N22" s="2572">
        <v>8.5</v>
      </c>
      <c r="O22" s="2568">
        <f>M21*N22</f>
        <v>0</v>
      </c>
      <c r="P22" s="3042"/>
      <c r="Q22" s="2572">
        <v>12</v>
      </c>
      <c r="R22" s="2573">
        <f>P21*Q22</f>
        <v>0</v>
      </c>
      <c r="S22" s="3045"/>
      <c r="T22" s="2574">
        <f>D22+G22+L22+O22+R22-S21</f>
        <v>0</v>
      </c>
    </row>
    <row r="23" spans="1:20" s="2382" customFormat="1" ht="21" customHeight="1" thickBot="1" x14ac:dyDescent="0.25">
      <c r="A23" s="334"/>
      <c r="B23" s="3037"/>
      <c r="C23" s="2718"/>
      <c r="D23" s="2729"/>
      <c r="E23" s="3059"/>
      <c r="F23" s="2719"/>
      <c r="G23" s="2720"/>
      <c r="H23" s="3037"/>
      <c r="I23" s="2721"/>
      <c r="J23" s="3040"/>
      <c r="K23" s="2721"/>
      <c r="L23" s="2722"/>
      <c r="M23" s="3037"/>
      <c r="N23" s="2723"/>
      <c r="O23" s="2724"/>
      <c r="P23" s="3043"/>
      <c r="Q23" s="2723"/>
      <c r="R23" s="2725"/>
      <c r="S23" s="3046"/>
      <c r="T23" s="2726"/>
    </row>
    <row r="24" spans="1:20" s="2382" customFormat="1" ht="21" customHeight="1" thickTop="1" thickBot="1" x14ac:dyDescent="0.25">
      <c r="A24" s="2713"/>
      <c r="B24" s="2714"/>
      <c r="C24" s="2715"/>
      <c r="D24" s="2715"/>
      <c r="E24" s="2716"/>
      <c r="F24" s="2715"/>
      <c r="G24" s="2717"/>
      <c r="I24" s="2714"/>
      <c r="K24" s="2714"/>
      <c r="L24" s="2714"/>
      <c r="N24" s="2714"/>
      <c r="O24" s="2714"/>
      <c r="Q24" s="2714"/>
      <c r="R24" s="2714"/>
      <c r="S24" s="2714"/>
      <c r="T24" s="2727"/>
    </row>
    <row r="25" spans="1:20" ht="35.25" customHeight="1" thickTop="1" thickBot="1" x14ac:dyDescent="0.25">
      <c r="A25" s="2730" t="s">
        <v>11</v>
      </c>
      <c r="B25" s="2761">
        <f>SUM(B18:B21)</f>
        <v>0</v>
      </c>
      <c r="C25" s="2762" t="s">
        <v>277</v>
      </c>
      <c r="D25" s="2763">
        <f>SUM(D19+D22)</f>
        <v>0</v>
      </c>
      <c r="E25" s="2764">
        <f>SUM(E18+E12)</f>
        <v>0</v>
      </c>
      <c r="F25" s="2765" t="s">
        <v>277</v>
      </c>
      <c r="G25" s="2766">
        <f>SUM(G19+G22)</f>
        <v>0</v>
      </c>
      <c r="H25" s="2761">
        <f>SUM(H18+H21)</f>
        <v>0</v>
      </c>
      <c r="I25" s="2767" t="s">
        <v>277</v>
      </c>
      <c r="J25" s="2768">
        <f>SUM(J18+J21)</f>
        <v>0</v>
      </c>
      <c r="K25" s="2767" t="s">
        <v>277</v>
      </c>
      <c r="L25" s="2769">
        <f>SUM(L19+L22)</f>
        <v>0</v>
      </c>
      <c r="M25" s="2770">
        <f>SUM(M18+M21)</f>
        <v>0</v>
      </c>
      <c r="N25" s="2767" t="s">
        <v>277</v>
      </c>
      <c r="O25" s="2778">
        <f>SUM(O19+O22)</f>
        <v>0</v>
      </c>
      <c r="P25" s="2771">
        <f>SUM(P18+P21)</f>
        <v>0</v>
      </c>
      <c r="Q25" s="2762" t="s">
        <v>277</v>
      </c>
      <c r="R25" s="2772">
        <f>SUM(R19+R22)</f>
        <v>0</v>
      </c>
      <c r="S25" s="2771">
        <f>SUM(S18+S21)</f>
        <v>0</v>
      </c>
      <c r="T25" s="2773">
        <f>SUM(T19+T22)</f>
        <v>0</v>
      </c>
    </row>
    <row r="26" spans="1:20" ht="13.5" thickTop="1" x14ac:dyDescent="0.2">
      <c r="T26" s="882"/>
    </row>
    <row r="27" spans="1:20" x14ac:dyDescent="0.2">
      <c r="A27" s="159" t="s">
        <v>494</v>
      </c>
    </row>
    <row r="28" spans="1:20" x14ac:dyDescent="0.2">
      <c r="A28" s="2027"/>
    </row>
  </sheetData>
  <sheetProtection sheet="1" objects="1" scenarios="1"/>
  <customSheetViews>
    <customSheetView guid="{2CE9943A-8A31-4E31-B3EE-3F9C82D3339D}" scale="80" showGridLines="0" fitToPage="1" hiddenRows="1">
      <pageMargins left="0.78740157480314965" right="0.78740157480314965" top="0.98425196850393704" bottom="0.98425196850393704" header="0.51181102362204722" footer="0.51181102362204722"/>
      <printOptions horizontalCentered="1"/>
      <pageSetup paperSize="9" scale="83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6">
    <mergeCell ref="B15:B16"/>
    <mergeCell ref="C15:C16"/>
    <mergeCell ref="D15:D16"/>
    <mergeCell ref="M14:R14"/>
    <mergeCell ref="M15:M16"/>
    <mergeCell ref="N15:N16"/>
    <mergeCell ref="I15:I16"/>
    <mergeCell ref="K15:K16"/>
    <mergeCell ref="O15:O16"/>
    <mergeCell ref="P15:P16"/>
    <mergeCell ref="Q15:Q16"/>
    <mergeCell ref="R15:R16"/>
    <mergeCell ref="B18:B20"/>
    <mergeCell ref="B21:B23"/>
    <mergeCell ref="E18:E20"/>
    <mergeCell ref="E21:E23"/>
    <mergeCell ref="H18:H20"/>
    <mergeCell ref="H21:H23"/>
    <mergeCell ref="S18:S20"/>
    <mergeCell ref="S21:S23"/>
    <mergeCell ref="J18:J20"/>
    <mergeCell ref="J21:J23"/>
    <mergeCell ref="M18:M20"/>
    <mergeCell ref="M21:M23"/>
    <mergeCell ref="P18:P20"/>
    <mergeCell ref="P21:P2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4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Tabelle34"/>
  <dimension ref="A1:M19"/>
  <sheetViews>
    <sheetView showGridLines="0" zoomScaleNormal="100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6" width="7.7109375" customWidth="1"/>
    <col min="7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34.5" customHeight="1" x14ac:dyDescent="0.2">
      <c r="A1" s="601" t="s">
        <v>172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3" t="s">
        <v>563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</row>
    <row r="4" spans="1:13" ht="33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608"/>
      <c r="I5" s="7"/>
      <c r="J5" s="721" t="s">
        <v>3</v>
      </c>
      <c r="K5" s="126"/>
      <c r="L5" s="126"/>
      <c r="M5" s="7"/>
    </row>
    <row r="6" spans="1:13" ht="21" customHeight="1" x14ac:dyDescent="0.2">
      <c r="A6" s="2"/>
      <c r="B6" s="126"/>
      <c r="C6" s="126"/>
      <c r="D6" s="126"/>
      <c r="E6" s="126"/>
      <c r="F6" s="126"/>
      <c r="G6" s="126"/>
      <c r="H6" s="608"/>
      <c r="I6" s="7"/>
      <c r="J6" s="721" t="s">
        <v>4</v>
      </c>
      <c r="K6" s="172" t="str">
        <f>Logo!B1</f>
        <v>2026/27</v>
      </c>
      <c r="L6" s="172"/>
      <c r="M6" s="7"/>
    </row>
    <row r="7" spans="1:13" ht="38.2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16"/>
      <c r="L11" s="16"/>
    </row>
    <row r="12" spans="1:13" s="554" customFormat="1" ht="27.75" customHeight="1" x14ac:dyDescent="0.2">
      <c r="A12" s="622" t="s">
        <v>142</v>
      </c>
      <c r="B12" s="623"/>
      <c r="C12" s="624">
        <v>37</v>
      </c>
      <c r="D12" s="625">
        <f>B12*C12</f>
        <v>0</v>
      </c>
      <c r="E12" s="694"/>
      <c r="F12" s="624">
        <v>2</v>
      </c>
      <c r="G12" s="625">
        <f>E12*F12</f>
        <v>0</v>
      </c>
      <c r="H12" s="623"/>
      <c r="I12" s="624">
        <v>8</v>
      </c>
      <c r="J12" s="744">
        <f>H12*I12</f>
        <v>0</v>
      </c>
      <c r="K12" s="629"/>
      <c r="L12" s="630">
        <f>D12+G12+J12-K12</f>
        <v>0</v>
      </c>
    </row>
    <row r="13" spans="1:13" s="554" customFormat="1" ht="27" customHeight="1" x14ac:dyDescent="0.2">
      <c r="A13" s="745" t="s">
        <v>143</v>
      </c>
      <c r="B13" s="697"/>
      <c r="C13" s="698">
        <v>34</v>
      </c>
      <c r="D13" s="715">
        <f>B13*C13</f>
        <v>0</v>
      </c>
      <c r="E13" s="699"/>
      <c r="F13" s="698">
        <v>2</v>
      </c>
      <c r="G13" s="715">
        <f>E13*F13</f>
        <v>0</v>
      </c>
      <c r="H13" s="697"/>
      <c r="I13" s="698">
        <v>14</v>
      </c>
      <c r="J13" s="715">
        <f>H13*I13</f>
        <v>0</v>
      </c>
      <c r="K13" s="702"/>
      <c r="L13" s="717">
        <f>D13+G13+J13-K13</f>
        <v>0</v>
      </c>
    </row>
    <row r="14" spans="1:13" s="554" customFormat="1" ht="9" customHeight="1" thickBot="1" x14ac:dyDescent="0.25">
      <c r="A14" s="670"/>
      <c r="B14" s="606"/>
      <c r="C14" s="549"/>
      <c r="D14" s="549"/>
      <c r="E14" s="602"/>
      <c r="H14" s="602"/>
      <c r="J14" s="771"/>
      <c r="K14" s="549"/>
      <c r="L14" s="671"/>
    </row>
    <row r="15" spans="1:13" s="554" customFormat="1" ht="27" customHeight="1" thickTop="1" thickBot="1" x14ac:dyDescent="0.25">
      <c r="A15" s="672" t="s">
        <v>11</v>
      </c>
      <c r="B15" s="106">
        <f>SUM(B12:B13)</f>
        <v>0</v>
      </c>
      <c r="C15" s="673" t="s">
        <v>15</v>
      </c>
      <c r="D15" s="674">
        <f>SUM(D12:D14)</f>
        <v>0</v>
      </c>
      <c r="E15" s="106">
        <f>SUM(E12:E13)</f>
        <v>0</v>
      </c>
      <c r="F15" s="673" t="s">
        <v>15</v>
      </c>
      <c r="G15" s="674">
        <f>SUM(G12:G14)</f>
        <v>0</v>
      </c>
      <c r="H15" s="106">
        <f>SUM(H12:H13)</f>
        <v>0</v>
      </c>
      <c r="I15" s="673" t="s">
        <v>15</v>
      </c>
      <c r="J15" s="674">
        <f>SUM(J12:J14)</f>
        <v>0</v>
      </c>
      <c r="K15" s="704">
        <f>SUM(K12:K13)</f>
        <v>0</v>
      </c>
      <c r="L15" s="676">
        <f>SUM(L12:L14)</f>
        <v>0</v>
      </c>
    </row>
    <row r="16" spans="1:13" ht="13.5" thickTop="1" x14ac:dyDescent="0.2"/>
    <row r="17" spans="1:1" ht="4.5" customHeight="1" x14ac:dyDescent="0.2"/>
    <row r="18" spans="1:1" x14ac:dyDescent="0.2">
      <c r="A18" s="159" t="s">
        <v>494</v>
      </c>
    </row>
    <row r="19" spans="1:1" ht="7.5" customHeight="1" x14ac:dyDescent="0.2"/>
  </sheetData>
  <customSheetViews>
    <customSheetView guid="{2CE9943A-8A31-4E31-B3EE-3F9C82D3339D}" showGridLines="0">
      <selection activeCell="I14" sqref="I14"/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8:J8"/>
    <mergeCell ref="E9:J9"/>
    <mergeCell ref="B8:D8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Tabelle85"/>
  <dimension ref="A1:P25"/>
  <sheetViews>
    <sheetView showGridLines="0" zoomScaleNormal="100" workbookViewId="0"/>
  </sheetViews>
  <sheetFormatPr baseColWidth="10" defaultRowHeight="12.75" x14ac:dyDescent="0.2"/>
  <cols>
    <col min="1" max="1" width="11.5703125" customWidth="1"/>
    <col min="2" max="2" width="6.7109375" style="602" customWidth="1"/>
    <col min="3" max="3" width="7.42578125" customWidth="1"/>
    <col min="4" max="4" width="6.85546875" customWidth="1"/>
    <col min="5" max="5" width="8.7109375" customWidth="1"/>
    <col min="6" max="6" width="7.42578125" customWidth="1"/>
    <col min="7" max="7" width="5.85546875" customWidth="1"/>
    <col min="8" max="8" width="10" style="602" customWidth="1"/>
    <col min="9" max="9" width="7.7109375" customWidth="1"/>
    <col min="10" max="10" width="7.140625" customWidth="1"/>
    <col min="11" max="11" width="9.140625" style="602" customWidth="1"/>
    <col min="12" max="12" width="7.7109375" customWidth="1"/>
    <col min="13" max="13" width="7.140625" customWidth="1"/>
    <col min="14" max="14" width="13.140625" customWidth="1"/>
    <col min="15" max="15" width="12.42578125" customWidth="1"/>
    <col min="16" max="16" width="5.7109375" customWidth="1"/>
  </cols>
  <sheetData>
    <row r="1" spans="1:16" ht="33.75" customHeight="1" x14ac:dyDescent="0.2">
      <c r="A1" s="601" t="s">
        <v>173</v>
      </c>
    </row>
    <row r="2" spans="1:16" s="605" customFormat="1" x14ac:dyDescent="0.2">
      <c r="A2" s="3" t="s">
        <v>136</v>
      </c>
      <c r="B2" s="603"/>
      <c r="C2" s="272"/>
      <c r="D2" s="272"/>
      <c r="E2" s="3"/>
      <c r="F2" s="3"/>
      <c r="G2" s="3"/>
      <c r="H2" s="603"/>
      <c r="I2" s="272"/>
      <c r="J2" s="272"/>
      <c r="K2" s="603"/>
      <c r="L2" s="272"/>
      <c r="M2" s="272"/>
      <c r="N2" s="272"/>
      <c r="O2" s="272"/>
      <c r="P2" s="272"/>
    </row>
    <row r="3" spans="1:16" x14ac:dyDescent="0.2">
      <c r="A3" s="1" t="s">
        <v>350</v>
      </c>
      <c r="B3" s="606"/>
      <c r="C3" s="2"/>
      <c r="D3" s="2"/>
      <c r="E3" s="1"/>
      <c r="F3" s="1"/>
      <c r="G3" s="1"/>
      <c r="H3" s="606"/>
      <c r="I3" s="2"/>
      <c r="J3" s="2"/>
      <c r="K3" s="606"/>
      <c r="L3" s="2"/>
      <c r="M3" s="2"/>
      <c r="N3" s="2"/>
      <c r="O3" s="2"/>
      <c r="P3" s="2"/>
    </row>
    <row r="4" spans="1:16" x14ac:dyDescent="0.2">
      <c r="B4" s="606"/>
      <c r="C4" s="2"/>
      <c r="D4" s="2"/>
      <c r="E4" s="2"/>
      <c r="F4" s="2"/>
      <c r="G4" s="2"/>
      <c r="H4" s="606"/>
      <c r="I4" s="2"/>
      <c r="J4" s="2"/>
      <c r="K4" s="606"/>
      <c r="L4" s="2"/>
      <c r="M4" s="2"/>
      <c r="N4" s="2"/>
      <c r="O4" s="2"/>
      <c r="P4" s="2"/>
    </row>
    <row r="5" spans="1:16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2"/>
      <c r="J5" s="1500" t="s">
        <v>3</v>
      </c>
      <c r="K5" s="1214"/>
      <c r="L5" s="1214"/>
      <c r="M5" s="7"/>
    </row>
    <row r="6" spans="1:16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2"/>
      <c r="J6" s="1342" t="s">
        <v>4</v>
      </c>
      <c r="K6" s="172" t="str">
        <f>Logo!B1</f>
        <v>2026/27</v>
      </c>
      <c r="L6" s="172"/>
      <c r="M6" s="7"/>
    </row>
    <row r="7" spans="1:16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606"/>
      <c r="L7" s="2"/>
      <c r="M7" s="2"/>
      <c r="N7" s="2"/>
      <c r="O7" s="2"/>
      <c r="P7" s="2"/>
    </row>
    <row r="8" spans="1:16" s="613" customFormat="1" ht="15" customHeight="1" thickTop="1" x14ac:dyDescent="0.25">
      <c r="A8" s="609"/>
      <c r="B8" s="2909" t="s">
        <v>138</v>
      </c>
      <c r="C8" s="2882"/>
      <c r="D8" s="2882"/>
      <c r="E8" s="2907" t="s">
        <v>6</v>
      </c>
      <c r="F8" s="2882"/>
      <c r="G8" s="2882"/>
      <c r="H8" s="2882"/>
      <c r="I8" s="2882"/>
      <c r="J8" s="2882"/>
      <c r="K8" s="2882"/>
      <c r="L8" s="2882"/>
      <c r="M8" s="2882"/>
      <c r="N8" s="610" t="s">
        <v>7</v>
      </c>
      <c r="O8" s="611" t="s">
        <v>8</v>
      </c>
      <c r="P8" s="612"/>
    </row>
    <row r="9" spans="1:16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864"/>
      <c r="L9" s="2864"/>
      <c r="M9" s="2864"/>
      <c r="N9" s="615"/>
      <c r="O9" s="616"/>
      <c r="P9" s="115"/>
    </row>
    <row r="10" spans="1:16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344</v>
      </c>
      <c r="J10" s="139" t="s">
        <v>11</v>
      </c>
      <c r="K10" s="618" t="s">
        <v>345</v>
      </c>
      <c r="L10" s="565" t="s">
        <v>344</v>
      </c>
      <c r="M10" s="139" t="s">
        <v>11</v>
      </c>
      <c r="N10" s="568" t="s">
        <v>25</v>
      </c>
      <c r="O10" s="568" t="s">
        <v>491</v>
      </c>
    </row>
    <row r="11" spans="1:16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21"/>
      <c r="L11" s="39"/>
      <c r="M11" s="144"/>
      <c r="N11" s="616"/>
      <c r="O11" s="16"/>
    </row>
    <row r="12" spans="1:16" s="554" customFormat="1" ht="27" customHeight="1" x14ac:dyDescent="0.2">
      <c r="A12" s="1564" t="s">
        <v>142</v>
      </c>
      <c r="B12" s="1531"/>
      <c r="C12" s="1037">
        <v>37</v>
      </c>
      <c r="D12" s="1522">
        <f>B12*C12</f>
        <v>0</v>
      </c>
      <c r="E12" s="1531"/>
      <c r="F12" s="1037">
        <v>3</v>
      </c>
      <c r="G12" s="1522">
        <f>E12*F12</f>
        <v>0</v>
      </c>
      <c r="H12" s="1531"/>
      <c r="I12" s="1037">
        <v>8</v>
      </c>
      <c r="J12" s="1522">
        <f>H12*I12</f>
        <v>0</v>
      </c>
      <c r="K12" s="1531"/>
      <c r="L12" s="1037">
        <v>13</v>
      </c>
      <c r="M12" s="1522">
        <f>K12*L12</f>
        <v>0</v>
      </c>
      <c r="N12" s="1534"/>
      <c r="O12" s="714">
        <f>D12+G12+J12+M12-N12</f>
        <v>0</v>
      </c>
    </row>
    <row r="13" spans="1:16" s="554" customFormat="1" ht="30" customHeight="1" thickBot="1" x14ac:dyDescent="0.25">
      <c r="A13" s="1528" t="s">
        <v>357</v>
      </c>
      <c r="B13" s="1532"/>
      <c r="C13" s="1059">
        <v>34</v>
      </c>
      <c r="D13" s="1060">
        <f>B13*C13</f>
        <v>0</v>
      </c>
      <c r="E13" s="1533"/>
      <c r="F13" s="1059">
        <v>2</v>
      </c>
      <c r="G13" s="1529">
        <f>E13*F13</f>
        <v>0</v>
      </c>
      <c r="H13" s="1533"/>
      <c r="I13" s="1520">
        <f>IF(B13=0,F19,VLOOKUP(B13,E19:G23,2,F19))</f>
        <v>24</v>
      </c>
      <c r="J13" s="1529">
        <f>H13*I13</f>
        <v>0</v>
      </c>
      <c r="K13" s="1533"/>
      <c r="L13" s="1059">
        <f>IF(B13=0,G19,VLOOKUP(B13,E19:G23,3,G19))</f>
        <v>32</v>
      </c>
      <c r="M13" s="1529">
        <f>K13*L13</f>
        <v>0</v>
      </c>
      <c r="N13" s="1535"/>
      <c r="O13" s="1530">
        <f>D13+G13+J13+M13-N13</f>
        <v>0</v>
      </c>
    </row>
    <row r="14" spans="1:16" s="554" customFormat="1" ht="7.5" customHeight="1" thickTop="1" thickBot="1" x14ac:dyDescent="0.25">
      <c r="A14" s="1511"/>
      <c r="B14" s="606"/>
      <c r="C14" s="549"/>
      <c r="D14" s="549"/>
      <c r="E14" s="602"/>
      <c r="H14" s="602"/>
      <c r="K14" s="602"/>
      <c r="N14" s="670"/>
      <c r="O14" s="671"/>
    </row>
    <row r="15" spans="1:16" s="554" customFormat="1" ht="27" customHeight="1" thickTop="1" thickBot="1" x14ac:dyDescent="0.25">
      <c r="A15" s="1512" t="s">
        <v>11</v>
      </c>
      <c r="B15" s="106">
        <f>SUM(B12:B13)</f>
        <v>0</v>
      </c>
      <c r="C15" s="673" t="s">
        <v>15</v>
      </c>
      <c r="D15" s="674">
        <f>SUM(D12:D13)</f>
        <v>0</v>
      </c>
      <c r="E15" s="106">
        <f>SUM(E12:E13)</f>
        <v>0</v>
      </c>
      <c r="F15" s="673" t="s">
        <v>15</v>
      </c>
      <c r="G15" s="674">
        <f>SUM(G12:G13)</f>
        <v>0</v>
      </c>
      <c r="H15" s="106">
        <f>SUM(H12:H13)</f>
        <v>0</v>
      </c>
      <c r="I15" s="673" t="s">
        <v>15</v>
      </c>
      <c r="J15" s="674">
        <f>SUM(J12:J13)</f>
        <v>0</v>
      </c>
      <c r="K15" s="106">
        <f>SUM(K12:K13)</f>
        <v>0</v>
      </c>
      <c r="L15" s="673" t="s">
        <v>15</v>
      </c>
      <c r="M15" s="674">
        <f>SUM(M12:M13)</f>
        <v>0</v>
      </c>
      <c r="N15" s="704">
        <f>SUM(N12:N13)</f>
        <v>0</v>
      </c>
      <c r="O15" s="676">
        <f>SUM(O12:O14)</f>
        <v>0</v>
      </c>
    </row>
    <row r="16" spans="1:16" ht="13.5" thickTop="1" x14ac:dyDescent="0.2"/>
    <row r="17" spans="1:11" x14ac:dyDescent="0.2">
      <c r="A17" s="6" t="s">
        <v>358</v>
      </c>
      <c r="E17" s="1513"/>
      <c r="F17" s="2964" t="s">
        <v>346</v>
      </c>
      <c r="G17" s="2964"/>
    </row>
    <row r="18" spans="1:11" x14ac:dyDescent="0.2">
      <c r="A18" s="1563"/>
      <c r="E18" s="1515" t="s">
        <v>347</v>
      </c>
      <c r="F18" s="1516" t="s">
        <v>348</v>
      </c>
      <c r="G18" s="1516" t="s">
        <v>349</v>
      </c>
    </row>
    <row r="19" spans="1:11" x14ac:dyDescent="0.2">
      <c r="E19" s="1517">
        <v>1</v>
      </c>
      <c r="F19" s="1518">
        <v>24</v>
      </c>
      <c r="G19" s="1518">
        <v>32</v>
      </c>
      <c r="K19"/>
    </row>
    <row r="20" spans="1:11" x14ac:dyDescent="0.2">
      <c r="E20" s="1517">
        <v>2</v>
      </c>
      <c r="F20" s="1518">
        <v>19</v>
      </c>
      <c r="G20" s="1518">
        <v>24</v>
      </c>
      <c r="K20"/>
    </row>
    <row r="21" spans="1:11" x14ac:dyDescent="0.2">
      <c r="E21" s="1517">
        <v>3</v>
      </c>
      <c r="F21" s="1518">
        <v>12</v>
      </c>
      <c r="G21" s="1518">
        <v>19</v>
      </c>
      <c r="K21"/>
    </row>
    <row r="22" spans="1:11" x14ac:dyDescent="0.2">
      <c r="D22" s="389"/>
      <c r="E22" s="1517">
        <v>4</v>
      </c>
      <c r="F22" s="1518">
        <v>12</v>
      </c>
      <c r="G22" s="1518">
        <v>17</v>
      </c>
      <c r="K22"/>
    </row>
    <row r="23" spans="1:11" x14ac:dyDescent="0.2">
      <c r="D23" s="389"/>
      <c r="E23" s="1517">
        <v>5</v>
      </c>
      <c r="F23" s="1518">
        <v>12</v>
      </c>
      <c r="G23" s="1518">
        <v>15</v>
      </c>
    </row>
    <row r="24" spans="1:11" x14ac:dyDescent="0.2">
      <c r="D24" s="389"/>
    </row>
    <row r="25" spans="1:11" x14ac:dyDescent="0.2">
      <c r="A25" s="159" t="s">
        <v>494</v>
      </c>
    </row>
  </sheetData>
  <customSheetViews>
    <customSheetView guid="{2CE9943A-8A31-4E31-B3EE-3F9C82D3339D}" showGridLines="0">
      <pageMargins left="0.39370078740157483" right="0.39370078740157483" top="0.98425196850393704" bottom="0.98425196850393704" header="0.51181102362204722" footer="0.51181102362204722"/>
      <printOptions horizontalCentered="1"/>
      <pageSetup paperSize="9" scale="90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B8:D8"/>
    <mergeCell ref="E8:M8"/>
    <mergeCell ref="E9:M9"/>
    <mergeCell ref="F17:G17"/>
  </mergeCells>
  <phoneticPr fontId="30" type="noConversion"/>
  <dataValidations count="2">
    <dataValidation allowBlank="1" showInputMessage="1" showErrorMessage="1" errorTitle="Einzügige Klassen" error="Bitte überprüfen Sie Ihre Eingabe für einzügige Klassen." sqref="E13 H13" xr:uid="{00000000-0002-0000-4C00-000000000000}"/>
    <dataValidation allowBlank="1" errorTitle="Falsche Eingabe" error="Hier bitte nur &quot;1&quot; eingeben, wenn sie eine einzügige Klasse mit mehr als 24 Schülern führen." promptTitle="Eingabeüberprüfung:" prompt="Sie haben eine einzügige Klasse mit 24 oder mehr Schülern?" sqref="K13" xr:uid="{00000000-0002-0000-4C00-000001000000}"/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Tabelle36"/>
  <dimension ref="A1:R21"/>
  <sheetViews>
    <sheetView showGridLines="0" zoomScaleNormal="100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4" width="6.7109375" customWidth="1"/>
    <col min="5" max="5" width="8.7109375" style="602" customWidth="1"/>
    <col min="6" max="6" width="6.7109375" style="554" customWidth="1"/>
    <col min="7" max="7" width="6.7109375" customWidth="1"/>
    <col min="8" max="8" width="8.7109375" customWidth="1"/>
    <col min="9" max="11" width="6.7109375" customWidth="1"/>
    <col min="12" max="12" width="12.140625" style="554" customWidth="1"/>
    <col min="13" max="13" width="6.7109375" customWidth="1"/>
    <col min="14" max="14" width="11.7109375" customWidth="1"/>
    <col min="15" max="15" width="10.7109375" customWidth="1"/>
    <col min="16" max="16" width="5.7109375" customWidth="1"/>
    <col min="17" max="17" width="8.5703125" customWidth="1"/>
    <col min="18" max="18" width="7.140625" customWidth="1"/>
  </cols>
  <sheetData>
    <row r="1" spans="1:18" x14ac:dyDescent="0.2">
      <c r="A1" t="s">
        <v>174</v>
      </c>
    </row>
    <row r="2" spans="1:18" ht="19.5" customHeight="1" x14ac:dyDescent="0.2"/>
    <row r="3" spans="1:18" s="605" customFormat="1" x14ac:dyDescent="0.2">
      <c r="A3" s="3" t="s">
        <v>136</v>
      </c>
      <c r="B3" s="603"/>
      <c r="C3" s="272"/>
      <c r="D3" s="272"/>
      <c r="E3" s="603"/>
      <c r="F3" s="747"/>
      <c r="G3" s="272"/>
      <c r="H3" s="272"/>
      <c r="I3" s="272"/>
      <c r="J3" s="272"/>
      <c r="K3" s="272"/>
      <c r="L3" s="747"/>
      <c r="M3" s="272"/>
      <c r="N3" s="272"/>
      <c r="O3" s="272"/>
      <c r="P3" s="272"/>
      <c r="Q3" s="272"/>
    </row>
    <row r="4" spans="1:18" s="605" customFormat="1" x14ac:dyDescent="0.2">
      <c r="A4" s="3" t="s">
        <v>351</v>
      </c>
      <c r="B4" s="603"/>
      <c r="C4" s="272"/>
      <c r="D4" s="272"/>
      <c r="E4" s="603"/>
      <c r="F4" s="747"/>
      <c r="G4" s="272"/>
      <c r="H4" s="272"/>
      <c r="I4" s="272"/>
      <c r="J4" s="272"/>
      <c r="K4" s="272"/>
      <c r="L4" s="747"/>
      <c r="M4" s="272"/>
      <c r="N4" s="272"/>
      <c r="O4" s="272"/>
      <c r="P4" s="272"/>
      <c r="Q4" s="272"/>
    </row>
    <row r="5" spans="1:18" x14ac:dyDescent="0.2">
      <c r="A5" s="1"/>
      <c r="B5" s="606"/>
      <c r="C5" s="2"/>
      <c r="D5" s="2"/>
      <c r="E5" s="606"/>
      <c r="F5" s="549"/>
      <c r="G5" s="2"/>
      <c r="H5" s="2"/>
      <c r="I5" s="2"/>
      <c r="J5" s="2"/>
      <c r="K5" s="2"/>
      <c r="L5" s="549"/>
      <c r="M5" s="2"/>
      <c r="N5" s="2"/>
      <c r="O5" s="2"/>
      <c r="P5" s="2"/>
      <c r="Q5" s="2"/>
    </row>
    <row r="6" spans="1:18" x14ac:dyDescent="0.2">
      <c r="A6" s="1"/>
      <c r="B6" s="606"/>
      <c r="C6" s="2"/>
      <c r="D6" s="2"/>
      <c r="E6" s="606"/>
      <c r="F6" s="549"/>
      <c r="G6" s="2"/>
      <c r="H6" s="2"/>
      <c r="I6" s="2"/>
      <c r="J6" s="2"/>
      <c r="K6" s="2"/>
      <c r="L6" s="549"/>
      <c r="M6" s="2"/>
      <c r="N6" s="2"/>
      <c r="O6" s="2"/>
      <c r="P6" s="2"/>
      <c r="Q6" s="2"/>
    </row>
    <row r="7" spans="1:18" ht="30" customHeight="1" x14ac:dyDescent="0.2">
      <c r="A7" s="2"/>
      <c r="B7" s="2"/>
      <c r="C7" s="2"/>
      <c r="D7" s="2"/>
      <c r="E7" s="606"/>
      <c r="F7" s="549"/>
      <c r="G7" s="2"/>
      <c r="H7" s="2"/>
      <c r="I7" s="2"/>
      <c r="J7" s="2"/>
      <c r="K7" s="2"/>
      <c r="L7" s="549"/>
      <c r="M7" s="2"/>
      <c r="N7" s="2"/>
      <c r="O7" s="2"/>
      <c r="P7" s="2"/>
      <c r="Q7" s="2"/>
      <c r="R7" s="2"/>
    </row>
    <row r="8" spans="1:18" ht="22.5" customHeight="1" x14ac:dyDescent="0.2">
      <c r="A8" s="1" t="s">
        <v>2</v>
      </c>
      <c r="B8" s="126"/>
      <c r="C8" s="126"/>
      <c r="D8" s="126"/>
      <c r="E8" s="608"/>
      <c r="F8" s="608"/>
      <c r="G8" s="608"/>
      <c r="H8" s="608"/>
      <c r="I8" s="608"/>
      <c r="J8" s="608"/>
      <c r="K8" s="682"/>
      <c r="L8" s="607" t="s">
        <v>3</v>
      </c>
      <c r="M8" s="126"/>
      <c r="N8" s="126"/>
      <c r="O8" s="126"/>
      <c r="P8" s="7"/>
      <c r="Q8" s="7"/>
      <c r="R8" s="2"/>
    </row>
    <row r="9" spans="1:18" ht="6" customHeight="1" x14ac:dyDescent="0.2">
      <c r="A9" s="1"/>
      <c r="B9" s="126"/>
      <c r="C9" s="126"/>
      <c r="D9" s="126"/>
      <c r="E9" s="608"/>
      <c r="F9" s="608"/>
      <c r="G9" s="608"/>
      <c r="H9" s="608"/>
      <c r="I9" s="608"/>
      <c r="J9" s="608"/>
      <c r="K9" s="682"/>
      <c r="L9" s="607"/>
      <c r="M9" s="126"/>
      <c r="N9" s="126"/>
      <c r="O9" s="126"/>
      <c r="P9" s="7"/>
      <c r="Q9" s="7"/>
      <c r="R9" s="2"/>
    </row>
    <row r="10" spans="1:18" x14ac:dyDescent="0.2">
      <c r="A10" s="2"/>
      <c r="B10" s="126"/>
      <c r="C10" s="126"/>
      <c r="D10" s="126"/>
      <c r="E10" s="608"/>
      <c r="F10" s="608"/>
      <c r="G10" s="608"/>
      <c r="H10" s="608"/>
      <c r="I10" s="608"/>
      <c r="J10" s="608"/>
      <c r="K10" s="682"/>
      <c r="L10" s="607" t="s">
        <v>4</v>
      </c>
      <c r="M10" s="172" t="str">
        <f>Logo!B1</f>
        <v>2026/27</v>
      </c>
      <c r="N10" s="172"/>
      <c r="O10" s="172"/>
      <c r="P10" s="7"/>
      <c r="Q10" s="7"/>
      <c r="R10" s="2"/>
    </row>
    <row r="11" spans="1:18" ht="13.5" thickBot="1" x14ac:dyDescent="0.25">
      <c r="A11" s="2"/>
      <c r="B11" s="606"/>
      <c r="C11" s="2"/>
      <c r="D11" s="2"/>
      <c r="E11" s="606"/>
      <c r="F11" s="549"/>
      <c r="G11" s="2"/>
      <c r="H11" s="2"/>
      <c r="I11" s="2"/>
      <c r="J11" s="2"/>
      <c r="K11" s="2"/>
      <c r="L11" s="549"/>
      <c r="M11" s="2"/>
      <c r="N11" s="2"/>
      <c r="O11" s="2"/>
      <c r="P11" s="2"/>
      <c r="Q11" s="2"/>
      <c r="R11" s="2"/>
    </row>
    <row r="12" spans="1:18" s="613" customFormat="1" ht="18" customHeight="1" thickTop="1" x14ac:dyDescent="0.25">
      <c r="A12" s="609"/>
      <c r="B12" s="683" t="s">
        <v>157</v>
      </c>
      <c r="C12" s="684"/>
      <c r="D12" s="685"/>
      <c r="E12" s="3072" t="s">
        <v>6</v>
      </c>
      <c r="F12" s="2882"/>
      <c r="G12" s="2882"/>
      <c r="H12" s="2882"/>
      <c r="I12" s="2882"/>
      <c r="J12" s="2882"/>
      <c r="K12" s="2882"/>
      <c r="L12" s="2882"/>
      <c r="M12" s="2883"/>
      <c r="N12" s="722" t="s">
        <v>7</v>
      </c>
      <c r="O12" s="611" t="s">
        <v>8</v>
      </c>
      <c r="P12" s="612"/>
    </row>
    <row r="13" spans="1:18" ht="18" customHeight="1" thickBot="1" x14ac:dyDescent="0.25">
      <c r="A13" s="131"/>
      <c r="B13" s="614"/>
      <c r="D13" s="133"/>
      <c r="E13" s="3003" t="s">
        <v>152</v>
      </c>
      <c r="F13" s="2864"/>
      <c r="G13" s="2864"/>
      <c r="H13" s="2864"/>
      <c r="I13" s="2864"/>
      <c r="J13" s="2864"/>
      <c r="K13" s="2864"/>
      <c r="L13" s="2864"/>
      <c r="M13" s="2865"/>
      <c r="N13" s="686"/>
      <c r="O13" s="616"/>
      <c r="P13" s="115"/>
    </row>
    <row r="14" spans="1:18" ht="110.25" customHeight="1" x14ac:dyDescent="0.2">
      <c r="A14" s="138"/>
      <c r="B14" s="617" t="s">
        <v>39</v>
      </c>
      <c r="C14" s="565" t="s">
        <v>10</v>
      </c>
      <c r="D14" s="139" t="s">
        <v>11</v>
      </c>
      <c r="E14" s="617" t="s">
        <v>153</v>
      </c>
      <c r="F14" s="708" t="s">
        <v>12</v>
      </c>
      <c r="G14" s="724" t="s">
        <v>11</v>
      </c>
      <c r="H14" s="617" t="s">
        <v>41</v>
      </c>
      <c r="I14" s="708" t="s">
        <v>12</v>
      </c>
      <c r="J14" s="724" t="s">
        <v>11</v>
      </c>
      <c r="K14" s="617" t="s">
        <v>46</v>
      </c>
      <c r="L14" s="689" t="s">
        <v>154</v>
      </c>
      <c r="M14" s="688" t="s">
        <v>11</v>
      </c>
      <c r="N14" s="568" t="s">
        <v>25</v>
      </c>
      <c r="O14" s="568" t="s">
        <v>491</v>
      </c>
    </row>
    <row r="15" spans="1:18" ht="13.5" thickBot="1" x14ac:dyDescent="0.25">
      <c r="A15" s="143"/>
      <c r="B15" s="619"/>
      <c r="C15" s="34"/>
      <c r="D15" s="35"/>
      <c r="E15" s="690"/>
      <c r="F15" s="691"/>
      <c r="G15" s="726"/>
      <c r="H15" s="690"/>
      <c r="I15" s="691"/>
      <c r="J15" s="726"/>
      <c r="K15" s="43"/>
      <c r="L15" s="691"/>
      <c r="M15" s="2"/>
      <c r="N15" s="616"/>
      <c r="O15" s="16"/>
    </row>
    <row r="16" spans="1:18" s="554" customFormat="1" ht="20.25" customHeight="1" x14ac:dyDescent="0.2">
      <c r="A16" s="622" t="s">
        <v>142</v>
      </c>
      <c r="B16" s="623"/>
      <c r="C16" s="624">
        <v>36</v>
      </c>
      <c r="D16" s="625">
        <f>B16*C16</f>
        <v>0</v>
      </c>
      <c r="E16" s="776"/>
      <c r="F16" s="627">
        <v>2</v>
      </c>
      <c r="G16" s="764">
        <f>E16*F16</f>
        <v>0</v>
      </c>
      <c r="H16" s="776"/>
      <c r="I16" s="627">
        <v>9</v>
      </c>
      <c r="J16" s="764">
        <f>H16*I16</f>
        <v>0</v>
      </c>
      <c r="K16" s="777" t="s">
        <v>15</v>
      </c>
      <c r="L16" s="696" t="s">
        <v>15</v>
      </c>
      <c r="M16" s="778" t="s">
        <v>15</v>
      </c>
      <c r="N16" s="629"/>
      <c r="O16" s="630">
        <f>D16+G16+J16-N16</f>
        <v>0</v>
      </c>
    </row>
    <row r="17" spans="1:15" s="554" customFormat="1" ht="20.25" customHeight="1" x14ac:dyDescent="0.2">
      <c r="A17" s="631" t="s">
        <v>143</v>
      </c>
      <c r="B17" s="697"/>
      <c r="C17" s="698">
        <v>39</v>
      </c>
      <c r="D17" s="715">
        <f>B17*C17</f>
        <v>0</v>
      </c>
      <c r="E17" s="699"/>
      <c r="F17" s="698">
        <v>2</v>
      </c>
      <c r="G17" s="768">
        <f>E17*F17</f>
        <v>0</v>
      </c>
      <c r="H17" s="699"/>
      <c r="I17" s="698">
        <v>9</v>
      </c>
      <c r="J17" s="768">
        <f>H17*I17</f>
        <v>0</v>
      </c>
      <c r="K17" s="779"/>
      <c r="L17" s="698">
        <v>3</v>
      </c>
      <c r="M17" s="756">
        <f>K17*L17</f>
        <v>0</v>
      </c>
      <c r="N17" s="702"/>
      <c r="O17" s="703">
        <f>D17+G17+J17+M17-N17</f>
        <v>0</v>
      </c>
    </row>
    <row r="18" spans="1:15" s="554" customFormat="1" ht="13.5" thickBot="1" x14ac:dyDescent="0.25">
      <c r="A18" s="670"/>
      <c r="B18" s="606"/>
      <c r="C18" s="549"/>
      <c r="D18" s="549"/>
      <c r="E18" s="606"/>
      <c r="F18" s="549"/>
      <c r="G18" s="549"/>
      <c r="H18" s="606"/>
      <c r="I18" s="549"/>
      <c r="J18" s="549"/>
      <c r="K18" s="549"/>
      <c r="L18" s="549"/>
      <c r="M18" s="549"/>
      <c r="N18" s="670"/>
      <c r="O18" s="671"/>
    </row>
    <row r="19" spans="1:15" s="554" customFormat="1" ht="20.25" customHeight="1" thickTop="1" thickBot="1" x14ac:dyDescent="0.25">
      <c r="A19" s="672" t="s">
        <v>11</v>
      </c>
      <c r="B19" s="106">
        <f>SUM(B16:B17)</f>
        <v>0</v>
      </c>
      <c r="C19" s="673" t="s">
        <v>15</v>
      </c>
      <c r="D19" s="675">
        <f>SUM(D16:D18)</f>
        <v>0</v>
      </c>
      <c r="E19" s="106">
        <f>SUM(E16:E18)</f>
        <v>0</v>
      </c>
      <c r="F19" s="673" t="s">
        <v>15</v>
      </c>
      <c r="G19" s="758">
        <f>SUM(G16:G18)</f>
        <v>0</v>
      </c>
      <c r="H19" s="76">
        <f>SUM(H16:H17)</f>
        <v>0</v>
      </c>
      <c r="I19" s="673" t="s">
        <v>15</v>
      </c>
      <c r="J19" s="758">
        <f>SUM(J16:J18)</f>
        <v>0</v>
      </c>
      <c r="K19" s="76">
        <f>K17</f>
        <v>0</v>
      </c>
      <c r="L19" s="673" t="s">
        <v>15</v>
      </c>
      <c r="M19" s="675">
        <f>M17</f>
        <v>0</v>
      </c>
      <c r="N19" s="704">
        <f>SUM(N16:N17)</f>
        <v>0</v>
      </c>
      <c r="O19" s="705">
        <f>SUM(O16:O18)</f>
        <v>0</v>
      </c>
    </row>
    <row r="20" spans="1:15" ht="13.5" thickTop="1" x14ac:dyDescent="0.2"/>
    <row r="21" spans="1:15" x14ac:dyDescent="0.2">
      <c r="A21" s="159" t="s">
        <v>494</v>
      </c>
      <c r="B21" s="677"/>
      <c r="C21" s="159"/>
      <c r="D21" s="159"/>
    </row>
  </sheetData>
  <customSheetViews>
    <customSheetView guid="{2CE9943A-8A31-4E31-B3EE-3F9C82D3339D}" showGridLines="0" fitToPage="1">
      <selection activeCell="O19" sqref="O19"/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12:M12"/>
    <mergeCell ref="E13:M13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Tabelle112"/>
  <dimension ref="A1:P17"/>
  <sheetViews>
    <sheetView showGridLines="0" zoomScaleNormal="100" workbookViewId="0">
      <selection activeCell="B5" sqref="B5"/>
    </sheetView>
  </sheetViews>
  <sheetFormatPr baseColWidth="10" defaultRowHeight="12.75" x14ac:dyDescent="0.2"/>
  <cols>
    <col min="1" max="1" width="13.8554687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3" width="9.7109375" customWidth="1"/>
    <col min="14" max="14" width="13.140625" customWidth="1"/>
    <col min="15" max="15" width="12.42578125" customWidth="1"/>
    <col min="16" max="16" width="5.7109375" customWidth="1"/>
  </cols>
  <sheetData>
    <row r="1" spans="1:16" ht="35.25" customHeight="1" x14ac:dyDescent="0.2">
      <c r="A1" s="1674" t="s">
        <v>237</v>
      </c>
      <c r="E1" s="602"/>
      <c r="H1"/>
      <c r="N1" s="602"/>
    </row>
    <row r="2" spans="1:16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6" x14ac:dyDescent="0.2">
      <c r="A3" s="1" t="s">
        <v>647</v>
      </c>
      <c r="B3" s="606"/>
      <c r="C3" s="2"/>
      <c r="D3" s="2"/>
      <c r="E3" s="606"/>
      <c r="F3" s="2"/>
      <c r="G3" s="2"/>
      <c r="H3" s="549"/>
      <c r="I3" s="2"/>
      <c r="J3" s="2"/>
      <c r="N3" s="2"/>
      <c r="O3" s="2"/>
    </row>
    <row r="4" spans="1:16" ht="12.7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  <c r="N4" s="2"/>
      <c r="O4" s="2"/>
      <c r="P4" s="2"/>
    </row>
    <row r="5" spans="1:16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7"/>
      <c r="J5" s="721" t="s">
        <v>3</v>
      </c>
      <c r="N5" s="1882"/>
      <c r="O5" s="1214"/>
      <c r="P5" s="7"/>
    </row>
    <row r="6" spans="1:16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J6" s="721" t="s">
        <v>4</v>
      </c>
      <c r="N6" s="172" t="str">
        <f>Logo!B1</f>
        <v>2026/27</v>
      </c>
      <c r="O6" s="172"/>
      <c r="P6" s="7"/>
    </row>
    <row r="7" spans="1:16" ht="11.2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  <c r="N7" s="2"/>
      <c r="O7" s="2"/>
      <c r="P7" s="2"/>
    </row>
    <row r="8" spans="1:16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988"/>
      <c r="G8" s="2988"/>
      <c r="H8" s="2988"/>
      <c r="I8" s="2988"/>
      <c r="J8" s="2988"/>
      <c r="K8" s="2988"/>
      <c r="L8" s="2988"/>
      <c r="M8" s="2988"/>
      <c r="N8" s="610" t="s">
        <v>7</v>
      </c>
      <c r="O8" s="611" t="s">
        <v>8</v>
      </c>
      <c r="P8" s="612"/>
    </row>
    <row r="9" spans="1:16" s="1075" customFormat="1" ht="23.25" customHeight="1" thickBot="1" x14ac:dyDescent="0.25">
      <c r="A9" s="1919"/>
      <c r="B9" s="1920"/>
      <c r="D9" s="1921"/>
      <c r="E9" s="3073" t="s">
        <v>140</v>
      </c>
      <c r="F9" s="2992"/>
      <c r="G9" s="2992"/>
      <c r="H9" s="2992"/>
      <c r="I9" s="2992"/>
      <c r="J9" s="2992"/>
      <c r="K9" s="2994" t="s">
        <v>531</v>
      </c>
      <c r="L9" s="2992"/>
      <c r="M9" s="2992"/>
      <c r="N9" s="1922"/>
      <c r="O9" s="1923"/>
      <c r="P9" s="1924"/>
    </row>
    <row r="10" spans="1:16" s="1075" customFormat="1" ht="109.5" customHeight="1" thickBot="1" x14ac:dyDescent="0.25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1821" t="s">
        <v>568</v>
      </c>
      <c r="L10" s="1822" t="s">
        <v>12</v>
      </c>
      <c r="M10" s="1823" t="s">
        <v>11</v>
      </c>
      <c r="N10" s="568" t="s">
        <v>25</v>
      </c>
      <c r="O10" s="568" t="s">
        <v>491</v>
      </c>
    </row>
    <row r="11" spans="1:16" s="1935" customFormat="1" ht="27.75" customHeight="1" thickBot="1" x14ac:dyDescent="0.25">
      <c r="A11" s="622" t="s">
        <v>142</v>
      </c>
      <c r="B11" s="1925"/>
      <c r="C11" s="1926">
        <v>37</v>
      </c>
      <c r="D11" s="1449">
        <f>B11*C11</f>
        <v>0</v>
      </c>
      <c r="E11" s="1927"/>
      <c r="F11" s="1926">
        <f t="array" ref="F11">IF(ISNA(VLOOKUP($N$5&amp;"T02501",CHOOSE({1,2},Z!$C$3:$C$1000&amp;Z!$F$3:$F$1000),2,0)),2,0)</f>
        <v>2</v>
      </c>
      <c r="G11" s="1928">
        <f>E11*F11</f>
        <v>0</v>
      </c>
      <c r="H11" s="1927"/>
      <c r="I11" s="1929">
        <f t="array" ref="I11">IF(ISNA(VLOOKUP($N$5&amp;"T02501",CHOOSE({1,2},Z!$C$3:$C$1000&amp;Z!$F$3:$F$1000),2,0)),8,0)</f>
        <v>8</v>
      </c>
      <c r="J11" s="1930">
        <f>H11*I11</f>
        <v>0</v>
      </c>
      <c r="K11" s="1931"/>
      <c r="L11" s="1788">
        <f t="array" ref="L11">IF(ISNA(VLOOKUP($N$5&amp;"T02501",CHOOSE({1,2},Z!$C$3:$C$1000&amp;Z!$F$3:$F$1000,Z!$J$3:$J$1000),2,0)),0,VLOOKUP($N$5&amp;"T02501",CHOOSE({1,2},Z!$C$3:$C$1000&amp;Z!$F$3:$F$1000,Z!$J$3:$J$1000),2,0))</f>
        <v>0</v>
      </c>
      <c r="M11" s="1932">
        <f>K11*L11</f>
        <v>0</v>
      </c>
      <c r="N11" s="1933"/>
      <c r="O11" s="1934">
        <f>D11+G11+J11+M11-N11</f>
        <v>0</v>
      </c>
    </row>
    <row r="12" spans="1:16" s="1935" customFormat="1" ht="27" customHeight="1" thickBot="1" x14ac:dyDescent="0.25">
      <c r="A12" s="745" t="s">
        <v>143</v>
      </c>
      <c r="B12" s="1936"/>
      <c r="C12" s="1937">
        <v>34</v>
      </c>
      <c r="D12" s="1938">
        <f>B12*C12</f>
        <v>0</v>
      </c>
      <c r="E12" s="1939"/>
      <c r="F12" s="1940">
        <f t="array" ref="F12">IF(ISNA(VLOOKUP($N$5&amp;"T02501",CHOOSE({1,2},Z!$C$3:$C$1000&amp;Z!$F$3:$F$1000),2,0)),2,0)</f>
        <v>2</v>
      </c>
      <c r="G12" s="1941">
        <f>E12*F12</f>
        <v>0</v>
      </c>
      <c r="H12" s="1942"/>
      <c r="I12" s="1943">
        <f t="array" ref="I12">IF(ISNA(VLOOKUP($N$5&amp;"T02501",CHOOSE({1,2},Z!$C$3:$C$1000&amp;Z!$F$3:$F$1000),2,0)),15,0)</f>
        <v>15</v>
      </c>
      <c r="J12" s="1944">
        <f>H12*I12</f>
        <v>0</v>
      </c>
      <c r="K12" s="1945"/>
      <c r="L12" s="1946">
        <f t="array" ref="L12">IF(ISNA(VLOOKUP($N$5&amp;"T02501",CHOOSE({1,2},Z!$C$3:$C$1000&amp;Z!$F$3:$F$1000,Z!$K$3:$K$1000),2,0)),0,VLOOKUP($N$5&amp;"T02501",CHOOSE({1,2},Z!$C$3:$C$1000&amp;Z!$F$3:$F$1000,Z!$K$3:$K$1000),2,0))</f>
        <v>0</v>
      </c>
      <c r="M12" s="1457">
        <f>K12*L12</f>
        <v>0</v>
      </c>
      <c r="N12" s="1947"/>
      <c r="O12" s="1934">
        <f>D12+G12+J12+M12-N12</f>
        <v>0</v>
      </c>
    </row>
    <row r="13" spans="1:16" s="1935" customFormat="1" ht="30.75" customHeight="1" thickTop="1" thickBot="1" x14ac:dyDescent="0.25">
      <c r="A13" s="672" t="s">
        <v>11</v>
      </c>
      <c r="B13" s="1948">
        <f>SUM(B11:B12)</f>
        <v>0</v>
      </c>
      <c r="C13" s="1949" t="s">
        <v>15</v>
      </c>
      <c r="D13" s="1950">
        <f>SUM(D11:D12)</f>
        <v>0</v>
      </c>
      <c r="E13" s="1948">
        <f>SUM(E11:E12)</f>
        <v>0</v>
      </c>
      <c r="F13" s="1949" t="s">
        <v>15</v>
      </c>
      <c r="G13" s="1950">
        <f>SUM(G11:G12)</f>
        <v>0</v>
      </c>
      <c r="H13" s="1948">
        <f>SUM(H11:H12)</f>
        <v>0</v>
      </c>
      <c r="I13" s="1949" t="s">
        <v>15</v>
      </c>
      <c r="J13" s="1461">
        <f>SUM(J11:J12)</f>
        <v>0</v>
      </c>
      <c r="K13" s="1951">
        <f>SUM(K11:K12)</f>
        <v>0</v>
      </c>
      <c r="L13" s="1952"/>
      <c r="M13" s="1953"/>
      <c r="N13" s="1954">
        <f>SUM(N11:N12)</f>
        <v>0</v>
      </c>
      <c r="O13" s="1468">
        <f>SUM(O11:O12)</f>
        <v>0</v>
      </c>
    </row>
    <row r="14" spans="1:16" ht="12.75" customHeight="1" thickTop="1" x14ac:dyDescent="0.2">
      <c r="K14" s="885"/>
      <c r="L14" s="554"/>
      <c r="M14" s="554"/>
    </row>
    <row r="15" spans="1:16" ht="12.75" customHeight="1" x14ac:dyDescent="0.2">
      <c r="A15" s="159" t="s">
        <v>494</v>
      </c>
    </row>
    <row r="16" spans="1:16" ht="12.75" customHeight="1" x14ac:dyDescent="0.2">
      <c r="A16" s="600"/>
      <c r="M16" s="554"/>
    </row>
    <row r="17" spans="5:5" ht="12.75" customHeight="1" x14ac:dyDescent="0.2">
      <c r="E17" s="600"/>
    </row>
  </sheetData>
  <mergeCells count="4">
    <mergeCell ref="B8:D8"/>
    <mergeCell ref="E8:M8"/>
    <mergeCell ref="E9:J9"/>
    <mergeCell ref="K9:M9"/>
  </mergeCells>
  <dataValidations count="1">
    <dataValidation type="whole" operator="equal" allowBlank="1" sqref="N5" xr:uid="{00000000-0002-0000-4E00-000002000000}">
      <formula1>6040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Tabelle38"/>
  <dimension ref="A1:U20"/>
  <sheetViews>
    <sheetView showGridLines="0" zoomScaleNormal="100" workbookViewId="0"/>
  </sheetViews>
  <sheetFormatPr baseColWidth="10" defaultRowHeight="12.75" x14ac:dyDescent="0.2"/>
  <cols>
    <col min="1" max="1" width="10.28515625" customWidth="1"/>
    <col min="2" max="2" width="6.7109375" style="602" customWidth="1"/>
    <col min="3" max="3" width="6.5703125" customWidth="1"/>
    <col min="4" max="7" width="6.7109375" customWidth="1"/>
    <col min="8" max="8" width="8.7109375" style="602" customWidth="1"/>
    <col min="9" max="9" width="6.5703125" customWidth="1"/>
    <col min="10" max="10" width="6.7109375" customWidth="1"/>
    <col min="11" max="11" width="8.7109375" style="602" customWidth="1"/>
    <col min="12" max="13" width="6.7109375" style="554" customWidth="1"/>
    <col min="14" max="14" width="7.28515625" customWidth="1"/>
    <col min="15" max="15" width="12.140625" style="554" customWidth="1"/>
    <col min="16" max="16" width="6.7109375" customWidth="1"/>
    <col min="17" max="18" width="8.7109375" customWidth="1"/>
    <col min="19" max="19" width="5.7109375" customWidth="1"/>
    <col min="20" max="20" width="8.5703125" customWidth="1"/>
    <col min="21" max="21" width="7.140625" customWidth="1"/>
  </cols>
  <sheetData>
    <row r="1" spans="1:21" x14ac:dyDescent="0.2">
      <c r="A1" t="s">
        <v>394</v>
      </c>
    </row>
    <row r="2" spans="1:21" ht="18" customHeight="1" x14ac:dyDescent="0.2"/>
    <row r="3" spans="1:21" s="605" customFormat="1" x14ac:dyDescent="0.2">
      <c r="A3" s="3" t="s">
        <v>136</v>
      </c>
      <c r="B3" s="603"/>
      <c r="C3" s="272"/>
      <c r="D3" s="272"/>
      <c r="E3" s="272"/>
      <c r="F3" s="272"/>
      <c r="G3" s="272"/>
      <c r="H3" s="603"/>
      <c r="I3" s="272"/>
      <c r="J3" s="272"/>
      <c r="K3" s="603"/>
      <c r="L3" s="747"/>
      <c r="M3" s="747"/>
      <c r="N3" s="272"/>
      <c r="O3" s="747"/>
      <c r="P3" s="272"/>
      <c r="Q3" s="272"/>
      <c r="R3" s="272"/>
      <c r="S3" s="272"/>
      <c r="T3" s="272"/>
    </row>
    <row r="4" spans="1:21" s="605" customFormat="1" x14ac:dyDescent="0.2">
      <c r="A4" s="3" t="s">
        <v>175</v>
      </c>
      <c r="B4" s="603"/>
      <c r="C4" s="272"/>
      <c r="D4" s="272"/>
      <c r="E4" s="272"/>
      <c r="F4" s="272"/>
      <c r="G4" s="272"/>
      <c r="H4" s="603"/>
      <c r="I4" s="272"/>
      <c r="J4" s="272"/>
      <c r="K4" s="603"/>
      <c r="L4" s="747"/>
      <c r="M4" s="747"/>
      <c r="N4" s="272"/>
      <c r="O4" s="747"/>
      <c r="P4" s="272"/>
      <c r="Q4" s="272"/>
      <c r="R4" s="272"/>
      <c r="S4" s="272"/>
      <c r="T4" s="272"/>
    </row>
    <row r="5" spans="1:21" x14ac:dyDescent="0.2">
      <c r="A5" s="1"/>
      <c r="B5" s="606"/>
      <c r="C5" s="2"/>
      <c r="D5" s="2"/>
      <c r="E5" s="2"/>
      <c r="F5" s="2"/>
      <c r="G5" s="2"/>
      <c r="H5" s="606"/>
      <c r="I5" s="2"/>
      <c r="J5" s="2"/>
      <c r="K5" s="606"/>
      <c r="L5" s="549"/>
      <c r="M5" s="549"/>
      <c r="N5" s="2"/>
      <c r="O5" s="549"/>
      <c r="P5" s="2"/>
      <c r="Q5" s="2"/>
      <c r="R5" s="2"/>
      <c r="S5" s="2"/>
      <c r="T5" s="2"/>
    </row>
    <row r="6" spans="1:21" ht="40.5" customHeight="1" x14ac:dyDescent="0.2">
      <c r="A6" s="1"/>
      <c r="C6" s="2"/>
      <c r="D6" s="2"/>
      <c r="E6" s="2"/>
      <c r="F6" s="2"/>
      <c r="G6" s="2"/>
      <c r="H6" s="606"/>
      <c r="I6" s="2"/>
      <c r="J6" s="2"/>
      <c r="K6" s="606"/>
      <c r="L6" s="549"/>
      <c r="M6" s="549"/>
      <c r="N6" s="2"/>
      <c r="O6" s="549"/>
      <c r="P6" s="2"/>
      <c r="Q6" s="2"/>
      <c r="R6" s="2"/>
      <c r="S6" s="2"/>
      <c r="T6" s="2"/>
    </row>
    <row r="7" spans="1:21" ht="22.5" customHeight="1" x14ac:dyDescent="0.2">
      <c r="A7" s="1" t="s">
        <v>2</v>
      </c>
      <c r="B7" s="126"/>
      <c r="C7" s="126"/>
      <c r="D7" s="126"/>
      <c r="E7" s="126"/>
      <c r="F7" s="126"/>
      <c r="G7" s="126"/>
      <c r="H7" s="608"/>
      <c r="I7" s="126"/>
      <c r="J7" s="126"/>
      <c r="K7" s="608"/>
      <c r="L7" s="608"/>
      <c r="M7" s="608"/>
      <c r="N7" s="741"/>
      <c r="O7" s="607" t="s">
        <v>3</v>
      </c>
      <c r="P7" s="126">
        <v>5114</v>
      </c>
      <c r="R7" s="172"/>
      <c r="S7" s="7"/>
      <c r="T7" s="7"/>
      <c r="U7" s="2"/>
    </row>
    <row r="8" spans="1:21" ht="12" customHeight="1" x14ac:dyDescent="0.2">
      <c r="A8" s="1"/>
      <c r="B8" s="126"/>
      <c r="C8" s="126"/>
      <c r="D8" s="126"/>
      <c r="E8" s="126"/>
      <c r="F8" s="126"/>
      <c r="G8" s="126"/>
      <c r="H8" s="608"/>
      <c r="I8" s="126"/>
      <c r="J8" s="126"/>
      <c r="K8" s="608"/>
      <c r="L8" s="608"/>
      <c r="M8" s="608"/>
      <c r="N8" s="741"/>
      <c r="O8" s="607"/>
      <c r="P8" s="172"/>
      <c r="Q8" s="172"/>
      <c r="R8" s="172"/>
      <c r="S8" s="7"/>
      <c r="T8" s="7"/>
      <c r="U8" s="2"/>
    </row>
    <row r="9" spans="1:21" ht="19.5" customHeight="1" x14ac:dyDescent="0.2">
      <c r="A9" s="2"/>
      <c r="B9" s="126"/>
      <c r="C9" s="126"/>
      <c r="D9" s="126"/>
      <c r="E9" s="126"/>
      <c r="F9" s="126"/>
      <c r="G9" s="126"/>
      <c r="H9" s="608"/>
      <c r="I9" s="126"/>
      <c r="J9" s="126"/>
      <c r="K9" s="608"/>
      <c r="L9" s="608"/>
      <c r="M9" s="608"/>
      <c r="N9" s="741"/>
      <c r="O9" s="607" t="s">
        <v>4</v>
      </c>
      <c r="P9" s="172" t="str">
        <f>Logo!B1</f>
        <v>2026/27</v>
      </c>
      <c r="Q9" s="172"/>
      <c r="R9" s="172"/>
      <c r="S9" s="7"/>
      <c r="T9" s="7"/>
      <c r="U9" s="2"/>
    </row>
    <row r="10" spans="1:21" ht="13.5" thickBot="1" x14ac:dyDescent="0.25">
      <c r="A10" s="2"/>
      <c r="B10" s="606"/>
      <c r="C10" s="2"/>
      <c r="D10" s="2"/>
      <c r="E10" s="2"/>
      <c r="F10" s="2"/>
      <c r="G10" s="2"/>
      <c r="H10" s="606"/>
      <c r="I10" s="2"/>
      <c r="J10" s="2"/>
      <c r="K10" s="606"/>
      <c r="L10" s="549"/>
      <c r="M10" s="549"/>
      <c r="N10" s="2"/>
      <c r="O10" s="549"/>
      <c r="P10" s="2"/>
      <c r="Q10" s="2"/>
      <c r="R10" s="2"/>
      <c r="S10" s="2"/>
      <c r="T10" s="2"/>
      <c r="U10" s="2"/>
    </row>
    <row r="11" spans="1:21" s="613" customFormat="1" ht="18" customHeight="1" thickTop="1" x14ac:dyDescent="0.25">
      <c r="A11" s="609"/>
      <c r="B11" s="2909" t="s">
        <v>5</v>
      </c>
      <c r="C11" s="2882"/>
      <c r="D11" s="2882"/>
      <c r="E11" s="2882"/>
      <c r="F11" s="2882"/>
      <c r="G11" s="2910"/>
      <c r="H11" s="2909" t="s">
        <v>6</v>
      </c>
      <c r="I11" s="2882"/>
      <c r="J11" s="2882"/>
      <c r="K11" s="2882"/>
      <c r="L11" s="2882"/>
      <c r="M11" s="2882"/>
      <c r="N11" s="2882"/>
      <c r="O11" s="2882"/>
      <c r="P11" s="2883"/>
      <c r="Q11" s="722" t="s">
        <v>7</v>
      </c>
      <c r="R11" s="611" t="s">
        <v>8</v>
      </c>
      <c r="S11" s="612"/>
    </row>
    <row r="12" spans="1:21" ht="18" customHeight="1" thickBot="1" x14ac:dyDescent="0.25">
      <c r="A12" s="131"/>
      <c r="B12" s="614"/>
      <c r="D12" s="132"/>
      <c r="E12" s="132"/>
      <c r="F12" s="132"/>
      <c r="G12" s="132"/>
      <c r="H12" s="3003" t="s">
        <v>152</v>
      </c>
      <c r="I12" s="2864"/>
      <c r="J12" s="2864"/>
      <c r="K12" s="2864"/>
      <c r="L12" s="2864"/>
      <c r="M12" s="2864"/>
      <c r="N12" s="2864"/>
      <c r="O12" s="2864"/>
      <c r="P12" s="2865"/>
      <c r="Q12" s="686"/>
      <c r="R12" s="562"/>
      <c r="S12" s="115"/>
    </row>
    <row r="13" spans="1:21" ht="110.25" customHeight="1" x14ac:dyDescent="0.2">
      <c r="A13" s="138"/>
      <c r="B13" s="617" t="s">
        <v>39</v>
      </c>
      <c r="C13" s="565" t="s">
        <v>10</v>
      </c>
      <c r="D13" s="125" t="s">
        <v>11</v>
      </c>
      <c r="E13" s="781" t="s">
        <v>218</v>
      </c>
      <c r="F13" s="782"/>
      <c r="G13" s="782"/>
      <c r="H13" s="617" t="s">
        <v>153</v>
      </c>
      <c r="I13" s="565" t="s">
        <v>10</v>
      </c>
      <c r="J13" s="139" t="s">
        <v>11</v>
      </c>
      <c r="K13" s="617" t="s">
        <v>568</v>
      </c>
      <c r="L13" s="565" t="s">
        <v>10</v>
      </c>
      <c r="M13" s="139" t="s">
        <v>11</v>
      </c>
      <c r="N13" s="783" t="s">
        <v>46</v>
      </c>
      <c r="O13" s="689" t="s">
        <v>154</v>
      </c>
      <c r="P13" s="688" t="s">
        <v>11</v>
      </c>
      <c r="Q13" s="568" t="s">
        <v>13</v>
      </c>
      <c r="R13" s="142" t="s">
        <v>492</v>
      </c>
    </row>
    <row r="14" spans="1:21" ht="25.5" customHeight="1" thickBot="1" x14ac:dyDescent="0.25">
      <c r="A14" s="143"/>
      <c r="B14" s="619"/>
      <c r="C14" s="34"/>
      <c r="D14" s="599"/>
      <c r="E14" s="784" t="s">
        <v>23</v>
      </c>
      <c r="F14" s="785" t="s">
        <v>12</v>
      </c>
      <c r="G14" s="786" t="s">
        <v>11</v>
      </c>
      <c r="H14" s="690"/>
      <c r="I14" s="39"/>
      <c r="J14" s="144"/>
      <c r="K14" s="690"/>
      <c r="L14" s="691"/>
      <c r="M14" s="549"/>
      <c r="N14" s="787"/>
      <c r="O14" s="751"/>
      <c r="P14" s="2"/>
      <c r="Q14" s="616"/>
      <c r="R14" s="16"/>
    </row>
    <row r="15" spans="1:21" s="554" customFormat="1" ht="20.25" customHeight="1" x14ac:dyDescent="0.2">
      <c r="A15" s="622" t="s">
        <v>142</v>
      </c>
      <c r="B15" s="623"/>
      <c r="C15" s="788">
        <v>38</v>
      </c>
      <c r="D15" s="693">
        <f>B15*C15</f>
        <v>0</v>
      </c>
      <c r="E15" s="752" t="s">
        <v>15</v>
      </c>
      <c r="F15" s="753" t="s">
        <v>15</v>
      </c>
      <c r="G15" s="628" t="s">
        <v>15</v>
      </c>
      <c r="H15" s="694"/>
      <c r="I15" s="624">
        <v>2</v>
      </c>
      <c r="J15" s="693">
        <f>H15*I15</f>
        <v>0</v>
      </c>
      <c r="K15" s="694"/>
      <c r="L15" s="1037">
        <f t="array" ref="L15">IF(ISNA(VLOOKUP($P$7&amp;"T12200",CHOOSE({1,2},Z!$C$3:$C$1000&amp;Z!$F$3:$F$1000,Z!$J$3:$J$1000),2,0)),12,VLOOKUP($P$7&amp;"T12200",CHOOSE({1,2},Z!$C$3:$C$1000&amp;Z!$F$3:$F$1000,Z!$J$3:$J$1000),2,0))</f>
        <v>19</v>
      </c>
      <c r="M15" s="693">
        <f>K15*L15</f>
        <v>0</v>
      </c>
      <c r="N15" s="626" t="s">
        <v>15</v>
      </c>
      <c r="O15" s="696" t="s">
        <v>15</v>
      </c>
      <c r="P15" s="789" t="s">
        <v>15</v>
      </c>
      <c r="Q15" s="629"/>
      <c r="R15" s="630">
        <f>D15+J15+M15-Q15</f>
        <v>0</v>
      </c>
    </row>
    <row r="16" spans="1:21" s="554" customFormat="1" ht="20.25" customHeight="1" x14ac:dyDescent="0.2">
      <c r="A16" s="631" t="s">
        <v>143</v>
      </c>
      <c r="B16" s="697"/>
      <c r="C16" s="790">
        <v>30</v>
      </c>
      <c r="D16" s="716">
        <f>B16*C16</f>
        <v>0</v>
      </c>
      <c r="E16" s="699"/>
      <c r="F16" s="791"/>
      <c r="G16" s="768">
        <f>E16*F16</f>
        <v>0</v>
      </c>
      <c r="H16" s="699"/>
      <c r="I16" s="698">
        <v>2</v>
      </c>
      <c r="J16" s="634">
        <f>H16*I16</f>
        <v>0</v>
      </c>
      <c r="K16" s="699"/>
      <c r="L16" s="755">
        <f t="array" ref="L16">IF(ISNA(VLOOKUP($P$7&amp;"T12200",CHOOSE({1,2},Z!$C$3:$C$1000&amp;Z!$F$3:$F$1000,Z!$K$3:$K$1000),2,0)),8,VLOOKUP($P$7&amp;"T12200",CHOOSE({1,2},Z!$C$3:$C$1000&amp;Z!$F$3:$F$1000,Z!$K$3:$K$1000),2,0))</f>
        <v>20</v>
      </c>
      <c r="M16" s="634">
        <f>K16*L16</f>
        <v>0</v>
      </c>
      <c r="N16" s="792"/>
      <c r="O16" s="755">
        <v>2</v>
      </c>
      <c r="P16" s="756">
        <f>N16*O16</f>
        <v>0</v>
      </c>
      <c r="Q16" s="702"/>
      <c r="R16" s="703">
        <f>D16+G16+J16+M16+P16-Q16</f>
        <v>0</v>
      </c>
    </row>
    <row r="17" spans="1:18" s="554" customFormat="1" ht="13.5" thickBot="1" x14ac:dyDescent="0.25">
      <c r="A17" s="670"/>
      <c r="B17" s="606"/>
      <c r="C17" s="549"/>
      <c r="D17" s="549"/>
      <c r="E17" s="549"/>
      <c r="F17" s="549"/>
      <c r="G17" s="549"/>
      <c r="H17" s="602"/>
      <c r="K17" s="606"/>
      <c r="L17" s="549"/>
      <c r="M17" s="549"/>
      <c r="N17" s="549"/>
      <c r="O17" s="549"/>
      <c r="P17" s="549"/>
      <c r="Q17" s="670"/>
      <c r="R17" s="671"/>
    </row>
    <row r="18" spans="1:18" s="554" customFormat="1" ht="20.25" customHeight="1" thickTop="1" thickBot="1" x14ac:dyDescent="0.25">
      <c r="A18" s="672" t="s">
        <v>11</v>
      </c>
      <c r="B18" s="106">
        <f>SUM(B15:B16)</f>
        <v>0</v>
      </c>
      <c r="C18" s="673" t="s">
        <v>15</v>
      </c>
      <c r="D18" s="675">
        <f>SUM(D15:D17)</f>
        <v>0</v>
      </c>
      <c r="E18" s="106">
        <f>E16</f>
        <v>0</v>
      </c>
      <c r="F18" s="673" t="s">
        <v>15</v>
      </c>
      <c r="G18" s="675">
        <f>G16</f>
        <v>0</v>
      </c>
      <c r="H18" s="106">
        <f>SUM(H15:H16)</f>
        <v>0</v>
      </c>
      <c r="I18" s="673" t="s">
        <v>15</v>
      </c>
      <c r="J18" s="675">
        <f>SUM(J15:J17)</f>
        <v>0</v>
      </c>
      <c r="K18" s="106">
        <f>SUM(K15:K16)</f>
        <v>0</v>
      </c>
      <c r="L18" s="673" t="s">
        <v>15</v>
      </c>
      <c r="M18" s="673">
        <f>SUM(M15:M17)</f>
        <v>0</v>
      </c>
      <c r="N18" s="759">
        <f>N16</f>
        <v>0</v>
      </c>
      <c r="O18" s="733" t="s">
        <v>15</v>
      </c>
      <c r="P18" s="675">
        <f>N18</f>
        <v>0</v>
      </c>
      <c r="Q18" s="704">
        <f>SUM(Q15:Q16)</f>
        <v>0</v>
      </c>
      <c r="R18" s="705">
        <f>SUM(R15:R17)</f>
        <v>0</v>
      </c>
    </row>
    <row r="19" spans="1:18" ht="13.5" thickTop="1" x14ac:dyDescent="0.2"/>
    <row r="20" spans="1:18" x14ac:dyDescent="0.2">
      <c r="A20" s="159" t="s">
        <v>494</v>
      </c>
      <c r="B20" s="677"/>
      <c r="C20" s="159"/>
      <c r="D20" s="159"/>
      <c r="E20" s="159"/>
      <c r="F20" s="159"/>
      <c r="G20" s="159"/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92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11:G11"/>
    <mergeCell ref="H11:P11"/>
    <mergeCell ref="H12:P12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Tabelle86"/>
  <dimension ref="A1:M17"/>
  <sheetViews>
    <sheetView showGridLines="0" zoomScale="130" zoomScaleNormal="130" workbookViewId="0"/>
  </sheetViews>
  <sheetFormatPr baseColWidth="10" defaultRowHeight="12.75" x14ac:dyDescent="0.2"/>
  <cols>
    <col min="1" max="1" width="13.8554687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35.25" customHeight="1" x14ac:dyDescent="0.2">
      <c r="A1" s="601" t="s">
        <v>395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1" t="s">
        <v>176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</row>
    <row r="4" spans="1:13" ht="12.7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7"/>
      <c r="J5" s="721" t="s">
        <v>3</v>
      </c>
      <c r="K5" s="1214"/>
      <c r="L5" s="1214"/>
      <c r="M5" s="7"/>
    </row>
    <row r="6" spans="1:13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J6" s="721" t="s">
        <v>4</v>
      </c>
      <c r="K6" s="172" t="str">
        <f>Logo!B1</f>
        <v>2026/27</v>
      </c>
      <c r="L6" s="172"/>
      <c r="M6" s="7"/>
    </row>
    <row r="7" spans="1:13" ht="11.2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72.75" customHeight="1" thickBot="1" x14ac:dyDescent="0.25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s="554" customFormat="1" ht="27.75" customHeight="1" x14ac:dyDescent="0.2">
      <c r="A11" s="622" t="s">
        <v>142</v>
      </c>
      <c r="B11" s="1541"/>
      <c r="C11" s="624">
        <v>37</v>
      </c>
      <c r="D11" s="693">
        <f>B11*C11</f>
        <v>0</v>
      </c>
      <c r="E11" s="1577"/>
      <c r="F11" s="624">
        <v>3</v>
      </c>
      <c r="G11" s="712">
        <f>E11*F11</f>
        <v>0</v>
      </c>
      <c r="H11" s="1577"/>
      <c r="I11" s="624">
        <v>8</v>
      </c>
      <c r="J11" s="713">
        <f>H11*I11</f>
        <v>0</v>
      </c>
      <c r="K11" s="1542"/>
      <c r="L11" s="630">
        <f>D11+G11+J11-K11</f>
        <v>0</v>
      </c>
    </row>
    <row r="12" spans="1:13" s="554" customFormat="1" ht="27" customHeight="1" thickBot="1" x14ac:dyDescent="0.25">
      <c r="A12" s="745" t="s">
        <v>143</v>
      </c>
      <c r="B12" s="1546"/>
      <c r="C12" s="698">
        <v>34</v>
      </c>
      <c r="D12" s="634">
        <f>B12*C12</f>
        <v>0</v>
      </c>
      <c r="E12" s="1578"/>
      <c r="F12" s="1519">
        <v>2</v>
      </c>
      <c r="G12" s="716">
        <f>E12*F12</f>
        <v>0</v>
      </c>
      <c r="H12" s="1533"/>
      <c r="I12" s="1520">
        <v>14</v>
      </c>
      <c r="J12" s="1521">
        <f>H12*I12</f>
        <v>0</v>
      </c>
      <c r="K12" s="1579"/>
      <c r="L12" s="635">
        <f>D12+G12+J12-K12</f>
        <v>0</v>
      </c>
    </row>
    <row r="13" spans="1:13" s="554" customFormat="1" ht="30.75" customHeight="1" thickTop="1" thickBot="1" x14ac:dyDescent="0.25">
      <c r="A13" s="672" t="s">
        <v>11</v>
      </c>
      <c r="B13" s="106">
        <f>SUM(B11:B12)</f>
        <v>0</v>
      </c>
      <c r="C13" s="673" t="s">
        <v>15</v>
      </c>
      <c r="D13" s="674">
        <f>SUM(D11:D12)</f>
        <v>0</v>
      </c>
      <c r="E13" s="106">
        <f>SUM(E11:E12)</f>
        <v>0</v>
      </c>
      <c r="F13" s="673" t="s">
        <v>15</v>
      </c>
      <c r="G13" s="674">
        <f>SUM(G11:G12)</f>
        <v>0</v>
      </c>
      <c r="H13" s="106">
        <f>SUM(H11:H12)</f>
        <v>0</v>
      </c>
      <c r="I13" s="673" t="s">
        <v>15</v>
      </c>
      <c r="J13" s="674">
        <f>SUM(J11:J12)</f>
        <v>0</v>
      </c>
      <c r="K13" s="704">
        <f>SUM(K11:K12)</f>
        <v>0</v>
      </c>
      <c r="L13" s="676">
        <f>SUM(L11:L12)</f>
        <v>0</v>
      </c>
    </row>
    <row r="14" spans="1:13" ht="12.75" customHeight="1" thickTop="1" x14ac:dyDescent="0.2"/>
    <row r="15" spans="1:13" ht="12.75" customHeight="1" x14ac:dyDescent="0.2">
      <c r="A15" s="159" t="s">
        <v>494</v>
      </c>
    </row>
    <row r="16" spans="1:13" ht="12.75" customHeight="1" x14ac:dyDescent="0.2">
      <c r="A16" s="967"/>
    </row>
    <row r="17" spans="5:5" ht="12.75" customHeight="1" x14ac:dyDescent="0.2">
      <c r="E17" s="967"/>
    </row>
  </sheetData>
  <customSheetViews>
    <customSheetView guid="{2CE9943A-8A31-4E31-B3EE-3F9C82D3339D}" showGridLines="0">
      <pageMargins left="0.78740157480314965" right="0.78740157480314965" top="0.59055118110236227" bottom="0.78740157480314965" header="0.41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8:J8"/>
    <mergeCell ref="E9:J9"/>
    <mergeCell ref="B8:D8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4"/>
  <dimension ref="A1:Q19"/>
  <sheetViews>
    <sheetView showGridLines="0" zoomScale="130" zoomScaleNormal="13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6.28515625" customWidth="1"/>
    <col min="6" max="6" width="7.42578125" customWidth="1"/>
    <col min="7" max="7" width="8" customWidth="1"/>
    <col min="8" max="8" width="6.5703125" customWidth="1"/>
    <col min="9" max="9" width="8.28515625" customWidth="1"/>
    <col min="10" max="10" width="7.28515625" customWidth="1"/>
    <col min="11" max="11" width="6.7109375" customWidth="1"/>
    <col min="12" max="12" width="6.5703125" customWidth="1"/>
    <col min="13" max="13" width="6.85546875" customWidth="1"/>
    <col min="14" max="14" width="6.7109375" customWidth="1"/>
    <col min="15" max="15" width="6.85546875" customWidth="1"/>
    <col min="16" max="16" width="8.7109375" customWidth="1"/>
    <col min="17" max="17" width="7.140625" customWidth="1"/>
  </cols>
  <sheetData>
    <row r="1" spans="1:17" x14ac:dyDescent="0.2">
      <c r="A1" s="2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98"/>
      <c r="N1" s="14"/>
      <c r="O1" s="198"/>
      <c r="P1" s="2"/>
      <c r="Q1" s="2"/>
    </row>
    <row r="2" spans="1:17" ht="20.2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98"/>
      <c r="P2" s="14"/>
      <c r="Q2" s="14"/>
    </row>
    <row r="3" spans="1:17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  <c r="M3" s="2827"/>
      <c r="N3" s="2827"/>
      <c r="O3" s="2827"/>
      <c r="P3" s="2827"/>
      <c r="Q3" s="2827"/>
    </row>
    <row r="4" spans="1:17" x14ac:dyDescent="0.2">
      <c r="A4" s="2827" t="s">
        <v>226</v>
      </c>
      <c r="B4" s="2827"/>
      <c r="C4" s="2827"/>
      <c r="D4" s="2827"/>
      <c r="E4" s="2827"/>
      <c r="F4" s="2827"/>
      <c r="G4" s="2827"/>
      <c r="H4" s="2827"/>
      <c r="I4" s="2827"/>
      <c r="J4" s="2827"/>
      <c r="K4" s="2827"/>
      <c r="L4" s="2827"/>
      <c r="M4" s="2827"/>
      <c r="N4" s="2827"/>
      <c r="O4" s="2827"/>
      <c r="P4" s="2827"/>
      <c r="Q4" s="2827"/>
    </row>
    <row r="5" spans="1:17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">
      <c r="A6" s="1" t="s">
        <v>2</v>
      </c>
      <c r="B6" s="2"/>
      <c r="C6" s="4"/>
      <c r="D6" s="4"/>
      <c r="E6" s="4"/>
      <c r="F6" s="4"/>
      <c r="G6" s="4"/>
      <c r="H6" s="4"/>
      <c r="I6" s="4"/>
      <c r="J6" s="2"/>
      <c r="K6" s="2"/>
      <c r="L6" s="2"/>
      <c r="M6" s="1" t="s">
        <v>3</v>
      </c>
      <c r="N6" s="5"/>
      <c r="O6" s="4"/>
      <c r="P6" s="4"/>
      <c r="Q6" s="2"/>
    </row>
    <row r="7" spans="1:17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1" t="s">
        <v>4</v>
      </c>
      <c r="N7" s="5"/>
      <c r="O7" s="172" t="str">
        <f>Logo!B1</f>
        <v>2026/27</v>
      </c>
      <c r="P7" s="172"/>
      <c r="Q7" s="2"/>
    </row>
    <row r="8" spans="1:17" ht="6" customHeight="1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5" thickTop="1" x14ac:dyDescent="0.2">
      <c r="A9" s="127"/>
      <c r="B9" s="9" t="s">
        <v>5</v>
      </c>
      <c r="C9" s="9"/>
      <c r="D9" s="9"/>
      <c r="E9" s="9"/>
      <c r="F9" s="129"/>
      <c r="G9" s="9" t="s">
        <v>6</v>
      </c>
      <c r="H9" s="9"/>
      <c r="I9" s="9"/>
      <c r="J9" s="9"/>
      <c r="K9" s="9"/>
      <c r="L9" s="9"/>
      <c r="M9" s="9"/>
      <c r="N9" s="9"/>
      <c r="O9" s="129"/>
      <c r="P9" s="130" t="s">
        <v>7</v>
      </c>
      <c r="Q9" s="12" t="s">
        <v>8</v>
      </c>
    </row>
    <row r="10" spans="1:17" ht="17.25" customHeight="1" thickBot="1" x14ac:dyDescent="0.25">
      <c r="A10" s="131"/>
      <c r="B10" s="166"/>
      <c r="C10" s="166"/>
      <c r="D10" s="166"/>
      <c r="E10" s="166"/>
      <c r="F10" s="199"/>
      <c r="G10" s="134" t="s">
        <v>17</v>
      </c>
      <c r="H10" s="135"/>
      <c r="I10" s="135"/>
      <c r="J10" s="135"/>
      <c r="K10" s="135"/>
      <c r="L10" s="135"/>
      <c r="M10" s="135"/>
      <c r="N10" s="135"/>
      <c r="O10" s="136"/>
      <c r="P10" s="137"/>
      <c r="Q10" s="16"/>
    </row>
    <row r="11" spans="1:17" ht="75" customHeight="1" x14ac:dyDescent="0.2">
      <c r="A11" s="138"/>
      <c r="B11" s="22" t="s">
        <v>18</v>
      </c>
      <c r="C11" s="22" t="s">
        <v>10</v>
      </c>
      <c r="D11" s="139" t="s">
        <v>11</v>
      </c>
      <c r="E11" s="2060" t="s">
        <v>670</v>
      </c>
      <c r="F11" s="200"/>
      <c r="G11" s="22" t="s">
        <v>19</v>
      </c>
      <c r="H11" s="22" t="s">
        <v>12</v>
      </c>
      <c r="I11" s="139" t="s">
        <v>11</v>
      </c>
      <c r="J11" s="22" t="s">
        <v>20</v>
      </c>
      <c r="K11" s="22" t="s">
        <v>12</v>
      </c>
      <c r="L11" s="139" t="s">
        <v>11</v>
      </c>
      <c r="M11" s="22" t="s">
        <v>21</v>
      </c>
      <c r="N11" s="22" t="s">
        <v>12</v>
      </c>
      <c r="O11" s="45" t="s">
        <v>11</v>
      </c>
      <c r="P11" s="142" t="s">
        <v>25</v>
      </c>
      <c r="Q11" s="142" t="s">
        <v>14</v>
      </c>
    </row>
    <row r="12" spans="1:17" ht="27" customHeight="1" thickBot="1" x14ac:dyDescent="0.25">
      <c r="A12" s="143" t="s">
        <v>22</v>
      </c>
      <c r="B12" s="34"/>
      <c r="C12" s="34"/>
      <c r="D12" s="35"/>
      <c r="E12" s="36" t="s">
        <v>23</v>
      </c>
      <c r="F12" s="201" t="s">
        <v>11</v>
      </c>
      <c r="G12" s="39"/>
      <c r="H12" s="39"/>
      <c r="I12" s="144"/>
      <c r="J12" s="39"/>
      <c r="K12" s="39"/>
      <c r="L12" s="144"/>
      <c r="M12" s="39"/>
      <c r="N12" s="39"/>
      <c r="O12" s="16"/>
      <c r="P12" s="16"/>
      <c r="Q12" s="16"/>
    </row>
    <row r="13" spans="1:17" s="2070" customFormat="1" ht="24" customHeight="1" x14ac:dyDescent="0.2">
      <c r="A13" s="2061" t="s">
        <v>669</v>
      </c>
      <c r="B13" s="2062"/>
      <c r="C13" s="2063">
        <v>33.1</v>
      </c>
      <c r="D13" s="2064">
        <f>B13*C13</f>
        <v>0</v>
      </c>
      <c r="E13" s="2065" t="s">
        <v>15</v>
      </c>
      <c r="F13" s="2066" t="s">
        <v>15</v>
      </c>
      <c r="G13" s="2062"/>
      <c r="H13" s="2063">
        <v>2.5</v>
      </c>
      <c r="I13" s="2064">
        <f>G13*H13</f>
        <v>0</v>
      </c>
      <c r="J13" s="2062"/>
      <c r="K13" s="2063">
        <v>19.100000000000001</v>
      </c>
      <c r="L13" s="2064">
        <f>J13*K13</f>
        <v>0</v>
      </c>
      <c r="M13" s="2062"/>
      <c r="N13" s="2063">
        <v>22.1</v>
      </c>
      <c r="O13" s="2067">
        <f>M13*N13</f>
        <v>0</v>
      </c>
      <c r="P13" s="2068"/>
      <c r="Q13" s="2069">
        <f>D13+I13+L13+O13-P13</f>
        <v>0</v>
      </c>
    </row>
    <row r="14" spans="1:17" s="2070" customFormat="1" ht="25.5" customHeight="1" x14ac:dyDescent="0.2">
      <c r="A14" s="2071" t="s">
        <v>27</v>
      </c>
      <c r="B14" s="2072"/>
      <c r="C14" s="2073">
        <v>26.5</v>
      </c>
      <c r="D14" s="2074">
        <f>B14*C14</f>
        <v>0</v>
      </c>
      <c r="E14" s="2075"/>
      <c r="F14" s="2076">
        <f>E14*0.5</f>
        <v>0</v>
      </c>
      <c r="G14" s="2072"/>
      <c r="H14" s="2073">
        <v>2.5</v>
      </c>
      <c r="I14" s="2074">
        <f>G14*H14</f>
        <v>0</v>
      </c>
      <c r="J14" s="2072"/>
      <c r="K14" s="2073">
        <v>15.8</v>
      </c>
      <c r="L14" s="2074">
        <f>J14*K14</f>
        <v>0</v>
      </c>
      <c r="M14" s="2072"/>
      <c r="N14" s="2073">
        <v>16.8</v>
      </c>
      <c r="O14" s="2077">
        <f>M14*N14</f>
        <v>0</v>
      </c>
      <c r="P14" s="2078"/>
      <c r="Q14" s="2079">
        <f>D14+F14+I14+L14+O14-P14</f>
        <v>0</v>
      </c>
    </row>
    <row r="15" spans="1:17" ht="7.5" customHeight="1" thickBot="1" x14ac:dyDescent="0.25">
      <c r="A15" s="156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6"/>
    </row>
    <row r="16" spans="1:17" ht="26.25" customHeight="1" thickTop="1" thickBot="1" x14ac:dyDescent="0.25">
      <c r="A16" s="157" t="s">
        <v>11</v>
      </c>
      <c r="B16" s="71">
        <f>SUM(B13:B14)</f>
        <v>0</v>
      </c>
      <c r="C16" s="158" t="s">
        <v>15</v>
      </c>
      <c r="D16" s="71">
        <f>SUM(D13:D14)</f>
        <v>0</v>
      </c>
      <c r="E16" s="71"/>
      <c r="F16" s="71">
        <f>SUM(F14:F14)</f>
        <v>0</v>
      </c>
      <c r="G16" s="71">
        <f>SUM(G13:G14)</f>
        <v>0</v>
      </c>
      <c r="H16" s="218" t="s">
        <v>15</v>
      </c>
      <c r="I16" s="71">
        <f>SUM(I13:I14)</f>
        <v>0</v>
      </c>
      <c r="J16" s="71">
        <f>SUM(J13:J14)</f>
        <v>0</v>
      </c>
      <c r="K16" s="158" t="s">
        <v>15</v>
      </c>
      <c r="L16" s="71">
        <f>SUM(L13:L14)</f>
        <v>0</v>
      </c>
      <c r="M16" s="71">
        <f>SUM(M13:M14)</f>
        <v>0</v>
      </c>
      <c r="N16" s="218" t="s">
        <v>15</v>
      </c>
      <c r="O16" s="71">
        <f>SUM(O13:O14)</f>
        <v>0</v>
      </c>
      <c r="P16" s="71">
        <f>SUM(P13:P14)</f>
        <v>0</v>
      </c>
      <c r="Q16" s="219">
        <f>D16+F16+I16+L16+O16+K19-P16</f>
        <v>0</v>
      </c>
    </row>
    <row r="17" spans="1:17" ht="13.5" thickTop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x14ac:dyDescent="0.2">
      <c r="A18" s="2" t="s">
        <v>546</v>
      </c>
      <c r="B18" s="2"/>
      <c r="C18" s="2"/>
      <c r="D18" s="2"/>
      <c r="E18" s="2"/>
      <c r="F18" s="2"/>
      <c r="G18" s="2"/>
      <c r="H18" s="2"/>
      <c r="I18" s="2"/>
      <c r="J18" s="2"/>
      <c r="K18" s="2"/>
      <c r="M18" s="2"/>
      <c r="N18" s="2"/>
      <c r="O18" s="2"/>
      <c r="P18" s="2"/>
      <c r="Q18" s="2"/>
    </row>
    <row r="19" spans="1:17" ht="24" customHeight="1" x14ac:dyDescent="0.2">
      <c r="A19" s="2" t="s">
        <v>547</v>
      </c>
      <c r="B19" s="2"/>
      <c r="C19" s="2"/>
      <c r="D19" s="1700"/>
      <c r="E19" s="2"/>
      <c r="F19" s="2" t="s">
        <v>548</v>
      </c>
      <c r="G19" s="2"/>
      <c r="H19" s="2"/>
      <c r="I19" s="2"/>
      <c r="J19" s="2"/>
      <c r="K19" s="1700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A3:Q3"/>
    <mergeCell ref="A4:Q4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Tabelle87"/>
  <dimension ref="A1:P19"/>
  <sheetViews>
    <sheetView showGridLines="0" zoomScaleNormal="100" workbookViewId="0"/>
  </sheetViews>
  <sheetFormatPr baseColWidth="10" defaultRowHeight="12.75" x14ac:dyDescent="0.2"/>
  <cols>
    <col min="1" max="1" width="13.8554687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3" width="9.7109375" style="1075" customWidth="1"/>
    <col min="14" max="14" width="13.140625" customWidth="1"/>
    <col min="15" max="15" width="12.42578125" customWidth="1"/>
    <col min="16" max="16" width="5.7109375" customWidth="1"/>
  </cols>
  <sheetData>
    <row r="1" spans="1:16" ht="35.25" customHeight="1" x14ac:dyDescent="0.2">
      <c r="A1" s="601" t="s">
        <v>396</v>
      </c>
      <c r="E1" s="602"/>
      <c r="H1"/>
      <c r="N1" s="602"/>
    </row>
    <row r="2" spans="1:16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6" x14ac:dyDescent="0.2">
      <c r="A3" s="1" t="s">
        <v>444</v>
      </c>
      <c r="B3" s="606"/>
      <c r="C3" s="2"/>
      <c r="D3" s="2"/>
      <c r="E3" s="606"/>
      <c r="F3" s="2"/>
      <c r="G3" s="2"/>
      <c r="H3" s="549"/>
      <c r="I3" s="2"/>
      <c r="J3" s="2"/>
      <c r="K3" s="1591"/>
      <c r="L3" s="1591"/>
      <c r="M3" s="1591"/>
      <c r="N3" s="2"/>
      <c r="O3" s="2"/>
    </row>
    <row r="4" spans="1:16" ht="12.7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1591"/>
      <c r="L4" s="1591"/>
      <c r="M4" s="1591"/>
      <c r="N4" s="2"/>
      <c r="O4" s="2"/>
      <c r="P4" s="2"/>
    </row>
    <row r="5" spans="1:16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7"/>
      <c r="J5" s="721" t="s">
        <v>3</v>
      </c>
      <c r="K5" s="1955"/>
      <c r="L5" s="1955"/>
      <c r="M5" s="1955"/>
      <c r="N5" s="1214"/>
      <c r="O5" s="1214"/>
      <c r="P5" s="7"/>
    </row>
    <row r="6" spans="1:16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J6" s="721" t="s">
        <v>4</v>
      </c>
      <c r="K6" s="1955"/>
      <c r="L6" s="1955"/>
      <c r="M6" s="1955"/>
      <c r="N6" s="172" t="str">
        <f>Logo!B1</f>
        <v>2026/27</v>
      </c>
      <c r="O6" s="172"/>
      <c r="P6" s="7"/>
    </row>
    <row r="7" spans="1:16" ht="11.2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1591"/>
      <c r="L7" s="1591"/>
      <c r="M7" s="1591"/>
      <c r="N7" s="2"/>
      <c r="O7" s="2"/>
      <c r="P7" s="2"/>
    </row>
    <row r="8" spans="1:16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988"/>
      <c r="G8" s="2988"/>
      <c r="H8" s="2988"/>
      <c r="I8" s="2988"/>
      <c r="J8" s="2988"/>
      <c r="K8" s="2988"/>
      <c r="L8" s="2988"/>
      <c r="M8" s="2988"/>
      <c r="N8" s="610" t="s">
        <v>7</v>
      </c>
      <c r="O8" s="611" t="s">
        <v>8</v>
      </c>
      <c r="P8" s="612"/>
    </row>
    <row r="9" spans="1:16" s="1075" customFormat="1" ht="23.25" customHeight="1" thickBot="1" x14ac:dyDescent="0.25">
      <c r="A9" s="1919"/>
      <c r="B9" s="1920"/>
      <c r="D9" s="1921"/>
      <c r="E9" s="3073" t="s">
        <v>140</v>
      </c>
      <c r="F9" s="2992"/>
      <c r="G9" s="2992"/>
      <c r="H9" s="2992"/>
      <c r="I9" s="2992"/>
      <c r="J9" s="2992"/>
      <c r="K9" s="2994" t="s">
        <v>531</v>
      </c>
      <c r="L9" s="2992"/>
      <c r="M9" s="2992"/>
      <c r="N9" s="1922"/>
      <c r="O9" s="1923"/>
      <c r="P9" s="1924"/>
    </row>
    <row r="10" spans="1:16" ht="127.5" customHeight="1" thickBot="1" x14ac:dyDescent="0.25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1821" t="s">
        <v>568</v>
      </c>
      <c r="L10" s="1822" t="s">
        <v>12</v>
      </c>
      <c r="M10" s="1823" t="s">
        <v>11</v>
      </c>
      <c r="N10" s="568" t="s">
        <v>25</v>
      </c>
      <c r="O10" s="568" t="s">
        <v>491</v>
      </c>
    </row>
    <row r="11" spans="1:16" s="554" customFormat="1" ht="27.75" customHeight="1" thickBot="1" x14ac:dyDescent="0.25">
      <c r="A11" s="622" t="s">
        <v>142</v>
      </c>
      <c r="B11" s="1541"/>
      <c r="C11" s="624">
        <v>17</v>
      </c>
      <c r="D11" s="693">
        <f>B11*C11</f>
        <v>0</v>
      </c>
      <c r="E11" s="1577"/>
      <c r="F11" s="624">
        <v>2</v>
      </c>
      <c r="G11" s="712">
        <f>E11*F11</f>
        <v>0</v>
      </c>
      <c r="H11" s="1577"/>
      <c r="I11" s="624">
        <v>4</v>
      </c>
      <c r="J11" s="713">
        <f>H11*I11</f>
        <v>0</v>
      </c>
      <c r="K11" s="1956"/>
      <c r="L11" s="1788">
        <f t="array" ref="L11">IF(ISNA(VLOOKUP($N$5&amp;"T02010",CHOOSE({1,2},Z!$C$3:$C$1000&amp;Z!$F$3:$F$1000,Z!$J$3:$J$1000),2,0)),0,VLOOKUP($N$5&amp;"T02010",CHOOSE({1,2},Z!$C$3:$C$1000&amp;Z!$F$3:$F$1000,Z!$J$3:$J$1000),2,0))</f>
        <v>0</v>
      </c>
      <c r="M11" s="1932">
        <f>K11*L11</f>
        <v>0</v>
      </c>
      <c r="N11" s="1542"/>
      <c r="O11" s="630">
        <f>D11+G11+J11+M11-N11</f>
        <v>0</v>
      </c>
    </row>
    <row r="12" spans="1:16" s="554" customFormat="1" ht="27.75" customHeight="1" thickBot="1" x14ac:dyDescent="0.25">
      <c r="A12" s="745" t="s">
        <v>143</v>
      </c>
      <c r="B12" s="1546"/>
      <c r="C12" s="698">
        <v>20</v>
      </c>
      <c r="D12" s="768">
        <f>B12*C12</f>
        <v>0</v>
      </c>
      <c r="E12" s="1547"/>
      <c r="F12" s="698">
        <v>1</v>
      </c>
      <c r="G12" s="701">
        <f>E12*F12</f>
        <v>0</v>
      </c>
      <c r="H12" s="1547"/>
      <c r="I12" s="698">
        <v>4</v>
      </c>
      <c r="J12" s="756">
        <f>H12*I12</f>
        <v>0</v>
      </c>
      <c r="K12" s="1957"/>
      <c r="L12" s="1958">
        <f t="array" ref="L12">IF(ISNA(VLOOKUP($N$5&amp;"T02010",CHOOSE({1,2},Z!$C$3:$C$1000&amp;Z!$F$3:$F$1000,Z!$K$3:$K$1000),2,0)),0,VLOOKUP($N$5&amp;"T02010",CHOOSE({1,2},Z!$C$3:$C$1000&amp;Z!$F$3:$F$1000,Z!$K$3:$K$1000),2,0))</f>
        <v>0</v>
      </c>
      <c r="M12" s="1959">
        <f>K12*L12</f>
        <v>0</v>
      </c>
      <c r="N12" s="1548"/>
      <c r="O12" s="630">
        <f>D12+G12+J12+M12-N12</f>
        <v>0</v>
      </c>
    </row>
    <row r="13" spans="1:16" s="554" customFormat="1" ht="27" customHeight="1" thickBot="1" x14ac:dyDescent="0.25">
      <c r="A13" s="745" t="s">
        <v>149</v>
      </c>
      <c r="B13" s="1546"/>
      <c r="C13" s="698">
        <v>17</v>
      </c>
      <c r="D13" s="634">
        <f>B13*C13</f>
        <v>0</v>
      </c>
      <c r="E13" s="1578"/>
      <c r="F13" s="1519">
        <v>1</v>
      </c>
      <c r="G13" s="716">
        <f>E13*F13</f>
        <v>0</v>
      </c>
      <c r="H13" s="1547"/>
      <c r="I13" s="755">
        <v>7</v>
      </c>
      <c r="J13" s="756">
        <f>H13*I13</f>
        <v>0</v>
      </c>
      <c r="K13" s="1957"/>
      <c r="L13" s="1958">
        <f t="array" ref="L13">IF(ISNA(VLOOKUP($N$5&amp;"T02010",CHOOSE({1,2},Z!$C$3:$C$1000&amp;Z!$F$3:$F$1000,Z!$L$3:$L$1000),2,0)),0,VLOOKUP($N$5&amp;"T02010",CHOOSE({1,2},Z!$C$3:$C$1000&amp;Z!$F$3:$F$1000,Z!$L$3:$L$1000),2,0))</f>
        <v>0</v>
      </c>
      <c r="M13" s="1959">
        <f t="shared" ref="M13:M14" si="0">K13*L13</f>
        <v>0</v>
      </c>
      <c r="N13" s="1579"/>
      <c r="O13" s="630">
        <f>D13+G13+J13+M13-N13</f>
        <v>0</v>
      </c>
    </row>
    <row r="14" spans="1:16" s="554" customFormat="1" ht="27" customHeight="1" thickBot="1" x14ac:dyDescent="0.25">
      <c r="A14" s="745" t="s">
        <v>150</v>
      </c>
      <c r="B14" s="1546"/>
      <c r="C14" s="698">
        <v>17</v>
      </c>
      <c r="D14" s="634">
        <f>B14*C14</f>
        <v>0</v>
      </c>
      <c r="E14" s="1578"/>
      <c r="F14" s="1519">
        <v>1</v>
      </c>
      <c r="G14" s="716">
        <f>E14*F14</f>
        <v>0</v>
      </c>
      <c r="H14" s="1533"/>
      <c r="I14" s="1520">
        <v>7</v>
      </c>
      <c r="J14" s="1521">
        <f>H14*I14</f>
        <v>0</v>
      </c>
      <c r="K14" s="1931"/>
      <c r="L14" s="1943">
        <f t="array" ref="L14">IF(ISNA(VLOOKUP($N$5&amp;"T02010",CHOOSE({1,2},Z!$C$3:$C$1000&amp;Z!$F$3:$F$1000,Z!$M$3:$M$1000),2,0)),0,VLOOKUP($N$5&amp;"T02010",CHOOSE({1,2},Z!$C$3:$C$1000&amp;Z!$F$3:$F$1000,Z!$M$3:$M$1000),2,0))</f>
        <v>0</v>
      </c>
      <c r="M14" s="1457">
        <f t="shared" si="0"/>
        <v>0</v>
      </c>
      <c r="N14" s="1579"/>
      <c r="O14" s="630">
        <f>D14+G14+J14+M14-N14</f>
        <v>0</v>
      </c>
    </row>
    <row r="15" spans="1:16" s="554" customFormat="1" ht="30.75" customHeight="1" thickTop="1" thickBot="1" x14ac:dyDescent="0.25">
      <c r="A15" s="672" t="s">
        <v>11</v>
      </c>
      <c r="B15" s="106">
        <f>SUM(B11:B14)</f>
        <v>0</v>
      </c>
      <c r="C15" s="673" t="s">
        <v>15</v>
      </c>
      <c r="D15" s="674">
        <f>SUM(D11:D14)</f>
        <v>0</v>
      </c>
      <c r="E15" s="106">
        <f>SUM(E11:E14)</f>
        <v>0</v>
      </c>
      <c r="F15" s="673" t="s">
        <v>15</v>
      </c>
      <c r="G15" s="674">
        <f>SUM(G11:G14)</f>
        <v>0</v>
      </c>
      <c r="H15" s="106">
        <f>SUM(H11:H14)</f>
        <v>0</v>
      </c>
      <c r="I15" s="673" t="s">
        <v>15</v>
      </c>
      <c r="J15" s="674">
        <f>SUM(J11:J14)</f>
        <v>0</v>
      </c>
      <c r="K15" s="1951">
        <f>SUM(K11:K14)</f>
        <v>0</v>
      </c>
      <c r="L15" s="1952"/>
      <c r="M15" s="1953"/>
      <c r="N15" s="704">
        <f>SUM(N11:N14)</f>
        <v>0</v>
      </c>
      <c r="O15" s="676">
        <f>SUM(O11:O14)</f>
        <v>0</v>
      </c>
    </row>
    <row r="16" spans="1:16" ht="12.75" customHeight="1" thickTop="1" x14ac:dyDescent="0.2"/>
    <row r="17" spans="1:5" ht="12.75" customHeight="1" x14ac:dyDescent="0.2">
      <c r="A17" s="159" t="s">
        <v>494</v>
      </c>
    </row>
    <row r="18" spans="1:5" ht="12.75" customHeight="1" x14ac:dyDescent="0.2">
      <c r="A18" s="967"/>
    </row>
    <row r="19" spans="1:5" ht="12.75" customHeight="1" x14ac:dyDescent="0.2">
      <c r="E19" s="967"/>
    </row>
  </sheetData>
  <customSheetViews>
    <customSheetView guid="{2CE9943A-8A31-4E31-B3EE-3F9C82D3339D}" scale="115" showGridLines="0">
      <pageMargins left="0.78740157480314965" right="0.78740157480314965" top="0.59055118110236227" bottom="0.78740157480314965" header="0.41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E9:J9"/>
    <mergeCell ref="B8:D8"/>
    <mergeCell ref="E8:M8"/>
    <mergeCell ref="K9:M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Tabelle41"/>
  <dimension ref="A1:P21"/>
  <sheetViews>
    <sheetView showGridLines="0" zoomScale="85" zoomScaleNormal="85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42578125" customWidth="1"/>
    <col min="4" max="4" width="6.85546875" customWidth="1"/>
    <col min="5" max="5" width="6.85546875" style="602" customWidth="1"/>
    <col min="6" max="7" width="7.42578125" customWidth="1"/>
    <col min="8" max="8" width="9.7109375" customWidth="1"/>
    <col min="9" max="10" width="7.42578125" customWidth="1"/>
    <col min="11" max="11" width="10" style="602" customWidth="1"/>
    <col min="12" max="12" width="8.5703125" customWidth="1"/>
    <col min="13" max="13" width="9.7109375" customWidth="1"/>
    <col min="14" max="14" width="13.140625" customWidth="1"/>
    <col min="15" max="15" width="12.42578125" customWidth="1"/>
    <col min="16" max="16" width="5.7109375" customWidth="1"/>
  </cols>
  <sheetData>
    <row r="1" spans="1:16" ht="34.5" customHeight="1" x14ac:dyDescent="0.2">
      <c r="A1" s="601" t="s">
        <v>184</v>
      </c>
    </row>
    <row r="2" spans="1:16" s="605" customFormat="1" x14ac:dyDescent="0.2">
      <c r="A2" s="3" t="s">
        <v>136</v>
      </c>
      <c r="B2" s="603"/>
      <c r="C2" s="272"/>
      <c r="D2" s="272"/>
      <c r="E2" s="604"/>
      <c r="F2" s="3"/>
      <c r="G2" s="3"/>
      <c r="H2" s="3"/>
      <c r="I2" s="3"/>
      <c r="J2" s="3"/>
      <c r="K2" s="603"/>
      <c r="L2" s="272"/>
      <c r="M2" s="272"/>
      <c r="N2" s="272"/>
      <c r="O2" s="272"/>
      <c r="P2" s="272"/>
    </row>
    <row r="3" spans="1:16" x14ac:dyDescent="0.2">
      <c r="A3" s="1" t="s">
        <v>177</v>
      </c>
      <c r="B3" s="606"/>
      <c r="C3" s="2"/>
      <c r="D3" s="2"/>
      <c r="E3" s="607"/>
      <c r="F3" s="1"/>
      <c r="G3" s="1"/>
      <c r="H3" s="606"/>
      <c r="I3" s="2"/>
      <c r="J3" s="2"/>
      <c r="K3" s="549"/>
      <c r="L3" s="2"/>
      <c r="M3" s="2"/>
      <c r="N3" s="2"/>
      <c r="O3" s="2"/>
      <c r="P3" s="2"/>
    </row>
    <row r="4" spans="1:16" ht="40.5" customHeight="1" x14ac:dyDescent="0.2">
      <c r="A4" s="2"/>
      <c r="B4" s="606"/>
      <c r="C4" s="2"/>
      <c r="D4" s="2"/>
      <c r="E4" s="606"/>
      <c r="F4" s="2"/>
      <c r="G4" s="2"/>
      <c r="H4" s="2"/>
      <c r="I4" s="2"/>
      <c r="J4" s="2"/>
      <c r="K4" s="606"/>
      <c r="L4" s="2"/>
      <c r="M4" s="2"/>
      <c r="N4" s="2"/>
      <c r="O4" s="2"/>
      <c r="P4" s="2"/>
    </row>
    <row r="5" spans="1:16" ht="21" customHeight="1" x14ac:dyDescent="0.2">
      <c r="A5" s="1" t="s">
        <v>2</v>
      </c>
      <c r="B5" s="126"/>
      <c r="C5" s="126"/>
      <c r="D5" s="126"/>
      <c r="E5" s="608"/>
      <c r="F5" s="126"/>
      <c r="G5" s="126"/>
      <c r="H5" s="126"/>
      <c r="I5" s="126"/>
      <c r="J5" s="126"/>
      <c r="K5" s="608"/>
      <c r="L5" s="7"/>
      <c r="M5" s="721" t="s">
        <v>3</v>
      </c>
      <c r="N5" s="126"/>
      <c r="O5" s="126"/>
      <c r="P5" s="7"/>
    </row>
    <row r="6" spans="1:16" ht="21" customHeight="1" x14ac:dyDescent="0.2">
      <c r="A6" s="2"/>
      <c r="B6" s="126"/>
      <c r="C6" s="126"/>
      <c r="D6" s="126"/>
      <c r="E6" s="608"/>
      <c r="F6" s="126"/>
      <c r="G6" s="126"/>
      <c r="H6" s="126"/>
      <c r="I6" s="126"/>
      <c r="J6" s="126"/>
      <c r="K6" s="608"/>
      <c r="L6" s="7"/>
      <c r="M6" s="721" t="s">
        <v>4</v>
      </c>
      <c r="N6" s="172" t="str">
        <f>Logo!B1</f>
        <v>2026/27</v>
      </c>
      <c r="O6" s="172"/>
      <c r="P6" s="7"/>
    </row>
    <row r="7" spans="1:16" ht="30" customHeight="1" thickBot="1" x14ac:dyDescent="0.25">
      <c r="A7" s="2"/>
      <c r="B7" s="606"/>
      <c r="C7" s="2"/>
      <c r="D7" s="2"/>
      <c r="E7" s="606"/>
      <c r="F7" s="2"/>
      <c r="G7" s="2"/>
      <c r="H7" s="2"/>
      <c r="I7" s="2"/>
      <c r="J7" s="2"/>
      <c r="K7" s="606"/>
      <c r="L7" s="2"/>
      <c r="M7" s="2"/>
      <c r="N7" s="2"/>
      <c r="O7" s="2"/>
      <c r="P7" s="2"/>
    </row>
    <row r="8" spans="1:16" s="613" customFormat="1" ht="15" customHeight="1" thickTop="1" x14ac:dyDescent="0.25">
      <c r="A8" s="609"/>
      <c r="B8" s="2909" t="s">
        <v>138</v>
      </c>
      <c r="C8" s="2882"/>
      <c r="D8" s="2882"/>
      <c r="E8" s="2882"/>
      <c r="F8" s="2882"/>
      <c r="G8" s="2910"/>
      <c r="H8" s="2907" t="s">
        <v>6</v>
      </c>
      <c r="I8" s="2882"/>
      <c r="J8" s="2882"/>
      <c r="K8" s="2882"/>
      <c r="L8" s="2882"/>
      <c r="M8" s="2882"/>
      <c r="N8" s="610" t="s">
        <v>7</v>
      </c>
      <c r="O8" s="611" t="s">
        <v>8</v>
      </c>
      <c r="P8" s="612"/>
    </row>
    <row r="9" spans="1:16" ht="23.25" customHeight="1" thickBot="1" x14ac:dyDescent="0.25">
      <c r="A9" s="131"/>
      <c r="B9" s="614"/>
      <c r="D9" s="132"/>
      <c r="E9" s="3074" t="s">
        <v>139</v>
      </c>
      <c r="F9" s="2864"/>
      <c r="G9" s="2984"/>
      <c r="H9" s="2908" t="s">
        <v>140</v>
      </c>
      <c r="I9" s="2864"/>
      <c r="J9" s="2864"/>
      <c r="K9" s="2864"/>
      <c r="L9" s="2864"/>
      <c r="M9" s="2864"/>
      <c r="N9" s="615"/>
      <c r="O9" s="616"/>
      <c r="P9" s="115"/>
    </row>
    <row r="10" spans="1:16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7" t="s">
        <v>146</v>
      </c>
      <c r="F10" s="22" t="s">
        <v>12</v>
      </c>
      <c r="G10" s="139" t="s">
        <v>11</v>
      </c>
      <c r="H10" s="618" t="s">
        <v>147</v>
      </c>
      <c r="I10" s="565" t="s">
        <v>12</v>
      </c>
      <c r="J10" s="139" t="s">
        <v>11</v>
      </c>
      <c r="K10" s="618" t="s">
        <v>148</v>
      </c>
      <c r="L10" s="565" t="s">
        <v>12</v>
      </c>
      <c r="M10" s="139" t="s">
        <v>11</v>
      </c>
      <c r="N10" s="568" t="s">
        <v>25</v>
      </c>
      <c r="O10" s="568" t="s">
        <v>491</v>
      </c>
    </row>
    <row r="11" spans="1:16" ht="13.5" thickBot="1" x14ac:dyDescent="0.25">
      <c r="A11" s="143"/>
      <c r="B11" s="619"/>
      <c r="C11" s="34"/>
      <c r="D11" s="35"/>
      <c r="E11" s="620"/>
      <c r="F11" s="39"/>
      <c r="G11" s="144"/>
      <c r="H11" s="621"/>
      <c r="I11" s="39"/>
      <c r="J11" s="144"/>
      <c r="K11" s="621"/>
      <c r="L11" s="39"/>
      <c r="M11" s="144"/>
      <c r="N11" s="616"/>
      <c r="O11" s="16"/>
    </row>
    <row r="12" spans="1:16" s="554" customFormat="1" ht="27" customHeight="1" x14ac:dyDescent="0.2">
      <c r="A12" s="622" t="s">
        <v>142</v>
      </c>
      <c r="B12" s="623"/>
      <c r="C12" s="624">
        <v>37</v>
      </c>
      <c r="D12" s="625">
        <f>B12*C12</f>
        <v>0</v>
      </c>
      <c r="E12" s="626" t="s">
        <v>15</v>
      </c>
      <c r="F12" s="627" t="s">
        <v>15</v>
      </c>
      <c r="G12" s="628" t="s">
        <v>15</v>
      </c>
      <c r="H12" s="623"/>
      <c r="I12" s="624">
        <v>2</v>
      </c>
      <c r="J12" s="625">
        <f>H12*I12</f>
        <v>0</v>
      </c>
      <c r="K12" s="623"/>
      <c r="L12" s="624">
        <v>7</v>
      </c>
      <c r="M12" s="625">
        <f>K12*L12</f>
        <v>0</v>
      </c>
      <c r="N12" s="629"/>
      <c r="O12" s="630">
        <f>D12+J12+M12-N12</f>
        <v>0</v>
      </c>
    </row>
    <row r="13" spans="1:16" s="554" customFormat="1" ht="27" customHeight="1" x14ac:dyDescent="0.2">
      <c r="A13" s="636" t="s">
        <v>143</v>
      </c>
      <c r="B13" s="637"/>
      <c r="C13" s="638">
        <v>18</v>
      </c>
      <c r="D13" s="639">
        <f>B13*C13</f>
        <v>0</v>
      </c>
      <c r="E13" s="640" t="s">
        <v>15</v>
      </c>
      <c r="F13" s="641" t="s">
        <v>15</v>
      </c>
      <c r="G13" s="642" t="s">
        <v>15</v>
      </c>
      <c r="H13" s="643" t="s">
        <v>15</v>
      </c>
      <c r="I13" s="643" t="s">
        <v>15</v>
      </c>
      <c r="J13" s="644"/>
      <c r="K13" s="645" t="s">
        <v>15</v>
      </c>
      <c r="L13" s="643" t="s">
        <v>15</v>
      </c>
      <c r="M13" s="644" t="s">
        <v>15</v>
      </c>
      <c r="N13" s="646"/>
      <c r="O13" s="647">
        <f>D13-N13</f>
        <v>0</v>
      </c>
    </row>
    <row r="14" spans="1:16" s="554" customFormat="1" ht="27" customHeight="1" x14ac:dyDescent="0.2">
      <c r="A14" s="648" t="s">
        <v>178</v>
      </c>
      <c r="B14" s="649" t="s">
        <v>15</v>
      </c>
      <c r="C14" s="650" t="s">
        <v>15</v>
      </c>
      <c r="D14" s="651" t="s">
        <v>15</v>
      </c>
      <c r="E14" s="652"/>
      <c r="F14" s="653">
        <v>16</v>
      </c>
      <c r="G14" s="654">
        <f>E14*F14</f>
        <v>0</v>
      </c>
      <c r="H14" s="652"/>
      <c r="I14" s="653">
        <v>2</v>
      </c>
      <c r="J14" s="736">
        <f>H14*I14</f>
        <v>0</v>
      </c>
      <c r="K14" s="652"/>
      <c r="L14" s="653">
        <v>7</v>
      </c>
      <c r="M14" s="736">
        <f>K14*L14</f>
        <v>0</v>
      </c>
      <c r="N14" s="655"/>
      <c r="O14" s="656">
        <f>G14+J14+M14-N14</f>
        <v>0</v>
      </c>
    </row>
    <row r="15" spans="1:16" s="554" customFormat="1" ht="26.25" customHeight="1" x14ac:dyDescent="0.2">
      <c r="A15" s="662" t="s">
        <v>179</v>
      </c>
      <c r="B15" s="663" t="s">
        <v>15</v>
      </c>
      <c r="C15" s="664" t="s">
        <v>15</v>
      </c>
      <c r="D15" s="665" t="s">
        <v>15</v>
      </c>
      <c r="E15" s="666"/>
      <c r="F15" s="667">
        <v>16</v>
      </c>
      <c r="G15" s="739">
        <f>E15*F15</f>
        <v>0</v>
      </c>
      <c r="H15" s="666"/>
      <c r="I15" s="667">
        <v>2</v>
      </c>
      <c r="J15" s="739">
        <f>H15*I15</f>
        <v>0</v>
      </c>
      <c r="K15" s="666"/>
      <c r="L15" s="667">
        <v>7</v>
      </c>
      <c r="M15" s="740">
        <f>K15*L15</f>
        <v>0</v>
      </c>
      <c r="N15" s="668"/>
      <c r="O15" s="669">
        <f>G15+J15+M15-N15</f>
        <v>0</v>
      </c>
    </row>
    <row r="16" spans="1:16" s="554" customFormat="1" ht="13.5" thickBot="1" x14ac:dyDescent="0.25">
      <c r="A16" s="670"/>
      <c r="B16" s="606"/>
      <c r="C16" s="549"/>
      <c r="D16" s="549"/>
      <c r="E16" s="602"/>
      <c r="H16" s="602"/>
      <c r="K16" s="602"/>
      <c r="N16" s="670"/>
      <c r="O16" s="671"/>
    </row>
    <row r="17" spans="1:15" s="554" customFormat="1" ht="27" customHeight="1" thickTop="1" thickBot="1" x14ac:dyDescent="0.25">
      <c r="A17" s="672" t="s">
        <v>11</v>
      </c>
      <c r="B17" s="106">
        <f>SUM(B12:B13)</f>
        <v>0</v>
      </c>
      <c r="C17" s="673" t="s">
        <v>15</v>
      </c>
      <c r="D17" s="674">
        <f>SUM(D12:D13)</f>
        <v>0</v>
      </c>
      <c r="E17" s="76">
        <f>SUM(E14:E15)</f>
        <v>0</v>
      </c>
      <c r="F17" s="673" t="s">
        <v>15</v>
      </c>
      <c r="G17" s="675">
        <f>SUM(G14:G16)</f>
        <v>0</v>
      </c>
      <c r="H17" s="106">
        <f>SUM(H12:H15)</f>
        <v>0</v>
      </c>
      <c r="I17" s="673" t="s">
        <v>15</v>
      </c>
      <c r="J17" s="674">
        <f>SUM(J12:J15)</f>
        <v>0</v>
      </c>
      <c r="K17" s="106">
        <f>SUM(K12:K15)</f>
        <v>0</v>
      </c>
      <c r="L17" s="673" t="s">
        <v>15</v>
      </c>
      <c r="M17" s="674">
        <f>SUM(M12:M15)</f>
        <v>0</v>
      </c>
      <c r="N17" s="704">
        <f>SUM(N12:N15)</f>
        <v>0</v>
      </c>
      <c r="O17" s="676">
        <f>SUM(O12:O16)</f>
        <v>0</v>
      </c>
    </row>
    <row r="18" spans="1:15" ht="13.5" thickTop="1" x14ac:dyDescent="0.2"/>
    <row r="19" spans="1:15" x14ac:dyDescent="0.2">
      <c r="A19" s="159" t="s">
        <v>144</v>
      </c>
      <c r="B19" s="677"/>
      <c r="C19" s="159"/>
      <c r="D19" s="159"/>
    </row>
    <row r="20" spans="1:15" x14ac:dyDescent="0.2">
      <c r="A20" s="1675" t="s">
        <v>145</v>
      </c>
    </row>
    <row r="21" spans="1:15" x14ac:dyDescent="0.2">
      <c r="A21" s="159" t="s">
        <v>494</v>
      </c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93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B8:G8"/>
    <mergeCell ref="E9:G9"/>
    <mergeCell ref="H8:M8"/>
    <mergeCell ref="H9:M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Tabelle88"/>
  <dimension ref="A1:S17"/>
  <sheetViews>
    <sheetView showGridLines="0" zoomScale="115" zoomScaleNormal="115" workbookViewId="0"/>
  </sheetViews>
  <sheetFormatPr baseColWidth="10" defaultRowHeight="12.75" x14ac:dyDescent="0.2"/>
  <cols>
    <col min="1" max="1" width="13.8554687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4" width="9.7109375" customWidth="1"/>
    <col min="15" max="15" width="10.7109375" customWidth="1"/>
    <col min="16" max="16" width="9.7109375" customWidth="1"/>
    <col min="17" max="17" width="13.140625" customWidth="1"/>
    <col min="18" max="18" width="12.42578125" customWidth="1"/>
    <col min="19" max="19" width="5.7109375" customWidth="1"/>
  </cols>
  <sheetData>
    <row r="1" spans="1:19" ht="35.25" customHeight="1" x14ac:dyDescent="0.2">
      <c r="A1" s="1608" t="s">
        <v>454</v>
      </c>
      <c r="E1" s="602"/>
      <c r="H1"/>
      <c r="N1" s="602"/>
      <c r="Q1" s="602"/>
    </row>
    <row r="2" spans="1:19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9" x14ac:dyDescent="0.2">
      <c r="A3" s="3" t="s">
        <v>455</v>
      </c>
      <c r="B3" s="606"/>
      <c r="C3" s="2"/>
      <c r="D3" s="2"/>
      <c r="E3" s="606"/>
      <c r="F3" s="2"/>
      <c r="G3" s="2"/>
      <c r="H3" s="549"/>
      <c r="I3" s="2"/>
      <c r="J3" s="2"/>
      <c r="Q3" s="2"/>
      <c r="R3" s="2"/>
    </row>
    <row r="4" spans="1:19" ht="12.7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7"/>
      <c r="J5" s="721" t="s">
        <v>3</v>
      </c>
      <c r="P5" s="1319" t="s">
        <v>3</v>
      </c>
      <c r="Q5" s="1214"/>
      <c r="R5" s="1214"/>
      <c r="S5" s="7"/>
    </row>
    <row r="6" spans="1:19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J6" s="721" t="s">
        <v>4</v>
      </c>
      <c r="P6" s="1319" t="s">
        <v>4</v>
      </c>
      <c r="Q6" s="172" t="str">
        <f>Logo!B1</f>
        <v>2026/27</v>
      </c>
      <c r="R6" s="172"/>
      <c r="S6" s="7"/>
    </row>
    <row r="7" spans="1:19" ht="11.2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1:19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988"/>
      <c r="G8" s="2988"/>
      <c r="H8" s="2988"/>
      <c r="I8" s="2988"/>
      <c r="J8" s="2988"/>
      <c r="K8" s="2988"/>
      <c r="L8" s="2988"/>
      <c r="M8" s="2988"/>
      <c r="N8" s="2988"/>
      <c r="O8" s="2988"/>
      <c r="P8" s="2990"/>
      <c r="Q8" s="610" t="s">
        <v>7</v>
      </c>
      <c r="R8" s="611" t="s">
        <v>8</v>
      </c>
      <c r="S8" s="612"/>
    </row>
    <row r="9" spans="1:19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2994" t="s">
        <v>531</v>
      </c>
      <c r="L9" s="2864"/>
      <c r="M9" s="2864"/>
      <c r="N9" s="3075" t="s">
        <v>613</v>
      </c>
      <c r="O9" s="2864"/>
      <c r="P9" s="2865"/>
      <c r="Q9" s="615"/>
      <c r="R9" s="616"/>
      <c r="S9" s="115"/>
    </row>
    <row r="10" spans="1:19" ht="109.5" customHeight="1" thickBot="1" x14ac:dyDescent="0.25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1821" t="s">
        <v>568</v>
      </c>
      <c r="L10" s="1822" t="s">
        <v>12</v>
      </c>
      <c r="M10" s="1823" t="s">
        <v>11</v>
      </c>
      <c r="N10" s="1827" t="s">
        <v>46</v>
      </c>
      <c r="O10" s="1828" t="s">
        <v>194</v>
      </c>
      <c r="P10" s="1823" t="s">
        <v>11</v>
      </c>
      <c r="Q10" s="568" t="s">
        <v>25</v>
      </c>
      <c r="R10" s="568" t="s">
        <v>491</v>
      </c>
    </row>
    <row r="11" spans="1:19" s="554" customFormat="1" ht="27.75" customHeight="1" thickBot="1" x14ac:dyDescent="0.25">
      <c r="A11" s="622" t="s">
        <v>142</v>
      </c>
      <c r="B11" s="1541"/>
      <c r="C11" s="624">
        <v>37</v>
      </c>
      <c r="D11" s="693">
        <f>B11*C11</f>
        <v>0</v>
      </c>
      <c r="E11" s="1577"/>
      <c r="F11" s="624">
        <f t="array" ref="F11">IF(ISNA(VLOOKUP($Q$5&amp;"T03015",CHOOSE({1,2},Z!$C$3:$C$1000&amp;Z!$F$3:$F$1000),2,0)),3,0)</f>
        <v>3</v>
      </c>
      <c r="G11" s="712">
        <f>E11*F11</f>
        <v>0</v>
      </c>
      <c r="H11" s="1577"/>
      <c r="I11" s="1037">
        <f t="array" ref="I11">IF(ISNA(VLOOKUP($Q$5&amp;"T03015",CHOOSE({1,2},Z!$C$3:$C$1000&amp;Z!$F$3:$F$1000),2,0)),8,0)</f>
        <v>8</v>
      </c>
      <c r="J11" s="1820">
        <f>H11*I11</f>
        <v>0</v>
      </c>
      <c r="K11" s="808"/>
      <c r="L11" s="1788">
        <f t="array" ref="L11">IF(ISNA(VLOOKUP($Q$5&amp;"T03015",CHOOSE({1,2},Z!$C$3:$C$1000&amp;Z!$F$3:$F$1000,Z!$J$3:$J$1000),2,0)),0,VLOOKUP($Q$5&amp;"T03015",CHOOSE({1,2},Z!$C$3:$C$1000&amp;Z!$F$3:$F$1000,Z!$J$3:$J$1000),2,0))</f>
        <v>0</v>
      </c>
      <c r="M11" s="737">
        <f>K11*L11</f>
        <v>0</v>
      </c>
      <c r="N11" s="1830"/>
      <c r="O11" s="1520">
        <v>3</v>
      </c>
      <c r="P11" s="1521">
        <f>N11*O11</f>
        <v>0</v>
      </c>
      <c r="Q11" s="1542"/>
      <c r="R11" s="630">
        <f>D11+G11+J11+M11+P11-Q11</f>
        <v>0</v>
      </c>
    </row>
    <row r="12" spans="1:19" s="554" customFormat="1" ht="27" customHeight="1" thickTop="1" thickBot="1" x14ac:dyDescent="0.25">
      <c r="A12" s="745" t="s">
        <v>143</v>
      </c>
      <c r="B12" s="1546"/>
      <c r="C12" s="698">
        <v>34</v>
      </c>
      <c r="D12" s="634">
        <f>B12*C12</f>
        <v>0</v>
      </c>
      <c r="E12" s="1578"/>
      <c r="F12" s="1519">
        <f t="array" ref="F12">IF(ISNA(VLOOKUP($Q$5&amp;"T03015",CHOOSE({1,2},Z!$C$3:$C$1000&amp;Z!$F$3:$F$1000),2,0)),2,0)</f>
        <v>2</v>
      </c>
      <c r="G12" s="716">
        <f>E12*F12</f>
        <v>0</v>
      </c>
      <c r="H12" s="1533"/>
      <c r="I12" s="1520">
        <f t="array" ref="I12">IF(ISNA(VLOOKUP($Q$5&amp;"T03015",CHOOSE({1,2},Z!$C$3:$C$1000&amp;Z!$F$3:$F$1000),2,0)),14,0)</f>
        <v>14</v>
      </c>
      <c r="J12" s="1819">
        <f>H12*I12</f>
        <v>0</v>
      </c>
      <c r="K12" s="1826"/>
      <c r="L12" s="1824">
        <f t="array" ref="L12">IF(ISNA(VLOOKUP($Q$5&amp;"T03015",CHOOSE({1,2},Z!$C$3:$C$1000&amp;Z!$F$3:$F$1000,Z!$K$3:$K$1000),2,0)),0,VLOOKUP($Q$5&amp;"T03015",CHOOSE({1,2},Z!$C$3:$C$1000&amp;Z!$F$3:$F$1000,Z!$K$3:$K$1000),2,0))</f>
        <v>0</v>
      </c>
      <c r="M12" s="1521">
        <f>K12*L12</f>
        <v>0</v>
      </c>
      <c r="N12" s="1830"/>
      <c r="O12" s="719">
        <v>3</v>
      </c>
      <c r="P12" s="1521">
        <f>N12*O12</f>
        <v>0</v>
      </c>
      <c r="Q12" s="1535"/>
      <c r="R12" s="630">
        <f>D12+G12+J12+M12+P12-Q12</f>
        <v>0</v>
      </c>
    </row>
    <row r="13" spans="1:19" s="554" customFormat="1" ht="30.75" customHeight="1" thickTop="1" thickBot="1" x14ac:dyDescent="0.25">
      <c r="A13" s="672" t="s">
        <v>11</v>
      </c>
      <c r="B13" s="106">
        <f>SUM(B11:B12)</f>
        <v>0</v>
      </c>
      <c r="C13" s="673" t="s">
        <v>15</v>
      </c>
      <c r="D13" s="674">
        <f>SUM(D11:D12)</f>
        <v>0</v>
      </c>
      <c r="E13" s="106">
        <f>SUM(E11:E12)</f>
        <v>0</v>
      </c>
      <c r="F13" s="673" t="s">
        <v>15</v>
      </c>
      <c r="G13" s="674">
        <f>SUM(G11:G12)</f>
        <v>0</v>
      </c>
      <c r="H13" s="106">
        <f>SUM(H11:H12)</f>
        <v>0</v>
      </c>
      <c r="I13" s="673" t="s">
        <v>15</v>
      </c>
      <c r="J13" s="675">
        <f>SUM(J11:J12)</f>
        <v>0</v>
      </c>
      <c r="K13" s="1825">
        <f>SUM(K11:K12)</f>
        <v>0</v>
      </c>
      <c r="L13" s="719"/>
      <c r="M13" s="1588"/>
      <c r="N13" s="1831">
        <f>SUM(N11:N12)</f>
        <v>0</v>
      </c>
      <c r="O13" s="1829" t="s">
        <v>15</v>
      </c>
      <c r="P13" s="1588">
        <f>SUM(P11:P12)</f>
        <v>0</v>
      </c>
      <c r="Q13" s="704">
        <f>SUM(Q11:Q12)</f>
        <v>0</v>
      </c>
      <c r="R13" s="676">
        <f>SUM(R11:R12)</f>
        <v>0</v>
      </c>
    </row>
    <row r="14" spans="1:19" ht="12.75" customHeight="1" thickTop="1" x14ac:dyDescent="0.2">
      <c r="K14" s="885"/>
      <c r="L14" s="554"/>
      <c r="M14" s="554"/>
      <c r="N14" s="1639"/>
      <c r="O14" s="2"/>
      <c r="P14" s="2"/>
    </row>
    <row r="15" spans="1:19" ht="12.75" customHeight="1" x14ac:dyDescent="0.2">
      <c r="A15" s="159" t="s">
        <v>494</v>
      </c>
    </row>
    <row r="16" spans="1:19" ht="12.75" customHeight="1" x14ac:dyDescent="0.2">
      <c r="A16" s="600"/>
      <c r="M16" s="554"/>
    </row>
    <row r="17" spans="5:5" ht="12.75" customHeight="1" x14ac:dyDescent="0.2">
      <c r="E17" s="600"/>
    </row>
  </sheetData>
  <customSheetViews>
    <customSheetView guid="{2CE9943A-8A31-4E31-B3EE-3F9C82D3339D}" scale="115" showGridLines="0">
      <pageMargins left="0.78740157480314965" right="0.78740157480314965" top="0.59055118110236227" bottom="0.78740157480314965" header="0.41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5">
    <mergeCell ref="E9:J9"/>
    <mergeCell ref="B8:D8"/>
    <mergeCell ref="K9:M9"/>
    <mergeCell ref="N9:P9"/>
    <mergeCell ref="E8:P8"/>
  </mergeCells>
  <phoneticPr fontId="30" type="noConversion"/>
  <dataValidations count="3">
    <dataValidation type="whole" operator="equal" allowBlank="1" sqref="Q5" xr:uid="{00000000-0002-0000-5300-000000000000}">
      <formula1>6040</formula1>
    </dataValidation>
    <dataValidation type="custom" showErrorMessage="1" errorTitle="-------" error="Eingabe mit dieser Schulnummer nicht möglich" sqref="N12" xr:uid="{00000000-0002-0000-5300-000001000000}">
      <formula1>$Q$5=6040</formula1>
    </dataValidation>
    <dataValidation type="custom" showErrorMessage="1" errorTitle="Zusatzfächer (Y-Modell)" error="Eingabe mit dieser Schulnummer nicht möglich" sqref="N11" xr:uid="{00000000-0002-0000-5300-000002000000}">
      <formula1>$Q$5=6040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Tabelle94"/>
  <dimension ref="A1:M21"/>
  <sheetViews>
    <sheetView showGridLines="0" zoomScaleNormal="100" workbookViewId="0"/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40.5" customHeight="1" x14ac:dyDescent="0.2">
      <c r="A1" s="1608" t="s">
        <v>456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1" t="s">
        <v>453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</row>
    <row r="4" spans="1:13" ht="40.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" customHeight="1" x14ac:dyDescent="0.2">
      <c r="A5" s="1" t="s">
        <v>2</v>
      </c>
      <c r="B5" s="1607"/>
      <c r="C5" s="1214"/>
      <c r="D5" s="1214"/>
      <c r="E5" s="1214"/>
      <c r="F5" s="1214"/>
      <c r="G5" s="1214"/>
      <c r="H5" s="1269"/>
      <c r="I5" s="7"/>
      <c r="J5" s="807" t="s">
        <v>3</v>
      </c>
      <c r="K5" s="1607"/>
      <c r="L5" s="1214"/>
      <c r="M5" s="7"/>
    </row>
    <row r="6" spans="1:13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J6" s="807" t="s">
        <v>4</v>
      </c>
      <c r="K6" s="172" t="str">
        <f>Logo!B1</f>
        <v>2026/27</v>
      </c>
      <c r="L6" s="172"/>
      <c r="M6" s="7"/>
    </row>
    <row r="7" spans="1:13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443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16"/>
      <c r="L11" s="16"/>
    </row>
    <row r="12" spans="1:13" s="554" customFormat="1" ht="27.75" customHeight="1" x14ac:dyDescent="0.2">
      <c r="A12" s="622" t="s">
        <v>142</v>
      </c>
      <c r="B12" s="1541"/>
      <c r="C12" s="624">
        <v>19</v>
      </c>
      <c r="D12" s="693">
        <f>B12*C12</f>
        <v>0</v>
      </c>
      <c r="E12" s="1577"/>
      <c r="F12" s="624">
        <v>1.5</v>
      </c>
      <c r="G12" s="693">
        <f>E12*F12</f>
        <v>0</v>
      </c>
      <c r="H12" s="1541"/>
      <c r="I12" s="624">
        <v>4</v>
      </c>
      <c r="J12" s="713">
        <f>H12*I12</f>
        <v>0</v>
      </c>
      <c r="K12" s="1542"/>
      <c r="L12" s="630">
        <f>D12+G12+J12-K12</f>
        <v>0</v>
      </c>
    </row>
    <row r="13" spans="1:13" s="554" customFormat="1" ht="27.75" customHeight="1" x14ac:dyDescent="0.2">
      <c r="A13" s="745" t="s">
        <v>143</v>
      </c>
      <c r="B13" s="1546"/>
      <c r="C13" s="698">
        <v>18</v>
      </c>
      <c r="D13" s="738">
        <f>B13*C13</f>
        <v>0</v>
      </c>
      <c r="E13" s="1547"/>
      <c r="F13" s="698">
        <v>1.5</v>
      </c>
      <c r="G13" s="738">
        <f>E13*F13</f>
        <v>0</v>
      </c>
      <c r="H13" s="1546"/>
      <c r="I13" s="698">
        <v>4</v>
      </c>
      <c r="J13" s="737">
        <f>H13*I13</f>
        <v>0</v>
      </c>
      <c r="K13" s="1548"/>
      <c r="L13" s="635">
        <f>D13+G13+J13-K13</f>
        <v>0</v>
      </c>
    </row>
    <row r="14" spans="1:13" s="554" customFormat="1" ht="27.75" customHeight="1" x14ac:dyDescent="0.2">
      <c r="A14" s="745" t="s">
        <v>149</v>
      </c>
      <c r="B14" s="1546"/>
      <c r="C14" s="698">
        <v>17</v>
      </c>
      <c r="D14" s="738">
        <f>B14*C14</f>
        <v>0</v>
      </c>
      <c r="E14" s="1547"/>
      <c r="F14" s="698">
        <v>1</v>
      </c>
      <c r="G14" s="738">
        <f>E14*F14</f>
        <v>0</v>
      </c>
      <c r="H14" s="1546"/>
      <c r="I14" s="698">
        <v>7</v>
      </c>
      <c r="J14" s="737">
        <f>H14*I14</f>
        <v>0</v>
      </c>
      <c r="K14" s="1548"/>
      <c r="L14" s="635">
        <f>D14+G14+J14-K14</f>
        <v>0</v>
      </c>
    </row>
    <row r="15" spans="1:13" s="554" customFormat="1" ht="27" customHeight="1" x14ac:dyDescent="0.2">
      <c r="A15" s="745" t="s">
        <v>150</v>
      </c>
      <c r="B15" s="1546"/>
      <c r="C15" s="698">
        <v>17</v>
      </c>
      <c r="D15" s="738">
        <f>B15*C15</f>
        <v>0</v>
      </c>
      <c r="E15" s="1547"/>
      <c r="F15" s="698">
        <v>1</v>
      </c>
      <c r="G15" s="738">
        <f>E15*F15</f>
        <v>0</v>
      </c>
      <c r="H15" s="1546"/>
      <c r="I15" s="698">
        <v>7</v>
      </c>
      <c r="J15" s="737">
        <f>H15*I15</f>
        <v>0</v>
      </c>
      <c r="K15" s="1548"/>
      <c r="L15" s="635">
        <f>D15+G15+J15-K15</f>
        <v>0</v>
      </c>
    </row>
    <row r="16" spans="1:13" s="554" customFormat="1" ht="9" customHeight="1" thickBot="1" x14ac:dyDescent="0.25">
      <c r="A16" s="670"/>
      <c r="B16" s="606"/>
      <c r="C16" s="549"/>
      <c r="D16" s="549"/>
      <c r="E16" s="602"/>
      <c r="H16" s="602"/>
      <c r="J16" s="771"/>
      <c r="K16" s="549"/>
      <c r="L16" s="671"/>
    </row>
    <row r="17" spans="1:12" s="554" customFormat="1" ht="30.75" customHeight="1" thickTop="1" thickBot="1" x14ac:dyDescent="0.25">
      <c r="A17" s="672" t="s">
        <v>11</v>
      </c>
      <c r="B17" s="106">
        <f>SUM(B12:B15)</f>
        <v>0</v>
      </c>
      <c r="C17" s="673" t="s">
        <v>15</v>
      </c>
      <c r="D17" s="674">
        <f>SUM(D12:D16)</f>
        <v>0</v>
      </c>
      <c r="E17" s="106">
        <f>SUM(E12:E15)</f>
        <v>0</v>
      </c>
      <c r="F17" s="673" t="s">
        <v>15</v>
      </c>
      <c r="G17" s="674">
        <f>SUM(G12:G16)</f>
        <v>0</v>
      </c>
      <c r="H17" s="106">
        <f>SUM(H12:H15)</f>
        <v>0</v>
      </c>
      <c r="I17" s="673" t="s">
        <v>15</v>
      </c>
      <c r="J17" s="674">
        <f>SUM(J12:J16)</f>
        <v>0</v>
      </c>
      <c r="K17" s="704">
        <f>SUM(K12:K15)</f>
        <v>0</v>
      </c>
      <c r="L17" s="676">
        <f>SUM(L12:L16)</f>
        <v>0</v>
      </c>
    </row>
    <row r="18" spans="1:12" ht="13.5" thickTop="1" x14ac:dyDescent="0.2"/>
    <row r="19" spans="1:12" x14ac:dyDescent="0.2">
      <c r="A19" s="159" t="s">
        <v>494</v>
      </c>
    </row>
    <row r="21" spans="1:12" ht="7.5" customHeight="1" x14ac:dyDescent="0.2"/>
  </sheetData>
  <mergeCells count="3">
    <mergeCell ref="B8:D8"/>
    <mergeCell ref="E8:J8"/>
    <mergeCell ref="E9:J9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Tabelle42"/>
  <dimension ref="A1:O20"/>
  <sheetViews>
    <sheetView showGridLines="0" zoomScaleNormal="100" workbookViewId="0"/>
  </sheetViews>
  <sheetFormatPr baseColWidth="10" defaultRowHeight="12.75" x14ac:dyDescent="0.2"/>
  <cols>
    <col min="1" max="1" width="10.7109375" customWidth="1"/>
    <col min="2" max="2" width="7.140625" style="602" customWidth="1"/>
    <col min="3" max="4" width="6.7109375" customWidth="1"/>
    <col min="5" max="5" width="12.5703125" style="554" customWidth="1"/>
    <col min="6" max="6" width="6.7109375" style="554" customWidth="1"/>
    <col min="7" max="7" width="6.5703125" customWidth="1"/>
    <col min="8" max="8" width="12.5703125" customWidth="1"/>
    <col min="9" max="9" width="6.5703125" customWidth="1"/>
    <col min="10" max="10" width="6.42578125" customWidth="1"/>
    <col min="11" max="12" width="10.7109375" customWidth="1"/>
    <col min="13" max="13" width="5.7109375" customWidth="1"/>
    <col min="14" max="14" width="8.5703125" customWidth="1"/>
    <col min="15" max="15" width="7.140625" customWidth="1"/>
  </cols>
  <sheetData>
    <row r="1" spans="1:15" x14ac:dyDescent="0.2">
      <c r="A1" t="s">
        <v>352</v>
      </c>
    </row>
    <row r="2" spans="1:15" ht="20.25" customHeight="1" x14ac:dyDescent="0.2"/>
    <row r="3" spans="1:15" s="681" customFormat="1" ht="18" x14ac:dyDescent="0.25">
      <c r="A3" s="3" t="s">
        <v>136</v>
      </c>
      <c r="B3" s="678"/>
      <c r="C3" s="679"/>
      <c r="D3" s="679"/>
      <c r="E3" s="680"/>
      <c r="F3" s="680"/>
      <c r="G3" s="679"/>
      <c r="H3" s="679"/>
      <c r="I3" s="679"/>
      <c r="J3" s="679"/>
      <c r="K3" s="679"/>
      <c r="L3" s="679"/>
      <c r="M3" s="679"/>
      <c r="N3" s="679"/>
    </row>
    <row r="4" spans="1:15" s="681" customFormat="1" ht="13.5" customHeight="1" x14ac:dyDescent="0.25">
      <c r="A4" s="3" t="s">
        <v>180</v>
      </c>
      <c r="B4" s="678"/>
      <c r="C4" s="679"/>
      <c r="D4" s="679"/>
      <c r="E4" s="680"/>
      <c r="F4" s="680"/>
      <c r="G4" s="679"/>
      <c r="H4" s="679"/>
      <c r="I4" s="679"/>
      <c r="J4" s="679"/>
      <c r="K4" s="679"/>
      <c r="L4" s="679"/>
      <c r="M4" s="679"/>
      <c r="N4" s="679"/>
    </row>
    <row r="5" spans="1:15" s="681" customFormat="1" ht="18" x14ac:dyDescent="0.25">
      <c r="A5" s="706"/>
      <c r="B5" s="678"/>
      <c r="C5" s="679"/>
      <c r="D5" s="679"/>
      <c r="E5" s="680"/>
      <c r="F5" s="680"/>
      <c r="G5" s="679"/>
      <c r="H5" s="679"/>
      <c r="I5" s="679"/>
      <c r="J5" s="679"/>
      <c r="K5" s="679"/>
      <c r="L5" s="679"/>
      <c r="M5" s="679"/>
      <c r="N5" s="679"/>
    </row>
    <row r="6" spans="1:15" ht="21" customHeight="1" x14ac:dyDescent="0.2">
      <c r="A6" s="2"/>
      <c r="B6" s="606"/>
      <c r="C6" s="2"/>
      <c r="D6" s="2"/>
      <c r="E6" s="549"/>
      <c r="F6" s="549"/>
      <c r="G6" s="2"/>
      <c r="H6" s="2"/>
      <c r="I6" s="2"/>
      <c r="J6" s="2"/>
      <c r="K6" s="2"/>
      <c r="L6" s="2"/>
      <c r="M6" s="2"/>
      <c r="N6" s="2"/>
      <c r="O6" s="2"/>
    </row>
    <row r="7" spans="1:15" ht="22.5" customHeight="1" x14ac:dyDescent="0.2">
      <c r="A7" s="1" t="s">
        <v>2</v>
      </c>
      <c r="B7" s="126"/>
      <c r="C7" s="126"/>
      <c r="D7" s="126"/>
      <c r="E7" s="126"/>
      <c r="F7" s="126"/>
      <c r="G7" s="126"/>
      <c r="I7" s="707" t="s">
        <v>3</v>
      </c>
      <c r="K7" s="126"/>
      <c r="L7" s="126"/>
      <c r="M7" s="7"/>
      <c r="N7" s="7"/>
      <c r="O7" s="2"/>
    </row>
    <row r="8" spans="1:15" ht="13.5" customHeight="1" x14ac:dyDescent="0.2">
      <c r="A8" s="1"/>
      <c r="B8" s="126"/>
      <c r="C8" s="126"/>
      <c r="D8" s="126"/>
      <c r="E8" s="126"/>
      <c r="F8" s="126"/>
      <c r="G8" s="126"/>
      <c r="I8" s="707"/>
      <c r="K8" s="172"/>
      <c r="L8" s="172"/>
      <c r="M8" s="7"/>
      <c r="N8" s="7"/>
      <c r="O8" s="2"/>
    </row>
    <row r="9" spans="1:15" ht="13.5" customHeight="1" x14ac:dyDescent="0.2">
      <c r="A9" s="2"/>
      <c r="B9" s="126"/>
      <c r="C9" s="126"/>
      <c r="D9" s="126"/>
      <c r="E9" s="126"/>
      <c r="F9" s="126"/>
      <c r="G9" s="126"/>
      <c r="I9" s="707" t="s">
        <v>4</v>
      </c>
      <c r="K9" s="172" t="str">
        <f>Logo!B1</f>
        <v>2026/27</v>
      </c>
      <c r="L9" s="172"/>
      <c r="M9" s="7"/>
      <c r="N9" s="7"/>
      <c r="O9" s="2"/>
    </row>
    <row r="10" spans="1:15" ht="13.5" thickBot="1" x14ac:dyDescent="0.25">
      <c r="A10" s="2"/>
      <c r="B10" s="606"/>
      <c r="C10" s="2"/>
      <c r="D10" s="2"/>
      <c r="E10" s="549"/>
      <c r="F10" s="549"/>
      <c r="G10" s="2"/>
      <c r="H10" s="2"/>
      <c r="I10" s="2"/>
      <c r="J10" s="2"/>
      <c r="K10" s="2"/>
      <c r="L10" s="2"/>
      <c r="M10" s="2"/>
      <c r="N10" s="2"/>
      <c r="O10" s="2"/>
    </row>
    <row r="11" spans="1:15" s="613" customFormat="1" ht="18" customHeight="1" thickTop="1" x14ac:dyDescent="0.25">
      <c r="A11" s="609"/>
      <c r="B11" s="2985" t="s">
        <v>157</v>
      </c>
      <c r="C11" s="2986"/>
      <c r="D11" s="2987"/>
      <c r="E11" s="2907" t="s">
        <v>6</v>
      </c>
      <c r="F11" s="2882"/>
      <c r="G11" s="2882"/>
      <c r="H11" s="2986"/>
      <c r="I11" s="2986"/>
      <c r="J11" s="2987"/>
      <c r="K11" s="611" t="s">
        <v>7</v>
      </c>
      <c r="L11" s="611" t="s">
        <v>8</v>
      </c>
      <c r="M11" s="612"/>
    </row>
    <row r="12" spans="1:15" ht="18" customHeight="1" thickBot="1" x14ac:dyDescent="0.25">
      <c r="A12" s="131"/>
      <c r="B12" s="614"/>
      <c r="D12" s="133"/>
      <c r="E12" s="2903" t="s">
        <v>140</v>
      </c>
      <c r="F12" s="2864"/>
      <c r="G12" s="2864"/>
      <c r="H12" s="2864"/>
      <c r="I12" s="2864"/>
      <c r="J12" s="2865"/>
      <c r="K12" s="686"/>
      <c r="L12" s="616"/>
      <c r="M12" s="115"/>
    </row>
    <row r="13" spans="1:15" ht="86.25" customHeight="1" x14ac:dyDescent="0.2">
      <c r="A13" s="138"/>
      <c r="B13" s="617" t="s">
        <v>39</v>
      </c>
      <c r="C13" s="565" t="s">
        <v>10</v>
      </c>
      <c r="D13" s="139" t="s">
        <v>11</v>
      </c>
      <c r="E13" s="708" t="s">
        <v>153</v>
      </c>
      <c r="F13" s="709" t="s">
        <v>12</v>
      </c>
      <c r="G13" s="688" t="s">
        <v>11</v>
      </c>
      <c r="H13" s="687" t="s">
        <v>41</v>
      </c>
      <c r="I13" s="709" t="s">
        <v>12</v>
      </c>
      <c r="J13" s="688" t="s">
        <v>11</v>
      </c>
      <c r="K13" s="568" t="s">
        <v>13</v>
      </c>
      <c r="L13" s="568" t="s">
        <v>491</v>
      </c>
    </row>
    <row r="14" spans="1:15" ht="13.5" thickBot="1" x14ac:dyDescent="0.25">
      <c r="A14" s="143"/>
      <c r="B14" s="619"/>
      <c r="C14" s="34"/>
      <c r="D14" s="35"/>
      <c r="E14" s="691"/>
      <c r="F14" s="710"/>
      <c r="G14" s="2"/>
      <c r="H14" s="692"/>
      <c r="I14" s="710"/>
      <c r="J14" s="2"/>
      <c r="K14" s="616"/>
      <c r="L14" s="16"/>
    </row>
    <row r="15" spans="1:15" s="554" customFormat="1" ht="20.25" customHeight="1" x14ac:dyDescent="0.2">
      <c r="A15" s="622" t="s">
        <v>142</v>
      </c>
      <c r="B15" s="623"/>
      <c r="C15" s="624">
        <v>37</v>
      </c>
      <c r="D15" s="693">
        <f>B15*C15</f>
        <v>0</v>
      </c>
      <c r="E15" s="623"/>
      <c r="F15" s="711">
        <v>3</v>
      </c>
      <c r="G15" s="693">
        <f>E15*F15</f>
        <v>0</v>
      </c>
      <c r="H15" s="694"/>
      <c r="I15" s="711">
        <v>9</v>
      </c>
      <c r="J15" s="713">
        <f>H15*I15</f>
        <v>0</v>
      </c>
      <c r="K15" s="629"/>
      <c r="L15" s="630">
        <f>D15+G15+J15-K15</f>
        <v>0</v>
      </c>
    </row>
    <row r="16" spans="1:15" s="554" customFormat="1" ht="20.25" customHeight="1" x14ac:dyDescent="0.2">
      <c r="A16" s="631" t="s">
        <v>143</v>
      </c>
      <c r="B16" s="697"/>
      <c r="C16" s="698">
        <v>34</v>
      </c>
      <c r="D16" s="634">
        <f>B16*C16</f>
        <v>0</v>
      </c>
      <c r="E16" s="697"/>
      <c r="F16" s="633">
        <v>2</v>
      </c>
      <c r="G16" s="737">
        <f>E16*F16</f>
        <v>0</v>
      </c>
      <c r="H16" s="699"/>
      <c r="I16" s="633">
        <v>15</v>
      </c>
      <c r="J16" s="633">
        <f>H16*I16</f>
        <v>0</v>
      </c>
      <c r="K16" s="702"/>
      <c r="L16" s="717">
        <f>D16+G16+J16-K16</f>
        <v>0</v>
      </c>
    </row>
    <row r="17" spans="1:12" s="554" customFormat="1" ht="13.5" thickBot="1" x14ac:dyDescent="0.25">
      <c r="A17" s="670"/>
      <c r="B17" s="606"/>
      <c r="C17" s="549"/>
      <c r="D17" s="549"/>
      <c r="E17" s="549"/>
      <c r="F17" s="549"/>
      <c r="G17" s="549"/>
      <c r="H17" s="549"/>
      <c r="I17" s="549"/>
      <c r="J17" s="549"/>
      <c r="K17" s="670"/>
      <c r="L17" s="671"/>
    </row>
    <row r="18" spans="1:12" s="554" customFormat="1" ht="20.25" customHeight="1" thickTop="1" thickBot="1" x14ac:dyDescent="0.25">
      <c r="A18" s="672" t="s">
        <v>11</v>
      </c>
      <c r="B18" s="106">
        <f>SUM(B15:B16)</f>
        <v>0</v>
      </c>
      <c r="C18" s="673" t="s">
        <v>15</v>
      </c>
      <c r="D18" s="675">
        <f>SUM(D15:D17)</f>
        <v>0</v>
      </c>
      <c r="E18" s="106">
        <f>SUM(E15:E16)</f>
        <v>0</v>
      </c>
      <c r="F18" s="673" t="s">
        <v>15</v>
      </c>
      <c r="G18" s="793">
        <f>SUM(G15:G17)</f>
        <v>0</v>
      </c>
      <c r="H18" s="106">
        <f>SUM(H15:H16)</f>
        <v>0</v>
      </c>
      <c r="I18" s="673" t="s">
        <v>15</v>
      </c>
      <c r="J18" s="720">
        <f>SUM(J15:J17)</f>
        <v>0</v>
      </c>
      <c r="K18" s="704">
        <f>SUM(K15:K16)</f>
        <v>0</v>
      </c>
      <c r="L18" s="705">
        <f>SUM(L15:L17)</f>
        <v>0</v>
      </c>
    </row>
    <row r="19" spans="1:12" ht="13.5" thickTop="1" x14ac:dyDescent="0.2"/>
    <row r="20" spans="1:12" x14ac:dyDescent="0.2">
      <c r="A20" s="159" t="s">
        <v>494</v>
      </c>
      <c r="B20" s="677"/>
      <c r="C20" s="159"/>
      <c r="D20" s="159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11:J11"/>
    <mergeCell ref="E12:J12"/>
    <mergeCell ref="B11:D11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Tabelle44">
    <pageSetUpPr fitToPage="1"/>
  </sheetPr>
  <dimension ref="A1:AE18"/>
  <sheetViews>
    <sheetView showGridLines="0" zoomScale="115" zoomScaleNormal="115" workbookViewId="0"/>
  </sheetViews>
  <sheetFormatPr baseColWidth="10" defaultRowHeight="12.75" x14ac:dyDescent="0.2"/>
  <cols>
    <col min="1" max="1" width="18" customWidth="1"/>
    <col min="2" max="2" width="6.7109375" style="602" customWidth="1"/>
    <col min="3" max="3" width="4.7109375" customWidth="1"/>
    <col min="4" max="4" width="5.7109375" customWidth="1"/>
    <col min="5" max="5" width="9.28515625" style="602" customWidth="1"/>
    <col min="6" max="6" width="4.7109375" customWidth="1"/>
    <col min="7" max="7" width="5.7109375" customWidth="1"/>
    <col min="8" max="8" width="8.7109375" customWidth="1"/>
    <col min="9" max="10" width="5.7109375" customWidth="1"/>
    <col min="11" max="11" width="6.7109375" style="602" customWidth="1"/>
    <col min="12" max="12" width="10.85546875" style="554" customWidth="1"/>
    <col min="13" max="13" width="5.85546875" customWidth="1"/>
    <col min="14" max="14" width="9.7109375" customWidth="1"/>
    <col min="15" max="15" width="8.7109375" customWidth="1"/>
    <col min="16" max="16" width="5.7109375" customWidth="1"/>
    <col min="17" max="17" width="8.5703125" customWidth="1"/>
    <col min="18" max="18" width="7.140625" customWidth="1"/>
  </cols>
  <sheetData>
    <row r="1" spans="1:31" x14ac:dyDescent="0.2">
      <c r="A1" t="s">
        <v>238</v>
      </c>
    </row>
    <row r="2" spans="1:31" ht="15.75" customHeight="1" x14ac:dyDescent="0.2"/>
    <row r="3" spans="1:31" s="681" customFormat="1" ht="18" x14ac:dyDescent="0.25">
      <c r="A3" s="3" t="s">
        <v>136</v>
      </c>
      <c r="B3" s="678"/>
      <c r="C3" s="679"/>
      <c r="D3" s="679"/>
      <c r="E3" s="678"/>
      <c r="F3" s="679"/>
      <c r="G3" s="679"/>
      <c r="H3" s="679"/>
      <c r="I3" s="679"/>
      <c r="J3" s="679"/>
      <c r="K3" s="678"/>
      <c r="L3" s="680"/>
      <c r="M3" s="679"/>
      <c r="N3" s="679"/>
      <c r="O3" s="679"/>
      <c r="P3" s="679"/>
      <c r="Q3" s="679"/>
    </row>
    <row r="4" spans="1:31" s="681" customFormat="1" ht="18" x14ac:dyDescent="0.25">
      <c r="A4" s="3" t="s">
        <v>181</v>
      </c>
      <c r="B4" s="678"/>
      <c r="C4" s="679"/>
      <c r="D4" s="679"/>
      <c r="E4" s="678"/>
      <c r="F4" s="679"/>
      <c r="G4" s="679"/>
      <c r="H4" s="679"/>
      <c r="I4" s="679"/>
      <c r="J4" s="679"/>
      <c r="K4" s="678"/>
      <c r="L4" s="680"/>
      <c r="M4" s="679"/>
      <c r="N4" s="679"/>
      <c r="O4" s="679"/>
      <c r="P4" s="679"/>
      <c r="Q4" s="679"/>
    </row>
    <row r="5" spans="1:31" x14ac:dyDescent="0.2">
      <c r="A5" s="2"/>
      <c r="B5" s="606"/>
      <c r="C5" s="2"/>
      <c r="D5" s="2"/>
      <c r="E5" s="606"/>
      <c r="F5" s="2"/>
      <c r="G5" s="2"/>
      <c r="H5" s="2"/>
      <c r="I5" s="2"/>
      <c r="J5" s="2"/>
      <c r="K5" s="606"/>
      <c r="L5" s="606"/>
      <c r="M5" s="2"/>
      <c r="N5" s="2"/>
      <c r="O5" s="2"/>
      <c r="P5" s="2"/>
      <c r="Q5" s="2"/>
      <c r="R5" s="2"/>
    </row>
    <row r="6" spans="1:31" ht="21" customHeight="1" x14ac:dyDescent="0.2">
      <c r="A6" s="1" t="s">
        <v>2</v>
      </c>
      <c r="B6" s="126"/>
      <c r="C6" s="126"/>
      <c r="D6" s="126"/>
      <c r="E6" s="608"/>
      <c r="F6" s="126"/>
      <c r="G6" s="126"/>
      <c r="H6" s="126"/>
      <c r="I6" s="126"/>
      <c r="J6" s="126"/>
      <c r="K6" s="608"/>
      <c r="L6" s="707" t="s">
        <v>3</v>
      </c>
      <c r="M6" s="741"/>
      <c r="N6" s="126"/>
      <c r="O6" s="126"/>
      <c r="P6" s="7"/>
      <c r="Q6" s="7"/>
      <c r="R6" s="2"/>
    </row>
    <row r="7" spans="1:31" ht="21" customHeight="1" x14ac:dyDescent="0.2">
      <c r="A7" s="2"/>
      <c r="B7" s="126"/>
      <c r="C7" s="126"/>
      <c r="D7" s="126"/>
      <c r="E7" s="608"/>
      <c r="F7" s="126"/>
      <c r="G7" s="126"/>
      <c r="H7" s="126"/>
      <c r="I7" s="126"/>
      <c r="J7" s="126"/>
      <c r="K7" s="608"/>
      <c r="L7" s="707" t="s">
        <v>4</v>
      </c>
      <c r="M7" s="741"/>
      <c r="N7" s="172" t="str">
        <f>Logo!B1</f>
        <v>2026/27</v>
      </c>
      <c r="O7" s="172"/>
      <c r="P7" s="7"/>
      <c r="Q7" s="7"/>
      <c r="R7" s="2"/>
    </row>
    <row r="8" spans="1:31" ht="13.5" thickBot="1" x14ac:dyDescent="0.25">
      <c r="A8" s="340"/>
      <c r="B8" s="341"/>
      <c r="C8" s="340"/>
      <c r="D8" s="340"/>
      <c r="E8" s="341"/>
      <c r="F8" s="340"/>
      <c r="G8" s="340"/>
      <c r="H8" s="340"/>
      <c r="I8" s="340"/>
      <c r="J8" s="340"/>
      <c r="K8" s="341"/>
      <c r="L8" s="821"/>
      <c r="M8" s="340"/>
      <c r="N8" s="340"/>
      <c r="O8" s="340"/>
      <c r="P8" s="2"/>
      <c r="Q8" s="2"/>
      <c r="R8" s="2"/>
    </row>
    <row r="9" spans="1:31" s="613" customFormat="1" ht="18" customHeight="1" thickTop="1" x14ac:dyDescent="0.25">
      <c r="A9" s="794"/>
      <c r="B9" s="794" t="s">
        <v>138</v>
      </c>
      <c r="C9" s="885"/>
      <c r="D9" s="1731"/>
      <c r="E9" s="2988" t="s">
        <v>6</v>
      </c>
      <c r="F9" s="2882"/>
      <c r="G9" s="2882"/>
      <c r="H9" s="2882"/>
      <c r="I9" s="2882"/>
      <c r="J9" s="2882"/>
      <c r="K9" s="2882"/>
      <c r="L9" s="2882"/>
      <c r="M9" s="2883"/>
      <c r="N9" s="611" t="s">
        <v>7</v>
      </c>
      <c r="O9" s="611" t="s">
        <v>8</v>
      </c>
      <c r="P9" s="612"/>
    </row>
    <row r="10" spans="1:31" ht="18" customHeight="1" thickBot="1" x14ac:dyDescent="0.25">
      <c r="A10" s="156"/>
      <c r="B10" s="1754"/>
      <c r="C10" s="1703"/>
      <c r="D10" s="1755"/>
      <c r="E10" s="3076" t="s">
        <v>152</v>
      </c>
      <c r="F10" s="3077"/>
      <c r="G10" s="3077"/>
      <c r="H10" s="3077"/>
      <c r="I10" s="3077"/>
      <c r="J10" s="3077"/>
      <c r="K10" s="3077"/>
      <c r="L10" s="3077"/>
      <c r="M10" s="3078"/>
      <c r="N10" s="1756"/>
      <c r="O10" s="1756"/>
      <c r="P10" s="115"/>
    </row>
    <row r="11" spans="1:31" ht="114.75" customHeight="1" thickTop="1" x14ac:dyDescent="0.2">
      <c r="A11" s="1433"/>
      <c r="B11" s="618" t="s">
        <v>39</v>
      </c>
      <c r="C11" s="1007" t="s">
        <v>69</v>
      </c>
      <c r="D11" s="45" t="s">
        <v>11</v>
      </c>
      <c r="E11" s="618" t="s">
        <v>182</v>
      </c>
      <c r="F11" s="1007" t="s">
        <v>53</v>
      </c>
      <c r="G11" s="1757" t="s">
        <v>11</v>
      </c>
      <c r="H11" s="618" t="s">
        <v>183</v>
      </c>
      <c r="I11" s="1007" t="s">
        <v>53</v>
      </c>
      <c r="J11" s="45" t="s">
        <v>11</v>
      </c>
      <c r="K11" s="618" t="s">
        <v>46</v>
      </c>
      <c r="L11" s="1753" t="s">
        <v>154</v>
      </c>
      <c r="M11" s="1439" t="s">
        <v>11</v>
      </c>
      <c r="N11" s="1436" t="s">
        <v>13</v>
      </c>
      <c r="O11" s="1436" t="s">
        <v>492</v>
      </c>
    </row>
    <row r="12" spans="1:31" ht="13.5" thickBot="1" x14ac:dyDescent="0.25">
      <c r="A12" s="1742"/>
      <c r="B12" s="1709"/>
      <c r="C12" s="1710"/>
      <c r="D12" s="1747"/>
      <c r="E12" s="1712"/>
      <c r="F12" s="1713"/>
      <c r="G12" s="199"/>
      <c r="H12" s="1712"/>
      <c r="I12" s="1713"/>
      <c r="J12" s="199"/>
      <c r="K12" s="1712"/>
      <c r="L12" s="1733"/>
      <c r="M12" s="199"/>
      <c r="N12" s="562"/>
      <c r="O12" s="562"/>
    </row>
    <row r="13" spans="1:31" s="716" customFormat="1" ht="20.25" customHeight="1" x14ac:dyDescent="0.2">
      <c r="A13" s="1743" t="s">
        <v>132</v>
      </c>
      <c r="B13" s="632"/>
      <c r="C13" s="1686">
        <v>39</v>
      </c>
      <c r="D13" s="770">
        <f>B13*C13</f>
        <v>0</v>
      </c>
      <c r="E13" s="632"/>
      <c r="F13" s="1732">
        <v>8</v>
      </c>
      <c r="G13" s="1749">
        <f>E13*F13</f>
        <v>0</v>
      </c>
      <c r="H13" s="632"/>
      <c r="I13" s="1732">
        <v>16</v>
      </c>
      <c r="J13" s="1749">
        <f>H13*I13</f>
        <v>0</v>
      </c>
      <c r="K13" s="734" t="s">
        <v>15</v>
      </c>
      <c r="L13" s="1732" t="s">
        <v>15</v>
      </c>
      <c r="M13" s="1749" t="s">
        <v>15</v>
      </c>
      <c r="N13" s="1736"/>
      <c r="O13" s="635">
        <f>D13+G13+J13-N13</f>
        <v>0</v>
      </c>
      <c r="P13" s="554"/>
      <c r="Q13" s="554"/>
      <c r="R13" s="554"/>
      <c r="S13" s="554"/>
      <c r="T13" s="554"/>
      <c r="U13" s="554"/>
      <c r="V13" s="554"/>
      <c r="W13" s="554"/>
      <c r="X13" s="554"/>
      <c r="Y13" s="554"/>
      <c r="Z13" s="554"/>
      <c r="AA13" s="554"/>
      <c r="AB13" s="554"/>
      <c r="AC13" s="554"/>
      <c r="AD13" s="554"/>
      <c r="AE13" s="554"/>
    </row>
    <row r="14" spans="1:31" s="554" customFormat="1" ht="20.25" customHeight="1" thickBot="1" x14ac:dyDescent="0.25">
      <c r="A14" s="1744" t="s">
        <v>133</v>
      </c>
      <c r="B14" s="1741"/>
      <c r="C14" s="1715">
        <v>37</v>
      </c>
      <c r="D14" s="1716">
        <f>B14*C14</f>
        <v>0</v>
      </c>
      <c r="E14" s="1741"/>
      <c r="F14" s="1734">
        <v>8</v>
      </c>
      <c r="G14" s="1750">
        <f>E14*F14</f>
        <v>0</v>
      </c>
      <c r="H14" s="1741"/>
      <c r="I14" s="1734">
        <v>15</v>
      </c>
      <c r="J14" s="1750">
        <f>H14*I14</f>
        <v>0</v>
      </c>
      <c r="K14" s="1741"/>
      <c r="L14" s="1735">
        <v>3</v>
      </c>
      <c r="M14" s="1752">
        <f>K14*L14</f>
        <v>0</v>
      </c>
      <c r="N14" s="1065"/>
      <c r="O14" s="1530">
        <f>D14+G14+J14+M14-N14</f>
        <v>0</v>
      </c>
    </row>
    <row r="15" spans="1:31" s="554" customFormat="1" ht="13.5" thickBot="1" x14ac:dyDescent="0.25">
      <c r="A15" s="1745"/>
      <c r="B15" s="606"/>
      <c r="C15" s="549"/>
      <c r="D15" s="671"/>
      <c r="E15" s="602"/>
      <c r="G15" s="1751"/>
      <c r="H15" s="602"/>
      <c r="J15" s="1751"/>
      <c r="K15" s="602"/>
      <c r="L15" s="549"/>
      <c r="M15" s="671"/>
      <c r="N15" s="670"/>
      <c r="O15" s="671"/>
    </row>
    <row r="16" spans="1:31" s="554" customFormat="1" ht="20.25" customHeight="1" thickBot="1" x14ac:dyDescent="0.25">
      <c r="A16" s="1746" t="s">
        <v>11</v>
      </c>
      <c r="B16" s="1737">
        <f>SUM(B13:B14)</f>
        <v>0</v>
      </c>
      <c r="C16" s="1738" t="s">
        <v>15</v>
      </c>
      <c r="D16" s="1748">
        <f>SUM(D13:D14)</f>
        <v>0</v>
      </c>
      <c r="E16" s="1737">
        <f>SUM(E13:E14)</f>
        <v>0</v>
      </c>
      <c r="F16" s="1738" t="s">
        <v>15</v>
      </c>
      <c r="G16" s="1748">
        <f>SUM(G13:G14)</f>
        <v>0</v>
      </c>
      <c r="H16" s="1737">
        <f>SUM(H13:H14)</f>
        <v>0</v>
      </c>
      <c r="I16" s="1738" t="s">
        <v>15</v>
      </c>
      <c r="J16" s="1748">
        <f>SUM(J13:J14)</f>
        <v>0</v>
      </c>
      <c r="K16" s="1737">
        <f>SUM(K13:K14)</f>
        <v>0</v>
      </c>
      <c r="L16" s="1738" t="s">
        <v>15</v>
      </c>
      <c r="M16" s="1748">
        <f>SUM(M13:M14)</f>
        <v>0</v>
      </c>
      <c r="N16" s="1739">
        <f>SUM(N13:N14)</f>
        <v>0</v>
      </c>
      <c r="O16" s="1740">
        <f>SUM(O13:O14)</f>
        <v>0</v>
      </c>
    </row>
    <row r="17" spans="1:1" ht="13.5" thickTop="1" x14ac:dyDescent="0.2"/>
    <row r="18" spans="1:1" x14ac:dyDescent="0.2">
      <c r="A18" s="159" t="s">
        <v>494</v>
      </c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scale="73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9:M9"/>
    <mergeCell ref="E10:M10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Tabelle63"/>
  <dimension ref="A1:M22"/>
  <sheetViews>
    <sheetView showGridLines="0" zoomScaleNormal="100" workbookViewId="0"/>
  </sheetViews>
  <sheetFormatPr baseColWidth="10" defaultColWidth="11.42578125" defaultRowHeight="12.75" x14ac:dyDescent="0.2"/>
  <cols>
    <col min="1" max="1" width="12.5703125" style="890" customWidth="1"/>
    <col min="2" max="2" width="6.7109375" style="889" customWidth="1"/>
    <col min="3" max="3" width="6.42578125" style="890" customWidth="1"/>
    <col min="4" max="4" width="6.42578125" style="891" customWidth="1"/>
    <col min="5" max="5" width="6.28515625" style="891" customWidth="1"/>
    <col min="6" max="6" width="6.7109375" style="889" customWidth="1"/>
    <col min="7" max="7" width="6.85546875" style="890" customWidth="1"/>
    <col min="8" max="8" width="6.7109375" style="890" customWidth="1"/>
    <col min="9" max="9" width="8.85546875" style="890" customWidth="1"/>
    <col min="10" max="10" width="11.42578125" style="890"/>
    <col min="11" max="11" width="9.5703125" style="890" customWidth="1"/>
    <col min="12" max="16384" width="11.42578125" style="890"/>
  </cols>
  <sheetData>
    <row r="1" spans="1:13" ht="14.25" customHeight="1" x14ac:dyDescent="0.2">
      <c r="A1" t="s">
        <v>186</v>
      </c>
      <c r="D1" s="890"/>
      <c r="E1" s="890"/>
      <c r="F1" s="891"/>
      <c r="G1" s="891"/>
      <c r="H1" s="889"/>
      <c r="K1" s="892"/>
      <c r="L1" s="892"/>
    </row>
    <row r="2" spans="1:13" ht="12.75" customHeight="1" x14ac:dyDescent="0.2">
      <c r="I2" s="892"/>
      <c r="J2" s="892"/>
    </row>
    <row r="3" spans="1:13" s="902" customFormat="1" ht="17.25" customHeight="1" x14ac:dyDescent="0.25">
      <c r="A3" s="895" t="s">
        <v>136</v>
      </c>
      <c r="B3" s="896"/>
      <c r="C3" s="897"/>
      <c r="D3" s="898"/>
      <c r="E3" s="898"/>
      <c r="F3" s="899"/>
      <c r="G3" s="900"/>
      <c r="H3" s="900"/>
      <c r="I3" s="901"/>
      <c r="J3" s="901"/>
      <c r="K3" s="897"/>
      <c r="L3" s="897"/>
      <c r="M3" s="897"/>
    </row>
    <row r="4" spans="1:13" s="902" customFormat="1" ht="12.75" customHeight="1" x14ac:dyDescent="0.25">
      <c r="A4" s="895" t="s">
        <v>185</v>
      </c>
      <c r="B4" s="896"/>
      <c r="C4" s="897"/>
      <c r="D4" s="898"/>
      <c r="E4" s="898"/>
      <c r="F4" s="899"/>
      <c r="G4" s="903"/>
      <c r="H4" s="900"/>
      <c r="I4" s="901"/>
      <c r="J4" s="901"/>
      <c r="K4" s="897"/>
      <c r="L4" s="897"/>
      <c r="M4" s="897"/>
    </row>
    <row r="5" spans="1:13" s="902" customFormat="1" ht="6.75" customHeight="1" x14ac:dyDescent="0.25">
      <c r="A5" s="900"/>
      <c r="B5" s="896"/>
      <c r="C5" s="897"/>
      <c r="D5" s="898"/>
      <c r="E5" s="898"/>
      <c r="F5" s="899"/>
      <c r="G5" s="900"/>
      <c r="H5" s="900"/>
      <c r="I5" s="901"/>
      <c r="J5" s="901"/>
      <c r="K5" s="897"/>
      <c r="L5" s="897"/>
      <c r="M5" s="897"/>
    </row>
    <row r="6" spans="1:13" ht="18" customHeight="1" x14ac:dyDescent="0.2">
      <c r="A6" s="904" t="s">
        <v>2</v>
      </c>
      <c r="B6" s="905"/>
      <c r="C6" s="905"/>
      <c r="D6" s="905"/>
      <c r="E6" s="905"/>
      <c r="F6" s="906"/>
      <c r="G6" s="905"/>
      <c r="H6" s="907"/>
      <c r="I6" s="908" t="s">
        <v>3</v>
      </c>
      <c r="J6" s="908"/>
      <c r="K6" s="909"/>
      <c r="L6" s="905"/>
      <c r="M6" s="905"/>
    </row>
    <row r="7" spans="1:13" ht="5.25" customHeight="1" x14ac:dyDescent="0.2">
      <c r="A7" s="910"/>
      <c r="B7" s="910"/>
      <c r="C7" s="910"/>
      <c r="D7" s="910"/>
      <c r="E7" s="910"/>
      <c r="F7" s="910"/>
      <c r="G7" s="910"/>
      <c r="H7" s="910"/>
      <c r="I7" s="910"/>
      <c r="J7" s="910"/>
      <c r="K7" s="910"/>
      <c r="L7" s="910"/>
      <c r="M7" s="910"/>
    </row>
    <row r="8" spans="1:13" x14ac:dyDescent="0.2">
      <c r="A8" s="910"/>
      <c r="B8" s="905"/>
      <c r="C8" s="905"/>
      <c r="D8" s="905"/>
      <c r="E8" s="905"/>
      <c r="F8" s="906"/>
      <c r="G8" s="905"/>
      <c r="H8" s="907"/>
      <c r="I8" s="908" t="s">
        <v>4</v>
      </c>
      <c r="J8" s="908"/>
      <c r="K8" s="1330" t="str">
        <f>Logo!B1</f>
        <v>2026/27</v>
      </c>
      <c r="L8" s="1331"/>
      <c r="M8" s="1331"/>
    </row>
    <row r="9" spans="1:13" ht="9" customHeight="1" thickBot="1" x14ac:dyDescent="0.25">
      <c r="A9" s="910"/>
      <c r="B9" s="911"/>
      <c r="C9" s="910"/>
      <c r="D9" s="912"/>
      <c r="E9" s="912"/>
      <c r="F9" s="911"/>
      <c r="G9" s="910"/>
      <c r="H9" s="910"/>
      <c r="I9" s="913"/>
      <c r="J9" s="913"/>
      <c r="K9" s="910"/>
      <c r="L9" s="910"/>
      <c r="M9" s="910"/>
    </row>
    <row r="10" spans="1:13" s="916" customFormat="1" ht="19.5" customHeight="1" thickTop="1" x14ac:dyDescent="0.25">
      <c r="A10" s="990"/>
      <c r="B10" s="3080" t="s">
        <v>138</v>
      </c>
      <c r="C10" s="3081"/>
      <c r="D10" s="3082"/>
      <c r="E10" s="2969" t="s">
        <v>6</v>
      </c>
      <c r="F10" s="2970"/>
      <c r="G10" s="2970"/>
      <c r="H10" s="2970"/>
      <c r="I10" s="2986"/>
      <c r="J10" s="2986"/>
      <c r="K10" s="3002"/>
      <c r="L10" s="915" t="s">
        <v>73</v>
      </c>
      <c r="M10" s="915" t="s">
        <v>8</v>
      </c>
    </row>
    <row r="11" spans="1:13" ht="27.75" customHeight="1" thickBot="1" x14ac:dyDescent="0.25">
      <c r="A11" s="991"/>
      <c r="B11" s="918"/>
      <c r="C11" s="919"/>
      <c r="D11" s="920"/>
      <c r="E11" s="2981" t="s">
        <v>152</v>
      </c>
      <c r="F11" s="2982"/>
      <c r="G11" s="2982"/>
      <c r="H11" s="2982"/>
      <c r="I11" s="3083"/>
      <c r="J11" s="3083"/>
      <c r="K11" s="3084"/>
      <c r="L11" s="921"/>
      <c r="M11" s="921"/>
    </row>
    <row r="12" spans="1:13" ht="35.25" customHeight="1" thickBot="1" x14ac:dyDescent="0.25">
      <c r="A12" s="917"/>
      <c r="B12" s="922"/>
      <c r="D12" s="923"/>
      <c r="I12" s="2972" t="s">
        <v>242</v>
      </c>
      <c r="J12" s="3079"/>
      <c r="K12" s="924"/>
      <c r="L12" s="925"/>
      <c r="M12" s="926"/>
    </row>
    <row r="13" spans="1:13" ht="45.75" customHeight="1" x14ac:dyDescent="0.2">
      <c r="A13" s="927"/>
      <c r="B13" s="928"/>
      <c r="C13" s="929"/>
      <c r="D13" s="929"/>
      <c r="E13" s="928"/>
      <c r="F13" s="930"/>
      <c r="G13" s="930"/>
      <c r="H13" s="930"/>
      <c r="I13" s="2974" t="s">
        <v>249</v>
      </c>
      <c r="J13" s="2975"/>
      <c r="K13" s="931"/>
      <c r="L13" s="2967" t="s">
        <v>244</v>
      </c>
      <c r="M13" s="2967" t="s">
        <v>491</v>
      </c>
    </row>
    <row r="14" spans="1:13" ht="31.5" customHeight="1" x14ac:dyDescent="0.2">
      <c r="A14" s="927"/>
      <c r="B14" s="932"/>
      <c r="C14" s="933"/>
      <c r="D14" s="933"/>
      <c r="E14" s="2978" t="s">
        <v>442</v>
      </c>
      <c r="F14" s="2979"/>
      <c r="G14" s="2979"/>
      <c r="H14" s="2980"/>
      <c r="I14" s="2976"/>
      <c r="J14" s="2977"/>
      <c r="K14" s="934"/>
      <c r="L14" s="2968"/>
      <c r="M14" s="2968"/>
    </row>
    <row r="15" spans="1:13" ht="51" customHeight="1" thickBot="1" x14ac:dyDescent="0.25">
      <c r="A15" s="935"/>
      <c r="B15" s="936" t="s">
        <v>39</v>
      </c>
      <c r="C15" s="937" t="s">
        <v>10</v>
      </c>
      <c r="D15" s="939" t="s">
        <v>11</v>
      </c>
      <c r="E15" s="938" t="s">
        <v>245</v>
      </c>
      <c r="F15" s="940" t="s">
        <v>12</v>
      </c>
      <c r="G15" s="938" t="s">
        <v>246</v>
      </c>
      <c r="H15" s="941" t="s">
        <v>141</v>
      </c>
      <c r="I15" s="992" t="s">
        <v>247</v>
      </c>
      <c r="J15" s="993" t="s">
        <v>248</v>
      </c>
      <c r="K15" s="944" t="s">
        <v>11</v>
      </c>
      <c r="L15" s="945"/>
      <c r="M15" s="945"/>
    </row>
    <row r="16" spans="1:13" s="892" customFormat="1" ht="27" customHeight="1" x14ac:dyDescent="0.2">
      <c r="A16" s="946" t="s">
        <v>142</v>
      </c>
      <c r="B16" s="947"/>
      <c r="C16" s="948">
        <v>38</v>
      </c>
      <c r="D16" s="949">
        <f>B16*C16</f>
        <v>0</v>
      </c>
      <c r="E16" s="950"/>
      <c r="F16" s="951">
        <v>3</v>
      </c>
      <c r="G16" s="947"/>
      <c r="H16" s="952">
        <v>11</v>
      </c>
      <c r="I16" s="950"/>
      <c r="J16" s="951">
        <v>2</v>
      </c>
      <c r="K16" s="954">
        <f>E16*F16+G16*H16+J16*I16</f>
        <v>0</v>
      </c>
      <c r="L16" s="955"/>
      <c r="M16" s="994">
        <f>D16+K16-L16</f>
        <v>0</v>
      </c>
    </row>
    <row r="17" spans="1:13" s="892" customFormat="1" ht="27" customHeight="1" thickBot="1" x14ac:dyDescent="0.25">
      <c r="A17" s="977" t="s">
        <v>143</v>
      </c>
      <c r="B17" s="978"/>
      <c r="C17" s="979">
        <v>34</v>
      </c>
      <c r="D17" s="980">
        <f>B17*C17</f>
        <v>0</v>
      </c>
      <c r="E17" s="981"/>
      <c r="F17" s="982">
        <v>2</v>
      </c>
      <c r="G17" s="978"/>
      <c r="H17" s="983">
        <v>7</v>
      </c>
      <c r="I17" s="984" t="s">
        <v>15</v>
      </c>
      <c r="J17" s="985" t="s">
        <v>15</v>
      </c>
      <c r="K17" s="995">
        <f>E17*F17+G17*H17</f>
        <v>0</v>
      </c>
      <c r="L17" s="996"/>
      <c r="M17" s="997">
        <f>D17+K17-L17</f>
        <v>0</v>
      </c>
    </row>
    <row r="18" spans="1:13" s="892" customFormat="1" ht="27" customHeight="1" thickBot="1" x14ac:dyDescent="0.25">
      <c r="A18" s="988"/>
      <c r="B18" s="911"/>
      <c r="C18" s="913"/>
      <c r="D18" s="907"/>
      <c r="E18" s="907"/>
      <c r="F18" s="889"/>
      <c r="H18" s="903"/>
      <c r="I18" s="913"/>
      <c r="J18" s="903"/>
      <c r="K18" s="913"/>
      <c r="L18" s="956"/>
      <c r="M18" s="913"/>
    </row>
    <row r="19" spans="1:13" s="892" customFormat="1" ht="27" customHeight="1" thickTop="1" thickBot="1" x14ac:dyDescent="0.25">
      <c r="A19" s="957" t="s">
        <v>11</v>
      </c>
      <c r="B19" s="958"/>
      <c r="C19" s="961"/>
      <c r="D19" s="961">
        <f>SUM(D16:D17)</f>
        <v>0</v>
      </c>
      <c r="E19" s="962"/>
      <c r="F19" s="963"/>
      <c r="G19" s="959"/>
      <c r="H19" s="964"/>
      <c r="I19" s="959"/>
      <c r="J19" s="964"/>
      <c r="K19" s="998">
        <f>SUM(K16:K17)</f>
        <v>0</v>
      </c>
      <c r="L19" s="966">
        <f>SUM(L16:L17)</f>
        <v>0</v>
      </c>
      <c r="M19" s="966">
        <f>SUM(M16:M17)</f>
        <v>0</v>
      </c>
    </row>
    <row r="20" spans="1:13" s="892" customFormat="1" ht="13.5" thickTop="1" x14ac:dyDescent="0.2">
      <c r="A20" s="890"/>
      <c r="B20" s="889"/>
      <c r="C20" s="890"/>
      <c r="D20" s="891"/>
      <c r="E20" s="891"/>
      <c r="F20" s="889"/>
      <c r="G20" s="890"/>
      <c r="H20" s="890"/>
      <c r="K20" s="890"/>
      <c r="L20" s="890"/>
      <c r="M20" s="890"/>
    </row>
    <row r="21" spans="1:13" s="892" customFormat="1" ht="20.25" customHeight="1" x14ac:dyDescent="0.2">
      <c r="A21" s="159" t="s">
        <v>494</v>
      </c>
      <c r="B21" s="889"/>
      <c r="C21" s="890"/>
      <c r="D21" s="891"/>
      <c r="E21" s="891"/>
      <c r="F21" s="889"/>
      <c r="G21" s="890"/>
      <c r="H21" s="890"/>
      <c r="K21" s="890"/>
      <c r="L21" s="890"/>
      <c r="M21" s="890"/>
    </row>
    <row r="22" spans="1:13" x14ac:dyDescent="0.2">
      <c r="A22" s="967"/>
      <c r="I22" s="892"/>
      <c r="J22" s="892"/>
    </row>
  </sheetData>
  <sheetProtection selectLockedCells="1"/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8">
    <mergeCell ref="L13:L14"/>
    <mergeCell ref="M13:M14"/>
    <mergeCell ref="I13:J14"/>
    <mergeCell ref="I12:J12"/>
    <mergeCell ref="B10:D10"/>
    <mergeCell ref="E14:H14"/>
    <mergeCell ref="E10:K10"/>
    <mergeCell ref="E11:K11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Tabelle28"/>
  <dimension ref="A1:P17"/>
  <sheetViews>
    <sheetView showGridLines="0" zoomScaleNormal="100" workbookViewId="0"/>
  </sheetViews>
  <sheetFormatPr baseColWidth="10" defaultRowHeight="12.75" x14ac:dyDescent="0.2"/>
  <cols>
    <col min="1" max="1" width="13.8554687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3" width="9.7109375" style="1075" customWidth="1"/>
    <col min="14" max="14" width="13.140625" customWidth="1"/>
    <col min="15" max="15" width="12.42578125" customWidth="1"/>
    <col min="16" max="16" width="5.7109375" customWidth="1"/>
  </cols>
  <sheetData>
    <row r="1" spans="1:16" ht="35.25" customHeight="1" x14ac:dyDescent="0.2">
      <c r="A1" s="1674" t="s">
        <v>397</v>
      </c>
      <c r="E1" s="602"/>
      <c r="H1"/>
      <c r="N1" s="602"/>
    </row>
    <row r="2" spans="1:16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6" x14ac:dyDescent="0.2">
      <c r="A3" s="1" t="s">
        <v>440</v>
      </c>
      <c r="B3" s="606"/>
      <c r="C3" s="2"/>
      <c r="D3" s="2"/>
      <c r="E3" s="606"/>
      <c r="F3" s="2"/>
      <c r="G3" s="2"/>
      <c r="H3" s="549"/>
      <c r="I3" s="2"/>
      <c r="J3" s="2"/>
      <c r="N3" s="2"/>
      <c r="O3" s="2"/>
    </row>
    <row r="4" spans="1:16" ht="12.7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1591"/>
      <c r="L4" s="1591"/>
      <c r="M4" s="1591"/>
      <c r="N4" s="2"/>
      <c r="O4" s="2"/>
      <c r="P4" s="2"/>
    </row>
    <row r="5" spans="1:16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7"/>
      <c r="J5" s="721" t="s">
        <v>3</v>
      </c>
      <c r="N5" s="1882"/>
      <c r="O5" s="1214"/>
      <c r="P5" s="7"/>
    </row>
    <row r="6" spans="1:16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J6" s="721" t="s">
        <v>4</v>
      </c>
      <c r="N6" s="172" t="str">
        <f>Logo!B1</f>
        <v>2026/27</v>
      </c>
      <c r="O6" s="172"/>
      <c r="P6" s="7"/>
    </row>
    <row r="7" spans="1:16" ht="11.25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1591"/>
      <c r="L7" s="1591"/>
      <c r="M7" s="1591"/>
      <c r="N7" s="2"/>
      <c r="O7" s="2"/>
      <c r="P7" s="2"/>
    </row>
    <row r="8" spans="1:16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988"/>
      <c r="G8" s="2988"/>
      <c r="H8" s="2988"/>
      <c r="I8" s="2988"/>
      <c r="J8" s="2988"/>
      <c r="K8" s="2988"/>
      <c r="L8" s="2988"/>
      <c r="M8" s="2988"/>
      <c r="N8" s="610" t="s">
        <v>7</v>
      </c>
      <c r="O8" s="611" t="s">
        <v>8</v>
      </c>
      <c r="P8" s="612"/>
    </row>
    <row r="9" spans="1:16" s="1075" customFormat="1" ht="23.25" customHeight="1" thickBot="1" x14ac:dyDescent="0.25">
      <c r="A9" s="1919"/>
      <c r="B9" s="1920"/>
      <c r="D9" s="1921"/>
      <c r="E9" s="3073" t="s">
        <v>140</v>
      </c>
      <c r="F9" s="2992"/>
      <c r="G9" s="2992"/>
      <c r="H9" s="2992"/>
      <c r="I9" s="2992"/>
      <c r="J9" s="2992"/>
      <c r="K9" s="2994" t="s">
        <v>531</v>
      </c>
      <c r="L9" s="2992"/>
      <c r="M9" s="2992"/>
      <c r="N9" s="1922"/>
      <c r="O9" s="1923"/>
      <c r="P9" s="1924"/>
    </row>
    <row r="10" spans="1:16" ht="109.5" customHeight="1" thickBot="1" x14ac:dyDescent="0.25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41</v>
      </c>
      <c r="I10" s="565" t="s">
        <v>12</v>
      </c>
      <c r="J10" s="139" t="s">
        <v>11</v>
      </c>
      <c r="K10" s="1821" t="s">
        <v>568</v>
      </c>
      <c r="L10" s="1822" t="s">
        <v>12</v>
      </c>
      <c r="M10" s="1823" t="s">
        <v>11</v>
      </c>
      <c r="N10" s="568" t="s">
        <v>25</v>
      </c>
      <c r="O10" s="568" t="s">
        <v>491</v>
      </c>
    </row>
    <row r="11" spans="1:16" s="554" customFormat="1" ht="27.75" customHeight="1" thickBot="1" x14ac:dyDescent="0.25">
      <c r="A11" s="622" t="s">
        <v>142</v>
      </c>
      <c r="B11" s="1541"/>
      <c r="C11" s="624">
        <v>37</v>
      </c>
      <c r="D11" s="693">
        <f>B11*C11</f>
        <v>0</v>
      </c>
      <c r="E11" s="1577"/>
      <c r="F11" s="624">
        <f t="array" ref="F11">IF(ISNA(VLOOKUP($N$5&amp;"T07203",CHOOSE({1,2},Z!$C$3:$C$1000&amp;Z!$F$3:$F$1000),2,0)),2,0)</f>
        <v>2</v>
      </c>
      <c r="G11" s="712">
        <f>E11*F11</f>
        <v>0</v>
      </c>
      <c r="H11" s="1577"/>
      <c r="I11" s="1037">
        <f t="array" ref="I11">IF(ISNA(VLOOKUP($N$5&amp;"T07203",CHOOSE({1,2},Z!$C$3:$C$1000&amp;Z!$F$3:$F$1000),2,0)),12,0)</f>
        <v>12</v>
      </c>
      <c r="J11" s="1820">
        <f>H11*I11</f>
        <v>0</v>
      </c>
      <c r="K11" s="1931"/>
      <c r="L11" s="1788">
        <f t="array" ref="L11">IF(ISNA(VLOOKUP($N$5&amp;"T07203",CHOOSE({1,2},Z!$C$3:$C$1000&amp;Z!$F$3:$F$1000,Z!$J$3:$J$1000),2,0)),0,VLOOKUP($N$5&amp;"T07203",CHOOSE({1,2},Z!$C$3:$C$1000&amp;Z!$F$3:$F$1000,Z!$J$3:$J$1000),2,0))</f>
        <v>0</v>
      </c>
      <c r="M11" s="1932">
        <f>K11*L11</f>
        <v>0</v>
      </c>
      <c r="N11" s="1542"/>
      <c r="O11" s="630">
        <f>D11+G11+J11+M11-N11</f>
        <v>0</v>
      </c>
    </row>
    <row r="12" spans="1:16" s="554" customFormat="1" ht="27" customHeight="1" thickBot="1" x14ac:dyDescent="0.25">
      <c r="A12" s="745" t="s">
        <v>143</v>
      </c>
      <c r="B12" s="1546"/>
      <c r="C12" s="698">
        <v>34</v>
      </c>
      <c r="D12" s="634">
        <f>B12*C12</f>
        <v>0</v>
      </c>
      <c r="E12" s="1578"/>
      <c r="F12" s="1519">
        <f t="array" ref="F12">IF(ISNA(VLOOKUP($N$5&amp;"T07203",CHOOSE({1,2},Z!$C$3:$C$1000&amp;Z!$F$3:$F$1000),2,0)),2,0)</f>
        <v>2</v>
      </c>
      <c r="G12" s="716">
        <f>E12*F12</f>
        <v>0</v>
      </c>
      <c r="H12" s="1533"/>
      <c r="I12" s="1520">
        <f t="array" ref="I12">IF(ISNA(VLOOKUP($N$5&amp;"T07203",CHOOSE({1,2},Z!$C$3:$C$1000&amp;Z!$F$3:$F$1000),2,0)),22,0)</f>
        <v>22</v>
      </c>
      <c r="J12" s="1819">
        <f>H12*I12</f>
        <v>0</v>
      </c>
      <c r="K12" s="1945"/>
      <c r="L12" s="1946">
        <f t="array" ref="L12">IF(ISNA(VLOOKUP($N$5&amp;"T07203",CHOOSE({1,2},Z!$C$3:$C$1000&amp;Z!$F$3:$F$1000,Z!$K$3:$K$1000),2,0)),0,VLOOKUP($N$5&amp;"T07203",CHOOSE({1,2},Z!$C$3:$C$1000&amp;Z!$F$3:$F$1000,Z!$K$3:$K$1000),2,0))</f>
        <v>0</v>
      </c>
      <c r="M12" s="1457">
        <f>K12*L12</f>
        <v>0</v>
      </c>
      <c r="N12" s="1535"/>
      <c r="O12" s="630">
        <f>D12+G12+J12+M12-N12</f>
        <v>0</v>
      </c>
    </row>
    <row r="13" spans="1:16" s="554" customFormat="1" ht="30.75" customHeight="1" thickTop="1" thickBot="1" x14ac:dyDescent="0.25">
      <c r="A13" s="672" t="s">
        <v>11</v>
      </c>
      <c r="B13" s="106">
        <f>SUM(B11:B12)</f>
        <v>0</v>
      </c>
      <c r="C13" s="673" t="s">
        <v>15</v>
      </c>
      <c r="D13" s="674">
        <f>SUM(D11:D12)</f>
        <v>0</v>
      </c>
      <c r="E13" s="106">
        <f>SUM(E11:E12)</f>
        <v>0</v>
      </c>
      <c r="F13" s="673" t="s">
        <v>15</v>
      </c>
      <c r="G13" s="674">
        <f>SUM(G11:G12)</f>
        <v>0</v>
      </c>
      <c r="H13" s="106">
        <f>SUM(H11:H12)</f>
        <v>0</v>
      </c>
      <c r="I13" s="673" t="s">
        <v>15</v>
      </c>
      <c r="J13" s="675">
        <f>SUM(J11:J12)</f>
        <v>0</v>
      </c>
      <c r="K13" s="1951">
        <f>SUM(K11:K12)</f>
        <v>0</v>
      </c>
      <c r="L13" s="1952"/>
      <c r="M13" s="1953"/>
      <c r="N13" s="704">
        <f>SUM(N11:N12)</f>
        <v>0</v>
      </c>
      <c r="O13" s="676">
        <f>SUM(O11:O12)</f>
        <v>0</v>
      </c>
    </row>
    <row r="14" spans="1:16" ht="12.75" customHeight="1" thickTop="1" x14ac:dyDescent="0.2">
      <c r="K14" s="1960"/>
      <c r="L14" s="1935"/>
      <c r="M14" s="1935"/>
    </row>
    <row r="15" spans="1:16" ht="12.75" customHeight="1" x14ac:dyDescent="0.2">
      <c r="A15" s="159" t="s">
        <v>494</v>
      </c>
    </row>
    <row r="16" spans="1:16" ht="12.75" customHeight="1" x14ac:dyDescent="0.2">
      <c r="A16" s="600"/>
      <c r="M16" s="1935"/>
    </row>
    <row r="17" spans="5:5" ht="12.75" customHeight="1" x14ac:dyDescent="0.2">
      <c r="E17" s="600"/>
    </row>
  </sheetData>
  <mergeCells count="4">
    <mergeCell ref="B8:D8"/>
    <mergeCell ref="E8:M8"/>
    <mergeCell ref="E9:J9"/>
    <mergeCell ref="K9:M9"/>
  </mergeCells>
  <dataValidations count="1">
    <dataValidation type="whole" operator="equal" allowBlank="1" sqref="N5" xr:uid="{00000000-0002-0000-5800-000000000000}">
      <formula1>6040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Tabelle47"/>
  <dimension ref="A1:M19"/>
  <sheetViews>
    <sheetView showGridLines="0" zoomScaleNormal="100" workbookViewId="0">
      <selection activeCell="B13" sqref="B13"/>
    </sheetView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38.25" customHeight="1" x14ac:dyDescent="0.2">
      <c r="A1" s="601" t="s">
        <v>392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1" t="s">
        <v>188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</row>
    <row r="4" spans="1:13" ht="40.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807"/>
      <c r="J5" s="807" t="s">
        <v>3</v>
      </c>
      <c r="K5" s="1214"/>
      <c r="L5" s="1214"/>
      <c r="M5" s="7"/>
    </row>
    <row r="6" spans="1:13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807"/>
      <c r="J6" s="807" t="s">
        <v>4</v>
      </c>
      <c r="K6" s="172" t="str">
        <f>Logo!B1</f>
        <v>2026/27</v>
      </c>
      <c r="L6" s="172"/>
      <c r="M6" s="7"/>
    </row>
    <row r="7" spans="1:13" ht="21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443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16"/>
      <c r="L11" s="16"/>
    </row>
    <row r="12" spans="1:13" s="554" customFormat="1" ht="27.75" customHeight="1" x14ac:dyDescent="0.2">
      <c r="A12" s="622" t="s">
        <v>142</v>
      </c>
      <c r="B12" s="1541"/>
      <c r="C12" s="624">
        <v>37</v>
      </c>
      <c r="D12" s="693">
        <f>B12*C12</f>
        <v>0</v>
      </c>
      <c r="E12" s="1577"/>
      <c r="F12" s="624">
        <v>2</v>
      </c>
      <c r="G12" s="693">
        <f>E12*F12</f>
        <v>0</v>
      </c>
      <c r="H12" s="1541"/>
      <c r="I12" s="624">
        <v>16</v>
      </c>
      <c r="J12" s="713">
        <f>H12*I12</f>
        <v>0</v>
      </c>
      <c r="K12" s="1542"/>
      <c r="L12" s="630">
        <f>D12+G12+J12-K12</f>
        <v>0</v>
      </c>
    </row>
    <row r="13" spans="1:13" s="554" customFormat="1" ht="27" customHeight="1" x14ac:dyDescent="0.2">
      <c r="A13" s="636" t="s">
        <v>143</v>
      </c>
      <c r="B13" s="1544"/>
      <c r="C13" s="638">
        <v>34</v>
      </c>
      <c r="D13" s="634">
        <f>B13*C13</f>
        <v>0</v>
      </c>
      <c r="E13" s="2675"/>
      <c r="F13" s="802">
        <v>2</v>
      </c>
      <c r="G13" s="634">
        <f>E13*F13</f>
        <v>0</v>
      </c>
      <c r="H13" s="2676"/>
      <c r="I13" s="802">
        <v>16</v>
      </c>
      <c r="J13" s="780">
        <f>H13*I13</f>
        <v>0</v>
      </c>
      <c r="K13" s="1545"/>
      <c r="L13" s="635">
        <f>D13+G13+J13-K13</f>
        <v>0</v>
      </c>
    </row>
    <row r="14" spans="1:13" s="554" customFormat="1" ht="9" customHeight="1" thickBot="1" x14ac:dyDescent="0.25">
      <c r="A14" s="809"/>
      <c r="B14" s="810"/>
      <c r="C14" s="811"/>
      <c r="D14" s="811"/>
      <c r="E14" s="812"/>
      <c r="F14" s="813"/>
      <c r="G14" s="813"/>
      <c r="H14" s="812"/>
      <c r="I14" s="813"/>
      <c r="J14" s="813"/>
      <c r="K14" s="811"/>
      <c r="L14" s="814"/>
    </row>
    <row r="15" spans="1:13" s="554" customFormat="1" ht="30.75" customHeight="1" thickTop="1" thickBot="1" x14ac:dyDescent="0.25">
      <c r="A15" s="672" t="s">
        <v>11</v>
      </c>
      <c r="B15" s="106">
        <f>SUM(B12:B13)</f>
        <v>0</v>
      </c>
      <c r="C15" s="673" t="s">
        <v>15</v>
      </c>
      <c r="D15" s="674">
        <f>SUM(D12:D14)</f>
        <v>0</v>
      </c>
      <c r="E15" s="106">
        <f>SUM(E12:E13)</f>
        <v>0</v>
      </c>
      <c r="F15" s="673" t="s">
        <v>15</v>
      </c>
      <c r="G15" s="674">
        <f>SUM(G12:G14)</f>
        <v>0</v>
      </c>
      <c r="H15" s="106">
        <f>SUM(H12:H13)</f>
        <v>0</v>
      </c>
      <c r="I15" s="673" t="s">
        <v>15</v>
      </c>
      <c r="J15" s="674">
        <f>SUM(J12:J14)</f>
        <v>0</v>
      </c>
      <c r="K15" s="704">
        <f>SUM(K12:K13)</f>
        <v>0</v>
      </c>
      <c r="L15" s="676">
        <f>SUM(L12:L14)</f>
        <v>0</v>
      </c>
    </row>
    <row r="16" spans="1:13" ht="13.5" thickTop="1" x14ac:dyDescent="0.2"/>
    <row r="17" spans="1:1" x14ac:dyDescent="0.2">
      <c r="A17" s="159" t="s">
        <v>494</v>
      </c>
    </row>
    <row r="19" spans="1:1" ht="7.5" customHeight="1" x14ac:dyDescent="0.2"/>
  </sheetData>
  <sheetProtection sheet="1" objects="1" scenarios="1" selectLockedCells="1"/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E8:J8"/>
    <mergeCell ref="E9:J9"/>
    <mergeCell ref="B8:D8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Tabelle48"/>
  <dimension ref="A1:P21"/>
  <sheetViews>
    <sheetView showGridLines="0" zoomScale="85" zoomScaleNormal="85" workbookViewId="0">
      <selection activeCell="B5" sqref="B5"/>
    </sheetView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3" width="9.7109375" customWidth="1"/>
    <col min="14" max="14" width="13.140625" customWidth="1"/>
    <col min="15" max="15" width="12.42578125" customWidth="1"/>
    <col min="16" max="16" width="5.7109375" customWidth="1"/>
  </cols>
  <sheetData>
    <row r="1" spans="1:16" ht="40.5" customHeight="1" x14ac:dyDescent="0.2">
      <c r="A1" s="601" t="s">
        <v>393</v>
      </c>
      <c r="E1" s="602"/>
      <c r="H1"/>
      <c r="N1" s="602"/>
    </row>
    <row r="2" spans="1:16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6" x14ac:dyDescent="0.2">
      <c r="A3" s="1" t="s">
        <v>189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  <c r="M3" s="2"/>
      <c r="N3" s="2"/>
      <c r="O3" s="2"/>
    </row>
    <row r="4" spans="1:16" ht="40.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  <c r="N4" s="2"/>
      <c r="O4" s="2"/>
      <c r="P4" s="2"/>
    </row>
    <row r="5" spans="1:16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7"/>
      <c r="N5" s="807" t="s">
        <v>3</v>
      </c>
      <c r="O5" s="1214"/>
      <c r="P5" s="7"/>
    </row>
    <row r="6" spans="1:16" ht="21" customHeight="1" x14ac:dyDescent="0.2">
      <c r="A6" s="2"/>
      <c r="B6" s="1214"/>
      <c r="C6" s="1214"/>
      <c r="D6" s="1214"/>
      <c r="E6" s="1214"/>
      <c r="F6" s="1214"/>
      <c r="G6" s="1214"/>
      <c r="H6" s="1269"/>
      <c r="I6" s="7"/>
      <c r="N6" s="807" t="s">
        <v>4</v>
      </c>
      <c r="O6" s="172" t="str">
        <f>Logo!B1</f>
        <v>2026/27</v>
      </c>
      <c r="P6" s="7"/>
    </row>
    <row r="7" spans="1:16" ht="13.5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  <c r="N7" s="2"/>
      <c r="O7" s="2"/>
      <c r="P7" s="2"/>
    </row>
    <row r="8" spans="1:16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988"/>
      <c r="G8" s="2988"/>
      <c r="H8" s="2988"/>
      <c r="I8" s="2988"/>
      <c r="J8" s="2988"/>
      <c r="K8" s="2988"/>
      <c r="L8" s="2988"/>
      <c r="M8" s="2990"/>
      <c r="N8" s="610" t="s">
        <v>7</v>
      </c>
      <c r="O8" s="611" t="s">
        <v>8</v>
      </c>
      <c r="P8" s="612"/>
    </row>
    <row r="9" spans="1:16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5"/>
      <c r="K9" s="2864" t="s">
        <v>531</v>
      </c>
      <c r="L9" s="2864"/>
      <c r="M9" s="2865"/>
      <c r="N9" s="615"/>
      <c r="O9" s="616"/>
      <c r="P9" s="115"/>
    </row>
    <row r="10" spans="1:16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443</v>
      </c>
      <c r="I10" s="565" t="s">
        <v>12</v>
      </c>
      <c r="J10" s="45" t="s">
        <v>11</v>
      </c>
      <c r="K10" s="1434" t="s">
        <v>568</v>
      </c>
      <c r="L10" s="565" t="s">
        <v>12</v>
      </c>
      <c r="M10" s="125" t="s">
        <v>11</v>
      </c>
      <c r="N10" s="568" t="s">
        <v>25</v>
      </c>
      <c r="O10" s="568" t="s">
        <v>491</v>
      </c>
    </row>
    <row r="11" spans="1:16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6"/>
      <c r="K11" s="1685"/>
      <c r="L11" s="725"/>
      <c r="M11" s="2"/>
      <c r="N11" s="616"/>
      <c r="O11" s="16"/>
    </row>
    <row r="12" spans="1:16" s="554" customFormat="1" ht="27.75" customHeight="1" x14ac:dyDescent="0.2">
      <c r="A12" s="622" t="s">
        <v>142</v>
      </c>
      <c r="B12" s="1541"/>
      <c r="C12" s="624">
        <v>17</v>
      </c>
      <c r="D12" s="2677">
        <f>B12*C12</f>
        <v>0</v>
      </c>
      <c r="E12" s="1577"/>
      <c r="F12" s="624">
        <v>1</v>
      </c>
      <c r="G12" s="693">
        <f>E12*F12</f>
        <v>0</v>
      </c>
      <c r="H12" s="1770"/>
      <c r="I12" s="624">
        <v>8</v>
      </c>
      <c r="J12" s="713">
        <f>H12*I12</f>
        <v>0</v>
      </c>
      <c r="K12" s="2678"/>
      <c r="L12" s="1687">
        <f t="array" ref="L12">IF(ISNA(VLOOKUP($O$5&amp;"T20900",CHOOSE({1,2},Z!$C$3:$C$1000&amp;Z!$F$3:$F$1000,Z!$J$3:$J$1000),2,0)),0,VLOOKUP($O$5&amp;"T20900",CHOOSE({1,2},Z!$C$3:$C$1000&amp;Z!$F$3:$F$1000,Z!$J$3:$J$1000),2,0))</f>
        <v>0</v>
      </c>
      <c r="M12" s="625">
        <f>K12*L12</f>
        <v>0</v>
      </c>
      <c r="N12" s="1542"/>
      <c r="O12" s="630">
        <f>D12+G12+J12+M12-N12</f>
        <v>0</v>
      </c>
    </row>
    <row r="13" spans="1:16" s="554" customFormat="1" ht="27.75" customHeight="1" x14ac:dyDescent="0.2">
      <c r="A13" s="745" t="s">
        <v>143</v>
      </c>
      <c r="B13" s="1546"/>
      <c r="C13" s="698">
        <v>20</v>
      </c>
      <c r="D13" s="738">
        <f>B13*C13</f>
        <v>0</v>
      </c>
      <c r="E13" s="1547"/>
      <c r="F13" s="698">
        <v>1</v>
      </c>
      <c r="G13" s="738">
        <f>E13*F13</f>
        <v>0</v>
      </c>
      <c r="H13" s="1546"/>
      <c r="I13" s="698">
        <v>8</v>
      </c>
      <c r="J13" s="770">
        <f>H13*I13</f>
        <v>0</v>
      </c>
      <c r="K13" s="2679"/>
      <c r="L13" s="1686">
        <f t="array" ref="L13">IF(ISNA(VLOOKUP($O$5&amp;"T20900",CHOOSE({1,2},Z!$C$3:$C$1000&amp;Z!$F$3:$F$1000,Z!$K$3:$K$1000),2,0)),0,VLOOKUP($O$5&amp;"T20900",CHOOSE({1,2},Z!$C$3:$C$1000&amp;Z!$F$3:$F$1000,Z!$K$3:$K$1000),2,0))</f>
        <v>0</v>
      </c>
      <c r="M13" s="716">
        <f>K13*L13</f>
        <v>0</v>
      </c>
      <c r="N13" s="1548"/>
      <c r="O13" s="635">
        <f>D13+G13+J13+M13-N13</f>
        <v>0</v>
      </c>
    </row>
    <row r="14" spans="1:16" s="554" customFormat="1" ht="27.75" customHeight="1" x14ac:dyDescent="0.2">
      <c r="A14" s="745" t="s">
        <v>149</v>
      </c>
      <c r="B14" s="1546"/>
      <c r="C14" s="698">
        <v>18</v>
      </c>
      <c r="D14" s="738">
        <f>B14*C14</f>
        <v>0</v>
      </c>
      <c r="E14" s="1547"/>
      <c r="F14" s="1937">
        <v>1</v>
      </c>
      <c r="G14" s="738">
        <f>E14*F14</f>
        <v>0</v>
      </c>
      <c r="H14" s="1546"/>
      <c r="I14" s="698">
        <v>8</v>
      </c>
      <c r="J14" s="770">
        <f>H14*I14</f>
        <v>0</v>
      </c>
      <c r="K14" s="2680"/>
      <c r="L14" s="1686">
        <f t="array" ref="L14">IF(ISNA(VLOOKUP($O$5&amp;"T20900",CHOOSE({1,2},Z!$C$3:$C$1000&amp;Z!$F$3:$F$1000,Z!$L$3:$L$1000),2,0)),0,VLOOKUP($O$5&amp;"T20900",CHOOSE({1,2},Z!$C$3:$C$1000&amp;Z!$F$3:$F$1000,Z!$L$3:$L$1000),2,0))</f>
        <v>0</v>
      </c>
      <c r="M14" s="716">
        <f>K14*L14</f>
        <v>0</v>
      </c>
      <c r="N14" s="1548"/>
      <c r="O14" s="635">
        <f>D14+G14+J14+M14-N14</f>
        <v>0</v>
      </c>
    </row>
    <row r="15" spans="1:16" s="554" customFormat="1" ht="27" customHeight="1" x14ac:dyDescent="0.2">
      <c r="A15" s="745" t="s">
        <v>150</v>
      </c>
      <c r="B15" s="1546"/>
      <c r="C15" s="698">
        <v>17</v>
      </c>
      <c r="D15" s="738">
        <f>B15*C15</f>
        <v>0</v>
      </c>
      <c r="E15" s="1547"/>
      <c r="F15" s="698">
        <v>1</v>
      </c>
      <c r="G15" s="738">
        <f>E15*F15</f>
        <v>0</v>
      </c>
      <c r="H15" s="1546"/>
      <c r="I15" s="698">
        <v>8</v>
      </c>
      <c r="J15" s="770">
        <f>H15*I15</f>
        <v>0</v>
      </c>
      <c r="K15" s="2680"/>
      <c r="L15" s="1686">
        <f t="array" ref="L15">IF(ISNA(VLOOKUP($O$5&amp;"T20900",CHOOSE({1,2},Z!$C$3:$C$1000&amp;Z!$F$3:$F$1000,Z!$M$3:$M$1000),2,0)),0,VLOOKUP($O$5&amp;"T20900",CHOOSE({1,2},Z!$C$3:$C$1000&amp;Z!$F$3:$F$1000,Z!$M$3:$M$1000),2,0))</f>
        <v>0</v>
      </c>
      <c r="M15" s="716">
        <f>K15*L15</f>
        <v>0</v>
      </c>
      <c r="N15" s="1548"/>
      <c r="O15" s="717">
        <f>D15+G15+J15+M15-N15</f>
        <v>0</v>
      </c>
    </row>
    <row r="16" spans="1:16" s="554" customFormat="1" ht="9" customHeight="1" thickBot="1" x14ac:dyDescent="0.25">
      <c r="A16" s="670"/>
      <c r="B16" s="606"/>
      <c r="C16" s="549"/>
      <c r="D16" s="549"/>
      <c r="E16" s="602"/>
      <c r="H16" s="602"/>
      <c r="J16" s="771"/>
      <c r="N16" s="549"/>
      <c r="O16" s="671"/>
    </row>
    <row r="17" spans="1:15" s="554" customFormat="1" ht="30.75" customHeight="1" thickTop="1" thickBot="1" x14ac:dyDescent="0.25">
      <c r="A17" s="672" t="s">
        <v>11</v>
      </c>
      <c r="B17" s="106">
        <f>SUM(B12:B15)</f>
        <v>0</v>
      </c>
      <c r="C17" s="673" t="s">
        <v>15</v>
      </c>
      <c r="D17" s="674">
        <f>SUM(D12:D16)</f>
        <v>0</v>
      </c>
      <c r="E17" s="106">
        <f>SUM(E12:E15)</f>
        <v>0</v>
      </c>
      <c r="F17" s="673" t="s">
        <v>15</v>
      </c>
      <c r="G17" s="674">
        <f>SUM(G12:G16)</f>
        <v>0</v>
      </c>
      <c r="H17" s="106">
        <f>SUM(H12:H15)</f>
        <v>0</v>
      </c>
      <c r="I17" s="673" t="s">
        <v>15</v>
      </c>
      <c r="J17" s="675">
        <f>SUM(J12:J16)</f>
        <v>0</v>
      </c>
      <c r="K17" s="704"/>
      <c r="L17" s="733" t="s">
        <v>15</v>
      </c>
      <c r="M17" s="675">
        <f>SUM(M12:M16)</f>
        <v>0</v>
      </c>
      <c r="N17" s="704">
        <f>SUM(N12:N15)</f>
        <v>0</v>
      </c>
      <c r="O17" s="676">
        <f>SUM(O12:O16)</f>
        <v>0</v>
      </c>
    </row>
    <row r="18" spans="1:15" ht="13.5" thickTop="1" x14ac:dyDescent="0.2"/>
    <row r="19" spans="1:15" ht="4.5" customHeight="1" x14ac:dyDescent="0.2"/>
    <row r="20" spans="1:15" x14ac:dyDescent="0.2">
      <c r="A20" s="159" t="s">
        <v>494</v>
      </c>
    </row>
    <row r="21" spans="1:15" ht="7.5" customHeight="1" x14ac:dyDescent="0.2"/>
  </sheetData>
  <sheetProtection sheet="1" objects="1" scenarios="1" selectLockedCells="1"/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4">
    <mergeCell ref="E9:J9"/>
    <mergeCell ref="B8:D8"/>
    <mergeCell ref="K9:M9"/>
    <mergeCell ref="E8:M8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5" fitToHeight="0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/>
  <dimension ref="A1:Q20"/>
  <sheetViews>
    <sheetView showGridLines="0" zoomScaleNormal="100" workbookViewId="0"/>
  </sheetViews>
  <sheetFormatPr baseColWidth="10" defaultRowHeight="12.75" x14ac:dyDescent="0.2"/>
  <cols>
    <col min="1" max="1" width="7.28515625" customWidth="1"/>
    <col min="2" max="2" width="5.140625" customWidth="1"/>
    <col min="3" max="3" width="7" customWidth="1"/>
    <col min="4" max="4" width="7.7109375" customWidth="1"/>
    <col min="5" max="5" width="6.28515625" customWidth="1"/>
    <col min="6" max="6" width="7.42578125" customWidth="1"/>
    <col min="7" max="7" width="8" customWidth="1"/>
    <col min="8" max="8" width="6.5703125" customWidth="1"/>
    <col min="9" max="9" width="8.28515625" customWidth="1"/>
    <col min="10" max="10" width="7.28515625" customWidth="1"/>
    <col min="11" max="11" width="6.7109375" customWidth="1"/>
    <col min="12" max="12" width="6.5703125" customWidth="1"/>
    <col min="13" max="13" width="6.85546875" customWidth="1"/>
    <col min="14" max="14" width="6.7109375" customWidth="1"/>
    <col min="15" max="15" width="6.85546875" customWidth="1"/>
    <col min="16" max="16" width="8.7109375" customWidth="1"/>
    <col min="17" max="17" width="7.140625" customWidth="1"/>
  </cols>
  <sheetData>
    <row r="1" spans="1:17" x14ac:dyDescent="0.2">
      <c r="A1" s="2" t="s">
        <v>289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98"/>
      <c r="N1" s="14"/>
      <c r="O1" s="198"/>
      <c r="P1" s="2"/>
      <c r="Q1" s="2"/>
    </row>
    <row r="2" spans="1:17" ht="20.2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98"/>
      <c r="P2" s="14"/>
      <c r="Q2" s="14"/>
    </row>
    <row r="3" spans="1:17" x14ac:dyDescent="0.2">
      <c r="A3" s="2827" t="s">
        <v>191</v>
      </c>
      <c r="B3" s="2827"/>
      <c r="C3" s="2827"/>
      <c r="D3" s="2827"/>
      <c r="E3" s="2827"/>
      <c r="F3" s="2827"/>
      <c r="G3" s="2827"/>
      <c r="H3" s="2827"/>
      <c r="I3" s="2827"/>
      <c r="J3" s="2827"/>
      <c r="K3" s="2827"/>
      <c r="L3" s="2827"/>
      <c r="M3" s="2827"/>
      <c r="N3" s="2827"/>
      <c r="O3" s="2827"/>
      <c r="P3" s="2827"/>
      <c r="Q3" s="2827"/>
    </row>
    <row r="4" spans="1:17" x14ac:dyDescent="0.2">
      <c r="A4" s="2827" t="s">
        <v>469</v>
      </c>
      <c r="B4" s="2827"/>
      <c r="C4" s="2827"/>
      <c r="D4" s="2827"/>
      <c r="E4" s="2827"/>
      <c r="F4" s="2827"/>
      <c r="G4" s="2827"/>
      <c r="H4" s="2827"/>
      <c r="I4" s="2827"/>
      <c r="J4" s="2827"/>
      <c r="K4" s="2827"/>
      <c r="L4" s="2827"/>
      <c r="M4" s="2827"/>
      <c r="N4" s="2827"/>
      <c r="O4" s="2827"/>
      <c r="P4" s="2827"/>
      <c r="Q4" s="2827"/>
    </row>
    <row r="5" spans="1:17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">
      <c r="A6" s="1" t="s">
        <v>2</v>
      </c>
      <c r="B6" s="2"/>
      <c r="C6" s="4"/>
      <c r="D6" s="4"/>
      <c r="E6" s="4"/>
      <c r="F6" s="4"/>
      <c r="G6" s="4"/>
      <c r="H6" s="4"/>
      <c r="I6" s="4"/>
      <c r="J6" s="2"/>
      <c r="K6" s="2"/>
      <c r="L6" s="2"/>
      <c r="M6" s="1" t="s">
        <v>3</v>
      </c>
      <c r="N6" s="5"/>
      <c r="O6" s="4"/>
      <c r="P6" s="4"/>
      <c r="Q6" s="2"/>
    </row>
    <row r="7" spans="1:17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1" t="s">
        <v>4</v>
      </c>
      <c r="N7" s="5"/>
      <c r="O7" s="172" t="str">
        <f>Logo!B1</f>
        <v>2026/27</v>
      </c>
      <c r="P7" s="172"/>
      <c r="Q7" s="2"/>
    </row>
    <row r="8" spans="1:17" ht="6" customHeight="1" thickBo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5" thickTop="1" x14ac:dyDescent="0.2">
      <c r="A9" s="127"/>
      <c r="B9" s="9" t="s">
        <v>5</v>
      </c>
      <c r="C9" s="9"/>
      <c r="D9" s="9"/>
      <c r="E9" s="9"/>
      <c r="F9" s="129"/>
      <c r="G9" s="9" t="s">
        <v>6</v>
      </c>
      <c r="H9" s="9"/>
      <c r="I9" s="9"/>
      <c r="J9" s="9"/>
      <c r="K9" s="9"/>
      <c r="L9" s="9"/>
      <c r="M9" s="9"/>
      <c r="N9" s="9"/>
      <c r="O9" s="129"/>
      <c r="P9" s="130" t="s">
        <v>7</v>
      </c>
      <c r="Q9" s="12" t="s">
        <v>8</v>
      </c>
    </row>
    <row r="10" spans="1:17" ht="17.25" customHeight="1" thickBot="1" x14ac:dyDescent="0.25">
      <c r="A10" s="131"/>
      <c r="B10" s="166"/>
      <c r="C10" s="166"/>
      <c r="D10" s="166"/>
      <c r="E10" s="166"/>
      <c r="F10" s="199"/>
      <c r="G10" s="134" t="s">
        <v>17</v>
      </c>
      <c r="H10" s="135"/>
      <c r="I10" s="135"/>
      <c r="J10" s="135"/>
      <c r="K10" s="135"/>
      <c r="L10" s="135"/>
      <c r="M10" s="135"/>
      <c r="N10" s="135"/>
      <c r="O10" s="136"/>
      <c r="P10" s="137"/>
      <c r="Q10" s="16"/>
    </row>
    <row r="11" spans="1:17" ht="95.25" customHeight="1" x14ac:dyDescent="0.2">
      <c r="A11" s="138"/>
      <c r="B11" s="22" t="s">
        <v>18</v>
      </c>
      <c r="C11" s="22" t="s">
        <v>10</v>
      </c>
      <c r="D11" s="139" t="s">
        <v>11</v>
      </c>
      <c r="E11" s="2060" t="s">
        <v>670</v>
      </c>
      <c r="F11" s="200"/>
      <c r="G11" s="22" t="s">
        <v>19</v>
      </c>
      <c r="H11" s="22" t="s">
        <v>12</v>
      </c>
      <c r="I11" s="139" t="s">
        <v>11</v>
      </c>
      <c r="J11" s="22" t="s">
        <v>20</v>
      </c>
      <c r="K11" s="22" t="s">
        <v>12</v>
      </c>
      <c r="L11" s="139" t="s">
        <v>11</v>
      </c>
      <c r="M11" s="22" t="s">
        <v>21</v>
      </c>
      <c r="N11" s="22" t="s">
        <v>12</v>
      </c>
      <c r="O11" s="45" t="s">
        <v>11</v>
      </c>
      <c r="P11" s="142" t="s">
        <v>25</v>
      </c>
      <c r="Q11" s="142" t="s">
        <v>14</v>
      </c>
    </row>
    <row r="12" spans="1:17" ht="27" customHeight="1" thickBot="1" x14ac:dyDescent="0.25">
      <c r="A12" s="143" t="s">
        <v>313</v>
      </c>
      <c r="B12" s="34"/>
      <c r="C12" s="34"/>
      <c r="D12" s="35"/>
      <c r="E12" s="36" t="s">
        <v>23</v>
      </c>
      <c r="F12" s="201" t="s">
        <v>11</v>
      </c>
      <c r="G12" s="39"/>
      <c r="H12" s="39"/>
      <c r="I12" s="144"/>
      <c r="J12" s="39"/>
      <c r="K12" s="39"/>
      <c r="L12" s="144"/>
      <c r="M12" s="39"/>
      <c r="N12" s="39"/>
      <c r="O12" s="16"/>
      <c r="P12" s="16"/>
      <c r="Q12" s="16"/>
    </row>
    <row r="13" spans="1:17" s="2070" customFormat="1" ht="24" customHeight="1" thickBot="1" x14ac:dyDescent="0.25">
      <c r="A13" s="2080" t="s">
        <v>132</v>
      </c>
      <c r="B13" s="2062"/>
      <c r="C13" s="2063">
        <v>22.1</v>
      </c>
      <c r="D13" s="2081">
        <f>B13*C13</f>
        <v>0</v>
      </c>
      <c r="E13" s="2065" t="s">
        <v>671</v>
      </c>
      <c r="F13" s="2090" t="s">
        <v>671</v>
      </c>
      <c r="G13" s="2062"/>
      <c r="H13" s="2063">
        <v>2.5</v>
      </c>
      <c r="I13" s="2064">
        <f>G13*H13</f>
        <v>0</v>
      </c>
      <c r="J13" s="2062"/>
      <c r="K13" s="2063">
        <v>13.9</v>
      </c>
      <c r="L13" s="2064">
        <f>J13*K13</f>
        <v>0</v>
      </c>
      <c r="M13" s="2062"/>
      <c r="N13" s="2063">
        <v>15.2</v>
      </c>
      <c r="O13" s="2067">
        <f>M13*N13</f>
        <v>0</v>
      </c>
      <c r="P13" s="2068"/>
      <c r="Q13" s="2069">
        <f>D13+I13+L13+O13-P13</f>
        <v>0</v>
      </c>
    </row>
    <row r="14" spans="1:17" s="2070" customFormat="1" ht="24" customHeight="1" thickBot="1" x14ac:dyDescent="0.25">
      <c r="A14" s="2082" t="s">
        <v>133</v>
      </c>
      <c r="B14" s="2083"/>
      <c r="C14" s="2084">
        <v>24</v>
      </c>
      <c r="D14" s="2085">
        <f>B14*C14</f>
        <v>0</v>
      </c>
      <c r="E14" s="2075" t="s">
        <v>671</v>
      </c>
      <c r="F14" s="2091" t="s">
        <v>671</v>
      </c>
      <c r="G14" s="2083"/>
      <c r="H14" s="2084">
        <v>2.5</v>
      </c>
      <c r="I14" s="2085">
        <f>G14*H14</f>
        <v>0</v>
      </c>
      <c r="J14" s="2083"/>
      <c r="K14" s="2084">
        <v>10.3</v>
      </c>
      <c r="L14" s="2085">
        <f>J14*K14</f>
        <v>0</v>
      </c>
      <c r="M14" s="2083"/>
      <c r="N14" s="2086">
        <v>12</v>
      </c>
      <c r="O14" s="2087">
        <f>M14*N14</f>
        <v>0</v>
      </c>
      <c r="P14" s="2088"/>
      <c r="Q14" s="2069">
        <f>D14+I14+L14+O14-P14</f>
        <v>0</v>
      </c>
    </row>
    <row r="15" spans="1:17" s="2070" customFormat="1" ht="25.5" customHeight="1" x14ac:dyDescent="0.2">
      <c r="A15" s="2089" t="s">
        <v>470</v>
      </c>
      <c r="B15" s="2072"/>
      <c r="C15" s="2073">
        <v>13.5</v>
      </c>
      <c r="D15" s="2074">
        <f>B15*C15</f>
        <v>0</v>
      </c>
      <c r="E15" s="2075"/>
      <c r="F15" s="2074">
        <f>E15*0.5</f>
        <v>0</v>
      </c>
      <c r="G15" s="2072"/>
      <c r="H15" s="2073">
        <v>2.5</v>
      </c>
      <c r="I15" s="2074">
        <f>G15*H15</f>
        <v>0</v>
      </c>
      <c r="J15" s="2072"/>
      <c r="K15" s="2073">
        <v>10.7</v>
      </c>
      <c r="L15" s="2074">
        <f>J15*K15</f>
        <v>0</v>
      </c>
      <c r="M15" s="2072"/>
      <c r="N15" s="2073">
        <v>11.7</v>
      </c>
      <c r="O15" s="2077">
        <f>M15*N15</f>
        <v>0</v>
      </c>
      <c r="P15" s="2078"/>
      <c r="Q15" s="2069">
        <f>D15+F15+I15+L15+O15-P15</f>
        <v>0</v>
      </c>
    </row>
    <row r="16" spans="1:17" ht="7.5" customHeight="1" thickBot="1" x14ac:dyDescent="0.25">
      <c r="A16" s="156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6"/>
    </row>
    <row r="17" spans="1:17" ht="26.25" customHeight="1" thickTop="1" thickBot="1" x14ac:dyDescent="0.25">
      <c r="A17" s="157" t="s">
        <v>11</v>
      </c>
      <c r="B17" s="71">
        <f>SUM(B13:B15)</f>
        <v>0</v>
      </c>
      <c r="C17" s="158" t="s">
        <v>15</v>
      </c>
      <c r="D17" s="71">
        <f>SUM(D13:D15)</f>
        <v>0</v>
      </c>
      <c r="E17" s="71"/>
      <c r="F17" s="71">
        <f>SUM(F15:F15)</f>
        <v>0</v>
      </c>
      <c r="G17" s="71">
        <f>SUM(G13:G15)</f>
        <v>0</v>
      </c>
      <c r="H17" s="218" t="s">
        <v>15</v>
      </c>
      <c r="I17" s="527">
        <f>SUM(I13:I15)</f>
        <v>0</v>
      </c>
      <c r="J17" s="71">
        <f>SUM(J13:J15)</f>
        <v>0</v>
      </c>
      <c r="K17" s="158" t="s">
        <v>15</v>
      </c>
      <c r="L17" s="71">
        <f>SUM(L13:L15)</f>
        <v>0</v>
      </c>
      <c r="M17" s="71">
        <f>SUM(M13:M15)</f>
        <v>0</v>
      </c>
      <c r="N17" s="218" t="s">
        <v>15</v>
      </c>
      <c r="O17" s="71">
        <f>SUM(O13:O15)</f>
        <v>0</v>
      </c>
      <c r="P17" s="71">
        <f>SUM(P13:P15)</f>
        <v>0</v>
      </c>
      <c r="Q17" s="219">
        <f>D17+F17+I17+L17+O17+K20-P17</f>
        <v>0</v>
      </c>
    </row>
    <row r="18" spans="1:17" ht="13.5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x14ac:dyDescent="0.2">
      <c r="A19" s="2" t="s">
        <v>546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24" customHeight="1" x14ac:dyDescent="0.2">
      <c r="A20" s="2" t="s">
        <v>547</v>
      </c>
      <c r="B20" s="2"/>
      <c r="C20" s="2"/>
      <c r="D20" s="1700"/>
      <c r="E20" s="2"/>
      <c r="F20" s="2" t="s">
        <v>548</v>
      </c>
      <c r="G20" s="2"/>
      <c r="H20" s="2"/>
      <c r="I20" s="2"/>
      <c r="J20" s="2"/>
      <c r="K20" s="1700"/>
    </row>
  </sheetData>
  <mergeCells count="2">
    <mergeCell ref="A3:Q3"/>
    <mergeCell ref="A4:Q4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>
    <oddHeader>&amp;CBayerisches Staatsministerium für Unterricht und Kultus</oddHeader>
    <oddFooter>&amp;L&amp;A&amp;R&amp;D</oddFooter>
  </headerFooter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53E0F-5512-4011-B9DA-A76BA53AFDE6}">
  <dimension ref="A1:M19"/>
  <sheetViews>
    <sheetView zoomScaleNormal="100" workbookViewId="0">
      <selection activeCell="K5" sqref="K5"/>
    </sheetView>
  </sheetViews>
  <sheetFormatPr baseColWidth="10" defaultRowHeight="12.75" x14ac:dyDescent="0.2"/>
  <cols>
    <col min="1" max="1" width="19.28515625" customWidth="1"/>
    <col min="2" max="2" width="6.7109375" style="602" customWidth="1"/>
    <col min="3" max="3" width="7.7109375" customWidth="1"/>
    <col min="4" max="4" width="6.85546875" customWidth="1"/>
    <col min="5" max="5" width="9.7109375" customWidth="1"/>
    <col min="6" max="7" width="7.42578125" customWidth="1"/>
    <col min="8" max="8" width="10" style="602" customWidth="1"/>
    <col min="9" max="9" width="8.5703125" customWidth="1"/>
    <col min="10" max="10" width="9.7109375" customWidth="1"/>
    <col min="11" max="11" width="13.140625" customWidth="1"/>
    <col min="12" max="12" width="12.42578125" customWidth="1"/>
    <col min="13" max="13" width="5.7109375" customWidth="1"/>
  </cols>
  <sheetData>
    <row r="1" spans="1:13" ht="38.25" customHeight="1" x14ac:dyDescent="0.2">
      <c r="A1" s="1674" t="s">
        <v>703</v>
      </c>
      <c r="E1" s="602"/>
      <c r="H1"/>
      <c r="K1" s="602"/>
    </row>
    <row r="2" spans="1:13" x14ac:dyDescent="0.2">
      <c r="A2" s="1" t="s">
        <v>136</v>
      </c>
      <c r="B2" s="606"/>
      <c r="C2" s="2"/>
      <c r="D2" s="2"/>
      <c r="E2" s="549"/>
      <c r="F2" s="2"/>
      <c r="H2" s="2"/>
      <c r="I2" s="2"/>
    </row>
    <row r="3" spans="1:13" x14ac:dyDescent="0.2">
      <c r="A3" s="1" t="s">
        <v>704</v>
      </c>
      <c r="B3" s="606"/>
      <c r="C3" s="2"/>
      <c r="D3" s="2"/>
      <c r="E3" s="606"/>
      <c r="F3" s="2"/>
      <c r="G3" s="2"/>
      <c r="H3" s="549"/>
      <c r="I3" s="2"/>
      <c r="J3" s="2"/>
      <c r="K3" s="2"/>
      <c r="L3" s="2"/>
    </row>
    <row r="4" spans="1:13" ht="40.5" customHeight="1" x14ac:dyDescent="0.2">
      <c r="A4" s="2"/>
      <c r="B4" s="606"/>
      <c r="C4" s="2"/>
      <c r="D4" s="2"/>
      <c r="E4" s="2"/>
      <c r="F4" s="2"/>
      <c r="G4" s="2"/>
      <c r="H4" s="606"/>
      <c r="I4" s="2"/>
      <c r="J4" s="2"/>
      <c r="K4" s="2"/>
      <c r="L4" s="2"/>
      <c r="M4" s="2"/>
    </row>
    <row r="5" spans="1:13" ht="21" customHeight="1" x14ac:dyDescent="0.2">
      <c r="A5" s="1" t="s">
        <v>2</v>
      </c>
      <c r="B5" s="1214"/>
      <c r="C5" s="1214"/>
      <c r="D5" s="1214"/>
      <c r="E5" s="1214"/>
      <c r="F5" s="1214"/>
      <c r="G5" s="1214"/>
      <c r="H5" s="1269"/>
      <c r="I5" s="807"/>
      <c r="J5" s="807" t="s">
        <v>3</v>
      </c>
      <c r="K5" s="1214"/>
      <c r="L5" s="1214"/>
      <c r="M5" s="7"/>
    </row>
    <row r="6" spans="1:13" ht="21.75" customHeight="1" x14ac:dyDescent="0.2">
      <c r="A6" s="2"/>
      <c r="B6" s="1214"/>
      <c r="C6" s="1214"/>
      <c r="D6" s="1214"/>
      <c r="E6" s="1214"/>
      <c r="F6" s="1214"/>
      <c r="G6" s="1214"/>
      <c r="H6" s="1269"/>
      <c r="I6" s="807"/>
      <c r="J6" s="807" t="s">
        <v>4</v>
      </c>
      <c r="K6" s="172" t="str">
        <f>Logo!B1</f>
        <v>2026/27</v>
      </c>
      <c r="L6" s="172"/>
      <c r="M6" s="7"/>
    </row>
    <row r="7" spans="1:13" ht="21" customHeight="1" thickBot="1" x14ac:dyDescent="0.25">
      <c r="A7" s="2"/>
      <c r="B7" s="606"/>
      <c r="C7" s="2"/>
      <c r="D7" s="2"/>
      <c r="E7" s="2"/>
      <c r="F7" s="2"/>
      <c r="G7" s="2"/>
      <c r="H7" s="606"/>
      <c r="I7" s="2"/>
      <c r="J7" s="2"/>
      <c r="K7" s="2"/>
      <c r="L7" s="2"/>
      <c r="M7" s="2"/>
    </row>
    <row r="8" spans="1:13" s="613" customFormat="1" ht="15" customHeight="1" thickTop="1" x14ac:dyDescent="0.25">
      <c r="A8" s="609"/>
      <c r="B8" s="2909" t="s">
        <v>138</v>
      </c>
      <c r="C8" s="2882"/>
      <c r="D8" s="2910"/>
      <c r="E8" s="2907" t="s">
        <v>6</v>
      </c>
      <c r="F8" s="2882"/>
      <c r="G8" s="2882"/>
      <c r="H8" s="2882"/>
      <c r="I8" s="2882"/>
      <c r="J8" s="2882"/>
      <c r="K8" s="610" t="s">
        <v>7</v>
      </c>
      <c r="L8" s="611" t="s">
        <v>8</v>
      </c>
      <c r="M8" s="612"/>
    </row>
    <row r="9" spans="1:13" ht="23.25" customHeight="1" thickBot="1" x14ac:dyDescent="0.25">
      <c r="A9" s="131"/>
      <c r="B9" s="614"/>
      <c r="D9" s="132"/>
      <c r="E9" s="2908" t="s">
        <v>140</v>
      </c>
      <c r="F9" s="2864"/>
      <c r="G9" s="2864"/>
      <c r="H9" s="2864"/>
      <c r="I9" s="2864"/>
      <c r="J9" s="2864"/>
      <c r="K9" s="615"/>
      <c r="L9" s="616"/>
      <c r="M9" s="115"/>
    </row>
    <row r="10" spans="1:13" ht="86.25" customHeight="1" x14ac:dyDescent="0.2">
      <c r="A10" s="138"/>
      <c r="B10" s="617" t="s">
        <v>39</v>
      </c>
      <c r="C10" s="565" t="s">
        <v>10</v>
      </c>
      <c r="D10" s="139" t="s">
        <v>11</v>
      </c>
      <c r="E10" s="618" t="s">
        <v>153</v>
      </c>
      <c r="F10" s="565" t="s">
        <v>12</v>
      </c>
      <c r="G10" s="139" t="s">
        <v>11</v>
      </c>
      <c r="H10" s="618" t="s">
        <v>443</v>
      </c>
      <c r="I10" s="565" t="s">
        <v>12</v>
      </c>
      <c r="J10" s="139" t="s">
        <v>11</v>
      </c>
      <c r="K10" s="568" t="s">
        <v>25</v>
      </c>
      <c r="L10" s="568" t="s">
        <v>491</v>
      </c>
    </row>
    <row r="11" spans="1:13" ht="13.5" thickBot="1" x14ac:dyDescent="0.25">
      <c r="A11" s="143"/>
      <c r="B11" s="619"/>
      <c r="C11" s="34"/>
      <c r="D11" s="35"/>
      <c r="E11" s="621"/>
      <c r="F11" s="39"/>
      <c r="G11" s="144"/>
      <c r="H11" s="621"/>
      <c r="I11" s="39"/>
      <c r="J11" s="144"/>
      <c r="K11" s="616"/>
      <c r="L11" s="16"/>
    </row>
    <row r="12" spans="1:13" s="554" customFormat="1" ht="27.75" customHeight="1" x14ac:dyDescent="0.2">
      <c r="A12" s="622" t="s">
        <v>142</v>
      </c>
      <c r="B12" s="1541"/>
      <c r="C12" s="624">
        <v>37</v>
      </c>
      <c r="D12" s="693">
        <f>B12*C12</f>
        <v>0</v>
      </c>
      <c r="E12" s="1577"/>
      <c r="F12" s="624">
        <v>3</v>
      </c>
      <c r="G12" s="693">
        <f>E12*F12</f>
        <v>0</v>
      </c>
      <c r="H12" s="1541"/>
      <c r="I12" s="624">
        <v>16</v>
      </c>
      <c r="J12" s="713">
        <f>H12*I12</f>
        <v>0</v>
      </c>
      <c r="K12" s="1542"/>
      <c r="L12" s="630">
        <f>D12+G12+J12-K12</f>
        <v>0</v>
      </c>
    </row>
    <row r="13" spans="1:13" s="554" customFormat="1" ht="27" customHeight="1" x14ac:dyDescent="0.2">
      <c r="A13" s="636" t="s">
        <v>143</v>
      </c>
      <c r="B13" s="1544"/>
      <c r="C13" s="638">
        <v>34</v>
      </c>
      <c r="D13" s="634">
        <f>B13*C13</f>
        <v>0</v>
      </c>
      <c r="E13" s="2675"/>
      <c r="F13" s="802">
        <v>2</v>
      </c>
      <c r="G13" s="634">
        <f>E13*F13</f>
        <v>0</v>
      </c>
      <c r="H13" s="2676"/>
      <c r="I13" s="802">
        <v>16</v>
      </c>
      <c r="J13" s="780">
        <f>H13*I13</f>
        <v>0</v>
      </c>
      <c r="K13" s="1545"/>
      <c r="L13" s="635">
        <f>D13+G13+J13-K13</f>
        <v>0</v>
      </c>
    </row>
    <row r="14" spans="1:13" s="554" customFormat="1" ht="9" customHeight="1" thickBot="1" x14ac:dyDescent="0.25">
      <c r="A14" s="809"/>
      <c r="B14" s="810"/>
      <c r="C14" s="811"/>
      <c r="D14" s="811"/>
      <c r="E14" s="812"/>
      <c r="F14" s="813"/>
      <c r="G14" s="813"/>
      <c r="H14" s="812"/>
      <c r="I14" s="813"/>
      <c r="J14" s="813"/>
      <c r="K14" s="811"/>
      <c r="L14" s="814"/>
    </row>
    <row r="15" spans="1:13" s="554" customFormat="1" ht="30.75" customHeight="1" thickTop="1" thickBot="1" x14ac:dyDescent="0.25">
      <c r="A15" s="672" t="s">
        <v>11</v>
      </c>
      <c r="B15" s="106">
        <f>SUM(B12:B13)</f>
        <v>0</v>
      </c>
      <c r="C15" s="673" t="s">
        <v>15</v>
      </c>
      <c r="D15" s="674">
        <f>SUM(D12:D14)</f>
        <v>0</v>
      </c>
      <c r="E15" s="106">
        <f>SUM(E12:E13)</f>
        <v>0</v>
      </c>
      <c r="F15" s="673" t="s">
        <v>15</v>
      </c>
      <c r="G15" s="674">
        <f>SUM(G12:G14)</f>
        <v>0</v>
      </c>
      <c r="H15" s="106">
        <f>SUM(H12:H13)</f>
        <v>0</v>
      </c>
      <c r="I15" s="673" t="s">
        <v>15</v>
      </c>
      <c r="J15" s="674">
        <f>SUM(J12:J14)</f>
        <v>0</v>
      </c>
      <c r="K15" s="704">
        <f>SUM(K12:K13)</f>
        <v>0</v>
      </c>
      <c r="L15" s="676">
        <f>SUM(L12:L14)</f>
        <v>0</v>
      </c>
    </row>
    <row r="16" spans="1:13" ht="13.5" thickTop="1" x14ac:dyDescent="0.2"/>
    <row r="17" spans="1:1" x14ac:dyDescent="0.2">
      <c r="A17" s="159" t="s">
        <v>494</v>
      </c>
    </row>
    <row r="19" spans="1:1" ht="7.5" customHeight="1" x14ac:dyDescent="0.2"/>
  </sheetData>
  <sheetProtection sheet="1" objects="1" scenarios="1" selectLockedCells="1"/>
  <mergeCells count="3">
    <mergeCell ref="B8:D8"/>
    <mergeCell ref="E8:J8"/>
    <mergeCell ref="E9:J9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Tabelle111"/>
  <dimension ref="A1:R21"/>
  <sheetViews>
    <sheetView showGridLines="0" zoomScaleNormal="100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3" width="7.28515625" customWidth="1"/>
    <col min="4" max="4" width="6.7109375" customWidth="1"/>
    <col min="5" max="5" width="8" customWidth="1"/>
    <col min="6" max="6" width="7.140625" customWidth="1"/>
    <col min="7" max="7" width="6.7109375" customWidth="1"/>
    <col min="8" max="8" width="7.85546875" customWidth="1"/>
    <col min="9" max="9" width="7.28515625" customWidth="1"/>
    <col min="10" max="10" width="6.7109375" customWidth="1"/>
    <col min="11" max="11" width="6.7109375" style="602" customWidth="1"/>
    <col min="12" max="12" width="10.85546875" style="554" customWidth="1"/>
    <col min="13" max="13" width="6.7109375" customWidth="1"/>
    <col min="14" max="15" width="9.7109375" customWidth="1"/>
    <col min="16" max="16" width="5.7109375" customWidth="1"/>
    <col min="17" max="17" width="8.5703125" customWidth="1"/>
    <col min="18" max="18" width="7.140625" customWidth="1"/>
  </cols>
  <sheetData>
    <row r="1" spans="1:18" x14ac:dyDescent="0.2">
      <c r="A1" t="s">
        <v>190</v>
      </c>
    </row>
    <row r="2" spans="1:18" ht="19.5" customHeight="1" x14ac:dyDescent="0.2"/>
    <row r="3" spans="1:18" s="681" customFormat="1" ht="18" x14ac:dyDescent="0.25">
      <c r="A3" s="3" t="s">
        <v>191</v>
      </c>
      <c r="B3" s="678"/>
      <c r="C3" s="679"/>
      <c r="D3" s="679"/>
      <c r="E3" s="679"/>
      <c r="F3" s="679"/>
      <c r="G3" s="679"/>
      <c r="H3" s="679"/>
      <c r="I3" s="679"/>
      <c r="J3" s="679"/>
      <c r="K3" s="678"/>
      <c r="L3" s="680"/>
      <c r="M3" s="679"/>
      <c r="N3" s="679"/>
      <c r="O3" s="679"/>
      <c r="P3" s="679"/>
      <c r="Q3" s="679"/>
    </row>
    <row r="4" spans="1:18" s="681" customFormat="1" ht="18" x14ac:dyDescent="0.25">
      <c r="A4" s="3" t="s">
        <v>360</v>
      </c>
      <c r="B4" s="678"/>
      <c r="C4" s="679"/>
      <c r="D4" s="679"/>
      <c r="E4" s="679"/>
      <c r="F4" s="679"/>
      <c r="G4" s="679"/>
      <c r="H4" s="679"/>
      <c r="I4" s="679"/>
      <c r="J4" s="679"/>
      <c r="K4" s="678"/>
      <c r="L4" s="680"/>
      <c r="M4" s="679"/>
      <c r="N4" s="679"/>
      <c r="O4" s="679"/>
      <c r="P4" s="679"/>
      <c r="Q4" s="679"/>
    </row>
    <row r="5" spans="1:18" ht="40.5" customHeight="1" x14ac:dyDescent="0.2">
      <c r="A5" s="1"/>
      <c r="B5" s="606"/>
      <c r="C5" s="2"/>
      <c r="D5" s="2"/>
      <c r="E5" s="2"/>
      <c r="F5" s="2"/>
      <c r="G5" s="2"/>
      <c r="H5" s="2"/>
      <c r="I5" s="2"/>
      <c r="J5" s="2"/>
      <c r="K5" s="606"/>
      <c r="L5" s="549"/>
      <c r="M5" s="2"/>
      <c r="N5" s="2"/>
      <c r="O5" s="2"/>
      <c r="P5" s="2"/>
      <c r="Q5" s="2"/>
    </row>
    <row r="6" spans="1:18" ht="22.5" customHeight="1" x14ac:dyDescent="0.2">
      <c r="A6" s="1" t="s">
        <v>2</v>
      </c>
      <c r="B6" s="126"/>
      <c r="C6" s="126"/>
      <c r="D6" s="126"/>
      <c r="E6" s="126"/>
      <c r="F6" s="126"/>
      <c r="G6" s="126"/>
      <c r="H6" s="126"/>
      <c r="I6" s="126"/>
      <c r="J6" s="126"/>
      <c r="K6" s="682"/>
      <c r="L6" s="806" t="s">
        <v>192</v>
      </c>
      <c r="M6" s="126"/>
      <c r="N6" s="126"/>
      <c r="O6" s="126"/>
      <c r="P6" s="7"/>
      <c r="Q6" s="7"/>
      <c r="R6" s="2"/>
    </row>
    <row r="7" spans="1:18" ht="13.5" customHeight="1" x14ac:dyDescent="0.2">
      <c r="A7" s="1"/>
      <c r="B7" s="126"/>
      <c r="C7" s="126"/>
      <c r="D7" s="126"/>
      <c r="E7" s="126"/>
      <c r="F7" s="126"/>
      <c r="G7" s="126"/>
      <c r="H7" s="126"/>
      <c r="I7" s="126"/>
      <c r="J7" s="126"/>
      <c r="K7" s="682"/>
      <c r="L7" s="806"/>
      <c r="M7" s="172"/>
      <c r="N7" s="172"/>
      <c r="O7" s="172"/>
      <c r="P7" s="7"/>
      <c r="Q7" s="7"/>
      <c r="R7" s="2"/>
    </row>
    <row r="8" spans="1:18" x14ac:dyDescent="0.2">
      <c r="A8" s="2"/>
      <c r="B8" s="126"/>
      <c r="C8" s="126"/>
      <c r="D8" s="126"/>
      <c r="E8" s="126"/>
      <c r="F8" s="126"/>
      <c r="G8" s="126"/>
      <c r="H8" s="126"/>
      <c r="I8" s="126"/>
      <c r="J8" s="126"/>
      <c r="K8" s="682"/>
      <c r="L8" s="1329" t="s">
        <v>4</v>
      </c>
      <c r="M8" s="172" t="str">
        <f>Logo!B1</f>
        <v>2026/27</v>
      </c>
      <c r="N8" s="172"/>
      <c r="O8" s="172"/>
      <c r="P8" s="7"/>
      <c r="Q8" s="7"/>
      <c r="R8" s="2"/>
    </row>
    <row r="9" spans="1:18" ht="30" customHeight="1" thickBot="1" x14ac:dyDescent="0.25">
      <c r="A9" s="2"/>
      <c r="B9" s="606"/>
      <c r="C9" s="2"/>
      <c r="D9" s="2"/>
      <c r="E9" s="2"/>
      <c r="F9" s="2"/>
      <c r="G9" s="2"/>
      <c r="H9" s="2"/>
      <c r="I9" s="2"/>
      <c r="J9" s="2"/>
      <c r="K9" s="606"/>
      <c r="L9" s="549"/>
      <c r="M9" s="2"/>
      <c r="N9" s="2"/>
      <c r="O9" s="2"/>
      <c r="P9" s="2"/>
      <c r="Q9" s="2"/>
      <c r="R9" s="2"/>
    </row>
    <row r="10" spans="1:18" s="613" customFormat="1" ht="18" customHeight="1" thickTop="1" x14ac:dyDescent="0.25">
      <c r="A10" s="609"/>
      <c r="B10" s="683" t="s">
        <v>157</v>
      </c>
      <c r="C10" s="684"/>
      <c r="D10" s="685"/>
      <c r="E10" s="2907" t="s">
        <v>6</v>
      </c>
      <c r="F10" s="2882"/>
      <c r="G10" s="2882"/>
      <c r="H10" s="2882"/>
      <c r="I10" s="2882"/>
      <c r="J10" s="2882"/>
      <c r="K10" s="2882"/>
      <c r="L10" s="2882"/>
      <c r="M10" s="2883"/>
      <c r="N10" s="611" t="s">
        <v>7</v>
      </c>
      <c r="O10" s="611" t="s">
        <v>8</v>
      </c>
      <c r="P10" s="612"/>
    </row>
    <row r="11" spans="1:18" ht="18" customHeight="1" thickBot="1" x14ac:dyDescent="0.25">
      <c r="A11" s="131"/>
      <c r="B11" s="614"/>
      <c r="D11" s="133"/>
      <c r="E11" s="2903" t="s">
        <v>193</v>
      </c>
      <c r="F11" s="2864"/>
      <c r="G11" s="2864"/>
      <c r="H11" s="2864"/>
      <c r="I11" s="2864"/>
      <c r="J11" s="2864"/>
      <c r="K11" s="2864"/>
      <c r="L11" s="2864"/>
      <c r="M11" s="2865"/>
      <c r="N11" s="562"/>
      <c r="O11" s="562"/>
      <c r="P11" s="115"/>
    </row>
    <row r="12" spans="1:18" ht="110.25" customHeight="1" x14ac:dyDescent="0.2">
      <c r="A12" s="138"/>
      <c r="B12" s="617" t="s">
        <v>39</v>
      </c>
      <c r="C12" s="565" t="s">
        <v>10</v>
      </c>
      <c r="D12" s="139" t="s">
        <v>11</v>
      </c>
      <c r="E12" s="749" t="s">
        <v>153</v>
      </c>
      <c r="F12" s="815" t="s">
        <v>81</v>
      </c>
      <c r="G12" s="724" t="s">
        <v>11</v>
      </c>
      <c r="H12" s="749" t="s">
        <v>41</v>
      </c>
      <c r="I12" s="815" t="s">
        <v>12</v>
      </c>
      <c r="J12" s="724" t="s">
        <v>11</v>
      </c>
      <c r="K12" s="617" t="s">
        <v>46</v>
      </c>
      <c r="L12" s="689" t="s">
        <v>194</v>
      </c>
      <c r="M12" s="688" t="s">
        <v>11</v>
      </c>
      <c r="N12" s="568" t="s">
        <v>13</v>
      </c>
      <c r="O12" s="142" t="s">
        <v>492</v>
      </c>
    </row>
    <row r="13" spans="1:18" ht="13.5" thickBot="1" x14ac:dyDescent="0.25">
      <c r="A13" s="143"/>
      <c r="B13" s="619"/>
      <c r="C13" s="34"/>
      <c r="D13" s="35"/>
      <c r="E13" s="690"/>
      <c r="F13" s="691"/>
      <c r="G13" s="726"/>
      <c r="H13" s="690"/>
      <c r="I13" s="691"/>
      <c r="J13" s="726"/>
      <c r="K13" s="690"/>
      <c r="L13" s="691"/>
      <c r="M13" s="2"/>
      <c r="N13" s="616"/>
      <c r="O13" s="16"/>
    </row>
    <row r="14" spans="1:18" s="554" customFormat="1" ht="20.25" customHeight="1" x14ac:dyDescent="0.2">
      <c r="A14" s="622" t="s">
        <v>142</v>
      </c>
      <c r="B14" s="623"/>
      <c r="C14" s="624">
        <v>39</v>
      </c>
      <c r="D14" s="693">
        <f>B14*C14</f>
        <v>0</v>
      </c>
      <c r="E14" s="694"/>
      <c r="F14" s="627">
        <v>7</v>
      </c>
      <c r="G14" s="764">
        <f>E14*F14</f>
        <v>0</v>
      </c>
      <c r="H14" s="694"/>
      <c r="I14" s="627">
        <v>18</v>
      </c>
      <c r="J14" s="764">
        <f>H14*I14</f>
        <v>0</v>
      </c>
      <c r="K14" s="694"/>
      <c r="L14" s="627">
        <v>3</v>
      </c>
      <c r="M14" s="816">
        <f>K14*L14</f>
        <v>0</v>
      </c>
      <c r="N14" s="629"/>
      <c r="O14" s="630">
        <f>D14+G14+J14+M14-N14</f>
        <v>0</v>
      </c>
    </row>
    <row r="15" spans="1:18" s="554" customFormat="1" ht="20.25" customHeight="1" x14ac:dyDescent="0.2">
      <c r="A15" s="631" t="s">
        <v>143</v>
      </c>
      <c r="B15" s="697"/>
      <c r="C15" s="698">
        <v>39</v>
      </c>
      <c r="D15" s="634">
        <f>B15*C15</f>
        <v>0</v>
      </c>
      <c r="E15" s="699"/>
      <c r="F15" s="698">
        <v>7</v>
      </c>
      <c r="G15" s="768">
        <f>E15*F15</f>
        <v>0</v>
      </c>
      <c r="H15" s="699"/>
      <c r="I15" s="698">
        <v>18</v>
      </c>
      <c r="J15" s="730">
        <f>H15*I15</f>
        <v>0</v>
      </c>
      <c r="K15" s="699"/>
      <c r="L15" s="698">
        <v>2</v>
      </c>
      <c r="M15" s="731">
        <f>K15*L15</f>
        <v>0</v>
      </c>
      <c r="N15" s="702"/>
      <c r="O15" s="635">
        <f>D15+G15+J15+M15-N15</f>
        <v>0</v>
      </c>
    </row>
    <row r="16" spans="1:18" s="554" customFormat="1" ht="13.5" thickBot="1" x14ac:dyDescent="0.25">
      <c r="A16" s="670"/>
      <c r="B16" s="606"/>
      <c r="C16" s="549"/>
      <c r="D16" s="549"/>
      <c r="E16" s="606"/>
      <c r="F16" s="549"/>
      <c r="G16" s="549"/>
      <c r="H16" s="606"/>
      <c r="I16" s="549"/>
      <c r="J16" s="549"/>
      <c r="K16" s="606"/>
      <c r="L16" s="549"/>
      <c r="M16" s="549"/>
      <c r="N16" s="670"/>
      <c r="O16" s="671"/>
    </row>
    <row r="17" spans="1:15" s="602" customFormat="1" ht="20.25" customHeight="1" thickTop="1" thickBot="1" x14ac:dyDescent="0.25">
      <c r="A17" s="817" t="s">
        <v>11</v>
      </c>
      <c r="B17" s="106">
        <f>SUM(B14:B15)</f>
        <v>0</v>
      </c>
      <c r="C17" s="818" t="s">
        <v>15</v>
      </c>
      <c r="D17" s="675">
        <f>SUM(D14:D16)</f>
        <v>0</v>
      </c>
      <c r="E17" s="106">
        <f>SUM(E14:E15)</f>
        <v>0</v>
      </c>
      <c r="F17" s="818" t="s">
        <v>15</v>
      </c>
      <c r="G17" s="758">
        <f>SUM(G14:G16)</f>
        <v>0</v>
      </c>
      <c r="H17" s="106">
        <f>SUM(H14:H15)</f>
        <v>0</v>
      </c>
      <c r="I17" s="818" t="s">
        <v>15</v>
      </c>
      <c r="J17" s="758">
        <f>SUM(J14:J16)</f>
        <v>0</v>
      </c>
      <c r="K17" s="106">
        <f>SUM(K14:K15)</f>
        <v>0</v>
      </c>
      <c r="L17" s="818" t="s">
        <v>15</v>
      </c>
      <c r="M17" s="675">
        <f>SUM(M14:M16)</f>
        <v>0</v>
      </c>
      <c r="N17" s="704">
        <f>SUM(N14:N15)</f>
        <v>0</v>
      </c>
      <c r="O17" s="705">
        <f>SUM(O14:O16)</f>
        <v>0</v>
      </c>
    </row>
    <row r="18" spans="1:15" ht="13.5" thickTop="1" x14ac:dyDescent="0.2"/>
    <row r="19" spans="1:15" x14ac:dyDescent="0.2">
      <c r="A19" s="159" t="s">
        <v>494</v>
      </c>
      <c r="B19" s="677"/>
      <c r="C19" s="159"/>
      <c r="D19" s="159"/>
      <c r="E19" s="159"/>
      <c r="F19" s="159"/>
      <c r="G19" s="159"/>
      <c r="H19" s="159"/>
      <c r="I19" s="159"/>
      <c r="J19" s="159"/>
    </row>
    <row r="21" spans="1:15" x14ac:dyDescent="0.2">
      <c r="F21" s="389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10:M10"/>
    <mergeCell ref="E11:M11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Tabelle89"/>
  <dimension ref="A1:O18"/>
  <sheetViews>
    <sheetView showGridLines="0" zoomScaleNormal="100" workbookViewId="0"/>
  </sheetViews>
  <sheetFormatPr baseColWidth="10" defaultRowHeight="12.75" x14ac:dyDescent="0.2"/>
  <cols>
    <col min="1" max="1" width="17.85546875" customWidth="1"/>
    <col min="2" max="4" width="6.7109375" style="602" customWidth="1"/>
    <col min="5" max="6" width="6.7109375" customWidth="1"/>
    <col min="7" max="7" width="7.28515625" customWidth="1"/>
    <col min="8" max="9" width="6.7109375" customWidth="1"/>
    <col min="10" max="10" width="7.28515625" style="602" customWidth="1"/>
    <col min="11" max="12" width="6.7109375" customWidth="1"/>
    <col min="13" max="13" width="13.140625" customWidth="1"/>
    <col min="14" max="14" width="12.42578125" customWidth="1"/>
    <col min="15" max="15" width="5.7109375" customWidth="1"/>
  </cols>
  <sheetData>
    <row r="1" spans="1:15" ht="35.25" customHeight="1" x14ac:dyDescent="0.2">
      <c r="A1" s="601" t="s">
        <v>398</v>
      </c>
      <c r="G1" s="602"/>
      <c r="J1"/>
      <c r="M1" s="602"/>
    </row>
    <row r="2" spans="1:15" x14ac:dyDescent="0.2">
      <c r="A2" s="1" t="s">
        <v>191</v>
      </c>
      <c r="B2" s="606"/>
      <c r="C2" s="606"/>
      <c r="D2" s="606"/>
      <c r="E2" s="2"/>
      <c r="F2" s="2"/>
      <c r="G2" s="549"/>
      <c r="J2" s="2"/>
      <c r="K2" s="2"/>
    </row>
    <row r="3" spans="1:15" ht="19.5" customHeight="1" x14ac:dyDescent="0.2">
      <c r="A3" s="1" t="s">
        <v>447</v>
      </c>
      <c r="B3" s="606"/>
      <c r="C3" s="606"/>
      <c r="D3" s="606"/>
      <c r="E3" s="2"/>
      <c r="F3" s="2"/>
      <c r="G3" s="606"/>
      <c r="H3" s="2"/>
      <c r="I3" s="2"/>
      <c r="J3" s="549"/>
      <c r="K3" s="2"/>
      <c r="L3" s="2"/>
      <c r="M3" s="2"/>
      <c r="N3" s="2"/>
    </row>
    <row r="4" spans="1:15" ht="24.75" customHeight="1" x14ac:dyDescent="0.2">
      <c r="A4" s="2"/>
      <c r="B4" s="606"/>
      <c r="C4" s="606"/>
      <c r="D4" s="606"/>
      <c r="E4" s="2"/>
      <c r="F4" s="2"/>
      <c r="G4" s="2"/>
      <c r="H4" s="2"/>
      <c r="I4" s="2"/>
      <c r="J4" s="606"/>
      <c r="K4" s="2"/>
      <c r="L4" s="2"/>
      <c r="M4" s="2"/>
      <c r="N4" s="2"/>
      <c r="O4" s="2"/>
    </row>
    <row r="5" spans="1:15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126"/>
      <c r="J5" s="608"/>
      <c r="K5" s="7"/>
      <c r="L5" s="721" t="s">
        <v>3</v>
      </c>
      <c r="M5" s="172"/>
      <c r="N5" s="126"/>
      <c r="O5" s="7"/>
    </row>
    <row r="6" spans="1:15" ht="21" customHeight="1" x14ac:dyDescent="0.2">
      <c r="A6" s="2"/>
      <c r="B6" s="126"/>
      <c r="C6" s="126"/>
      <c r="D6" s="126"/>
      <c r="E6" s="126"/>
      <c r="F6" s="126"/>
      <c r="G6" s="126"/>
      <c r="H6" s="126"/>
      <c r="I6" s="126"/>
      <c r="J6" s="608"/>
      <c r="K6" s="7"/>
      <c r="L6" s="721" t="s">
        <v>4</v>
      </c>
      <c r="M6" s="172"/>
      <c r="N6" s="172" t="str">
        <f>Logo!B1</f>
        <v>2026/27</v>
      </c>
      <c r="O6" s="7"/>
    </row>
    <row r="7" spans="1:15" ht="30" customHeight="1" thickBot="1" x14ac:dyDescent="0.25">
      <c r="A7" s="2"/>
      <c r="B7" s="606"/>
      <c r="C7" s="606"/>
      <c r="D7" s="606"/>
      <c r="E7" s="2"/>
      <c r="F7" s="2"/>
      <c r="G7" s="2"/>
      <c r="H7" s="2"/>
      <c r="I7" s="2"/>
      <c r="J7" s="606"/>
      <c r="K7" s="2"/>
      <c r="L7" s="2"/>
      <c r="M7" s="2"/>
      <c r="N7" s="2"/>
      <c r="O7" s="2"/>
    </row>
    <row r="8" spans="1:15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0"/>
      <c r="F8" s="3001"/>
      <c r="G8" s="2907" t="s">
        <v>6</v>
      </c>
      <c r="H8" s="2988"/>
      <c r="I8" s="2988"/>
      <c r="J8" s="2988"/>
      <c r="K8" s="2988"/>
      <c r="L8" s="2988"/>
      <c r="M8" s="610" t="s">
        <v>7</v>
      </c>
      <c r="N8" s="611" t="s">
        <v>8</v>
      </c>
      <c r="O8" s="612"/>
    </row>
    <row r="9" spans="1:15" ht="23.25" customHeight="1" thickBot="1" x14ac:dyDescent="0.25">
      <c r="A9" s="1018"/>
      <c r="B9" s="1019"/>
      <c r="F9" s="132"/>
      <c r="G9" s="2908" t="s">
        <v>140</v>
      </c>
      <c r="H9" s="2998"/>
      <c r="I9" s="2998"/>
      <c r="J9" s="2998"/>
      <c r="K9" s="2998"/>
      <c r="L9" s="2998"/>
      <c r="M9" s="615"/>
      <c r="N9" s="616"/>
      <c r="O9" s="115"/>
    </row>
    <row r="10" spans="1:15" ht="86.25" customHeight="1" x14ac:dyDescent="0.2">
      <c r="A10" s="138"/>
      <c r="B10" s="1020"/>
      <c r="C10" s="1698"/>
      <c r="D10" s="1021"/>
      <c r="E10" s="1022"/>
      <c r="G10" s="617"/>
      <c r="H10" s="1023"/>
      <c r="I10" s="1024"/>
      <c r="J10" s="1025"/>
      <c r="K10" s="1023"/>
      <c r="L10" s="1043"/>
      <c r="M10" s="568" t="s">
        <v>25</v>
      </c>
      <c r="N10" s="568" t="s">
        <v>491</v>
      </c>
    </row>
    <row r="11" spans="1:15" ht="68.25" thickBot="1" x14ac:dyDescent="0.25">
      <c r="A11" s="143"/>
      <c r="B11" s="1027" t="s">
        <v>39</v>
      </c>
      <c r="C11" s="1028" t="s">
        <v>255</v>
      </c>
      <c r="D11" s="1028" t="s">
        <v>545</v>
      </c>
      <c r="E11" s="1029" t="s">
        <v>10</v>
      </c>
      <c r="F11" s="1030" t="s">
        <v>11</v>
      </c>
      <c r="G11" s="1028" t="s">
        <v>543</v>
      </c>
      <c r="H11" s="1029" t="s">
        <v>12</v>
      </c>
      <c r="I11" s="1031" t="s">
        <v>11</v>
      </c>
      <c r="J11" s="1032" t="s">
        <v>544</v>
      </c>
      <c r="K11" s="1029" t="s">
        <v>12</v>
      </c>
      <c r="L11" s="1030" t="s">
        <v>11</v>
      </c>
      <c r="M11" s="616"/>
      <c r="N11" s="16"/>
    </row>
    <row r="12" spans="1:15" s="554" customFormat="1" ht="27.75" customHeight="1" thickBot="1" x14ac:dyDescent="0.25">
      <c r="A12" s="1044" t="s">
        <v>448</v>
      </c>
      <c r="B12" s="1045"/>
      <c r="C12" s="1045"/>
      <c r="D12" s="1045"/>
      <c r="E12" s="1046">
        <v>38</v>
      </c>
      <c r="F12" s="1047">
        <f>IF(AND(B12&gt;0,D12&gt;0),B12*E12,0)</f>
        <v>0</v>
      </c>
      <c r="G12" s="1048">
        <f>IF(AND(B12&gt;0,D12=1),B12,0)</f>
        <v>0</v>
      </c>
      <c r="H12" s="1049">
        <v>2</v>
      </c>
      <c r="I12" s="1050">
        <f>G12*H12</f>
        <v>0</v>
      </c>
      <c r="J12" s="1051">
        <f>IF(AND(B12&gt;0,D12=2),B12,0)</f>
        <v>0</v>
      </c>
      <c r="K12" s="1046">
        <v>32</v>
      </c>
      <c r="L12" s="1047">
        <f>J12*K12</f>
        <v>0</v>
      </c>
      <c r="M12" s="1052"/>
      <c r="N12" s="1053">
        <f>F12+I12+L12-M12</f>
        <v>0</v>
      </c>
    </row>
    <row r="13" spans="1:15" s="554" customFormat="1" ht="13.5" thickTop="1" x14ac:dyDescent="0.2"/>
    <row r="14" spans="1:15" s="554" customFormat="1" x14ac:dyDescent="0.2">
      <c r="A14" s="159" t="s">
        <v>494</v>
      </c>
    </row>
    <row r="16" spans="1:15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F8"/>
    <mergeCell ref="G8:L8"/>
    <mergeCell ref="G9:L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Tabelle1113"/>
  <dimension ref="A1:R18"/>
  <sheetViews>
    <sheetView showGridLines="0" zoomScale="115" zoomScaleNormal="115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3" width="7.28515625" customWidth="1"/>
    <col min="4" max="4" width="6.7109375" customWidth="1"/>
    <col min="5" max="5" width="8" customWidth="1"/>
    <col min="6" max="6" width="7.140625" customWidth="1"/>
    <col min="7" max="7" width="6.7109375" customWidth="1"/>
    <col min="8" max="8" width="7.5703125" customWidth="1"/>
    <col min="9" max="9" width="7.28515625" customWidth="1"/>
    <col min="10" max="10" width="6.7109375" customWidth="1"/>
    <col min="11" max="11" width="6.7109375" style="602" customWidth="1"/>
    <col min="12" max="12" width="10.85546875" style="554" customWidth="1"/>
    <col min="13" max="13" width="6.7109375" customWidth="1"/>
    <col min="14" max="15" width="9.7109375" customWidth="1"/>
    <col min="16" max="16" width="5.7109375" customWidth="1"/>
    <col min="17" max="17" width="8.5703125" customWidth="1"/>
    <col min="18" max="18" width="7.140625" customWidth="1"/>
  </cols>
  <sheetData>
    <row r="1" spans="1:18" x14ac:dyDescent="0.2">
      <c r="A1" t="s">
        <v>195</v>
      </c>
    </row>
    <row r="2" spans="1:18" ht="18" customHeight="1" x14ac:dyDescent="0.2"/>
    <row r="3" spans="1:18" s="681" customFormat="1" ht="18" x14ac:dyDescent="0.25">
      <c r="A3" s="3" t="s">
        <v>191</v>
      </c>
      <c r="B3" s="678"/>
      <c r="C3" s="679"/>
      <c r="D3" s="679"/>
      <c r="E3" s="679"/>
      <c r="F3" s="679"/>
      <c r="G3" s="679"/>
      <c r="H3" s="679"/>
      <c r="I3" s="679"/>
      <c r="J3" s="679"/>
      <c r="K3" s="678"/>
      <c r="L3" s="680"/>
      <c r="M3" s="679"/>
      <c r="N3" s="679"/>
      <c r="O3" s="679"/>
      <c r="P3" s="679"/>
      <c r="Q3" s="679"/>
    </row>
    <row r="4" spans="1:18" s="681" customFormat="1" ht="18" x14ac:dyDescent="0.25">
      <c r="A4" s="3" t="s">
        <v>196</v>
      </c>
      <c r="B4" s="678"/>
      <c r="C4" s="679"/>
      <c r="D4" s="679"/>
      <c r="E4" s="679"/>
      <c r="F4" s="679"/>
      <c r="G4" s="679"/>
      <c r="H4" s="679"/>
      <c r="I4" s="679"/>
      <c r="J4" s="679"/>
      <c r="K4" s="678"/>
      <c r="L4" s="680"/>
      <c r="M4" s="679"/>
      <c r="N4" s="679"/>
      <c r="O4" s="679"/>
      <c r="P4" s="679"/>
      <c r="Q4" s="679"/>
    </row>
    <row r="5" spans="1:18" ht="40.5" customHeight="1" x14ac:dyDescent="0.2">
      <c r="A5" s="1"/>
      <c r="B5" s="606"/>
      <c r="C5" s="2"/>
      <c r="D5" s="2"/>
      <c r="E5" s="2"/>
      <c r="F5" s="2"/>
      <c r="G5" s="2"/>
      <c r="H5" s="2"/>
      <c r="I5" s="2"/>
      <c r="J5" s="2"/>
      <c r="K5" s="606"/>
      <c r="L5" s="549"/>
      <c r="M5" s="2"/>
      <c r="N5" s="2"/>
      <c r="O5" s="2"/>
      <c r="P5" s="2"/>
      <c r="Q5" s="2"/>
    </row>
    <row r="6" spans="1:18" ht="20.25" customHeight="1" x14ac:dyDescent="0.2">
      <c r="A6" s="1" t="s">
        <v>2</v>
      </c>
      <c r="B6" s="126"/>
      <c r="C6" s="126"/>
      <c r="D6" s="126"/>
      <c r="E6" s="126"/>
      <c r="F6" s="126"/>
      <c r="G6" s="126"/>
      <c r="H6" s="126"/>
      <c r="I6" s="126"/>
      <c r="J6" s="126"/>
      <c r="K6" s="608"/>
      <c r="L6" s="806" t="s">
        <v>192</v>
      </c>
      <c r="M6" s="7"/>
      <c r="N6" s="126"/>
      <c r="O6" s="126"/>
      <c r="P6" s="7"/>
      <c r="Q6" s="7"/>
      <c r="R6" s="2"/>
    </row>
    <row r="7" spans="1:18" ht="21" customHeight="1" x14ac:dyDescent="0.2">
      <c r="A7" s="2"/>
      <c r="B7" s="126"/>
      <c r="C7" s="126"/>
      <c r="D7" s="126"/>
      <c r="E7" s="126"/>
      <c r="F7" s="126"/>
      <c r="G7" s="126"/>
      <c r="H7" s="126"/>
      <c r="I7" s="126"/>
      <c r="J7" s="126"/>
      <c r="K7" s="608"/>
      <c r="L7" s="806" t="s">
        <v>4</v>
      </c>
      <c r="M7" s="7"/>
      <c r="N7" s="172" t="str">
        <f>Logo!B1</f>
        <v>2026/27</v>
      </c>
      <c r="O7" s="172"/>
      <c r="P7" s="7"/>
      <c r="Q7" s="7"/>
      <c r="R7" s="2"/>
    </row>
    <row r="8" spans="1:18" ht="13.5" thickBot="1" x14ac:dyDescent="0.25">
      <c r="A8" s="2"/>
      <c r="B8" s="606"/>
      <c r="C8" s="2"/>
      <c r="D8" s="2"/>
      <c r="E8" s="2"/>
      <c r="F8" s="2"/>
      <c r="G8" s="2"/>
      <c r="H8" s="2"/>
      <c r="I8" s="2"/>
      <c r="J8" s="2"/>
      <c r="K8" s="606"/>
      <c r="L8" s="549"/>
      <c r="M8" s="2"/>
      <c r="N8" s="2"/>
      <c r="O8" s="2"/>
      <c r="P8" s="2"/>
      <c r="Q8" s="2"/>
      <c r="R8" s="2"/>
    </row>
    <row r="9" spans="1:18" s="613" customFormat="1" ht="18" customHeight="1" thickTop="1" x14ac:dyDescent="0.25">
      <c r="A9" s="609"/>
      <c r="B9" s="683" t="s">
        <v>157</v>
      </c>
      <c r="C9" s="684"/>
      <c r="D9" s="685"/>
      <c r="E9" s="2907" t="s">
        <v>6</v>
      </c>
      <c r="F9" s="2882"/>
      <c r="G9" s="2882"/>
      <c r="H9" s="2882"/>
      <c r="I9" s="2882"/>
      <c r="J9" s="2882"/>
      <c r="K9" s="2882"/>
      <c r="L9" s="2882"/>
      <c r="M9" s="2883"/>
      <c r="N9" s="611" t="s">
        <v>7</v>
      </c>
      <c r="O9" s="611" t="s">
        <v>8</v>
      </c>
      <c r="P9" s="612"/>
    </row>
    <row r="10" spans="1:18" ht="18" customHeight="1" thickBot="1" x14ac:dyDescent="0.25">
      <c r="A10" s="131"/>
      <c r="B10" s="614"/>
      <c r="D10" s="133"/>
      <c r="E10" s="2903" t="s">
        <v>193</v>
      </c>
      <c r="F10" s="2864"/>
      <c r="G10" s="2864"/>
      <c r="H10" s="2864"/>
      <c r="I10" s="2864"/>
      <c r="J10" s="2864"/>
      <c r="K10" s="2864"/>
      <c r="L10" s="2864"/>
      <c r="M10" s="2865"/>
      <c r="N10" s="562"/>
      <c r="O10" s="562"/>
      <c r="P10" s="115"/>
    </row>
    <row r="11" spans="1:18" ht="110.25" customHeight="1" x14ac:dyDescent="0.2">
      <c r="A11" s="138"/>
      <c r="B11" s="617" t="s">
        <v>39</v>
      </c>
      <c r="C11" s="565" t="s">
        <v>10</v>
      </c>
      <c r="D11" s="139" t="s">
        <v>11</v>
      </c>
      <c r="E11" s="749" t="s">
        <v>153</v>
      </c>
      <c r="F11" s="815" t="s">
        <v>12</v>
      </c>
      <c r="G11" s="724" t="s">
        <v>11</v>
      </c>
      <c r="H11" s="749" t="s">
        <v>41</v>
      </c>
      <c r="I11" s="815" t="s">
        <v>81</v>
      </c>
      <c r="J11" s="724" t="s">
        <v>11</v>
      </c>
      <c r="K11" s="617" t="s">
        <v>46</v>
      </c>
      <c r="L11" s="689" t="s">
        <v>194</v>
      </c>
      <c r="M11" s="688" t="s">
        <v>11</v>
      </c>
      <c r="N11" s="568" t="s">
        <v>13</v>
      </c>
      <c r="O11" s="142" t="s">
        <v>492</v>
      </c>
    </row>
    <row r="12" spans="1:18" ht="13.5" thickBot="1" x14ac:dyDescent="0.25">
      <c r="A12" s="143"/>
      <c r="B12" s="619"/>
      <c r="C12" s="34"/>
      <c r="D12" s="35"/>
      <c r="E12" s="690"/>
      <c r="F12" s="691"/>
      <c r="G12" s="726"/>
      <c r="H12" s="690"/>
      <c r="I12" s="691"/>
      <c r="J12" s="726"/>
      <c r="K12" s="690"/>
      <c r="L12" s="691"/>
      <c r="M12" s="2"/>
      <c r="N12" s="616"/>
      <c r="O12" s="16"/>
    </row>
    <row r="13" spans="1:18" s="554" customFormat="1" ht="20.25" customHeight="1" x14ac:dyDescent="0.2">
      <c r="A13" s="622" t="s">
        <v>142</v>
      </c>
      <c r="B13" s="623"/>
      <c r="C13" s="624">
        <v>38</v>
      </c>
      <c r="D13" s="693">
        <f>B13*C13</f>
        <v>0</v>
      </c>
      <c r="E13" s="694"/>
      <c r="F13" s="627">
        <v>2</v>
      </c>
      <c r="G13" s="764">
        <f>E13*F13</f>
        <v>0</v>
      </c>
      <c r="H13" s="694"/>
      <c r="I13" s="627">
        <v>28</v>
      </c>
      <c r="J13" s="764">
        <f>H13*I13</f>
        <v>0</v>
      </c>
      <c r="K13" s="694"/>
      <c r="L13" s="627">
        <v>6</v>
      </c>
      <c r="M13" s="816">
        <f>K13*L13</f>
        <v>0</v>
      </c>
      <c r="N13" s="629"/>
      <c r="O13" s="630">
        <f>D13+G13+J13+M13-N13</f>
        <v>0</v>
      </c>
    </row>
    <row r="14" spans="1:18" s="554" customFormat="1" ht="20.25" customHeight="1" x14ac:dyDescent="0.2">
      <c r="A14" s="631" t="s">
        <v>143</v>
      </c>
      <c r="B14" s="697"/>
      <c r="C14" s="698">
        <v>36</v>
      </c>
      <c r="D14" s="634">
        <f>B14*C14</f>
        <v>0</v>
      </c>
      <c r="E14" s="699"/>
      <c r="F14" s="698">
        <v>2</v>
      </c>
      <c r="G14" s="730">
        <f>E14*F14</f>
        <v>0</v>
      </c>
      <c r="H14" s="699"/>
      <c r="I14" s="698">
        <v>27</v>
      </c>
      <c r="J14" s="730">
        <f>H14*I14</f>
        <v>0</v>
      </c>
      <c r="K14" s="699"/>
      <c r="L14" s="698">
        <v>6</v>
      </c>
      <c r="M14" s="731">
        <f>K14*L14</f>
        <v>0</v>
      </c>
      <c r="N14" s="702"/>
      <c r="O14" s="703">
        <f>D14+G14+J14+M14-N14</f>
        <v>0</v>
      </c>
    </row>
    <row r="15" spans="1:18" s="554" customFormat="1" ht="13.5" thickBot="1" x14ac:dyDescent="0.25">
      <c r="A15" s="670"/>
      <c r="B15" s="606"/>
      <c r="C15" s="549"/>
      <c r="D15" s="549"/>
      <c r="E15" s="606"/>
      <c r="F15" s="549"/>
      <c r="G15" s="549"/>
      <c r="H15" s="606"/>
      <c r="I15" s="549"/>
      <c r="J15" s="549"/>
      <c r="K15" s="606"/>
      <c r="L15" s="549"/>
      <c r="M15" s="549"/>
      <c r="N15" s="670"/>
      <c r="O15" s="671"/>
    </row>
    <row r="16" spans="1:18" s="602" customFormat="1" ht="20.25" customHeight="1" thickTop="1" thickBot="1" x14ac:dyDescent="0.25">
      <c r="A16" s="817" t="s">
        <v>11</v>
      </c>
      <c r="B16" s="106">
        <f>SUM(B13:B14)</f>
        <v>0</v>
      </c>
      <c r="C16" s="818" t="s">
        <v>15</v>
      </c>
      <c r="D16" s="675">
        <f>SUM(D13:D15)</f>
        <v>0</v>
      </c>
      <c r="E16" s="106">
        <f>SUM(E13:E14)</f>
        <v>0</v>
      </c>
      <c r="F16" s="818" t="s">
        <v>15</v>
      </c>
      <c r="G16" s="758">
        <f>SUM(G13:G15)</f>
        <v>0</v>
      </c>
      <c r="H16" s="106">
        <f>SUM(H13:H14)</f>
        <v>0</v>
      </c>
      <c r="I16" s="818" t="s">
        <v>15</v>
      </c>
      <c r="J16" s="758">
        <f>SUM(J13:J15)</f>
        <v>0</v>
      </c>
      <c r="K16" s="106">
        <f>SUM(K13:K14)</f>
        <v>0</v>
      </c>
      <c r="L16" s="818" t="s">
        <v>15</v>
      </c>
      <c r="M16" s="675">
        <f>SUM(M13:M15)</f>
        <v>0</v>
      </c>
      <c r="N16" s="704">
        <f>SUM(N13:N14)</f>
        <v>0</v>
      </c>
      <c r="O16" s="705">
        <f>SUM(O13:O15)</f>
        <v>0</v>
      </c>
    </row>
    <row r="17" spans="1:10" ht="13.5" thickTop="1" x14ac:dyDescent="0.2"/>
    <row r="18" spans="1:10" x14ac:dyDescent="0.2">
      <c r="A18" s="159" t="s">
        <v>494</v>
      </c>
      <c r="B18" s="677"/>
      <c r="C18" s="159"/>
      <c r="D18" s="159"/>
      <c r="E18" s="159"/>
      <c r="F18" s="159"/>
      <c r="G18" s="159"/>
      <c r="H18" s="159"/>
      <c r="I18" s="159"/>
      <c r="J18" s="159"/>
    </row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9:M9"/>
    <mergeCell ref="E10:M10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Tabelle1111"/>
  <dimension ref="A1:R18"/>
  <sheetViews>
    <sheetView showGridLines="0" zoomScaleNormal="100" workbookViewId="0"/>
  </sheetViews>
  <sheetFormatPr baseColWidth="10" defaultRowHeight="12.75" x14ac:dyDescent="0.2"/>
  <cols>
    <col min="1" max="1" width="10.140625" customWidth="1"/>
    <col min="2" max="2" width="6.7109375" style="602" customWidth="1"/>
    <col min="3" max="3" width="7.28515625" customWidth="1"/>
    <col min="4" max="4" width="6.7109375" customWidth="1"/>
    <col min="5" max="5" width="7.85546875" customWidth="1"/>
    <col min="6" max="6" width="7.140625" customWidth="1"/>
    <col min="7" max="7" width="6.7109375" customWidth="1"/>
    <col min="8" max="8" width="8.140625" customWidth="1"/>
    <col min="9" max="9" width="7.28515625" customWidth="1"/>
    <col min="10" max="10" width="6.7109375" customWidth="1"/>
    <col min="11" max="11" width="6.7109375" style="602" customWidth="1"/>
    <col min="12" max="12" width="10.85546875" style="554" customWidth="1"/>
    <col min="13" max="13" width="6.7109375" customWidth="1"/>
    <col min="14" max="15" width="9.7109375" customWidth="1"/>
    <col min="16" max="16" width="5.7109375" customWidth="1"/>
    <col min="17" max="17" width="8.5703125" customWidth="1"/>
    <col min="18" max="18" width="7.140625" customWidth="1"/>
  </cols>
  <sheetData>
    <row r="1" spans="1:18" x14ac:dyDescent="0.2">
      <c r="A1" t="s">
        <v>197</v>
      </c>
    </row>
    <row r="2" spans="1:18" ht="18" customHeight="1" x14ac:dyDescent="0.2"/>
    <row r="3" spans="1:18" s="681" customFormat="1" ht="18" x14ac:dyDescent="0.25">
      <c r="A3" s="3" t="s">
        <v>191</v>
      </c>
      <c r="B3" s="678"/>
      <c r="C3" s="679"/>
      <c r="D3" s="679"/>
      <c r="E3" s="679"/>
      <c r="F3" s="679"/>
      <c r="G3" s="679"/>
      <c r="H3" s="679"/>
      <c r="I3" s="679"/>
      <c r="J3" s="679"/>
      <c r="K3" s="678"/>
      <c r="L3" s="680"/>
      <c r="M3" s="679"/>
      <c r="N3" s="679"/>
      <c r="O3" s="679"/>
      <c r="P3" s="679"/>
      <c r="Q3" s="679"/>
    </row>
    <row r="4" spans="1:18" s="681" customFormat="1" ht="18" x14ac:dyDescent="0.25">
      <c r="A4" s="3" t="s">
        <v>198</v>
      </c>
      <c r="B4" s="678"/>
      <c r="C4" s="679"/>
      <c r="D4" s="679"/>
      <c r="E4" s="679"/>
      <c r="F4" s="679"/>
      <c r="G4" s="679"/>
      <c r="H4" s="679"/>
      <c r="I4" s="679"/>
      <c r="J4" s="679"/>
      <c r="K4" s="678"/>
      <c r="L4" s="680"/>
      <c r="M4" s="679"/>
      <c r="N4" s="679"/>
      <c r="O4" s="679"/>
      <c r="P4" s="679"/>
      <c r="Q4" s="679"/>
    </row>
    <row r="5" spans="1:18" ht="40.5" customHeight="1" x14ac:dyDescent="0.2">
      <c r="A5" s="1"/>
      <c r="B5" s="606"/>
      <c r="C5" s="2"/>
      <c r="D5" s="2"/>
      <c r="E5" s="2"/>
      <c r="F5" s="2"/>
      <c r="G5" s="2"/>
      <c r="H5" s="2"/>
      <c r="I5" s="2"/>
      <c r="J5" s="2"/>
      <c r="K5" s="606"/>
      <c r="L5" s="549"/>
      <c r="M5" s="2"/>
      <c r="N5" s="2"/>
      <c r="O5" s="2"/>
      <c r="P5" s="2"/>
      <c r="Q5" s="2"/>
    </row>
    <row r="6" spans="1:18" ht="20.25" customHeight="1" x14ac:dyDescent="0.2">
      <c r="A6" s="1" t="s">
        <v>2</v>
      </c>
      <c r="B6" s="126"/>
      <c r="C6" s="126"/>
      <c r="D6" s="126"/>
      <c r="E6" s="126"/>
      <c r="F6" s="126"/>
      <c r="G6" s="126"/>
      <c r="H6" s="126"/>
      <c r="I6" s="126"/>
      <c r="J6" s="126"/>
      <c r="K6" s="608"/>
      <c r="L6" s="806" t="s">
        <v>192</v>
      </c>
      <c r="M6" s="7"/>
      <c r="N6" s="126"/>
      <c r="O6" s="126"/>
      <c r="P6" s="7"/>
      <c r="Q6" s="7"/>
      <c r="R6" s="2"/>
    </row>
    <row r="7" spans="1:18" ht="21.75" customHeight="1" x14ac:dyDescent="0.2">
      <c r="A7" s="2"/>
      <c r="B7" s="126"/>
      <c r="C7" s="126"/>
      <c r="D7" s="126"/>
      <c r="E7" s="126"/>
      <c r="F7" s="126"/>
      <c r="G7" s="126"/>
      <c r="H7" s="126"/>
      <c r="I7" s="126"/>
      <c r="J7" s="126"/>
      <c r="K7" s="608"/>
      <c r="L7" s="806" t="s">
        <v>4</v>
      </c>
      <c r="M7" s="7"/>
      <c r="N7" s="172" t="str">
        <f>Logo!B1</f>
        <v>2026/27</v>
      </c>
      <c r="O7" s="172"/>
      <c r="P7" s="172"/>
      <c r="Q7" s="7"/>
      <c r="R7" s="2"/>
    </row>
    <row r="8" spans="1:18" ht="13.5" thickBot="1" x14ac:dyDescent="0.25">
      <c r="A8" s="2"/>
      <c r="B8" s="606"/>
      <c r="C8" s="2"/>
      <c r="D8" s="2"/>
      <c r="E8" s="2"/>
      <c r="F8" s="2"/>
      <c r="G8" s="2"/>
      <c r="H8" s="2"/>
      <c r="I8" s="2"/>
      <c r="J8" s="2"/>
      <c r="K8" s="606"/>
      <c r="L8" s="549"/>
      <c r="M8" s="2"/>
      <c r="N8" s="2"/>
      <c r="O8" s="2"/>
      <c r="P8" s="2"/>
      <c r="Q8" s="2"/>
      <c r="R8" s="2"/>
    </row>
    <row r="9" spans="1:18" s="613" customFormat="1" ht="18" customHeight="1" thickTop="1" x14ac:dyDescent="0.25">
      <c r="A9" s="609"/>
      <c r="B9" s="683" t="s">
        <v>157</v>
      </c>
      <c r="C9" s="684"/>
      <c r="D9" s="685"/>
      <c r="E9" s="2907" t="s">
        <v>6</v>
      </c>
      <c r="F9" s="2882"/>
      <c r="G9" s="2882"/>
      <c r="H9" s="2882"/>
      <c r="I9" s="2882"/>
      <c r="J9" s="2882"/>
      <c r="K9" s="2882"/>
      <c r="L9" s="2882"/>
      <c r="M9" s="2883"/>
      <c r="N9" s="611" t="s">
        <v>7</v>
      </c>
      <c r="O9" s="611" t="s">
        <v>8</v>
      </c>
      <c r="P9" s="612"/>
    </row>
    <row r="10" spans="1:18" ht="18" customHeight="1" thickBot="1" x14ac:dyDescent="0.25">
      <c r="A10" s="131"/>
      <c r="B10" s="614"/>
      <c r="D10" s="133"/>
      <c r="E10" s="2903" t="s">
        <v>193</v>
      </c>
      <c r="F10" s="2864"/>
      <c r="G10" s="2864"/>
      <c r="H10" s="2864"/>
      <c r="I10" s="2864"/>
      <c r="J10" s="2864"/>
      <c r="K10" s="2864"/>
      <c r="L10" s="2864"/>
      <c r="M10" s="2865"/>
      <c r="N10" s="562"/>
      <c r="O10" s="562"/>
      <c r="P10" s="115"/>
    </row>
    <row r="11" spans="1:18" ht="110.25" customHeight="1" x14ac:dyDescent="0.2">
      <c r="A11" s="138"/>
      <c r="B11" s="617" t="s">
        <v>39</v>
      </c>
      <c r="C11" s="565" t="s">
        <v>10</v>
      </c>
      <c r="D11" s="139" t="s">
        <v>11</v>
      </c>
      <c r="E11" s="749" t="s">
        <v>153</v>
      </c>
      <c r="F11" s="815" t="s">
        <v>81</v>
      </c>
      <c r="G11" s="724" t="s">
        <v>11</v>
      </c>
      <c r="H11" s="749" t="s">
        <v>41</v>
      </c>
      <c r="I11" s="815" t="s">
        <v>81</v>
      </c>
      <c r="J11" s="724" t="s">
        <v>11</v>
      </c>
      <c r="K11" s="617" t="s">
        <v>46</v>
      </c>
      <c r="L11" s="689" t="s">
        <v>194</v>
      </c>
      <c r="M11" s="688" t="s">
        <v>11</v>
      </c>
      <c r="N11" s="568" t="s">
        <v>13</v>
      </c>
      <c r="O11" s="142" t="s">
        <v>492</v>
      </c>
    </row>
    <row r="12" spans="1:18" ht="13.5" thickBot="1" x14ac:dyDescent="0.25">
      <c r="A12" s="143"/>
      <c r="B12" s="619"/>
      <c r="C12" s="34"/>
      <c r="D12" s="35"/>
      <c r="E12" s="690"/>
      <c r="F12" s="691"/>
      <c r="G12" s="726"/>
      <c r="H12" s="690"/>
      <c r="I12" s="691"/>
      <c r="J12" s="726"/>
      <c r="K12" s="690"/>
      <c r="L12" s="691"/>
      <c r="M12" s="2"/>
      <c r="N12" s="616"/>
      <c r="O12" s="16"/>
    </row>
    <row r="13" spans="1:18" s="554" customFormat="1" ht="20.25" customHeight="1" x14ac:dyDescent="0.2">
      <c r="A13" s="622" t="s">
        <v>142</v>
      </c>
      <c r="B13" s="623"/>
      <c r="C13" s="624">
        <v>39</v>
      </c>
      <c r="D13" s="693">
        <f>B13*C13</f>
        <v>0</v>
      </c>
      <c r="E13" s="694"/>
      <c r="F13" s="627">
        <v>2</v>
      </c>
      <c r="G13" s="764">
        <f>E13*F13</f>
        <v>0</v>
      </c>
      <c r="H13" s="694"/>
      <c r="I13" s="627">
        <v>29</v>
      </c>
      <c r="J13" s="764">
        <f>H13*I13</f>
        <v>0</v>
      </c>
      <c r="K13" s="694"/>
      <c r="L13" s="627">
        <v>6</v>
      </c>
      <c r="M13" s="816">
        <f>K13*L13</f>
        <v>0</v>
      </c>
      <c r="N13" s="629"/>
      <c r="O13" s="630">
        <f>D13+G13+J13+M13-N13</f>
        <v>0</v>
      </c>
    </row>
    <row r="14" spans="1:18" s="554" customFormat="1" ht="20.25" customHeight="1" x14ac:dyDescent="0.2">
      <c r="A14" s="631" t="s">
        <v>143</v>
      </c>
      <c r="B14" s="697"/>
      <c r="C14" s="698">
        <v>39</v>
      </c>
      <c r="D14" s="634">
        <f>B14*C14</f>
        <v>0</v>
      </c>
      <c r="E14" s="699"/>
      <c r="F14" s="698">
        <v>2</v>
      </c>
      <c r="G14" s="730">
        <f>E14*F14</f>
        <v>0</v>
      </c>
      <c r="H14" s="699"/>
      <c r="I14" s="698">
        <v>28</v>
      </c>
      <c r="J14" s="730">
        <f>H14*I14</f>
        <v>0</v>
      </c>
      <c r="K14" s="699"/>
      <c r="L14" s="698">
        <v>6</v>
      </c>
      <c r="M14" s="731">
        <f>K14*L14</f>
        <v>0</v>
      </c>
      <c r="N14" s="702"/>
      <c r="O14" s="635">
        <f>D14+G14+J14+M14-N14</f>
        <v>0</v>
      </c>
    </row>
    <row r="15" spans="1:18" s="554" customFormat="1" ht="13.5" thickBot="1" x14ac:dyDescent="0.25">
      <c r="A15" s="670"/>
      <c r="B15" s="606"/>
      <c r="C15" s="549"/>
      <c r="D15" s="549"/>
      <c r="E15" s="606"/>
      <c r="F15" s="549"/>
      <c r="G15" s="549"/>
      <c r="H15" s="606"/>
      <c r="I15" s="549"/>
      <c r="J15" s="549"/>
      <c r="K15" s="606"/>
      <c r="L15" s="549"/>
      <c r="M15" s="549"/>
      <c r="N15" s="670"/>
      <c r="O15" s="671"/>
    </row>
    <row r="16" spans="1:18" s="602" customFormat="1" ht="20.25" customHeight="1" thickTop="1" thickBot="1" x14ac:dyDescent="0.25">
      <c r="A16" s="817" t="s">
        <v>11</v>
      </c>
      <c r="B16" s="106">
        <f>SUM(B13:B14)</f>
        <v>0</v>
      </c>
      <c r="C16" s="818" t="s">
        <v>15</v>
      </c>
      <c r="D16" s="675">
        <f>SUM(D13:D15)</f>
        <v>0</v>
      </c>
      <c r="E16" s="106">
        <f>SUM(E13:E14)</f>
        <v>0</v>
      </c>
      <c r="F16" s="818" t="s">
        <v>15</v>
      </c>
      <c r="G16" s="758">
        <f>SUM(G13:G15)</f>
        <v>0</v>
      </c>
      <c r="H16" s="106">
        <f>SUM(H13:H14)</f>
        <v>0</v>
      </c>
      <c r="I16" s="818" t="s">
        <v>15</v>
      </c>
      <c r="J16" s="758">
        <f>SUM(J13:J15)</f>
        <v>0</v>
      </c>
      <c r="K16" s="106">
        <f>SUM(K13:K14)</f>
        <v>0</v>
      </c>
      <c r="L16" s="818" t="s">
        <v>15</v>
      </c>
      <c r="M16" s="675">
        <f>SUM(M13:M15)</f>
        <v>0</v>
      </c>
      <c r="N16" s="704">
        <f>SUM(N13:N14)</f>
        <v>0</v>
      </c>
      <c r="O16" s="705">
        <f>SUM(O13:O15)</f>
        <v>0</v>
      </c>
    </row>
    <row r="17" spans="1:10" ht="13.5" thickTop="1" x14ac:dyDescent="0.2"/>
    <row r="18" spans="1:10" x14ac:dyDescent="0.2">
      <c r="A18" s="159" t="s">
        <v>494</v>
      </c>
      <c r="B18" s="677"/>
      <c r="C18" s="159"/>
      <c r="D18" s="159"/>
      <c r="E18" s="159"/>
      <c r="F18" s="159"/>
      <c r="G18" s="159"/>
      <c r="H18" s="159"/>
      <c r="I18" s="159"/>
      <c r="J18" s="159"/>
    </row>
  </sheetData>
  <customSheetViews>
    <customSheetView guid="{2CE9943A-8A31-4E31-B3EE-3F9C82D3339D}" showGridLines="0" fitToPage="1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2">
    <mergeCell ref="E9:M9"/>
    <mergeCell ref="E10:M10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Tabelle45"/>
  <dimension ref="A1:N20"/>
  <sheetViews>
    <sheetView showGridLines="0" zoomScaleNormal="100" workbookViewId="0"/>
  </sheetViews>
  <sheetFormatPr baseColWidth="10" defaultRowHeight="12.75" x14ac:dyDescent="0.2"/>
  <cols>
    <col min="1" max="1" width="17.85546875" customWidth="1"/>
    <col min="2" max="3" width="7.7109375" style="602" customWidth="1"/>
    <col min="4" max="8" width="7.7109375" customWidth="1"/>
    <col min="9" max="9" width="7.7109375" style="602" customWidth="1"/>
    <col min="10" max="11" width="7.7109375" customWidth="1"/>
    <col min="12" max="12" width="13.140625" customWidth="1"/>
    <col min="13" max="13" width="12.42578125" customWidth="1"/>
    <col min="14" max="14" width="5.7109375" customWidth="1"/>
  </cols>
  <sheetData>
    <row r="1" spans="1:14" ht="33" customHeight="1" x14ac:dyDescent="0.2">
      <c r="A1" s="601" t="s">
        <v>399</v>
      </c>
      <c r="F1" s="602"/>
      <c r="I1"/>
      <c r="L1" s="602"/>
    </row>
    <row r="2" spans="1:14" ht="15" customHeight="1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21.75" customHeight="1" x14ac:dyDescent="0.2">
      <c r="A3" s="1" t="s">
        <v>257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30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26"/>
      <c r="L10" s="568" t="s">
        <v>25</v>
      </c>
      <c r="M10" s="568" t="s">
        <v>491</v>
      </c>
    </row>
    <row r="11" spans="1:14" ht="57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622" t="s">
        <v>260</v>
      </c>
      <c r="B12" s="623"/>
      <c r="C12" s="623"/>
      <c r="D12" s="624">
        <v>38</v>
      </c>
      <c r="E12" s="693">
        <f>IF(AND(B12&gt;0,C12&gt;0),B12*D12,0)</f>
        <v>0</v>
      </c>
      <c r="F12" s="1033">
        <f>IF(AND(B12=1,C12&lt;16),B12,0)</f>
        <v>0</v>
      </c>
      <c r="G12" s="711">
        <v>7</v>
      </c>
      <c r="H12" s="1034">
        <f>F12*G12</f>
        <v>0</v>
      </c>
      <c r="I12" s="1035">
        <f>IF(C12&gt;15,B12,0)</f>
        <v>0</v>
      </c>
      <c r="J12" s="624">
        <v>25</v>
      </c>
      <c r="K12" s="693">
        <f>I12*J12</f>
        <v>0</v>
      </c>
      <c r="L12" s="629"/>
      <c r="M12" s="630">
        <f>E12+H12+K12-L12</f>
        <v>0</v>
      </c>
    </row>
    <row r="13" spans="1:14" s="554" customFormat="1" ht="27.75" customHeight="1" thickBot="1" x14ac:dyDescent="0.25">
      <c r="A13" s="1036" t="s">
        <v>261</v>
      </c>
      <c r="B13" s="623"/>
      <c r="C13" s="623"/>
      <c r="D13" s="1037">
        <v>38</v>
      </c>
      <c r="E13" s="1038">
        <f>B13*D13</f>
        <v>0</v>
      </c>
      <c r="F13" s="1033">
        <f>IF(AND(B13=1,C13&lt;16),B13,0)</f>
        <v>0</v>
      </c>
      <c r="G13" s="695">
        <v>7</v>
      </c>
      <c r="H13" s="1039">
        <f>F13*G13</f>
        <v>0</v>
      </c>
      <c r="I13" s="1035">
        <f>IF(C13&gt;15,B13,0)</f>
        <v>0</v>
      </c>
      <c r="J13" s="1037">
        <v>25</v>
      </c>
      <c r="K13" s="1038">
        <f>I13*J13</f>
        <v>0</v>
      </c>
      <c r="L13" s="1040"/>
      <c r="M13" s="630">
        <f>E13+H13+K13-L13</f>
        <v>0</v>
      </c>
    </row>
    <row r="14" spans="1:14" s="554" customFormat="1" ht="27" customHeight="1" thickTop="1" thickBot="1" x14ac:dyDescent="0.25">
      <c r="A14" s="1041" t="s">
        <v>262</v>
      </c>
      <c r="B14" s="76">
        <f>SUM(B12:B13)</f>
        <v>0</v>
      </c>
      <c r="C14" s="76">
        <f>SUM(C12:C13)</f>
        <v>0</v>
      </c>
      <c r="D14" s="674"/>
      <c r="E14" s="675">
        <f>SUM(E12:E13)</f>
        <v>0</v>
      </c>
      <c r="F14" s="106">
        <f>SUM(F12:F13)</f>
        <v>0</v>
      </c>
      <c r="G14" s="674"/>
      <c r="H14" s="675">
        <f>SUM(H12:H13)</f>
        <v>0</v>
      </c>
      <c r="I14" s="254">
        <f>SUM(I12:I13)</f>
        <v>0</v>
      </c>
      <c r="J14" s="674"/>
      <c r="K14" s="675">
        <f>SUM(K12:K13)</f>
        <v>0</v>
      </c>
      <c r="L14" s="676">
        <f>SUM(L12:L13)</f>
        <v>0</v>
      </c>
      <c r="M14" s="1042">
        <f>SUM(M12:M13)</f>
        <v>0</v>
      </c>
    </row>
    <row r="15" spans="1:14" s="554" customFormat="1" ht="13.5" thickTop="1" x14ac:dyDescent="0.2"/>
    <row r="16" spans="1:14" s="554" customFormat="1" x14ac:dyDescent="0.2">
      <c r="A16" s="159" t="s">
        <v>494</v>
      </c>
    </row>
    <row r="20" ht="7.5" customHeight="1" x14ac:dyDescent="0.2"/>
  </sheetData>
  <customSheetViews>
    <customSheetView guid="{2CE9943A-8A31-4E31-B3EE-3F9C82D3339D}" showGridLines="0">
      <selection activeCell="B12" sqref="B12"/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Tabelle57"/>
  <dimension ref="A1:N18"/>
  <sheetViews>
    <sheetView showGridLines="0" zoomScaleNormal="100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400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18.75" customHeight="1" x14ac:dyDescent="0.2">
      <c r="A3" s="1" t="s">
        <v>263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2.5" customHeight="1" x14ac:dyDescent="0.2">
      <c r="A4" s="2"/>
      <c r="B4" s="606"/>
      <c r="C4" s="606"/>
      <c r="D4" s="2"/>
      <c r="E4" s="2"/>
      <c r="F4" s="2" t="s">
        <v>36</v>
      </c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264</v>
      </c>
      <c r="B12" s="1045"/>
      <c r="C12" s="1045"/>
      <c r="D12" s="1046">
        <v>38</v>
      </c>
      <c r="E12" s="1047">
        <f>IF(AND(B12&gt;0,C12&gt;0),B12*D12,0)</f>
        <v>0</v>
      </c>
      <c r="F12" s="1048">
        <f>IF(AND(B12=1,C12&lt;16),B12,0)</f>
        <v>0</v>
      </c>
      <c r="G12" s="1049">
        <v>7</v>
      </c>
      <c r="H12" s="1050">
        <f>F12*G12</f>
        <v>0</v>
      </c>
      <c r="I12" s="1051">
        <f>IF(C12&gt;15,B12,0)</f>
        <v>0</v>
      </c>
      <c r="J12" s="1046">
        <v>36</v>
      </c>
      <c r="K12" s="1047">
        <f>I12*J12</f>
        <v>0</v>
      </c>
      <c r="L12" s="1052"/>
      <c r="M12" s="1053">
        <f>E12+H12+K12+-L12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selection activeCell="B12" sqref="B12"/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Tabelle64"/>
  <dimension ref="A1:N18"/>
  <sheetViews>
    <sheetView showGridLines="0" zoomScale="115" zoomScaleNormal="115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403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20.25" customHeight="1" x14ac:dyDescent="0.2">
      <c r="A3" s="1" t="s">
        <v>265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7.7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266</v>
      </c>
      <c r="B12" s="1045"/>
      <c r="C12" s="1045"/>
      <c r="D12" s="1046">
        <v>38</v>
      </c>
      <c r="E12" s="1047">
        <f>IF(AND(B12&gt;0,C12&gt;0),B12*D12,0)</f>
        <v>0</v>
      </c>
      <c r="F12" s="1048">
        <f>IF(AND(B12=1,C12&lt;16),B12,0)</f>
        <v>0</v>
      </c>
      <c r="G12" s="1049">
        <v>8</v>
      </c>
      <c r="H12" s="1050">
        <f>F12*G12</f>
        <v>0</v>
      </c>
      <c r="I12" s="1051">
        <f>IF(C12&gt;15,B12,0)</f>
        <v>0</v>
      </c>
      <c r="J12" s="1046">
        <v>26</v>
      </c>
      <c r="K12" s="1047">
        <f>I12*J12</f>
        <v>0</v>
      </c>
      <c r="L12" s="1052"/>
      <c r="M12" s="1054">
        <f>E12+H12+K12+-L12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Tabelle76"/>
  <dimension ref="A1:N18"/>
  <sheetViews>
    <sheetView showGridLines="0" zoomScale="115" zoomScaleNormal="115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404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19.5" customHeight="1" x14ac:dyDescent="0.2">
      <c r="A3" s="1" t="s">
        <v>320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4.7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321</v>
      </c>
      <c r="B12" s="1045"/>
      <c r="C12" s="1045"/>
      <c r="D12" s="1046">
        <v>39</v>
      </c>
      <c r="E12" s="1047">
        <f>IF(AND(B12&gt;0,C12&gt;0),B12*D12,0)</f>
        <v>0</v>
      </c>
      <c r="F12" s="1048">
        <f>IF(AND(B12=1,C12&lt;16),B12,0)</f>
        <v>0</v>
      </c>
      <c r="G12" s="1049">
        <v>7</v>
      </c>
      <c r="H12" s="1050">
        <f>F12*G12</f>
        <v>0</v>
      </c>
      <c r="I12" s="1051">
        <f>IF(C12&gt;15,B12,0)</f>
        <v>0</v>
      </c>
      <c r="J12" s="1046">
        <v>24</v>
      </c>
      <c r="K12" s="1047">
        <f>I12*J12</f>
        <v>0</v>
      </c>
      <c r="L12" s="1052"/>
      <c r="M12" s="1053">
        <f>E12+H12+K12-L12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Tabelle65"/>
  <dimension ref="A1:N18"/>
  <sheetViews>
    <sheetView showGridLines="0" zoomScale="115" zoomScaleNormal="115" workbookViewId="0"/>
  </sheetViews>
  <sheetFormatPr baseColWidth="10" defaultRowHeight="12.75" x14ac:dyDescent="0.2"/>
  <cols>
    <col min="1" max="1" width="17.85546875" customWidth="1"/>
    <col min="2" max="3" width="6.7109375" style="602" customWidth="1"/>
    <col min="4" max="5" width="6.7109375" customWidth="1"/>
    <col min="6" max="6" width="7.28515625" customWidth="1"/>
    <col min="7" max="8" width="6.7109375" customWidth="1"/>
    <col min="9" max="9" width="7.28515625" style="602" customWidth="1"/>
    <col min="10" max="11" width="6.7109375" customWidth="1"/>
    <col min="12" max="12" width="13.140625" customWidth="1"/>
    <col min="13" max="13" width="12.42578125" customWidth="1"/>
    <col min="14" max="14" width="5.7109375" customWidth="1"/>
  </cols>
  <sheetData>
    <row r="1" spans="1:14" ht="35.25" customHeight="1" x14ac:dyDescent="0.2">
      <c r="A1" s="601" t="s">
        <v>405</v>
      </c>
      <c r="F1" s="602"/>
      <c r="I1"/>
      <c r="L1" s="602"/>
    </row>
    <row r="2" spans="1:14" x14ac:dyDescent="0.2">
      <c r="A2" s="1" t="s">
        <v>191</v>
      </c>
      <c r="B2" s="606"/>
      <c r="C2" s="606"/>
      <c r="D2" s="2"/>
      <c r="E2" s="2"/>
      <c r="F2" s="549"/>
      <c r="I2" s="2"/>
      <c r="J2" s="2"/>
    </row>
    <row r="3" spans="1:14" ht="24" customHeight="1" x14ac:dyDescent="0.2">
      <c r="A3" s="1" t="s">
        <v>267</v>
      </c>
      <c r="B3" s="606"/>
      <c r="C3" s="606"/>
      <c r="D3" s="2"/>
      <c r="E3" s="2"/>
      <c r="F3" s="606"/>
      <c r="G3" s="2"/>
      <c r="H3" s="2"/>
      <c r="I3" s="549"/>
      <c r="J3" s="2"/>
      <c r="K3" s="2"/>
      <c r="L3" s="2"/>
      <c r="M3" s="2"/>
    </row>
    <row r="4" spans="1:14" ht="25.5" customHeight="1" x14ac:dyDescent="0.2">
      <c r="A4" s="2"/>
      <c r="B4" s="606"/>
      <c r="C4" s="606"/>
      <c r="D4" s="2"/>
      <c r="E4" s="2"/>
      <c r="F4" s="2"/>
      <c r="G4" s="2"/>
      <c r="H4" s="2"/>
      <c r="I4" s="606"/>
      <c r="J4" s="2"/>
      <c r="K4" s="2"/>
      <c r="L4" s="2"/>
      <c r="M4" s="2"/>
      <c r="N4" s="2"/>
    </row>
    <row r="5" spans="1:14" ht="21" customHeight="1" x14ac:dyDescent="0.2">
      <c r="A5" s="1" t="s">
        <v>2</v>
      </c>
      <c r="B5" s="126"/>
      <c r="C5" s="126"/>
      <c r="D5" s="126"/>
      <c r="E5" s="126"/>
      <c r="F5" s="126"/>
      <c r="G5" s="126"/>
      <c r="H5" s="126"/>
      <c r="I5" s="608"/>
      <c r="J5" s="7"/>
      <c r="K5" s="721" t="s">
        <v>3</v>
      </c>
      <c r="L5" s="172"/>
      <c r="M5" s="126"/>
      <c r="N5" s="7"/>
    </row>
    <row r="6" spans="1:14" ht="21" customHeight="1" x14ac:dyDescent="0.2">
      <c r="A6" s="2"/>
      <c r="B6" s="126"/>
      <c r="C6" s="126"/>
      <c r="D6" s="126"/>
      <c r="E6" s="126"/>
      <c r="F6" s="126"/>
      <c r="G6" s="126"/>
      <c r="H6" s="126"/>
      <c r="I6" s="608"/>
      <c r="J6" s="7"/>
      <c r="K6" s="721" t="s">
        <v>4</v>
      </c>
      <c r="L6" s="172"/>
      <c r="M6" s="172" t="str">
        <f>Logo!B1</f>
        <v>2026/27</v>
      </c>
      <c r="N6" s="7"/>
    </row>
    <row r="7" spans="1:14" ht="30" customHeight="1" thickBot="1" x14ac:dyDescent="0.25">
      <c r="A7" s="2"/>
      <c r="B7" s="606"/>
      <c r="C7" s="606"/>
      <c r="D7" s="2"/>
      <c r="E7" s="2"/>
      <c r="F7" s="2"/>
      <c r="G7" s="2"/>
      <c r="H7" s="2"/>
      <c r="I7" s="606"/>
      <c r="J7" s="2"/>
      <c r="K7" s="2"/>
      <c r="L7" s="2"/>
      <c r="M7" s="2"/>
      <c r="N7" s="2"/>
    </row>
    <row r="8" spans="1:14" s="613" customFormat="1" ht="15" customHeight="1" thickTop="1" x14ac:dyDescent="0.25">
      <c r="A8" s="609" t="s">
        <v>258</v>
      </c>
      <c r="B8" s="2909" t="s">
        <v>138</v>
      </c>
      <c r="C8" s="3000"/>
      <c r="D8" s="3000"/>
      <c r="E8" s="3001"/>
      <c r="F8" s="2907" t="s">
        <v>6</v>
      </c>
      <c r="G8" s="2988"/>
      <c r="H8" s="2988"/>
      <c r="I8" s="2988"/>
      <c r="J8" s="2988"/>
      <c r="K8" s="2988"/>
      <c r="L8" s="610" t="s">
        <v>7</v>
      </c>
      <c r="M8" s="611" t="s">
        <v>8</v>
      </c>
      <c r="N8" s="612"/>
    </row>
    <row r="9" spans="1:14" ht="23.25" customHeight="1" thickBot="1" x14ac:dyDescent="0.25">
      <c r="A9" s="1018"/>
      <c r="B9" s="1019"/>
      <c r="E9" s="132"/>
      <c r="F9" s="2908" t="s">
        <v>140</v>
      </c>
      <c r="G9" s="2998"/>
      <c r="H9" s="2998"/>
      <c r="I9" s="2998"/>
      <c r="J9" s="2998"/>
      <c r="K9" s="2998"/>
      <c r="L9" s="615"/>
      <c r="M9" s="616"/>
      <c r="N9" s="115"/>
    </row>
    <row r="10" spans="1:14" ht="86.25" customHeight="1" x14ac:dyDescent="0.2">
      <c r="A10" s="138"/>
      <c r="B10" s="1020"/>
      <c r="C10" s="1021"/>
      <c r="D10" s="1022"/>
      <c r="F10" s="617"/>
      <c r="G10" s="1023"/>
      <c r="H10" s="1024"/>
      <c r="I10" s="1025"/>
      <c r="J10" s="1023"/>
      <c r="K10" s="1043"/>
      <c r="L10" s="568" t="s">
        <v>25</v>
      </c>
      <c r="M10" s="568" t="s">
        <v>491</v>
      </c>
    </row>
    <row r="11" spans="1:14" ht="68.25" thickBot="1" x14ac:dyDescent="0.25">
      <c r="A11" s="143"/>
      <c r="B11" s="1027" t="s">
        <v>39</v>
      </c>
      <c r="C11" s="1028" t="s">
        <v>255</v>
      </c>
      <c r="D11" s="1029" t="s">
        <v>10</v>
      </c>
      <c r="E11" s="1030" t="s">
        <v>11</v>
      </c>
      <c r="F11" s="1028" t="s">
        <v>259</v>
      </c>
      <c r="G11" s="1029" t="s">
        <v>12</v>
      </c>
      <c r="H11" s="1031" t="s">
        <v>11</v>
      </c>
      <c r="I11" s="1032" t="s">
        <v>41</v>
      </c>
      <c r="J11" s="1029" t="s">
        <v>12</v>
      </c>
      <c r="K11" s="1030" t="s">
        <v>11</v>
      </c>
      <c r="L11" s="616"/>
      <c r="M11" s="16"/>
    </row>
    <row r="12" spans="1:14" s="554" customFormat="1" ht="27.75" customHeight="1" thickBot="1" x14ac:dyDescent="0.25">
      <c r="A12" s="1044" t="s">
        <v>268</v>
      </c>
      <c r="B12" s="1045"/>
      <c r="C12" s="1045"/>
      <c r="D12" s="1046">
        <v>38</v>
      </c>
      <c r="E12" s="1047">
        <f>IF(AND(B12&gt;0,C12&gt;0),B12*D12,0)</f>
        <v>0</v>
      </c>
      <c r="F12" s="1048">
        <f>IF(AND(B12=1,C12&lt;16),B12,0)</f>
        <v>0</v>
      </c>
      <c r="G12" s="1049">
        <v>10</v>
      </c>
      <c r="H12" s="1050">
        <f>F12*G12</f>
        <v>0</v>
      </c>
      <c r="I12" s="1051">
        <f>IF(C12&gt;15,B12,0)</f>
        <v>0</v>
      </c>
      <c r="J12" s="1046">
        <v>26</v>
      </c>
      <c r="K12" s="1047">
        <f>I12*J12</f>
        <v>0</v>
      </c>
      <c r="L12" s="1052"/>
      <c r="M12" s="1053">
        <f>E12+H12+K12-L12</f>
        <v>0</v>
      </c>
    </row>
    <row r="13" spans="1:14" s="554" customFormat="1" ht="13.5" thickTop="1" x14ac:dyDescent="0.2"/>
    <row r="14" spans="1:14" s="554" customFormat="1" x14ac:dyDescent="0.2">
      <c r="A14" s="159" t="s">
        <v>494</v>
      </c>
    </row>
    <row r="16" spans="1:14" ht="4.5" customHeight="1" x14ac:dyDescent="0.2"/>
    <row r="18" ht="7.5" customHeight="1" x14ac:dyDescent="0.2"/>
  </sheetData>
  <customSheetViews>
    <customSheetView guid="{2CE9943A-8A31-4E31-B3EE-3F9C82D3339D}" showGridLines="0">
      <pageMargins left="0.78740157480314965" right="0.78740157480314965" top="0.98425196850393704" bottom="0.98425196850393704" header="0.51181102362204722" footer="0.51181102362204722"/>
      <printOptions horizontalCentered="1"/>
      <pageSetup paperSize="9" orientation="landscape" horizontalDpi="300" verticalDpi="300" r:id="rId1"/>
      <headerFooter alignWithMargins="0">
        <oddHeader>&amp;CBayerisches Staatsministerium für Unterricht und Kultus</oddHeader>
        <oddFooter>&amp;L&amp;A&amp;R&amp;D</oddFooter>
      </headerFooter>
    </customSheetView>
  </customSheetViews>
  <mergeCells count="3">
    <mergeCell ref="B8:E8"/>
    <mergeCell ref="F8:K8"/>
    <mergeCell ref="F9:K9"/>
  </mergeCells>
  <phoneticPr fontId="3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landscape" r:id="rId2"/>
  <headerFooter alignWithMargins="0">
    <oddHeader>&amp;CBayerisches Staatsministerium für Unterricht und Kultus</oddHeader>
    <oddFooter>&amp;L&amp;A&amp;R&amp;D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119</vt:i4>
      </vt:variant>
      <vt:variant>
        <vt:lpstr>Benannte Bereiche</vt:lpstr>
      </vt:variant>
      <vt:variant>
        <vt:i4>84</vt:i4>
      </vt:variant>
    </vt:vector>
  </HeadingPairs>
  <TitlesOfParts>
    <vt:vector size="203" baseType="lpstr">
      <vt:lpstr>Logo</vt:lpstr>
      <vt:lpstr>Menü_FAK</vt:lpstr>
      <vt:lpstr>Menü_BFS</vt:lpstr>
      <vt:lpstr>Menü_FS</vt:lpstr>
      <vt:lpstr>BFS_EuV</vt:lpstr>
      <vt:lpstr>BFS_EuV_TZ</vt:lpstr>
      <vt:lpstr>BFS_KP</vt:lpstr>
      <vt:lpstr>BFS_KP_TZ</vt:lpstr>
      <vt:lpstr>BFS_SP</vt:lpstr>
      <vt:lpstr>BFS_LW</vt:lpstr>
      <vt:lpstr>BFS_GlSchm</vt:lpstr>
      <vt:lpstr>BFS_Holzbildhauer</vt:lpstr>
      <vt:lpstr>BFS_BTA</vt:lpstr>
      <vt:lpstr>BFS_CTA</vt:lpstr>
      <vt:lpstr>BFS_IT_3J</vt:lpstr>
      <vt:lpstr>BFS_IT_1J</vt:lpstr>
      <vt:lpstr>BFS_AssInf</vt:lpstr>
      <vt:lpstr>BFS_AnlagenSHK</vt:lpstr>
      <vt:lpstr>BFS_Fertigungstechnik</vt:lpstr>
      <vt:lpstr>BFS_Farbe_Raum</vt:lpstr>
      <vt:lpstr>BFS_MB</vt:lpstr>
      <vt:lpstr>BFS_WiKo</vt:lpstr>
      <vt:lpstr>BFS_MT</vt:lpstr>
      <vt:lpstr>BFS_KA</vt:lpstr>
      <vt:lpstr>BFS_Bau</vt:lpstr>
      <vt:lpstr>BFS_Bekleidung</vt:lpstr>
      <vt:lpstr>BFS_HoToum</vt:lpstr>
      <vt:lpstr>BFS_HoMmt_3J</vt:lpstr>
      <vt:lpstr>BFS_HoMmt_2J</vt:lpstr>
      <vt:lpstr>BFS Musikinstrumentenbau</vt:lpstr>
      <vt:lpstr>BFS_Schreiner</vt:lpstr>
      <vt:lpstr>BFS_EuroM</vt:lpstr>
      <vt:lpstr>BFS_Gastro</vt:lpstr>
      <vt:lpstr>BFS_KoDesign</vt:lpstr>
      <vt:lpstr>BFS_EuV_SP_(BG)</vt:lpstr>
      <vt:lpstr>BFS_Produktdesign</vt:lpstr>
      <vt:lpstr>BFS_Kinderpflege Kiprax</vt:lpstr>
      <vt:lpstr>fak_brau</vt:lpstr>
      <vt:lpstr>fak_RuO</vt:lpstr>
      <vt:lpstr>fak_hpT3</vt:lpstr>
      <vt:lpstr>fak_hpT4</vt:lpstr>
      <vt:lpstr>fak_hpV</vt:lpstr>
      <vt:lpstr>fak_EVM</vt:lpstr>
      <vt:lpstr>fak_med</vt:lpstr>
      <vt:lpstr>fak_res_holz</vt:lpstr>
      <vt:lpstr>fak_wi</vt:lpstr>
      <vt:lpstr>fak_wi_T3</vt:lpstr>
      <vt:lpstr>fak_wi_T4</vt:lpstr>
      <vt:lpstr>fak_sp</vt:lpstr>
      <vt:lpstr>fak_sp_4</vt:lpstr>
      <vt:lpstr>fak_sp_3</vt:lpstr>
      <vt:lpstr>fak_sp_praxisintegriert</vt:lpstr>
      <vt:lpstr>Augenoptik</vt:lpstr>
      <vt:lpstr>Bautechnik</vt:lpstr>
      <vt:lpstr>Bautechnik_Teilzeit</vt:lpstr>
      <vt:lpstr>Bekleidungstechnik</vt:lpstr>
      <vt:lpstr>Biotechnik</vt:lpstr>
      <vt:lpstr>Chemietechnik</vt:lpstr>
      <vt:lpstr>Druck</vt:lpstr>
      <vt:lpstr>Elektrotechnik</vt:lpstr>
      <vt:lpstr>Elektrotechnik Teilzeit</vt:lpstr>
      <vt:lpstr>Fahrzeugtechnik</vt:lpstr>
      <vt:lpstr>Farb-Lacktechnik</vt:lpstr>
      <vt:lpstr>Fleischereitechnik</vt:lpstr>
      <vt:lpstr>Galvanotechnik</vt:lpstr>
      <vt:lpstr>Glasbautechnik</vt:lpstr>
      <vt:lpstr>Glastechnik</vt:lpstr>
      <vt:lpstr>Grundschulkindbetreuung</vt:lpstr>
      <vt:lpstr>Produktdesign_Glas</vt:lpstr>
      <vt:lpstr>Heilerziehungspfl.Hilfe</vt:lpstr>
      <vt:lpstr>HEP_3J</vt:lpstr>
      <vt:lpstr>HEP_2J</vt:lpstr>
      <vt:lpstr>Sanitär,Heizungs-,Klimat.</vt:lpstr>
      <vt:lpstr>Holztechnik</vt:lpstr>
      <vt:lpstr>Werkstoff-Prüftechnik</vt:lpstr>
      <vt:lpstr>Kunstofft. u Faserverbundt.</vt:lpstr>
      <vt:lpstr>Lebensmittelverar.-technik</vt:lpstr>
      <vt:lpstr>Maschinenbautechnik</vt:lpstr>
      <vt:lpstr>Maschinenbautechnik_Teilzeit</vt:lpstr>
      <vt:lpstr>Metallbautechnik</vt:lpstr>
      <vt:lpstr>Mechatroniktechnik</vt:lpstr>
      <vt:lpstr>Mechatroniktechnik_Teilzeit</vt:lpstr>
      <vt:lpstr>Papiertechnik</vt:lpstr>
      <vt:lpstr>Textiltechnik </vt:lpstr>
      <vt:lpstr>Steintechnik</vt:lpstr>
      <vt:lpstr>Umweltschutzt. u. Reg. Energien</vt:lpstr>
      <vt:lpstr>Informatiktechnik</vt:lpstr>
      <vt:lpstr>Informatiktechnik_Teilzeit</vt:lpstr>
      <vt:lpstr>FS_Künstliche Intelligenz</vt:lpstr>
      <vt:lpstr>Keramik (MS)</vt:lpstr>
      <vt:lpstr>Buchbinder (MS)</vt:lpstr>
      <vt:lpstr>Holzbildhauer (MS)</vt:lpstr>
      <vt:lpstr>Modellistik (MS)</vt:lpstr>
      <vt:lpstr>Elektrohandwerk (MS)</vt:lpstr>
      <vt:lpstr>Feinwerkmechanik (MS)</vt:lpstr>
      <vt:lpstr>Heizung-Installateur (MS)</vt:lpstr>
      <vt:lpstr>Konditoren (MS)</vt:lpstr>
      <vt:lpstr>Landmaschinen (MS)</vt:lpstr>
      <vt:lpstr>Metallbauer (MS)</vt:lpstr>
      <vt:lpstr>Schreiner (MS)</vt:lpstr>
      <vt:lpstr>Zahntechniker (MS)</vt:lpstr>
      <vt:lpstr>Friseure (MS)</vt:lpstr>
      <vt:lpstr>IM_Buchbinder</vt:lpstr>
      <vt:lpstr>Orthopädie (MS)</vt:lpstr>
      <vt:lpstr>Blumenkunst (FS)</vt:lpstr>
      <vt:lpstr>Wirtschaftsinformatik (FS)</vt:lpstr>
      <vt:lpstr>Glasgestaltung(FS)</vt:lpstr>
      <vt:lpstr>Hotel- u. Gaststätteng.(2J)</vt:lpstr>
      <vt:lpstr>Hotel- u. Gaststätteng. (3J)</vt:lpstr>
      <vt:lpstr>Produktdesign(FS)</vt:lpstr>
      <vt:lpstr>Produktdesign(FS) alt</vt:lpstr>
      <vt:lpstr>Holzbetriebswirtschaft(FS)</vt:lpstr>
      <vt:lpstr>Textilbetriebswirtschaft(FS)</vt:lpstr>
      <vt:lpstr>Werklehrer(FS)</vt:lpstr>
      <vt:lpstr>Familienpflege(FS)</vt:lpstr>
      <vt:lpstr>FS_SV EPHA</vt:lpstr>
      <vt:lpstr>FS_SV HEP gF + HEJ</vt:lpstr>
      <vt:lpstr>FS_SV HEP PiA</vt:lpstr>
      <vt:lpstr>Z</vt:lpstr>
      <vt:lpstr>Augenoptik!Druckbereich</vt:lpstr>
      <vt:lpstr>Bautechnik!Druckbereich</vt:lpstr>
      <vt:lpstr>Bautechnik_Teilzeit!Druckbereich</vt:lpstr>
      <vt:lpstr>Bekleidungstechnik!Druckbereich</vt:lpstr>
      <vt:lpstr>'BFS Musikinstrumentenbau'!Druckbereich</vt:lpstr>
      <vt:lpstr>BFS_AnlagenSHK!Druckbereich</vt:lpstr>
      <vt:lpstr>BFS_AssInf!Druckbereich</vt:lpstr>
      <vt:lpstr>BFS_Bau!Druckbereich</vt:lpstr>
      <vt:lpstr>BFS_Bekleidung!Druckbereich</vt:lpstr>
      <vt:lpstr>BFS_BTA!Druckbereich</vt:lpstr>
      <vt:lpstr>BFS_CTA!Druckbereich</vt:lpstr>
      <vt:lpstr>BFS_EuroM!Druckbereich</vt:lpstr>
      <vt:lpstr>BFS_EuV!Druckbereich</vt:lpstr>
      <vt:lpstr>'BFS_EuV_SP_(BG)'!Druckbereich</vt:lpstr>
      <vt:lpstr>BFS_EuV_TZ!Druckbereich</vt:lpstr>
      <vt:lpstr>BFS_Farbe_Raum!Druckbereich</vt:lpstr>
      <vt:lpstr>BFS_Fertigungstechnik!Druckbereich</vt:lpstr>
      <vt:lpstr>BFS_Gastro!Druckbereich</vt:lpstr>
      <vt:lpstr>BFS_GlSchm!Druckbereich</vt:lpstr>
      <vt:lpstr>BFS_Holzbildhauer!Druckbereich</vt:lpstr>
      <vt:lpstr>BFS_IT_1J!Druckbereich</vt:lpstr>
      <vt:lpstr>BFS_IT_3J!Druckbereich</vt:lpstr>
      <vt:lpstr>BFS_KA!Druckbereich</vt:lpstr>
      <vt:lpstr>BFS_KoDesign!Druckbereich</vt:lpstr>
      <vt:lpstr>BFS_KP!Druckbereich</vt:lpstr>
      <vt:lpstr>BFS_LW!Druckbereich</vt:lpstr>
      <vt:lpstr>BFS_MB!Druckbereich</vt:lpstr>
      <vt:lpstr>BFS_MT!Druckbereich</vt:lpstr>
      <vt:lpstr>BFS_Produktdesign!Druckbereich</vt:lpstr>
      <vt:lpstr>BFS_Schreiner!Druckbereich</vt:lpstr>
      <vt:lpstr>BFS_SP!Druckbereich</vt:lpstr>
      <vt:lpstr>BFS_WiKo!Druckbereich</vt:lpstr>
      <vt:lpstr>'Blumenkunst (FS)'!Druckbereich</vt:lpstr>
      <vt:lpstr>'Buchbinder (MS)'!Druckbereich</vt:lpstr>
      <vt:lpstr>Druck!Druckbereich</vt:lpstr>
      <vt:lpstr>'Elektrohandwerk (MS)'!Druckbereich</vt:lpstr>
      <vt:lpstr>Elektrotechnik!Druckbereich</vt:lpstr>
      <vt:lpstr>'Elektrotechnik Teilzeit'!Druckbereich</vt:lpstr>
      <vt:lpstr>Fahrzeugtechnik!Druckbereich</vt:lpstr>
      <vt:lpstr>fak_EVM!Druckbereich</vt:lpstr>
      <vt:lpstr>fak_hpT4!Druckbereich</vt:lpstr>
      <vt:lpstr>fak_hpV!Druckbereich</vt:lpstr>
      <vt:lpstr>fak_med!Druckbereich</vt:lpstr>
      <vt:lpstr>fak_res_holz!Druckbereich</vt:lpstr>
      <vt:lpstr>'Familienpflege(FS)'!Druckbereich</vt:lpstr>
      <vt:lpstr>'Farb-Lacktechnik'!Druckbereich</vt:lpstr>
      <vt:lpstr>'Feinwerkmechanik (MS)'!Druckbereich</vt:lpstr>
      <vt:lpstr>Fleischereitechnik!Druckbereich</vt:lpstr>
      <vt:lpstr>'Friseure (MS)'!Druckbereich</vt:lpstr>
      <vt:lpstr>'FS_SV EPHA'!Druckbereich</vt:lpstr>
      <vt:lpstr>Glasbautechnik!Druckbereich</vt:lpstr>
      <vt:lpstr>'Glasgestaltung(FS)'!Druckbereich</vt:lpstr>
      <vt:lpstr>Glastechnik!Druckbereich</vt:lpstr>
      <vt:lpstr>Grundschulkindbetreuung!Druckbereich</vt:lpstr>
      <vt:lpstr>Heilerziehungspfl.Hilfe!Druckbereich</vt:lpstr>
      <vt:lpstr>'Heizung-Installateur (MS)'!Druckbereich</vt:lpstr>
      <vt:lpstr>HEP_2J!Druckbereich</vt:lpstr>
      <vt:lpstr>HEP_3J!Druckbereich</vt:lpstr>
      <vt:lpstr>'Holzbildhauer (MS)'!Druckbereich</vt:lpstr>
      <vt:lpstr>Holztechnik!Druckbereich</vt:lpstr>
      <vt:lpstr>'Hotel- u. Gaststätteng.(2J)'!Druckbereich</vt:lpstr>
      <vt:lpstr>IM_Buchbinder!Druckbereich</vt:lpstr>
      <vt:lpstr>'Keramik (MS)'!Druckbereich</vt:lpstr>
      <vt:lpstr>'Konditoren (MS)'!Druckbereich</vt:lpstr>
      <vt:lpstr>'Landmaschinen (MS)'!Druckbereich</vt:lpstr>
      <vt:lpstr>'Lebensmittelverar.-technik'!Druckbereich</vt:lpstr>
      <vt:lpstr>Logo!Druckbereich</vt:lpstr>
      <vt:lpstr>Maschinenbautechnik!Druckbereich</vt:lpstr>
      <vt:lpstr>Menü_BFS!Druckbereich</vt:lpstr>
      <vt:lpstr>Menü_FAK!Druckbereich</vt:lpstr>
      <vt:lpstr>Menü_FS!Druckbereich</vt:lpstr>
      <vt:lpstr>'Metallbauer (MS)'!Druckbereich</vt:lpstr>
      <vt:lpstr>Metallbautechnik!Druckbereich</vt:lpstr>
      <vt:lpstr>'Modellistik (MS)'!Druckbereich</vt:lpstr>
      <vt:lpstr>'Orthopädie (MS)'!Druckbereich</vt:lpstr>
      <vt:lpstr>'Produktdesign(FS)'!Druckbereich</vt:lpstr>
      <vt:lpstr>'Produktdesign(FS) alt'!Druckbereich</vt:lpstr>
      <vt:lpstr>Produktdesign_Glas!Druckbereich</vt:lpstr>
      <vt:lpstr>'Schreiner (MS)'!Druckbereich</vt:lpstr>
      <vt:lpstr>Steintechnik!Druckbereich</vt:lpstr>
      <vt:lpstr>'Textiltechnik '!Druckbereich</vt:lpstr>
      <vt:lpstr>'Werkstoff-Prüftechnik'!Druckbereich</vt:lpstr>
      <vt:lpstr>'Wirtschaftsinformatik (FS)'!Druckbereich</vt:lpstr>
      <vt:lpstr>'Zahntechniker (MS)'!Druckbereich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VI.3</dc:creator>
  <cp:lastModifiedBy>Rosmann, Matthias (StMUK)</cp:lastModifiedBy>
  <cp:lastPrinted>2023-10-06T08:10:39Z</cp:lastPrinted>
  <dcterms:created xsi:type="dcterms:W3CDTF">1999-04-09T06:26:27Z</dcterms:created>
  <dcterms:modified xsi:type="dcterms:W3CDTF">2026-03-13T08:18:18Z</dcterms:modified>
</cp:coreProperties>
</file>