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showInkAnnotation="0" saveExternalLinkValues="0"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G:\StMUK\Abteilungen\Abteilung VII\Referat VII_3\Gemeinsame Dateien\LEBE_Lehrerbedarf_Fachklassennummern\LEBE umspeichern\"/>
    </mc:Choice>
  </mc:AlternateContent>
  <xr:revisionPtr revIDLastSave="0" documentId="8_{C643004A-2422-443D-97EA-3BEE2223E679}" xr6:coauthVersionLast="47" xr6:coauthVersionMax="47" xr10:uidLastSave="{00000000-0000-0000-0000-000000000000}"/>
  <bookViews>
    <workbookView xWindow="-120" yWindow="-120" windowWidth="25440" windowHeight="15270" tabRatio="708" activeTab="1" xr2:uid="{00000000-000D-0000-FFFF-FFFF00000000}"/>
  </bookViews>
  <sheets>
    <sheet name="Änderungen 2026-27" sheetId="48" r:id="rId1"/>
    <sheet name="Startseite" sheetId="3" r:id="rId2"/>
    <sheet name="Formblatt1" sheetId="5" r:id="rId3"/>
    <sheet name="Formblatt5" sheetId="6" r:id="rId4"/>
    <sheet name="Formblatt6" sheetId="7" r:id="rId5"/>
    <sheet name="Datensatz" sheetId="8" r:id="rId6"/>
    <sheet name="Anrechnung" sheetId="24" r:id="rId7"/>
    <sheet name="Maske" sheetId="9" r:id="rId8"/>
  </sheets>
  <definedNames>
    <definedName name="_xlnm._FilterDatabase" localSheetId="5" hidden="1">Datensatz!$A$1:$N$2166</definedName>
    <definedName name="_xlnm.Print_Area" localSheetId="6">Anrechnung!$A$1:$E$30</definedName>
    <definedName name="_xlnm.Print_Area" localSheetId="2">Formblatt1!$A$1:$O$231</definedName>
    <definedName name="_xlnm.Print_Area" localSheetId="3">Formblatt5!$A$1:$M$98</definedName>
    <definedName name="_xlnm.Print_Area" localSheetId="4">Formblatt6!$A$2:$K$94</definedName>
    <definedName name="_xlnm.Print_Area" localSheetId="1">Startseite!$A$1:$I$30</definedName>
    <definedName name="_xlnm.Print_Titles" localSheetId="5">Datensatz!$1:$1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65" i="8" l="1"/>
  <c r="A265" i="8" s="1"/>
  <c r="D265" i="8"/>
  <c r="E264" i="8"/>
  <c r="A264" i="8" s="1"/>
  <c r="D264" i="8"/>
  <c r="E913" i="8"/>
  <c r="A913" i="8" s="1"/>
  <c r="D913" i="8"/>
  <c r="E912" i="8"/>
  <c r="A912" i="8" s="1"/>
  <c r="D912" i="8"/>
  <c r="E911" i="8"/>
  <c r="A911" i="8" s="1"/>
  <c r="D911" i="8"/>
  <c r="E2130" i="8"/>
  <c r="A2130" i="8" s="1"/>
  <c r="D2130" i="8"/>
  <c r="E2129" i="8"/>
  <c r="A2129" i="8" s="1"/>
  <c r="D2129" i="8"/>
  <c r="E2128" i="8"/>
  <c r="A2128" i="8" s="1"/>
  <c r="D2128" i="8"/>
  <c r="E1039" i="8"/>
  <c r="A1039" i="8" s="1"/>
  <c r="D1039" i="8"/>
  <c r="E1038" i="8"/>
  <c r="A1038" i="8" s="1"/>
  <c r="D1038" i="8"/>
  <c r="E1037" i="8"/>
  <c r="A1037" i="8" s="1"/>
  <c r="D1037" i="8"/>
  <c r="E635" i="8"/>
  <c r="A635" i="8" s="1"/>
  <c r="D635" i="8"/>
  <c r="E634" i="8"/>
  <c r="A634" i="8" s="1"/>
  <c r="D634" i="8"/>
  <c r="E633" i="8"/>
  <c r="A633" i="8" s="1"/>
  <c r="D633" i="8"/>
  <c r="E632" i="8"/>
  <c r="A632" i="8" s="1"/>
  <c r="D632" i="8"/>
  <c r="E1807" i="8"/>
  <c r="A1807" i="8" s="1"/>
  <c r="D1807" i="8"/>
  <c r="E1806" i="8"/>
  <c r="A1806" i="8" s="1"/>
  <c r="D1806" i="8"/>
  <c r="E1805" i="8"/>
  <c r="A1805" i="8" s="1"/>
  <c r="D1805" i="8"/>
  <c r="E362" i="8"/>
  <c r="A362" i="8" s="1"/>
  <c r="D362" i="8"/>
  <c r="E361" i="8"/>
  <c r="A361" i="8" s="1"/>
  <c r="D361" i="8"/>
  <c r="E368" i="8"/>
  <c r="A368" i="8" s="1"/>
  <c r="D368" i="8"/>
  <c r="E367" i="8"/>
  <c r="A367" i="8" s="1"/>
  <c r="D367" i="8"/>
  <c r="E366" i="8"/>
  <c r="A366" i="8" s="1"/>
  <c r="D366" i="8"/>
  <c r="E1391" i="8"/>
  <c r="A1391" i="8" s="1"/>
  <c r="D1391" i="8"/>
  <c r="E1390" i="8"/>
  <c r="A1390" i="8" s="1"/>
  <c r="D1390" i="8"/>
  <c r="E1389" i="8"/>
  <c r="A1389" i="8" s="1"/>
  <c r="D1389" i="8"/>
  <c r="E1388" i="8"/>
  <c r="A1388" i="8" s="1"/>
  <c r="D1388" i="8"/>
  <c r="E278" i="8"/>
  <c r="A278" i="8" s="1"/>
  <c r="D278" i="8"/>
  <c r="E1376" i="8"/>
  <c r="A1376" i="8" s="1"/>
  <c r="D1376" i="8"/>
  <c r="E1374" i="8"/>
  <c r="A1374" i="8" s="1"/>
  <c r="D1374" i="8"/>
  <c r="E1373" i="8"/>
  <c r="A1373" i="8" s="1"/>
  <c r="D1373" i="8"/>
  <c r="E39" i="48" l="1"/>
  <c r="A39" i="48" s="1"/>
  <c r="D39" i="48"/>
  <c r="E1836" i="8"/>
  <c r="A1836" i="8" s="1"/>
  <c r="D1836" i="8"/>
  <c r="E38" i="48" l="1"/>
  <c r="D38" i="48"/>
  <c r="A38" i="48"/>
  <c r="A34" i="48"/>
  <c r="A35" i="48"/>
  <c r="E37" i="48"/>
  <c r="A37" i="48" s="1"/>
  <c r="D37" i="48"/>
  <c r="E36" i="48"/>
  <c r="A36" i="48" s="1"/>
  <c r="D36" i="48"/>
  <c r="E35" i="48"/>
  <c r="D35" i="48"/>
  <c r="E34" i="48"/>
  <c r="D34" i="48"/>
  <c r="E33" i="48"/>
  <c r="A33" i="48" s="1"/>
  <c r="D33" i="48"/>
  <c r="E32" i="48"/>
  <c r="A32" i="48" s="1"/>
  <c r="D32" i="48"/>
  <c r="E31" i="48"/>
  <c r="A31" i="48" s="1"/>
  <c r="D31" i="48"/>
  <c r="E30" i="48"/>
  <c r="A30" i="48" s="1"/>
  <c r="D30" i="48"/>
  <c r="E255" i="8" l="1"/>
  <c r="A255" i="8" s="1"/>
  <c r="D255" i="8"/>
  <c r="E254" i="8"/>
  <c r="A254" i="8" s="1"/>
  <c r="D254" i="8"/>
  <c r="E253" i="8"/>
  <c r="A253" i="8" s="1"/>
  <c r="D253" i="8"/>
  <c r="E130" i="8"/>
  <c r="A130" i="8" s="1"/>
  <c r="D130" i="8"/>
  <c r="E123" i="8"/>
  <c r="A123" i="8" s="1"/>
  <c r="D123" i="8"/>
  <c r="E122" i="8"/>
  <c r="A122" i="8" s="1"/>
  <c r="D122" i="8"/>
  <c r="E131" i="8"/>
  <c r="A131" i="8" s="1"/>
  <c r="D131" i="8"/>
  <c r="E120" i="8"/>
  <c r="A120" i="8" s="1"/>
  <c r="D120" i="8"/>
  <c r="E1488" i="8"/>
  <c r="A1488" i="8" s="1"/>
  <c r="D1488" i="8"/>
  <c r="E1486" i="8"/>
  <c r="A1486" i="8" s="1"/>
  <c r="D1486" i="8"/>
  <c r="E845" i="8" l="1"/>
  <c r="A845" i="8" s="1"/>
  <c r="D845" i="8"/>
  <c r="E29" i="48"/>
  <c r="D29" i="48"/>
  <c r="E28" i="48"/>
  <c r="A28" i="48" s="1"/>
  <c r="D28" i="48"/>
  <c r="A27" i="48"/>
  <c r="A26" i="48"/>
  <c r="A25" i="48"/>
  <c r="A24" i="48"/>
  <c r="A23" i="48"/>
  <c r="A22" i="48"/>
  <c r="E21" i="48"/>
  <c r="A21" i="48" s="1"/>
  <c r="E20" i="48"/>
  <c r="D20" i="48"/>
  <c r="E19" i="48"/>
  <c r="A19" i="48" s="1"/>
  <c r="D19" i="48"/>
  <c r="E18" i="48"/>
  <c r="D18" i="48"/>
  <c r="E17" i="48"/>
  <c r="D17" i="48"/>
  <c r="E16" i="48"/>
  <c r="D16" i="48"/>
  <c r="E15" i="48"/>
  <c r="D15" i="48"/>
  <c r="E14" i="48"/>
  <c r="A14" i="48" s="1"/>
  <c r="D14" i="48"/>
  <c r="D13" i="48"/>
  <c r="A13" i="48"/>
  <c r="D12" i="48"/>
  <c r="A12" i="48"/>
  <c r="D11" i="48"/>
  <c r="A11" i="48"/>
  <c r="D10" i="48"/>
  <c r="A10" i="48"/>
  <c r="D9" i="48"/>
  <c r="A9" i="48"/>
  <c r="D8" i="48"/>
  <c r="A8" i="48"/>
  <c r="D7" i="48"/>
  <c r="A7" i="48"/>
  <c r="D6" i="48"/>
  <c r="A6" i="48"/>
  <c r="D5" i="48"/>
  <c r="A5" i="48"/>
  <c r="E418" i="8"/>
  <c r="A418" i="8" s="1"/>
  <c r="D418" i="8"/>
  <c r="E423" i="8"/>
  <c r="A423" i="8" s="1"/>
  <c r="D423" i="8"/>
  <c r="E427" i="8"/>
  <c r="A427" i="8" s="1"/>
  <c r="D427" i="8"/>
  <c r="E425" i="8"/>
  <c r="A425" i="8" s="1"/>
  <c r="D425" i="8"/>
  <c r="E2110" i="8"/>
  <c r="A2110" i="8" s="1"/>
  <c r="D2110" i="8"/>
  <c r="E2109" i="8"/>
  <c r="A2109" i="8" s="1"/>
  <c r="D2109" i="8"/>
  <c r="E2108" i="8"/>
  <c r="A2108" i="8" s="1"/>
  <c r="D2108" i="8"/>
  <c r="E2107" i="8"/>
  <c r="A2107" i="8" s="1"/>
  <c r="D2107" i="8"/>
  <c r="D998" i="8"/>
  <c r="E998" i="8"/>
  <c r="A998" i="8" s="1"/>
  <c r="E1983" i="8" l="1"/>
  <c r="A1983" i="8" s="1"/>
  <c r="D1983" i="8"/>
  <c r="E1982" i="8"/>
  <c r="A1982" i="8" s="1"/>
  <c r="D1982" i="8"/>
  <c r="E1981" i="8"/>
  <c r="A1981" i="8" s="1"/>
  <c r="D1981" i="8"/>
  <c r="E1980" i="8"/>
  <c r="A1980" i="8" s="1"/>
  <c r="D1980" i="8"/>
  <c r="J30" i="6"/>
  <c r="E1823" i="8" l="1"/>
  <c r="D1823" i="8"/>
  <c r="E1826" i="8"/>
  <c r="D1826" i="8"/>
  <c r="E1372" i="8"/>
  <c r="A1372" i="8" s="1"/>
  <c r="D1372" i="8"/>
  <c r="E1371" i="8"/>
  <c r="A1371" i="8" s="1"/>
  <c r="D1371" i="8"/>
  <c r="E2118" i="8"/>
  <c r="A2118" i="8" s="1"/>
  <c r="D2118" i="8"/>
  <c r="E2133" i="8"/>
  <c r="E2132" i="8"/>
  <c r="A2132" i="8" s="1"/>
  <c r="D2132" i="8"/>
  <c r="E1092" i="8"/>
  <c r="A1092" i="8" s="1"/>
  <c r="D1092" i="8"/>
  <c r="E276" i="8"/>
  <c r="A276" i="8" s="1"/>
  <c r="D276" i="8"/>
  <c r="E132" i="8"/>
  <c r="A132" i="8" s="1"/>
  <c r="D132" i="8"/>
  <c r="E20" i="8" l="1"/>
  <c r="A20" i="8" s="1"/>
  <c r="D20" i="8"/>
  <c r="E17" i="8"/>
  <c r="A17" i="8" s="1"/>
  <c r="D17" i="8"/>
  <c r="E1318" i="8" l="1"/>
  <c r="A1318" i="8" s="1"/>
  <c r="D1318" i="8"/>
  <c r="E1317" i="8"/>
  <c r="A1317" i="8" s="1"/>
  <c r="D1317" i="8"/>
  <c r="E1313" i="8"/>
  <c r="A1313" i="8" s="1"/>
  <c r="D1313" i="8"/>
  <c r="E1312" i="8"/>
  <c r="A1312" i="8" s="1"/>
  <c r="D1312" i="8"/>
  <c r="E460" i="8" l="1"/>
  <c r="A460" i="8" s="1"/>
  <c r="D460" i="8"/>
  <c r="E459" i="8"/>
  <c r="A459" i="8" s="1"/>
  <c r="D459" i="8"/>
  <c r="G21" i="5" l="1"/>
  <c r="E21" i="5"/>
  <c r="E22" i="5"/>
  <c r="D1821" i="8" l="1"/>
  <c r="E1821" i="8"/>
  <c r="D1828" i="8"/>
  <c r="E1828" i="8"/>
  <c r="E275" i="8" l="1"/>
  <c r="A275" i="8" s="1"/>
  <c r="D275" i="8"/>
  <c r="E274" i="8"/>
  <c r="A274" i="8" s="1"/>
  <c r="D274" i="8"/>
  <c r="E267" i="8"/>
  <c r="A267" i="8" s="1"/>
  <c r="D267" i="8"/>
  <c r="E266" i="8"/>
  <c r="A266" i="8" s="1"/>
  <c r="D266" i="8"/>
  <c r="E1770" i="8"/>
  <c r="A1770" i="8" s="1"/>
  <c r="D1770" i="8"/>
  <c r="E1771" i="8"/>
  <c r="A1771" i="8" s="1"/>
  <c r="D1771" i="8"/>
  <c r="E1769" i="8"/>
  <c r="A1769" i="8" s="1"/>
  <c r="D1769" i="8"/>
  <c r="E1772" i="8"/>
  <c r="A1772" i="8" s="1"/>
  <c r="E1773" i="8"/>
  <c r="A1773" i="8" s="1"/>
  <c r="E1774" i="8"/>
  <c r="A1774" i="8" s="1"/>
  <c r="D1774" i="8"/>
  <c r="D1773" i="8"/>
  <c r="D1772" i="8"/>
  <c r="E477" i="8"/>
  <c r="A477" i="8" s="1"/>
  <c r="D477" i="8"/>
  <c r="E476" i="8"/>
  <c r="A476" i="8" s="1"/>
  <c r="D476" i="8"/>
  <c r="E475" i="8"/>
  <c r="A475" i="8" s="1"/>
  <c r="D475" i="8"/>
  <c r="E474" i="8"/>
  <c r="A474" i="8" s="1"/>
  <c r="D474" i="8"/>
  <c r="E473" i="8"/>
  <c r="A473" i="8" s="1"/>
  <c r="D473" i="8"/>
  <c r="E472" i="8"/>
  <c r="A472" i="8" s="1"/>
  <c r="D472" i="8"/>
  <c r="E1844" i="8"/>
  <c r="A1844" i="8" s="1"/>
  <c r="D1844" i="8"/>
  <c r="G24" i="5" l="1"/>
  <c r="G23" i="5"/>
  <c r="G22" i="5"/>
  <c r="G20" i="5"/>
  <c r="E23" i="5"/>
  <c r="E24" i="5"/>
  <c r="E20" i="5"/>
  <c r="E37" i="6" s="1"/>
  <c r="K19" i="5" l="1"/>
  <c r="I21" i="5" l="1"/>
  <c r="J21" i="5"/>
  <c r="I22" i="5"/>
  <c r="J22" i="5"/>
  <c r="F20" i="5"/>
  <c r="O20" i="5"/>
  <c r="J20" i="5"/>
  <c r="I20" i="5"/>
  <c r="O24" i="5"/>
  <c r="J24" i="5"/>
  <c r="I24" i="5"/>
  <c r="O23" i="5"/>
  <c r="J23" i="5"/>
  <c r="I23" i="5"/>
  <c r="D16" i="5"/>
  <c r="N20" i="5" l="1"/>
  <c r="L20" i="5"/>
  <c r="F22" i="5"/>
  <c r="N22" i="5" s="1"/>
  <c r="F21" i="5"/>
  <c r="F24" i="5"/>
  <c r="M24" i="5" s="1"/>
  <c r="F23" i="5"/>
  <c r="L23" i="5" s="1"/>
  <c r="H20" i="5"/>
  <c r="K20" i="5" s="1"/>
  <c r="M20" i="5"/>
  <c r="E25" i="5"/>
  <c r="F25" i="5" s="1"/>
  <c r="H21" i="5" l="1"/>
  <c r="K21" i="5" s="1"/>
  <c r="L21" i="5"/>
  <c r="H22" i="5"/>
  <c r="K22" i="5" s="1"/>
  <c r="L22" i="5"/>
  <c r="M22" i="5"/>
  <c r="H24" i="5"/>
  <c r="K24" i="5" s="1"/>
  <c r="M23" i="5"/>
  <c r="N23" i="5"/>
  <c r="N24" i="5"/>
  <c r="H23" i="5"/>
  <c r="K23" i="5" s="1"/>
  <c r="L24" i="5"/>
  <c r="M21" i="5"/>
  <c r="N21" i="5"/>
  <c r="E1487" i="8" l="1"/>
  <c r="A1487" i="8" s="1"/>
  <c r="D1487" i="8"/>
  <c r="E844" i="8" l="1"/>
  <c r="A844" i="8" s="1"/>
  <c r="D844" i="8"/>
  <c r="E2122" i="8"/>
  <c r="A2122" i="8" s="1"/>
  <c r="D2122" i="8"/>
  <c r="E722" i="8" l="1"/>
  <c r="A722" i="8" s="1"/>
  <c r="D722" i="8"/>
  <c r="E725" i="8"/>
  <c r="A725" i="8" s="1"/>
  <c r="D725" i="8"/>
  <c r="E453" i="8"/>
  <c r="A453" i="8" s="1"/>
  <c r="D453" i="8"/>
  <c r="E452" i="8"/>
  <c r="A452" i="8" s="1"/>
  <c r="D452" i="8"/>
  <c r="E451" i="8"/>
  <c r="A451" i="8" s="1"/>
  <c r="D451" i="8"/>
  <c r="E450" i="8"/>
  <c r="A450" i="8" s="1"/>
  <c r="D450" i="8"/>
  <c r="E465" i="8"/>
  <c r="A465" i="8" s="1"/>
  <c r="D465" i="8"/>
  <c r="E1199" i="8" l="1"/>
  <c r="A1199" i="8" s="1"/>
  <c r="D1199" i="8"/>
  <c r="E1197" i="8"/>
  <c r="A1197" i="8" s="1"/>
  <c r="D1197" i="8"/>
  <c r="E1196" i="8"/>
  <c r="A1196" i="8" s="1"/>
  <c r="D1196" i="8"/>
  <c r="E1193" i="8"/>
  <c r="A1193" i="8" s="1"/>
  <c r="D1193" i="8"/>
  <c r="E1194" i="8"/>
  <c r="A1194" i="8" s="1"/>
  <c r="D1194" i="8"/>
  <c r="E1192" i="8"/>
  <c r="A1192" i="8" s="1"/>
  <c r="D1192" i="8"/>
  <c r="E1183" i="8"/>
  <c r="A1183" i="8" s="1"/>
  <c r="D1183" i="8"/>
  <c r="E1195" i="8"/>
  <c r="A1195" i="8" s="1"/>
  <c r="D1195" i="8"/>
  <c r="E1198" i="8"/>
  <c r="A1198" i="8" s="1"/>
  <c r="D1198" i="8"/>
  <c r="D1191" i="8"/>
  <c r="E1191" i="8"/>
  <c r="A1191" i="8" s="1"/>
  <c r="D1189" i="8"/>
  <c r="E1189" i="8"/>
  <c r="A1189" i="8" s="1"/>
  <c r="E422" i="8" l="1"/>
  <c r="A422" i="8" s="1"/>
  <c r="D422" i="8"/>
  <c r="E426" i="8"/>
  <c r="A426" i="8" s="1"/>
  <c r="D426" i="8"/>
  <c r="E424" i="8"/>
  <c r="A424" i="8" s="1"/>
  <c r="D424" i="8"/>
  <c r="E417" i="8"/>
  <c r="A417" i="8" s="1"/>
  <c r="D417" i="8"/>
  <c r="E682" i="8" l="1"/>
  <c r="A682" i="8" s="1"/>
  <c r="D682" i="8"/>
  <c r="E680" i="8"/>
  <c r="A680" i="8" s="1"/>
  <c r="D680" i="8"/>
  <c r="D715" i="8" l="1"/>
  <c r="D720" i="8"/>
  <c r="E765" i="8" l="1"/>
  <c r="A765" i="8" s="1"/>
  <c r="D765" i="8"/>
  <c r="E764" i="8"/>
  <c r="A764" i="8" s="1"/>
  <c r="D764" i="8"/>
  <c r="D1843" i="8" l="1"/>
  <c r="E1843" i="8"/>
  <c r="A1843" i="8" s="1"/>
  <c r="D1775" i="8"/>
  <c r="E1775" i="8"/>
  <c r="A1775" i="8" s="1"/>
  <c r="D1776" i="8"/>
  <c r="E1776" i="8"/>
  <c r="A1776" i="8" s="1"/>
  <c r="D1777" i="8"/>
  <c r="E1777" i="8"/>
  <c r="A1777" i="8" s="1"/>
  <c r="D1778" i="8"/>
  <c r="E1778" i="8"/>
  <c r="A1778" i="8" s="1"/>
  <c r="D1779" i="8"/>
  <c r="E1779" i="8"/>
  <c r="A1779" i="8" s="1"/>
  <c r="D1780" i="8"/>
  <c r="E1780" i="8"/>
  <c r="A1780" i="8" s="1"/>
  <c r="D1781" i="8"/>
  <c r="E1781" i="8"/>
  <c r="A1781" i="8" s="1"/>
  <c r="D1782" i="8"/>
  <c r="E1782" i="8"/>
  <c r="A1782" i="8" s="1"/>
  <c r="E28" i="6" l="1"/>
  <c r="E1819" i="8" l="1"/>
  <c r="E1818" i="8"/>
  <c r="A1818" i="8" s="1"/>
  <c r="E1816" i="8"/>
  <c r="A1816" i="8" s="1"/>
  <c r="E1827" i="8"/>
  <c r="A1827" i="8" s="1"/>
  <c r="E1829" i="8"/>
  <c r="D1819" i="8"/>
  <c r="D1818" i="8"/>
  <c r="D1816" i="8"/>
  <c r="D1827" i="8"/>
  <c r="D1829" i="8"/>
  <c r="A1819" i="8" l="1"/>
  <c r="A1829" i="8"/>
  <c r="E1356" i="8"/>
  <c r="A1356" i="8" s="1"/>
  <c r="D1356" i="8"/>
  <c r="E1355" i="8"/>
  <c r="A1355" i="8" s="1"/>
  <c r="D1355" i="8"/>
  <c r="E1354" i="8"/>
  <c r="A1354" i="8" s="1"/>
  <c r="D1354" i="8"/>
  <c r="E1353" i="8"/>
  <c r="A1353" i="8" s="1"/>
  <c r="D1353" i="8"/>
  <c r="E1352" i="8"/>
  <c r="A1352" i="8" s="1"/>
  <c r="D1352" i="8"/>
  <c r="E1351" i="8"/>
  <c r="A1351" i="8" s="1"/>
  <c r="D1351" i="8"/>
  <c r="E2131" i="8"/>
  <c r="A2131" i="8" s="1"/>
  <c r="D2131" i="8"/>
  <c r="A2133" i="8"/>
  <c r="D2133" i="8"/>
  <c r="E986" i="8"/>
  <c r="A986" i="8" s="1"/>
  <c r="D986" i="8"/>
  <c r="E985" i="8"/>
  <c r="A985" i="8" s="1"/>
  <c r="D985" i="8"/>
  <c r="E984" i="8"/>
  <c r="A984" i="8" s="1"/>
  <c r="D984" i="8"/>
  <c r="E794" i="8"/>
  <c r="A794" i="8" s="1"/>
  <c r="D794" i="8"/>
  <c r="E793" i="8"/>
  <c r="A793" i="8" s="1"/>
  <c r="D793" i="8"/>
  <c r="E792" i="8"/>
  <c r="A792" i="8" s="1"/>
  <c r="D792" i="8"/>
  <c r="E2119" i="8"/>
  <c r="A2119" i="8" s="1"/>
  <c r="D2119" i="8"/>
  <c r="E2117" i="8"/>
  <c r="A2117" i="8" s="1"/>
  <c r="D2117" i="8"/>
  <c r="E1127" i="8"/>
  <c r="A1127" i="8" s="1"/>
  <c r="D1127" i="8"/>
  <c r="E1126" i="8"/>
  <c r="A1126" i="8" s="1"/>
  <c r="D1126" i="8"/>
  <c r="E1129" i="8"/>
  <c r="A1129" i="8" s="1"/>
  <c r="D1129" i="8"/>
  <c r="E1128" i="8"/>
  <c r="A1128" i="8" s="1"/>
  <c r="D1128" i="8"/>
  <c r="J31" i="6"/>
  <c r="J29" i="6"/>
  <c r="J28" i="6"/>
  <c r="D1808" i="8" l="1"/>
  <c r="E648" i="8" l="1"/>
  <c r="A648" i="8" s="1"/>
  <c r="E649" i="8"/>
  <c r="A649" i="8" s="1"/>
  <c r="D648" i="8"/>
  <c r="D649" i="8"/>
  <c r="E647" i="8"/>
  <c r="A647" i="8" s="1"/>
  <c r="D647" i="8"/>
  <c r="E795" i="8"/>
  <c r="A795" i="8" s="1"/>
  <c r="D795" i="8"/>
  <c r="E980" i="8" l="1"/>
  <c r="A980" i="8" s="1"/>
  <c r="D980" i="8"/>
  <c r="E979" i="8"/>
  <c r="A979" i="8" s="1"/>
  <c r="D979" i="8"/>
  <c r="E978" i="8"/>
  <c r="A978" i="8" s="1"/>
  <c r="D978" i="8"/>
  <c r="D463" i="8"/>
  <c r="E463" i="8"/>
  <c r="E421" i="8" l="1"/>
  <c r="A421" i="8" s="1"/>
  <c r="D421" i="8"/>
  <c r="E2140" i="8"/>
  <c r="D2140" i="8"/>
  <c r="E420" i="8"/>
  <c r="A420" i="8" s="1"/>
  <c r="D420" i="8"/>
  <c r="E2138" i="8"/>
  <c r="D2138" i="8"/>
  <c r="E419" i="8"/>
  <c r="A419" i="8" s="1"/>
  <c r="D419" i="8"/>
  <c r="E2136" i="8"/>
  <c r="D2136" i="8"/>
  <c r="E416" i="8"/>
  <c r="A416" i="8" s="1"/>
  <c r="D416" i="8"/>
  <c r="E2078" i="8" l="1"/>
  <c r="A2078" i="8" s="1"/>
  <c r="D2078" i="8"/>
  <c r="E1919" i="8"/>
  <c r="A1919" i="8" s="1"/>
  <c r="D1919" i="8"/>
  <c r="E1918" i="8"/>
  <c r="A1918" i="8" s="1"/>
  <c r="D1918" i="8"/>
  <c r="E741" i="8" l="1"/>
  <c r="A741" i="8" s="1"/>
  <c r="D741" i="8"/>
  <c r="E707" i="8" l="1"/>
  <c r="A707" i="8" s="1"/>
  <c r="D707" i="8"/>
  <c r="E718" i="8"/>
  <c r="A718" i="8" s="1"/>
  <c r="D718" i="8"/>
  <c r="E720" i="8"/>
  <c r="A720" i="8" s="1"/>
  <c r="E721" i="8"/>
  <c r="A721" i="8" s="1"/>
  <c r="D721" i="8"/>
  <c r="E677" i="8"/>
  <c r="A677" i="8" s="1"/>
  <c r="D677" i="8"/>
  <c r="E669" i="8" l="1"/>
  <c r="A669" i="8" s="1"/>
  <c r="D669" i="8"/>
  <c r="E676" i="8"/>
  <c r="A676" i="8" s="1"/>
  <c r="D676" i="8"/>
  <c r="E1345" i="8" l="1"/>
  <c r="A1345" i="8" s="1"/>
  <c r="D1345" i="8"/>
  <c r="E537" i="8"/>
  <c r="A537" i="8" s="1"/>
  <c r="D537" i="8"/>
  <c r="E515" i="8"/>
  <c r="A515" i="8" s="1"/>
  <c r="D515" i="8"/>
  <c r="E512" i="8"/>
  <c r="A512" i="8" s="1"/>
  <c r="D512" i="8"/>
  <c r="E445" i="8" l="1"/>
  <c r="A445" i="8" s="1"/>
  <c r="D445" i="8"/>
  <c r="E447" i="8"/>
  <c r="A447" i="8" s="1"/>
  <c r="D447" i="8"/>
  <c r="E443" i="8"/>
  <c r="A443" i="8" s="1"/>
  <c r="D443" i="8"/>
  <c r="E449" i="8"/>
  <c r="A449" i="8" s="1"/>
  <c r="D449" i="8"/>
  <c r="E464" i="8" l="1"/>
  <c r="A464" i="8" s="1"/>
  <c r="D464" i="8"/>
  <c r="E839" i="8" l="1"/>
  <c r="A839" i="8" s="1"/>
  <c r="D839" i="8"/>
  <c r="E1704" i="8" l="1"/>
  <c r="A1704" i="8" s="1"/>
  <c r="E1702" i="8"/>
  <c r="A1702" i="8" s="1"/>
  <c r="D1702" i="8"/>
  <c r="D1704" i="8"/>
  <c r="E735" i="8" l="1"/>
  <c r="A735" i="8" s="1"/>
  <c r="D735" i="8"/>
  <c r="E734" i="8"/>
  <c r="A734" i="8" s="1"/>
  <c r="D734" i="8"/>
  <c r="E1758" i="8" l="1"/>
  <c r="A1758" i="8" s="1"/>
  <c r="D1758" i="8"/>
  <c r="E1757" i="8"/>
  <c r="A1757" i="8" s="1"/>
  <c r="D1757" i="8"/>
  <c r="E298" i="8" l="1"/>
  <c r="A298" i="8" s="1"/>
  <c r="D298" i="8"/>
  <c r="E297" i="8"/>
  <c r="A297" i="8" s="1"/>
  <c r="D297" i="8"/>
  <c r="E296" i="8"/>
  <c r="A296" i="8" s="1"/>
  <c r="D296" i="8"/>
  <c r="E295" i="8"/>
  <c r="A295" i="8" s="1"/>
  <c r="D295" i="8"/>
  <c r="E294" i="8"/>
  <c r="A294" i="8" s="1"/>
  <c r="D294" i="8"/>
  <c r="E291" i="8"/>
  <c r="A291" i="8" s="1"/>
  <c r="D291" i="8"/>
  <c r="E323" i="8" l="1"/>
  <c r="A323" i="8" s="1"/>
  <c r="D323" i="8"/>
  <c r="E338" i="8"/>
  <c r="A338" i="8" s="1"/>
  <c r="D338" i="8"/>
  <c r="E335" i="8"/>
  <c r="A335" i="8" s="1"/>
  <c r="D335" i="8"/>
  <c r="E332" i="8"/>
  <c r="A332" i="8" s="1"/>
  <c r="D332" i="8"/>
  <c r="E329" i="8"/>
  <c r="A329" i="8" s="1"/>
  <c r="D329" i="8"/>
  <c r="E326" i="8"/>
  <c r="A326" i="8" s="1"/>
  <c r="D326" i="8"/>
  <c r="E340" i="8" l="1"/>
  <c r="A340" i="8" s="1"/>
  <c r="D340" i="8"/>
  <c r="E337" i="8"/>
  <c r="A337" i="8" s="1"/>
  <c r="D337" i="8"/>
  <c r="E334" i="8"/>
  <c r="A334" i="8" s="1"/>
  <c r="D334" i="8"/>
  <c r="E331" i="8"/>
  <c r="A331" i="8" s="1"/>
  <c r="D331" i="8"/>
  <c r="E328" i="8"/>
  <c r="A328" i="8" s="1"/>
  <c r="D328" i="8"/>
  <c r="E325" i="8" l="1"/>
  <c r="A325" i="8" s="1"/>
  <c r="D325" i="8"/>
  <c r="E324" i="8"/>
  <c r="A324" i="8" s="1"/>
  <c r="D324" i="8"/>
  <c r="E768" i="8" l="1"/>
  <c r="A768" i="8" s="1"/>
  <c r="D768" i="8"/>
  <c r="E1308" i="8" l="1"/>
  <c r="A1308" i="8" s="1"/>
  <c r="D1308" i="8"/>
  <c r="E1306" i="8"/>
  <c r="A1306" i="8" s="1"/>
  <c r="D1306" i="8"/>
  <c r="E1995" i="8" l="1"/>
  <c r="A1995" i="8" s="1"/>
  <c r="D1995" i="8"/>
  <c r="E1994" i="8"/>
  <c r="A1994" i="8" s="1"/>
  <c r="D1994" i="8"/>
  <c r="E1992" i="8"/>
  <c r="A1992" i="8" s="1"/>
  <c r="D1992" i="8"/>
  <c r="E1991" i="8"/>
  <c r="A1991" i="8" s="1"/>
  <c r="D1991" i="8"/>
  <c r="E1993" i="8"/>
  <c r="A1993" i="8" s="1"/>
  <c r="D1993" i="8"/>
  <c r="E1990" i="8"/>
  <c r="A1990" i="8" s="1"/>
  <c r="D1990" i="8"/>
  <c r="E2056" i="8"/>
  <c r="A2056" i="8" s="1"/>
  <c r="D2056" i="8"/>
  <c r="E2055" i="8"/>
  <c r="A2055" i="8" s="1"/>
  <c r="D2055" i="8"/>
  <c r="E2054" i="8"/>
  <c r="A2054" i="8" s="1"/>
  <c r="D2054" i="8"/>
  <c r="D2053" i="8"/>
  <c r="E2053" i="8"/>
  <c r="A2053" i="8" s="1"/>
  <c r="E733" i="8"/>
  <c r="A733" i="8" s="1"/>
  <c r="D733" i="8"/>
  <c r="E891" i="8"/>
  <c r="A891" i="8" s="1"/>
  <c r="D891" i="8"/>
  <c r="E769" i="8"/>
  <c r="A769" i="8" s="1"/>
  <c r="D769" i="8"/>
  <c r="E770" i="8"/>
  <c r="A770" i="8" s="1"/>
  <c r="D770" i="8"/>
  <c r="E766" i="8"/>
  <c r="A766" i="8" s="1"/>
  <c r="E767" i="8"/>
  <c r="A767" i="8" s="1"/>
  <c r="D766" i="8"/>
  <c r="D767" i="8"/>
  <c r="E538" i="8" l="1"/>
  <c r="A538" i="8" s="1"/>
  <c r="D538" i="8"/>
  <c r="E711" i="8" l="1"/>
  <c r="A711" i="8" s="1"/>
  <c r="D711" i="8"/>
  <c r="E717" i="8"/>
  <c r="A717" i="8" s="1"/>
  <c r="D717" i="8"/>
  <c r="E712" i="8" l="1"/>
  <c r="A712" i="8" s="1"/>
  <c r="D712" i="8"/>
  <c r="E710" i="8"/>
  <c r="A710" i="8" s="1"/>
  <c r="D710" i="8"/>
  <c r="E674" i="8" l="1"/>
  <c r="A674" i="8" s="1"/>
  <c r="D674" i="8"/>
  <c r="E675" i="8"/>
  <c r="A675" i="8" s="1"/>
  <c r="D675" i="8"/>
  <c r="E740" i="8"/>
  <c r="A740" i="8" s="1"/>
  <c r="D740" i="8"/>
  <c r="D655" i="8"/>
  <c r="E655" i="8"/>
  <c r="A655" i="8" s="1"/>
  <c r="D672" i="8"/>
  <c r="E672" i="8"/>
  <c r="A672" i="8" s="1"/>
  <c r="D444" i="8" l="1"/>
  <c r="E444" i="8"/>
  <c r="A444" i="8" s="1"/>
  <c r="A463" i="8" l="1"/>
  <c r="E1186" i="8" l="1"/>
  <c r="A1186" i="8" s="1"/>
  <c r="D1186" i="8"/>
  <c r="E1179" i="8"/>
  <c r="A1179" i="8" s="1"/>
  <c r="D1179" i="8"/>
  <c r="E1175" i="8"/>
  <c r="A1175" i="8" s="1"/>
  <c r="D1175" i="8"/>
  <c r="E1188" i="8"/>
  <c r="A1188" i="8" s="1"/>
  <c r="D1188" i="8"/>
  <c r="E1177" i="8"/>
  <c r="A1177" i="8" s="1"/>
  <c r="D1177" i="8"/>
  <c r="E1184" i="8"/>
  <c r="A1184" i="8" s="1"/>
  <c r="D1184" i="8"/>
  <c r="E1181" i="8"/>
  <c r="A1181" i="8" s="1"/>
  <c r="D1181" i="8"/>
  <c r="D1408" i="8"/>
  <c r="E1408" i="8"/>
  <c r="A1408" i="8" s="1"/>
  <c r="D456" i="8"/>
  <c r="E456" i="8"/>
  <c r="A456" i="8" s="1"/>
  <c r="D457" i="8"/>
  <c r="E457" i="8"/>
  <c r="A457" i="8" s="1"/>
  <c r="D458" i="8"/>
  <c r="E458" i="8"/>
  <c r="A458" i="8" s="1"/>
  <c r="D454" i="8"/>
  <c r="E454" i="8"/>
  <c r="A454" i="8" s="1"/>
  <c r="D455" i="8"/>
  <c r="E455" i="8"/>
  <c r="A455" i="8" s="1"/>
  <c r="D448" i="8"/>
  <c r="E448" i="8"/>
  <c r="A448" i="8" s="1"/>
  <c r="D442" i="8"/>
  <c r="E442" i="8"/>
  <c r="A442" i="8" s="1"/>
  <c r="D1344" i="8" l="1"/>
  <c r="E1344" i="8"/>
  <c r="A1344" i="8" s="1"/>
  <c r="E973" i="8" l="1"/>
  <c r="A973" i="8" s="1"/>
  <c r="D973" i="8"/>
  <c r="E971" i="8"/>
  <c r="A971" i="8" s="1"/>
  <c r="D971" i="8"/>
  <c r="E963" i="8"/>
  <c r="A963" i="8" s="1"/>
  <c r="D963" i="8"/>
  <c r="E959" i="8"/>
  <c r="A959" i="8" s="1"/>
  <c r="D959" i="8"/>
  <c r="E969" i="8"/>
  <c r="A969" i="8" s="1"/>
  <c r="D969" i="8"/>
  <c r="E967" i="8"/>
  <c r="A967" i="8" s="1"/>
  <c r="D967" i="8"/>
  <c r="E965" i="8"/>
  <c r="A965" i="8" s="1"/>
  <c r="D965" i="8"/>
  <c r="E1703" i="8"/>
  <c r="A1703" i="8" s="1"/>
  <c r="D1703" i="8"/>
  <c r="E1701" i="8"/>
  <c r="A1701" i="8" s="1"/>
  <c r="D1701" i="8"/>
  <c r="E1708" i="8"/>
  <c r="A1708" i="8" s="1"/>
  <c r="D1708" i="8"/>
  <c r="E1706" i="8"/>
  <c r="A1706" i="8" s="1"/>
  <c r="D1706" i="8"/>
  <c r="D1705" i="8"/>
  <c r="E955" i="8" l="1"/>
  <c r="A955" i="8" s="1"/>
  <c r="D955" i="8"/>
  <c r="D956" i="8"/>
  <c r="E956" i="8"/>
  <c r="A956" i="8" s="1"/>
  <c r="D960" i="8"/>
  <c r="E960" i="8"/>
  <c r="A960" i="8" s="1"/>
  <c r="D895" i="8"/>
  <c r="E895" i="8"/>
  <c r="A895" i="8" s="1"/>
  <c r="D916" i="8"/>
  <c r="E916" i="8"/>
  <c r="A916" i="8" s="1"/>
  <c r="D917" i="8"/>
  <c r="E917" i="8"/>
  <c r="A917" i="8" s="1"/>
  <c r="D918" i="8"/>
  <c r="E918" i="8"/>
  <c r="A918" i="8" s="1"/>
  <c r="D961" i="8"/>
  <c r="E961" i="8"/>
  <c r="A961" i="8" s="1"/>
  <c r="D1794" i="8"/>
  <c r="E1794" i="8"/>
  <c r="A1794" i="8" s="1"/>
  <c r="D1795" i="8"/>
  <c r="E1795" i="8"/>
  <c r="A1795" i="8" s="1"/>
  <c r="D1796" i="8"/>
  <c r="E1796" i="8"/>
  <c r="A1796" i="8" s="1"/>
  <c r="E511" i="8"/>
  <c r="A511" i="8" s="1"/>
  <c r="D511" i="8"/>
  <c r="E616" i="8"/>
  <c r="A616" i="8" s="1"/>
  <c r="D616" i="8"/>
  <c r="E514" i="8"/>
  <c r="A514" i="8" s="1"/>
  <c r="D514" i="8"/>
  <c r="D513" i="8"/>
  <c r="E804" i="8" l="1"/>
  <c r="A804" i="8" s="1"/>
  <c r="D804" i="8"/>
  <c r="D807" i="8"/>
  <c r="E807" i="8"/>
  <c r="A807" i="8" s="1"/>
  <c r="E1682" i="8" l="1"/>
  <c r="A1682" i="8" s="1"/>
  <c r="D1682" i="8"/>
  <c r="D1683" i="8"/>
  <c r="E1683" i="8"/>
  <c r="A1683" i="8" s="1"/>
  <c r="E1680" i="8"/>
  <c r="A1680" i="8" s="1"/>
  <c r="D1680" i="8"/>
  <c r="E1681" i="8"/>
  <c r="A1681" i="8" s="1"/>
  <c r="D1681" i="8"/>
  <c r="E714" i="8" l="1"/>
  <c r="A714" i="8" s="1"/>
  <c r="D714" i="8"/>
  <c r="E713" i="8"/>
  <c r="A713" i="8" s="1"/>
  <c r="D713" i="8"/>
  <c r="E719" i="8"/>
  <c r="A719" i="8" s="1"/>
  <c r="D719" i="8"/>
  <c r="E543" i="8" l="1"/>
  <c r="A543" i="8" s="1"/>
  <c r="D543" i="8"/>
  <c r="E1707" i="8" l="1"/>
  <c r="A1707" i="8" s="1"/>
  <c r="D1707" i="8"/>
  <c r="E1705" i="8"/>
  <c r="A1705" i="8" s="1"/>
  <c r="E1756" i="8"/>
  <c r="A1756" i="8" s="1"/>
  <c r="D1756" i="8"/>
  <c r="D1700" i="8" l="1"/>
  <c r="E1700" i="8"/>
  <c r="A1700" i="8" s="1"/>
  <c r="D1699" i="8"/>
  <c r="E1699" i="8"/>
  <c r="A1699" i="8" s="1"/>
  <c r="D664" i="8"/>
  <c r="E664" i="8"/>
  <c r="A664" i="8" s="1"/>
  <c r="D30" i="8" l="1"/>
  <c r="E1787" i="8" l="1"/>
  <c r="A1787" i="8" s="1"/>
  <c r="D1787" i="8"/>
  <c r="E2106" i="8" l="1"/>
  <c r="A2106" i="8" s="1"/>
  <c r="D2106" i="8"/>
  <c r="E2103" i="8"/>
  <c r="A2103" i="8" s="1"/>
  <c r="D2103" i="8"/>
  <c r="E2100" i="8"/>
  <c r="A2100" i="8" s="1"/>
  <c r="D2100" i="8"/>
  <c r="E2097" i="8"/>
  <c r="A2097" i="8" s="1"/>
  <c r="D2097" i="8"/>
  <c r="E2092" i="8"/>
  <c r="A2092" i="8" s="1"/>
  <c r="D2092" i="8"/>
  <c r="E2091" i="8"/>
  <c r="A2091" i="8" s="1"/>
  <c r="D2091" i="8"/>
  <c r="E2086" i="8"/>
  <c r="A2086" i="8" s="1"/>
  <c r="D2086" i="8"/>
  <c r="E2085" i="8"/>
  <c r="A2085" i="8" s="1"/>
  <c r="D2085" i="8"/>
  <c r="D2089" i="8"/>
  <c r="E2089" i="8"/>
  <c r="A2089" i="8" s="1"/>
  <c r="E1924" i="8"/>
  <c r="A1924" i="8" s="1"/>
  <c r="D1924" i="8"/>
  <c r="D1925" i="8"/>
  <c r="E1925" i="8"/>
  <c r="A1925" i="8" s="1"/>
  <c r="E1923" i="8"/>
  <c r="A1923" i="8" s="1"/>
  <c r="D1923" i="8"/>
  <c r="E1764" i="8"/>
  <c r="A1764" i="8" s="1"/>
  <c r="D1764" i="8"/>
  <c r="E1761" i="8"/>
  <c r="A1761" i="8" s="1"/>
  <c r="D1761" i="8"/>
  <c r="E1752" i="8"/>
  <c r="A1752" i="8" s="1"/>
  <c r="D1752" i="8"/>
  <c r="E1755" i="8"/>
  <c r="A1755" i="8" s="1"/>
  <c r="D1755" i="8"/>
  <c r="E1749" i="8"/>
  <c r="A1749" i="8" s="1"/>
  <c r="D1749" i="8"/>
  <c r="E1743" i="8"/>
  <c r="A1743" i="8" s="1"/>
  <c r="D1743" i="8"/>
  <c r="E1742" i="8"/>
  <c r="A1742" i="8" s="1"/>
  <c r="D1742" i="8"/>
  <c r="E1739" i="8"/>
  <c r="A1739" i="8" s="1"/>
  <c r="D1739" i="8"/>
  <c r="E1737" i="8"/>
  <c r="A1737" i="8" s="1"/>
  <c r="D1737" i="8"/>
  <c r="E1733" i="8"/>
  <c r="A1733" i="8" s="1"/>
  <c r="D1733" i="8"/>
  <c r="E1731" i="8"/>
  <c r="A1731" i="8" s="1"/>
  <c r="D1731" i="8"/>
  <c r="E1729" i="8"/>
  <c r="A1729" i="8" s="1"/>
  <c r="D1729" i="8"/>
  <c r="E1727" i="8"/>
  <c r="A1727" i="8" s="1"/>
  <c r="D1727" i="8"/>
  <c r="E1721" i="8"/>
  <c r="A1721" i="8" s="1"/>
  <c r="D1721" i="8"/>
  <c r="E1738" i="8"/>
  <c r="A1738" i="8" s="1"/>
  <c r="D1738" i="8"/>
  <c r="E1736" i="8"/>
  <c r="A1736" i="8" s="1"/>
  <c r="D1736" i="8"/>
  <c r="E1732" i="8"/>
  <c r="A1732" i="8" s="1"/>
  <c r="D1732" i="8"/>
  <c r="E1730" i="8"/>
  <c r="A1730" i="8" s="1"/>
  <c r="D1730" i="8"/>
  <c r="E1728" i="8"/>
  <c r="A1728" i="8" s="1"/>
  <c r="D1728" i="8"/>
  <c r="E1726" i="8"/>
  <c r="A1726" i="8" s="1"/>
  <c r="D1726" i="8"/>
  <c r="E1720" i="8"/>
  <c r="A1720" i="8" s="1"/>
  <c r="D1720" i="8"/>
  <c r="E1343" i="8" l="1"/>
  <c r="A1343" i="8" s="1"/>
  <c r="D1343" i="8"/>
  <c r="E510" i="8" l="1"/>
  <c r="A510" i="8" s="1"/>
  <c r="D510" i="8"/>
  <c r="E516" i="8"/>
  <c r="A516" i="8" s="1"/>
  <c r="D516" i="8"/>
  <c r="E513" i="8"/>
  <c r="A513" i="8" s="1"/>
  <c r="E958" i="8"/>
  <c r="A958" i="8" s="1"/>
  <c r="D958" i="8"/>
  <c r="E972" i="8"/>
  <c r="A972" i="8" s="1"/>
  <c r="D972" i="8"/>
  <c r="E970" i="8"/>
  <c r="A970" i="8" s="1"/>
  <c r="D970" i="8"/>
  <c r="E968" i="8"/>
  <c r="A968" i="8" s="1"/>
  <c r="D968" i="8"/>
  <c r="E966" i="8"/>
  <c r="A966" i="8" s="1"/>
  <c r="D966" i="8"/>
  <c r="E964" i="8"/>
  <c r="A964" i="8" s="1"/>
  <c r="D964" i="8"/>
  <c r="E1839" i="8" l="1"/>
  <c r="D1839" i="8"/>
  <c r="E1838" i="8"/>
  <c r="D1838" i="8"/>
  <c r="E1241" i="8"/>
  <c r="A1241" i="8" s="1"/>
  <c r="D1241" i="8"/>
  <c r="E1240" i="8"/>
  <c r="A1240" i="8" s="1"/>
  <c r="D1240" i="8"/>
  <c r="E1243" i="8"/>
  <c r="A1243" i="8" s="1"/>
  <c r="D1243" i="8"/>
  <c r="E1242" i="8"/>
  <c r="A1242" i="8" s="1"/>
  <c r="D1242" i="8"/>
  <c r="D954" i="8"/>
  <c r="E900" i="8" l="1"/>
  <c r="A900" i="8" s="1"/>
  <c r="D900" i="8"/>
  <c r="E896" i="8"/>
  <c r="A896" i="8" s="1"/>
  <c r="D896" i="8"/>
  <c r="E899" i="8"/>
  <c r="A899" i="8" s="1"/>
  <c r="D899" i="8"/>
  <c r="E898" i="8"/>
  <c r="A898" i="8" s="1"/>
  <c r="D898" i="8"/>
  <c r="E897" i="8"/>
  <c r="A897" i="8" s="1"/>
  <c r="D897" i="8"/>
  <c r="E357" i="8"/>
  <c r="A357" i="8" s="1"/>
  <c r="D357" i="8"/>
  <c r="E356" i="8"/>
  <c r="A356" i="8" s="1"/>
  <c r="D356" i="8"/>
  <c r="E355" i="8"/>
  <c r="A355" i="8" s="1"/>
  <c r="D355" i="8"/>
  <c r="E502" i="8" l="1"/>
  <c r="A502" i="8" s="1"/>
  <c r="D502" i="8"/>
  <c r="E494" i="8"/>
  <c r="A494" i="8" s="1"/>
  <c r="D494" i="8"/>
  <c r="E509" i="8"/>
  <c r="A509" i="8" s="1"/>
  <c r="D509" i="8"/>
  <c r="E1342" i="8"/>
  <c r="A1342" i="8" s="1"/>
  <c r="D1342" i="8"/>
  <c r="K31" i="7" l="1"/>
  <c r="E1112" i="8" l="1"/>
  <c r="A1112" i="8" s="1"/>
  <c r="D1112" i="8"/>
  <c r="E868" i="8" l="1"/>
  <c r="A868" i="8" s="1"/>
  <c r="D868" i="8"/>
  <c r="B24" i="24" l="1"/>
  <c r="B14" i="24"/>
  <c r="B13" i="24"/>
  <c r="B10" i="24"/>
  <c r="B9" i="24"/>
  <c r="B6" i="24"/>
  <c r="B5" i="24"/>
  <c r="B19" i="24" l="1"/>
  <c r="B20" i="24"/>
  <c r="E624" i="8"/>
  <c r="A624" i="8" s="1"/>
  <c r="D624" i="8"/>
  <c r="E620" i="8"/>
  <c r="A620" i="8" s="1"/>
  <c r="D620" i="8"/>
  <c r="E623" i="8"/>
  <c r="A623" i="8" s="1"/>
  <c r="D623" i="8"/>
  <c r="E619" i="8"/>
  <c r="A619" i="8" s="1"/>
  <c r="D619" i="8"/>
  <c r="E1768" i="8" l="1"/>
  <c r="A1768" i="8" s="1"/>
  <c r="D1768" i="8"/>
  <c r="E1766" i="8"/>
  <c r="A1766" i="8" s="1"/>
  <c r="D1766" i="8"/>
  <c r="E1760" i="8"/>
  <c r="A1760" i="8" s="1"/>
  <c r="D1760" i="8"/>
  <c r="E1763" i="8"/>
  <c r="A1763" i="8" s="1"/>
  <c r="D1763" i="8"/>
  <c r="E1754" i="8"/>
  <c r="A1754" i="8" s="1"/>
  <c r="D1754" i="8"/>
  <c r="E1748" i="8"/>
  <c r="A1748" i="8" s="1"/>
  <c r="D1748" i="8"/>
  <c r="E1751" i="8"/>
  <c r="A1751" i="8" s="1"/>
  <c r="D1751" i="8"/>
  <c r="E1740" i="8"/>
  <c r="A1740" i="8" s="1"/>
  <c r="D1740" i="8"/>
  <c r="E1741" i="8"/>
  <c r="A1741" i="8" s="1"/>
  <c r="D1741" i="8"/>
  <c r="E1734" i="8"/>
  <c r="A1734" i="8" s="1"/>
  <c r="D1734" i="8"/>
  <c r="E1735" i="8"/>
  <c r="A1735" i="8" s="1"/>
  <c r="D1735" i="8"/>
  <c r="E1723" i="8"/>
  <c r="A1723" i="8" s="1"/>
  <c r="D1723" i="8"/>
  <c r="E1717" i="8"/>
  <c r="A1717" i="8" s="1"/>
  <c r="D1717" i="8"/>
  <c r="E1715" i="8"/>
  <c r="A1715" i="8" s="1"/>
  <c r="D1715" i="8"/>
  <c r="E1713" i="8"/>
  <c r="A1713" i="8" s="1"/>
  <c r="D1713" i="8"/>
  <c r="D1719" i="8"/>
  <c r="E1719" i="8"/>
  <c r="A1719" i="8" s="1"/>
  <c r="E1113" i="8" l="1"/>
  <c r="A1113" i="8" s="1"/>
  <c r="D1113" i="8"/>
  <c r="E1169" i="8" l="1"/>
  <c r="A1169" i="8" s="1"/>
  <c r="D1169" i="8"/>
  <c r="E1166" i="8"/>
  <c r="A1166" i="8" s="1"/>
  <c r="D1166" i="8"/>
  <c r="E189" i="8" l="1"/>
  <c r="A189" i="8" s="1"/>
  <c r="D189" i="8"/>
  <c r="E192" i="8"/>
  <c r="A192" i="8" s="1"/>
  <c r="D192" i="8"/>
  <c r="E2102" i="8"/>
  <c r="A2102" i="8" s="1"/>
  <c r="D2102" i="8"/>
  <c r="E2105" i="8"/>
  <c r="A2105" i="8" s="1"/>
  <c r="D2105" i="8"/>
  <c r="E2096" i="8"/>
  <c r="A2096" i="8" s="1"/>
  <c r="D2096" i="8"/>
  <c r="E2099" i="8"/>
  <c r="A2099" i="8" s="1"/>
  <c r="D2099" i="8"/>
  <c r="E2090" i="8" l="1"/>
  <c r="A2090" i="8" s="1"/>
  <c r="D2090" i="8"/>
  <c r="E2088" i="8" l="1"/>
  <c r="A2088" i="8" s="1"/>
  <c r="D2088" i="8"/>
  <c r="E2084" i="8"/>
  <c r="A2084" i="8" s="1"/>
  <c r="D2084" i="8"/>
  <c r="D2087" i="8" l="1"/>
  <c r="E2087" i="8"/>
  <c r="A2087" i="8" s="1"/>
  <c r="E1416" i="8" l="1"/>
  <c r="A1416" i="8" s="1"/>
  <c r="D1416" i="8"/>
  <c r="E1415" i="8"/>
  <c r="A1415" i="8" s="1"/>
  <c r="D1415" i="8"/>
  <c r="E1414" i="8"/>
  <c r="A1414" i="8" s="1"/>
  <c r="D1414" i="8"/>
  <c r="E1200" i="8"/>
  <c r="A1200" i="8" s="1"/>
  <c r="D1200" i="8"/>
  <c r="E26" i="5" l="1"/>
  <c r="E27" i="5"/>
  <c r="E28" i="5"/>
  <c r="E2101" i="8" l="1"/>
  <c r="A2101" i="8" s="1"/>
  <c r="D2101" i="8"/>
  <c r="E2104" i="8"/>
  <c r="A2104" i="8" s="1"/>
  <c r="D2104" i="8"/>
  <c r="E2095" i="8"/>
  <c r="A2095" i="8" s="1"/>
  <c r="D2095" i="8"/>
  <c r="D2098" i="8"/>
  <c r="E2098" i="8"/>
  <c r="A2098" i="8" s="1"/>
  <c r="O26" i="5" l="1"/>
  <c r="O27" i="5"/>
  <c r="O28" i="5"/>
  <c r="O29" i="5"/>
  <c r="O30" i="5"/>
  <c r="O31" i="5"/>
  <c r="O32" i="5"/>
  <c r="O33" i="5"/>
  <c r="O34" i="5"/>
  <c r="O35" i="5"/>
  <c r="O36" i="5"/>
  <c r="O37" i="5"/>
  <c r="O38" i="5"/>
  <c r="O39" i="5"/>
  <c r="O40" i="5"/>
  <c r="O41" i="5"/>
  <c r="O42" i="5"/>
  <c r="O43" i="5"/>
  <c r="O44" i="5"/>
  <c r="O45" i="5"/>
  <c r="O46" i="5"/>
  <c r="O47" i="5"/>
  <c r="O48" i="5"/>
  <c r="O49" i="5"/>
  <c r="O50" i="5"/>
  <c r="O51" i="5"/>
  <c r="O52" i="5"/>
  <c r="O53" i="5"/>
  <c r="O54" i="5"/>
  <c r="O55" i="5"/>
  <c r="O56" i="5"/>
  <c r="O57" i="5"/>
  <c r="O58" i="5"/>
  <c r="O59" i="5"/>
  <c r="O60" i="5"/>
  <c r="O61" i="5"/>
  <c r="O62" i="5"/>
  <c r="O63" i="5"/>
  <c r="O64" i="5"/>
  <c r="O65" i="5"/>
  <c r="O66" i="5"/>
  <c r="O67" i="5"/>
  <c r="O68" i="5"/>
  <c r="O69" i="5"/>
  <c r="O70" i="5"/>
  <c r="O71" i="5"/>
  <c r="O72" i="5"/>
  <c r="O73" i="5"/>
  <c r="O74" i="5"/>
  <c r="O75" i="5"/>
  <c r="O76" i="5"/>
  <c r="O77" i="5"/>
  <c r="O78" i="5"/>
  <c r="O79" i="5"/>
  <c r="O80" i="5"/>
  <c r="O81" i="5"/>
  <c r="O82" i="5"/>
  <c r="O83" i="5"/>
  <c r="O84" i="5"/>
  <c r="O85" i="5"/>
  <c r="O86" i="5"/>
  <c r="O87" i="5"/>
  <c r="O88" i="5"/>
  <c r="O89" i="5"/>
  <c r="O90" i="5"/>
  <c r="O91" i="5"/>
  <c r="O92" i="5"/>
  <c r="O93" i="5"/>
  <c r="O94" i="5"/>
  <c r="O95" i="5"/>
  <c r="O96" i="5"/>
  <c r="O97" i="5"/>
  <c r="O98" i="5"/>
  <c r="O99" i="5"/>
  <c r="O100" i="5"/>
  <c r="O101" i="5"/>
  <c r="O102" i="5"/>
  <c r="O103" i="5"/>
  <c r="O104" i="5"/>
  <c r="O105" i="5"/>
  <c r="O106" i="5"/>
  <c r="O107" i="5"/>
  <c r="O108" i="5"/>
  <c r="O109" i="5"/>
  <c r="O110" i="5"/>
  <c r="O111" i="5"/>
  <c r="O112" i="5"/>
  <c r="O113" i="5"/>
  <c r="O114" i="5"/>
  <c r="O115" i="5"/>
  <c r="O116" i="5"/>
  <c r="O117" i="5"/>
  <c r="O118" i="5"/>
  <c r="O119" i="5"/>
  <c r="O120" i="5"/>
  <c r="O121" i="5"/>
  <c r="O122" i="5"/>
  <c r="O123" i="5"/>
  <c r="O124" i="5"/>
  <c r="O125" i="5"/>
  <c r="O126" i="5"/>
  <c r="O127" i="5"/>
  <c r="O128" i="5"/>
  <c r="O129" i="5"/>
  <c r="O130" i="5"/>
  <c r="O131" i="5"/>
  <c r="O132" i="5"/>
  <c r="O133" i="5"/>
  <c r="O134" i="5"/>
  <c r="O135" i="5"/>
  <c r="O136" i="5"/>
  <c r="O137" i="5"/>
  <c r="O138" i="5"/>
  <c r="O139" i="5"/>
  <c r="O140" i="5"/>
  <c r="O141" i="5"/>
  <c r="O142" i="5"/>
  <c r="O143" i="5"/>
  <c r="O144" i="5"/>
  <c r="O145" i="5"/>
  <c r="O146" i="5"/>
  <c r="O147" i="5"/>
  <c r="O148" i="5"/>
  <c r="O149" i="5"/>
  <c r="O150" i="5"/>
  <c r="O151" i="5"/>
  <c r="O152" i="5"/>
  <c r="O153" i="5"/>
  <c r="O154" i="5"/>
  <c r="O155" i="5"/>
  <c r="O156" i="5"/>
  <c r="O157" i="5"/>
  <c r="O158" i="5"/>
  <c r="O159" i="5"/>
  <c r="O160" i="5"/>
  <c r="O161" i="5"/>
  <c r="O162" i="5"/>
  <c r="O163" i="5"/>
  <c r="O164" i="5"/>
  <c r="O165" i="5"/>
  <c r="O166" i="5"/>
  <c r="O167" i="5"/>
  <c r="O168" i="5"/>
  <c r="O169" i="5"/>
  <c r="O170" i="5"/>
  <c r="O171" i="5"/>
  <c r="O172" i="5"/>
  <c r="O173" i="5"/>
  <c r="O174" i="5"/>
  <c r="O175" i="5"/>
  <c r="O176" i="5"/>
  <c r="O177" i="5"/>
  <c r="O178" i="5"/>
  <c r="O179" i="5"/>
  <c r="O180" i="5"/>
  <c r="O181" i="5"/>
  <c r="O182" i="5"/>
  <c r="O183" i="5"/>
  <c r="O184" i="5"/>
  <c r="O185" i="5"/>
  <c r="O186" i="5"/>
  <c r="O187" i="5"/>
  <c r="O188" i="5"/>
  <c r="O189" i="5"/>
  <c r="O190" i="5"/>
  <c r="O191" i="5"/>
  <c r="O192" i="5"/>
  <c r="O193" i="5"/>
  <c r="O194" i="5"/>
  <c r="O195" i="5"/>
  <c r="O196" i="5"/>
  <c r="O197" i="5"/>
  <c r="O198" i="5"/>
  <c r="O199" i="5"/>
  <c r="O200" i="5"/>
  <c r="O201" i="5"/>
  <c r="O202" i="5"/>
  <c r="O203" i="5"/>
  <c r="O204" i="5"/>
  <c r="O205" i="5"/>
  <c r="O206" i="5"/>
  <c r="O207" i="5"/>
  <c r="O208" i="5"/>
  <c r="O209" i="5"/>
  <c r="O210" i="5"/>
  <c r="O211" i="5"/>
  <c r="O212" i="5"/>
  <c r="O213" i="5"/>
  <c r="O214" i="5"/>
  <c r="O215" i="5"/>
  <c r="O216" i="5"/>
  <c r="O217" i="5"/>
  <c r="O218" i="5"/>
  <c r="O219" i="5"/>
  <c r="O220" i="5"/>
  <c r="O221" i="5"/>
  <c r="O222" i="5"/>
  <c r="O223" i="5"/>
  <c r="O224" i="5"/>
  <c r="O225" i="5"/>
  <c r="O226" i="5"/>
  <c r="O227" i="5"/>
  <c r="O228" i="5"/>
  <c r="O229" i="5"/>
  <c r="O230" i="5"/>
  <c r="O231" i="5"/>
  <c r="O25" i="5"/>
  <c r="E2094" i="8" l="1"/>
  <c r="A2094" i="8" s="1"/>
  <c r="D2094" i="8"/>
  <c r="E622" i="8"/>
  <c r="A622" i="8" s="1"/>
  <c r="D622" i="8"/>
  <c r="E618" i="8"/>
  <c r="A618" i="8" s="1"/>
  <c r="D618" i="8"/>
  <c r="E615" i="8"/>
  <c r="A615" i="8" s="1"/>
  <c r="D615" i="8"/>
  <c r="E1724" i="8"/>
  <c r="A1724" i="8" s="1"/>
  <c r="D1724" i="8"/>
  <c r="E1747" i="8"/>
  <c r="A1747" i="8" s="1"/>
  <c r="D1747" i="8"/>
  <c r="E1750" i="8"/>
  <c r="A1750" i="8" s="1"/>
  <c r="D1750" i="8"/>
  <c r="E1744" i="8"/>
  <c r="A1744" i="8" s="1"/>
  <c r="D1744" i="8"/>
  <c r="E723" i="8" l="1"/>
  <c r="A723" i="8" s="1"/>
  <c r="E724" i="8"/>
  <c r="A724" i="8" s="1"/>
  <c r="D724" i="8"/>
  <c r="D723" i="8"/>
  <c r="E716" i="8"/>
  <c r="A716" i="8" s="1"/>
  <c r="D716" i="8"/>
  <c r="E715" i="8"/>
  <c r="A715" i="8" s="1"/>
  <c r="E708" i="8"/>
  <c r="A708" i="8" s="1"/>
  <c r="D708" i="8"/>
  <c r="D709" i="8"/>
  <c r="E709" i="8"/>
  <c r="A709" i="8" s="1"/>
  <c r="E1811" i="8"/>
  <c r="A1811" i="8" s="1"/>
  <c r="D1811" i="8"/>
  <c r="E29" i="5" l="1"/>
  <c r="E30" i="5"/>
  <c r="E31" i="5"/>
  <c r="E32" i="5"/>
  <c r="E33" i="5"/>
  <c r="E34" i="5"/>
  <c r="E35" i="5"/>
  <c r="E36" i="5"/>
  <c r="E37" i="5"/>
  <c r="E38" i="5"/>
  <c r="E39" i="5"/>
  <c r="E40" i="5"/>
  <c r="E41" i="5"/>
  <c r="E42" i="5"/>
  <c r="E43" i="5"/>
  <c r="E44" i="5"/>
  <c r="E45" i="5"/>
  <c r="E46" i="5"/>
  <c r="E47" i="5"/>
  <c r="E48" i="5"/>
  <c r="E49" i="5"/>
  <c r="E50" i="5"/>
  <c r="E51" i="5"/>
  <c r="E52" i="5"/>
  <c r="E53" i="5"/>
  <c r="E54" i="5"/>
  <c r="E55" i="5"/>
  <c r="E56" i="5"/>
  <c r="E57" i="5"/>
  <c r="E58" i="5"/>
  <c r="E59" i="5"/>
  <c r="E60" i="5"/>
  <c r="E61" i="5"/>
  <c r="E62" i="5"/>
  <c r="E63" i="5"/>
  <c r="E64" i="5"/>
  <c r="E65" i="5"/>
  <c r="E66" i="5"/>
  <c r="E67" i="5"/>
  <c r="E68" i="5"/>
  <c r="E69" i="5"/>
  <c r="E70" i="5"/>
  <c r="E71" i="5"/>
  <c r="E72" i="5"/>
  <c r="E73" i="5"/>
  <c r="E74" i="5"/>
  <c r="E75" i="5"/>
  <c r="E76" i="5"/>
  <c r="E77" i="5"/>
  <c r="E78" i="5"/>
  <c r="E79" i="5"/>
  <c r="E80" i="5"/>
  <c r="E81" i="5"/>
  <c r="E82" i="5"/>
  <c r="E83" i="5"/>
  <c r="E84" i="5"/>
  <c r="E85" i="5"/>
  <c r="E86" i="5"/>
  <c r="E87" i="5"/>
  <c r="E88" i="5"/>
  <c r="E89" i="5"/>
  <c r="E90" i="5"/>
  <c r="E91" i="5"/>
  <c r="E92" i="5"/>
  <c r="E93" i="5"/>
  <c r="E94" i="5"/>
  <c r="E95" i="5"/>
  <c r="E96" i="5"/>
  <c r="E97" i="5"/>
  <c r="E98" i="5"/>
  <c r="E99" i="5"/>
  <c r="E100" i="5"/>
  <c r="E101" i="5"/>
  <c r="E102" i="5"/>
  <c r="E103" i="5"/>
  <c r="E104" i="5"/>
  <c r="E105" i="5"/>
  <c r="E106" i="5"/>
  <c r="E107" i="5"/>
  <c r="E108" i="5"/>
  <c r="E109" i="5"/>
  <c r="E110" i="5"/>
  <c r="E111" i="5"/>
  <c r="E112" i="5"/>
  <c r="E113" i="5"/>
  <c r="E114" i="5"/>
  <c r="E115" i="5"/>
  <c r="E116" i="5"/>
  <c r="E117" i="5"/>
  <c r="E118" i="5"/>
  <c r="E119" i="5"/>
  <c r="E120" i="5"/>
  <c r="E121" i="5"/>
  <c r="E122" i="5"/>
  <c r="E123" i="5"/>
  <c r="E124" i="5"/>
  <c r="E125" i="5"/>
  <c r="E126" i="5"/>
  <c r="E127" i="5"/>
  <c r="E128" i="5"/>
  <c r="E129" i="5"/>
  <c r="E130" i="5"/>
  <c r="E131" i="5"/>
  <c r="E132" i="5"/>
  <c r="E133" i="5"/>
  <c r="E134" i="5"/>
  <c r="E135" i="5"/>
  <c r="E136" i="5"/>
  <c r="E137" i="5"/>
  <c r="E138" i="5"/>
  <c r="E139" i="5"/>
  <c r="E140" i="5"/>
  <c r="E141" i="5"/>
  <c r="E142" i="5"/>
  <c r="E143" i="5"/>
  <c r="E144" i="5"/>
  <c r="E145" i="5"/>
  <c r="E146" i="5"/>
  <c r="E147" i="5"/>
  <c r="E148" i="5"/>
  <c r="E149" i="5"/>
  <c r="E150" i="5"/>
  <c r="E151" i="5"/>
  <c r="E152" i="5"/>
  <c r="E153" i="5"/>
  <c r="E154" i="5"/>
  <c r="E155" i="5"/>
  <c r="E156" i="5"/>
  <c r="E157" i="5"/>
  <c r="E158" i="5"/>
  <c r="E159" i="5"/>
  <c r="E160" i="5"/>
  <c r="E161" i="5"/>
  <c r="E162" i="5"/>
  <c r="E163" i="5"/>
  <c r="E164" i="5"/>
  <c r="E165" i="5"/>
  <c r="E166" i="5"/>
  <c r="E167" i="5"/>
  <c r="E168" i="5"/>
  <c r="E169" i="5"/>
  <c r="E170" i="5"/>
  <c r="E171" i="5"/>
  <c r="E172" i="5"/>
  <c r="E173" i="5"/>
  <c r="E174" i="5"/>
  <c r="E175" i="5"/>
  <c r="E176" i="5"/>
  <c r="E177" i="5"/>
  <c r="E178" i="5"/>
  <c r="E179" i="5"/>
  <c r="E180" i="5"/>
  <c r="E181" i="5"/>
  <c r="E182" i="5"/>
  <c r="E183" i="5"/>
  <c r="E184" i="5"/>
  <c r="E185" i="5"/>
  <c r="E186" i="5"/>
  <c r="E187" i="5"/>
  <c r="E188" i="5"/>
  <c r="E189" i="5"/>
  <c r="E190" i="5"/>
  <c r="E191" i="5"/>
  <c r="E192" i="5"/>
  <c r="E193" i="5"/>
  <c r="E194" i="5"/>
  <c r="E195" i="5"/>
  <c r="E196" i="5"/>
  <c r="E197" i="5"/>
  <c r="E198" i="5"/>
  <c r="E199" i="5"/>
  <c r="E200" i="5"/>
  <c r="E201" i="5"/>
  <c r="E202" i="5"/>
  <c r="E203" i="5"/>
  <c r="E204" i="5"/>
  <c r="E205" i="5"/>
  <c r="E206" i="5"/>
  <c r="E207" i="5"/>
  <c r="E208" i="5"/>
  <c r="E209" i="5"/>
  <c r="E210" i="5"/>
  <c r="E211" i="5"/>
  <c r="E212" i="5"/>
  <c r="E213" i="5"/>
  <c r="E214" i="5"/>
  <c r="E215" i="5"/>
  <c r="E216" i="5"/>
  <c r="E217" i="5"/>
  <c r="E218" i="5"/>
  <c r="E219" i="5"/>
  <c r="E220" i="5"/>
  <c r="E221" i="5"/>
  <c r="E222" i="5"/>
  <c r="E223" i="5"/>
  <c r="E224" i="5"/>
  <c r="E225" i="5"/>
  <c r="E226" i="5"/>
  <c r="E227" i="5"/>
  <c r="E228" i="5"/>
  <c r="E229" i="5"/>
  <c r="E230" i="5"/>
  <c r="E231" i="5"/>
  <c r="E16" i="5" l="1"/>
  <c r="J37" i="6"/>
  <c r="E38" i="6"/>
  <c r="J38" i="6" s="1"/>
  <c r="E2" i="8"/>
  <c r="E2027" i="8"/>
  <c r="A2027" i="8" s="1"/>
  <c r="E1251" i="8"/>
  <c r="A1251" i="8" s="1"/>
  <c r="E1165" i="8"/>
  <c r="A1165" i="8" s="1"/>
  <c r="E3" i="8"/>
  <c r="A3" i="8" s="1"/>
  <c r="E4" i="8"/>
  <c r="A4" i="8" s="1"/>
  <c r="E5" i="8"/>
  <c r="A5" i="8" s="1"/>
  <c r="E7" i="8"/>
  <c r="A7" i="8" s="1"/>
  <c r="E6" i="8"/>
  <c r="A6" i="8" s="1"/>
  <c r="E8" i="8"/>
  <c r="A8" i="8" s="1"/>
  <c r="E9" i="8"/>
  <c r="A9" i="8" s="1"/>
  <c r="E10" i="8"/>
  <c r="A10" i="8" s="1"/>
  <c r="E11" i="8"/>
  <c r="A11" i="8" s="1"/>
  <c r="E12" i="8"/>
  <c r="A12" i="8" s="1"/>
  <c r="E13" i="8"/>
  <c r="A13" i="8" s="1"/>
  <c r="E14" i="8"/>
  <c r="A14" i="8" s="1"/>
  <c r="E15" i="8"/>
  <c r="A15" i="8" s="1"/>
  <c r="E16" i="8"/>
  <c r="A16" i="8" s="1"/>
  <c r="E18" i="8"/>
  <c r="A18" i="8" s="1"/>
  <c r="E19" i="8"/>
  <c r="E23" i="8"/>
  <c r="A23" i="8" s="1"/>
  <c r="E21" i="8"/>
  <c r="A21" i="8" s="1"/>
  <c r="E24" i="8"/>
  <c r="A24" i="8" s="1"/>
  <c r="E22" i="8"/>
  <c r="A22" i="8" s="1"/>
  <c r="E25" i="8"/>
  <c r="A25" i="8" s="1"/>
  <c r="E26" i="8"/>
  <c r="A26" i="8" s="1"/>
  <c r="E27" i="8"/>
  <c r="A27" i="8" s="1"/>
  <c r="E28" i="8"/>
  <c r="A28" i="8" s="1"/>
  <c r="E29" i="8"/>
  <c r="A29" i="8" s="1"/>
  <c r="E31" i="8"/>
  <c r="A31" i="8" s="1"/>
  <c r="E34" i="8"/>
  <c r="A34" i="8" s="1"/>
  <c r="E35" i="8"/>
  <c r="A35" i="8" s="1"/>
  <c r="E38" i="8"/>
  <c r="A38" i="8" s="1"/>
  <c r="E39" i="8"/>
  <c r="A39" i="8" s="1"/>
  <c r="E42" i="8"/>
  <c r="A42" i="8" s="1"/>
  <c r="E32" i="8"/>
  <c r="A32" i="8" s="1"/>
  <c r="E36" i="8"/>
  <c r="A36" i="8" s="1"/>
  <c r="E40" i="8"/>
  <c r="A40" i="8" s="1"/>
  <c r="E43" i="8"/>
  <c r="A43" i="8" s="1"/>
  <c r="E33" i="8"/>
  <c r="A33" i="8" s="1"/>
  <c r="E37" i="8"/>
  <c r="A37" i="8" s="1"/>
  <c r="E41" i="8"/>
  <c r="A41" i="8" s="1"/>
  <c r="E44" i="8"/>
  <c r="A44" i="8" s="1"/>
  <c r="E45" i="8"/>
  <c r="A45" i="8" s="1"/>
  <c r="E46" i="8"/>
  <c r="A46" i="8" s="1"/>
  <c r="E30" i="8"/>
  <c r="A30" i="8" s="1"/>
  <c r="E47" i="8"/>
  <c r="A47" i="8" s="1"/>
  <c r="E48" i="8"/>
  <c r="A48" i="8" s="1"/>
  <c r="E49" i="8"/>
  <c r="A49" i="8" s="1"/>
  <c r="E50" i="8"/>
  <c r="A50" i="8" s="1"/>
  <c r="E51" i="8"/>
  <c r="A51" i="8" s="1"/>
  <c r="E54" i="8"/>
  <c r="A54" i="8" s="1"/>
  <c r="E55" i="8"/>
  <c r="A55" i="8" s="1"/>
  <c r="E58" i="8"/>
  <c r="A58" i="8" s="1"/>
  <c r="E59" i="8"/>
  <c r="A59" i="8" s="1"/>
  <c r="E62" i="8"/>
  <c r="A62" i="8" s="1"/>
  <c r="E52" i="8"/>
  <c r="A52" i="8" s="1"/>
  <c r="E56" i="8"/>
  <c r="A56" i="8" s="1"/>
  <c r="E60" i="8"/>
  <c r="A60" i="8" s="1"/>
  <c r="E63" i="8"/>
  <c r="A63" i="8" s="1"/>
  <c r="E53" i="8"/>
  <c r="A53" i="8" s="1"/>
  <c r="E57" i="8"/>
  <c r="A57" i="8" s="1"/>
  <c r="E61" i="8"/>
  <c r="A61" i="8" s="1"/>
  <c r="E64" i="8"/>
  <c r="A64" i="8" s="1"/>
  <c r="E65" i="8"/>
  <c r="A65" i="8" s="1"/>
  <c r="E66" i="8"/>
  <c r="A66" i="8" s="1"/>
  <c r="E67" i="8"/>
  <c r="A67" i="8" s="1"/>
  <c r="E68" i="8"/>
  <c r="A68" i="8" s="1"/>
  <c r="E69" i="8"/>
  <c r="A69" i="8" s="1"/>
  <c r="E70" i="8"/>
  <c r="A70" i="8" s="1"/>
  <c r="E71" i="8"/>
  <c r="A71" i="8" s="1"/>
  <c r="E72" i="8"/>
  <c r="A72" i="8" s="1"/>
  <c r="E73" i="8"/>
  <c r="A73" i="8" s="1"/>
  <c r="E74" i="8"/>
  <c r="A74" i="8" s="1"/>
  <c r="E75" i="8"/>
  <c r="A75" i="8" s="1"/>
  <c r="E76" i="8"/>
  <c r="A76" i="8" s="1"/>
  <c r="E77" i="8"/>
  <c r="A77" i="8" s="1"/>
  <c r="E78" i="8"/>
  <c r="A78" i="8" s="1"/>
  <c r="E79" i="8"/>
  <c r="A79" i="8" s="1"/>
  <c r="E80" i="8"/>
  <c r="A80" i="8" s="1"/>
  <c r="E81" i="8"/>
  <c r="A81" i="8" s="1"/>
  <c r="E84" i="8"/>
  <c r="A84" i="8" s="1"/>
  <c r="E89" i="8"/>
  <c r="A89" i="8" s="1"/>
  <c r="E92" i="8"/>
  <c r="A92" i="8" s="1"/>
  <c r="E95" i="8"/>
  <c r="A95" i="8" s="1"/>
  <c r="E98" i="8"/>
  <c r="A98" i="8" s="1"/>
  <c r="E82" i="8"/>
  <c r="A82" i="8" s="1"/>
  <c r="E85" i="8"/>
  <c r="A85" i="8" s="1"/>
  <c r="E90" i="8"/>
  <c r="A90" i="8" s="1"/>
  <c r="E93" i="8"/>
  <c r="A93" i="8" s="1"/>
  <c r="E96" i="8"/>
  <c r="A96" i="8" s="1"/>
  <c r="E99" i="8"/>
  <c r="A99" i="8" s="1"/>
  <c r="E83" i="8"/>
  <c r="A83" i="8" s="1"/>
  <c r="E86" i="8"/>
  <c r="A86" i="8" s="1"/>
  <c r="E91" i="8"/>
  <c r="A91" i="8" s="1"/>
  <c r="E94" i="8"/>
  <c r="A94" i="8" s="1"/>
  <c r="E97" i="8"/>
  <c r="A97" i="8" s="1"/>
  <c r="E100" i="8"/>
  <c r="A100" i="8" s="1"/>
  <c r="E87" i="8"/>
  <c r="A87" i="8" s="1"/>
  <c r="E88" i="8"/>
  <c r="A88" i="8" s="1"/>
  <c r="E101" i="8"/>
  <c r="A101" i="8" s="1"/>
  <c r="E102" i="8"/>
  <c r="A102" i="8" s="1"/>
  <c r="E103" i="8"/>
  <c r="A103" i="8" s="1"/>
  <c r="E105" i="8"/>
  <c r="A105" i="8" s="1"/>
  <c r="E104" i="8"/>
  <c r="A104" i="8" s="1"/>
  <c r="E106" i="8"/>
  <c r="A106" i="8" s="1"/>
  <c r="E107" i="8"/>
  <c r="A107" i="8" s="1"/>
  <c r="E108" i="8"/>
  <c r="A108" i="8" s="1"/>
  <c r="E109" i="8"/>
  <c r="A109" i="8" s="1"/>
  <c r="E110" i="8"/>
  <c r="A110" i="8" s="1"/>
  <c r="E111" i="8"/>
  <c r="A111" i="8" s="1"/>
  <c r="E112" i="8"/>
  <c r="A112" i="8" s="1"/>
  <c r="E113" i="8"/>
  <c r="A113" i="8" s="1"/>
  <c r="E114" i="8"/>
  <c r="A114" i="8" s="1"/>
  <c r="E115" i="8"/>
  <c r="A115" i="8" s="1"/>
  <c r="E116" i="8"/>
  <c r="A116" i="8" s="1"/>
  <c r="E117" i="8"/>
  <c r="A117" i="8" s="1"/>
  <c r="E118" i="8"/>
  <c r="A118" i="8" s="1"/>
  <c r="E119" i="8"/>
  <c r="A119" i="8" s="1"/>
  <c r="E121" i="8"/>
  <c r="A121" i="8" s="1"/>
  <c r="E124" i="8"/>
  <c r="A124" i="8" s="1"/>
  <c r="E125" i="8"/>
  <c r="A125" i="8" s="1"/>
  <c r="E126" i="8"/>
  <c r="A126" i="8" s="1"/>
  <c r="E127" i="8"/>
  <c r="A127" i="8" s="1"/>
  <c r="E128" i="8"/>
  <c r="A128" i="8" s="1"/>
  <c r="E129" i="8"/>
  <c r="A129" i="8" s="1"/>
  <c r="E277" i="8"/>
  <c r="A277" i="8" s="1"/>
  <c r="E133" i="8"/>
  <c r="A133" i="8" s="1"/>
  <c r="E134" i="8"/>
  <c r="A134" i="8" s="1"/>
  <c r="E135" i="8"/>
  <c r="A135" i="8" s="1"/>
  <c r="E136" i="8"/>
  <c r="A136" i="8" s="1"/>
  <c r="E137" i="8"/>
  <c r="A137" i="8" s="1"/>
  <c r="E138" i="8"/>
  <c r="A138" i="8" s="1"/>
  <c r="E139" i="8"/>
  <c r="A139" i="8" s="1"/>
  <c r="E140" i="8"/>
  <c r="A140" i="8" s="1"/>
  <c r="E141" i="8"/>
  <c r="A141" i="8" s="1"/>
  <c r="E143" i="8"/>
  <c r="A143" i="8" s="1"/>
  <c r="E142" i="8"/>
  <c r="A142" i="8" s="1"/>
  <c r="E144" i="8"/>
  <c r="A144" i="8" s="1"/>
  <c r="E145" i="8"/>
  <c r="A145" i="8" s="1"/>
  <c r="E146" i="8"/>
  <c r="A146" i="8" s="1"/>
  <c r="E147" i="8"/>
  <c r="A147" i="8" s="1"/>
  <c r="E148" i="8"/>
  <c r="A148" i="8" s="1"/>
  <c r="E149" i="8"/>
  <c r="A149" i="8" s="1"/>
  <c r="E150" i="8"/>
  <c r="A150" i="8" s="1"/>
  <c r="E151" i="8"/>
  <c r="A151" i="8" s="1"/>
  <c r="E153" i="8"/>
  <c r="A153" i="8" s="1"/>
  <c r="E152" i="8"/>
  <c r="A152" i="8" s="1"/>
  <c r="E154" i="8"/>
  <c r="A154" i="8" s="1"/>
  <c r="E156" i="8"/>
  <c r="A156" i="8" s="1"/>
  <c r="E155" i="8"/>
  <c r="A155" i="8" s="1"/>
  <c r="E157" i="8"/>
  <c r="A157" i="8" s="1"/>
  <c r="E159" i="8"/>
  <c r="A159" i="8" s="1"/>
  <c r="E158" i="8"/>
  <c r="A158" i="8" s="1"/>
  <c r="E160" i="8"/>
  <c r="A160" i="8" s="1"/>
  <c r="E161" i="8"/>
  <c r="A161" i="8" s="1"/>
  <c r="E163" i="8"/>
  <c r="A163" i="8" s="1"/>
  <c r="E164" i="8"/>
  <c r="A164" i="8" s="1"/>
  <c r="E165" i="8"/>
  <c r="A165" i="8" s="1"/>
  <c r="E162" i="8"/>
  <c r="A162" i="8" s="1"/>
  <c r="E166" i="8"/>
  <c r="A166" i="8" s="1"/>
  <c r="E167" i="8"/>
  <c r="A167" i="8" s="1"/>
  <c r="E168" i="8"/>
  <c r="A168" i="8" s="1"/>
  <c r="E169" i="8"/>
  <c r="A169" i="8" s="1"/>
  <c r="E170" i="8"/>
  <c r="A170" i="8" s="1"/>
  <c r="E171" i="8"/>
  <c r="A171" i="8" s="1"/>
  <c r="E172" i="8"/>
  <c r="A172" i="8" s="1"/>
  <c r="E174" i="8"/>
  <c r="A174" i="8" s="1"/>
  <c r="E173" i="8"/>
  <c r="A173" i="8" s="1"/>
  <c r="E175" i="8"/>
  <c r="A175" i="8" s="1"/>
  <c r="E178" i="8"/>
  <c r="A178" i="8" s="1"/>
  <c r="E176" i="8"/>
  <c r="A176" i="8" s="1"/>
  <c r="E179" i="8"/>
  <c r="A179" i="8" s="1"/>
  <c r="E177" i="8"/>
  <c r="A177" i="8" s="1"/>
  <c r="E180" i="8"/>
  <c r="A180" i="8" s="1"/>
  <c r="E181" i="8"/>
  <c r="A181" i="8" s="1"/>
  <c r="E182" i="8"/>
  <c r="A182" i="8" s="1"/>
  <c r="E183" i="8"/>
  <c r="A183" i="8" s="1"/>
  <c r="E185" i="8"/>
  <c r="A185" i="8" s="1"/>
  <c r="E187" i="8"/>
  <c r="A187" i="8" s="1"/>
  <c r="E190" i="8"/>
  <c r="A190" i="8" s="1"/>
  <c r="E184" i="8"/>
  <c r="A184" i="8" s="1"/>
  <c r="E186" i="8"/>
  <c r="A186" i="8" s="1"/>
  <c r="E188" i="8"/>
  <c r="A188" i="8" s="1"/>
  <c r="E191" i="8"/>
  <c r="A191" i="8" s="1"/>
  <c r="E193" i="8"/>
  <c r="A193" i="8" s="1"/>
  <c r="E195" i="8"/>
  <c r="A195" i="8" s="1"/>
  <c r="E194" i="8"/>
  <c r="A194" i="8" s="1"/>
  <c r="E196" i="8"/>
  <c r="A196" i="8" s="1"/>
  <c r="E197" i="8"/>
  <c r="A197" i="8" s="1"/>
  <c r="E198" i="8"/>
  <c r="A198" i="8" s="1"/>
  <c r="E199" i="8"/>
  <c r="A199" i="8" s="1"/>
  <c r="E200" i="8"/>
  <c r="A200" i="8" s="1"/>
  <c r="E201" i="8"/>
  <c r="A201" i="8" s="1"/>
  <c r="E202" i="8"/>
  <c r="A202" i="8" s="1"/>
  <c r="E203" i="8"/>
  <c r="A203" i="8" s="1"/>
  <c r="E204" i="8"/>
  <c r="A204" i="8" s="1"/>
  <c r="E205" i="8"/>
  <c r="A205" i="8" s="1"/>
  <c r="E206" i="8"/>
  <c r="A206" i="8" s="1"/>
  <c r="E207" i="8"/>
  <c r="A207" i="8" s="1"/>
  <c r="E209" i="8"/>
  <c r="A209" i="8" s="1"/>
  <c r="E212" i="8"/>
  <c r="A212" i="8" s="1"/>
  <c r="E214" i="8"/>
  <c r="A214" i="8" s="1"/>
  <c r="E208" i="8"/>
  <c r="A208" i="8" s="1"/>
  <c r="E210" i="8"/>
  <c r="A210" i="8" s="1"/>
  <c r="E213" i="8"/>
  <c r="A213" i="8" s="1"/>
  <c r="E215" i="8"/>
  <c r="A215" i="8" s="1"/>
  <c r="E211" i="8"/>
  <c r="A211" i="8" s="1"/>
  <c r="E216" i="8"/>
  <c r="A216" i="8" s="1"/>
  <c r="E217" i="8"/>
  <c r="A217" i="8" s="1"/>
  <c r="E218" i="8"/>
  <c r="A218" i="8" s="1"/>
  <c r="E219" i="8"/>
  <c r="A219" i="8" s="1"/>
  <c r="E222" i="8"/>
  <c r="A222" i="8" s="1"/>
  <c r="E220" i="8"/>
  <c r="A220" i="8" s="1"/>
  <c r="E223" i="8"/>
  <c r="A223" i="8" s="1"/>
  <c r="E221" i="8"/>
  <c r="A221" i="8" s="1"/>
  <c r="E224" i="8"/>
  <c r="A224" i="8" s="1"/>
  <c r="E225" i="8"/>
  <c r="A225" i="8" s="1"/>
  <c r="E226" i="8"/>
  <c r="A226" i="8" s="1"/>
  <c r="E227" i="8"/>
  <c r="A227" i="8" s="1"/>
  <c r="E228" i="8"/>
  <c r="A228" i="8" s="1"/>
  <c r="E229" i="8"/>
  <c r="A229" i="8" s="1"/>
  <c r="E230" i="8"/>
  <c r="A230" i="8" s="1"/>
  <c r="E231" i="8"/>
  <c r="A231" i="8" s="1"/>
  <c r="E232" i="8"/>
  <c r="A232" i="8" s="1"/>
  <c r="E233" i="8"/>
  <c r="A233" i="8" s="1"/>
  <c r="E234" i="8"/>
  <c r="A234" i="8" s="1"/>
  <c r="E235" i="8"/>
  <c r="A235" i="8" s="1"/>
  <c r="E236" i="8"/>
  <c r="A236" i="8" s="1"/>
  <c r="E237" i="8"/>
  <c r="A237" i="8" s="1"/>
  <c r="E238" i="8"/>
  <c r="A238" i="8" s="1"/>
  <c r="E241" i="8"/>
  <c r="A241" i="8" s="1"/>
  <c r="E242" i="8"/>
  <c r="A242" i="8" s="1"/>
  <c r="E239" i="8"/>
  <c r="A239" i="8" s="1"/>
  <c r="E243" i="8"/>
  <c r="A243" i="8" s="1"/>
  <c r="E240" i="8"/>
  <c r="A240" i="8" s="1"/>
  <c r="E244" i="8"/>
  <c r="A244" i="8" s="1"/>
  <c r="E245" i="8"/>
  <c r="A245" i="8" s="1"/>
  <c r="E246" i="8"/>
  <c r="A246" i="8" s="1"/>
  <c r="E247" i="8"/>
  <c r="A247" i="8" s="1"/>
  <c r="E248" i="8"/>
  <c r="A248" i="8" s="1"/>
  <c r="E251" i="8"/>
  <c r="A251" i="8" s="1"/>
  <c r="E249" i="8"/>
  <c r="A249" i="8" s="1"/>
  <c r="E252" i="8"/>
  <c r="A252" i="8" s="1"/>
  <c r="E250" i="8"/>
  <c r="A250" i="8" s="1"/>
  <c r="E256" i="8"/>
  <c r="A256" i="8" s="1"/>
  <c r="E258" i="8"/>
  <c r="A258" i="8" s="1"/>
  <c r="E259" i="8"/>
  <c r="A259" i="8" s="1"/>
  <c r="E257" i="8"/>
  <c r="A257" i="8" s="1"/>
  <c r="E260" i="8"/>
  <c r="A260" i="8" s="1"/>
  <c r="E261" i="8"/>
  <c r="A261" i="8" s="1"/>
  <c r="E262" i="8"/>
  <c r="A262" i="8" s="1"/>
  <c r="E263" i="8"/>
  <c r="A263" i="8" s="1"/>
  <c r="E268" i="8"/>
  <c r="A268" i="8" s="1"/>
  <c r="E271" i="8"/>
  <c r="A271" i="8" s="1"/>
  <c r="E269" i="8"/>
  <c r="A269" i="8" s="1"/>
  <c r="E272" i="8"/>
  <c r="A272" i="8" s="1"/>
  <c r="E270" i="8"/>
  <c r="A270" i="8" s="1"/>
  <c r="E273" i="8"/>
  <c r="A273" i="8" s="1"/>
  <c r="E279" i="8"/>
  <c r="A279" i="8" s="1"/>
  <c r="E280" i="8"/>
  <c r="A280" i="8" s="1"/>
  <c r="E281" i="8"/>
  <c r="A281" i="8" s="1"/>
  <c r="E282" i="8"/>
  <c r="A282" i="8" s="1"/>
  <c r="E283" i="8"/>
  <c r="A283" i="8" s="1"/>
  <c r="E284" i="8"/>
  <c r="A284" i="8" s="1"/>
  <c r="E286" i="8"/>
  <c r="A286" i="8" s="1"/>
  <c r="E290" i="8"/>
  <c r="A290" i="8" s="1"/>
  <c r="E292" i="8"/>
  <c r="A292" i="8" s="1"/>
  <c r="E293" i="8"/>
  <c r="A293" i="8" s="1"/>
  <c r="E287" i="8"/>
  <c r="A287" i="8" s="1"/>
  <c r="E285" i="8"/>
  <c r="A285" i="8" s="1"/>
  <c r="E288" i="8"/>
  <c r="A288" i="8" s="1"/>
  <c r="E289" i="8"/>
  <c r="A289" i="8" s="1"/>
  <c r="E299" i="8"/>
  <c r="A299" i="8" s="1"/>
  <c r="E300" i="8"/>
  <c r="A300" i="8" s="1"/>
  <c r="E301" i="8"/>
  <c r="A301" i="8" s="1"/>
  <c r="E302" i="8"/>
  <c r="A302" i="8" s="1"/>
  <c r="E303" i="8"/>
  <c r="A303" i="8" s="1"/>
  <c r="E304" i="8"/>
  <c r="A304" i="8" s="1"/>
  <c r="E305" i="8"/>
  <c r="A305" i="8" s="1"/>
  <c r="E306" i="8"/>
  <c r="A306" i="8" s="1"/>
  <c r="E308" i="8"/>
  <c r="A308" i="8" s="1"/>
  <c r="E309" i="8"/>
  <c r="A309" i="8" s="1"/>
  <c r="E307" i="8"/>
  <c r="A307" i="8" s="1"/>
  <c r="E310" i="8"/>
  <c r="A310" i="8" s="1"/>
  <c r="E311" i="8"/>
  <c r="A311" i="8" s="1"/>
  <c r="E313" i="8"/>
  <c r="A313" i="8" s="1"/>
  <c r="E316" i="8"/>
  <c r="A316" i="8" s="1"/>
  <c r="E312" i="8"/>
  <c r="A312" i="8" s="1"/>
  <c r="E314" i="8"/>
  <c r="A314" i="8" s="1"/>
  <c r="E317" i="8"/>
  <c r="A317" i="8" s="1"/>
  <c r="E315" i="8"/>
  <c r="A315" i="8" s="1"/>
  <c r="E318" i="8"/>
  <c r="A318" i="8" s="1"/>
  <c r="E320" i="8"/>
  <c r="A320" i="8" s="1"/>
  <c r="E319" i="8"/>
  <c r="A319" i="8" s="1"/>
  <c r="E321" i="8"/>
  <c r="A321" i="8" s="1"/>
  <c r="E322" i="8"/>
  <c r="A322" i="8" s="1"/>
  <c r="E327" i="8"/>
  <c r="A327" i="8" s="1"/>
  <c r="E330" i="8"/>
  <c r="A330" i="8" s="1"/>
  <c r="E333" i="8"/>
  <c r="A333" i="8" s="1"/>
  <c r="E336" i="8"/>
  <c r="A336" i="8" s="1"/>
  <c r="E339" i="8"/>
  <c r="A339" i="8" s="1"/>
  <c r="E341" i="8"/>
  <c r="A341" i="8" s="1"/>
  <c r="E342" i="8"/>
  <c r="A342" i="8" s="1"/>
  <c r="E343" i="8"/>
  <c r="A343" i="8" s="1"/>
  <c r="E344" i="8"/>
  <c r="A344" i="8" s="1"/>
  <c r="E345" i="8"/>
  <c r="A345" i="8" s="1"/>
  <c r="E346" i="8"/>
  <c r="A346" i="8" s="1"/>
  <c r="E347" i="8"/>
  <c r="A347" i="8" s="1"/>
  <c r="E348" i="8"/>
  <c r="A348" i="8" s="1"/>
  <c r="E349" i="8"/>
  <c r="A349" i="8" s="1"/>
  <c r="E350" i="8"/>
  <c r="A350" i="8" s="1"/>
  <c r="E351" i="8"/>
  <c r="A351" i="8" s="1"/>
  <c r="E352" i="8"/>
  <c r="A352" i="8" s="1"/>
  <c r="E353" i="8"/>
  <c r="A353" i="8" s="1"/>
  <c r="E354" i="8"/>
  <c r="A354" i="8" s="1"/>
  <c r="E358" i="8"/>
  <c r="A358" i="8" s="1"/>
  <c r="E359" i="8"/>
  <c r="A359" i="8" s="1"/>
  <c r="E360" i="8"/>
  <c r="A360" i="8" s="1"/>
  <c r="E363" i="8"/>
  <c r="A363" i="8" s="1"/>
  <c r="E364" i="8"/>
  <c r="A364" i="8" s="1"/>
  <c r="E365" i="8"/>
  <c r="A365" i="8" s="1"/>
  <c r="E369" i="8"/>
  <c r="A369" i="8" s="1"/>
  <c r="E373" i="8"/>
  <c r="A373" i="8" s="1"/>
  <c r="E374" i="8"/>
  <c r="A374" i="8" s="1"/>
  <c r="E375" i="8"/>
  <c r="A375" i="8" s="1"/>
  <c r="E370" i="8"/>
  <c r="A370" i="8" s="1"/>
  <c r="E371" i="8"/>
  <c r="A371" i="8" s="1"/>
  <c r="E372" i="8"/>
  <c r="A372" i="8" s="1"/>
  <c r="E376" i="8"/>
  <c r="A376" i="8" s="1"/>
  <c r="E379" i="8"/>
  <c r="A379" i="8" s="1"/>
  <c r="E377" i="8"/>
  <c r="A377" i="8" s="1"/>
  <c r="E378" i="8"/>
  <c r="A378" i="8" s="1"/>
  <c r="E380" i="8"/>
  <c r="A380" i="8" s="1"/>
  <c r="E381" i="8"/>
  <c r="A381" i="8" s="1"/>
  <c r="E382" i="8"/>
  <c r="A382" i="8" s="1"/>
  <c r="E383" i="8"/>
  <c r="A383" i="8" s="1"/>
  <c r="E387" i="8"/>
  <c r="A387" i="8" s="1"/>
  <c r="E391" i="8"/>
  <c r="A391" i="8" s="1"/>
  <c r="E384" i="8"/>
  <c r="A384" i="8" s="1"/>
  <c r="E388" i="8"/>
  <c r="A388" i="8" s="1"/>
  <c r="E385" i="8"/>
  <c r="A385" i="8" s="1"/>
  <c r="E389" i="8"/>
  <c r="A389" i="8" s="1"/>
  <c r="E386" i="8"/>
  <c r="A386" i="8" s="1"/>
  <c r="E390" i="8"/>
  <c r="A390" i="8" s="1"/>
  <c r="E392" i="8"/>
  <c r="A392" i="8" s="1"/>
  <c r="E393" i="8"/>
  <c r="A393" i="8" s="1"/>
  <c r="E394" i="8"/>
  <c r="A394" i="8" s="1"/>
  <c r="E395" i="8"/>
  <c r="A395" i="8" s="1"/>
  <c r="E396" i="8"/>
  <c r="A396" i="8" s="1"/>
  <c r="E397" i="8"/>
  <c r="A397" i="8" s="1"/>
  <c r="E398" i="8"/>
  <c r="A398" i="8" s="1"/>
  <c r="E399" i="8"/>
  <c r="A399" i="8" s="1"/>
  <c r="E400" i="8"/>
  <c r="A400" i="8" s="1"/>
  <c r="E401" i="8"/>
  <c r="A401" i="8" s="1"/>
  <c r="E402" i="8"/>
  <c r="A402" i="8" s="1"/>
  <c r="E403" i="8"/>
  <c r="A403" i="8" s="1"/>
  <c r="E404" i="8"/>
  <c r="A404" i="8" s="1"/>
  <c r="E405" i="8"/>
  <c r="A405" i="8" s="1"/>
  <c r="E406" i="8"/>
  <c r="A406" i="8" s="1"/>
  <c r="E407" i="8"/>
  <c r="A407" i="8" s="1"/>
  <c r="E408" i="8"/>
  <c r="A408" i="8" s="1"/>
  <c r="E409" i="8"/>
  <c r="A409" i="8" s="1"/>
  <c r="E410" i="8"/>
  <c r="A410" i="8" s="1"/>
  <c r="E413" i="8"/>
  <c r="A413" i="8" s="1"/>
  <c r="E411" i="8"/>
  <c r="A411" i="8" s="1"/>
  <c r="E414" i="8"/>
  <c r="A414" i="8" s="1"/>
  <c r="E412" i="8"/>
  <c r="A412" i="8" s="1"/>
  <c r="E415" i="8"/>
  <c r="A415" i="8" s="1"/>
  <c r="E2134" i="8"/>
  <c r="E428" i="8"/>
  <c r="A428" i="8" s="1"/>
  <c r="E431" i="8"/>
  <c r="A431" i="8" s="1"/>
  <c r="E429" i="8"/>
  <c r="A429" i="8" s="1"/>
  <c r="E430" i="8"/>
  <c r="A430" i="8" s="1"/>
  <c r="E432" i="8"/>
  <c r="A432" i="8" s="1"/>
  <c r="E433" i="8"/>
  <c r="A433" i="8" s="1"/>
  <c r="E434" i="8"/>
  <c r="A434" i="8" s="1"/>
  <c r="E437" i="8"/>
  <c r="A437" i="8" s="1"/>
  <c r="E439" i="8"/>
  <c r="A439" i="8" s="1"/>
  <c r="E435" i="8"/>
  <c r="A435" i="8" s="1"/>
  <c r="E438" i="8"/>
  <c r="A438" i="8" s="1"/>
  <c r="E440" i="8"/>
  <c r="A440" i="8" s="1"/>
  <c r="E436" i="8"/>
  <c r="A436" i="8" s="1"/>
  <c r="E441" i="8"/>
  <c r="A441" i="8" s="1"/>
  <c r="E446" i="8"/>
  <c r="A446" i="8" s="1"/>
  <c r="E461" i="8"/>
  <c r="A461" i="8" s="1"/>
  <c r="E462" i="8"/>
  <c r="A462" i="8" s="1"/>
  <c r="E466" i="8"/>
  <c r="A466" i="8" s="1"/>
  <c r="E469" i="8"/>
  <c r="A469" i="8" s="1"/>
  <c r="E467" i="8"/>
  <c r="A467" i="8" s="1"/>
  <c r="E470" i="8"/>
  <c r="A470" i="8" s="1"/>
  <c r="E468" i="8"/>
  <c r="A468" i="8" s="1"/>
  <c r="E471" i="8"/>
  <c r="A471" i="8" s="1"/>
  <c r="E478" i="8"/>
  <c r="A478" i="8" s="1"/>
  <c r="E479" i="8"/>
  <c r="A479" i="8" s="1"/>
  <c r="E480" i="8"/>
  <c r="A480" i="8" s="1"/>
  <c r="E481" i="8"/>
  <c r="A481" i="8" s="1"/>
  <c r="E482" i="8"/>
  <c r="A482" i="8" s="1"/>
  <c r="E483" i="8"/>
  <c r="A483" i="8" s="1"/>
  <c r="E484" i="8"/>
  <c r="A484" i="8" s="1"/>
  <c r="E485" i="8"/>
  <c r="A485" i="8" s="1"/>
  <c r="E486" i="8"/>
  <c r="A486" i="8" s="1"/>
  <c r="E487" i="8"/>
  <c r="A487" i="8" s="1"/>
  <c r="E488" i="8"/>
  <c r="A488" i="8" s="1"/>
  <c r="E489" i="8"/>
  <c r="A489" i="8" s="1"/>
  <c r="E490" i="8"/>
  <c r="A490" i="8" s="1"/>
  <c r="E491" i="8"/>
  <c r="A491" i="8" s="1"/>
  <c r="E492" i="8"/>
  <c r="A492" i="8" s="1"/>
  <c r="E493" i="8"/>
  <c r="A493" i="8" s="1"/>
  <c r="E495" i="8"/>
  <c r="A495" i="8" s="1"/>
  <c r="E496" i="8"/>
  <c r="A496" i="8" s="1"/>
  <c r="E500" i="8"/>
  <c r="A500" i="8" s="1"/>
  <c r="E501" i="8"/>
  <c r="A501" i="8" s="1"/>
  <c r="E503" i="8"/>
  <c r="A503" i="8" s="1"/>
  <c r="E504" i="8"/>
  <c r="A504" i="8" s="1"/>
  <c r="E505" i="8"/>
  <c r="A505" i="8" s="1"/>
  <c r="E506" i="8"/>
  <c r="A506" i="8" s="1"/>
  <c r="E507" i="8"/>
  <c r="A507" i="8" s="1"/>
  <c r="E508" i="8"/>
  <c r="A508" i="8" s="1"/>
  <c r="E497" i="8"/>
  <c r="A497" i="8" s="1"/>
  <c r="E498" i="8"/>
  <c r="A498" i="8" s="1"/>
  <c r="E499" i="8"/>
  <c r="A499" i="8" s="1"/>
  <c r="E517" i="8"/>
  <c r="A517" i="8" s="1"/>
  <c r="E518" i="8"/>
  <c r="A518" i="8" s="1"/>
  <c r="E519" i="8"/>
  <c r="A519" i="8" s="1"/>
  <c r="E520" i="8"/>
  <c r="A520" i="8" s="1"/>
  <c r="E523" i="8"/>
  <c r="A523" i="8" s="1"/>
  <c r="E521" i="8"/>
  <c r="A521" i="8" s="1"/>
  <c r="E522" i="8"/>
  <c r="A522" i="8" s="1"/>
  <c r="E524" i="8"/>
  <c r="A524" i="8" s="1"/>
  <c r="E525" i="8"/>
  <c r="A525" i="8" s="1"/>
  <c r="E526" i="8"/>
  <c r="A526" i="8" s="1"/>
  <c r="E527" i="8"/>
  <c r="A527" i="8" s="1"/>
  <c r="E530" i="8"/>
  <c r="A530" i="8" s="1"/>
  <c r="E528" i="8"/>
  <c r="A528" i="8" s="1"/>
  <c r="E531" i="8"/>
  <c r="A531" i="8" s="1"/>
  <c r="E529" i="8"/>
  <c r="A529" i="8" s="1"/>
  <c r="E532" i="8"/>
  <c r="A532" i="8" s="1"/>
  <c r="E533" i="8"/>
  <c r="A533" i="8" s="1"/>
  <c r="E536" i="8"/>
  <c r="A536" i="8" s="1"/>
  <c r="E534" i="8"/>
  <c r="A534" i="8" s="1"/>
  <c r="E535" i="8"/>
  <c r="A535" i="8" s="1"/>
  <c r="E539" i="8"/>
  <c r="A539" i="8" s="1"/>
  <c r="E540" i="8"/>
  <c r="A540" i="8" s="1"/>
  <c r="E541" i="8"/>
  <c r="A541" i="8" s="1"/>
  <c r="E542" i="8"/>
  <c r="A542" i="8" s="1"/>
  <c r="E544" i="8"/>
  <c r="A544" i="8" s="1"/>
  <c r="E547" i="8"/>
  <c r="A547" i="8" s="1"/>
  <c r="E545" i="8"/>
  <c r="A545" i="8" s="1"/>
  <c r="E548" i="8"/>
  <c r="A548" i="8" s="1"/>
  <c r="E546" i="8"/>
  <c r="A546" i="8" s="1"/>
  <c r="E549" i="8"/>
  <c r="A549" i="8" s="1"/>
  <c r="E550" i="8"/>
  <c r="A550" i="8" s="1"/>
  <c r="E553" i="8"/>
  <c r="A553" i="8" s="1"/>
  <c r="E556" i="8"/>
  <c r="A556" i="8" s="1"/>
  <c r="E551" i="8"/>
  <c r="A551" i="8" s="1"/>
  <c r="E554" i="8"/>
  <c r="A554" i="8" s="1"/>
  <c r="E552" i="8"/>
  <c r="A552" i="8" s="1"/>
  <c r="E555" i="8"/>
  <c r="A555" i="8" s="1"/>
  <c r="E557" i="8"/>
  <c r="A557" i="8" s="1"/>
  <c r="E558" i="8"/>
  <c r="A558" i="8" s="1"/>
  <c r="E559" i="8"/>
  <c r="A559" i="8" s="1"/>
  <c r="E562" i="8"/>
  <c r="A562" i="8" s="1"/>
  <c r="E565" i="8"/>
  <c r="A565" i="8" s="1"/>
  <c r="E560" i="8"/>
  <c r="A560" i="8" s="1"/>
  <c r="E563" i="8"/>
  <c r="A563" i="8" s="1"/>
  <c r="E561" i="8"/>
  <c r="A561" i="8" s="1"/>
  <c r="E564" i="8"/>
  <c r="A564" i="8" s="1"/>
  <c r="E566" i="8"/>
  <c r="A566" i="8" s="1"/>
  <c r="E567" i="8"/>
  <c r="A567" i="8" s="1"/>
  <c r="E568" i="8"/>
  <c r="A568" i="8" s="1"/>
  <c r="E569" i="8"/>
  <c r="A569" i="8" s="1"/>
  <c r="E570" i="8"/>
  <c r="A570" i="8" s="1"/>
  <c r="E571" i="8"/>
  <c r="A571" i="8" s="1"/>
  <c r="E572" i="8"/>
  <c r="A572" i="8" s="1"/>
  <c r="E573" i="8"/>
  <c r="A573" i="8" s="1"/>
  <c r="E574" i="8"/>
  <c r="A574" i="8" s="1"/>
  <c r="E575" i="8"/>
  <c r="A575" i="8" s="1"/>
  <c r="E576" i="8"/>
  <c r="A576" i="8" s="1"/>
  <c r="E577" i="8"/>
  <c r="A577" i="8" s="1"/>
  <c r="E578" i="8"/>
  <c r="A578" i="8" s="1"/>
  <c r="E581" i="8"/>
  <c r="A581" i="8" s="1"/>
  <c r="E579" i="8"/>
  <c r="A579" i="8" s="1"/>
  <c r="E582" i="8"/>
  <c r="A582" i="8" s="1"/>
  <c r="E580" i="8"/>
  <c r="A580" i="8" s="1"/>
  <c r="E583" i="8"/>
  <c r="A583" i="8" s="1"/>
  <c r="E584" i="8"/>
  <c r="A584" i="8" s="1"/>
  <c r="E587" i="8"/>
  <c r="A587" i="8" s="1"/>
  <c r="E585" i="8"/>
  <c r="A585" i="8" s="1"/>
  <c r="E588" i="8"/>
  <c r="A588" i="8" s="1"/>
  <c r="E586" i="8"/>
  <c r="A586" i="8" s="1"/>
  <c r="E589" i="8"/>
  <c r="A589" i="8" s="1"/>
  <c r="E590" i="8"/>
  <c r="A590" i="8" s="1"/>
  <c r="E593" i="8"/>
  <c r="A593" i="8" s="1"/>
  <c r="E591" i="8"/>
  <c r="A591" i="8" s="1"/>
  <c r="E594" i="8"/>
  <c r="A594" i="8" s="1"/>
  <c r="E592" i="8"/>
  <c r="A592" i="8" s="1"/>
  <c r="E595" i="8"/>
  <c r="A595" i="8" s="1"/>
  <c r="E596" i="8"/>
  <c r="A596" i="8" s="1"/>
  <c r="E597" i="8"/>
  <c r="A597" i="8" s="1"/>
  <c r="E598" i="8"/>
  <c r="A598" i="8" s="1"/>
  <c r="E599" i="8"/>
  <c r="A599" i="8" s="1"/>
  <c r="E600" i="8"/>
  <c r="A600" i="8" s="1"/>
  <c r="E604" i="8"/>
  <c r="A604" i="8" s="1"/>
  <c r="E601" i="8"/>
  <c r="A601" i="8" s="1"/>
  <c r="E605" i="8"/>
  <c r="A605" i="8" s="1"/>
  <c r="E602" i="8"/>
  <c r="A602" i="8" s="1"/>
  <c r="E606" i="8"/>
  <c r="A606" i="8" s="1"/>
  <c r="E603" i="8"/>
  <c r="A603" i="8" s="1"/>
  <c r="E607" i="8"/>
  <c r="A607" i="8" s="1"/>
  <c r="E608" i="8"/>
  <c r="A608" i="8" s="1"/>
  <c r="E609" i="8"/>
  <c r="A609" i="8" s="1"/>
  <c r="E610" i="8"/>
  <c r="A610" i="8" s="1"/>
  <c r="E611" i="8"/>
  <c r="A611" i="8" s="1"/>
  <c r="E612" i="8"/>
  <c r="A612" i="8" s="1"/>
  <c r="E613" i="8"/>
  <c r="A613" i="8" s="1"/>
  <c r="E614" i="8"/>
  <c r="A614" i="8" s="1"/>
  <c r="E617" i="8"/>
  <c r="A617" i="8" s="1"/>
  <c r="E621" i="8"/>
  <c r="A621" i="8" s="1"/>
  <c r="E625" i="8"/>
  <c r="A625" i="8" s="1"/>
  <c r="E629" i="8"/>
  <c r="A629" i="8" s="1"/>
  <c r="E636" i="8"/>
  <c r="A636" i="8" s="1"/>
  <c r="E638" i="8"/>
  <c r="A638" i="8" s="1"/>
  <c r="E644" i="8"/>
  <c r="A644" i="8" s="1"/>
  <c r="E642" i="8"/>
  <c r="A642" i="8" s="1"/>
  <c r="E626" i="8"/>
  <c r="A626" i="8" s="1"/>
  <c r="E630" i="8"/>
  <c r="A630" i="8" s="1"/>
  <c r="E637" i="8"/>
  <c r="A637" i="8" s="1"/>
  <c r="E639" i="8"/>
  <c r="A639" i="8" s="1"/>
  <c r="E643" i="8"/>
  <c r="A643" i="8" s="1"/>
  <c r="E645" i="8"/>
  <c r="A645" i="8" s="1"/>
  <c r="E627" i="8"/>
  <c r="A627" i="8" s="1"/>
  <c r="E631" i="8"/>
  <c r="A631" i="8" s="1"/>
  <c r="E640" i="8"/>
  <c r="A640" i="8" s="1"/>
  <c r="E646" i="8"/>
  <c r="A646" i="8" s="1"/>
  <c r="E628" i="8"/>
  <c r="A628" i="8" s="1"/>
  <c r="E641" i="8"/>
  <c r="A641" i="8" s="1"/>
  <c r="E650" i="8"/>
  <c r="A650" i="8" s="1"/>
  <c r="E651" i="8"/>
  <c r="A651" i="8" s="1"/>
  <c r="E652" i="8"/>
  <c r="A652" i="8" s="1"/>
  <c r="E653" i="8"/>
  <c r="A653" i="8" s="1"/>
  <c r="E654" i="8"/>
  <c r="A654" i="8" s="1"/>
  <c r="E673" i="8"/>
  <c r="A673" i="8" s="1"/>
  <c r="E658" i="8"/>
  <c r="A658" i="8" s="1"/>
  <c r="E656" i="8"/>
  <c r="A656" i="8" s="1"/>
  <c r="E659" i="8"/>
  <c r="A659" i="8" s="1"/>
  <c r="E660" i="8"/>
  <c r="A660" i="8" s="1"/>
  <c r="E657" i="8"/>
  <c r="A657" i="8" s="1"/>
  <c r="E661" i="8"/>
  <c r="A661" i="8" s="1"/>
  <c r="E662" i="8"/>
  <c r="A662" i="8" s="1"/>
  <c r="E663" i="8"/>
  <c r="A663" i="8" s="1"/>
  <c r="E666" i="8"/>
  <c r="A666" i="8" s="1"/>
  <c r="E667" i="8"/>
  <c r="A667" i="8" s="1"/>
  <c r="E671" i="8"/>
  <c r="A671" i="8" s="1"/>
  <c r="E665" i="8"/>
  <c r="A665" i="8" s="1"/>
  <c r="E668" i="8"/>
  <c r="A668" i="8" s="1"/>
  <c r="E681" i="8"/>
  <c r="A681" i="8" s="1"/>
  <c r="E670" i="8"/>
  <c r="A670" i="8" s="1"/>
  <c r="E678" i="8"/>
  <c r="A678" i="8" s="1"/>
  <c r="E679" i="8"/>
  <c r="A679" i="8" s="1"/>
  <c r="E683" i="8"/>
  <c r="A683" i="8" s="1"/>
  <c r="E684" i="8"/>
  <c r="A684" i="8" s="1"/>
  <c r="E685" i="8"/>
  <c r="A685" i="8" s="1"/>
  <c r="E686" i="8"/>
  <c r="A686" i="8" s="1"/>
  <c r="E687" i="8"/>
  <c r="A687" i="8" s="1"/>
  <c r="E691" i="8"/>
  <c r="A691" i="8" s="1"/>
  <c r="E690" i="8"/>
  <c r="A690" i="8" s="1"/>
  <c r="E688" i="8"/>
  <c r="A688" i="8" s="1"/>
  <c r="E689" i="8"/>
  <c r="A689" i="8" s="1"/>
  <c r="E692" i="8"/>
  <c r="A692" i="8" s="1"/>
  <c r="E693" i="8"/>
  <c r="A693" i="8" s="1"/>
  <c r="E694" i="8"/>
  <c r="A694" i="8" s="1"/>
  <c r="E695" i="8"/>
  <c r="A695" i="8" s="1"/>
  <c r="E696" i="8"/>
  <c r="A696" i="8" s="1"/>
  <c r="E697" i="8"/>
  <c r="A697" i="8" s="1"/>
  <c r="E698" i="8"/>
  <c r="A698" i="8" s="1"/>
  <c r="E699" i="8"/>
  <c r="A699" i="8" s="1"/>
  <c r="E700" i="8"/>
  <c r="A700" i="8" s="1"/>
  <c r="E701" i="8"/>
  <c r="A701" i="8" s="1"/>
  <c r="E702" i="8"/>
  <c r="A702" i="8" s="1"/>
  <c r="E703" i="8"/>
  <c r="A703" i="8" s="1"/>
  <c r="E705" i="8"/>
  <c r="A705" i="8" s="1"/>
  <c r="E704" i="8"/>
  <c r="A704" i="8" s="1"/>
  <c r="E706" i="8"/>
  <c r="A706" i="8" s="1"/>
  <c r="E726" i="8"/>
  <c r="A726" i="8" s="1"/>
  <c r="E729" i="8"/>
  <c r="A729" i="8" s="1"/>
  <c r="E727" i="8"/>
  <c r="A727" i="8" s="1"/>
  <c r="E730" i="8"/>
  <c r="A730" i="8" s="1"/>
  <c r="E728" i="8"/>
  <c r="A728" i="8" s="1"/>
  <c r="E731" i="8"/>
  <c r="A731" i="8" s="1"/>
  <c r="E732" i="8"/>
  <c r="A732" i="8" s="1"/>
  <c r="E736" i="8"/>
  <c r="A736" i="8" s="1"/>
  <c r="E739" i="8"/>
  <c r="A739" i="8" s="1"/>
  <c r="E737" i="8"/>
  <c r="A737" i="8" s="1"/>
  <c r="E738" i="8"/>
  <c r="A738" i="8" s="1"/>
  <c r="E742" i="8"/>
  <c r="A742" i="8" s="1"/>
  <c r="E744" i="8"/>
  <c r="A744" i="8" s="1"/>
  <c r="E743" i="8"/>
  <c r="A743" i="8" s="1"/>
  <c r="E745" i="8"/>
  <c r="A745" i="8" s="1"/>
  <c r="E746" i="8"/>
  <c r="A746" i="8" s="1"/>
  <c r="E748" i="8"/>
  <c r="A748" i="8" s="1"/>
  <c r="E747" i="8"/>
  <c r="A747" i="8" s="1"/>
  <c r="E749" i="8"/>
  <c r="A749" i="8" s="1"/>
  <c r="E753" i="8"/>
  <c r="A753" i="8" s="1"/>
  <c r="E750" i="8"/>
  <c r="A750" i="8" s="1"/>
  <c r="E754" i="8"/>
  <c r="A754" i="8" s="1"/>
  <c r="E751" i="8"/>
  <c r="A751" i="8" s="1"/>
  <c r="E755" i="8"/>
  <c r="A755" i="8" s="1"/>
  <c r="E752" i="8"/>
  <c r="A752" i="8" s="1"/>
  <c r="E758" i="8"/>
  <c r="A758" i="8" s="1"/>
  <c r="E756" i="8"/>
  <c r="A756" i="8" s="1"/>
  <c r="E759" i="8"/>
  <c r="A759" i="8" s="1"/>
  <c r="E757" i="8"/>
  <c r="A757" i="8" s="1"/>
  <c r="E760" i="8"/>
  <c r="A760" i="8" s="1"/>
  <c r="E762" i="8"/>
  <c r="A762" i="8" s="1"/>
  <c r="E761" i="8"/>
  <c r="A761" i="8" s="1"/>
  <c r="E763" i="8"/>
  <c r="A763" i="8" s="1"/>
  <c r="E771" i="8"/>
  <c r="A771" i="8" s="1"/>
  <c r="E774" i="8"/>
  <c r="A774" i="8" s="1"/>
  <c r="E777" i="8"/>
  <c r="A777" i="8" s="1"/>
  <c r="E783" i="8"/>
  <c r="A783" i="8" s="1"/>
  <c r="E780" i="8"/>
  <c r="A780" i="8" s="1"/>
  <c r="E786" i="8"/>
  <c r="A786" i="8" s="1"/>
  <c r="E789" i="8"/>
  <c r="A789" i="8" s="1"/>
  <c r="E772" i="8"/>
  <c r="A772" i="8" s="1"/>
  <c r="E775" i="8"/>
  <c r="A775" i="8" s="1"/>
  <c r="E778" i="8"/>
  <c r="A778" i="8" s="1"/>
  <c r="E784" i="8"/>
  <c r="A784" i="8" s="1"/>
  <c r="E781" i="8"/>
  <c r="A781" i="8" s="1"/>
  <c r="E787" i="8"/>
  <c r="A787" i="8" s="1"/>
  <c r="E790" i="8"/>
  <c r="A790" i="8" s="1"/>
  <c r="E773" i="8"/>
  <c r="A773" i="8" s="1"/>
  <c r="E776" i="8"/>
  <c r="A776" i="8" s="1"/>
  <c r="E779" i="8"/>
  <c r="A779" i="8" s="1"/>
  <c r="E785" i="8"/>
  <c r="A785" i="8" s="1"/>
  <c r="E782" i="8"/>
  <c r="A782" i="8" s="1"/>
  <c r="E788" i="8"/>
  <c r="A788" i="8" s="1"/>
  <c r="E791" i="8"/>
  <c r="A791" i="8" s="1"/>
  <c r="E796" i="8"/>
  <c r="A796" i="8" s="1"/>
  <c r="E797" i="8"/>
  <c r="A797" i="8" s="1"/>
  <c r="E798" i="8"/>
  <c r="A798" i="8" s="1"/>
  <c r="E799" i="8"/>
  <c r="A799" i="8" s="1"/>
  <c r="E801" i="8"/>
  <c r="A801" i="8" s="1"/>
  <c r="E800" i="8"/>
  <c r="A800" i="8" s="1"/>
  <c r="E802" i="8"/>
  <c r="A802" i="8" s="1"/>
  <c r="E803" i="8"/>
  <c r="A803" i="8" s="1"/>
  <c r="E805" i="8"/>
  <c r="A805" i="8" s="1"/>
  <c r="E806" i="8"/>
  <c r="A806" i="8" s="1"/>
  <c r="E809" i="8"/>
  <c r="A809" i="8" s="1"/>
  <c r="E811" i="8"/>
  <c r="A811" i="8" s="1"/>
  <c r="E813" i="8"/>
  <c r="A813" i="8" s="1"/>
  <c r="E815" i="8"/>
  <c r="A815" i="8" s="1"/>
  <c r="E819" i="8"/>
  <c r="A819" i="8" s="1"/>
  <c r="E820" i="8"/>
  <c r="A820" i="8" s="1"/>
  <c r="E821" i="8"/>
  <c r="A821" i="8" s="1"/>
  <c r="E822" i="8"/>
  <c r="A822" i="8" s="1"/>
  <c r="E823" i="8"/>
  <c r="A823" i="8" s="1"/>
  <c r="E808" i="8"/>
  <c r="A808" i="8" s="1"/>
  <c r="E810" i="8"/>
  <c r="A810" i="8" s="1"/>
  <c r="E812" i="8"/>
  <c r="A812" i="8" s="1"/>
  <c r="E814" i="8"/>
  <c r="A814" i="8" s="1"/>
  <c r="E816" i="8"/>
  <c r="A816" i="8" s="1"/>
  <c r="E817" i="8"/>
  <c r="A817" i="8" s="1"/>
  <c r="E818" i="8"/>
  <c r="A818" i="8" s="1"/>
  <c r="E824" i="8"/>
  <c r="A824" i="8" s="1"/>
  <c r="E825" i="8"/>
  <c r="A825" i="8" s="1"/>
  <c r="E826" i="8"/>
  <c r="A826" i="8" s="1"/>
  <c r="E827" i="8"/>
  <c r="A827" i="8" s="1"/>
  <c r="E828" i="8"/>
  <c r="A828" i="8" s="1"/>
  <c r="E829" i="8"/>
  <c r="A829" i="8" s="1"/>
  <c r="E830" i="8"/>
  <c r="A830" i="8" s="1"/>
  <c r="E831" i="8"/>
  <c r="A831" i="8" s="1"/>
  <c r="E832" i="8"/>
  <c r="A832" i="8" s="1"/>
  <c r="E833" i="8"/>
  <c r="A833" i="8" s="1"/>
  <c r="E836" i="8"/>
  <c r="A836" i="8" s="1"/>
  <c r="E834" i="8"/>
  <c r="A834" i="8" s="1"/>
  <c r="E835" i="8"/>
  <c r="A835" i="8" s="1"/>
  <c r="E837" i="8"/>
  <c r="A837" i="8" s="1"/>
  <c r="E838" i="8"/>
  <c r="A838" i="8" s="1"/>
  <c r="E840" i="8"/>
  <c r="A840" i="8" s="1"/>
  <c r="E843" i="8"/>
  <c r="A843" i="8" s="1"/>
  <c r="E841" i="8"/>
  <c r="A841" i="8" s="1"/>
  <c r="E842" i="8"/>
  <c r="A842" i="8" s="1"/>
  <c r="E846" i="8"/>
  <c r="A846" i="8" s="1"/>
  <c r="E848" i="8"/>
  <c r="A848" i="8" s="1"/>
  <c r="E847" i="8"/>
  <c r="A847" i="8" s="1"/>
  <c r="E849" i="8"/>
  <c r="A849" i="8" s="1"/>
  <c r="E850" i="8"/>
  <c r="A850" i="8" s="1"/>
  <c r="E853" i="8"/>
  <c r="A853" i="8" s="1"/>
  <c r="E851" i="8"/>
  <c r="A851" i="8" s="1"/>
  <c r="E854" i="8"/>
  <c r="A854" i="8" s="1"/>
  <c r="E852" i="8"/>
  <c r="A852" i="8" s="1"/>
  <c r="E855" i="8"/>
  <c r="A855" i="8" s="1"/>
  <c r="E856" i="8"/>
  <c r="A856" i="8" s="1"/>
  <c r="E862" i="8"/>
  <c r="A862" i="8" s="1"/>
  <c r="E857" i="8"/>
  <c r="A857" i="8" s="1"/>
  <c r="E863" i="8"/>
  <c r="A863" i="8" s="1"/>
  <c r="E858" i="8"/>
  <c r="A858" i="8" s="1"/>
  <c r="E864" i="8"/>
  <c r="A864" i="8" s="1"/>
  <c r="E859" i="8"/>
  <c r="A859" i="8" s="1"/>
  <c r="E865" i="8"/>
  <c r="A865" i="8" s="1"/>
  <c r="E860" i="8"/>
  <c r="A860" i="8" s="1"/>
  <c r="E866" i="8"/>
  <c r="A866" i="8" s="1"/>
  <c r="E861" i="8"/>
  <c r="A861" i="8" s="1"/>
  <c r="E867" i="8"/>
  <c r="A867" i="8" s="1"/>
  <c r="E869" i="8"/>
  <c r="A869" i="8" s="1"/>
  <c r="E870" i="8"/>
  <c r="A870" i="8" s="1"/>
  <c r="E871" i="8"/>
  <c r="A871" i="8" s="1"/>
  <c r="E872" i="8"/>
  <c r="A872" i="8" s="1"/>
  <c r="E874" i="8"/>
  <c r="A874" i="8" s="1"/>
  <c r="E873" i="8"/>
  <c r="A873" i="8" s="1"/>
  <c r="E875" i="8"/>
  <c r="A875" i="8" s="1"/>
  <c r="E876" i="8"/>
  <c r="A876" i="8" s="1"/>
  <c r="E877" i="8"/>
  <c r="A877" i="8" s="1"/>
  <c r="E878" i="8"/>
  <c r="A878" i="8" s="1"/>
  <c r="E881" i="8"/>
  <c r="A881" i="8" s="1"/>
  <c r="E879" i="8"/>
  <c r="A879" i="8" s="1"/>
  <c r="E882" i="8"/>
  <c r="A882" i="8" s="1"/>
  <c r="E880" i="8"/>
  <c r="A880" i="8" s="1"/>
  <c r="E883" i="8"/>
  <c r="A883" i="8" s="1"/>
  <c r="E884" i="8"/>
  <c r="A884" i="8" s="1"/>
  <c r="E887" i="8"/>
  <c r="A887" i="8" s="1"/>
  <c r="E892" i="8"/>
  <c r="A892" i="8" s="1"/>
  <c r="E885" i="8"/>
  <c r="A885" i="8" s="1"/>
  <c r="E888" i="8"/>
  <c r="A888" i="8" s="1"/>
  <c r="E893" i="8"/>
  <c r="A893" i="8" s="1"/>
  <c r="E886" i="8"/>
  <c r="A886" i="8" s="1"/>
  <c r="E889" i="8"/>
  <c r="A889" i="8" s="1"/>
  <c r="E894" i="8"/>
  <c r="A894" i="8" s="1"/>
  <c r="E890" i="8"/>
  <c r="A890" i="8" s="1"/>
  <c r="E901" i="8"/>
  <c r="A901" i="8" s="1"/>
  <c r="E904" i="8"/>
  <c r="A904" i="8" s="1"/>
  <c r="E902" i="8"/>
  <c r="A902" i="8" s="1"/>
  <c r="E905" i="8"/>
  <c r="A905" i="8" s="1"/>
  <c r="E903" i="8"/>
  <c r="A903" i="8" s="1"/>
  <c r="E906" i="8"/>
  <c r="A906" i="8" s="1"/>
  <c r="E907" i="8"/>
  <c r="A907" i="8" s="1"/>
  <c r="E910" i="8"/>
  <c r="A910" i="8" s="1"/>
  <c r="E908" i="8"/>
  <c r="A908" i="8" s="1"/>
  <c r="E909" i="8"/>
  <c r="A909" i="8" s="1"/>
  <c r="E914" i="8"/>
  <c r="A914" i="8" s="1"/>
  <c r="E915" i="8"/>
  <c r="A915" i="8" s="1"/>
  <c r="E919" i="8"/>
  <c r="A919" i="8" s="1"/>
  <c r="E920" i="8"/>
  <c r="A920" i="8" s="1"/>
  <c r="E921" i="8"/>
  <c r="A921" i="8" s="1"/>
  <c r="E954" i="8"/>
  <c r="A954" i="8" s="1"/>
  <c r="E924" i="8"/>
  <c r="A924" i="8" s="1"/>
  <c r="E925" i="8"/>
  <c r="A925" i="8" s="1"/>
  <c r="E922" i="8"/>
  <c r="A922" i="8" s="1"/>
  <c r="E926" i="8"/>
  <c r="A926" i="8" s="1"/>
  <c r="E923" i="8"/>
  <c r="A923" i="8" s="1"/>
  <c r="E927" i="8"/>
  <c r="A927" i="8" s="1"/>
  <c r="E928" i="8"/>
  <c r="A928" i="8" s="1"/>
  <c r="E929" i="8"/>
  <c r="A929" i="8" s="1"/>
  <c r="E930" i="8"/>
  <c r="A930" i="8" s="1"/>
  <c r="E931" i="8"/>
  <c r="A931" i="8" s="1"/>
  <c r="E932" i="8"/>
  <c r="A932" i="8" s="1"/>
  <c r="E933" i="8"/>
  <c r="A933" i="8" s="1"/>
  <c r="E936" i="8"/>
  <c r="A936" i="8" s="1"/>
  <c r="E934" i="8"/>
  <c r="A934" i="8" s="1"/>
  <c r="E937" i="8"/>
  <c r="A937" i="8" s="1"/>
  <c r="E935" i="8"/>
  <c r="A935" i="8" s="1"/>
  <c r="E938" i="8"/>
  <c r="A938" i="8" s="1"/>
  <c r="E939" i="8"/>
  <c r="A939" i="8" s="1"/>
  <c r="E940" i="8"/>
  <c r="A940" i="8" s="1"/>
  <c r="E941" i="8"/>
  <c r="A941" i="8" s="1"/>
  <c r="E942" i="8"/>
  <c r="A942" i="8" s="1"/>
  <c r="E943" i="8"/>
  <c r="A943" i="8" s="1"/>
  <c r="E944" i="8"/>
  <c r="A944" i="8" s="1"/>
  <c r="E945" i="8"/>
  <c r="A945" i="8" s="1"/>
  <c r="E946" i="8"/>
  <c r="A946" i="8" s="1"/>
  <c r="E949" i="8"/>
  <c r="A949" i="8" s="1"/>
  <c r="E947" i="8"/>
  <c r="A947" i="8" s="1"/>
  <c r="E950" i="8"/>
  <c r="A950" i="8" s="1"/>
  <c r="E948" i="8"/>
  <c r="A948" i="8" s="1"/>
  <c r="E951" i="8"/>
  <c r="A951" i="8" s="1"/>
  <c r="E952" i="8"/>
  <c r="A952" i="8" s="1"/>
  <c r="E953" i="8"/>
  <c r="A953" i="8" s="1"/>
  <c r="E957" i="8"/>
  <c r="A957" i="8" s="1"/>
  <c r="E962" i="8"/>
  <c r="A962" i="8" s="1"/>
  <c r="E974" i="8"/>
  <c r="A974" i="8" s="1"/>
  <c r="E977" i="8"/>
  <c r="A977" i="8" s="1"/>
  <c r="E981" i="8"/>
  <c r="A981" i="8" s="1"/>
  <c r="E975" i="8"/>
  <c r="A975" i="8" s="1"/>
  <c r="E982" i="8"/>
  <c r="A982" i="8" s="1"/>
  <c r="E976" i="8"/>
  <c r="A976" i="8" s="1"/>
  <c r="E983" i="8"/>
  <c r="A983" i="8" s="1"/>
  <c r="E987" i="8"/>
  <c r="A987" i="8" s="1"/>
  <c r="E988" i="8"/>
  <c r="A988" i="8" s="1"/>
  <c r="E989" i="8"/>
  <c r="A989" i="8" s="1"/>
  <c r="E990" i="8"/>
  <c r="A990" i="8" s="1"/>
  <c r="E991" i="8"/>
  <c r="A991" i="8" s="1"/>
  <c r="E992" i="8"/>
  <c r="A992" i="8" s="1"/>
  <c r="E993" i="8"/>
  <c r="A993" i="8" s="1"/>
  <c r="E994" i="8"/>
  <c r="A994" i="8" s="1"/>
  <c r="E995" i="8"/>
  <c r="A995" i="8" s="1"/>
  <c r="E996" i="8"/>
  <c r="A996" i="8" s="1"/>
  <c r="E997" i="8"/>
  <c r="A997" i="8" s="1"/>
  <c r="E999" i="8"/>
  <c r="A999" i="8" s="1"/>
  <c r="E1002" i="8"/>
  <c r="A1002" i="8" s="1"/>
  <c r="E1000" i="8"/>
  <c r="A1000" i="8" s="1"/>
  <c r="E1003" i="8"/>
  <c r="A1003" i="8" s="1"/>
  <c r="E1001" i="8"/>
  <c r="A1001" i="8" s="1"/>
  <c r="E1004" i="8"/>
  <c r="A1004" i="8" s="1"/>
  <c r="E1005" i="8"/>
  <c r="A1005" i="8" s="1"/>
  <c r="E1008" i="8"/>
  <c r="A1008" i="8" s="1"/>
  <c r="E1009" i="8"/>
  <c r="A1009" i="8" s="1"/>
  <c r="E1010" i="8"/>
  <c r="A1010" i="8" s="1"/>
  <c r="E1011" i="8"/>
  <c r="A1011" i="8" s="1"/>
  <c r="E1006" i="8"/>
  <c r="A1006" i="8" s="1"/>
  <c r="E1013" i="8"/>
  <c r="A1013" i="8" s="1"/>
  <c r="E1012" i="8"/>
  <c r="A1012" i="8" s="1"/>
  <c r="E1007" i="8"/>
  <c r="A1007" i="8" s="1"/>
  <c r="E1014" i="8"/>
  <c r="A1014" i="8" s="1"/>
  <c r="E1015" i="8"/>
  <c r="A1015" i="8" s="1"/>
  <c r="E1016" i="8"/>
  <c r="A1016" i="8" s="1"/>
  <c r="E1017" i="8"/>
  <c r="A1017" i="8" s="1"/>
  <c r="E1018" i="8"/>
  <c r="A1018" i="8" s="1"/>
  <c r="E1019" i="8"/>
  <c r="A1019" i="8" s="1"/>
  <c r="E1020" i="8"/>
  <c r="A1020" i="8" s="1"/>
  <c r="E1021" i="8"/>
  <c r="A1021" i="8" s="1"/>
  <c r="E1022" i="8"/>
  <c r="A1022" i="8" s="1"/>
  <c r="E1023" i="8"/>
  <c r="A1023" i="8" s="1"/>
  <c r="E1024" i="8"/>
  <c r="A1024" i="8" s="1"/>
  <c r="E1025" i="8"/>
  <c r="A1025" i="8" s="1"/>
  <c r="E1026" i="8"/>
  <c r="A1026" i="8" s="1"/>
  <c r="E1027" i="8"/>
  <c r="A1027" i="8" s="1"/>
  <c r="E1028" i="8"/>
  <c r="A1028" i="8" s="1"/>
  <c r="E1031" i="8"/>
  <c r="A1031" i="8" s="1"/>
  <c r="E1034" i="8"/>
  <c r="A1034" i="8" s="1"/>
  <c r="E1040" i="8"/>
  <c r="A1040" i="8" s="1"/>
  <c r="E1029" i="8"/>
  <c r="A1029" i="8" s="1"/>
  <c r="E1032" i="8"/>
  <c r="A1032" i="8" s="1"/>
  <c r="E1035" i="8"/>
  <c r="A1035" i="8" s="1"/>
  <c r="E1041" i="8"/>
  <c r="A1041" i="8" s="1"/>
  <c r="E1030" i="8"/>
  <c r="A1030" i="8" s="1"/>
  <c r="E1033" i="8"/>
  <c r="A1033" i="8" s="1"/>
  <c r="E1036" i="8"/>
  <c r="A1036" i="8" s="1"/>
  <c r="E1042" i="8"/>
  <c r="A1042" i="8" s="1"/>
  <c r="E1043" i="8"/>
  <c r="A1043" i="8" s="1"/>
  <c r="E1044" i="8"/>
  <c r="A1044" i="8" s="1"/>
  <c r="E1045" i="8"/>
  <c r="A1045" i="8" s="1"/>
  <c r="E1046" i="8"/>
  <c r="A1046" i="8" s="1"/>
  <c r="E1047" i="8"/>
  <c r="A1047" i="8" s="1"/>
  <c r="E1048" i="8"/>
  <c r="A1048" i="8" s="1"/>
  <c r="E1049" i="8"/>
  <c r="A1049" i="8" s="1"/>
  <c r="E1050" i="8"/>
  <c r="A1050" i="8" s="1"/>
  <c r="E1051" i="8"/>
  <c r="A1051" i="8" s="1"/>
  <c r="E1052" i="8"/>
  <c r="A1052" i="8" s="1"/>
  <c r="E1053" i="8"/>
  <c r="A1053" i="8" s="1"/>
  <c r="E1054" i="8"/>
  <c r="A1054" i="8" s="1"/>
  <c r="E1055" i="8"/>
  <c r="A1055" i="8" s="1"/>
  <c r="E1059" i="8"/>
  <c r="A1059" i="8" s="1"/>
  <c r="E1056" i="8"/>
  <c r="A1056" i="8" s="1"/>
  <c r="E1060" i="8"/>
  <c r="A1060" i="8" s="1"/>
  <c r="E1057" i="8"/>
  <c r="A1057" i="8" s="1"/>
  <c r="E1061" i="8"/>
  <c r="A1061" i="8" s="1"/>
  <c r="E1058" i="8"/>
  <c r="A1058" i="8" s="1"/>
  <c r="E1062" i="8"/>
  <c r="A1062" i="8" s="1"/>
  <c r="E1063" i="8"/>
  <c r="A1063" i="8" s="1"/>
  <c r="E1064" i="8"/>
  <c r="A1064" i="8" s="1"/>
  <c r="E1065" i="8"/>
  <c r="A1065" i="8" s="1"/>
  <c r="E1066" i="8"/>
  <c r="A1066" i="8" s="1"/>
  <c r="E1067" i="8"/>
  <c r="A1067" i="8" s="1"/>
  <c r="E1068" i="8"/>
  <c r="A1068" i="8" s="1"/>
  <c r="E1069" i="8"/>
  <c r="A1069" i="8" s="1"/>
  <c r="E1070" i="8"/>
  <c r="A1070" i="8" s="1"/>
  <c r="E1071" i="8"/>
  <c r="A1071" i="8" s="1"/>
  <c r="E1073" i="8"/>
  <c r="A1073" i="8" s="1"/>
  <c r="E1074" i="8"/>
  <c r="A1074" i="8" s="1"/>
  <c r="E1075" i="8"/>
  <c r="A1075" i="8" s="1"/>
  <c r="E1077" i="8"/>
  <c r="A1077" i="8" s="1"/>
  <c r="E1079" i="8"/>
  <c r="A1079" i="8" s="1"/>
  <c r="E1081" i="8"/>
  <c r="A1081" i="8" s="1"/>
  <c r="E1083" i="8"/>
  <c r="A1083" i="8" s="1"/>
  <c r="E1084" i="8"/>
  <c r="A1084" i="8" s="1"/>
  <c r="E1085" i="8"/>
  <c r="A1085" i="8" s="1"/>
  <c r="E1089" i="8"/>
  <c r="A1089" i="8" s="1"/>
  <c r="E1090" i="8"/>
  <c r="A1090" i="8" s="1"/>
  <c r="E1091" i="8"/>
  <c r="A1091" i="8" s="1"/>
  <c r="E1093" i="8"/>
  <c r="A1093" i="8" s="1"/>
  <c r="E1094" i="8"/>
  <c r="A1094" i="8" s="1"/>
  <c r="E1095" i="8"/>
  <c r="A1095" i="8" s="1"/>
  <c r="E1096" i="8"/>
  <c r="A1096" i="8" s="1"/>
  <c r="E1097" i="8"/>
  <c r="A1097" i="8" s="1"/>
  <c r="E1098" i="8"/>
  <c r="A1098" i="8" s="1"/>
  <c r="E1099" i="8"/>
  <c r="A1099" i="8" s="1"/>
  <c r="E1100" i="8"/>
  <c r="A1100" i="8" s="1"/>
  <c r="E1072" i="8"/>
  <c r="A1072" i="8" s="1"/>
  <c r="E1076" i="8"/>
  <c r="A1076" i="8" s="1"/>
  <c r="E1078" i="8"/>
  <c r="A1078" i="8" s="1"/>
  <c r="E1080" i="8"/>
  <c r="A1080" i="8" s="1"/>
  <c r="E1082" i="8"/>
  <c r="A1082" i="8" s="1"/>
  <c r="E1086" i="8"/>
  <c r="A1086" i="8" s="1"/>
  <c r="E1375" i="8"/>
  <c r="A1375" i="8" s="1"/>
  <c r="E1087" i="8"/>
  <c r="A1087" i="8" s="1"/>
  <c r="E1088" i="8"/>
  <c r="A1088" i="8" s="1"/>
  <c r="E1101" i="8"/>
  <c r="A1101" i="8" s="1"/>
  <c r="E1102" i="8"/>
  <c r="A1102" i="8" s="1"/>
  <c r="E1103" i="8"/>
  <c r="A1103" i="8" s="1"/>
  <c r="E1104" i="8"/>
  <c r="A1104" i="8" s="1"/>
  <c r="E1105" i="8"/>
  <c r="A1105" i="8" s="1"/>
  <c r="E1106" i="8"/>
  <c r="A1106" i="8" s="1"/>
  <c r="E1107" i="8"/>
  <c r="A1107" i="8" s="1"/>
  <c r="E1108" i="8"/>
  <c r="A1108" i="8" s="1"/>
  <c r="E1109" i="8"/>
  <c r="A1109" i="8" s="1"/>
  <c r="E1111" i="8"/>
  <c r="A1111" i="8" s="1"/>
  <c r="E1110" i="8"/>
  <c r="A1110" i="8" s="1"/>
  <c r="E1114" i="8"/>
  <c r="A1114" i="8" s="1"/>
  <c r="E1116" i="8"/>
  <c r="A1116" i="8" s="1"/>
  <c r="E1115" i="8"/>
  <c r="A1115" i="8" s="1"/>
  <c r="E1117" i="8"/>
  <c r="A1117" i="8" s="1"/>
  <c r="E1118" i="8"/>
  <c r="A1118" i="8" s="1"/>
  <c r="E1119" i="8"/>
  <c r="A1119" i="8" s="1"/>
  <c r="E1120" i="8"/>
  <c r="A1120" i="8" s="1"/>
  <c r="E1121" i="8"/>
  <c r="A1121" i="8" s="1"/>
  <c r="E1122" i="8"/>
  <c r="A1122" i="8" s="1"/>
  <c r="E1123" i="8"/>
  <c r="A1123" i="8" s="1"/>
  <c r="E1124" i="8"/>
  <c r="A1124" i="8" s="1"/>
  <c r="E1125" i="8"/>
  <c r="A1125" i="8" s="1"/>
  <c r="E1130" i="8"/>
  <c r="A1130" i="8" s="1"/>
  <c r="E1131" i="8"/>
  <c r="A1131" i="8" s="1"/>
  <c r="E1132" i="8"/>
  <c r="A1132" i="8" s="1"/>
  <c r="E1133" i="8"/>
  <c r="A1133" i="8" s="1"/>
  <c r="E1134" i="8"/>
  <c r="A1134" i="8" s="1"/>
  <c r="E1136" i="8"/>
  <c r="A1136" i="8" s="1"/>
  <c r="E1135" i="8"/>
  <c r="A1135" i="8" s="1"/>
  <c r="E1137" i="8"/>
  <c r="A1137" i="8" s="1"/>
  <c r="E1138" i="8"/>
  <c r="A1138" i="8" s="1"/>
  <c r="E1139" i="8"/>
  <c r="A1139" i="8" s="1"/>
  <c r="E1140" i="8"/>
  <c r="A1140" i="8" s="1"/>
  <c r="E1141" i="8"/>
  <c r="A1141" i="8" s="1"/>
  <c r="E1142" i="8"/>
  <c r="A1142" i="8" s="1"/>
  <c r="E1143" i="8"/>
  <c r="A1143" i="8" s="1"/>
  <c r="E1144" i="8"/>
  <c r="A1144" i="8" s="1"/>
  <c r="E1145" i="8"/>
  <c r="A1145" i="8" s="1"/>
  <c r="E1146" i="8"/>
  <c r="A1146" i="8" s="1"/>
  <c r="E1147" i="8"/>
  <c r="A1147" i="8" s="1"/>
  <c r="E1151" i="8"/>
  <c r="A1151" i="8" s="1"/>
  <c r="E1148" i="8"/>
  <c r="A1148" i="8" s="1"/>
  <c r="E1149" i="8"/>
  <c r="A1149" i="8" s="1"/>
  <c r="E1150" i="8"/>
  <c r="A1150" i="8" s="1"/>
  <c r="E1152" i="8"/>
  <c r="A1152" i="8" s="1"/>
  <c r="E1153" i="8"/>
  <c r="A1153" i="8" s="1"/>
  <c r="E1154" i="8"/>
  <c r="A1154" i="8" s="1"/>
  <c r="E1155" i="8"/>
  <c r="A1155" i="8" s="1"/>
  <c r="E1158" i="8"/>
  <c r="A1158" i="8" s="1"/>
  <c r="E1159" i="8"/>
  <c r="A1159" i="8" s="1"/>
  <c r="E1156" i="8"/>
  <c r="A1156" i="8" s="1"/>
  <c r="E1157" i="8"/>
  <c r="A1157" i="8" s="1"/>
  <c r="E1160" i="8"/>
  <c r="A1160" i="8" s="1"/>
  <c r="E1161" i="8"/>
  <c r="A1161" i="8" s="1"/>
  <c r="E1162" i="8"/>
  <c r="A1162" i="8" s="1"/>
  <c r="E1163" i="8"/>
  <c r="A1163" i="8" s="1"/>
  <c r="E1164" i="8"/>
  <c r="A1164" i="8" s="1"/>
  <c r="E1167" i="8"/>
  <c r="A1167" i="8" s="1"/>
  <c r="E1168" i="8"/>
  <c r="A1168" i="8" s="1"/>
  <c r="E1170" i="8"/>
  <c r="A1170" i="8" s="1"/>
  <c r="E1171" i="8"/>
  <c r="A1171" i="8" s="1"/>
  <c r="E1172" i="8"/>
  <c r="A1172" i="8" s="1"/>
  <c r="E1173" i="8"/>
  <c r="A1173" i="8" s="1"/>
  <c r="E1174" i="8"/>
  <c r="A1174" i="8" s="1"/>
  <c r="E1190" i="8"/>
  <c r="A1190" i="8" s="1"/>
  <c r="E1187" i="8"/>
  <c r="A1187" i="8" s="1"/>
  <c r="E1180" i="8"/>
  <c r="A1180" i="8" s="1"/>
  <c r="E1182" i="8"/>
  <c r="A1182" i="8" s="1"/>
  <c r="E1185" i="8"/>
  <c r="A1185" i="8" s="1"/>
  <c r="E1176" i="8"/>
  <c r="A1176" i="8" s="1"/>
  <c r="E1178" i="8"/>
  <c r="A1178" i="8" s="1"/>
  <c r="E1201" i="8"/>
  <c r="A1201" i="8" s="1"/>
  <c r="E1202" i="8"/>
  <c r="A1202" i="8" s="1"/>
  <c r="E1203" i="8"/>
  <c r="A1203" i="8" s="1"/>
  <c r="E1204" i="8"/>
  <c r="A1204" i="8" s="1"/>
  <c r="E1205" i="8"/>
  <c r="A1205" i="8" s="1"/>
  <c r="E1206" i="8"/>
  <c r="A1206" i="8" s="1"/>
  <c r="E1207" i="8"/>
  <c r="A1207" i="8" s="1"/>
  <c r="E1208" i="8"/>
  <c r="A1208" i="8" s="1"/>
  <c r="E1209" i="8"/>
  <c r="A1209" i="8" s="1"/>
  <c r="E1210" i="8"/>
  <c r="A1210" i="8" s="1"/>
  <c r="E1211" i="8"/>
  <c r="A1211" i="8" s="1"/>
  <c r="E1212" i="8"/>
  <c r="A1212" i="8" s="1"/>
  <c r="E1213" i="8"/>
  <c r="A1213" i="8" s="1"/>
  <c r="E1214" i="8"/>
  <c r="A1214" i="8" s="1"/>
  <c r="E1215" i="8"/>
  <c r="A1215" i="8" s="1"/>
  <c r="E1216" i="8"/>
  <c r="A1216" i="8" s="1"/>
  <c r="E1217" i="8"/>
  <c r="A1217" i="8" s="1"/>
  <c r="E1218" i="8"/>
  <c r="A1218" i="8" s="1"/>
  <c r="E1219" i="8"/>
  <c r="A1219" i="8" s="1"/>
  <c r="E1220" i="8"/>
  <c r="A1220" i="8" s="1"/>
  <c r="E1221" i="8"/>
  <c r="A1221" i="8" s="1"/>
  <c r="E1222" i="8"/>
  <c r="A1222" i="8" s="1"/>
  <c r="E1223" i="8"/>
  <c r="A1223" i="8" s="1"/>
  <c r="E1224" i="8"/>
  <c r="A1224" i="8" s="1"/>
  <c r="E1227" i="8"/>
  <c r="A1227" i="8" s="1"/>
  <c r="E1225" i="8"/>
  <c r="A1225" i="8" s="1"/>
  <c r="E1226" i="8"/>
  <c r="A1226" i="8" s="1"/>
  <c r="E1228" i="8"/>
  <c r="A1228" i="8" s="1"/>
  <c r="E1229" i="8"/>
  <c r="A1229" i="8" s="1"/>
  <c r="E1230" i="8"/>
  <c r="A1230" i="8" s="1"/>
  <c r="E1231" i="8"/>
  <c r="A1231" i="8" s="1"/>
  <c r="E1232" i="8"/>
  <c r="A1232" i="8" s="1"/>
  <c r="E1233" i="8"/>
  <c r="A1233" i="8" s="1"/>
  <c r="E1234" i="8"/>
  <c r="A1234" i="8" s="1"/>
  <c r="E1235" i="8"/>
  <c r="A1235" i="8" s="1"/>
  <c r="E1236" i="8"/>
  <c r="A1236" i="8" s="1"/>
  <c r="E1237" i="8"/>
  <c r="A1237" i="8" s="1"/>
  <c r="E1238" i="8"/>
  <c r="A1238" i="8" s="1"/>
  <c r="E1239" i="8"/>
  <c r="A1239" i="8" s="1"/>
  <c r="E1244" i="8"/>
  <c r="A1244" i="8" s="1"/>
  <c r="E1246" i="8"/>
  <c r="A1246" i="8" s="1"/>
  <c r="E1248" i="8"/>
  <c r="A1248" i="8" s="1"/>
  <c r="E1245" i="8"/>
  <c r="A1245" i="8" s="1"/>
  <c r="E1247" i="8"/>
  <c r="A1247" i="8" s="1"/>
  <c r="E1249" i="8"/>
  <c r="A1249" i="8" s="1"/>
  <c r="E1250" i="8"/>
  <c r="A1250" i="8" s="1"/>
  <c r="E1252" i="8"/>
  <c r="A1252" i="8" s="1"/>
  <c r="E1253" i="8"/>
  <c r="A1253" i="8" s="1"/>
  <c r="E1254" i="8"/>
  <c r="A1254" i="8" s="1"/>
  <c r="E1255" i="8"/>
  <c r="A1255" i="8" s="1"/>
  <c r="E1256" i="8"/>
  <c r="A1256" i="8" s="1"/>
  <c r="E1257" i="8"/>
  <c r="A1257" i="8" s="1"/>
  <c r="E1258" i="8"/>
  <c r="A1258" i="8" s="1"/>
  <c r="E1259" i="8"/>
  <c r="A1259" i="8" s="1"/>
  <c r="E1262" i="8"/>
  <c r="A1262" i="8" s="1"/>
  <c r="E1260" i="8"/>
  <c r="A1260" i="8" s="1"/>
  <c r="E1263" i="8"/>
  <c r="A1263" i="8" s="1"/>
  <c r="E1261" i="8"/>
  <c r="A1261" i="8" s="1"/>
  <c r="E1264" i="8"/>
  <c r="A1264" i="8" s="1"/>
  <c r="E1265" i="8"/>
  <c r="A1265" i="8" s="1"/>
  <c r="E1266" i="8"/>
  <c r="A1266" i="8" s="1"/>
  <c r="E1267" i="8"/>
  <c r="A1267" i="8" s="1"/>
  <c r="E1268" i="8"/>
  <c r="A1268" i="8" s="1"/>
  <c r="E1269" i="8"/>
  <c r="A1269" i="8" s="1"/>
  <c r="E1272" i="8"/>
  <c r="A1272" i="8" s="1"/>
  <c r="E1275" i="8"/>
  <c r="A1275" i="8" s="1"/>
  <c r="E1276" i="8"/>
  <c r="A1276" i="8" s="1"/>
  <c r="E1270" i="8"/>
  <c r="A1270" i="8" s="1"/>
  <c r="E1273" i="8"/>
  <c r="A1273" i="8" s="1"/>
  <c r="E1271" i="8"/>
  <c r="A1271" i="8" s="1"/>
  <c r="E1274" i="8"/>
  <c r="A1274" i="8" s="1"/>
  <c r="E1277" i="8"/>
  <c r="A1277" i="8" s="1"/>
  <c r="E1279" i="8"/>
  <c r="A1279" i="8" s="1"/>
  <c r="E1278" i="8"/>
  <c r="A1278" i="8" s="1"/>
  <c r="E1280" i="8"/>
  <c r="A1280" i="8" s="1"/>
  <c r="E1281" i="8"/>
  <c r="A1281" i="8" s="1"/>
  <c r="E1284" i="8"/>
  <c r="A1284" i="8" s="1"/>
  <c r="E1282" i="8"/>
  <c r="A1282" i="8" s="1"/>
  <c r="E1285" i="8"/>
  <c r="A1285" i="8" s="1"/>
  <c r="E1283" i="8"/>
  <c r="A1283" i="8" s="1"/>
  <c r="E1286" i="8"/>
  <c r="A1286" i="8" s="1"/>
  <c r="E1287" i="8"/>
  <c r="A1287" i="8" s="1"/>
  <c r="E1289" i="8"/>
  <c r="A1289" i="8" s="1"/>
  <c r="E1288" i="8"/>
  <c r="A1288" i="8" s="1"/>
  <c r="E1290" i="8"/>
  <c r="A1290" i="8" s="1"/>
  <c r="E1291" i="8"/>
  <c r="A1291" i="8" s="1"/>
  <c r="E1294" i="8"/>
  <c r="A1294" i="8" s="1"/>
  <c r="E1292" i="8"/>
  <c r="A1292" i="8" s="1"/>
  <c r="E1295" i="8"/>
  <c r="A1295" i="8" s="1"/>
  <c r="E1293" i="8"/>
  <c r="A1293" i="8" s="1"/>
  <c r="E1296" i="8"/>
  <c r="A1296" i="8" s="1"/>
  <c r="E1297" i="8"/>
  <c r="A1297" i="8" s="1"/>
  <c r="E1299" i="8"/>
  <c r="A1299" i="8" s="1"/>
  <c r="E1298" i="8"/>
  <c r="A1298" i="8" s="1"/>
  <c r="E1300" i="8"/>
  <c r="A1300" i="8" s="1"/>
  <c r="E1301" i="8"/>
  <c r="A1301" i="8" s="1"/>
  <c r="E1303" i="8"/>
  <c r="A1303" i="8" s="1"/>
  <c r="E1302" i="8"/>
  <c r="A1302" i="8" s="1"/>
  <c r="E1304" i="8"/>
  <c r="A1304" i="8" s="1"/>
  <c r="E1305" i="8"/>
  <c r="A1305" i="8" s="1"/>
  <c r="E1307" i="8"/>
  <c r="A1307" i="8" s="1"/>
  <c r="E1309" i="8"/>
  <c r="A1309" i="8" s="1"/>
  <c r="E1310" i="8"/>
  <c r="A1310" i="8" s="1"/>
  <c r="E1311" i="8"/>
  <c r="A1311" i="8" s="1"/>
  <c r="E1314" i="8"/>
  <c r="A1314" i="8" s="1"/>
  <c r="E1315" i="8"/>
  <c r="A1315" i="8" s="1"/>
  <c r="E1316" i="8"/>
  <c r="A1316" i="8" s="1"/>
  <c r="E1319" i="8"/>
  <c r="A1319" i="8" s="1"/>
  <c r="E1320" i="8"/>
  <c r="A1320" i="8" s="1"/>
  <c r="E1321" i="8"/>
  <c r="A1321" i="8" s="1"/>
  <c r="E1323" i="8"/>
  <c r="A1323" i="8" s="1"/>
  <c r="E1322" i="8"/>
  <c r="A1322" i="8" s="1"/>
  <c r="E1324" i="8"/>
  <c r="A1324" i="8" s="1"/>
  <c r="E1325" i="8"/>
  <c r="A1325" i="8" s="1"/>
  <c r="E1326" i="8"/>
  <c r="A1326" i="8" s="1"/>
  <c r="E1327" i="8"/>
  <c r="A1327" i="8" s="1"/>
  <c r="E1328" i="8"/>
  <c r="A1328" i="8" s="1"/>
  <c r="E1329" i="8"/>
  <c r="A1329" i="8" s="1"/>
  <c r="E1330" i="8"/>
  <c r="A1330" i="8" s="1"/>
  <c r="E1331" i="8"/>
  <c r="A1331" i="8" s="1"/>
  <c r="E1332" i="8"/>
  <c r="A1332" i="8" s="1"/>
  <c r="E1333" i="8"/>
  <c r="A1333" i="8" s="1"/>
  <c r="E1334" i="8"/>
  <c r="A1334" i="8" s="1"/>
  <c r="E1335" i="8"/>
  <c r="A1335" i="8" s="1"/>
  <c r="E1336" i="8"/>
  <c r="A1336" i="8" s="1"/>
  <c r="E1337" i="8"/>
  <c r="A1337" i="8" s="1"/>
  <c r="E1338" i="8"/>
  <c r="A1338" i="8" s="1"/>
  <c r="E1339" i="8"/>
  <c r="A1339" i="8" s="1"/>
  <c r="E1340" i="8"/>
  <c r="A1340" i="8" s="1"/>
  <c r="E1341" i="8"/>
  <c r="A1341" i="8" s="1"/>
  <c r="E1346" i="8"/>
  <c r="A1346" i="8" s="1"/>
  <c r="E1347" i="8"/>
  <c r="A1347" i="8" s="1"/>
  <c r="E1357" i="8"/>
  <c r="A1357" i="8" s="1"/>
  <c r="E1361" i="8"/>
  <c r="A1361" i="8" s="1"/>
  <c r="E1365" i="8"/>
  <c r="A1365" i="8" s="1"/>
  <c r="E1369" i="8"/>
  <c r="A1369" i="8" s="1"/>
  <c r="E1377" i="8"/>
  <c r="A1377" i="8" s="1"/>
  <c r="E1381" i="8"/>
  <c r="A1381" i="8" s="1"/>
  <c r="E1385" i="8"/>
  <c r="A1385" i="8" s="1"/>
  <c r="E1348" i="8"/>
  <c r="A1348" i="8" s="1"/>
  <c r="E1358" i="8"/>
  <c r="A1358" i="8" s="1"/>
  <c r="E1362" i="8"/>
  <c r="A1362" i="8" s="1"/>
  <c r="E1366" i="8"/>
  <c r="A1366" i="8" s="1"/>
  <c r="E1370" i="8"/>
  <c r="A1370" i="8" s="1"/>
  <c r="E1378" i="8"/>
  <c r="A1378" i="8" s="1"/>
  <c r="E1382" i="8"/>
  <c r="A1382" i="8" s="1"/>
  <c r="E1386" i="8"/>
  <c r="A1386" i="8" s="1"/>
  <c r="E1349" i="8"/>
  <c r="A1349" i="8" s="1"/>
  <c r="E1359" i="8"/>
  <c r="A1359" i="8" s="1"/>
  <c r="E1363" i="8"/>
  <c r="A1363" i="8" s="1"/>
  <c r="E1367" i="8"/>
  <c r="A1367" i="8" s="1"/>
  <c r="E1379" i="8"/>
  <c r="A1379" i="8" s="1"/>
  <c r="E1383" i="8"/>
  <c r="A1383" i="8" s="1"/>
  <c r="E1387" i="8"/>
  <c r="A1387" i="8" s="1"/>
  <c r="E1350" i="8"/>
  <c r="A1350" i="8" s="1"/>
  <c r="E1364" i="8"/>
  <c r="A1364" i="8" s="1"/>
  <c r="E1368" i="8"/>
  <c r="A1368" i="8" s="1"/>
  <c r="E1380" i="8"/>
  <c r="A1380" i="8" s="1"/>
  <c r="E1384" i="8"/>
  <c r="A1384" i="8" s="1"/>
  <c r="E1360" i="8"/>
  <c r="A1360" i="8" s="1"/>
  <c r="E1392" i="8"/>
  <c r="A1392" i="8" s="1"/>
  <c r="E1393" i="8"/>
  <c r="A1393" i="8" s="1"/>
  <c r="E1394" i="8"/>
  <c r="A1394" i="8" s="1"/>
  <c r="E1395" i="8"/>
  <c r="A1395" i="8" s="1"/>
  <c r="E1485" i="8"/>
  <c r="A1485" i="8" s="1"/>
  <c r="E1396" i="8"/>
  <c r="A1396" i="8" s="1"/>
  <c r="E1397" i="8"/>
  <c r="A1397" i="8" s="1"/>
  <c r="E1398" i="8"/>
  <c r="A1398" i="8" s="1"/>
  <c r="E1399" i="8"/>
  <c r="A1399" i="8" s="1"/>
  <c r="E1400" i="8"/>
  <c r="A1400" i="8" s="1"/>
  <c r="E1401" i="8"/>
  <c r="A1401" i="8" s="1"/>
  <c r="E1402" i="8"/>
  <c r="A1402" i="8" s="1"/>
  <c r="E1403" i="8"/>
  <c r="A1403" i="8" s="1"/>
  <c r="E1404" i="8"/>
  <c r="A1404" i="8" s="1"/>
  <c r="E1405" i="8"/>
  <c r="A1405" i="8" s="1"/>
  <c r="E1406" i="8"/>
  <c r="A1406" i="8" s="1"/>
  <c r="E1407" i="8"/>
  <c r="A1407" i="8" s="1"/>
  <c r="E1409" i="8"/>
  <c r="A1409" i="8" s="1"/>
  <c r="E1410" i="8"/>
  <c r="A1410" i="8" s="1"/>
  <c r="E1411" i="8"/>
  <c r="A1411" i="8" s="1"/>
  <c r="E1412" i="8"/>
  <c r="A1412" i="8" s="1"/>
  <c r="E1413" i="8"/>
  <c r="A1413" i="8" s="1"/>
  <c r="E1417" i="8"/>
  <c r="A1417" i="8" s="1"/>
  <c r="E1418" i="8"/>
  <c r="A1418" i="8" s="1"/>
  <c r="E1420" i="8"/>
  <c r="A1420" i="8" s="1"/>
  <c r="E1422" i="8"/>
  <c r="A1422" i="8" s="1"/>
  <c r="E1419" i="8"/>
  <c r="A1419" i="8" s="1"/>
  <c r="E1421" i="8"/>
  <c r="A1421" i="8" s="1"/>
  <c r="E1423" i="8"/>
  <c r="A1423" i="8" s="1"/>
  <c r="E1424" i="8"/>
  <c r="A1424" i="8" s="1"/>
  <c r="E1425" i="8"/>
  <c r="A1425" i="8" s="1"/>
  <c r="E1426" i="8"/>
  <c r="A1426" i="8" s="1"/>
  <c r="E1427" i="8"/>
  <c r="A1427" i="8" s="1"/>
  <c r="E1428" i="8"/>
  <c r="A1428" i="8" s="1"/>
  <c r="E1429" i="8"/>
  <c r="A1429" i="8" s="1"/>
  <c r="E1430" i="8"/>
  <c r="A1430" i="8" s="1"/>
  <c r="E1432" i="8"/>
  <c r="A1432" i="8" s="1"/>
  <c r="E1431" i="8"/>
  <c r="A1431" i="8" s="1"/>
  <c r="E1433" i="8"/>
  <c r="A1433" i="8" s="1"/>
  <c r="E1434" i="8"/>
  <c r="A1434" i="8" s="1"/>
  <c r="E1436" i="8"/>
  <c r="A1436" i="8" s="1"/>
  <c r="E1435" i="8"/>
  <c r="A1435" i="8" s="1"/>
  <c r="E1437" i="8"/>
  <c r="A1437" i="8" s="1"/>
  <c r="E1438" i="8"/>
  <c r="A1438" i="8" s="1"/>
  <c r="E1442" i="8"/>
  <c r="A1442" i="8" s="1"/>
  <c r="E1444" i="8"/>
  <c r="A1444" i="8" s="1"/>
  <c r="E1439" i="8"/>
  <c r="A1439" i="8" s="1"/>
  <c r="E1443" i="8"/>
  <c r="A1443" i="8" s="1"/>
  <c r="E1445" i="8"/>
  <c r="A1445" i="8" s="1"/>
  <c r="E1440" i="8"/>
  <c r="A1440" i="8" s="1"/>
  <c r="E1441" i="8"/>
  <c r="A1441" i="8" s="1"/>
  <c r="E1446" i="8"/>
  <c r="A1446" i="8" s="1"/>
  <c r="E1447" i="8"/>
  <c r="A1447" i="8" s="1"/>
  <c r="E1448" i="8"/>
  <c r="A1448" i="8" s="1"/>
  <c r="E1449" i="8"/>
  <c r="A1449" i="8" s="1"/>
  <c r="E1450" i="8"/>
  <c r="A1450" i="8" s="1"/>
  <c r="E1451" i="8"/>
  <c r="A1451" i="8" s="1"/>
  <c r="E1454" i="8"/>
  <c r="A1454" i="8" s="1"/>
  <c r="E1456" i="8"/>
  <c r="A1456" i="8" s="1"/>
  <c r="E1452" i="8"/>
  <c r="A1452" i="8" s="1"/>
  <c r="E1455" i="8"/>
  <c r="A1455" i="8" s="1"/>
  <c r="E1457" i="8"/>
  <c r="A1457" i="8" s="1"/>
  <c r="E1453" i="8"/>
  <c r="A1453" i="8" s="1"/>
  <c r="E1458" i="8"/>
  <c r="A1458" i="8" s="1"/>
  <c r="E1459" i="8"/>
  <c r="A1459" i="8" s="1"/>
  <c r="E1460" i="8"/>
  <c r="A1460" i="8" s="1"/>
  <c r="E1461" i="8"/>
  <c r="A1461" i="8" s="1"/>
  <c r="E1462" i="8"/>
  <c r="A1462" i="8" s="1"/>
  <c r="E1463" i="8"/>
  <c r="A1463" i="8" s="1"/>
  <c r="E1464" i="8"/>
  <c r="A1464" i="8" s="1"/>
  <c r="E1465" i="8"/>
  <c r="A1465" i="8" s="1"/>
  <c r="E1466" i="8"/>
  <c r="A1466" i="8" s="1"/>
  <c r="E1467" i="8"/>
  <c r="A1467" i="8" s="1"/>
  <c r="E1468" i="8"/>
  <c r="A1468" i="8" s="1"/>
  <c r="E1469" i="8"/>
  <c r="A1469" i="8" s="1"/>
  <c r="E1470" i="8"/>
  <c r="A1470" i="8" s="1"/>
  <c r="E1471" i="8"/>
  <c r="A1471" i="8" s="1"/>
  <c r="E1472" i="8"/>
  <c r="A1472" i="8" s="1"/>
  <c r="E1473" i="8"/>
  <c r="A1473" i="8" s="1"/>
  <c r="E1474" i="8"/>
  <c r="A1474" i="8" s="1"/>
  <c r="E1475" i="8"/>
  <c r="A1475" i="8" s="1"/>
  <c r="E1476" i="8"/>
  <c r="A1476" i="8" s="1"/>
  <c r="E1477" i="8"/>
  <c r="A1477" i="8" s="1"/>
  <c r="E1478" i="8"/>
  <c r="A1478" i="8" s="1"/>
  <c r="E1479" i="8"/>
  <c r="A1479" i="8" s="1"/>
  <c r="E1482" i="8"/>
  <c r="A1482" i="8" s="1"/>
  <c r="E1480" i="8"/>
  <c r="A1480" i="8" s="1"/>
  <c r="E1483" i="8"/>
  <c r="A1483" i="8" s="1"/>
  <c r="E1481" i="8"/>
  <c r="A1481" i="8" s="1"/>
  <c r="E1484" i="8"/>
  <c r="A1484" i="8" s="1"/>
  <c r="E1489" i="8"/>
  <c r="A1489" i="8" s="1"/>
  <c r="E1490" i="8"/>
  <c r="A1490" i="8" s="1"/>
  <c r="E1491" i="8"/>
  <c r="A1491" i="8" s="1"/>
  <c r="E1492" i="8"/>
  <c r="A1492" i="8" s="1"/>
  <c r="E1493" i="8"/>
  <c r="A1493" i="8" s="1"/>
  <c r="E1494" i="8"/>
  <c r="A1494" i="8" s="1"/>
  <c r="E1495" i="8"/>
  <c r="A1495" i="8" s="1"/>
  <c r="E1496" i="8"/>
  <c r="A1496" i="8" s="1"/>
  <c r="E1499" i="8"/>
  <c r="A1499" i="8" s="1"/>
  <c r="E1502" i="8"/>
  <c r="A1502" i="8" s="1"/>
  <c r="E1503" i="8"/>
  <c r="A1503" i="8" s="1"/>
  <c r="E1504" i="8"/>
  <c r="A1504" i="8" s="1"/>
  <c r="E1505" i="8"/>
  <c r="A1505" i="8" s="1"/>
  <c r="E1506" i="8"/>
  <c r="A1506" i="8" s="1"/>
  <c r="E1509" i="8"/>
  <c r="A1509" i="8" s="1"/>
  <c r="E1512" i="8"/>
  <c r="A1512" i="8" s="1"/>
  <c r="E1515" i="8"/>
  <c r="A1515" i="8" s="1"/>
  <c r="E1497" i="8"/>
  <c r="A1497" i="8" s="1"/>
  <c r="E1500" i="8"/>
  <c r="A1500" i="8" s="1"/>
  <c r="E1507" i="8"/>
  <c r="A1507" i="8" s="1"/>
  <c r="E1510" i="8"/>
  <c r="A1510" i="8" s="1"/>
  <c r="E1513" i="8"/>
  <c r="A1513" i="8" s="1"/>
  <c r="E1516" i="8"/>
  <c r="A1516" i="8" s="1"/>
  <c r="E1501" i="8"/>
  <c r="A1501" i="8" s="1"/>
  <c r="E1508" i="8"/>
  <c r="A1508" i="8" s="1"/>
  <c r="E1511" i="8"/>
  <c r="A1511" i="8" s="1"/>
  <c r="E1514" i="8"/>
  <c r="A1514" i="8" s="1"/>
  <c r="E1517" i="8"/>
  <c r="A1517" i="8" s="1"/>
  <c r="E1498" i="8"/>
  <c r="A1498" i="8" s="1"/>
  <c r="E1518" i="8"/>
  <c r="A1518" i="8" s="1"/>
  <c r="E1519" i="8"/>
  <c r="A1519" i="8" s="1"/>
  <c r="E1520" i="8"/>
  <c r="A1520" i="8" s="1"/>
  <c r="E1521" i="8"/>
  <c r="A1521" i="8" s="1"/>
  <c r="E1522" i="8"/>
  <c r="A1522" i="8" s="1"/>
  <c r="E1523" i="8"/>
  <c r="A1523" i="8" s="1"/>
  <c r="E1524" i="8"/>
  <c r="A1524" i="8" s="1"/>
  <c r="E1525" i="8"/>
  <c r="A1525" i="8" s="1"/>
  <c r="E1526" i="8"/>
  <c r="A1526" i="8" s="1"/>
  <c r="E1527" i="8"/>
  <c r="A1527" i="8" s="1"/>
  <c r="E1531" i="8"/>
  <c r="A1531" i="8" s="1"/>
  <c r="E1528" i="8"/>
  <c r="A1528" i="8" s="1"/>
  <c r="E1532" i="8"/>
  <c r="A1532" i="8" s="1"/>
  <c r="E1529" i="8"/>
  <c r="A1529" i="8" s="1"/>
  <c r="E1533" i="8"/>
  <c r="A1533" i="8" s="1"/>
  <c r="E1530" i="8"/>
  <c r="A1530" i="8" s="1"/>
  <c r="E1534" i="8"/>
  <c r="A1534" i="8" s="1"/>
  <c r="E1535" i="8"/>
  <c r="A1535" i="8" s="1"/>
  <c r="E1536" i="8"/>
  <c r="A1536" i="8" s="1"/>
  <c r="E1537" i="8"/>
  <c r="A1537" i="8" s="1"/>
  <c r="E1538" i="8"/>
  <c r="A1538" i="8" s="1"/>
  <c r="E1539" i="8"/>
  <c r="A1539" i="8" s="1"/>
  <c r="E1540" i="8"/>
  <c r="A1540" i="8" s="1"/>
  <c r="E1541" i="8"/>
  <c r="A1541" i="8" s="1"/>
  <c r="E1542" i="8"/>
  <c r="A1542" i="8" s="1"/>
  <c r="E1543" i="8"/>
  <c r="A1543" i="8" s="1"/>
  <c r="E1544" i="8"/>
  <c r="A1544" i="8" s="1"/>
  <c r="E1545" i="8"/>
  <c r="A1545" i="8" s="1"/>
  <c r="E1546" i="8"/>
  <c r="A1546" i="8" s="1"/>
  <c r="E1547" i="8"/>
  <c r="A1547" i="8" s="1"/>
  <c r="E1548" i="8"/>
  <c r="A1548" i="8" s="1"/>
  <c r="E1549" i="8"/>
  <c r="A1549" i="8" s="1"/>
  <c r="E1552" i="8"/>
  <c r="A1552" i="8" s="1"/>
  <c r="E1555" i="8"/>
  <c r="A1555" i="8" s="1"/>
  <c r="E1558" i="8"/>
  <c r="A1558" i="8" s="1"/>
  <c r="E1550" i="8"/>
  <c r="A1550" i="8" s="1"/>
  <c r="E1553" i="8"/>
  <c r="A1553" i="8" s="1"/>
  <c r="E1556" i="8"/>
  <c r="A1556" i="8" s="1"/>
  <c r="E1559" i="8"/>
  <c r="A1559" i="8" s="1"/>
  <c r="E1551" i="8"/>
  <c r="A1551" i="8" s="1"/>
  <c r="E1554" i="8"/>
  <c r="A1554" i="8" s="1"/>
  <c r="E1557" i="8"/>
  <c r="A1557" i="8" s="1"/>
  <c r="E1560" i="8"/>
  <c r="A1560" i="8" s="1"/>
  <c r="E1561" i="8"/>
  <c r="A1561" i="8" s="1"/>
  <c r="E1564" i="8"/>
  <c r="A1564" i="8" s="1"/>
  <c r="E1567" i="8"/>
  <c r="A1567" i="8" s="1"/>
  <c r="E1562" i="8"/>
  <c r="A1562" i="8" s="1"/>
  <c r="E1565" i="8"/>
  <c r="A1565" i="8" s="1"/>
  <c r="E1568" i="8"/>
  <c r="A1568" i="8" s="1"/>
  <c r="E1563" i="8"/>
  <c r="A1563" i="8" s="1"/>
  <c r="E1566" i="8"/>
  <c r="A1566" i="8" s="1"/>
  <c r="E1569" i="8"/>
  <c r="A1569" i="8" s="1"/>
  <c r="E1570" i="8"/>
  <c r="A1570" i="8" s="1"/>
  <c r="E1573" i="8"/>
  <c r="A1573" i="8" s="1"/>
  <c r="E1571" i="8"/>
  <c r="A1571" i="8" s="1"/>
  <c r="E1574" i="8"/>
  <c r="A1574" i="8" s="1"/>
  <c r="E1572" i="8"/>
  <c r="A1572" i="8" s="1"/>
  <c r="E1575" i="8"/>
  <c r="A1575" i="8" s="1"/>
  <c r="E1576" i="8"/>
  <c r="A1576" i="8" s="1"/>
  <c r="E1579" i="8"/>
  <c r="A1579" i="8" s="1"/>
  <c r="E1582" i="8"/>
  <c r="A1582" i="8" s="1"/>
  <c r="E1585" i="8"/>
  <c r="A1585" i="8" s="1"/>
  <c r="E1588" i="8"/>
  <c r="A1588" i="8" s="1"/>
  <c r="E1577" i="8"/>
  <c r="A1577" i="8" s="1"/>
  <c r="E1580" i="8"/>
  <c r="A1580" i="8" s="1"/>
  <c r="E1583" i="8"/>
  <c r="A1583" i="8" s="1"/>
  <c r="E1586" i="8"/>
  <c r="A1586" i="8" s="1"/>
  <c r="E1589" i="8"/>
  <c r="A1589" i="8" s="1"/>
  <c r="E1578" i="8"/>
  <c r="A1578" i="8" s="1"/>
  <c r="E1581" i="8"/>
  <c r="A1581" i="8" s="1"/>
  <c r="E1584" i="8"/>
  <c r="A1584" i="8" s="1"/>
  <c r="E1587" i="8"/>
  <c r="A1587" i="8" s="1"/>
  <c r="E1590" i="8"/>
  <c r="A1590" i="8" s="1"/>
  <c r="E1591" i="8"/>
  <c r="A1591" i="8" s="1"/>
  <c r="E1592" i="8"/>
  <c r="A1592" i="8" s="1"/>
  <c r="E1593" i="8"/>
  <c r="A1593" i="8" s="1"/>
  <c r="E1594" i="8"/>
  <c r="A1594" i="8" s="1"/>
  <c r="E1595" i="8"/>
  <c r="A1595" i="8" s="1"/>
  <c r="E1596" i="8"/>
  <c r="A1596" i="8" s="1"/>
  <c r="E1597" i="8"/>
  <c r="A1597" i="8" s="1"/>
  <c r="E1598" i="8"/>
  <c r="A1598" i="8" s="1"/>
  <c r="E1599" i="8"/>
  <c r="A1599" i="8" s="1"/>
  <c r="E1600" i="8"/>
  <c r="A1600" i="8" s="1"/>
  <c r="E1601" i="8"/>
  <c r="A1601" i="8" s="1"/>
  <c r="E1602" i="8"/>
  <c r="A1602" i="8" s="1"/>
  <c r="E1603" i="8"/>
  <c r="A1603" i="8" s="1"/>
  <c r="E1604" i="8"/>
  <c r="A1604" i="8" s="1"/>
  <c r="E1605" i="8"/>
  <c r="A1605" i="8" s="1"/>
  <c r="E1606" i="8"/>
  <c r="A1606" i="8" s="1"/>
  <c r="E1609" i="8"/>
  <c r="A1609" i="8" s="1"/>
  <c r="E1607" i="8"/>
  <c r="A1607" i="8" s="1"/>
  <c r="E1610" i="8"/>
  <c r="A1610" i="8" s="1"/>
  <c r="E1608" i="8"/>
  <c r="A1608" i="8" s="1"/>
  <c r="E1611" i="8"/>
  <c r="A1611" i="8" s="1"/>
  <c r="E1612" i="8"/>
  <c r="A1612" i="8" s="1"/>
  <c r="E1613" i="8"/>
  <c r="A1613" i="8" s="1"/>
  <c r="E1614" i="8"/>
  <c r="A1614" i="8" s="1"/>
  <c r="E1615" i="8"/>
  <c r="A1615" i="8" s="1"/>
  <c r="E1616" i="8"/>
  <c r="A1616" i="8" s="1"/>
  <c r="E1617" i="8"/>
  <c r="A1617" i="8" s="1"/>
  <c r="E1618" i="8"/>
  <c r="A1618" i="8" s="1"/>
  <c r="E1619" i="8"/>
  <c r="A1619" i="8" s="1"/>
  <c r="E1620" i="8"/>
  <c r="A1620" i="8" s="1"/>
  <c r="E1621" i="8"/>
  <c r="A1621" i="8" s="1"/>
  <c r="E1622" i="8"/>
  <c r="A1622" i="8" s="1"/>
  <c r="E1623" i="8"/>
  <c r="A1623" i="8" s="1"/>
  <c r="E1624" i="8"/>
  <c r="A1624" i="8" s="1"/>
  <c r="E1625" i="8"/>
  <c r="A1625" i="8" s="1"/>
  <c r="E1626" i="8"/>
  <c r="A1626" i="8" s="1"/>
  <c r="E1627" i="8"/>
  <c r="A1627" i="8" s="1"/>
  <c r="E1628" i="8"/>
  <c r="A1628" i="8" s="1"/>
  <c r="E1629" i="8"/>
  <c r="A1629" i="8" s="1"/>
  <c r="E1630" i="8"/>
  <c r="A1630" i="8" s="1"/>
  <c r="E1631" i="8"/>
  <c r="A1631" i="8" s="1"/>
  <c r="E1632" i="8"/>
  <c r="A1632" i="8" s="1"/>
  <c r="E1633" i="8"/>
  <c r="A1633" i="8" s="1"/>
  <c r="E1634" i="8"/>
  <c r="A1634" i="8" s="1"/>
  <c r="E1635" i="8"/>
  <c r="A1635" i="8" s="1"/>
  <c r="E1636" i="8"/>
  <c r="A1636" i="8" s="1"/>
  <c r="E1637" i="8"/>
  <c r="A1637" i="8" s="1"/>
  <c r="E1638" i="8"/>
  <c r="A1638" i="8" s="1"/>
  <c r="E1641" i="8"/>
  <c r="A1641" i="8" s="1"/>
  <c r="E1639" i="8"/>
  <c r="A1639" i="8" s="1"/>
  <c r="E1642" i="8"/>
  <c r="A1642" i="8" s="1"/>
  <c r="E1640" i="8"/>
  <c r="A1640" i="8" s="1"/>
  <c r="E1643" i="8"/>
  <c r="A1643" i="8" s="1"/>
  <c r="E1644" i="8"/>
  <c r="A1644" i="8" s="1"/>
  <c r="E1645" i="8"/>
  <c r="A1645" i="8" s="1"/>
  <c r="E1646" i="8"/>
  <c r="A1646" i="8" s="1"/>
  <c r="E1647" i="8"/>
  <c r="A1647" i="8" s="1"/>
  <c r="E1648" i="8"/>
  <c r="A1648" i="8" s="1"/>
  <c r="E1650" i="8"/>
  <c r="A1650" i="8" s="1"/>
  <c r="E1654" i="8"/>
  <c r="A1654" i="8" s="1"/>
  <c r="E1655" i="8"/>
  <c r="A1655" i="8" s="1"/>
  <c r="E1656" i="8"/>
  <c r="A1656" i="8" s="1"/>
  <c r="E1649" i="8"/>
  <c r="A1649" i="8" s="1"/>
  <c r="E1651" i="8"/>
  <c r="A1651" i="8" s="1"/>
  <c r="E1652" i="8"/>
  <c r="A1652" i="8" s="1"/>
  <c r="E1653" i="8"/>
  <c r="A1653" i="8" s="1"/>
  <c r="E1657" i="8"/>
  <c r="A1657" i="8" s="1"/>
  <c r="E1658" i="8"/>
  <c r="A1658" i="8" s="1"/>
  <c r="E1659" i="8"/>
  <c r="A1659" i="8" s="1"/>
  <c r="E1660" i="8"/>
  <c r="A1660" i="8" s="1"/>
  <c r="E1661" i="8"/>
  <c r="A1661" i="8" s="1"/>
  <c r="E1662" i="8"/>
  <c r="A1662" i="8" s="1"/>
  <c r="E1663" i="8"/>
  <c r="A1663" i="8" s="1"/>
  <c r="E1664" i="8"/>
  <c r="A1664" i="8" s="1"/>
  <c r="E1665" i="8"/>
  <c r="A1665" i="8" s="1"/>
  <c r="E1666" i="8"/>
  <c r="A1666" i="8" s="1"/>
  <c r="E1667" i="8"/>
  <c r="A1667" i="8" s="1"/>
  <c r="E1668" i="8"/>
  <c r="A1668" i="8" s="1"/>
  <c r="E1669" i="8"/>
  <c r="A1669" i="8" s="1"/>
  <c r="E1670" i="8"/>
  <c r="A1670" i="8" s="1"/>
  <c r="E1671" i="8"/>
  <c r="A1671" i="8" s="1"/>
  <c r="E1672" i="8"/>
  <c r="A1672" i="8" s="1"/>
  <c r="E1676" i="8"/>
  <c r="A1676" i="8" s="1"/>
  <c r="E1673" i="8"/>
  <c r="A1673" i="8" s="1"/>
  <c r="E1677" i="8"/>
  <c r="A1677" i="8" s="1"/>
  <c r="E1674" i="8"/>
  <c r="A1674" i="8" s="1"/>
  <c r="E1678" i="8"/>
  <c r="A1678" i="8" s="1"/>
  <c r="E1675" i="8"/>
  <c r="A1675" i="8" s="1"/>
  <c r="E1679" i="8"/>
  <c r="A1679" i="8" s="1"/>
  <c r="E1684" i="8"/>
  <c r="A1684" i="8" s="1"/>
  <c r="E1685" i="8"/>
  <c r="A1685" i="8" s="1"/>
  <c r="E1686" i="8"/>
  <c r="A1686" i="8" s="1"/>
  <c r="E1687" i="8"/>
  <c r="A1687" i="8" s="1"/>
  <c r="E1688" i="8"/>
  <c r="A1688" i="8" s="1"/>
  <c r="E1689" i="8"/>
  <c r="A1689" i="8" s="1"/>
  <c r="E1690" i="8"/>
  <c r="A1690" i="8" s="1"/>
  <c r="E1691" i="8"/>
  <c r="A1691" i="8" s="1"/>
  <c r="E1692" i="8"/>
  <c r="A1692" i="8" s="1"/>
  <c r="E1712" i="8"/>
  <c r="A1712" i="8" s="1"/>
  <c r="E1746" i="8"/>
  <c r="A1746" i="8" s="1"/>
  <c r="E1745" i="8"/>
  <c r="A1745" i="8" s="1"/>
  <c r="E1693" i="8"/>
  <c r="A1693" i="8" s="1"/>
  <c r="E1696" i="8"/>
  <c r="A1696" i="8" s="1"/>
  <c r="E1694" i="8"/>
  <c r="A1694" i="8" s="1"/>
  <c r="E1697" i="8"/>
  <c r="A1697" i="8" s="1"/>
  <c r="E1695" i="8"/>
  <c r="A1695" i="8" s="1"/>
  <c r="E1698" i="8"/>
  <c r="A1698" i="8" s="1"/>
  <c r="E1714" i="8"/>
  <c r="A1714" i="8" s="1"/>
  <c r="E1718" i="8"/>
  <c r="A1718" i="8" s="1"/>
  <c r="E1716" i="8"/>
  <c r="A1716" i="8" s="1"/>
  <c r="E1722" i="8"/>
  <c r="A1722" i="8" s="1"/>
  <c r="E1725" i="8"/>
  <c r="A1725" i="8" s="1"/>
  <c r="E1709" i="8"/>
  <c r="A1709" i="8" s="1"/>
  <c r="E1710" i="8"/>
  <c r="A1710" i="8" s="1"/>
  <c r="E1711" i="8"/>
  <c r="A1711" i="8" s="1"/>
  <c r="E1753" i="8"/>
  <c r="A1753" i="8" s="1"/>
  <c r="E1762" i="8"/>
  <c r="A1762" i="8" s="1"/>
  <c r="E1759" i="8"/>
  <c r="A1759" i="8" s="1"/>
  <c r="E1765" i="8"/>
  <c r="A1765" i="8" s="1"/>
  <c r="E1767" i="8"/>
  <c r="A1767" i="8" s="1"/>
  <c r="E1810" i="8"/>
  <c r="E1845" i="8"/>
  <c r="A1845" i="8" s="1"/>
  <c r="E1848" i="8"/>
  <c r="A1848" i="8" s="1"/>
  <c r="E1846" i="8"/>
  <c r="A1846" i="8" s="1"/>
  <c r="E1847" i="8"/>
  <c r="A1847" i="8" s="1"/>
  <c r="E1842" i="8"/>
  <c r="A1842" i="8" s="1"/>
  <c r="E1812" i="8"/>
  <c r="A1812" i="8" s="1"/>
  <c r="E1813" i="8"/>
  <c r="A1813" i="8" s="1"/>
  <c r="E1814" i="8"/>
  <c r="A1814" i="8" s="1"/>
  <c r="E1815" i="8"/>
  <c r="A1815" i="8" s="1"/>
  <c r="E1817" i="8"/>
  <c r="A1817" i="8" s="1"/>
  <c r="E1820" i="8"/>
  <c r="A1820" i="8" s="1"/>
  <c r="E1822" i="8"/>
  <c r="A1822" i="8" s="1"/>
  <c r="E1824" i="8"/>
  <c r="A1824" i="8" s="1"/>
  <c r="E1825" i="8"/>
  <c r="A1825" i="8" s="1"/>
  <c r="E1830" i="8"/>
  <c r="E1831" i="8"/>
  <c r="A1831" i="8" s="1"/>
  <c r="E1832" i="8"/>
  <c r="A1832" i="8" s="1"/>
  <c r="E1833" i="8"/>
  <c r="A1833" i="8" s="1"/>
  <c r="E1834" i="8"/>
  <c r="A1834" i="8" s="1"/>
  <c r="E1835" i="8"/>
  <c r="A1835" i="8" s="1"/>
  <c r="E1837" i="8"/>
  <c r="A1837" i="8" s="1"/>
  <c r="E1840" i="8"/>
  <c r="A1840" i="8" s="1"/>
  <c r="E1841" i="8"/>
  <c r="A1841" i="8" s="1"/>
  <c r="E1784" i="8"/>
  <c r="A1784" i="8" s="1"/>
  <c r="E1788" i="8"/>
  <c r="A1788" i="8" s="1"/>
  <c r="E1791" i="8"/>
  <c r="A1791" i="8" s="1"/>
  <c r="E1797" i="8"/>
  <c r="A1797" i="8" s="1"/>
  <c r="E1799" i="8"/>
  <c r="A1799" i="8" s="1"/>
  <c r="E1802" i="8"/>
  <c r="A1802" i="8" s="1"/>
  <c r="E1785" i="8"/>
  <c r="A1785" i="8" s="1"/>
  <c r="E1789" i="8"/>
  <c r="A1789" i="8" s="1"/>
  <c r="E1792" i="8"/>
  <c r="A1792" i="8" s="1"/>
  <c r="E1798" i="8"/>
  <c r="A1798" i="8" s="1"/>
  <c r="E1800" i="8"/>
  <c r="A1800" i="8" s="1"/>
  <c r="E1803" i="8"/>
  <c r="A1803" i="8" s="1"/>
  <c r="E1783" i="8"/>
  <c r="A1783" i="8" s="1"/>
  <c r="E1786" i="8"/>
  <c r="A1786" i="8" s="1"/>
  <c r="E1790" i="8"/>
  <c r="A1790" i="8" s="1"/>
  <c r="E1793" i="8"/>
  <c r="A1793" i="8" s="1"/>
  <c r="E1801" i="8"/>
  <c r="A1801" i="8" s="1"/>
  <c r="E1804" i="8"/>
  <c r="A1804" i="8" s="1"/>
  <c r="E1849" i="8"/>
  <c r="A1849" i="8" s="1"/>
  <c r="E1850" i="8"/>
  <c r="A1850" i="8" s="1"/>
  <c r="E1922" i="8"/>
  <c r="A1922" i="8" s="1"/>
  <c r="E1851" i="8"/>
  <c r="A1851" i="8" s="1"/>
  <c r="E1855" i="8"/>
  <c r="A1855" i="8" s="1"/>
  <c r="E1852" i="8"/>
  <c r="A1852" i="8" s="1"/>
  <c r="E1856" i="8"/>
  <c r="A1856" i="8" s="1"/>
  <c r="E1853" i="8"/>
  <c r="A1853" i="8" s="1"/>
  <c r="E1857" i="8"/>
  <c r="A1857" i="8" s="1"/>
  <c r="E1854" i="8"/>
  <c r="A1854" i="8" s="1"/>
  <c r="E1858" i="8"/>
  <c r="A1858" i="8" s="1"/>
  <c r="E1859" i="8"/>
  <c r="A1859" i="8" s="1"/>
  <c r="E1860" i="8"/>
  <c r="A1860" i="8" s="1"/>
  <c r="E1861" i="8"/>
  <c r="A1861" i="8" s="1"/>
  <c r="E1862" i="8"/>
  <c r="A1862" i="8" s="1"/>
  <c r="E1863" i="8"/>
  <c r="A1863" i="8" s="1"/>
  <c r="E1864" i="8"/>
  <c r="A1864" i="8" s="1"/>
  <c r="E1865" i="8"/>
  <c r="A1865" i="8" s="1"/>
  <c r="E1866" i="8"/>
  <c r="A1866" i="8" s="1"/>
  <c r="E1867" i="8"/>
  <c r="A1867" i="8" s="1"/>
  <c r="E1868" i="8"/>
  <c r="A1868" i="8" s="1"/>
  <c r="E1869" i="8"/>
  <c r="A1869" i="8" s="1"/>
  <c r="E1870" i="8"/>
  <c r="A1870" i="8" s="1"/>
  <c r="E1871" i="8"/>
  <c r="A1871" i="8" s="1"/>
  <c r="E1872" i="8"/>
  <c r="A1872" i="8" s="1"/>
  <c r="E1873" i="8"/>
  <c r="A1873" i="8" s="1"/>
  <c r="E1874" i="8"/>
  <c r="A1874" i="8" s="1"/>
  <c r="E1875" i="8"/>
  <c r="A1875" i="8" s="1"/>
  <c r="E1876" i="8"/>
  <c r="A1876" i="8" s="1"/>
  <c r="E1877" i="8"/>
  <c r="A1877" i="8" s="1"/>
  <c r="E1878" i="8"/>
  <c r="A1878" i="8" s="1"/>
  <c r="E1879" i="8"/>
  <c r="A1879" i="8" s="1"/>
  <c r="E1880" i="8"/>
  <c r="A1880" i="8" s="1"/>
  <c r="E1881" i="8"/>
  <c r="A1881" i="8" s="1"/>
  <c r="E1882" i="8"/>
  <c r="A1882" i="8" s="1"/>
  <c r="E1883" i="8"/>
  <c r="A1883" i="8" s="1"/>
  <c r="E1884" i="8"/>
  <c r="A1884" i="8" s="1"/>
  <c r="E1885" i="8"/>
  <c r="A1885" i="8" s="1"/>
  <c r="E1886" i="8"/>
  <c r="A1886" i="8" s="1"/>
  <c r="E1887" i="8"/>
  <c r="A1887" i="8" s="1"/>
  <c r="E1888" i="8"/>
  <c r="A1888" i="8" s="1"/>
  <c r="E1889" i="8"/>
  <c r="A1889" i="8" s="1"/>
  <c r="E1890" i="8"/>
  <c r="A1890" i="8" s="1"/>
  <c r="E1891" i="8"/>
  <c r="A1891" i="8" s="1"/>
  <c r="E1892" i="8"/>
  <c r="A1892" i="8" s="1"/>
  <c r="E1893" i="8"/>
  <c r="A1893" i="8" s="1"/>
  <c r="E1894" i="8"/>
  <c r="A1894" i="8" s="1"/>
  <c r="E1895" i="8"/>
  <c r="A1895" i="8" s="1"/>
  <c r="E1896" i="8"/>
  <c r="A1896" i="8" s="1"/>
  <c r="E1897" i="8"/>
  <c r="A1897" i="8" s="1"/>
  <c r="E1898" i="8"/>
  <c r="A1898" i="8" s="1"/>
  <c r="E1899" i="8"/>
  <c r="A1899" i="8" s="1"/>
  <c r="E1900" i="8"/>
  <c r="A1900" i="8" s="1"/>
  <c r="E1901" i="8"/>
  <c r="A1901" i="8" s="1"/>
  <c r="E1902" i="8"/>
  <c r="A1902" i="8" s="1"/>
  <c r="E1906" i="8"/>
  <c r="A1906" i="8" s="1"/>
  <c r="E1903" i="8"/>
  <c r="A1903" i="8" s="1"/>
  <c r="E1907" i="8"/>
  <c r="A1907" i="8" s="1"/>
  <c r="E1904" i="8"/>
  <c r="A1904" i="8" s="1"/>
  <c r="E1905" i="8"/>
  <c r="A1905" i="8" s="1"/>
  <c r="E1908" i="8"/>
  <c r="A1908" i="8" s="1"/>
  <c r="E1909" i="8"/>
  <c r="A1909" i="8" s="1"/>
  <c r="E1910" i="8"/>
  <c r="A1910" i="8" s="1"/>
  <c r="E1911" i="8"/>
  <c r="A1911" i="8" s="1"/>
  <c r="E1912" i="8"/>
  <c r="A1912" i="8" s="1"/>
  <c r="E1913" i="8"/>
  <c r="A1913" i="8" s="1"/>
  <c r="E1914" i="8"/>
  <c r="A1914" i="8" s="1"/>
  <c r="E1915" i="8"/>
  <c r="A1915" i="8" s="1"/>
  <c r="E1916" i="8"/>
  <c r="A1916" i="8" s="1"/>
  <c r="E1917" i="8"/>
  <c r="A1917" i="8" s="1"/>
  <c r="E1920" i="8"/>
  <c r="A1920" i="8" s="1"/>
  <c r="E1921" i="8"/>
  <c r="A1921" i="8" s="1"/>
  <c r="E1926" i="8"/>
  <c r="A1926" i="8" s="1"/>
  <c r="E1930" i="8"/>
  <c r="A1930" i="8" s="1"/>
  <c r="E1933" i="8"/>
  <c r="A1933" i="8" s="1"/>
  <c r="E1937" i="8"/>
  <c r="A1937" i="8" s="1"/>
  <c r="E1927" i="8"/>
  <c r="A1927" i="8" s="1"/>
  <c r="E1934" i="8"/>
  <c r="A1934" i="8" s="1"/>
  <c r="E1938" i="8"/>
  <c r="A1938" i="8" s="1"/>
  <c r="E1928" i="8"/>
  <c r="A1928" i="8" s="1"/>
  <c r="E1931" i="8"/>
  <c r="A1931" i="8" s="1"/>
  <c r="E1935" i="8"/>
  <c r="A1935" i="8" s="1"/>
  <c r="E1929" i="8"/>
  <c r="A1929" i="8" s="1"/>
  <c r="E1932" i="8"/>
  <c r="A1932" i="8" s="1"/>
  <c r="E1936" i="8"/>
  <c r="A1936" i="8" s="1"/>
  <c r="E1939" i="8"/>
  <c r="A1939" i="8" s="1"/>
  <c r="E1943" i="8"/>
  <c r="A1943" i="8" s="1"/>
  <c r="E1947" i="8"/>
  <c r="A1947" i="8" s="1"/>
  <c r="E1940" i="8"/>
  <c r="A1940" i="8" s="1"/>
  <c r="E1944" i="8"/>
  <c r="A1944" i="8" s="1"/>
  <c r="E1948" i="8"/>
  <c r="A1948" i="8" s="1"/>
  <c r="E1941" i="8"/>
  <c r="A1941" i="8" s="1"/>
  <c r="E1945" i="8"/>
  <c r="A1945" i="8" s="1"/>
  <c r="E1942" i="8"/>
  <c r="A1942" i="8" s="1"/>
  <c r="E1946" i="8"/>
  <c r="A1946" i="8" s="1"/>
  <c r="E1949" i="8"/>
  <c r="A1949" i="8" s="1"/>
  <c r="E1950" i="8"/>
  <c r="A1950" i="8" s="1"/>
  <c r="E1951" i="8"/>
  <c r="A1951" i="8" s="1"/>
  <c r="E1952" i="8"/>
  <c r="A1952" i="8" s="1"/>
  <c r="E1953" i="8"/>
  <c r="A1953" i="8" s="1"/>
  <c r="E1956" i="8"/>
  <c r="A1956" i="8" s="1"/>
  <c r="E1954" i="8"/>
  <c r="A1954" i="8" s="1"/>
  <c r="E1957" i="8"/>
  <c r="A1957" i="8" s="1"/>
  <c r="E1955" i="8"/>
  <c r="A1955" i="8" s="1"/>
  <c r="E1958" i="8"/>
  <c r="A1958" i="8" s="1"/>
  <c r="E1959" i="8"/>
  <c r="A1959" i="8" s="1"/>
  <c r="E1960" i="8"/>
  <c r="A1960" i="8" s="1"/>
  <c r="E1961" i="8"/>
  <c r="A1961" i="8" s="1"/>
  <c r="E1962" i="8"/>
  <c r="A1962" i="8" s="1"/>
  <c r="E1963" i="8"/>
  <c r="A1963" i="8" s="1"/>
  <c r="E1964" i="8"/>
  <c r="A1964" i="8" s="1"/>
  <c r="E1965" i="8"/>
  <c r="A1965" i="8" s="1"/>
  <c r="E1966" i="8"/>
  <c r="A1966" i="8" s="1"/>
  <c r="E1968" i="8"/>
  <c r="A1968" i="8" s="1"/>
  <c r="E1967" i="8"/>
  <c r="A1967" i="8" s="1"/>
  <c r="E1969" i="8"/>
  <c r="A1969" i="8" s="1"/>
  <c r="E1970" i="8"/>
  <c r="A1970" i="8" s="1"/>
  <c r="E1971" i="8"/>
  <c r="A1971" i="8" s="1"/>
  <c r="E1972" i="8"/>
  <c r="A1972" i="8" s="1"/>
  <c r="E1973" i="8"/>
  <c r="A1973" i="8" s="1"/>
  <c r="E1974" i="8"/>
  <c r="A1974" i="8" s="1"/>
  <c r="E1975" i="8"/>
  <c r="A1975" i="8" s="1"/>
  <c r="E1976" i="8"/>
  <c r="A1976" i="8" s="1"/>
  <c r="E1977" i="8"/>
  <c r="A1977" i="8" s="1"/>
  <c r="E1978" i="8"/>
  <c r="A1978" i="8" s="1"/>
  <c r="E1979" i="8"/>
  <c r="A1979" i="8" s="1"/>
  <c r="E1984" i="8"/>
  <c r="A1984" i="8" s="1"/>
  <c r="E1985" i="8"/>
  <c r="A1985" i="8" s="1"/>
  <c r="E1986" i="8"/>
  <c r="A1986" i="8" s="1"/>
  <c r="E1987" i="8"/>
  <c r="A1987" i="8" s="1"/>
  <c r="E1988" i="8"/>
  <c r="A1988" i="8" s="1"/>
  <c r="E1989" i="8"/>
  <c r="A1989" i="8" s="1"/>
  <c r="E1996" i="8"/>
  <c r="A1996" i="8" s="1"/>
  <c r="E1997" i="8"/>
  <c r="A1997" i="8" s="1"/>
  <c r="E1998" i="8"/>
  <c r="A1998" i="8" s="1"/>
  <c r="E1999" i="8"/>
  <c r="A1999" i="8" s="1"/>
  <c r="E2000" i="8"/>
  <c r="A2000" i="8" s="1"/>
  <c r="E2001" i="8"/>
  <c r="A2001" i="8" s="1"/>
  <c r="E2002" i="8"/>
  <c r="A2002" i="8" s="1"/>
  <c r="E2003" i="8"/>
  <c r="A2003" i="8" s="1"/>
  <c r="E2004" i="8"/>
  <c r="A2004" i="8" s="1"/>
  <c r="E2005" i="8"/>
  <c r="A2005" i="8" s="1"/>
  <c r="E2006" i="8"/>
  <c r="A2006" i="8" s="1"/>
  <c r="E2007" i="8"/>
  <c r="A2007" i="8" s="1"/>
  <c r="E2008" i="8"/>
  <c r="A2008" i="8" s="1"/>
  <c r="E2009" i="8"/>
  <c r="A2009" i="8" s="1"/>
  <c r="E2010" i="8"/>
  <c r="A2010" i="8" s="1"/>
  <c r="E2011" i="8"/>
  <c r="A2011" i="8" s="1"/>
  <c r="E2012" i="8"/>
  <c r="A2012" i="8" s="1"/>
  <c r="E2013" i="8"/>
  <c r="A2013" i="8" s="1"/>
  <c r="E2014" i="8"/>
  <c r="A2014" i="8" s="1"/>
  <c r="E2015" i="8"/>
  <c r="A2015" i="8" s="1"/>
  <c r="E2016" i="8"/>
  <c r="A2016" i="8" s="1"/>
  <c r="E2017" i="8"/>
  <c r="A2017" i="8" s="1"/>
  <c r="E2018" i="8"/>
  <c r="A2018" i="8" s="1"/>
  <c r="E2019" i="8"/>
  <c r="A2019" i="8" s="1"/>
  <c r="E2020" i="8"/>
  <c r="A2020" i="8" s="1"/>
  <c r="E2021" i="8"/>
  <c r="A2021" i="8" s="1"/>
  <c r="E2022" i="8"/>
  <c r="A2022" i="8" s="1"/>
  <c r="E2023" i="8"/>
  <c r="A2023" i="8" s="1"/>
  <c r="E2024" i="8"/>
  <c r="A2024" i="8" s="1"/>
  <c r="E2028" i="8"/>
  <c r="A2028" i="8" s="1"/>
  <c r="E2025" i="8"/>
  <c r="A2025" i="8" s="1"/>
  <c r="E2029" i="8"/>
  <c r="A2029" i="8" s="1"/>
  <c r="E2026" i="8"/>
  <c r="A2026" i="8" s="1"/>
  <c r="E2030" i="8"/>
  <c r="A2030" i="8" s="1"/>
  <c r="E2031" i="8"/>
  <c r="A2031" i="8" s="1"/>
  <c r="E2032" i="8"/>
  <c r="A2032" i="8" s="1"/>
  <c r="E2033" i="8"/>
  <c r="A2033" i="8" s="1"/>
  <c r="E2034" i="8"/>
  <c r="A2034" i="8" s="1"/>
  <c r="E2035" i="8"/>
  <c r="A2035" i="8" s="1"/>
  <c r="E2036" i="8"/>
  <c r="A2036" i="8" s="1"/>
  <c r="E2037" i="8"/>
  <c r="A2037" i="8" s="1"/>
  <c r="E2038" i="8"/>
  <c r="A2038" i="8" s="1"/>
  <c r="E2039" i="8"/>
  <c r="A2039" i="8" s="1"/>
  <c r="E2043" i="8"/>
  <c r="A2043" i="8" s="1"/>
  <c r="E2045" i="8"/>
  <c r="A2045" i="8" s="1"/>
  <c r="E2040" i="8"/>
  <c r="A2040" i="8" s="1"/>
  <c r="E2044" i="8"/>
  <c r="A2044" i="8" s="1"/>
  <c r="E2041" i="8"/>
  <c r="A2041" i="8" s="1"/>
  <c r="E2042" i="8"/>
  <c r="A2042" i="8" s="1"/>
  <c r="E2046" i="8"/>
  <c r="A2046" i="8" s="1"/>
  <c r="E2047" i="8"/>
  <c r="A2047" i="8" s="1"/>
  <c r="E2048" i="8"/>
  <c r="A2048" i="8" s="1"/>
  <c r="E2049" i="8"/>
  <c r="A2049" i="8" s="1"/>
  <c r="E2050" i="8"/>
  <c r="A2050" i="8" s="1"/>
  <c r="E2051" i="8"/>
  <c r="A2051" i="8" s="1"/>
  <c r="E2052" i="8"/>
  <c r="A2052" i="8" s="1"/>
  <c r="E2057" i="8"/>
  <c r="A2057" i="8" s="1"/>
  <c r="E2058" i="8"/>
  <c r="A2058" i="8" s="1"/>
  <c r="E2083" i="8"/>
  <c r="A2083" i="8" s="1"/>
  <c r="E2059" i="8"/>
  <c r="A2059" i="8" s="1"/>
  <c r="E2060" i="8"/>
  <c r="A2060" i="8" s="1"/>
  <c r="E2061" i="8"/>
  <c r="A2061" i="8" s="1"/>
  <c r="E2062" i="8"/>
  <c r="A2062" i="8" s="1"/>
  <c r="E2063" i="8"/>
  <c r="A2063" i="8" s="1"/>
  <c r="E2064" i="8"/>
  <c r="A2064" i="8" s="1"/>
  <c r="E2065" i="8"/>
  <c r="A2065" i="8" s="1"/>
  <c r="E2066" i="8"/>
  <c r="A2066" i="8" s="1"/>
  <c r="E2067" i="8"/>
  <c r="A2067" i="8" s="1"/>
  <c r="E2068" i="8"/>
  <c r="A2068" i="8" s="1"/>
  <c r="E2069" i="8"/>
  <c r="A2069" i="8" s="1"/>
  <c r="E2070" i="8"/>
  <c r="A2070" i="8" s="1"/>
  <c r="E2071" i="8"/>
  <c r="A2071" i="8" s="1"/>
  <c r="E2072" i="8"/>
  <c r="A2072" i="8" s="1"/>
  <c r="E2073" i="8"/>
  <c r="A2073" i="8" s="1"/>
  <c r="E2074" i="8"/>
  <c r="A2074" i="8" s="1"/>
  <c r="E2075" i="8"/>
  <c r="A2075" i="8" s="1"/>
  <c r="E2076" i="8"/>
  <c r="A2076" i="8" s="1"/>
  <c r="E2077" i="8"/>
  <c r="A2077" i="8" s="1"/>
  <c r="E2079" i="8"/>
  <c r="A2079" i="8" s="1"/>
  <c r="E2080" i="8"/>
  <c r="A2080" i="8" s="1"/>
  <c r="E2081" i="8"/>
  <c r="A2081" i="8" s="1"/>
  <c r="E2082" i="8"/>
  <c r="A2082" i="8" s="1"/>
  <c r="E2093" i="8"/>
  <c r="A2093" i="8" s="1"/>
  <c r="E2111" i="8"/>
  <c r="A2111" i="8" s="1"/>
  <c r="E2112" i="8"/>
  <c r="A2112" i="8" s="1"/>
  <c r="E2113" i="8"/>
  <c r="A2113" i="8" s="1"/>
  <c r="E2114" i="8"/>
  <c r="A2114" i="8" s="1"/>
  <c r="E2120" i="8"/>
  <c r="A2120" i="8" s="1"/>
  <c r="E2123" i="8"/>
  <c r="A2123" i="8" s="1"/>
  <c r="E2126" i="8"/>
  <c r="A2126" i="8" s="1"/>
  <c r="E2115" i="8"/>
  <c r="A2115" i="8" s="1"/>
  <c r="E2121" i="8"/>
  <c r="A2121" i="8" s="1"/>
  <c r="E2124" i="8"/>
  <c r="A2124" i="8" s="1"/>
  <c r="E2127" i="8"/>
  <c r="A2127" i="8" s="1"/>
  <c r="E2116" i="8"/>
  <c r="A2116" i="8" s="1"/>
  <c r="E2125" i="8"/>
  <c r="A2125" i="8" s="1"/>
  <c r="D3" i="8"/>
  <c r="D4" i="8"/>
  <c r="D5" i="8"/>
  <c r="D7" i="8"/>
  <c r="D6" i="8"/>
  <c r="D8" i="8"/>
  <c r="D9" i="8"/>
  <c r="D10" i="8"/>
  <c r="D11" i="8"/>
  <c r="D12" i="8"/>
  <c r="D13" i="8"/>
  <c r="D14" i="8"/>
  <c r="D15" i="8"/>
  <c r="D16" i="8"/>
  <c r="D18" i="8"/>
  <c r="D19" i="8"/>
  <c r="D23" i="8"/>
  <c r="D21" i="8"/>
  <c r="D24" i="8"/>
  <c r="D22" i="8"/>
  <c r="D25" i="8"/>
  <c r="D26" i="8"/>
  <c r="D27" i="8"/>
  <c r="D28" i="8"/>
  <c r="D29" i="8"/>
  <c r="D31" i="8"/>
  <c r="D34" i="8"/>
  <c r="D35" i="8"/>
  <c r="D38" i="8"/>
  <c r="D39" i="8"/>
  <c r="D42" i="8"/>
  <c r="D32" i="8"/>
  <c r="D36" i="8"/>
  <c r="D40" i="8"/>
  <c r="D43" i="8"/>
  <c r="D33" i="8"/>
  <c r="D37" i="8"/>
  <c r="D41" i="8"/>
  <c r="D44" i="8"/>
  <c r="D45" i="8"/>
  <c r="D46" i="8"/>
  <c r="D47" i="8"/>
  <c r="D48" i="8"/>
  <c r="D49" i="8"/>
  <c r="D50" i="8"/>
  <c r="D51" i="8"/>
  <c r="D54" i="8"/>
  <c r="D55" i="8"/>
  <c r="D58" i="8"/>
  <c r="D59" i="8"/>
  <c r="D62" i="8"/>
  <c r="D52" i="8"/>
  <c r="D56" i="8"/>
  <c r="D60" i="8"/>
  <c r="D63" i="8"/>
  <c r="D53" i="8"/>
  <c r="D57" i="8"/>
  <c r="D61" i="8"/>
  <c r="D64" i="8"/>
  <c r="D65" i="8"/>
  <c r="D66" i="8"/>
  <c r="D67" i="8"/>
  <c r="D68" i="8"/>
  <c r="D69" i="8"/>
  <c r="D70" i="8"/>
  <c r="D71" i="8"/>
  <c r="D72" i="8"/>
  <c r="D73" i="8"/>
  <c r="D74" i="8"/>
  <c r="D75" i="8"/>
  <c r="D76" i="8"/>
  <c r="D77" i="8"/>
  <c r="D78" i="8"/>
  <c r="D79" i="8"/>
  <c r="D80" i="8"/>
  <c r="D81" i="8"/>
  <c r="D84" i="8"/>
  <c r="D89" i="8"/>
  <c r="D92" i="8"/>
  <c r="D95" i="8"/>
  <c r="D98" i="8"/>
  <c r="D82" i="8"/>
  <c r="D85" i="8"/>
  <c r="D90" i="8"/>
  <c r="D93" i="8"/>
  <c r="D96" i="8"/>
  <c r="D99" i="8"/>
  <c r="D83" i="8"/>
  <c r="D86" i="8"/>
  <c r="D91" i="8"/>
  <c r="D94" i="8"/>
  <c r="D97" i="8"/>
  <c r="D100" i="8"/>
  <c r="D87" i="8"/>
  <c r="D88" i="8"/>
  <c r="D101" i="8"/>
  <c r="D102" i="8"/>
  <c r="D103" i="8"/>
  <c r="D105" i="8"/>
  <c r="D104" i="8"/>
  <c r="D106" i="8"/>
  <c r="D107" i="8"/>
  <c r="D108" i="8"/>
  <c r="D109" i="8"/>
  <c r="D110" i="8"/>
  <c r="D111" i="8"/>
  <c r="D112" i="8"/>
  <c r="D113" i="8"/>
  <c r="D114" i="8"/>
  <c r="D115" i="8"/>
  <c r="D116" i="8"/>
  <c r="D117" i="8"/>
  <c r="D118" i="8"/>
  <c r="D119" i="8"/>
  <c r="D121" i="8"/>
  <c r="D124" i="8"/>
  <c r="D125" i="8"/>
  <c r="D126" i="8"/>
  <c r="D127" i="8"/>
  <c r="D128" i="8"/>
  <c r="D129" i="8"/>
  <c r="D277" i="8"/>
  <c r="D133" i="8"/>
  <c r="D134" i="8"/>
  <c r="D135" i="8"/>
  <c r="D136" i="8"/>
  <c r="D137" i="8"/>
  <c r="D138" i="8"/>
  <c r="D139" i="8"/>
  <c r="D140" i="8"/>
  <c r="D141" i="8"/>
  <c r="D143" i="8"/>
  <c r="D142" i="8"/>
  <c r="D144" i="8"/>
  <c r="D145" i="8"/>
  <c r="D146" i="8"/>
  <c r="D147" i="8"/>
  <c r="D148" i="8"/>
  <c r="D149" i="8"/>
  <c r="D150" i="8"/>
  <c r="D151" i="8"/>
  <c r="D153" i="8"/>
  <c r="D152" i="8"/>
  <c r="D154" i="8"/>
  <c r="D156" i="8"/>
  <c r="D155" i="8"/>
  <c r="D157" i="8"/>
  <c r="D159" i="8"/>
  <c r="D158" i="8"/>
  <c r="D160" i="8"/>
  <c r="D161" i="8"/>
  <c r="D163" i="8"/>
  <c r="D164" i="8"/>
  <c r="D165" i="8"/>
  <c r="D162" i="8"/>
  <c r="D166" i="8"/>
  <c r="D167" i="8"/>
  <c r="D168" i="8"/>
  <c r="D169" i="8"/>
  <c r="D170" i="8"/>
  <c r="D171" i="8"/>
  <c r="D172" i="8"/>
  <c r="D174" i="8"/>
  <c r="D173" i="8"/>
  <c r="D175" i="8"/>
  <c r="D178" i="8"/>
  <c r="D176" i="8"/>
  <c r="D179" i="8"/>
  <c r="D177" i="8"/>
  <c r="D180" i="8"/>
  <c r="D181" i="8"/>
  <c r="D182" i="8"/>
  <c r="D183" i="8"/>
  <c r="D185" i="8"/>
  <c r="D187" i="8"/>
  <c r="D190" i="8"/>
  <c r="D184" i="8"/>
  <c r="D186" i="8"/>
  <c r="D188" i="8"/>
  <c r="D191" i="8"/>
  <c r="D193" i="8"/>
  <c r="D195" i="8"/>
  <c r="D194" i="8"/>
  <c r="D196" i="8"/>
  <c r="D197" i="8"/>
  <c r="D198" i="8"/>
  <c r="D199" i="8"/>
  <c r="D200" i="8"/>
  <c r="D201" i="8"/>
  <c r="D202" i="8"/>
  <c r="D203" i="8"/>
  <c r="D204" i="8"/>
  <c r="D205" i="8"/>
  <c r="D206" i="8"/>
  <c r="D207" i="8"/>
  <c r="D209" i="8"/>
  <c r="D212" i="8"/>
  <c r="D214" i="8"/>
  <c r="D208" i="8"/>
  <c r="D210" i="8"/>
  <c r="D213" i="8"/>
  <c r="D215" i="8"/>
  <c r="D211" i="8"/>
  <c r="D216" i="8"/>
  <c r="D217" i="8"/>
  <c r="D218" i="8"/>
  <c r="D219" i="8"/>
  <c r="D222" i="8"/>
  <c r="D220" i="8"/>
  <c r="D223" i="8"/>
  <c r="D221" i="8"/>
  <c r="D224" i="8"/>
  <c r="D225" i="8"/>
  <c r="D226" i="8"/>
  <c r="D227" i="8"/>
  <c r="D228" i="8"/>
  <c r="D229" i="8"/>
  <c r="D230" i="8"/>
  <c r="D231" i="8"/>
  <c r="D232" i="8"/>
  <c r="D233" i="8"/>
  <c r="D234" i="8"/>
  <c r="D235" i="8"/>
  <c r="D236" i="8"/>
  <c r="D237" i="8"/>
  <c r="D238" i="8"/>
  <c r="D241" i="8"/>
  <c r="D242" i="8"/>
  <c r="D239" i="8"/>
  <c r="D243" i="8"/>
  <c r="D240" i="8"/>
  <c r="D244" i="8"/>
  <c r="D245" i="8"/>
  <c r="D246" i="8"/>
  <c r="D247" i="8"/>
  <c r="D248" i="8"/>
  <c r="D251" i="8"/>
  <c r="D249" i="8"/>
  <c r="D252" i="8"/>
  <c r="D250" i="8"/>
  <c r="D256" i="8"/>
  <c r="D258" i="8"/>
  <c r="D259" i="8"/>
  <c r="D257" i="8"/>
  <c r="D260" i="8"/>
  <c r="D261" i="8"/>
  <c r="D262" i="8"/>
  <c r="D263" i="8"/>
  <c r="D268" i="8"/>
  <c r="D271" i="8"/>
  <c r="D269" i="8"/>
  <c r="D272" i="8"/>
  <c r="D270" i="8"/>
  <c r="D273" i="8"/>
  <c r="D279" i="8"/>
  <c r="D280" i="8"/>
  <c r="D281" i="8"/>
  <c r="D282" i="8"/>
  <c r="D283" i="8"/>
  <c r="D284" i="8"/>
  <c r="D286" i="8"/>
  <c r="D290" i="8"/>
  <c r="D292" i="8"/>
  <c r="D293" i="8"/>
  <c r="D287" i="8"/>
  <c r="D285" i="8"/>
  <c r="D288" i="8"/>
  <c r="D289" i="8"/>
  <c r="D299" i="8"/>
  <c r="D300" i="8"/>
  <c r="D301" i="8"/>
  <c r="D302" i="8"/>
  <c r="D303" i="8"/>
  <c r="D304" i="8"/>
  <c r="D305" i="8"/>
  <c r="D306" i="8"/>
  <c r="D308" i="8"/>
  <c r="D309" i="8"/>
  <c r="D307" i="8"/>
  <c r="D310" i="8"/>
  <c r="D311" i="8"/>
  <c r="D313" i="8"/>
  <c r="D316" i="8"/>
  <c r="D312" i="8"/>
  <c r="D314" i="8"/>
  <c r="D317" i="8"/>
  <c r="D315" i="8"/>
  <c r="D318" i="8"/>
  <c r="D320" i="8"/>
  <c r="D319" i="8"/>
  <c r="D321" i="8"/>
  <c r="D322" i="8"/>
  <c r="D327" i="8"/>
  <c r="D330" i="8"/>
  <c r="D333" i="8"/>
  <c r="D336" i="8"/>
  <c r="D339" i="8"/>
  <c r="D341" i="8"/>
  <c r="D342" i="8"/>
  <c r="D343" i="8"/>
  <c r="D344" i="8"/>
  <c r="D345" i="8"/>
  <c r="D346" i="8"/>
  <c r="D347" i="8"/>
  <c r="D348" i="8"/>
  <c r="D349" i="8"/>
  <c r="D350" i="8"/>
  <c r="D351" i="8"/>
  <c r="D352" i="8"/>
  <c r="D353" i="8"/>
  <c r="D354" i="8"/>
  <c r="D358" i="8"/>
  <c r="D359" i="8"/>
  <c r="D360" i="8"/>
  <c r="D363" i="8"/>
  <c r="D364" i="8"/>
  <c r="D365" i="8"/>
  <c r="D369" i="8"/>
  <c r="D373" i="8"/>
  <c r="D374" i="8"/>
  <c r="D375" i="8"/>
  <c r="D370" i="8"/>
  <c r="D371" i="8"/>
  <c r="D372" i="8"/>
  <c r="D376" i="8"/>
  <c r="D379" i="8"/>
  <c r="D377" i="8"/>
  <c r="D378" i="8"/>
  <c r="D380" i="8"/>
  <c r="D381" i="8"/>
  <c r="D382" i="8"/>
  <c r="D383" i="8"/>
  <c r="D387" i="8"/>
  <c r="D391" i="8"/>
  <c r="D384" i="8"/>
  <c r="D388" i="8"/>
  <c r="D385" i="8"/>
  <c r="D389" i="8"/>
  <c r="D386" i="8"/>
  <c r="D390" i="8"/>
  <c r="D392" i="8"/>
  <c r="D393" i="8"/>
  <c r="D394" i="8"/>
  <c r="D395" i="8"/>
  <c r="D396" i="8"/>
  <c r="D397" i="8"/>
  <c r="D398" i="8"/>
  <c r="D399" i="8"/>
  <c r="D400" i="8"/>
  <c r="D401" i="8"/>
  <c r="D402" i="8"/>
  <c r="D403" i="8"/>
  <c r="D404" i="8"/>
  <c r="D405" i="8"/>
  <c r="D406" i="8"/>
  <c r="D407" i="8"/>
  <c r="D408" i="8"/>
  <c r="D409" i="8"/>
  <c r="D410" i="8"/>
  <c r="D413" i="8"/>
  <c r="D411" i="8"/>
  <c r="D414" i="8"/>
  <c r="D412" i="8"/>
  <c r="D415" i="8"/>
  <c r="D2134" i="8"/>
  <c r="D428" i="8"/>
  <c r="D431" i="8"/>
  <c r="D429" i="8"/>
  <c r="D430" i="8"/>
  <c r="D432" i="8"/>
  <c r="D433" i="8"/>
  <c r="D434" i="8"/>
  <c r="D437" i="8"/>
  <c r="D439" i="8"/>
  <c r="D435" i="8"/>
  <c r="D438" i="8"/>
  <c r="D440" i="8"/>
  <c r="D436" i="8"/>
  <c r="D441" i="8"/>
  <c r="D446" i="8"/>
  <c r="D461" i="8"/>
  <c r="D462" i="8"/>
  <c r="D466" i="8"/>
  <c r="D469" i="8"/>
  <c r="D467" i="8"/>
  <c r="D470" i="8"/>
  <c r="D468" i="8"/>
  <c r="D471" i="8"/>
  <c r="D478" i="8"/>
  <c r="D479" i="8"/>
  <c r="D480" i="8"/>
  <c r="D481" i="8"/>
  <c r="D482" i="8"/>
  <c r="D483" i="8"/>
  <c r="D484" i="8"/>
  <c r="D485" i="8"/>
  <c r="D486" i="8"/>
  <c r="D487" i="8"/>
  <c r="D488" i="8"/>
  <c r="D489" i="8"/>
  <c r="D490" i="8"/>
  <c r="D491" i="8"/>
  <c r="D492" i="8"/>
  <c r="D493" i="8"/>
  <c r="D495" i="8"/>
  <c r="D496" i="8"/>
  <c r="D500" i="8"/>
  <c r="D501" i="8"/>
  <c r="D503" i="8"/>
  <c r="D504" i="8"/>
  <c r="D505" i="8"/>
  <c r="D506" i="8"/>
  <c r="D507" i="8"/>
  <c r="D508" i="8"/>
  <c r="D497" i="8"/>
  <c r="D498" i="8"/>
  <c r="D499" i="8"/>
  <c r="D517" i="8"/>
  <c r="D518" i="8"/>
  <c r="D519" i="8"/>
  <c r="D520" i="8"/>
  <c r="D523" i="8"/>
  <c r="D521" i="8"/>
  <c r="D522" i="8"/>
  <c r="D524" i="8"/>
  <c r="D525" i="8"/>
  <c r="D526" i="8"/>
  <c r="D527" i="8"/>
  <c r="D530" i="8"/>
  <c r="D528" i="8"/>
  <c r="D531" i="8"/>
  <c r="D529" i="8"/>
  <c r="D532" i="8"/>
  <c r="D533" i="8"/>
  <c r="D536" i="8"/>
  <c r="D534" i="8"/>
  <c r="D535" i="8"/>
  <c r="D539" i="8"/>
  <c r="D540" i="8"/>
  <c r="D541" i="8"/>
  <c r="D542" i="8"/>
  <c r="D544" i="8"/>
  <c r="D547" i="8"/>
  <c r="D545" i="8"/>
  <c r="D548" i="8"/>
  <c r="D546" i="8"/>
  <c r="D549" i="8"/>
  <c r="D550" i="8"/>
  <c r="D553" i="8"/>
  <c r="D556" i="8"/>
  <c r="D551" i="8"/>
  <c r="D554" i="8"/>
  <c r="D552" i="8"/>
  <c r="D555" i="8"/>
  <c r="D557" i="8"/>
  <c r="D558" i="8"/>
  <c r="D559" i="8"/>
  <c r="D562" i="8"/>
  <c r="D565" i="8"/>
  <c r="D560" i="8"/>
  <c r="D563" i="8"/>
  <c r="D561" i="8"/>
  <c r="D564" i="8"/>
  <c r="D566" i="8"/>
  <c r="D567" i="8"/>
  <c r="D568" i="8"/>
  <c r="D569" i="8"/>
  <c r="D570" i="8"/>
  <c r="D571" i="8"/>
  <c r="D572" i="8"/>
  <c r="D573" i="8"/>
  <c r="D574" i="8"/>
  <c r="D575" i="8"/>
  <c r="D576" i="8"/>
  <c r="D577" i="8"/>
  <c r="D578" i="8"/>
  <c r="D581" i="8"/>
  <c r="D579" i="8"/>
  <c r="D582" i="8"/>
  <c r="D580" i="8"/>
  <c r="D583" i="8"/>
  <c r="D584" i="8"/>
  <c r="D587" i="8"/>
  <c r="D585" i="8"/>
  <c r="D588" i="8"/>
  <c r="D586" i="8"/>
  <c r="D589" i="8"/>
  <c r="D590" i="8"/>
  <c r="D593" i="8"/>
  <c r="D591" i="8"/>
  <c r="D594" i="8"/>
  <c r="D592" i="8"/>
  <c r="D595" i="8"/>
  <c r="D596" i="8"/>
  <c r="D597" i="8"/>
  <c r="D598" i="8"/>
  <c r="D599" i="8"/>
  <c r="D600" i="8"/>
  <c r="D604" i="8"/>
  <c r="D601" i="8"/>
  <c r="D605" i="8"/>
  <c r="D602" i="8"/>
  <c r="D606" i="8"/>
  <c r="D603" i="8"/>
  <c r="D607" i="8"/>
  <c r="D608" i="8"/>
  <c r="D609" i="8"/>
  <c r="D610" i="8"/>
  <c r="D611" i="8"/>
  <c r="D612" i="8"/>
  <c r="D613" i="8"/>
  <c r="D614" i="8"/>
  <c r="D617" i="8"/>
  <c r="D621" i="8"/>
  <c r="D625" i="8"/>
  <c r="D629" i="8"/>
  <c r="D636" i="8"/>
  <c r="D638" i="8"/>
  <c r="D644" i="8"/>
  <c r="D642" i="8"/>
  <c r="D626" i="8"/>
  <c r="D630" i="8"/>
  <c r="D637" i="8"/>
  <c r="D639" i="8"/>
  <c r="D643" i="8"/>
  <c r="D645" i="8"/>
  <c r="D627" i="8"/>
  <c r="D631" i="8"/>
  <c r="D640" i="8"/>
  <c r="D646" i="8"/>
  <c r="D628" i="8"/>
  <c r="D641" i="8"/>
  <c r="D650" i="8"/>
  <c r="D651" i="8"/>
  <c r="D652" i="8"/>
  <c r="D653" i="8"/>
  <c r="D654" i="8"/>
  <c r="D673" i="8"/>
  <c r="D658" i="8"/>
  <c r="D656" i="8"/>
  <c r="D659" i="8"/>
  <c r="D660" i="8"/>
  <c r="D657" i="8"/>
  <c r="D661" i="8"/>
  <c r="D662" i="8"/>
  <c r="D663" i="8"/>
  <c r="D666" i="8"/>
  <c r="D667" i="8"/>
  <c r="D671" i="8"/>
  <c r="D665" i="8"/>
  <c r="D668" i="8"/>
  <c r="D681" i="8"/>
  <c r="D670" i="8"/>
  <c r="D678" i="8"/>
  <c r="D679" i="8"/>
  <c r="D683" i="8"/>
  <c r="D684" i="8"/>
  <c r="D685" i="8"/>
  <c r="D686" i="8"/>
  <c r="D687" i="8"/>
  <c r="D691" i="8"/>
  <c r="D690" i="8"/>
  <c r="D688" i="8"/>
  <c r="D689" i="8"/>
  <c r="D692" i="8"/>
  <c r="D693" i="8"/>
  <c r="D694" i="8"/>
  <c r="D695" i="8"/>
  <c r="D696" i="8"/>
  <c r="D697" i="8"/>
  <c r="D698" i="8"/>
  <c r="D699" i="8"/>
  <c r="D700" i="8"/>
  <c r="D701" i="8"/>
  <c r="D702" i="8"/>
  <c r="D703" i="8"/>
  <c r="D705" i="8"/>
  <c r="D704" i="8"/>
  <c r="D706" i="8"/>
  <c r="D726" i="8"/>
  <c r="D729" i="8"/>
  <c r="D727" i="8"/>
  <c r="D730" i="8"/>
  <c r="D728" i="8"/>
  <c r="D731" i="8"/>
  <c r="D732" i="8"/>
  <c r="D736" i="8"/>
  <c r="D739" i="8"/>
  <c r="D737" i="8"/>
  <c r="D738" i="8"/>
  <c r="D742" i="8"/>
  <c r="D744" i="8"/>
  <c r="D743" i="8"/>
  <c r="D745" i="8"/>
  <c r="D746" i="8"/>
  <c r="D748" i="8"/>
  <c r="D747" i="8"/>
  <c r="D749" i="8"/>
  <c r="D753" i="8"/>
  <c r="D750" i="8"/>
  <c r="D754" i="8"/>
  <c r="D751" i="8"/>
  <c r="D755" i="8"/>
  <c r="D752" i="8"/>
  <c r="D758" i="8"/>
  <c r="D756" i="8"/>
  <c r="D759" i="8"/>
  <c r="D757" i="8"/>
  <c r="D760" i="8"/>
  <c r="D762" i="8"/>
  <c r="D761" i="8"/>
  <c r="D763" i="8"/>
  <c r="D771" i="8"/>
  <c r="D774" i="8"/>
  <c r="D777" i="8"/>
  <c r="D783" i="8"/>
  <c r="D780" i="8"/>
  <c r="D786" i="8"/>
  <c r="D789" i="8"/>
  <c r="D772" i="8"/>
  <c r="D775" i="8"/>
  <c r="D778" i="8"/>
  <c r="D784" i="8"/>
  <c r="D781" i="8"/>
  <c r="D787" i="8"/>
  <c r="D790" i="8"/>
  <c r="D773" i="8"/>
  <c r="D776" i="8"/>
  <c r="D779" i="8"/>
  <c r="D785" i="8"/>
  <c r="D782" i="8"/>
  <c r="D788" i="8"/>
  <c r="D791" i="8"/>
  <c r="D796" i="8"/>
  <c r="D797" i="8"/>
  <c r="D798" i="8"/>
  <c r="D799" i="8"/>
  <c r="D801" i="8"/>
  <c r="D800" i="8"/>
  <c r="D802" i="8"/>
  <c r="D803" i="8"/>
  <c r="D805" i="8"/>
  <c r="D806" i="8"/>
  <c r="D809" i="8"/>
  <c r="D811" i="8"/>
  <c r="D813" i="8"/>
  <c r="D815" i="8"/>
  <c r="D819" i="8"/>
  <c r="D820" i="8"/>
  <c r="D821" i="8"/>
  <c r="D822" i="8"/>
  <c r="D823" i="8"/>
  <c r="D808" i="8"/>
  <c r="D810" i="8"/>
  <c r="D812" i="8"/>
  <c r="D814" i="8"/>
  <c r="D816" i="8"/>
  <c r="D817" i="8"/>
  <c r="D818" i="8"/>
  <c r="D824" i="8"/>
  <c r="D825" i="8"/>
  <c r="D826" i="8"/>
  <c r="D827" i="8"/>
  <c r="D828" i="8"/>
  <c r="D829" i="8"/>
  <c r="D830" i="8"/>
  <c r="D831" i="8"/>
  <c r="D832" i="8"/>
  <c r="D833" i="8"/>
  <c r="D836" i="8"/>
  <c r="D834" i="8"/>
  <c r="D835" i="8"/>
  <c r="D837" i="8"/>
  <c r="D838" i="8"/>
  <c r="D840" i="8"/>
  <c r="D843" i="8"/>
  <c r="D841" i="8"/>
  <c r="D842" i="8"/>
  <c r="D846" i="8"/>
  <c r="D848" i="8"/>
  <c r="D847" i="8"/>
  <c r="D849" i="8"/>
  <c r="D850" i="8"/>
  <c r="D853" i="8"/>
  <c r="D851" i="8"/>
  <c r="D854" i="8"/>
  <c r="D852" i="8"/>
  <c r="D855" i="8"/>
  <c r="D856" i="8"/>
  <c r="D862" i="8"/>
  <c r="D857" i="8"/>
  <c r="D863" i="8"/>
  <c r="D858" i="8"/>
  <c r="D864" i="8"/>
  <c r="D859" i="8"/>
  <c r="D865" i="8"/>
  <c r="D860" i="8"/>
  <c r="D866" i="8"/>
  <c r="D861" i="8"/>
  <c r="D867" i="8"/>
  <c r="D869" i="8"/>
  <c r="D870" i="8"/>
  <c r="D871" i="8"/>
  <c r="D872" i="8"/>
  <c r="D874" i="8"/>
  <c r="D873" i="8"/>
  <c r="D875" i="8"/>
  <c r="D876" i="8"/>
  <c r="D877" i="8"/>
  <c r="D878" i="8"/>
  <c r="D881" i="8"/>
  <c r="D879" i="8"/>
  <c r="D882" i="8"/>
  <c r="D880" i="8"/>
  <c r="D883" i="8"/>
  <c r="D884" i="8"/>
  <c r="D887" i="8"/>
  <c r="D892" i="8"/>
  <c r="D885" i="8"/>
  <c r="D888" i="8"/>
  <c r="D893" i="8"/>
  <c r="D886" i="8"/>
  <c r="D889" i="8"/>
  <c r="D894" i="8"/>
  <c r="D890" i="8"/>
  <c r="D901" i="8"/>
  <c r="D904" i="8"/>
  <c r="D902" i="8"/>
  <c r="D905" i="8"/>
  <c r="D903" i="8"/>
  <c r="D906" i="8"/>
  <c r="D907" i="8"/>
  <c r="D910" i="8"/>
  <c r="D908" i="8"/>
  <c r="D909" i="8"/>
  <c r="D914" i="8"/>
  <c r="D915" i="8"/>
  <c r="D919" i="8"/>
  <c r="D920" i="8"/>
  <c r="D921" i="8"/>
  <c r="D924" i="8"/>
  <c r="D925" i="8"/>
  <c r="D922" i="8"/>
  <c r="D926" i="8"/>
  <c r="D923" i="8"/>
  <c r="D927" i="8"/>
  <c r="D928" i="8"/>
  <c r="D929" i="8"/>
  <c r="D930" i="8"/>
  <c r="D931" i="8"/>
  <c r="D932" i="8"/>
  <c r="D933" i="8"/>
  <c r="D936" i="8"/>
  <c r="D934" i="8"/>
  <c r="D937" i="8"/>
  <c r="D935" i="8"/>
  <c r="D938" i="8"/>
  <c r="D939" i="8"/>
  <c r="D940" i="8"/>
  <c r="D941" i="8"/>
  <c r="D942" i="8"/>
  <c r="D943" i="8"/>
  <c r="D944" i="8"/>
  <c r="D945" i="8"/>
  <c r="D946" i="8"/>
  <c r="D949" i="8"/>
  <c r="D947" i="8"/>
  <c r="D950" i="8"/>
  <c r="D948" i="8"/>
  <c r="D951" i="8"/>
  <c r="D952" i="8"/>
  <c r="D953" i="8"/>
  <c r="D957" i="8"/>
  <c r="D962" i="8"/>
  <c r="D974" i="8"/>
  <c r="D977" i="8"/>
  <c r="D981" i="8"/>
  <c r="D975" i="8"/>
  <c r="D982" i="8"/>
  <c r="D976" i="8"/>
  <c r="D983" i="8"/>
  <c r="D987" i="8"/>
  <c r="D988" i="8"/>
  <c r="D989" i="8"/>
  <c r="D990" i="8"/>
  <c r="D991" i="8"/>
  <c r="D992" i="8"/>
  <c r="D993" i="8"/>
  <c r="D994" i="8"/>
  <c r="D995" i="8"/>
  <c r="D996" i="8"/>
  <c r="D997" i="8"/>
  <c r="D999" i="8"/>
  <c r="D1002" i="8"/>
  <c r="D1000" i="8"/>
  <c r="D1003" i="8"/>
  <c r="D1001" i="8"/>
  <c r="D1004" i="8"/>
  <c r="D1005" i="8"/>
  <c r="D1008" i="8"/>
  <c r="D1009" i="8"/>
  <c r="D1010" i="8"/>
  <c r="D1011" i="8"/>
  <c r="D1006" i="8"/>
  <c r="D1013" i="8"/>
  <c r="D1012" i="8"/>
  <c r="D1007" i="8"/>
  <c r="D1014" i="8"/>
  <c r="D1015" i="8"/>
  <c r="D1016" i="8"/>
  <c r="D1017" i="8"/>
  <c r="D1018" i="8"/>
  <c r="D1019" i="8"/>
  <c r="D1020" i="8"/>
  <c r="D1021" i="8"/>
  <c r="D1022" i="8"/>
  <c r="D1023" i="8"/>
  <c r="D1024" i="8"/>
  <c r="D1025" i="8"/>
  <c r="D1026" i="8"/>
  <c r="D1027" i="8"/>
  <c r="D1028" i="8"/>
  <c r="D1031" i="8"/>
  <c r="D1034" i="8"/>
  <c r="D1040" i="8"/>
  <c r="D1029" i="8"/>
  <c r="D1032" i="8"/>
  <c r="D1035" i="8"/>
  <c r="D1041" i="8"/>
  <c r="D1030" i="8"/>
  <c r="D1033" i="8"/>
  <c r="D1036" i="8"/>
  <c r="D1042" i="8"/>
  <c r="D1043" i="8"/>
  <c r="D1044" i="8"/>
  <c r="D1045" i="8"/>
  <c r="D1046" i="8"/>
  <c r="D1047" i="8"/>
  <c r="D1048" i="8"/>
  <c r="D1049" i="8"/>
  <c r="D1050" i="8"/>
  <c r="D1051" i="8"/>
  <c r="D1052" i="8"/>
  <c r="D1053" i="8"/>
  <c r="D1054" i="8"/>
  <c r="D1055" i="8"/>
  <c r="D1059" i="8"/>
  <c r="D1056" i="8"/>
  <c r="D1060" i="8"/>
  <c r="D1057" i="8"/>
  <c r="D1061" i="8"/>
  <c r="D1058" i="8"/>
  <c r="D1062" i="8"/>
  <c r="D1063" i="8"/>
  <c r="D1064" i="8"/>
  <c r="D1065" i="8"/>
  <c r="D1066" i="8"/>
  <c r="D1067" i="8"/>
  <c r="D1068" i="8"/>
  <c r="D1069" i="8"/>
  <c r="D1070" i="8"/>
  <c r="D1071" i="8"/>
  <c r="D1073" i="8"/>
  <c r="D1074" i="8"/>
  <c r="D1075" i="8"/>
  <c r="D1077" i="8"/>
  <c r="D1079" i="8"/>
  <c r="D1081" i="8"/>
  <c r="D1083" i="8"/>
  <c r="D1084" i="8"/>
  <c r="D1085" i="8"/>
  <c r="D1089" i="8"/>
  <c r="D1090" i="8"/>
  <c r="D1091" i="8"/>
  <c r="D1093" i="8"/>
  <c r="D1094" i="8"/>
  <c r="D1095" i="8"/>
  <c r="D1096" i="8"/>
  <c r="D1097" i="8"/>
  <c r="D1098" i="8"/>
  <c r="D1099" i="8"/>
  <c r="D1100" i="8"/>
  <c r="D1072" i="8"/>
  <c r="D1076" i="8"/>
  <c r="D1078" i="8"/>
  <c r="D1080" i="8"/>
  <c r="D1082" i="8"/>
  <c r="D1086" i="8"/>
  <c r="D1375" i="8"/>
  <c r="D1087" i="8"/>
  <c r="D1088" i="8"/>
  <c r="D1101" i="8"/>
  <c r="D1102" i="8"/>
  <c r="D1103" i="8"/>
  <c r="D1104" i="8"/>
  <c r="D1105" i="8"/>
  <c r="D1106" i="8"/>
  <c r="D1107" i="8"/>
  <c r="D1108" i="8"/>
  <c r="D1109" i="8"/>
  <c r="D1111" i="8"/>
  <c r="D1110" i="8"/>
  <c r="D1114" i="8"/>
  <c r="D1116" i="8"/>
  <c r="D1115" i="8"/>
  <c r="D1117" i="8"/>
  <c r="D1118" i="8"/>
  <c r="D1119" i="8"/>
  <c r="D1120" i="8"/>
  <c r="D1121" i="8"/>
  <c r="D1122" i="8"/>
  <c r="D1123" i="8"/>
  <c r="D1124" i="8"/>
  <c r="D1125" i="8"/>
  <c r="D1130" i="8"/>
  <c r="D1131" i="8"/>
  <c r="D1132" i="8"/>
  <c r="D1133" i="8"/>
  <c r="D1134" i="8"/>
  <c r="D1136" i="8"/>
  <c r="D1135" i="8"/>
  <c r="D1137" i="8"/>
  <c r="D1138" i="8"/>
  <c r="D1139" i="8"/>
  <c r="D1140" i="8"/>
  <c r="D1141" i="8"/>
  <c r="D1142" i="8"/>
  <c r="D1143" i="8"/>
  <c r="D1144" i="8"/>
  <c r="D1145" i="8"/>
  <c r="D1146" i="8"/>
  <c r="D1147" i="8"/>
  <c r="D1151" i="8"/>
  <c r="D1148" i="8"/>
  <c r="D1149" i="8"/>
  <c r="D1150" i="8"/>
  <c r="D1152" i="8"/>
  <c r="D1153" i="8"/>
  <c r="D1154" i="8"/>
  <c r="D1155" i="8"/>
  <c r="D1158" i="8"/>
  <c r="D1159" i="8"/>
  <c r="D1156" i="8"/>
  <c r="D1157" i="8"/>
  <c r="D1160" i="8"/>
  <c r="D1161" i="8"/>
  <c r="D1162" i="8"/>
  <c r="D1163" i="8"/>
  <c r="D1164" i="8"/>
  <c r="D1167" i="8"/>
  <c r="D1165" i="8"/>
  <c r="D1168" i="8"/>
  <c r="D1170" i="8"/>
  <c r="D1171" i="8"/>
  <c r="D1172" i="8"/>
  <c r="D1173" i="8"/>
  <c r="D1174" i="8"/>
  <c r="D1190" i="8"/>
  <c r="D1187" i="8"/>
  <c r="D1180" i="8"/>
  <c r="D1182" i="8"/>
  <c r="D1185" i="8"/>
  <c r="D1176" i="8"/>
  <c r="D1178" i="8"/>
  <c r="D1201" i="8"/>
  <c r="D1202" i="8"/>
  <c r="D1203" i="8"/>
  <c r="D1204" i="8"/>
  <c r="D1205" i="8"/>
  <c r="D1206" i="8"/>
  <c r="D1207" i="8"/>
  <c r="D1208" i="8"/>
  <c r="D1209" i="8"/>
  <c r="D1210" i="8"/>
  <c r="D1211" i="8"/>
  <c r="D1212" i="8"/>
  <c r="D1213" i="8"/>
  <c r="D1214" i="8"/>
  <c r="D1215" i="8"/>
  <c r="D1216" i="8"/>
  <c r="D1217" i="8"/>
  <c r="D1218" i="8"/>
  <c r="D1219" i="8"/>
  <c r="D1220" i="8"/>
  <c r="D1221" i="8"/>
  <c r="D1222" i="8"/>
  <c r="D1223" i="8"/>
  <c r="D1224" i="8"/>
  <c r="D1227" i="8"/>
  <c r="D1225" i="8"/>
  <c r="D1226" i="8"/>
  <c r="D1228" i="8"/>
  <c r="D1229" i="8"/>
  <c r="D1230" i="8"/>
  <c r="D1231" i="8"/>
  <c r="D1232" i="8"/>
  <c r="D1233" i="8"/>
  <c r="D1234" i="8"/>
  <c r="D1235" i="8"/>
  <c r="D1236" i="8"/>
  <c r="D1237" i="8"/>
  <c r="D1238" i="8"/>
  <c r="D1239" i="8"/>
  <c r="D1244" i="8"/>
  <c r="D1246" i="8"/>
  <c r="D1248" i="8"/>
  <c r="D1245" i="8"/>
  <c r="D1247" i="8"/>
  <c r="D1249" i="8"/>
  <c r="D1250" i="8"/>
  <c r="D1251" i="8"/>
  <c r="D1252" i="8"/>
  <c r="D1253" i="8"/>
  <c r="D1254" i="8"/>
  <c r="D1255" i="8"/>
  <c r="D1256" i="8"/>
  <c r="D1257" i="8"/>
  <c r="D1258" i="8"/>
  <c r="D1259" i="8"/>
  <c r="D1262" i="8"/>
  <c r="D1260" i="8"/>
  <c r="D1263" i="8"/>
  <c r="D1261" i="8"/>
  <c r="D1264" i="8"/>
  <c r="D1265" i="8"/>
  <c r="D1266" i="8"/>
  <c r="D1267" i="8"/>
  <c r="D1268" i="8"/>
  <c r="D1269" i="8"/>
  <c r="D1272" i="8"/>
  <c r="D1275" i="8"/>
  <c r="D1276" i="8"/>
  <c r="D1270" i="8"/>
  <c r="D1273" i="8"/>
  <c r="D1271" i="8"/>
  <c r="D1274" i="8"/>
  <c r="D1277" i="8"/>
  <c r="D1279" i="8"/>
  <c r="D1278" i="8"/>
  <c r="D1280" i="8"/>
  <c r="D1281" i="8"/>
  <c r="D1284" i="8"/>
  <c r="D1282" i="8"/>
  <c r="D1285" i="8"/>
  <c r="D1283" i="8"/>
  <c r="D1286" i="8"/>
  <c r="D1287" i="8"/>
  <c r="D1289" i="8"/>
  <c r="D1288" i="8"/>
  <c r="D1290" i="8"/>
  <c r="D1291" i="8"/>
  <c r="D1294" i="8"/>
  <c r="D1292" i="8"/>
  <c r="D1295" i="8"/>
  <c r="D1293" i="8"/>
  <c r="D1296" i="8"/>
  <c r="D1297" i="8"/>
  <c r="D1299" i="8"/>
  <c r="D1298" i="8"/>
  <c r="D1300" i="8"/>
  <c r="D1301" i="8"/>
  <c r="D1303" i="8"/>
  <c r="D1302" i="8"/>
  <c r="D1304" i="8"/>
  <c r="D1305" i="8"/>
  <c r="D1307" i="8"/>
  <c r="D1309" i="8"/>
  <c r="D1310" i="8"/>
  <c r="D1311" i="8"/>
  <c r="D1314" i="8"/>
  <c r="D1315" i="8"/>
  <c r="D1316" i="8"/>
  <c r="D1319" i="8"/>
  <c r="D1320" i="8"/>
  <c r="D1321" i="8"/>
  <c r="D1323" i="8"/>
  <c r="D1322" i="8"/>
  <c r="D1324" i="8"/>
  <c r="D1325" i="8"/>
  <c r="D1326" i="8"/>
  <c r="D1327" i="8"/>
  <c r="D1328" i="8"/>
  <c r="D1329" i="8"/>
  <c r="D1330" i="8"/>
  <c r="D1331" i="8"/>
  <c r="D1332" i="8"/>
  <c r="D1333" i="8"/>
  <c r="D1334" i="8"/>
  <c r="D1335" i="8"/>
  <c r="D1336" i="8"/>
  <c r="D1337" i="8"/>
  <c r="D1338" i="8"/>
  <c r="D1339" i="8"/>
  <c r="D1340" i="8"/>
  <c r="D1341" i="8"/>
  <c r="D1346" i="8"/>
  <c r="D1347" i="8"/>
  <c r="D1357" i="8"/>
  <c r="D1361" i="8"/>
  <c r="D1365" i="8"/>
  <c r="D1369" i="8"/>
  <c r="D1377" i="8"/>
  <c r="D1381" i="8"/>
  <c r="D1385" i="8"/>
  <c r="D1348" i="8"/>
  <c r="D1358" i="8"/>
  <c r="D1362" i="8"/>
  <c r="D1366" i="8"/>
  <c r="D1370" i="8"/>
  <c r="D1378" i="8"/>
  <c r="D1382" i="8"/>
  <c r="D1386" i="8"/>
  <c r="D1349" i="8"/>
  <c r="D1359" i="8"/>
  <c r="D1363" i="8"/>
  <c r="D1367" i="8"/>
  <c r="D1379" i="8"/>
  <c r="D1383" i="8"/>
  <c r="D1387" i="8"/>
  <c r="D1350" i="8"/>
  <c r="D1364" i="8"/>
  <c r="D1368" i="8"/>
  <c r="D1380" i="8"/>
  <c r="D1384" i="8"/>
  <c r="D1360" i="8"/>
  <c r="D1392" i="8"/>
  <c r="D1393" i="8"/>
  <c r="D1394" i="8"/>
  <c r="D1395" i="8"/>
  <c r="D1485" i="8"/>
  <c r="D1396" i="8"/>
  <c r="D1397" i="8"/>
  <c r="D1398" i="8"/>
  <c r="D1399" i="8"/>
  <c r="D1400" i="8"/>
  <c r="D1401" i="8"/>
  <c r="D1402" i="8"/>
  <c r="D1403" i="8"/>
  <c r="D1404" i="8"/>
  <c r="D1405" i="8"/>
  <c r="D1406" i="8"/>
  <c r="D1407" i="8"/>
  <c r="D1409" i="8"/>
  <c r="D1410" i="8"/>
  <c r="D1411" i="8"/>
  <c r="D1412" i="8"/>
  <c r="D1413" i="8"/>
  <c r="D1417" i="8"/>
  <c r="D1418" i="8"/>
  <c r="D1420" i="8"/>
  <c r="D1422" i="8"/>
  <c r="D1419" i="8"/>
  <c r="D1421" i="8"/>
  <c r="D1423" i="8"/>
  <c r="D1424" i="8"/>
  <c r="D1425" i="8"/>
  <c r="D1426" i="8"/>
  <c r="D1427" i="8"/>
  <c r="D1428" i="8"/>
  <c r="D1429" i="8"/>
  <c r="D1430" i="8"/>
  <c r="D1432" i="8"/>
  <c r="D1431" i="8"/>
  <c r="D1433" i="8"/>
  <c r="D1434" i="8"/>
  <c r="D1436" i="8"/>
  <c r="D1435" i="8"/>
  <c r="D1437" i="8"/>
  <c r="D1438" i="8"/>
  <c r="D1442" i="8"/>
  <c r="D1444" i="8"/>
  <c r="D1439" i="8"/>
  <c r="D1443" i="8"/>
  <c r="D1445" i="8"/>
  <c r="D1440" i="8"/>
  <c r="D1441" i="8"/>
  <c r="D1446" i="8"/>
  <c r="D1447" i="8"/>
  <c r="D1448" i="8"/>
  <c r="D1449" i="8"/>
  <c r="D1450" i="8"/>
  <c r="D1451" i="8"/>
  <c r="D1454" i="8"/>
  <c r="D1456" i="8"/>
  <c r="D1452" i="8"/>
  <c r="D1455" i="8"/>
  <c r="D1457" i="8"/>
  <c r="D1453" i="8"/>
  <c r="D1458" i="8"/>
  <c r="D1459" i="8"/>
  <c r="D1460" i="8"/>
  <c r="D1461" i="8"/>
  <c r="D1462" i="8"/>
  <c r="D1463" i="8"/>
  <c r="D1464" i="8"/>
  <c r="D1465" i="8"/>
  <c r="D1466" i="8"/>
  <c r="D1467" i="8"/>
  <c r="D1468" i="8"/>
  <c r="D1469" i="8"/>
  <c r="D1470" i="8"/>
  <c r="D1471" i="8"/>
  <c r="D1472" i="8"/>
  <c r="D1473" i="8"/>
  <c r="D1474" i="8"/>
  <c r="D1475" i="8"/>
  <c r="D1476" i="8"/>
  <c r="D1477" i="8"/>
  <c r="D1478" i="8"/>
  <c r="D1479" i="8"/>
  <c r="D1482" i="8"/>
  <c r="D1480" i="8"/>
  <c r="D1483" i="8"/>
  <c r="D1481" i="8"/>
  <c r="D1484" i="8"/>
  <c r="D1489" i="8"/>
  <c r="D1490" i="8"/>
  <c r="D1491" i="8"/>
  <c r="D1492" i="8"/>
  <c r="D1493" i="8"/>
  <c r="D1494" i="8"/>
  <c r="D1495" i="8"/>
  <c r="D1496" i="8"/>
  <c r="D1499" i="8"/>
  <c r="D1502" i="8"/>
  <c r="D1503" i="8"/>
  <c r="D1504" i="8"/>
  <c r="D1505" i="8"/>
  <c r="D1506" i="8"/>
  <c r="D1509" i="8"/>
  <c r="D1512" i="8"/>
  <c r="D1515" i="8"/>
  <c r="D1497" i="8"/>
  <c r="D1500" i="8"/>
  <c r="D1507" i="8"/>
  <c r="D1510" i="8"/>
  <c r="D1513" i="8"/>
  <c r="D1516" i="8"/>
  <c r="D1501" i="8"/>
  <c r="D1508" i="8"/>
  <c r="D1511" i="8"/>
  <c r="D1514" i="8"/>
  <c r="D1517" i="8"/>
  <c r="D1498" i="8"/>
  <c r="D1518" i="8"/>
  <c r="D1519" i="8"/>
  <c r="D1520" i="8"/>
  <c r="D1521" i="8"/>
  <c r="D1522" i="8"/>
  <c r="D1523" i="8"/>
  <c r="D1524" i="8"/>
  <c r="D1525" i="8"/>
  <c r="D1526" i="8"/>
  <c r="D1527" i="8"/>
  <c r="D1531" i="8"/>
  <c r="D1528" i="8"/>
  <c r="D1532" i="8"/>
  <c r="D1529" i="8"/>
  <c r="D1533" i="8"/>
  <c r="D1530" i="8"/>
  <c r="D1534" i="8"/>
  <c r="D1535" i="8"/>
  <c r="D1536" i="8"/>
  <c r="D1537" i="8"/>
  <c r="D1538" i="8"/>
  <c r="D1539" i="8"/>
  <c r="D1540" i="8"/>
  <c r="D1541" i="8"/>
  <c r="D1542" i="8"/>
  <c r="D1543" i="8"/>
  <c r="D1544" i="8"/>
  <c r="D1545" i="8"/>
  <c r="D1546" i="8"/>
  <c r="D1547" i="8"/>
  <c r="D1548" i="8"/>
  <c r="D1549" i="8"/>
  <c r="D1552" i="8"/>
  <c r="D1555" i="8"/>
  <c r="D1558" i="8"/>
  <c r="D1550" i="8"/>
  <c r="D1553" i="8"/>
  <c r="D1556" i="8"/>
  <c r="D1559" i="8"/>
  <c r="D1551" i="8"/>
  <c r="D1554" i="8"/>
  <c r="D1557" i="8"/>
  <c r="D1560" i="8"/>
  <c r="D1561" i="8"/>
  <c r="D1564" i="8"/>
  <c r="D1567" i="8"/>
  <c r="D1562" i="8"/>
  <c r="D1565" i="8"/>
  <c r="D1568" i="8"/>
  <c r="D1563" i="8"/>
  <c r="D1566" i="8"/>
  <c r="D1569" i="8"/>
  <c r="D1570" i="8"/>
  <c r="D1573" i="8"/>
  <c r="D1571" i="8"/>
  <c r="D1574" i="8"/>
  <c r="D1572" i="8"/>
  <c r="D1575" i="8"/>
  <c r="D1576" i="8"/>
  <c r="D1579" i="8"/>
  <c r="D1582" i="8"/>
  <c r="D1585" i="8"/>
  <c r="D1588" i="8"/>
  <c r="D1577" i="8"/>
  <c r="D1580" i="8"/>
  <c r="D1583" i="8"/>
  <c r="D1586" i="8"/>
  <c r="D1589" i="8"/>
  <c r="D1578" i="8"/>
  <c r="D1581" i="8"/>
  <c r="D1584" i="8"/>
  <c r="D1587" i="8"/>
  <c r="D1590" i="8"/>
  <c r="D1591" i="8"/>
  <c r="D1592" i="8"/>
  <c r="D1593" i="8"/>
  <c r="D1594" i="8"/>
  <c r="D1595" i="8"/>
  <c r="D1596" i="8"/>
  <c r="D1597" i="8"/>
  <c r="D1598" i="8"/>
  <c r="D1599" i="8"/>
  <c r="D1600" i="8"/>
  <c r="D1601" i="8"/>
  <c r="D1602" i="8"/>
  <c r="D1603" i="8"/>
  <c r="D1604" i="8"/>
  <c r="D1605" i="8"/>
  <c r="D1606" i="8"/>
  <c r="D1609" i="8"/>
  <c r="D1607" i="8"/>
  <c r="D1610" i="8"/>
  <c r="D1608" i="8"/>
  <c r="D1611" i="8"/>
  <c r="D1612" i="8"/>
  <c r="D1613" i="8"/>
  <c r="D1614" i="8"/>
  <c r="D1615" i="8"/>
  <c r="D1616" i="8"/>
  <c r="D1617" i="8"/>
  <c r="D1618" i="8"/>
  <c r="D1619" i="8"/>
  <c r="D1620" i="8"/>
  <c r="D1621" i="8"/>
  <c r="D1622" i="8"/>
  <c r="D1623" i="8"/>
  <c r="D1624" i="8"/>
  <c r="D1625" i="8"/>
  <c r="D1626" i="8"/>
  <c r="D1627" i="8"/>
  <c r="D1628" i="8"/>
  <c r="D1629" i="8"/>
  <c r="D1630" i="8"/>
  <c r="D1631" i="8"/>
  <c r="D1632" i="8"/>
  <c r="D1633" i="8"/>
  <c r="D1634" i="8"/>
  <c r="D1635" i="8"/>
  <c r="D1636" i="8"/>
  <c r="D1637" i="8"/>
  <c r="D1638" i="8"/>
  <c r="D1641" i="8"/>
  <c r="D1639" i="8"/>
  <c r="D1642" i="8"/>
  <c r="D1640" i="8"/>
  <c r="D1643" i="8"/>
  <c r="D1644" i="8"/>
  <c r="D1645" i="8"/>
  <c r="D1646" i="8"/>
  <c r="D1647" i="8"/>
  <c r="D1648" i="8"/>
  <c r="D1650" i="8"/>
  <c r="D1654" i="8"/>
  <c r="D1655" i="8"/>
  <c r="D1656" i="8"/>
  <c r="D1649" i="8"/>
  <c r="D1651" i="8"/>
  <c r="D1652" i="8"/>
  <c r="D1653" i="8"/>
  <c r="D1657" i="8"/>
  <c r="D1658" i="8"/>
  <c r="D1659" i="8"/>
  <c r="D1660" i="8"/>
  <c r="D1661" i="8"/>
  <c r="D1662" i="8"/>
  <c r="D1663" i="8"/>
  <c r="D1664" i="8"/>
  <c r="D1665" i="8"/>
  <c r="D1666" i="8"/>
  <c r="D1667" i="8"/>
  <c r="D1668" i="8"/>
  <c r="D1669" i="8"/>
  <c r="D1670" i="8"/>
  <c r="D1671" i="8"/>
  <c r="D1672" i="8"/>
  <c r="D1676" i="8"/>
  <c r="D1673" i="8"/>
  <c r="D1677" i="8"/>
  <c r="D1674" i="8"/>
  <c r="D1678" i="8"/>
  <c r="D1675" i="8"/>
  <c r="D1679" i="8"/>
  <c r="D1684" i="8"/>
  <c r="D1685" i="8"/>
  <c r="D1686" i="8"/>
  <c r="D1687" i="8"/>
  <c r="D1688" i="8"/>
  <c r="D1689" i="8"/>
  <c r="D1690" i="8"/>
  <c r="D1691" i="8"/>
  <c r="D1692" i="8"/>
  <c r="D1712" i="8"/>
  <c r="D1746" i="8"/>
  <c r="D1745" i="8"/>
  <c r="D1693" i="8"/>
  <c r="D1696" i="8"/>
  <c r="D1694" i="8"/>
  <c r="D1697" i="8"/>
  <c r="D1695" i="8"/>
  <c r="D1698" i="8"/>
  <c r="D1714" i="8"/>
  <c r="D1718" i="8"/>
  <c r="D1716" i="8"/>
  <c r="D1722" i="8"/>
  <c r="D1725" i="8"/>
  <c r="D1709" i="8"/>
  <c r="D1710" i="8"/>
  <c r="D1711" i="8"/>
  <c r="D1753" i="8"/>
  <c r="D1762" i="8"/>
  <c r="D1759" i="8"/>
  <c r="D1765" i="8"/>
  <c r="D1767" i="8"/>
  <c r="D1810" i="8"/>
  <c r="D1845" i="8"/>
  <c r="D1848" i="8"/>
  <c r="D1846" i="8"/>
  <c r="D1847" i="8"/>
  <c r="D1842" i="8"/>
  <c r="D1812" i="8"/>
  <c r="D1813" i="8"/>
  <c r="D1814" i="8"/>
  <c r="D1815" i="8"/>
  <c r="D1817" i="8"/>
  <c r="D1820" i="8"/>
  <c r="D1822" i="8"/>
  <c r="D1824" i="8"/>
  <c r="D1825" i="8"/>
  <c r="D1830" i="8"/>
  <c r="D1809" i="8"/>
  <c r="D1831" i="8"/>
  <c r="D1832" i="8"/>
  <c r="D1833" i="8"/>
  <c r="D1834" i="8"/>
  <c r="D1835" i="8"/>
  <c r="D1837" i="8"/>
  <c r="D1840" i="8"/>
  <c r="D1841" i="8"/>
  <c r="D1784" i="8"/>
  <c r="D1788" i="8"/>
  <c r="D1791" i="8"/>
  <c r="D1797" i="8"/>
  <c r="D1799" i="8"/>
  <c r="D1802" i="8"/>
  <c r="D1785" i="8"/>
  <c r="D1789" i="8"/>
  <c r="D1792" i="8"/>
  <c r="D1798" i="8"/>
  <c r="D1800" i="8"/>
  <c r="D1803" i="8"/>
  <c r="D1783" i="8"/>
  <c r="D1786" i="8"/>
  <c r="D1790" i="8"/>
  <c r="D1793" i="8"/>
  <c r="D1801" i="8"/>
  <c r="D1804" i="8"/>
  <c r="D1849" i="8"/>
  <c r="D1850" i="8"/>
  <c r="D1922" i="8"/>
  <c r="D1851" i="8"/>
  <c r="D1855" i="8"/>
  <c r="D1852" i="8"/>
  <c r="D1856" i="8"/>
  <c r="D1853" i="8"/>
  <c r="D1857" i="8"/>
  <c r="D1854" i="8"/>
  <c r="D1858" i="8"/>
  <c r="D1859" i="8"/>
  <c r="D1860" i="8"/>
  <c r="D1861" i="8"/>
  <c r="D1862" i="8"/>
  <c r="D1863" i="8"/>
  <c r="D1864" i="8"/>
  <c r="D1865" i="8"/>
  <c r="D1866" i="8"/>
  <c r="D1867" i="8"/>
  <c r="D1868" i="8"/>
  <c r="D1869" i="8"/>
  <c r="D1870" i="8"/>
  <c r="D1871" i="8"/>
  <c r="D1872" i="8"/>
  <c r="D1873" i="8"/>
  <c r="D1874" i="8"/>
  <c r="D1875" i="8"/>
  <c r="D1876" i="8"/>
  <c r="D1877" i="8"/>
  <c r="D1878" i="8"/>
  <c r="D1879" i="8"/>
  <c r="D1880" i="8"/>
  <c r="D1881" i="8"/>
  <c r="D1882" i="8"/>
  <c r="D1883" i="8"/>
  <c r="D1884" i="8"/>
  <c r="D1885" i="8"/>
  <c r="D1886" i="8"/>
  <c r="D1887" i="8"/>
  <c r="D1888" i="8"/>
  <c r="D1889" i="8"/>
  <c r="D1890" i="8"/>
  <c r="D1891" i="8"/>
  <c r="D1892" i="8"/>
  <c r="D1893" i="8"/>
  <c r="D1894" i="8"/>
  <c r="D1895" i="8"/>
  <c r="D1896" i="8"/>
  <c r="D1897" i="8"/>
  <c r="D1898" i="8"/>
  <c r="D1899" i="8"/>
  <c r="D1900" i="8"/>
  <c r="D1901" i="8"/>
  <c r="D1902" i="8"/>
  <c r="D1906" i="8"/>
  <c r="D1903" i="8"/>
  <c r="D1907" i="8"/>
  <c r="D1904" i="8"/>
  <c r="D1905" i="8"/>
  <c r="D1908" i="8"/>
  <c r="D1909" i="8"/>
  <c r="D1910" i="8"/>
  <c r="D1911" i="8"/>
  <c r="D1912" i="8"/>
  <c r="D1913" i="8"/>
  <c r="D1914" i="8"/>
  <c r="D1915" i="8"/>
  <c r="D1916" i="8"/>
  <c r="D1917" i="8"/>
  <c r="D1920" i="8"/>
  <c r="D1921" i="8"/>
  <c r="D1926" i="8"/>
  <c r="D1930" i="8"/>
  <c r="D1933" i="8"/>
  <c r="D1937" i="8"/>
  <c r="D1927" i="8"/>
  <c r="D1934" i="8"/>
  <c r="D1938" i="8"/>
  <c r="D1928" i="8"/>
  <c r="D1931" i="8"/>
  <c r="D1935" i="8"/>
  <c r="D1929" i="8"/>
  <c r="D1932" i="8"/>
  <c r="D1936" i="8"/>
  <c r="D1939" i="8"/>
  <c r="D1943" i="8"/>
  <c r="D1947" i="8"/>
  <c r="D1940" i="8"/>
  <c r="D1944" i="8"/>
  <c r="D1948" i="8"/>
  <c r="D1941" i="8"/>
  <c r="D1945" i="8"/>
  <c r="D1942" i="8"/>
  <c r="D1946" i="8"/>
  <c r="D1949" i="8"/>
  <c r="D1950" i="8"/>
  <c r="D1951" i="8"/>
  <c r="D1952" i="8"/>
  <c r="D1953" i="8"/>
  <c r="D1956" i="8"/>
  <c r="D1954" i="8"/>
  <c r="D1957" i="8"/>
  <c r="D1955" i="8"/>
  <c r="D1958" i="8"/>
  <c r="D1959" i="8"/>
  <c r="D1960" i="8"/>
  <c r="D1961" i="8"/>
  <c r="D1962" i="8"/>
  <c r="D1963" i="8"/>
  <c r="D1964" i="8"/>
  <c r="D1965" i="8"/>
  <c r="D1966" i="8"/>
  <c r="D1968" i="8"/>
  <c r="D1967" i="8"/>
  <c r="D1969" i="8"/>
  <c r="D1970" i="8"/>
  <c r="D1971" i="8"/>
  <c r="D1972" i="8"/>
  <c r="D1973" i="8"/>
  <c r="D1974" i="8"/>
  <c r="D1975" i="8"/>
  <c r="D1976" i="8"/>
  <c r="D1977" i="8"/>
  <c r="D1978" i="8"/>
  <c r="D1979" i="8"/>
  <c r="D1984" i="8"/>
  <c r="D1985" i="8"/>
  <c r="D1986" i="8"/>
  <c r="D1987" i="8"/>
  <c r="D1988" i="8"/>
  <c r="D1989" i="8"/>
  <c r="D1996" i="8"/>
  <c r="D1997" i="8"/>
  <c r="D1998" i="8"/>
  <c r="D1999" i="8"/>
  <c r="D2000" i="8"/>
  <c r="D2001" i="8"/>
  <c r="D2002" i="8"/>
  <c r="D2003" i="8"/>
  <c r="D2004" i="8"/>
  <c r="D2005" i="8"/>
  <c r="D2006" i="8"/>
  <c r="D2007" i="8"/>
  <c r="D2008" i="8"/>
  <c r="D2009" i="8"/>
  <c r="D2010" i="8"/>
  <c r="D2011" i="8"/>
  <c r="D2012" i="8"/>
  <c r="D2013" i="8"/>
  <c r="D2014" i="8"/>
  <c r="D2015" i="8"/>
  <c r="D2016" i="8"/>
  <c r="D2017" i="8"/>
  <c r="D2018" i="8"/>
  <c r="D2019" i="8"/>
  <c r="D2020" i="8"/>
  <c r="D2021" i="8"/>
  <c r="D2022" i="8"/>
  <c r="D2023" i="8"/>
  <c r="D2024" i="8"/>
  <c r="D2028" i="8"/>
  <c r="D2025" i="8"/>
  <c r="D2029" i="8"/>
  <c r="D2026" i="8"/>
  <c r="D2027" i="8"/>
  <c r="D2030" i="8"/>
  <c r="D2031" i="8"/>
  <c r="D2032" i="8"/>
  <c r="D2033" i="8"/>
  <c r="D2034" i="8"/>
  <c r="D2035" i="8"/>
  <c r="D2036" i="8"/>
  <c r="D2037" i="8"/>
  <c r="D2038" i="8"/>
  <c r="D2039" i="8"/>
  <c r="D2043" i="8"/>
  <c r="D2045" i="8"/>
  <c r="D2040" i="8"/>
  <c r="D2044" i="8"/>
  <c r="D2041" i="8"/>
  <c r="D2042" i="8"/>
  <c r="D2046" i="8"/>
  <c r="D2047" i="8"/>
  <c r="D2048" i="8"/>
  <c r="D2049" i="8"/>
  <c r="D2050" i="8"/>
  <c r="D2051" i="8"/>
  <c r="D2052" i="8"/>
  <c r="D2057" i="8"/>
  <c r="D2058" i="8"/>
  <c r="D2083" i="8"/>
  <c r="D2059" i="8"/>
  <c r="D2060" i="8"/>
  <c r="D2061" i="8"/>
  <c r="D2062" i="8"/>
  <c r="D2063" i="8"/>
  <c r="D2064" i="8"/>
  <c r="D2065" i="8"/>
  <c r="D2066" i="8"/>
  <c r="D2067" i="8"/>
  <c r="D2068" i="8"/>
  <c r="D2069" i="8"/>
  <c r="D2070" i="8"/>
  <c r="D2071" i="8"/>
  <c r="D2072" i="8"/>
  <c r="D2073" i="8"/>
  <c r="D2074" i="8"/>
  <c r="D2075" i="8"/>
  <c r="D2076" i="8"/>
  <c r="D2077" i="8"/>
  <c r="D2079" i="8"/>
  <c r="D2080" i="8"/>
  <c r="D2081" i="8"/>
  <c r="D2082" i="8"/>
  <c r="D2093" i="8"/>
  <c r="D2111" i="8"/>
  <c r="D2112" i="8"/>
  <c r="D2113" i="8"/>
  <c r="D2114" i="8"/>
  <c r="D2120" i="8"/>
  <c r="D2123" i="8"/>
  <c r="D2126" i="8"/>
  <c r="D2115" i="8"/>
  <c r="D2121" i="8"/>
  <c r="D2124" i="8"/>
  <c r="D2127" i="8"/>
  <c r="D2116" i="8"/>
  <c r="D2125" i="8"/>
  <c r="A1823" i="8" l="1"/>
  <c r="A1830" i="8"/>
  <c r="A1828" i="8"/>
  <c r="A1810" i="8"/>
  <c r="A1826" i="8"/>
  <c r="A19" i="8"/>
  <c r="A1821" i="8"/>
  <c r="G87" i="5"/>
  <c r="H87" i="5"/>
  <c r="I87" i="5"/>
  <c r="J87" i="5"/>
  <c r="G88" i="5"/>
  <c r="H88" i="5"/>
  <c r="I88" i="5"/>
  <c r="J88" i="5"/>
  <c r="G89" i="5"/>
  <c r="H89" i="5"/>
  <c r="I89" i="5"/>
  <c r="J89" i="5"/>
  <c r="G90" i="5"/>
  <c r="H90" i="5"/>
  <c r="I90" i="5"/>
  <c r="J90" i="5"/>
  <c r="G91" i="5"/>
  <c r="H91" i="5"/>
  <c r="I91" i="5"/>
  <c r="J91" i="5"/>
  <c r="G92" i="5"/>
  <c r="H92" i="5"/>
  <c r="I92" i="5"/>
  <c r="J92" i="5"/>
  <c r="G93" i="5"/>
  <c r="H93" i="5"/>
  <c r="I93" i="5"/>
  <c r="J93" i="5"/>
  <c r="G94" i="5"/>
  <c r="H94" i="5"/>
  <c r="I94" i="5"/>
  <c r="J94" i="5"/>
  <c r="G95" i="5"/>
  <c r="H95" i="5"/>
  <c r="I95" i="5"/>
  <c r="J95" i="5"/>
  <c r="G96" i="5"/>
  <c r="H96" i="5"/>
  <c r="I96" i="5"/>
  <c r="J96" i="5"/>
  <c r="G97" i="5"/>
  <c r="H97" i="5"/>
  <c r="I97" i="5"/>
  <c r="J97" i="5"/>
  <c r="G98" i="5"/>
  <c r="H98" i="5"/>
  <c r="I98" i="5"/>
  <c r="J98" i="5"/>
  <c r="G99" i="5"/>
  <c r="H99" i="5"/>
  <c r="I99" i="5"/>
  <c r="J99" i="5"/>
  <c r="G100" i="5"/>
  <c r="H100" i="5"/>
  <c r="I100" i="5"/>
  <c r="J100" i="5"/>
  <c r="G101" i="5"/>
  <c r="H101" i="5"/>
  <c r="I101" i="5"/>
  <c r="J101" i="5"/>
  <c r="G102" i="5"/>
  <c r="H102" i="5"/>
  <c r="I102" i="5"/>
  <c r="J102" i="5"/>
  <c r="G103" i="5"/>
  <c r="H103" i="5"/>
  <c r="I103" i="5"/>
  <c r="J103" i="5"/>
  <c r="G104" i="5"/>
  <c r="H104" i="5"/>
  <c r="I104" i="5"/>
  <c r="J104" i="5"/>
  <c r="G105" i="5"/>
  <c r="H105" i="5"/>
  <c r="I105" i="5"/>
  <c r="J105" i="5"/>
  <c r="G106" i="5"/>
  <c r="H106" i="5"/>
  <c r="I106" i="5"/>
  <c r="J106" i="5"/>
  <c r="G107" i="5"/>
  <c r="H107" i="5"/>
  <c r="I107" i="5"/>
  <c r="J107" i="5"/>
  <c r="G108" i="5"/>
  <c r="H108" i="5"/>
  <c r="I108" i="5"/>
  <c r="J108" i="5"/>
  <c r="G109" i="5"/>
  <c r="H109" i="5"/>
  <c r="I109" i="5"/>
  <c r="J109" i="5"/>
  <c r="G110" i="5"/>
  <c r="H110" i="5"/>
  <c r="I110" i="5"/>
  <c r="J110" i="5"/>
  <c r="G111" i="5"/>
  <c r="H111" i="5"/>
  <c r="I111" i="5"/>
  <c r="J111" i="5"/>
  <c r="G112" i="5"/>
  <c r="H112" i="5"/>
  <c r="I112" i="5"/>
  <c r="J112" i="5"/>
  <c r="G113" i="5"/>
  <c r="H113" i="5"/>
  <c r="I113" i="5"/>
  <c r="J113" i="5"/>
  <c r="G114" i="5"/>
  <c r="H114" i="5"/>
  <c r="I114" i="5"/>
  <c r="J114" i="5"/>
  <c r="G115" i="5"/>
  <c r="H115" i="5"/>
  <c r="I115" i="5"/>
  <c r="J115" i="5"/>
  <c r="G116" i="5"/>
  <c r="H116" i="5"/>
  <c r="I116" i="5"/>
  <c r="J116" i="5"/>
  <c r="G117" i="5"/>
  <c r="H117" i="5"/>
  <c r="I117" i="5"/>
  <c r="J117" i="5"/>
  <c r="G118" i="5"/>
  <c r="H118" i="5"/>
  <c r="I118" i="5"/>
  <c r="J118" i="5"/>
  <c r="G119" i="5"/>
  <c r="H119" i="5"/>
  <c r="I119" i="5"/>
  <c r="J119" i="5"/>
  <c r="G120" i="5"/>
  <c r="H120" i="5"/>
  <c r="I120" i="5"/>
  <c r="J120" i="5"/>
  <c r="G121" i="5"/>
  <c r="H121" i="5"/>
  <c r="I121" i="5"/>
  <c r="J121" i="5"/>
  <c r="G122" i="5"/>
  <c r="H122" i="5"/>
  <c r="I122" i="5"/>
  <c r="J122" i="5"/>
  <c r="G123" i="5"/>
  <c r="H123" i="5"/>
  <c r="I123" i="5"/>
  <c r="J123" i="5"/>
  <c r="G124" i="5"/>
  <c r="H124" i="5"/>
  <c r="I124" i="5"/>
  <c r="J124" i="5"/>
  <c r="G125" i="5"/>
  <c r="H125" i="5"/>
  <c r="I125" i="5"/>
  <c r="J125" i="5"/>
  <c r="G126" i="5"/>
  <c r="H126" i="5"/>
  <c r="I126" i="5"/>
  <c r="J126" i="5"/>
  <c r="G127" i="5"/>
  <c r="H127" i="5"/>
  <c r="I127" i="5"/>
  <c r="J127" i="5"/>
  <c r="G128" i="5"/>
  <c r="H128" i="5"/>
  <c r="I128" i="5"/>
  <c r="J128" i="5"/>
  <c r="G129" i="5"/>
  <c r="H129" i="5"/>
  <c r="I129" i="5"/>
  <c r="J129" i="5"/>
  <c r="G130" i="5"/>
  <c r="H130" i="5"/>
  <c r="I130" i="5"/>
  <c r="J130" i="5"/>
  <c r="G131" i="5"/>
  <c r="H131" i="5"/>
  <c r="I131" i="5"/>
  <c r="J131" i="5"/>
  <c r="G132" i="5"/>
  <c r="H132" i="5"/>
  <c r="I132" i="5"/>
  <c r="J132" i="5"/>
  <c r="G133" i="5"/>
  <c r="H133" i="5"/>
  <c r="I133" i="5"/>
  <c r="J133" i="5"/>
  <c r="G134" i="5"/>
  <c r="H134" i="5"/>
  <c r="I134" i="5"/>
  <c r="J134" i="5"/>
  <c r="G135" i="5"/>
  <c r="H135" i="5"/>
  <c r="I135" i="5"/>
  <c r="J135" i="5"/>
  <c r="G136" i="5"/>
  <c r="H136" i="5"/>
  <c r="I136" i="5"/>
  <c r="J136" i="5"/>
  <c r="G137" i="5"/>
  <c r="H137" i="5"/>
  <c r="I137" i="5"/>
  <c r="J137" i="5"/>
  <c r="G138" i="5"/>
  <c r="H138" i="5"/>
  <c r="I138" i="5"/>
  <c r="J138" i="5"/>
  <c r="G139" i="5"/>
  <c r="H139" i="5"/>
  <c r="I139" i="5"/>
  <c r="J139" i="5"/>
  <c r="G140" i="5"/>
  <c r="H140" i="5"/>
  <c r="I140" i="5"/>
  <c r="J140" i="5"/>
  <c r="G141" i="5"/>
  <c r="H141" i="5"/>
  <c r="I141" i="5"/>
  <c r="J141" i="5"/>
  <c r="G142" i="5"/>
  <c r="H142" i="5"/>
  <c r="I142" i="5"/>
  <c r="J142" i="5"/>
  <c r="G143" i="5"/>
  <c r="H143" i="5"/>
  <c r="I143" i="5"/>
  <c r="J143" i="5"/>
  <c r="G144" i="5"/>
  <c r="H144" i="5"/>
  <c r="I144" i="5"/>
  <c r="J144" i="5"/>
  <c r="G145" i="5"/>
  <c r="H145" i="5"/>
  <c r="I145" i="5"/>
  <c r="J145" i="5"/>
  <c r="G146" i="5"/>
  <c r="H146" i="5"/>
  <c r="I146" i="5"/>
  <c r="J146" i="5"/>
  <c r="G147" i="5"/>
  <c r="H147" i="5"/>
  <c r="I147" i="5"/>
  <c r="J147" i="5"/>
  <c r="G148" i="5"/>
  <c r="H148" i="5"/>
  <c r="I148" i="5"/>
  <c r="J148" i="5"/>
  <c r="G149" i="5"/>
  <c r="H149" i="5"/>
  <c r="I149" i="5"/>
  <c r="J149" i="5"/>
  <c r="G150" i="5"/>
  <c r="H150" i="5"/>
  <c r="I150" i="5"/>
  <c r="J150" i="5"/>
  <c r="G151" i="5"/>
  <c r="H151" i="5"/>
  <c r="I151" i="5"/>
  <c r="J151" i="5"/>
  <c r="G152" i="5"/>
  <c r="H152" i="5"/>
  <c r="I152" i="5"/>
  <c r="J152" i="5"/>
  <c r="G153" i="5"/>
  <c r="H153" i="5"/>
  <c r="I153" i="5"/>
  <c r="J153" i="5"/>
  <c r="G154" i="5"/>
  <c r="H154" i="5"/>
  <c r="I154" i="5"/>
  <c r="J154" i="5"/>
  <c r="G155" i="5"/>
  <c r="H155" i="5"/>
  <c r="I155" i="5"/>
  <c r="J155" i="5"/>
  <c r="G156" i="5"/>
  <c r="H156" i="5"/>
  <c r="I156" i="5"/>
  <c r="J156" i="5"/>
  <c r="G157" i="5"/>
  <c r="H157" i="5"/>
  <c r="I157" i="5"/>
  <c r="J157" i="5"/>
  <c r="G158" i="5"/>
  <c r="H158" i="5"/>
  <c r="I158" i="5"/>
  <c r="J158" i="5"/>
  <c r="G159" i="5"/>
  <c r="H159" i="5"/>
  <c r="I159" i="5"/>
  <c r="J159" i="5"/>
  <c r="G160" i="5"/>
  <c r="H160" i="5"/>
  <c r="I160" i="5"/>
  <c r="J160" i="5"/>
  <c r="G161" i="5"/>
  <c r="H161" i="5"/>
  <c r="I161" i="5"/>
  <c r="J161" i="5"/>
  <c r="G162" i="5"/>
  <c r="H162" i="5"/>
  <c r="I162" i="5"/>
  <c r="J162" i="5"/>
  <c r="G163" i="5"/>
  <c r="H163" i="5"/>
  <c r="I163" i="5"/>
  <c r="J163" i="5"/>
  <c r="G164" i="5"/>
  <c r="H164" i="5"/>
  <c r="I164" i="5"/>
  <c r="J164" i="5"/>
  <c r="G165" i="5"/>
  <c r="H165" i="5"/>
  <c r="I165" i="5"/>
  <c r="J165" i="5"/>
  <c r="G166" i="5"/>
  <c r="H166" i="5"/>
  <c r="I166" i="5"/>
  <c r="J166" i="5"/>
  <c r="G167" i="5"/>
  <c r="H167" i="5"/>
  <c r="I167" i="5"/>
  <c r="J167" i="5"/>
  <c r="G168" i="5"/>
  <c r="H168" i="5"/>
  <c r="I168" i="5"/>
  <c r="J168" i="5"/>
  <c r="G169" i="5"/>
  <c r="H169" i="5"/>
  <c r="I169" i="5"/>
  <c r="J169" i="5"/>
  <c r="G170" i="5"/>
  <c r="H170" i="5"/>
  <c r="I170" i="5"/>
  <c r="J170" i="5"/>
  <c r="G171" i="5"/>
  <c r="H171" i="5"/>
  <c r="I171" i="5"/>
  <c r="J171" i="5"/>
  <c r="G172" i="5"/>
  <c r="H172" i="5"/>
  <c r="I172" i="5"/>
  <c r="J172" i="5"/>
  <c r="G173" i="5"/>
  <c r="H173" i="5"/>
  <c r="I173" i="5"/>
  <c r="J173" i="5"/>
  <c r="G174" i="5"/>
  <c r="H174" i="5"/>
  <c r="I174" i="5"/>
  <c r="J174" i="5"/>
  <c r="G175" i="5"/>
  <c r="H175" i="5"/>
  <c r="I175" i="5"/>
  <c r="J175" i="5"/>
  <c r="G176" i="5"/>
  <c r="H176" i="5"/>
  <c r="I176" i="5"/>
  <c r="J176" i="5"/>
  <c r="G177" i="5"/>
  <c r="H177" i="5"/>
  <c r="I177" i="5"/>
  <c r="J177" i="5"/>
  <c r="G178" i="5"/>
  <c r="H178" i="5"/>
  <c r="I178" i="5"/>
  <c r="J178" i="5"/>
  <c r="G179" i="5"/>
  <c r="H179" i="5"/>
  <c r="I179" i="5"/>
  <c r="J179" i="5"/>
  <c r="G180" i="5"/>
  <c r="H180" i="5"/>
  <c r="I180" i="5"/>
  <c r="J180" i="5"/>
  <c r="G181" i="5"/>
  <c r="H181" i="5"/>
  <c r="I181" i="5"/>
  <c r="J181" i="5"/>
  <c r="G182" i="5"/>
  <c r="H182" i="5"/>
  <c r="I182" i="5"/>
  <c r="J182" i="5"/>
  <c r="G183" i="5"/>
  <c r="H183" i="5"/>
  <c r="I183" i="5"/>
  <c r="J183" i="5"/>
  <c r="G184" i="5"/>
  <c r="H184" i="5"/>
  <c r="I184" i="5"/>
  <c r="J184" i="5"/>
  <c r="G185" i="5"/>
  <c r="H185" i="5"/>
  <c r="I185" i="5"/>
  <c r="J185" i="5"/>
  <c r="G186" i="5"/>
  <c r="H186" i="5"/>
  <c r="I186" i="5"/>
  <c r="J186" i="5"/>
  <c r="G187" i="5"/>
  <c r="H187" i="5"/>
  <c r="I187" i="5"/>
  <c r="J187" i="5"/>
  <c r="G188" i="5"/>
  <c r="H188" i="5"/>
  <c r="I188" i="5"/>
  <c r="J188" i="5"/>
  <c r="G189" i="5"/>
  <c r="H189" i="5"/>
  <c r="I189" i="5"/>
  <c r="J189" i="5"/>
  <c r="G190" i="5"/>
  <c r="H190" i="5"/>
  <c r="I190" i="5"/>
  <c r="J190" i="5"/>
  <c r="G191" i="5"/>
  <c r="H191" i="5"/>
  <c r="I191" i="5"/>
  <c r="J191" i="5"/>
  <c r="G192" i="5"/>
  <c r="H192" i="5"/>
  <c r="I192" i="5"/>
  <c r="J192" i="5"/>
  <c r="G193" i="5"/>
  <c r="H193" i="5"/>
  <c r="I193" i="5"/>
  <c r="J193" i="5"/>
  <c r="G194" i="5"/>
  <c r="H194" i="5"/>
  <c r="I194" i="5"/>
  <c r="J194" i="5"/>
  <c r="G195" i="5"/>
  <c r="H195" i="5"/>
  <c r="I195" i="5"/>
  <c r="J195" i="5"/>
  <c r="G196" i="5"/>
  <c r="H196" i="5"/>
  <c r="I196" i="5"/>
  <c r="J196" i="5"/>
  <c r="G197" i="5"/>
  <c r="H197" i="5"/>
  <c r="I197" i="5"/>
  <c r="J197" i="5"/>
  <c r="G198" i="5"/>
  <c r="H198" i="5"/>
  <c r="I198" i="5"/>
  <c r="J198" i="5"/>
  <c r="G199" i="5"/>
  <c r="H199" i="5"/>
  <c r="I199" i="5"/>
  <c r="J199" i="5"/>
  <c r="G200" i="5"/>
  <c r="H200" i="5"/>
  <c r="I200" i="5"/>
  <c r="J200" i="5"/>
  <c r="G201" i="5"/>
  <c r="H201" i="5"/>
  <c r="I201" i="5"/>
  <c r="J201" i="5"/>
  <c r="G202" i="5"/>
  <c r="H202" i="5"/>
  <c r="I202" i="5"/>
  <c r="J202" i="5"/>
  <c r="G203" i="5"/>
  <c r="H203" i="5"/>
  <c r="I203" i="5"/>
  <c r="J203" i="5"/>
  <c r="G204" i="5"/>
  <c r="H204" i="5"/>
  <c r="I204" i="5"/>
  <c r="J204" i="5"/>
  <c r="G205" i="5"/>
  <c r="H205" i="5"/>
  <c r="I205" i="5"/>
  <c r="J205" i="5"/>
  <c r="G206" i="5"/>
  <c r="H206" i="5"/>
  <c r="I206" i="5"/>
  <c r="J206" i="5"/>
  <c r="G207" i="5"/>
  <c r="H207" i="5"/>
  <c r="I207" i="5"/>
  <c r="J207" i="5"/>
  <c r="G208" i="5"/>
  <c r="H208" i="5"/>
  <c r="I208" i="5"/>
  <c r="J208" i="5"/>
  <c r="G209" i="5"/>
  <c r="H209" i="5"/>
  <c r="I209" i="5"/>
  <c r="J209" i="5"/>
  <c r="G210" i="5"/>
  <c r="H210" i="5"/>
  <c r="I210" i="5"/>
  <c r="J210" i="5"/>
  <c r="G211" i="5"/>
  <c r="H211" i="5"/>
  <c r="I211" i="5"/>
  <c r="J211" i="5"/>
  <c r="G212" i="5"/>
  <c r="H212" i="5"/>
  <c r="I212" i="5"/>
  <c r="J212" i="5"/>
  <c r="G213" i="5"/>
  <c r="H213" i="5"/>
  <c r="I213" i="5"/>
  <c r="J213" i="5"/>
  <c r="G214" i="5"/>
  <c r="H214" i="5"/>
  <c r="I214" i="5"/>
  <c r="J214" i="5"/>
  <c r="G215" i="5"/>
  <c r="H215" i="5"/>
  <c r="I215" i="5"/>
  <c r="J215" i="5"/>
  <c r="G216" i="5"/>
  <c r="H216" i="5"/>
  <c r="I216" i="5"/>
  <c r="J216" i="5"/>
  <c r="G217" i="5"/>
  <c r="H217" i="5"/>
  <c r="I217" i="5"/>
  <c r="J217" i="5"/>
  <c r="G218" i="5"/>
  <c r="H218" i="5"/>
  <c r="I218" i="5"/>
  <c r="J218" i="5"/>
  <c r="G219" i="5"/>
  <c r="H219" i="5"/>
  <c r="I219" i="5"/>
  <c r="J219" i="5"/>
  <c r="G220" i="5"/>
  <c r="H220" i="5"/>
  <c r="I220" i="5"/>
  <c r="J220" i="5"/>
  <c r="G221" i="5"/>
  <c r="H221" i="5"/>
  <c r="I221" i="5"/>
  <c r="J221" i="5"/>
  <c r="G222" i="5"/>
  <c r="H222" i="5"/>
  <c r="I222" i="5"/>
  <c r="J222" i="5"/>
  <c r="G223" i="5"/>
  <c r="H223" i="5"/>
  <c r="I223" i="5"/>
  <c r="J223" i="5"/>
  <c r="G224" i="5"/>
  <c r="H224" i="5"/>
  <c r="I224" i="5"/>
  <c r="J224" i="5"/>
  <c r="G225" i="5"/>
  <c r="H225" i="5"/>
  <c r="I225" i="5"/>
  <c r="J225" i="5"/>
  <c r="G226" i="5"/>
  <c r="H226" i="5"/>
  <c r="I226" i="5"/>
  <c r="J226" i="5"/>
  <c r="G227" i="5"/>
  <c r="H227" i="5"/>
  <c r="I227" i="5"/>
  <c r="J227" i="5"/>
  <c r="G228" i="5"/>
  <c r="H228" i="5"/>
  <c r="I228" i="5"/>
  <c r="J228" i="5"/>
  <c r="G229" i="5"/>
  <c r="H229" i="5"/>
  <c r="I229" i="5"/>
  <c r="J229" i="5"/>
  <c r="G230" i="5"/>
  <c r="H230" i="5"/>
  <c r="I230" i="5"/>
  <c r="J230" i="5"/>
  <c r="G231" i="5"/>
  <c r="H231" i="5"/>
  <c r="I231" i="5"/>
  <c r="J231" i="5"/>
  <c r="I33" i="5"/>
  <c r="J33" i="5"/>
  <c r="I34" i="5"/>
  <c r="J34" i="5"/>
  <c r="I35" i="5"/>
  <c r="J35" i="5"/>
  <c r="I36" i="5"/>
  <c r="J36" i="5"/>
  <c r="I37" i="5"/>
  <c r="J37" i="5"/>
  <c r="I38" i="5"/>
  <c r="J38" i="5"/>
  <c r="G39" i="5"/>
  <c r="H39" i="5"/>
  <c r="I39" i="5"/>
  <c r="J39" i="5"/>
  <c r="G40" i="5"/>
  <c r="H40" i="5"/>
  <c r="I40" i="5"/>
  <c r="J40" i="5"/>
  <c r="G41" i="5"/>
  <c r="H41" i="5"/>
  <c r="I41" i="5"/>
  <c r="J41" i="5"/>
  <c r="G42" i="5"/>
  <c r="H42" i="5"/>
  <c r="I42" i="5"/>
  <c r="J42" i="5"/>
  <c r="G43" i="5"/>
  <c r="H43" i="5"/>
  <c r="I43" i="5"/>
  <c r="J43" i="5"/>
  <c r="G44" i="5"/>
  <c r="H44" i="5"/>
  <c r="I44" i="5"/>
  <c r="J44" i="5"/>
  <c r="G45" i="5"/>
  <c r="H45" i="5"/>
  <c r="I45" i="5"/>
  <c r="J45" i="5"/>
  <c r="G46" i="5"/>
  <c r="H46" i="5"/>
  <c r="I46" i="5"/>
  <c r="J46" i="5"/>
  <c r="G47" i="5"/>
  <c r="H47" i="5"/>
  <c r="I47" i="5"/>
  <c r="J47" i="5"/>
  <c r="G48" i="5"/>
  <c r="H48" i="5"/>
  <c r="I48" i="5"/>
  <c r="J48" i="5"/>
  <c r="G49" i="5"/>
  <c r="H49" i="5"/>
  <c r="I49" i="5"/>
  <c r="J49" i="5"/>
  <c r="G50" i="5"/>
  <c r="H50" i="5"/>
  <c r="I50" i="5"/>
  <c r="J50" i="5"/>
  <c r="G51" i="5"/>
  <c r="H51" i="5"/>
  <c r="I51" i="5"/>
  <c r="J51" i="5"/>
  <c r="G52" i="5"/>
  <c r="H52" i="5"/>
  <c r="I52" i="5"/>
  <c r="J52" i="5"/>
  <c r="G53" i="5"/>
  <c r="H53" i="5"/>
  <c r="I53" i="5"/>
  <c r="J53" i="5"/>
  <c r="G54" i="5"/>
  <c r="H54" i="5"/>
  <c r="I54" i="5"/>
  <c r="J54" i="5"/>
  <c r="G55" i="5"/>
  <c r="H55" i="5"/>
  <c r="I55" i="5"/>
  <c r="J55" i="5"/>
  <c r="G56" i="5"/>
  <c r="H56" i="5"/>
  <c r="I56" i="5"/>
  <c r="J56" i="5"/>
  <c r="G57" i="5"/>
  <c r="H57" i="5"/>
  <c r="I57" i="5"/>
  <c r="J57" i="5"/>
  <c r="G58" i="5"/>
  <c r="H58" i="5"/>
  <c r="I58" i="5"/>
  <c r="J58" i="5"/>
  <c r="G59" i="5"/>
  <c r="H59" i="5"/>
  <c r="I59" i="5"/>
  <c r="J59" i="5"/>
  <c r="G60" i="5"/>
  <c r="H60" i="5"/>
  <c r="I60" i="5"/>
  <c r="J60" i="5"/>
  <c r="G61" i="5"/>
  <c r="H61" i="5"/>
  <c r="I61" i="5"/>
  <c r="J61" i="5"/>
  <c r="G62" i="5"/>
  <c r="H62" i="5"/>
  <c r="I62" i="5"/>
  <c r="J62" i="5"/>
  <c r="G63" i="5"/>
  <c r="H63" i="5"/>
  <c r="I63" i="5"/>
  <c r="J63" i="5"/>
  <c r="G64" i="5"/>
  <c r="H64" i="5"/>
  <c r="I64" i="5"/>
  <c r="J64" i="5"/>
  <c r="G65" i="5"/>
  <c r="H65" i="5"/>
  <c r="I65" i="5"/>
  <c r="J65" i="5"/>
  <c r="G66" i="5"/>
  <c r="H66" i="5"/>
  <c r="I66" i="5"/>
  <c r="J66" i="5"/>
  <c r="G67" i="5"/>
  <c r="H67" i="5"/>
  <c r="I67" i="5"/>
  <c r="J67" i="5"/>
  <c r="G68" i="5"/>
  <c r="H68" i="5"/>
  <c r="I68" i="5"/>
  <c r="J68" i="5"/>
  <c r="G69" i="5"/>
  <c r="H69" i="5"/>
  <c r="I69" i="5"/>
  <c r="J69" i="5"/>
  <c r="G70" i="5"/>
  <c r="H70" i="5"/>
  <c r="I70" i="5"/>
  <c r="J70" i="5"/>
  <c r="G71" i="5"/>
  <c r="H71" i="5"/>
  <c r="I71" i="5"/>
  <c r="J71" i="5"/>
  <c r="G72" i="5"/>
  <c r="H72" i="5"/>
  <c r="I72" i="5"/>
  <c r="J72" i="5"/>
  <c r="G73" i="5"/>
  <c r="H73" i="5"/>
  <c r="I73" i="5"/>
  <c r="J73" i="5"/>
  <c r="G74" i="5"/>
  <c r="H74" i="5"/>
  <c r="I74" i="5"/>
  <c r="J74" i="5"/>
  <c r="G75" i="5"/>
  <c r="H75" i="5"/>
  <c r="I75" i="5"/>
  <c r="J75" i="5"/>
  <c r="G76" i="5"/>
  <c r="H76" i="5"/>
  <c r="I76" i="5"/>
  <c r="J76" i="5"/>
  <c r="G77" i="5"/>
  <c r="H77" i="5"/>
  <c r="I77" i="5"/>
  <c r="J77" i="5"/>
  <c r="G78" i="5"/>
  <c r="H78" i="5"/>
  <c r="I78" i="5"/>
  <c r="J78" i="5"/>
  <c r="G79" i="5"/>
  <c r="H79" i="5"/>
  <c r="I79" i="5"/>
  <c r="J79" i="5"/>
  <c r="G80" i="5"/>
  <c r="H80" i="5"/>
  <c r="I80" i="5"/>
  <c r="J80" i="5"/>
  <c r="G81" i="5"/>
  <c r="H81" i="5"/>
  <c r="I81" i="5"/>
  <c r="J81" i="5"/>
  <c r="G82" i="5"/>
  <c r="H82" i="5"/>
  <c r="I82" i="5"/>
  <c r="J82" i="5"/>
  <c r="G83" i="5"/>
  <c r="H83" i="5"/>
  <c r="I83" i="5"/>
  <c r="J83" i="5"/>
  <c r="G84" i="5"/>
  <c r="H84" i="5"/>
  <c r="I84" i="5"/>
  <c r="J84" i="5"/>
  <c r="G85" i="5"/>
  <c r="H85" i="5"/>
  <c r="I85" i="5"/>
  <c r="J85" i="5"/>
  <c r="G86" i="5"/>
  <c r="H86" i="5"/>
  <c r="I86" i="5"/>
  <c r="J86" i="5"/>
  <c r="F89" i="5"/>
  <c r="L89" i="5" s="1"/>
  <c r="Q89" i="5"/>
  <c r="F94" i="5"/>
  <c r="L94" i="5" s="1"/>
  <c r="Q94" i="5"/>
  <c r="F95" i="5"/>
  <c r="L95" i="5" s="1"/>
  <c r="Q95" i="5"/>
  <c r="F96" i="5"/>
  <c r="L96" i="5" s="1"/>
  <c r="Q96" i="5"/>
  <c r="F97" i="5"/>
  <c r="L97" i="5" s="1"/>
  <c r="Q97" i="5"/>
  <c r="F98" i="5"/>
  <c r="L98" i="5" s="1"/>
  <c r="Q98" i="5"/>
  <c r="F99" i="5"/>
  <c r="L99" i="5" s="1"/>
  <c r="Q99" i="5"/>
  <c r="F100" i="5"/>
  <c r="L100" i="5" s="1"/>
  <c r="Q100" i="5"/>
  <c r="F101" i="5"/>
  <c r="L101" i="5" s="1"/>
  <c r="Q101" i="5"/>
  <c r="M65" i="6"/>
  <c r="M74" i="6"/>
  <c r="B23" i="24"/>
  <c r="B27" i="24" s="1"/>
  <c r="C16" i="24"/>
  <c r="D4" i="7"/>
  <c r="D3" i="7"/>
  <c r="Q33" i="5"/>
  <c r="Q34" i="5"/>
  <c r="Q35" i="5"/>
  <c r="Q36" i="5"/>
  <c r="Q37" i="5"/>
  <c r="Q38" i="5"/>
  <c r="Q39" i="5"/>
  <c r="Q40" i="5"/>
  <c r="Q41" i="5"/>
  <c r="Q42" i="5"/>
  <c r="Q43" i="5"/>
  <c r="Q44" i="5"/>
  <c r="Q45" i="5"/>
  <c r="Q46" i="5"/>
  <c r="Q47" i="5"/>
  <c r="Q48" i="5"/>
  <c r="Q49" i="5"/>
  <c r="Q50" i="5"/>
  <c r="Q51" i="5"/>
  <c r="Q52" i="5"/>
  <c r="Q53" i="5"/>
  <c r="Q54" i="5"/>
  <c r="Q55" i="5"/>
  <c r="Q56" i="5"/>
  <c r="Q57" i="5"/>
  <c r="Q58" i="5"/>
  <c r="Q59" i="5"/>
  <c r="Q60" i="5"/>
  <c r="Q61" i="5"/>
  <c r="Q62" i="5"/>
  <c r="Q63" i="5"/>
  <c r="Q64" i="5"/>
  <c r="Q65" i="5"/>
  <c r="Q66" i="5"/>
  <c r="Q67" i="5"/>
  <c r="Q68" i="5"/>
  <c r="Q69" i="5"/>
  <c r="Q70" i="5"/>
  <c r="Q71" i="5"/>
  <c r="Q72" i="5"/>
  <c r="Q73" i="5"/>
  <c r="Q74" i="5"/>
  <c r="Q75" i="5"/>
  <c r="Q76" i="5"/>
  <c r="Q77" i="5"/>
  <c r="Q78" i="5"/>
  <c r="Q79" i="5"/>
  <c r="Q80" i="5"/>
  <c r="Q81" i="5"/>
  <c r="Q82" i="5"/>
  <c r="Q83" i="5"/>
  <c r="Q84" i="5"/>
  <c r="Q85" i="5"/>
  <c r="Q86" i="5"/>
  <c r="Q87" i="5"/>
  <c r="Q88" i="5"/>
  <c r="Q90" i="5"/>
  <c r="Q91" i="5"/>
  <c r="Q92" i="5"/>
  <c r="Q93" i="5"/>
  <c r="Q102" i="5"/>
  <c r="Q103" i="5"/>
  <c r="Q104" i="5"/>
  <c r="Q105" i="5"/>
  <c r="Q106" i="5"/>
  <c r="Q107" i="5"/>
  <c r="Q108" i="5"/>
  <c r="Q109" i="5"/>
  <c r="Q110" i="5"/>
  <c r="Q111" i="5"/>
  <c r="Q112" i="5"/>
  <c r="Q113" i="5"/>
  <c r="Q114" i="5"/>
  <c r="Q115" i="5"/>
  <c r="Q116" i="5"/>
  <c r="Q117" i="5"/>
  <c r="Q118" i="5"/>
  <c r="Q119" i="5"/>
  <c r="Q120" i="5"/>
  <c r="Q121" i="5"/>
  <c r="Q122" i="5"/>
  <c r="Q123" i="5"/>
  <c r="Q124" i="5"/>
  <c r="Q125" i="5"/>
  <c r="Q126" i="5"/>
  <c r="Q127" i="5"/>
  <c r="Q128" i="5"/>
  <c r="Q129" i="5"/>
  <c r="Q130" i="5"/>
  <c r="Q131" i="5"/>
  <c r="Q132" i="5"/>
  <c r="Q133" i="5"/>
  <c r="Q134" i="5"/>
  <c r="Q135" i="5"/>
  <c r="Q136" i="5"/>
  <c r="Q137" i="5"/>
  <c r="Q138" i="5"/>
  <c r="Q139" i="5"/>
  <c r="Q140" i="5"/>
  <c r="Q141" i="5"/>
  <c r="Q142" i="5"/>
  <c r="Q143" i="5"/>
  <c r="Q144" i="5"/>
  <c r="Q145" i="5"/>
  <c r="Q146" i="5"/>
  <c r="Q147" i="5"/>
  <c r="Q148" i="5"/>
  <c r="Q149" i="5"/>
  <c r="Q150" i="5"/>
  <c r="Q151" i="5"/>
  <c r="Q152" i="5"/>
  <c r="Q153" i="5"/>
  <c r="Q154" i="5"/>
  <c r="Q155" i="5"/>
  <c r="Q156" i="5"/>
  <c r="Q157" i="5"/>
  <c r="Q158" i="5"/>
  <c r="Q159" i="5"/>
  <c r="Q160" i="5"/>
  <c r="Q161" i="5"/>
  <c r="Q162" i="5"/>
  <c r="Q163" i="5"/>
  <c r="Q164" i="5"/>
  <c r="Q165" i="5"/>
  <c r="Q166" i="5"/>
  <c r="Q167" i="5"/>
  <c r="Q168" i="5"/>
  <c r="Q169" i="5"/>
  <c r="Q170" i="5"/>
  <c r="Q171" i="5"/>
  <c r="Q172" i="5"/>
  <c r="Q173" i="5"/>
  <c r="Q174" i="5"/>
  <c r="Q175" i="5"/>
  <c r="Q176" i="5"/>
  <c r="Q177" i="5"/>
  <c r="Q178" i="5"/>
  <c r="Q179" i="5"/>
  <c r="Q180" i="5"/>
  <c r="Q181" i="5"/>
  <c r="Q182" i="5"/>
  <c r="Q183" i="5"/>
  <c r="Q184" i="5"/>
  <c r="Q185" i="5"/>
  <c r="Q186" i="5"/>
  <c r="Q187" i="5"/>
  <c r="Q188" i="5"/>
  <c r="Q189" i="5"/>
  <c r="Q190" i="5"/>
  <c r="Q191" i="5"/>
  <c r="Q192" i="5"/>
  <c r="Q193" i="5"/>
  <c r="Q194" i="5"/>
  <c r="Q195" i="5"/>
  <c r="Q196" i="5"/>
  <c r="Q197" i="5"/>
  <c r="Q198" i="5"/>
  <c r="Q199" i="5"/>
  <c r="Q200" i="5"/>
  <c r="Q201" i="5"/>
  <c r="Q202" i="5"/>
  <c r="Q203" i="5"/>
  <c r="Q204" i="5"/>
  <c r="Q205" i="5"/>
  <c r="Q206" i="5"/>
  <c r="Q207" i="5"/>
  <c r="Q208" i="5"/>
  <c r="Q209" i="5"/>
  <c r="Q210" i="5"/>
  <c r="Q211" i="5"/>
  <c r="Q212" i="5"/>
  <c r="Q213" i="5"/>
  <c r="Q214" i="5"/>
  <c r="Q215" i="5"/>
  <c r="Q216" i="5"/>
  <c r="Q217" i="5"/>
  <c r="Q218" i="5"/>
  <c r="Q219" i="5"/>
  <c r="Q220" i="5"/>
  <c r="Q221" i="5"/>
  <c r="Q222" i="5"/>
  <c r="Q223" i="5"/>
  <c r="Q224" i="5"/>
  <c r="Q225" i="5"/>
  <c r="Q226" i="5"/>
  <c r="Q227" i="5"/>
  <c r="Q228" i="5"/>
  <c r="Q229" i="5"/>
  <c r="Q230" i="5"/>
  <c r="Q231" i="5"/>
  <c r="L2" i="5"/>
  <c r="B11" i="9"/>
  <c r="E4" i="9" s="1"/>
  <c r="G2" i="9" s="1"/>
  <c r="B14" i="9"/>
  <c r="F4" i="9"/>
  <c r="H2" i="9" s="1"/>
  <c r="D2" i="8"/>
  <c r="A2" i="8"/>
  <c r="H3" i="7"/>
  <c r="K40" i="7"/>
  <c r="K42" i="7" s="1"/>
  <c r="K1" i="6"/>
  <c r="D5" i="6"/>
  <c r="I5" i="6"/>
  <c r="D6" i="6"/>
  <c r="J77" i="6"/>
  <c r="M79" i="6" s="1"/>
  <c r="D18" i="5"/>
  <c r="F26" i="5"/>
  <c r="F27" i="5"/>
  <c r="F28" i="5"/>
  <c r="F29" i="5"/>
  <c r="L29" i="5" s="1"/>
  <c r="F30" i="5"/>
  <c r="L30" i="5" s="1"/>
  <c r="F31" i="5"/>
  <c r="L31" i="5" s="1"/>
  <c r="F32" i="5"/>
  <c r="L32" i="5" s="1"/>
  <c r="F33" i="5"/>
  <c r="L33" i="5" s="1"/>
  <c r="F34" i="5"/>
  <c r="L34" i="5" s="1"/>
  <c r="F36" i="5"/>
  <c r="L36" i="5" s="1"/>
  <c r="F37" i="5"/>
  <c r="L37" i="5" s="1"/>
  <c r="F38" i="5"/>
  <c r="L38" i="5" s="1"/>
  <c r="F40" i="5"/>
  <c r="L40" i="5" s="1"/>
  <c r="F41" i="5"/>
  <c r="L41" i="5" s="1"/>
  <c r="F43" i="5"/>
  <c r="L43" i="5" s="1"/>
  <c r="F44" i="5"/>
  <c r="L44" i="5" s="1"/>
  <c r="F45" i="5"/>
  <c r="L45" i="5" s="1"/>
  <c r="F48" i="5"/>
  <c r="L48" i="5" s="1"/>
  <c r="F51" i="5"/>
  <c r="L51" i="5" s="1"/>
  <c r="F52" i="5"/>
  <c r="L52" i="5" s="1"/>
  <c r="F55" i="5"/>
  <c r="L55" i="5" s="1"/>
  <c r="F56" i="5"/>
  <c r="L56" i="5" s="1"/>
  <c r="F57" i="5"/>
  <c r="L57" i="5" s="1"/>
  <c r="F58" i="5"/>
  <c r="L58" i="5" s="1"/>
  <c r="F59" i="5"/>
  <c r="L59" i="5" s="1"/>
  <c r="F60" i="5"/>
  <c r="L60" i="5" s="1"/>
  <c r="F61" i="5"/>
  <c r="L61" i="5" s="1"/>
  <c r="F62" i="5"/>
  <c r="L62" i="5" s="1"/>
  <c r="F63" i="5"/>
  <c r="L63" i="5" s="1"/>
  <c r="F64" i="5"/>
  <c r="L64" i="5" s="1"/>
  <c r="F66" i="5"/>
  <c r="L66" i="5" s="1"/>
  <c r="F68" i="5"/>
  <c r="L68" i="5" s="1"/>
  <c r="F69" i="5"/>
  <c r="L69" i="5" s="1"/>
  <c r="F71" i="5"/>
  <c r="L71" i="5" s="1"/>
  <c r="F72" i="5"/>
  <c r="L72" i="5" s="1"/>
  <c r="F73" i="5"/>
  <c r="L73" i="5" s="1"/>
  <c r="F74" i="5"/>
  <c r="L74" i="5" s="1"/>
  <c r="F75" i="5"/>
  <c r="L75" i="5" s="1"/>
  <c r="F76" i="5"/>
  <c r="L76" i="5" s="1"/>
  <c r="F78" i="5"/>
  <c r="L78" i="5" s="1"/>
  <c r="F81" i="5"/>
  <c r="L81" i="5" s="1"/>
  <c r="F82" i="5"/>
  <c r="L82" i="5" s="1"/>
  <c r="F83" i="5"/>
  <c r="L83" i="5" s="1"/>
  <c r="F84" i="5"/>
  <c r="L84" i="5" s="1"/>
  <c r="F85" i="5"/>
  <c r="L85" i="5" s="1"/>
  <c r="F86" i="5"/>
  <c r="L86" i="5" s="1"/>
  <c r="F87" i="5"/>
  <c r="L87" i="5" s="1"/>
  <c r="F88" i="5"/>
  <c r="L88" i="5" s="1"/>
  <c r="F90" i="5"/>
  <c r="L90" i="5" s="1"/>
  <c r="F91" i="5"/>
  <c r="L91" i="5" s="1"/>
  <c r="F102" i="5"/>
  <c r="L102" i="5" s="1"/>
  <c r="F103" i="5"/>
  <c r="L103" i="5" s="1"/>
  <c r="F104" i="5"/>
  <c r="L104" i="5" s="1"/>
  <c r="F105" i="5"/>
  <c r="L105" i="5" s="1"/>
  <c r="F106" i="5"/>
  <c r="L106" i="5" s="1"/>
  <c r="F108" i="5"/>
  <c r="L108" i="5" s="1"/>
  <c r="F109" i="5"/>
  <c r="L109" i="5" s="1"/>
  <c r="F110" i="5"/>
  <c r="L110" i="5" s="1"/>
  <c r="F113" i="5"/>
  <c r="L113" i="5" s="1"/>
  <c r="F114" i="5"/>
  <c r="L114" i="5" s="1"/>
  <c r="F115" i="5"/>
  <c r="L115" i="5" s="1"/>
  <c r="F116" i="5"/>
  <c r="L116" i="5" s="1"/>
  <c r="F117" i="5"/>
  <c r="L117" i="5" s="1"/>
  <c r="F119" i="5"/>
  <c r="L119" i="5" s="1"/>
  <c r="F121" i="5"/>
  <c r="L121" i="5" s="1"/>
  <c r="F122" i="5"/>
  <c r="L122" i="5" s="1"/>
  <c r="F125" i="5"/>
  <c r="L125" i="5" s="1"/>
  <c r="F127" i="5"/>
  <c r="L127" i="5" s="1"/>
  <c r="F128" i="5"/>
  <c r="L128" i="5" s="1"/>
  <c r="F129" i="5"/>
  <c r="L129" i="5" s="1"/>
  <c r="F131" i="5"/>
  <c r="L131" i="5" s="1"/>
  <c r="F132" i="5"/>
  <c r="L132" i="5" s="1"/>
  <c r="F133" i="5"/>
  <c r="L133" i="5" s="1"/>
  <c r="F135" i="5"/>
  <c r="L135" i="5" s="1"/>
  <c r="F136" i="5"/>
  <c r="L136" i="5" s="1"/>
  <c r="F137" i="5"/>
  <c r="L137" i="5" s="1"/>
  <c r="F139" i="5"/>
  <c r="L139" i="5" s="1"/>
  <c r="F142" i="5"/>
  <c r="L142" i="5" s="1"/>
  <c r="F143" i="5"/>
  <c r="L143" i="5" s="1"/>
  <c r="F144" i="5"/>
  <c r="L144" i="5" s="1"/>
  <c r="F145" i="5"/>
  <c r="L145" i="5" s="1"/>
  <c r="F147" i="5"/>
  <c r="L147" i="5" s="1"/>
  <c r="F148" i="5"/>
  <c r="L148" i="5" s="1"/>
  <c r="F149" i="5"/>
  <c r="L149" i="5" s="1"/>
  <c r="F151" i="5"/>
  <c r="L151" i="5" s="1"/>
  <c r="F153" i="5"/>
  <c r="L153" i="5" s="1"/>
  <c r="F155" i="5"/>
  <c r="L155" i="5" s="1"/>
  <c r="F157" i="5"/>
  <c r="L157" i="5" s="1"/>
  <c r="F158" i="5"/>
  <c r="L158" i="5" s="1"/>
  <c r="F159" i="5"/>
  <c r="L159" i="5" s="1"/>
  <c r="F160" i="5"/>
  <c r="L160" i="5" s="1"/>
  <c r="F161" i="5"/>
  <c r="L161" i="5" s="1"/>
  <c r="F162" i="5"/>
  <c r="L162" i="5" s="1"/>
  <c r="F163" i="5"/>
  <c r="L163" i="5" s="1"/>
  <c r="F164" i="5"/>
  <c r="L164" i="5" s="1"/>
  <c r="F165" i="5"/>
  <c r="L165" i="5" s="1"/>
  <c r="F167" i="5"/>
  <c r="L167" i="5" s="1"/>
  <c r="F168" i="5"/>
  <c r="L168" i="5" s="1"/>
  <c r="F170" i="5"/>
  <c r="L170" i="5" s="1"/>
  <c r="F171" i="5"/>
  <c r="L171" i="5" s="1"/>
  <c r="F173" i="5"/>
  <c r="L173" i="5" s="1"/>
  <c r="F174" i="5"/>
  <c r="L174" i="5" s="1"/>
  <c r="F175" i="5"/>
  <c r="L175" i="5" s="1"/>
  <c r="F176" i="5"/>
  <c r="L176" i="5" s="1"/>
  <c r="F177" i="5"/>
  <c r="L177" i="5" s="1"/>
  <c r="F178" i="5"/>
  <c r="L178" i="5" s="1"/>
  <c r="F180" i="5"/>
  <c r="L180" i="5" s="1"/>
  <c r="F181" i="5"/>
  <c r="L181" i="5" s="1"/>
  <c r="F182" i="5"/>
  <c r="L182" i="5" s="1"/>
  <c r="F185" i="5"/>
  <c r="L185" i="5" s="1"/>
  <c r="F187" i="5"/>
  <c r="L187" i="5" s="1"/>
  <c r="F189" i="5"/>
  <c r="L189" i="5" s="1"/>
  <c r="F190" i="5"/>
  <c r="L190" i="5" s="1"/>
  <c r="F191" i="5"/>
  <c r="L191" i="5" s="1"/>
  <c r="F193" i="5"/>
  <c r="L193" i="5" s="1"/>
  <c r="F194" i="5"/>
  <c r="L194" i="5" s="1"/>
  <c r="F195" i="5"/>
  <c r="L195" i="5" s="1"/>
  <c r="F196" i="5"/>
  <c r="L196" i="5" s="1"/>
  <c r="F197" i="5"/>
  <c r="L197" i="5" s="1"/>
  <c r="F198" i="5"/>
  <c r="L198" i="5" s="1"/>
  <c r="F199" i="5"/>
  <c r="L199" i="5" s="1"/>
  <c r="F201" i="5"/>
  <c r="L201" i="5" s="1"/>
  <c r="F203" i="5"/>
  <c r="L203" i="5" s="1"/>
  <c r="F205" i="5"/>
  <c r="L205" i="5" s="1"/>
  <c r="F206" i="5"/>
  <c r="L206" i="5" s="1"/>
  <c r="F207" i="5"/>
  <c r="L207" i="5" s="1"/>
  <c r="F209" i="5"/>
  <c r="L209" i="5" s="1"/>
  <c r="F210" i="5"/>
  <c r="L210" i="5" s="1"/>
  <c r="F211" i="5"/>
  <c r="L211" i="5" s="1"/>
  <c r="F212" i="5"/>
  <c r="L212" i="5" s="1"/>
  <c r="F213" i="5"/>
  <c r="L213" i="5" s="1"/>
  <c r="F214" i="5"/>
  <c r="L214" i="5" s="1"/>
  <c r="F215" i="5"/>
  <c r="L215" i="5" s="1"/>
  <c r="F217" i="5"/>
  <c r="L217" i="5" s="1"/>
  <c r="F219" i="5"/>
  <c r="L219" i="5" s="1"/>
  <c r="F220" i="5"/>
  <c r="L220" i="5" s="1"/>
  <c r="F221" i="5"/>
  <c r="L221" i="5" s="1"/>
  <c r="F223" i="5"/>
  <c r="L223" i="5" s="1"/>
  <c r="F224" i="5"/>
  <c r="L224" i="5" s="1"/>
  <c r="F225" i="5"/>
  <c r="L225" i="5" s="1"/>
  <c r="F226" i="5"/>
  <c r="L226" i="5" s="1"/>
  <c r="F227" i="5"/>
  <c r="L227" i="5" s="1"/>
  <c r="F228" i="5"/>
  <c r="L228" i="5" s="1"/>
  <c r="F229" i="5"/>
  <c r="L229" i="5" s="1"/>
  <c r="F230" i="5"/>
  <c r="L230" i="5" s="1"/>
  <c r="F231" i="5"/>
  <c r="L231" i="5" s="1"/>
  <c r="F47" i="5"/>
  <c r="L47" i="5" s="1"/>
  <c r="F222" i="5"/>
  <c r="L222" i="5" s="1"/>
  <c r="F192" i="5"/>
  <c r="L192" i="5" s="1"/>
  <c r="F169" i="5"/>
  <c r="L169" i="5" s="1"/>
  <c r="F172" i="5"/>
  <c r="L172" i="5" s="1"/>
  <c r="F130" i="5"/>
  <c r="L130" i="5" s="1"/>
  <c r="F112" i="5"/>
  <c r="L112" i="5" s="1"/>
  <c r="F107" i="5"/>
  <c r="L107" i="5" s="1"/>
  <c r="F183" i="5"/>
  <c r="L183" i="5" s="1"/>
  <c r="F146" i="5"/>
  <c r="L146" i="5" s="1"/>
  <c r="F186" i="5"/>
  <c r="L186" i="5" s="1"/>
  <c r="F216" i="5"/>
  <c r="L216" i="5" s="1"/>
  <c r="F79" i="5"/>
  <c r="L79" i="5" s="1"/>
  <c r="F202" i="5"/>
  <c r="L202" i="5" s="1"/>
  <c r="F156" i="5"/>
  <c r="L156" i="5" s="1"/>
  <c r="F154" i="5"/>
  <c r="L154" i="5" s="1"/>
  <c r="F152" i="5"/>
  <c r="L152" i="5" s="1"/>
  <c r="F150" i="5"/>
  <c r="L150" i="5" s="1"/>
  <c r="F118" i="5"/>
  <c r="L118" i="5" s="1"/>
  <c r="F218" i="5"/>
  <c r="L218" i="5" s="1"/>
  <c r="F141" i="5"/>
  <c r="L141" i="5" s="1"/>
  <c r="F111" i="5"/>
  <c r="L111" i="5" s="1"/>
  <c r="F138" i="5"/>
  <c r="L138" i="5" s="1"/>
  <c r="F134" i="5"/>
  <c r="L134" i="5" s="1"/>
  <c r="F123" i="5"/>
  <c r="L123" i="5" s="1"/>
  <c r="F208" i="5"/>
  <c r="L208" i="5" s="1"/>
  <c r="F200" i="5"/>
  <c r="L200" i="5" s="1"/>
  <c r="F188" i="5"/>
  <c r="L188" i="5" s="1"/>
  <c r="F179" i="5"/>
  <c r="L179" i="5" s="1"/>
  <c r="F166" i="5"/>
  <c r="L166" i="5" s="1"/>
  <c r="F126" i="5"/>
  <c r="L126" i="5" s="1"/>
  <c r="F124" i="5"/>
  <c r="L124" i="5" s="1"/>
  <c r="F70" i="5"/>
  <c r="L70" i="5" s="1"/>
  <c r="F204" i="5"/>
  <c r="L204" i="5" s="1"/>
  <c r="F184" i="5"/>
  <c r="L184" i="5" s="1"/>
  <c r="F140" i="5"/>
  <c r="L140" i="5" s="1"/>
  <c r="F120" i="5"/>
  <c r="L120" i="5" s="1"/>
  <c r="F42" i="5"/>
  <c r="L42" i="5" s="1"/>
  <c r="F92" i="5"/>
  <c r="L92" i="5" s="1"/>
  <c r="F49" i="5"/>
  <c r="L49" i="5" s="1"/>
  <c r="F80" i="5"/>
  <c r="L80" i="5" s="1"/>
  <c r="F67" i="5"/>
  <c r="L67" i="5" s="1"/>
  <c r="F65" i="5"/>
  <c r="L65" i="5" s="1"/>
  <c r="F93" i="5"/>
  <c r="L93" i="5" s="1"/>
  <c r="F77" i="5"/>
  <c r="L77" i="5" s="1"/>
  <c r="F54" i="5"/>
  <c r="L54" i="5" s="1"/>
  <c r="F53" i="5"/>
  <c r="L53" i="5" s="1"/>
  <c r="F50" i="5"/>
  <c r="L50" i="5" s="1"/>
  <c r="F46" i="5"/>
  <c r="L46" i="5" s="1"/>
  <c r="F39" i="5"/>
  <c r="L39" i="5" s="1"/>
  <c r="N32" i="5" l="1"/>
  <c r="C27" i="24"/>
  <c r="C28" i="24" s="1"/>
  <c r="D30" i="24" s="1"/>
  <c r="L28" i="5"/>
  <c r="L26" i="5"/>
  <c r="N25" i="5"/>
  <c r="L25" i="5"/>
  <c r="M27" i="5"/>
  <c r="L27" i="5"/>
  <c r="N28" i="5"/>
  <c r="N31" i="5"/>
  <c r="M32" i="5"/>
  <c r="N30" i="5"/>
  <c r="N29" i="5"/>
  <c r="N188" i="5"/>
  <c r="N134" i="5"/>
  <c r="N218" i="5"/>
  <c r="M154" i="5"/>
  <c r="M216" i="5"/>
  <c r="M231" i="5"/>
  <c r="N196" i="5"/>
  <c r="N178" i="5"/>
  <c r="N174" i="5"/>
  <c r="N159" i="5"/>
  <c r="N142" i="5"/>
  <c r="N135" i="5"/>
  <c r="N116" i="5"/>
  <c r="N105" i="5"/>
  <c r="N86" i="5"/>
  <c r="M56" i="5"/>
  <c r="M48" i="5"/>
  <c r="M41" i="5"/>
  <c r="N39" i="5"/>
  <c r="N54" i="5"/>
  <c r="M67" i="5"/>
  <c r="N184" i="5"/>
  <c r="M126" i="5"/>
  <c r="N200" i="5"/>
  <c r="M138" i="5"/>
  <c r="N118" i="5"/>
  <c r="N156" i="5"/>
  <c r="N186" i="5"/>
  <c r="M230" i="5"/>
  <c r="M221" i="5"/>
  <c r="M215" i="5"/>
  <c r="M206" i="5"/>
  <c r="M182" i="5"/>
  <c r="M177" i="5"/>
  <c r="N167" i="5"/>
  <c r="M162" i="5"/>
  <c r="N151" i="5"/>
  <c r="N145" i="5"/>
  <c r="M139" i="5"/>
  <c r="M121" i="5"/>
  <c r="N115" i="5"/>
  <c r="M104" i="5"/>
  <c r="N90" i="5"/>
  <c r="M85" i="5"/>
  <c r="N81" i="5"/>
  <c r="M63" i="5"/>
  <c r="N40" i="5"/>
  <c r="N100" i="5"/>
  <c r="N96" i="5"/>
  <c r="N53" i="5"/>
  <c r="N92" i="5"/>
  <c r="N191" i="5"/>
  <c r="M163" i="5"/>
  <c r="M147" i="5"/>
  <c r="M129" i="5"/>
  <c r="M110" i="5"/>
  <c r="N91" i="5"/>
  <c r="M82" i="5"/>
  <c r="N75" i="5"/>
  <c r="M64" i="5"/>
  <c r="M46" i="5"/>
  <c r="N208" i="5"/>
  <c r="N111" i="5"/>
  <c r="N150" i="5"/>
  <c r="M146" i="5"/>
  <c r="M229" i="5"/>
  <c r="N225" i="5"/>
  <c r="M210" i="5"/>
  <c r="M205" i="5"/>
  <c r="N198" i="5"/>
  <c r="M194" i="5"/>
  <c r="M181" i="5"/>
  <c r="M171" i="5"/>
  <c r="M165" i="5"/>
  <c r="M161" i="5"/>
  <c r="N157" i="5"/>
  <c r="N149" i="5"/>
  <c r="M144" i="5"/>
  <c r="M132" i="5"/>
  <c r="N127" i="5"/>
  <c r="N119" i="5"/>
  <c r="N114" i="5"/>
  <c r="M88" i="5"/>
  <c r="N84" i="5"/>
  <c r="M78" i="5"/>
  <c r="M62" i="5"/>
  <c r="M44" i="5"/>
  <c r="N65" i="5"/>
  <c r="M140" i="5"/>
  <c r="M227" i="5"/>
  <c r="M223" i="5"/>
  <c r="N217" i="5"/>
  <c r="N207" i="5"/>
  <c r="N185" i="5"/>
  <c r="N168" i="5"/>
  <c r="M153" i="5"/>
  <c r="N122" i="5"/>
  <c r="M80" i="5"/>
  <c r="N42" i="5"/>
  <c r="M204" i="5"/>
  <c r="M50" i="5"/>
  <c r="M93" i="5"/>
  <c r="M120" i="5"/>
  <c r="N70" i="5"/>
  <c r="N123" i="5"/>
  <c r="N152" i="5"/>
  <c r="N79" i="5"/>
  <c r="M172" i="5"/>
  <c r="M47" i="5"/>
  <c r="N228" i="5"/>
  <c r="N224" i="5"/>
  <c r="N219" i="5"/>
  <c r="M213" i="5"/>
  <c r="M209" i="5"/>
  <c r="N203" i="5"/>
  <c r="N197" i="5"/>
  <c r="N187" i="5"/>
  <c r="N180" i="5"/>
  <c r="N175" i="5"/>
  <c r="N170" i="5"/>
  <c r="N160" i="5"/>
  <c r="N155" i="5"/>
  <c r="M148" i="5"/>
  <c r="N143" i="5"/>
  <c r="N136" i="5"/>
  <c r="N125" i="5"/>
  <c r="M117" i="5"/>
  <c r="N106" i="5"/>
  <c r="N102" i="5"/>
  <c r="N87" i="5"/>
  <c r="M83" i="5"/>
  <c r="M76" i="5"/>
  <c r="N66" i="5"/>
  <c r="M61" i="5"/>
  <c r="M57" i="5"/>
  <c r="N51" i="5"/>
  <c r="N43" i="5"/>
  <c r="N99" i="5"/>
  <c r="M97" i="5"/>
  <c r="G35" i="5"/>
  <c r="H36" i="5"/>
  <c r="M37" i="5"/>
  <c r="N34" i="5"/>
  <c r="H37" i="5"/>
  <c r="G36" i="5"/>
  <c r="G33" i="5"/>
  <c r="M31" i="5"/>
  <c r="G38" i="5"/>
  <c r="G37" i="5"/>
  <c r="G34" i="5"/>
  <c r="M38" i="5"/>
  <c r="H38" i="5"/>
  <c r="F35" i="5"/>
  <c r="L35" i="5" s="1"/>
  <c r="H34" i="5"/>
  <c r="M53" i="5"/>
  <c r="N98" i="5"/>
  <c r="M98" i="5"/>
  <c r="N95" i="5"/>
  <c r="M95" i="5"/>
  <c r="M72" i="5"/>
  <c r="N72" i="5"/>
  <c r="M101" i="5"/>
  <c r="N101" i="5"/>
  <c r="N89" i="5"/>
  <c r="M89" i="5"/>
  <c r="K18" i="5"/>
  <c r="K15" i="6" s="1"/>
  <c r="N146" i="5"/>
  <c r="N97" i="5"/>
  <c r="M156" i="5"/>
  <c r="M136" i="5"/>
  <c r="N221" i="5"/>
  <c r="N104" i="5"/>
  <c r="M96" i="5"/>
  <c r="N47" i="5"/>
  <c r="N50" i="5"/>
  <c r="M66" i="5"/>
  <c r="M174" i="5"/>
  <c r="M135" i="5"/>
  <c r="M123" i="5"/>
  <c r="M173" i="5"/>
  <c r="N62" i="5"/>
  <c r="M90" i="5"/>
  <c r="M100" i="5"/>
  <c r="N129" i="5"/>
  <c r="M127" i="5"/>
  <c r="N161" i="5"/>
  <c r="N61" i="5"/>
  <c r="N215" i="5"/>
  <c r="N110" i="5"/>
  <c r="N206" i="5"/>
  <c r="M99" i="5"/>
  <c r="M196" i="5"/>
  <c r="N120" i="5"/>
  <c r="N93" i="5"/>
  <c r="N33" i="5"/>
  <c r="M33" i="5"/>
  <c r="H33" i="5"/>
  <c r="M151" i="5"/>
  <c r="N153" i="5"/>
  <c r="M54" i="5"/>
  <c r="M157" i="5"/>
  <c r="M113" i="5"/>
  <c r="N162" i="5"/>
  <c r="M175" i="5"/>
  <c r="M208" i="5"/>
  <c r="M65" i="5"/>
  <c r="N46" i="5"/>
  <c r="N57" i="5"/>
  <c r="N63" i="5"/>
  <c r="M81" i="5"/>
  <c r="N41" i="5"/>
  <c r="N173" i="5"/>
  <c r="M134" i="5"/>
  <c r="N138" i="5"/>
  <c r="M224" i="5"/>
  <c r="N121" i="5"/>
  <c r="M34" i="5"/>
  <c r="N64" i="5"/>
  <c r="N44" i="5"/>
  <c r="M84" i="5"/>
  <c r="M70" i="5"/>
  <c r="N77" i="5"/>
  <c r="N80" i="5"/>
  <c r="N113" i="5"/>
  <c r="M28" i="5"/>
  <c r="N230" i="5"/>
  <c r="M125" i="5"/>
  <c r="M73" i="5"/>
  <c r="M29" i="5"/>
  <c r="M42" i="5"/>
  <c r="N49" i="5"/>
  <c r="M77" i="5"/>
  <c r="M228" i="5"/>
  <c r="N216" i="5"/>
  <c r="M188" i="5"/>
  <c r="M164" i="5"/>
  <c r="M220" i="5"/>
  <c r="N183" i="5"/>
  <c r="M118" i="5"/>
  <c r="N204" i="5"/>
  <c r="M68" i="5"/>
  <c r="N199" i="5"/>
  <c r="M197" i="5"/>
  <c r="M150" i="5"/>
  <c r="N213" i="5"/>
  <c r="N76" i="5"/>
  <c r="M186" i="5"/>
  <c r="M119" i="5"/>
  <c r="N171" i="5"/>
  <c r="M218" i="5"/>
  <c r="M152" i="5"/>
  <c r="N227" i="5"/>
  <c r="N210" i="5"/>
  <c r="M195" i="5"/>
  <c r="M105" i="5"/>
  <c r="N88" i="5"/>
  <c r="N27" i="5"/>
  <c r="N165" i="5"/>
  <c r="N231" i="5"/>
  <c r="N139" i="5"/>
  <c r="N58" i="5"/>
  <c r="N68" i="5"/>
  <c r="M178" i="5"/>
  <c r="N83" i="5"/>
  <c r="N37" i="5"/>
  <c r="M225" i="5"/>
  <c r="N164" i="5"/>
  <c r="N148" i="5"/>
  <c r="N132" i="5"/>
  <c r="M199" i="5"/>
  <c r="M102" i="5"/>
  <c r="N154" i="5"/>
  <c r="N172" i="5"/>
  <c r="N128" i="5"/>
  <c r="N190" i="5"/>
  <c r="M60" i="5"/>
  <c r="N60" i="5"/>
  <c r="M214" i="5"/>
  <c r="N109" i="5"/>
  <c r="N179" i="5"/>
  <c r="M226" i="5"/>
  <c r="N226" i="5"/>
  <c r="M108" i="5"/>
  <c r="M69" i="5"/>
  <c r="N69" i="5"/>
  <c r="M45" i="5"/>
  <c r="N45" i="5"/>
  <c r="N26" i="5"/>
  <c r="M145" i="5"/>
  <c r="M192" i="5"/>
  <c r="N192" i="5"/>
  <c r="M201" i="5"/>
  <c r="M170" i="5"/>
  <c r="M137" i="5"/>
  <c r="N137" i="5"/>
  <c r="N126" i="5"/>
  <c r="M75" i="5"/>
  <c r="N214" i="5"/>
  <c r="M103" i="5"/>
  <c r="M211" i="5"/>
  <c r="M25" i="5"/>
  <c r="M203" i="5"/>
  <c r="M74" i="5"/>
  <c r="N74" i="5"/>
  <c r="N166" i="5"/>
  <c r="M166" i="5"/>
  <c r="M114" i="5"/>
  <c r="M112" i="5"/>
  <c r="N209" i="5"/>
  <c r="N131" i="5"/>
  <c r="M115" i="5"/>
  <c r="M124" i="5"/>
  <c r="M91" i="5"/>
  <c r="M149" i="5"/>
  <c r="M109" i="5"/>
  <c r="N38" i="5"/>
  <c r="M39" i="5"/>
  <c r="M55" i="5"/>
  <c r="M107" i="5"/>
  <c r="N107" i="5"/>
  <c r="N193" i="5"/>
  <c r="M191" i="5"/>
  <c r="N176" i="5"/>
  <c r="M30" i="5"/>
  <c r="N177" i="5"/>
  <c r="N201" i="5"/>
  <c r="M26" i="5"/>
  <c r="M207" i="5"/>
  <c r="N195" i="5"/>
  <c r="M52" i="5"/>
  <c r="N55" i="5"/>
  <c r="M71" i="5"/>
  <c r="N71" i="5"/>
  <c r="M193" i="5"/>
  <c r="M183" i="5"/>
  <c r="N103" i="5"/>
  <c r="M217" i="5"/>
  <c r="M212" i="5"/>
  <c r="M87" i="5"/>
  <c r="M106" i="5"/>
  <c r="M159" i="5"/>
  <c r="M160" i="5"/>
  <c r="N124" i="5"/>
  <c r="M179" i="5"/>
  <c r="N202" i="5"/>
  <c r="N112" i="5"/>
  <c r="N223" i="5"/>
  <c r="N205" i="5"/>
  <c r="N158" i="5"/>
  <c r="M158" i="5"/>
  <c r="N108" i="5"/>
  <c r="K117" i="5"/>
  <c r="K69" i="5"/>
  <c r="K184" i="5"/>
  <c r="K57" i="5"/>
  <c r="K160" i="5"/>
  <c r="I18" i="5"/>
  <c r="J12" i="6" s="1"/>
  <c r="K154" i="5"/>
  <c r="K85" i="5"/>
  <c r="K84" i="5"/>
  <c r="K83" i="5"/>
  <c r="K81" i="5"/>
  <c r="K79" i="5"/>
  <c r="K78" i="5"/>
  <c r="K77" i="5"/>
  <c r="K76" i="5"/>
  <c r="K75" i="5"/>
  <c r="K74" i="5"/>
  <c r="K73" i="5"/>
  <c r="K72" i="5"/>
  <c r="K70" i="5"/>
  <c r="K68" i="5"/>
  <c r="K67" i="5"/>
  <c r="K66" i="5"/>
  <c r="K65" i="5"/>
  <c r="K64" i="5"/>
  <c r="K63" i="5"/>
  <c r="K62" i="5"/>
  <c r="K61" i="5"/>
  <c r="K60" i="5"/>
  <c r="K59" i="5"/>
  <c r="K56" i="5"/>
  <c r="K55" i="5"/>
  <c r="K54" i="5"/>
  <c r="K53" i="5"/>
  <c r="K52" i="5"/>
  <c r="K51" i="5"/>
  <c r="K50" i="5"/>
  <c r="K49" i="5"/>
  <c r="K48" i="5"/>
  <c r="K47" i="5"/>
  <c r="K46" i="5"/>
  <c r="K44" i="5"/>
  <c r="K42" i="5"/>
  <c r="K41" i="5"/>
  <c r="K40" i="5"/>
  <c r="K39" i="5"/>
  <c r="K231" i="5"/>
  <c r="K230" i="5"/>
  <c r="K229" i="5"/>
  <c r="K228" i="5"/>
  <c r="K227" i="5"/>
  <c r="K226" i="5"/>
  <c r="K225" i="5"/>
  <c r="K224" i="5"/>
  <c r="K223" i="5"/>
  <c r="K222" i="5"/>
  <c r="K221" i="5"/>
  <c r="K220" i="5"/>
  <c r="K219" i="5"/>
  <c r="K218" i="5"/>
  <c r="K217" i="5"/>
  <c r="K216" i="5"/>
  <c r="K215" i="5"/>
  <c r="K214" i="5"/>
  <c r="K213" i="5"/>
  <c r="K212" i="5"/>
  <c r="K211" i="5"/>
  <c r="K208" i="5"/>
  <c r="K207" i="5"/>
  <c r="K206" i="5"/>
  <c r="K205" i="5"/>
  <c r="K204" i="5"/>
  <c r="K203" i="5"/>
  <c r="K202" i="5"/>
  <c r="K201" i="5"/>
  <c r="K200" i="5"/>
  <c r="K199" i="5"/>
  <c r="K196" i="5"/>
  <c r="K194" i="5"/>
  <c r="K193" i="5"/>
  <c r="K192" i="5"/>
  <c r="K191" i="5"/>
  <c r="K190" i="5"/>
  <c r="K189" i="5"/>
  <c r="K188" i="5"/>
  <c r="K187" i="5"/>
  <c r="K186" i="5"/>
  <c r="K185" i="5"/>
  <c r="K183" i="5"/>
  <c r="K182" i="5"/>
  <c r="K181" i="5"/>
  <c r="K180" i="5"/>
  <c r="K179" i="5"/>
  <c r="K178" i="5"/>
  <c r="K177" i="5"/>
  <c r="K176" i="5"/>
  <c r="K175" i="5"/>
  <c r="K174" i="5"/>
  <c r="K173" i="5"/>
  <c r="K172" i="5"/>
  <c r="K171" i="5"/>
  <c r="K169" i="5"/>
  <c r="K167" i="5"/>
  <c r="K166" i="5"/>
  <c r="K165" i="5"/>
  <c r="K164" i="5"/>
  <c r="K163" i="5"/>
  <c r="K162" i="5"/>
  <c r="K159" i="5"/>
  <c r="K158" i="5"/>
  <c r="K157" i="5"/>
  <c r="K156" i="5"/>
  <c r="K155" i="5"/>
  <c r="K153" i="5"/>
  <c r="K151" i="5"/>
  <c r="K150" i="5"/>
  <c r="K149" i="5"/>
  <c r="K148" i="5"/>
  <c r="K147" i="5"/>
  <c r="K146" i="5"/>
  <c r="K145" i="5"/>
  <c r="K144" i="5"/>
  <c r="K142" i="5"/>
  <c r="K140" i="5"/>
  <c r="K139" i="5"/>
  <c r="K138" i="5"/>
  <c r="K137" i="5"/>
  <c r="K136" i="5"/>
  <c r="K135" i="5"/>
  <c r="K133" i="5"/>
  <c r="K132" i="5"/>
  <c r="K131" i="5"/>
  <c r="K130" i="5"/>
  <c r="K129" i="5"/>
  <c r="K128" i="5"/>
  <c r="K127" i="5"/>
  <c r="K126" i="5"/>
  <c r="K125" i="5"/>
  <c r="K124" i="5"/>
  <c r="K123" i="5"/>
  <c r="K122" i="5"/>
  <c r="K121" i="5"/>
  <c r="K120" i="5"/>
  <c r="K119" i="5"/>
  <c r="K118" i="5"/>
  <c r="K115" i="5"/>
  <c r="K114" i="5"/>
  <c r="K113" i="5"/>
  <c r="K112" i="5"/>
  <c r="K111" i="5"/>
  <c r="K110" i="5"/>
  <c r="K109" i="5"/>
  <c r="K108" i="5"/>
  <c r="K107" i="5"/>
  <c r="K106" i="5"/>
  <c r="K105" i="5"/>
  <c r="K103" i="5"/>
  <c r="K102" i="5"/>
  <c r="K101" i="5"/>
  <c r="K100" i="5"/>
  <c r="K98" i="5"/>
  <c r="K97" i="5"/>
  <c r="K96" i="5"/>
  <c r="K95" i="5"/>
  <c r="K93" i="5"/>
  <c r="K92" i="5"/>
  <c r="K90" i="5"/>
  <c r="K89" i="5"/>
  <c r="K88" i="5"/>
  <c r="K87" i="5"/>
  <c r="K86" i="5"/>
  <c r="K82" i="5"/>
  <c r="K80" i="5"/>
  <c r="K71" i="5"/>
  <c r="K58" i="5"/>
  <c r="K45" i="5"/>
  <c r="K43" i="5"/>
  <c r="K210" i="5"/>
  <c r="K209" i="5"/>
  <c r="K198" i="5"/>
  <c r="K197" i="5"/>
  <c r="K195" i="5"/>
  <c r="K170" i="5"/>
  <c r="K168" i="5"/>
  <c r="K161" i="5"/>
  <c r="K152" i="5"/>
  <c r="K143" i="5"/>
  <c r="K141" i="5"/>
  <c r="K134" i="5"/>
  <c r="K116" i="5"/>
  <c r="K104" i="5"/>
  <c r="K99" i="5"/>
  <c r="K94" i="5"/>
  <c r="K91" i="5"/>
  <c r="I2" i="9"/>
  <c r="N229" i="5"/>
  <c r="N133" i="5"/>
  <c r="M40" i="5"/>
  <c r="M141" i="5"/>
  <c r="N117" i="5"/>
  <c r="M167" i="5"/>
  <c r="M198" i="5"/>
  <c r="N48" i="5"/>
  <c r="M200" i="5"/>
  <c r="M185" i="5"/>
  <c r="N169" i="5"/>
  <c r="M184" i="5"/>
  <c r="N140" i="5"/>
  <c r="M36" i="5"/>
  <c r="N52" i="5"/>
  <c r="N82" i="5"/>
  <c r="M92" i="5"/>
  <c r="N67" i="5"/>
  <c r="N85" i="5"/>
  <c r="M59" i="5"/>
  <c r="M79" i="5"/>
  <c r="N212" i="5"/>
  <c r="N78" i="5"/>
  <c r="N163" i="5"/>
  <c r="M133" i="5"/>
  <c r="N130" i="5"/>
  <c r="N181" i="5"/>
  <c r="M180" i="5"/>
  <c r="N141" i="5"/>
  <c r="M130" i="5"/>
  <c r="M190" i="5"/>
  <c r="M49" i="5"/>
  <c r="M51" i="5"/>
  <c r="N59" i="5"/>
  <c r="M43" i="5"/>
  <c r="M168" i="5"/>
  <c r="M202" i="5"/>
  <c r="N182" i="5"/>
  <c r="N189" i="5"/>
  <c r="M187" i="5"/>
  <c r="N144" i="5"/>
  <c r="M111" i="5"/>
  <c r="M122" i="5"/>
  <c r="M142" i="5"/>
  <c r="M222" i="5"/>
  <c r="N73" i="5"/>
  <c r="M116" i="5"/>
  <c r="N222" i="5"/>
  <c r="M176" i="5"/>
  <c r="N56" i="5"/>
  <c r="N36" i="5"/>
  <c r="M58" i="5"/>
  <c r="N194" i="5"/>
  <c r="M128" i="5"/>
  <c r="M143" i="5"/>
  <c r="N147" i="5"/>
  <c r="M169" i="5"/>
  <c r="M86" i="5"/>
  <c r="M219" i="5"/>
  <c r="M131" i="5"/>
  <c r="M155" i="5"/>
  <c r="N211" i="5"/>
  <c r="N220" i="5"/>
  <c r="M189" i="5"/>
  <c r="M94" i="5"/>
  <c r="N94" i="5"/>
  <c r="L16" i="5" l="1"/>
  <c r="J8" i="6" s="1"/>
  <c r="E48" i="6" s="1"/>
  <c r="J48" i="6" s="1"/>
  <c r="K51" i="6" s="1"/>
  <c r="G18" i="5"/>
  <c r="J13" i="6" s="1"/>
  <c r="K14" i="6" s="1"/>
  <c r="J18" i="5"/>
  <c r="J17" i="6" s="1"/>
  <c r="K36" i="5"/>
  <c r="M35" i="5"/>
  <c r="M16" i="5" s="1"/>
  <c r="K37" i="5"/>
  <c r="K33" i="5"/>
  <c r="F16" i="5"/>
  <c r="K38" i="5"/>
  <c r="K34" i="5"/>
  <c r="N35" i="5"/>
  <c r="N16" i="5" s="1"/>
  <c r="H35" i="5"/>
  <c r="K35" i="5" s="1"/>
  <c r="I9" i="6" l="1"/>
  <c r="K16" i="5"/>
  <c r="I17" i="5"/>
  <c r="J11" i="6"/>
  <c r="E25" i="6" s="1"/>
  <c r="J25" i="6" s="1"/>
  <c r="J10" i="6"/>
  <c r="E23" i="6" s="1"/>
  <c r="J23" i="6" s="1"/>
  <c r="H18" i="5"/>
  <c r="J18" i="6" s="1"/>
  <c r="K19" i="6" s="1"/>
  <c r="K45" i="6" l="1"/>
  <c r="M54" i="6" s="1"/>
  <c r="M81" i="6" s="1"/>
  <c r="K44" i="7" s="1"/>
  <c r="K50" i="7" s="1"/>
  <c r="G17" i="5"/>
  <c r="G16" i="5" s="1"/>
  <c r="K46" i="7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Falsch" type="6" refreshedVersion="0" background="1">
    <textPr prompt="0" sourceFile="Falsch" decimal="," thousands=".">
      <textFields>
        <textField/>
      </textFields>
    </textPr>
  </connection>
  <connection id="2" xr16:uid="{00000000-0015-0000-FFFF-FFFF01000000}" name="Falsch1" type="6" refreshedVersion="0" background="1">
    <textPr prompt="0" sourceFile="Falsch" decimal="," thousands=".">
      <textFields>
        <textField/>
      </textFields>
    </textPr>
  </connection>
  <connection id="3" xr16:uid="{00000000-0015-0000-FFFF-FFFF02000000}" name="Falsch2" type="6" refreshedVersion="0" background="1">
    <textPr prompt="0" sourceFile="Falsch" decimal="," thousands=".">
      <textFields>
        <textField/>
      </textFields>
    </textPr>
  </connection>
  <connection id="4" xr16:uid="{00000000-0015-0000-FFFF-FFFF03000000}" name="Falsch3" type="6" refreshedVersion="0" background="1">
    <textPr prompt="0" sourceFile="Falsch" decimal="," thousands=".">
      <textFields>
        <textField/>
      </textFields>
    </textPr>
  </connection>
</connections>
</file>

<file path=xl/sharedStrings.xml><?xml version="1.0" encoding="utf-8"?>
<sst xmlns="http://schemas.openxmlformats.org/spreadsheetml/2006/main" count="9781" uniqueCount="2439">
  <si>
    <r>
      <t xml:space="preserve">Grundbedarf an Unterrichtsstunden </t>
    </r>
    <r>
      <rPr>
        <sz val="12"/>
        <rFont val="Times New Roman"/>
        <family val="1"/>
      </rPr>
      <t>(Überträge aus Formblatt 1)</t>
    </r>
  </si>
  <si>
    <t>Teilungsstunden Blockunterricht</t>
  </si>
  <si>
    <t>Grundbedarf  Blockunterricht</t>
  </si>
  <si>
    <t>ab Jgst. 10 Obb - München, Mfr - Lauf</t>
  </si>
  <si>
    <t>ab Jgst. 10 Mfr - Lauf, Ob - München</t>
  </si>
  <si>
    <t>ab Jgst. 11 Schw - Höchstädt/ Donau</t>
  </si>
  <si>
    <t>ab Jgst. 11 Obb - München,  Schw - Höchstädt/ Donau</t>
  </si>
  <si>
    <t>ab Jgst. 10 Schw - Höchstädt/ Donau</t>
  </si>
  <si>
    <t>0366.10</t>
  </si>
  <si>
    <t>0366.11</t>
  </si>
  <si>
    <t>0366.12</t>
  </si>
  <si>
    <t>1465.10</t>
  </si>
  <si>
    <t>1465.11</t>
  </si>
  <si>
    <t>1465.12</t>
  </si>
  <si>
    <t>0367.10</t>
  </si>
  <si>
    <t>0367.11</t>
  </si>
  <si>
    <t>0367.12</t>
  </si>
  <si>
    <t>Produktgestalter - Textil</t>
  </si>
  <si>
    <t>0618.10</t>
  </si>
  <si>
    <t>Textillaborant</t>
  </si>
  <si>
    <t>0634.10</t>
  </si>
  <si>
    <t>Kürschner</t>
  </si>
  <si>
    <t>ab Jgst. 10 Mfr - Fürth</t>
  </si>
  <si>
    <t>0635.10</t>
  </si>
  <si>
    <t>0178.10</t>
  </si>
  <si>
    <t>0178.11</t>
  </si>
  <si>
    <t>0178.12</t>
  </si>
  <si>
    <t>3009.10</t>
  </si>
  <si>
    <t>2085.10</t>
  </si>
  <si>
    <t>1311.10</t>
  </si>
  <si>
    <t>2085.11</t>
  </si>
  <si>
    <t>2085.12</t>
  </si>
  <si>
    <t>Orthopädieschuhmacher</t>
  </si>
  <si>
    <t>0637.10</t>
  </si>
  <si>
    <t>Sattler</t>
  </si>
  <si>
    <t>Schuhfertiger</t>
  </si>
  <si>
    <t>Segelmacher</t>
  </si>
  <si>
    <t>Textilreiniger</t>
  </si>
  <si>
    <t>ab Jgst. 10 Mfr - Nürnberg</t>
  </si>
  <si>
    <t>0601.11</t>
  </si>
  <si>
    <t>0602.11</t>
  </si>
  <si>
    <t>0603.11</t>
  </si>
  <si>
    <t>0607.11</t>
  </si>
  <si>
    <t>0610.11</t>
  </si>
  <si>
    <t>0615.11</t>
  </si>
  <si>
    <t>0617.11</t>
  </si>
  <si>
    <t>0618.11</t>
  </si>
  <si>
    <t>0634.11</t>
  </si>
  <si>
    <t>0635.11</t>
  </si>
  <si>
    <t>0637.11</t>
  </si>
  <si>
    <t>0601.12</t>
  </si>
  <si>
    <t>0602.12</t>
  </si>
  <si>
    <t>0603.12</t>
  </si>
  <si>
    <t>0610.12</t>
  </si>
  <si>
    <t>Müller (Verfahrenstechnologe in der Mühlen- und Futtermittelwirtschaft)</t>
  </si>
  <si>
    <t>0615.12</t>
  </si>
  <si>
    <t>0617.12</t>
  </si>
  <si>
    <t>0618.12</t>
  </si>
  <si>
    <t>0634.12</t>
  </si>
  <si>
    <t>0635.12</t>
  </si>
  <si>
    <t>0637.12</t>
  </si>
  <si>
    <t>0618.13</t>
  </si>
  <si>
    <t>0635.13</t>
  </si>
  <si>
    <t>0701.10</t>
  </si>
  <si>
    <t>Biologielaborant</t>
  </si>
  <si>
    <t>Chemie</t>
  </si>
  <si>
    <t>0145.12v</t>
  </si>
  <si>
    <t>Verkürzerklassen</t>
  </si>
  <si>
    <t>0130.12v</t>
  </si>
  <si>
    <t>1230.10</t>
  </si>
  <si>
    <t>ab Jgst. 11 Obb - München, Ufr - Würzburg</t>
  </si>
  <si>
    <t>Chemielaborant</t>
  </si>
  <si>
    <t>Chemielaborjungwerker</t>
  </si>
  <si>
    <t>Lacklaborant</t>
  </si>
  <si>
    <t>ab Jgst. 11 BW - Stuttgart</t>
  </si>
  <si>
    <t>0704.10</t>
  </si>
  <si>
    <t>Milchwirtschaftlicher Laborant</t>
  </si>
  <si>
    <t>0705.10</t>
  </si>
  <si>
    <t>Chemikant</t>
  </si>
  <si>
    <t>Maschinen- und Anlagenführer - Metall- und Kunststofftechnik (Metalltechnik)</t>
  </si>
  <si>
    <t>Maschinen- und Anlagenführer - Metall- und Kunststofftechnik (Kunststofftechnik)</t>
  </si>
  <si>
    <t>Maschinen- und Anlagenführer - Lebensmitteltechnik (Fachkraft für Lebensmitteltechnik)</t>
  </si>
  <si>
    <t>Maschinen- und Anlagenführer - Lebensmitteltechnik (Brauer und Mälzer)</t>
  </si>
  <si>
    <t>Maschinen- und Anlagenführer - Druckweiter- und Papierverarbeitung (Buchbinder)</t>
  </si>
  <si>
    <t>Maschinen- und Anlagenführer - Druckweiter- und Papierverarbeitung (Packmitteltechnologe)</t>
  </si>
  <si>
    <t>Pharmakant</t>
  </si>
  <si>
    <t>1451.10</t>
  </si>
  <si>
    <t>1451.11</t>
  </si>
  <si>
    <t>1451.12</t>
  </si>
  <si>
    <t>0293.10</t>
  </si>
  <si>
    <t>Technischer Modellbauer - Anschauung</t>
  </si>
  <si>
    <t>0268.10</t>
  </si>
  <si>
    <t>0268.12</t>
  </si>
  <si>
    <t>Technischer Modellbauer - Gießerei</t>
  </si>
  <si>
    <t>0293.11</t>
  </si>
  <si>
    <t>ab Jgst. 12 HE - Frankfurt</t>
  </si>
  <si>
    <t>Werkfeuerwehrmann</t>
  </si>
  <si>
    <t>0135.10</t>
  </si>
  <si>
    <t>Kaufmann für Büromanagement</t>
  </si>
  <si>
    <t>0231.12</t>
  </si>
  <si>
    <t>0232.12</t>
  </si>
  <si>
    <t>0235.12</t>
  </si>
  <si>
    <t>0250.12</t>
  </si>
  <si>
    <t>0251.12</t>
  </si>
  <si>
    <t>0252.12</t>
  </si>
  <si>
    <t>0253.12</t>
  </si>
  <si>
    <t>0264.12</t>
  </si>
  <si>
    <t>0265.12</t>
  </si>
  <si>
    <t>0266.12</t>
  </si>
  <si>
    <t>0267.12</t>
  </si>
  <si>
    <t>0270.12</t>
  </si>
  <si>
    <t>0273.12</t>
  </si>
  <si>
    <t>0274.12</t>
  </si>
  <si>
    <t>0276.12</t>
  </si>
  <si>
    <t>0277.12</t>
  </si>
  <si>
    <t>0280.12</t>
  </si>
  <si>
    <t>0281.12</t>
  </si>
  <si>
    <t>0282.12</t>
  </si>
  <si>
    <t>0204.13</t>
  </si>
  <si>
    <t>0207.13</t>
  </si>
  <si>
    <t>0208.13</t>
  </si>
  <si>
    <t>0209.13</t>
  </si>
  <si>
    <t>0210.13</t>
  </si>
  <si>
    <t>0211.13</t>
  </si>
  <si>
    <t>0227.13</t>
  </si>
  <si>
    <t>0230.13</t>
  </si>
  <si>
    <t>0231.13</t>
  </si>
  <si>
    <t>0232.13</t>
  </si>
  <si>
    <t>0235.13</t>
  </si>
  <si>
    <t>0264.13</t>
  </si>
  <si>
    <t>0280.13</t>
  </si>
  <si>
    <t>0281.13</t>
  </si>
  <si>
    <t>0282.13</t>
  </si>
  <si>
    <t>0290.13</t>
  </si>
  <si>
    <t>0292.13</t>
  </si>
  <si>
    <t>Goldschmied</t>
  </si>
  <si>
    <t>Mono</t>
  </si>
  <si>
    <t>ab Jgst. 10 Obb - München, Ufr - Würzburg</t>
  </si>
  <si>
    <t>Silberschmied</t>
  </si>
  <si>
    <t>2009.10</t>
  </si>
  <si>
    <t>ab Jgst. 10 Mfr - Rothenburg o. d. Tauber</t>
  </si>
  <si>
    <t>2011.10</t>
  </si>
  <si>
    <t>ab Jgst. 10 Ndb - Zwiesel</t>
  </si>
  <si>
    <t>Glasapparatebauer</t>
  </si>
  <si>
    <t>ab Jgst. 10 Ndb Zwiesel</t>
  </si>
  <si>
    <t>Glasbläser - Christbaumschmuck</t>
  </si>
  <si>
    <t>Glasbläser - Glasgestaltung</t>
  </si>
  <si>
    <t>Glasbläser - Menschenaugen</t>
  </si>
  <si>
    <t>Glasbläser - Tieraugen</t>
  </si>
  <si>
    <t>ab Jgst. 10 NS - Bad Zwischenahn-Rostrup, wenn gewünscht</t>
  </si>
  <si>
    <t>Servicekraft für Schutz und Sicherheit</t>
  </si>
  <si>
    <t>ab Jgst. 10 Ofr - Forchheim, Obb  -Neuburg</t>
  </si>
  <si>
    <t>Glasmacher</t>
  </si>
  <si>
    <t>Glasveredler FR Glasmalerei und Kunstverglasung</t>
  </si>
  <si>
    <t>0108.12v</t>
  </si>
  <si>
    <t>0111.12v</t>
  </si>
  <si>
    <t>0119.12v</t>
  </si>
  <si>
    <t>0144.12v</t>
  </si>
  <si>
    <t>0128.12v</t>
  </si>
  <si>
    <t>0115.12</t>
  </si>
  <si>
    <t>0115.12v</t>
  </si>
  <si>
    <t>0155.12</t>
  </si>
  <si>
    <t>0155.12v</t>
  </si>
  <si>
    <t>0107.10</t>
  </si>
  <si>
    <t>0107.12v</t>
  </si>
  <si>
    <t>0105.12v</t>
  </si>
  <si>
    <t>0127.12v</t>
  </si>
  <si>
    <t>0146.12v</t>
  </si>
  <si>
    <t>0143.12v</t>
  </si>
  <si>
    <t>Glasveredler FR Kanten- und Flächenveredelung</t>
  </si>
  <si>
    <t>0175.10</t>
  </si>
  <si>
    <t>0175.11</t>
  </si>
  <si>
    <t>0175.12</t>
  </si>
  <si>
    <t>Glasveredler FR Schliff und Gravur</t>
  </si>
  <si>
    <t>2013.10</t>
  </si>
  <si>
    <t>Glas- und Porzellanmaler</t>
  </si>
  <si>
    <t>ab Jgst. 10 Ndb - Zwiesel, Ofr - Selb</t>
  </si>
  <si>
    <t>2014.10</t>
  </si>
  <si>
    <t>ab Jgst. 10 Ndb - Vilshofen</t>
  </si>
  <si>
    <t>2016.10</t>
  </si>
  <si>
    <t>Feinoptiker</t>
  </si>
  <si>
    <t>Verfahrensmechaniker für Brillenoptik</t>
  </si>
  <si>
    <t>2018.10</t>
  </si>
  <si>
    <t>Verfahrensmechaniker Glastechnik</t>
  </si>
  <si>
    <t>2019.10</t>
  </si>
  <si>
    <t>Augenoptiker</t>
  </si>
  <si>
    <t>0123.12</t>
  </si>
  <si>
    <t>0123.12v</t>
  </si>
  <si>
    <t>Stanz- und Umformmechaniker</t>
  </si>
  <si>
    <t>Fachkraft für Metalltechnik - Konstruktionstechnik</t>
  </si>
  <si>
    <t>Fachkraft für Metalltechnik - Montagetechnik</t>
  </si>
  <si>
    <t>Fachkraft für Metalltechnik - Umform- und Drahttechnik</t>
  </si>
  <si>
    <t>Fachkraft für Metalltechnik - Zerspanungstechnik</t>
  </si>
  <si>
    <t>ab Jgst. 10 Schw - Lauingen</t>
  </si>
  <si>
    <t>1461.12</t>
  </si>
  <si>
    <t>Mechaniker für Reifen- und Vulkanisationstechn. FR Reifen- und Fahrwerktechn.</t>
  </si>
  <si>
    <t>Mechaniker für Reifen- und Vulkanisationstechn. FR Vulkanisationstechnik</t>
  </si>
  <si>
    <t>Fachkraft für Kreislauf- und Abfallwirtschaft</t>
  </si>
  <si>
    <t>Fachkraft für Rohr-, Kanal- und Industrieservice</t>
  </si>
  <si>
    <t>Fachkraft für Wasserversorgungstechnik</t>
  </si>
  <si>
    <t>0701.11</t>
  </si>
  <si>
    <t>0702.11</t>
  </si>
  <si>
    <t>0704.11</t>
  </si>
  <si>
    <t>0705.11</t>
  </si>
  <si>
    <t>0706.11</t>
  </si>
  <si>
    <t>ab Jgst. 11 Mfr. - Lauf a. d. Pegnitz</t>
  </si>
  <si>
    <t>0710.11</t>
  </si>
  <si>
    <t>0712.11</t>
  </si>
  <si>
    <t>0713.11</t>
  </si>
  <si>
    <t>0720.11</t>
  </si>
  <si>
    <t>0701.12</t>
  </si>
  <si>
    <t>0702.12</t>
  </si>
  <si>
    <t>0704.12</t>
  </si>
  <si>
    <t>0705.12</t>
  </si>
  <si>
    <t>0710.12</t>
  </si>
  <si>
    <t>0712.12</t>
  </si>
  <si>
    <t>0713.12</t>
  </si>
  <si>
    <t>0720.12</t>
  </si>
  <si>
    <t>0721.12</t>
  </si>
  <si>
    <t>0722.12</t>
  </si>
  <si>
    <t>0723.12</t>
  </si>
  <si>
    <t>0701.13</t>
  </si>
  <si>
    <t>0702.13</t>
  </si>
  <si>
    <t>0705.13</t>
  </si>
  <si>
    <t>0710.13</t>
  </si>
  <si>
    <t>0712.13</t>
  </si>
  <si>
    <t>0801.10</t>
  </si>
  <si>
    <t>Druck</t>
  </si>
  <si>
    <t>0808.10</t>
  </si>
  <si>
    <t>Buchbinder</t>
  </si>
  <si>
    <t>0810.10</t>
  </si>
  <si>
    <t>0821.10</t>
  </si>
  <si>
    <t>0801.11</t>
  </si>
  <si>
    <t>0805.11</t>
  </si>
  <si>
    <t>ab Jgst. 11 Mfr - Nürnberg, Obb - München</t>
  </si>
  <si>
    <t>0808.11</t>
  </si>
  <si>
    <t>0810.11</t>
  </si>
  <si>
    <t>integriertes Plusprogramm</t>
  </si>
  <si>
    <t>0821.11</t>
  </si>
  <si>
    <t>0801.12</t>
  </si>
  <si>
    <t>0805.12</t>
  </si>
  <si>
    <t>0808.12</t>
  </si>
  <si>
    <t>0821.12</t>
  </si>
  <si>
    <t>Elektro</t>
  </si>
  <si>
    <t>0325.10</t>
  </si>
  <si>
    <t>Fachangestellter für Arbeitsmarktdienstleistungen</t>
  </si>
  <si>
    <t>Metallbildner - Gürtler- und Metalldrücktechnik</t>
  </si>
  <si>
    <t>Kaufmann im Gesundheitswesen</t>
  </si>
  <si>
    <t>2050.10</t>
  </si>
  <si>
    <t>ab Jgst. 10 Ofr - Lichtenfels</t>
  </si>
  <si>
    <t>2051.10</t>
  </si>
  <si>
    <t>2052.10</t>
  </si>
  <si>
    <t>Zahntechniker</t>
  </si>
  <si>
    <t>2053.10</t>
  </si>
  <si>
    <t>Fachangestellter für Bäderbetriebe</t>
  </si>
  <si>
    <t>2054.10</t>
  </si>
  <si>
    <t>Uhrmacher</t>
  </si>
  <si>
    <t>2055.10</t>
  </si>
  <si>
    <t>2057.10</t>
  </si>
  <si>
    <t>Fachkraft für Schutz und Sicherheit</t>
  </si>
  <si>
    <t>ab Jgst. 11 Opf - Regensburg</t>
  </si>
  <si>
    <t>Kommentar</t>
  </si>
  <si>
    <t>2070.10</t>
  </si>
  <si>
    <t>Mediengestalter Bild und Ton</t>
  </si>
  <si>
    <t>2071.10</t>
  </si>
  <si>
    <t>Film- und Videoeditor</t>
  </si>
  <si>
    <t>2080.10</t>
  </si>
  <si>
    <t>Florist</t>
  </si>
  <si>
    <t>2081.10</t>
  </si>
  <si>
    <t>Seiler</t>
  </si>
  <si>
    <t>2082.10</t>
  </si>
  <si>
    <t>Bestattungsfachkraft</t>
  </si>
  <si>
    <t>ab Jgst. 10 Ufr - Bad Kissingen (Münnerstadt)</t>
  </si>
  <si>
    <t>Fachinformatiker - Anwendungsentwicklung</t>
  </si>
  <si>
    <t>Fachinformatiker - Systemintegration</t>
  </si>
  <si>
    <t>3002.10</t>
  </si>
  <si>
    <t>2006.10</t>
  </si>
  <si>
    <t>Formblatt 1: Ermittlung der Unterrichtsbedarfe</t>
  </si>
  <si>
    <t>Formblatt 5: Gesamtbedarf an Unterrichtsstunden</t>
  </si>
  <si>
    <t>Einstiegsqualifizierung f. Jugendliche o. AV</t>
  </si>
  <si>
    <t>2001.11</t>
  </si>
  <si>
    <t>2009.11</t>
  </si>
  <si>
    <t>2011.11</t>
  </si>
  <si>
    <t>2013.11</t>
  </si>
  <si>
    <t>2014.11</t>
  </si>
  <si>
    <t>2016.11</t>
  </si>
  <si>
    <t>2018.11</t>
  </si>
  <si>
    <t>2019.11</t>
  </si>
  <si>
    <t>2021.11</t>
  </si>
  <si>
    <t>2022.11</t>
  </si>
  <si>
    <t>2025.11</t>
  </si>
  <si>
    <t>2031.11</t>
  </si>
  <si>
    <t>2032.11</t>
  </si>
  <si>
    <t>2039.11</t>
  </si>
  <si>
    <t>2041.11</t>
  </si>
  <si>
    <t>2042.11</t>
  </si>
  <si>
    <t>2044.11</t>
  </si>
  <si>
    <t>2045.11</t>
  </si>
  <si>
    <t>2046.11</t>
  </si>
  <si>
    <t>2047.11</t>
  </si>
  <si>
    <t>2048.11</t>
  </si>
  <si>
    <t>2050.11</t>
  </si>
  <si>
    <t>2051.11</t>
  </si>
  <si>
    <t>2052.11</t>
  </si>
  <si>
    <t>2053.11</t>
  </si>
  <si>
    <t>2054.11</t>
  </si>
  <si>
    <t>2055.11</t>
  </si>
  <si>
    <t>2057.11</t>
  </si>
  <si>
    <t>2070.11</t>
  </si>
  <si>
    <t>2071.11</t>
  </si>
  <si>
    <t>2080.11</t>
  </si>
  <si>
    <t>2081.11</t>
  </si>
  <si>
    <t>2082.11</t>
  </si>
  <si>
    <t>2091.11</t>
  </si>
  <si>
    <t>2093.11</t>
  </si>
  <si>
    <t>2001.12</t>
  </si>
  <si>
    <t>2009.12</t>
  </si>
  <si>
    <t>2011.12</t>
  </si>
  <si>
    <t>2013.12</t>
  </si>
  <si>
    <t>2014.12</t>
  </si>
  <si>
    <t>2016.12</t>
  </si>
  <si>
    <t>2018.12</t>
  </si>
  <si>
    <t>2019.12</t>
  </si>
  <si>
    <t>2021.12</t>
  </si>
  <si>
    <t>2022.12</t>
  </si>
  <si>
    <t>2031.12</t>
  </si>
  <si>
    <t>2032.12</t>
  </si>
  <si>
    <t>2039.12</t>
  </si>
  <si>
    <t>2041.12</t>
  </si>
  <si>
    <t>2042.12</t>
  </si>
  <si>
    <t>2044.12</t>
  </si>
  <si>
    <t>2045.12</t>
  </si>
  <si>
    <t>2046.12</t>
  </si>
  <si>
    <t>2048.12</t>
  </si>
  <si>
    <t>2051.12</t>
  </si>
  <si>
    <t>2052.12</t>
  </si>
  <si>
    <t>2053.12</t>
  </si>
  <si>
    <t>2054.12</t>
  </si>
  <si>
    <t>2055.12</t>
  </si>
  <si>
    <t>2057.12</t>
  </si>
  <si>
    <t>Jgst. 10 SN - Wurzen</t>
  </si>
  <si>
    <t>2070.12</t>
  </si>
  <si>
    <t>2071.12</t>
  </si>
  <si>
    <t>2080.12</t>
  </si>
  <si>
    <t>2081.12</t>
  </si>
  <si>
    <t>2082.12</t>
  </si>
  <si>
    <t>2091.12</t>
  </si>
  <si>
    <t>2092.12</t>
  </si>
  <si>
    <t>2093.12</t>
  </si>
  <si>
    <t>2001.13</t>
  </si>
  <si>
    <t>2016.13</t>
  </si>
  <si>
    <t>2052.13</t>
  </si>
  <si>
    <t>0101.10</t>
  </si>
  <si>
    <t>Automobilkaufmann</t>
  </si>
  <si>
    <t>Wirtschaft</t>
  </si>
  <si>
    <t>Bankkaufmann</t>
  </si>
  <si>
    <t>Buchhändler</t>
  </si>
  <si>
    <t>Kaufmann für audiovisuelle Medien</t>
  </si>
  <si>
    <t>0361.10</t>
  </si>
  <si>
    <t>0362.10</t>
  </si>
  <si>
    <t>0363.10</t>
  </si>
  <si>
    <t>0318.11</t>
  </si>
  <si>
    <t>0325.11</t>
  </si>
  <si>
    <t>0326.11</t>
  </si>
  <si>
    <t>0327.11</t>
  </si>
  <si>
    <t>0330.11</t>
  </si>
  <si>
    <t>0331.11</t>
  </si>
  <si>
    <t>0332.11</t>
  </si>
  <si>
    <t>0333.11</t>
  </si>
  <si>
    <t>0334.11</t>
  </si>
  <si>
    <t>0335.11</t>
  </si>
  <si>
    <t>0336.11</t>
  </si>
  <si>
    <t>1311.11</t>
  </si>
  <si>
    <t>1311.12</t>
  </si>
  <si>
    <t>0338.11</t>
  </si>
  <si>
    <t>0340.11</t>
  </si>
  <si>
    <t>0341.11</t>
  </si>
  <si>
    <t>0361.11</t>
  </si>
  <si>
    <t>0362.11</t>
  </si>
  <si>
    <t>0363.11</t>
  </si>
  <si>
    <t>0318.12</t>
  </si>
  <si>
    <t>0325.12</t>
  </si>
  <si>
    <t>0326.12</t>
  </si>
  <si>
    <t>0327.12</t>
  </si>
  <si>
    <t>0330.12</t>
  </si>
  <si>
    <t>0331.12</t>
  </si>
  <si>
    <t>0332.12</t>
  </si>
  <si>
    <t>0333.12</t>
  </si>
  <si>
    <t>0334.12</t>
  </si>
  <si>
    <t>0335.12</t>
  </si>
  <si>
    <t>0336.12</t>
  </si>
  <si>
    <t>0338.12</t>
  </si>
  <si>
    <t>0340.12</t>
  </si>
  <si>
    <t>0341.12</t>
  </si>
  <si>
    <t>für BS+, Anzahl an Gruppen:</t>
  </si>
  <si>
    <t>Teilungsbedarf an Unterrichtsstunden</t>
  </si>
  <si>
    <t>4.1</t>
  </si>
  <si>
    <t>4.2</t>
  </si>
  <si>
    <t>4.3</t>
  </si>
  <si>
    <t>5.3</t>
  </si>
  <si>
    <t>für Klassen:  unter 16 Schüler</t>
  </si>
  <si>
    <t>für ausfallenden Pflichtunterricht (Gesamtsumme)</t>
  </si>
  <si>
    <t>7.1</t>
  </si>
  <si>
    <t>7.2</t>
  </si>
  <si>
    <t>7.3</t>
  </si>
  <si>
    <t>7.4</t>
  </si>
  <si>
    <t>7.5</t>
  </si>
  <si>
    <t>7.6</t>
  </si>
  <si>
    <t>JoA - sonstige</t>
  </si>
  <si>
    <t>1315.11</t>
  </si>
  <si>
    <t>1315.10</t>
  </si>
  <si>
    <t>1315.12</t>
  </si>
  <si>
    <t xml:space="preserve"> (Summe aus 1.6 + 2. + 3.3 + 4.3 abzüglich 5.3)</t>
  </si>
  <si>
    <t>Summe des Grundbedarfs an Unterrichtsstunden</t>
  </si>
  <si>
    <t>00</t>
  </si>
  <si>
    <t>Summe des Teilungsbedarfs an Unterrichtsstunden</t>
  </si>
  <si>
    <t>Praktikanten (EQ-Maßnahme)</t>
  </si>
  <si>
    <t xml:space="preserve">Anzahl an Prüflingen des vorherigen Schuljahres: </t>
  </si>
  <si>
    <t>0361.12</t>
  </si>
  <si>
    <t>0362.12</t>
  </si>
  <si>
    <t>0363.12</t>
  </si>
  <si>
    <t>0326.13</t>
  </si>
  <si>
    <t>Koch</t>
  </si>
  <si>
    <t>Ernährung</t>
  </si>
  <si>
    <t>1202.10</t>
  </si>
  <si>
    <t>Fachkraft im Gastgewerbe</t>
  </si>
  <si>
    <t>Fachmann für Systemgastronomie</t>
  </si>
  <si>
    <t>Hotelfachmann</t>
  </si>
  <si>
    <t>Hotelkaufmann</t>
  </si>
  <si>
    <t>Restaurantfachmann</t>
  </si>
  <si>
    <t>1207.10</t>
  </si>
  <si>
    <t>Fleischer</t>
  </si>
  <si>
    <t>1208.10</t>
  </si>
  <si>
    <t>Bäcker</t>
  </si>
  <si>
    <t>Konditor</t>
  </si>
  <si>
    <t>1212.10</t>
  </si>
  <si>
    <t>1303.10</t>
  </si>
  <si>
    <t>ab Jgst. 10 Obb - München, Mfr - Triesdorf</t>
  </si>
  <si>
    <t>ab Jgst. 10 NRW - Dortmund</t>
  </si>
  <si>
    <t>Produktionstechnologe</t>
  </si>
  <si>
    <t>1212.10a</t>
  </si>
  <si>
    <t>Hauswirtschafterin</t>
  </si>
  <si>
    <t>0113.12</t>
  </si>
  <si>
    <t>0114.12</t>
  </si>
  <si>
    <t>0118.12</t>
  </si>
  <si>
    <t>0118.12v</t>
  </si>
  <si>
    <t>0119.12</t>
  </si>
  <si>
    <t>0121.12</t>
  </si>
  <si>
    <t>0122.12</t>
  </si>
  <si>
    <t>0122.12v</t>
  </si>
  <si>
    <t>0127.12</t>
  </si>
  <si>
    <t>0128.12</t>
  </si>
  <si>
    <t>0130.12</t>
  </si>
  <si>
    <t>0131.12</t>
  </si>
  <si>
    <t>0132.12</t>
  </si>
  <si>
    <t>0140.12</t>
  </si>
  <si>
    <t>0141.12</t>
  </si>
  <si>
    <t>0142.12</t>
  </si>
  <si>
    <t>0143.12</t>
  </si>
  <si>
    <t>0144.12</t>
  </si>
  <si>
    <t>0145.12</t>
  </si>
  <si>
    <t>0146.12</t>
  </si>
  <si>
    <t>0148.12</t>
  </si>
  <si>
    <t>0151.12</t>
  </si>
  <si>
    <t>1450.11</t>
  </si>
  <si>
    <t>0160.12</t>
  </si>
  <si>
    <t>0161.12</t>
  </si>
  <si>
    <t>0162.12</t>
  </si>
  <si>
    <t>0000.00</t>
  </si>
  <si>
    <t>Asphaltbauer</t>
  </si>
  <si>
    <t>ab Jgst. 10 NRW - Essen</t>
  </si>
  <si>
    <t>Binnenschiffer</t>
  </si>
  <si>
    <t>ab Jgst. 10 NRW - Duisburg (Homberg)</t>
  </si>
  <si>
    <t>Medienkaufmann für Digital und Print</t>
  </si>
  <si>
    <t>2096.10</t>
  </si>
  <si>
    <t>Mathematisch-technischer Softwareentwickler</t>
  </si>
  <si>
    <t>2096.11</t>
  </si>
  <si>
    <t>2096.12</t>
  </si>
  <si>
    <t>Mediengestalter Digital und Print - FR Beratung und Planung</t>
  </si>
  <si>
    <t>Mediengestalter Digital und Print - FR Konzeption und Visualisierung</t>
  </si>
  <si>
    <t>Mediengestalter Digital und Print - FR Gestaltung und Technik</t>
  </si>
  <si>
    <t>Fachverkäufer im Lebensmittelhandwerk - Fleischerei</t>
  </si>
  <si>
    <t>Fachverkäufer im Lebensmittelhandwerk - Bäckerei/Konditorei</t>
  </si>
  <si>
    <t>Biologiemodellmacher</t>
  </si>
  <si>
    <t>ab Jgst. 10 TH - Sonneberg</t>
  </si>
  <si>
    <t>Bootsbauer</t>
  </si>
  <si>
    <t>ab Jgst. 10 SH - Lübeck</t>
  </si>
  <si>
    <t>Brenner</t>
  </si>
  <si>
    <t>ab Jgst. 10 NRW - Köln</t>
  </si>
  <si>
    <t>Bühnenmaler und Bühnenplastiker</t>
  </si>
  <si>
    <t>ab Jgst. 10 BW - Baden Baden</t>
  </si>
  <si>
    <t>Destillateur</t>
  </si>
  <si>
    <t>Edelsteinfasser</t>
  </si>
  <si>
    <t>ab Jgst. 10 BW - Pforzheim</t>
  </si>
  <si>
    <t>Fachkraft Agrarservice</t>
  </si>
  <si>
    <t>Fachkraft für Fruchtsafttechnik</t>
  </si>
  <si>
    <t>ab Jgst. 10 HE - Geisenheim</t>
  </si>
  <si>
    <t>Fachkraft für Straßen- und Verkehrstechnik</t>
  </si>
  <si>
    <t>ab Jgst. 10 HE - Frankfurt</t>
  </si>
  <si>
    <t>ab Jgst. 10 NRW - Solingen</t>
  </si>
  <si>
    <t>Fachkraft für Wasserwirtschaft</t>
  </si>
  <si>
    <t>Feinpolierer</t>
  </si>
  <si>
    <t>Gebäudereiniger</t>
  </si>
  <si>
    <t>1450.12</t>
  </si>
  <si>
    <t>0115.11</t>
  </si>
  <si>
    <t>Fachangestellter für Medien- und Informationsdienste</t>
  </si>
  <si>
    <t>2060.13</t>
  </si>
  <si>
    <t>2066.13</t>
  </si>
  <si>
    <t>2067.13</t>
  </si>
  <si>
    <t>2068.13</t>
  </si>
  <si>
    <t>2075.10</t>
  </si>
  <si>
    <t>2075.11</t>
  </si>
  <si>
    <t>2075.12</t>
  </si>
  <si>
    <t>ab Jgst. 10 BW - Stuttgart</t>
  </si>
  <si>
    <t>Orgel- und Harmoniumbauer</t>
  </si>
  <si>
    <t>Papiertechnologe</t>
  </si>
  <si>
    <t>ab Jgst. 10 BW - Gernsbach</t>
  </si>
  <si>
    <t>Vorgänger Papiermacher</t>
  </si>
  <si>
    <t>Pelzveredler</t>
  </si>
  <si>
    <t>Schädlingsbekämpfer</t>
  </si>
  <si>
    <t>ab Jgst. 10 NRW - Gelsenkirchen</t>
  </si>
  <si>
    <t>ab Jgst. 10 RLP - Pirmasens</t>
  </si>
  <si>
    <t>Thermometermacher</t>
  </si>
  <si>
    <t>ab Jgst. 10 BW - Wertheim</t>
  </si>
  <si>
    <t>Wasserbauer</t>
  </si>
  <si>
    <t>9999.10</t>
  </si>
  <si>
    <t>0224.13</t>
  </si>
  <si>
    <t>0330.13</t>
  </si>
  <si>
    <t>0331.13</t>
  </si>
  <si>
    <t>0332.13</t>
  </si>
  <si>
    <t>0341.13</t>
  </si>
  <si>
    <t>0340.13</t>
  </si>
  <si>
    <t>0338.13</t>
  </si>
  <si>
    <t>0336.13</t>
  </si>
  <si>
    <t>0335.13</t>
  </si>
  <si>
    <t>0334.13</t>
  </si>
  <si>
    <t>0333.13</t>
  </si>
  <si>
    <t>Berufsschule zur sonderpädagogischen Förderung</t>
  </si>
  <si>
    <t>0707.12</t>
  </si>
  <si>
    <t>0708.12</t>
  </si>
  <si>
    <t>0707.13</t>
  </si>
  <si>
    <t>0707.11</t>
  </si>
  <si>
    <t>0708.11</t>
  </si>
  <si>
    <t>0708.13</t>
  </si>
  <si>
    <t>ab Jgst. 11 Mfr - Triesdorf</t>
  </si>
  <si>
    <t>1205.12v</t>
  </si>
  <si>
    <t>1206.12v</t>
  </si>
  <si>
    <t>0371.13</t>
  </si>
  <si>
    <t>0922.10</t>
  </si>
  <si>
    <t>0922.11</t>
  </si>
  <si>
    <t>0922.12</t>
  </si>
  <si>
    <t>ab Jgst. 10 Obb, Nbb, Schw - München; Ofr, Mfr, Ufr, Opf - Nürnberg</t>
  </si>
  <si>
    <t>1204.12</t>
  </si>
  <si>
    <t>1213.11</t>
  </si>
  <si>
    <t>ab Jgst. 11 Obb - Traunstein</t>
  </si>
  <si>
    <t xml:space="preserve">Beschulung in Bayern ab Schuljahr 2012/13 </t>
  </si>
  <si>
    <t>3011.10</t>
  </si>
  <si>
    <t>Heimberufsschule Neuendettelsau</t>
  </si>
  <si>
    <t>1220.10</t>
  </si>
  <si>
    <t>Gärtner - Baumschulen</t>
  </si>
  <si>
    <t>Gärtner - Friedhofsgärtnerei</t>
  </si>
  <si>
    <t>Gärtner - Garten- und Landschaftsbau</t>
  </si>
  <si>
    <t>Gärtner - Gemüsebau</t>
  </si>
  <si>
    <t>Gärtner - Obstbau</t>
  </si>
  <si>
    <t>Gärtner - Staudengärtnerei</t>
  </si>
  <si>
    <t>Gärtner - Zierpflanzenbau</t>
  </si>
  <si>
    <t>Verfahrensmechaniker für Kunststoff- u. Kautschuktechnik - Bauteile</t>
  </si>
  <si>
    <t>Durchschnitts-schülerzahl
pro Klasse:</t>
  </si>
  <si>
    <t>Ausgabefeld:
Grundwert</t>
  </si>
  <si>
    <t xml:space="preserve">Ausgabefeld:
Zusatzbedarf </t>
  </si>
  <si>
    <t>SuGr</t>
  </si>
  <si>
    <t>SuZu</t>
  </si>
  <si>
    <t>Summe</t>
  </si>
  <si>
    <t>Suchkriterien</t>
  </si>
  <si>
    <t>pro Klasse</t>
  </si>
  <si>
    <t>Auswahlroutine Spalten Grundwert</t>
  </si>
  <si>
    <t>Auswahlroutine Spalten Zuschlag</t>
  </si>
  <si>
    <t>Klassenbildung</t>
  </si>
  <si>
    <t>Schülerzahl ab</t>
  </si>
  <si>
    <t>Klassen</t>
  </si>
  <si>
    <t>0270.11</t>
  </si>
  <si>
    <t>0278.12</t>
  </si>
  <si>
    <t>0442.10</t>
  </si>
  <si>
    <t>0442.11</t>
  </si>
  <si>
    <t>0442.12</t>
  </si>
  <si>
    <t>groß</t>
  </si>
  <si>
    <t>gering</t>
  </si>
  <si>
    <t>keiner</t>
  </si>
  <si>
    <t>Überblick über die Lehrerversorgung (nach Lehrbefähigung):</t>
  </si>
  <si>
    <t xml:space="preserve">     </t>
  </si>
  <si>
    <t xml:space="preserve">          </t>
  </si>
  <si>
    <t>Formblatt 1</t>
  </si>
  <si>
    <t>Datum:</t>
  </si>
  <si>
    <t>Schule:</t>
  </si>
  <si>
    <t>Schulnr.:</t>
  </si>
  <si>
    <t>Schuljahr:</t>
  </si>
  <si>
    <t>schulinterne Fachklassen-bezeichnung (optional)</t>
  </si>
  <si>
    <t>Fachklassen</t>
  </si>
  <si>
    <t>E</t>
  </si>
  <si>
    <t xml:space="preserve">Gesamt- </t>
  </si>
  <si>
    <t>Durch-</t>
  </si>
  <si>
    <t>Lehrer-</t>
  </si>
  <si>
    <t xml:space="preserve">Klassengrößen </t>
  </si>
  <si>
    <t>/</t>
  </si>
  <si>
    <t>zahl der</t>
  </si>
  <si>
    <t xml:space="preserve">zahl </t>
  </si>
  <si>
    <t>schnitts-</t>
  </si>
  <si>
    <t>Nr.</t>
  </si>
  <si>
    <t>B</t>
  </si>
  <si>
    <t xml:space="preserve"> Schüler in </t>
  </si>
  <si>
    <t>der</t>
  </si>
  <si>
    <t>schülerzahl</t>
  </si>
  <si>
    <t>Wo.Std.</t>
  </si>
  <si>
    <t xml:space="preserve">(Durchschnitt) </t>
  </si>
  <si>
    <t>Polster- u. Dekorationsnäher</t>
  </si>
  <si>
    <t>ab Jgst. 10 Ofr - Forchheim</t>
  </si>
  <si>
    <t>0904.11</t>
  </si>
  <si>
    <t>0905.11</t>
  </si>
  <si>
    <t>0906.11</t>
  </si>
  <si>
    <t>0907.11</t>
  </si>
  <si>
    <t>Medientechnologe Druckverarbeitung</t>
  </si>
  <si>
    <t>0503.12</t>
  </si>
  <si>
    <t>0908.11</t>
  </si>
  <si>
    <t>0911.11</t>
  </si>
  <si>
    <t>0912.11</t>
  </si>
  <si>
    <t>0915.11</t>
  </si>
  <si>
    <t>0916.11</t>
  </si>
  <si>
    <t>0904.12</t>
  </si>
  <si>
    <t>0905.12</t>
  </si>
  <si>
    <t>0906.12</t>
  </si>
  <si>
    <t>0907.12</t>
  </si>
  <si>
    <t>0908.12</t>
  </si>
  <si>
    <t>0911.12</t>
  </si>
  <si>
    <t>0912.12</t>
  </si>
  <si>
    <t>0915.12</t>
  </si>
  <si>
    <t>1011.10</t>
  </si>
  <si>
    <t>Gesundheit</t>
  </si>
  <si>
    <t>1013.10</t>
  </si>
  <si>
    <t>1011.11</t>
  </si>
  <si>
    <t>1012.11</t>
  </si>
  <si>
    <t>1013.11</t>
  </si>
  <si>
    <t>1011.12</t>
  </si>
  <si>
    <t>1012.12</t>
  </si>
  <si>
    <t>1013.12</t>
  </si>
  <si>
    <t>1013.12v</t>
  </si>
  <si>
    <t>0501.10</t>
  </si>
  <si>
    <t>Holz</t>
  </si>
  <si>
    <t>Böttcher</t>
  </si>
  <si>
    <t>Tischler</t>
  </si>
  <si>
    <t>Wagner</t>
  </si>
  <si>
    <t>0510.10</t>
  </si>
  <si>
    <t>Holzbearbeitungsmechaniker</t>
  </si>
  <si>
    <t>ab Jgst. 10 Obb - Rosenheim</t>
  </si>
  <si>
    <t>0501.11</t>
  </si>
  <si>
    <t>0510.11</t>
  </si>
  <si>
    <t>0501.12</t>
  </si>
  <si>
    <t>0510.12</t>
  </si>
  <si>
    <t>1101.10</t>
  </si>
  <si>
    <t>Friseur</t>
  </si>
  <si>
    <t>Körperpflege</t>
  </si>
  <si>
    <t>1102.10</t>
  </si>
  <si>
    <t>Kosmetiker</t>
  </si>
  <si>
    <t>1101.11</t>
  </si>
  <si>
    <t>1102.11</t>
  </si>
  <si>
    <t>1101.12</t>
  </si>
  <si>
    <t>1102.12</t>
  </si>
  <si>
    <t>Metall</t>
  </si>
  <si>
    <t>0201.10</t>
  </si>
  <si>
    <t>Behälter- und Apparatebauer</t>
  </si>
  <si>
    <t>ab Jgst. 11 Mfr - Gunzenhausen</t>
  </si>
  <si>
    <t>Büchsenmacher</t>
  </si>
  <si>
    <t>Chirurgiemechaniker</t>
  </si>
  <si>
    <t>ab Jgst. 11 BW - Tuttlingen</t>
  </si>
  <si>
    <t>ab Jgst. 11 Ufr - Bad Neustadt a. d. Saale</t>
  </si>
  <si>
    <t>Feinwerkmechaniker - Feinmechanik</t>
  </si>
  <si>
    <t>Feinwerkmechaniker - Maschinenbau</t>
  </si>
  <si>
    <t>Feinwerkmechaniker - Werkzeugbau</t>
  </si>
  <si>
    <t>Fertigungsmechaniker</t>
  </si>
  <si>
    <t>ab Jgst. 11 Ofr - Pegnitz</t>
  </si>
  <si>
    <t>Klempner</t>
  </si>
  <si>
    <t>Orthopädietechnik-Mechaniker</t>
  </si>
  <si>
    <t>Kaufmann für Dialogmarketing</t>
  </si>
  <si>
    <t>0115.10</t>
  </si>
  <si>
    <t>Servicefachkraft für Dialogmarketing</t>
  </si>
  <si>
    <t>Immobilienkaufmann</t>
  </si>
  <si>
    <t>Musikfachhändler</t>
  </si>
  <si>
    <t>0124.11</t>
  </si>
  <si>
    <t>0110.12v</t>
  </si>
  <si>
    <t>0114.12v</t>
  </si>
  <si>
    <t>0132.12v</t>
  </si>
  <si>
    <t>0151.12v</t>
  </si>
  <si>
    <t>0160.12v</t>
  </si>
  <si>
    <t>0161.12v</t>
  </si>
  <si>
    <t>0162.12v</t>
  </si>
  <si>
    <t>Kaufmann für Marketingkommunikation</t>
  </si>
  <si>
    <t>0108.10</t>
  </si>
  <si>
    <t>Tiermedizinische Fachangestellte</t>
  </si>
  <si>
    <t>1012.10</t>
  </si>
  <si>
    <t>ab Jgst. 11 Ndb - Straubing</t>
  </si>
  <si>
    <t>1240.11</t>
  </si>
  <si>
    <t>1240.12</t>
  </si>
  <si>
    <t>1241.11</t>
  </si>
  <si>
    <t>1241.12</t>
  </si>
  <si>
    <t>1244.10</t>
  </si>
  <si>
    <t>1244.11</t>
  </si>
  <si>
    <t>1244.12</t>
  </si>
  <si>
    <t>1452.11</t>
  </si>
  <si>
    <t>0925.11</t>
  </si>
  <si>
    <t>0925.12</t>
  </si>
  <si>
    <t>1015.10</t>
  </si>
  <si>
    <t>1015.12</t>
  </si>
  <si>
    <t>1015.11</t>
  </si>
  <si>
    <t>0290.11</t>
  </si>
  <si>
    <t>0290.12</t>
  </si>
  <si>
    <t>0291.12</t>
  </si>
  <si>
    <t>0291.13</t>
  </si>
  <si>
    <t>0292.12</t>
  </si>
  <si>
    <t>0206.12</t>
  </si>
  <si>
    <t>0206.13</t>
  </si>
  <si>
    <t>Feinwerkmechaniker - Zerspanungstechnik</t>
  </si>
  <si>
    <t>für Abordnungen von VZ-/TZ-Lehrkräften (z.B. an andere Schulen)</t>
  </si>
  <si>
    <t>für Ermäßigungsstunden / Freistellungen (Gesamtsumme)</t>
  </si>
  <si>
    <t>Summe der eingebrachten Lehrerwochenstunden</t>
  </si>
  <si>
    <t>Summe der abgedeckten Lehrerwochenstunden</t>
  </si>
  <si>
    <t xml:space="preserve">Sonstige: </t>
  </si>
  <si>
    <t xml:space="preserve">Lehrerbedarf  </t>
  </si>
  <si>
    <t xml:space="preserve">Metalltechnik  </t>
  </si>
  <si>
    <t xml:space="preserve">Elektrotechnik und IT-Technik  </t>
  </si>
  <si>
    <t xml:space="preserve">Ernährung und Hauswirtschaft  </t>
  </si>
  <si>
    <t xml:space="preserve">Bautechnik  </t>
  </si>
  <si>
    <t xml:space="preserve">Wirtschaft und Verwaltung  </t>
  </si>
  <si>
    <t xml:space="preserve">Sozialpädagogik  </t>
  </si>
  <si>
    <t xml:space="preserve">Gesundheit und Pflege  </t>
  </si>
  <si>
    <t xml:space="preserve">Agrarwirtschaft  </t>
  </si>
  <si>
    <t>0179.10</t>
  </si>
  <si>
    <t>0179.11</t>
  </si>
  <si>
    <t>0269.12</t>
  </si>
  <si>
    <t>0269.13</t>
  </si>
  <si>
    <t>0374.10</t>
  </si>
  <si>
    <t>0374.11</t>
  </si>
  <si>
    <t>0374.12</t>
  </si>
  <si>
    <t>0374.13</t>
  </si>
  <si>
    <t>0914.10</t>
  </si>
  <si>
    <t>0914.11</t>
  </si>
  <si>
    <t>0914.12</t>
  </si>
  <si>
    <t>0288.11</t>
  </si>
  <si>
    <t>0288.12</t>
  </si>
  <si>
    <t>0288.13</t>
  </si>
  <si>
    <t>0286.12</t>
  </si>
  <si>
    <t>0286.13</t>
  </si>
  <si>
    <t>0608.11</t>
  </si>
  <si>
    <t>0608.12</t>
  </si>
  <si>
    <t>0287.12</t>
  </si>
  <si>
    <t>0287.13</t>
  </si>
  <si>
    <t>0913.10</t>
  </si>
  <si>
    <t>0913.11</t>
  </si>
  <si>
    <t>0913.12</t>
  </si>
  <si>
    <t>0353.11</t>
  </si>
  <si>
    <t>0353.12</t>
  </si>
  <si>
    <t>0354.12</t>
  </si>
  <si>
    <t>0353.13</t>
  </si>
  <si>
    <t>0354.13</t>
  </si>
  <si>
    <t>JoA - Teiln. an Lehrgängen der AV</t>
  </si>
  <si>
    <t>3014.10</t>
  </si>
  <si>
    <t>3017.10</t>
  </si>
  <si>
    <t>Kfz-Mechatroniker - Karosserietechnik</t>
  </si>
  <si>
    <t>ab Jgst. 10 Franken/Schw -  Würzburg, Opf/Obb/Ndb - Weiden</t>
  </si>
  <si>
    <t>Ermittelter Bedarf an Lehrerwochenstunden</t>
  </si>
  <si>
    <t>Anmerkungen (z.B. Fächerverbindungen bei Lehrerbedarf/ -überhang):</t>
  </si>
  <si>
    <t>Berufs-
nummer</t>
  </si>
  <si>
    <t>0640.10</t>
  </si>
  <si>
    <t>10</t>
  </si>
  <si>
    <t>0180.10</t>
  </si>
  <si>
    <t>Jgst. 11 Obb - Mittenwald</t>
  </si>
  <si>
    <t>0180.11</t>
  </si>
  <si>
    <t>0180.12</t>
  </si>
  <si>
    <t>0180.12v</t>
  </si>
  <si>
    <t>0640.11</t>
  </si>
  <si>
    <t>11</t>
  </si>
  <si>
    <t>0640.12</t>
  </si>
  <si>
    <t>Fach-
klassen-
nummer</t>
  </si>
  <si>
    <t>Fkl</t>
  </si>
  <si>
    <t>Jgst</t>
  </si>
  <si>
    <t>Berufs-
bezeichnung</t>
  </si>
  <si>
    <t>Grund-bedarf 
&lt; 18</t>
  </si>
  <si>
    <t>Zusatz-bedarf
&gt;= 18</t>
  </si>
  <si>
    <t>Berufs-
feld</t>
  </si>
  <si>
    <t>Sprengel</t>
  </si>
  <si>
    <t>Bemerkung</t>
  </si>
  <si>
    <t>1301.10</t>
  </si>
  <si>
    <t>Agrar</t>
  </si>
  <si>
    <t>im verminderten Grundbedarf sind Praktikumszeiten berücksichtigt</t>
  </si>
  <si>
    <t>Landwirt</t>
  </si>
  <si>
    <t>Pferdewirt</t>
  </si>
  <si>
    <t>ab Jgst. 11 Obb - München</t>
  </si>
  <si>
    <t>Tierwirt</t>
  </si>
  <si>
    <t>ab Jgst. 11 Mfr - Ansbach</t>
  </si>
  <si>
    <t>1304.10</t>
  </si>
  <si>
    <t>Fischwirt</t>
  </si>
  <si>
    <t>0293.13</t>
  </si>
  <si>
    <t>0294.13</t>
  </si>
  <si>
    <t>0295.13</t>
  </si>
  <si>
    <t>der 3. QE (= gehobener Dienst)</t>
  </si>
  <si>
    <t>der 4. QE (= höherer Dienst)</t>
  </si>
  <si>
    <t>8.</t>
  </si>
  <si>
    <t>2.1</t>
  </si>
  <si>
    <t>2.2</t>
  </si>
  <si>
    <t>2.3</t>
  </si>
  <si>
    <t>1.1.1</t>
  </si>
  <si>
    <t>0426.10</t>
  </si>
  <si>
    <t>0426.11</t>
  </si>
  <si>
    <t>0426.12</t>
  </si>
  <si>
    <t>1.1.2</t>
  </si>
  <si>
    <t>1.2.1</t>
  </si>
  <si>
    <t>(Gesamtsumme)</t>
  </si>
  <si>
    <t>1.2.2</t>
  </si>
  <si>
    <t>1.3.1</t>
  </si>
  <si>
    <t>1.3.2</t>
  </si>
  <si>
    <t>Referendare</t>
  </si>
  <si>
    <t>Abzüge</t>
  </si>
  <si>
    <t>3.1</t>
  </si>
  <si>
    <t>3.2</t>
  </si>
  <si>
    <t>3.3</t>
  </si>
  <si>
    <t>0455.12</t>
  </si>
  <si>
    <t>0411.12</t>
  </si>
  <si>
    <t>0411.11</t>
  </si>
  <si>
    <t>Verfahrensmechaniker für Kunststoff- u. Kautschuktechnik - Formteile</t>
  </si>
  <si>
    <t>0205.12</t>
  </si>
  <si>
    <t>0205.13</t>
  </si>
  <si>
    <t>Verfahrensmechaniker für Kunststoff- u. Kautschuktechnik - Halbzeuge</t>
  </si>
  <si>
    <t>Verfahrensmechaniker für Kunststoff- u. Kautschuktechnik - Kunststofffenster</t>
  </si>
  <si>
    <t>Verfahrensmechaniker für Kunststoff- u. Kautschuktechnik - Mehrschicht-Kautschukteile</t>
  </si>
  <si>
    <t>8.5</t>
  </si>
  <si>
    <t>8.4</t>
  </si>
  <si>
    <t xml:space="preserve"> (Differenz  aus 4. - 3.)</t>
  </si>
  <si>
    <t>8.1</t>
  </si>
  <si>
    <t>8.2</t>
  </si>
  <si>
    <t>0422.10</t>
  </si>
  <si>
    <t>Wärme-, Kälte- und Schallschutzisolierer</t>
  </si>
  <si>
    <t>0423.10</t>
  </si>
  <si>
    <t>Bauwerksabdichter</t>
  </si>
  <si>
    <t>ab Jgst. 10 Mfr- Nürnberg</t>
  </si>
  <si>
    <t>0424.10</t>
  </si>
  <si>
    <t>Dachdecker</t>
  </si>
  <si>
    <t>0364.10</t>
  </si>
  <si>
    <t>0364.11</t>
  </si>
  <si>
    <t>0364.12</t>
  </si>
  <si>
    <t>ab Jgst. 10 Ndb - Waldkirchen</t>
  </si>
  <si>
    <t>0425.10</t>
  </si>
  <si>
    <t>Baustoffprüfer</t>
  </si>
  <si>
    <t>ab Jgst. 10 Ofr - Selb</t>
  </si>
  <si>
    <t>0430.10</t>
  </si>
  <si>
    <t>ab Jgst. 10 Obb - Eichstätt</t>
  </si>
  <si>
    <t>0441.10</t>
  </si>
  <si>
    <t>Steinmetz und Steinbildhauer</t>
  </si>
  <si>
    <t>ab Jgst. 10 Obb - München, Ofr - Wunsiedel</t>
  </si>
  <si>
    <t>0443.10</t>
  </si>
  <si>
    <t>Schornsteinfeger</t>
  </si>
  <si>
    <t>ab Jgst. 10 Obb - München, Opf - Neumarkt</t>
  </si>
  <si>
    <t>0444.10</t>
  </si>
  <si>
    <t>ab Jgst. 10 Obb - München</t>
  </si>
  <si>
    <t>0445.10</t>
  </si>
  <si>
    <t>Betonfertigteilbauer</t>
  </si>
  <si>
    <t>0446.10</t>
  </si>
  <si>
    <t>Baugeräteführer</t>
  </si>
  <si>
    <t>ab Jgst. 10 Obb - Neuburg a.d. Donau</t>
  </si>
  <si>
    <t>0448.10</t>
  </si>
  <si>
    <t>Isolierfacharbeiter</t>
  </si>
  <si>
    <t>0450.10</t>
  </si>
  <si>
    <t>Bauzeichner - Architektur</t>
  </si>
  <si>
    <t>Bauzeichner - Ingenieurbau</t>
  </si>
  <si>
    <t>Bauzeichner - Tief-, Straßen- und Landschaftsbau</t>
  </si>
  <si>
    <t>0401.11</t>
  </si>
  <si>
    <t>Ausbaufacharbeiter - Schwerpunkt Zimmerarbeiten</t>
  </si>
  <si>
    <t>Zimmerer</t>
  </si>
  <si>
    <t>0403.11</t>
  </si>
  <si>
    <t>Ausbaufacharbeiter - Schwerpunkt Trockenbauarbeiten</t>
  </si>
  <si>
    <t>0404.11</t>
  </si>
  <si>
    <t>Ausbaufacharbeiter - Schwerpunkt Stuckateurarbeiten</t>
  </si>
  <si>
    <t>Stuckateur</t>
  </si>
  <si>
    <t>0406.11</t>
  </si>
  <si>
    <t>Ausbaufacharbeiter - Schwerpunkt Fliesen, Platten- und Mosaikarbeiten</t>
  </si>
  <si>
    <t>0407.11</t>
  </si>
  <si>
    <t>1215.11</t>
  </si>
  <si>
    <t>1215.10</t>
  </si>
  <si>
    <r>
      <t xml:space="preserve">Bedarf an Unterrichtsstunden pro Woche </t>
    </r>
    <r>
      <rPr>
        <b/>
        <u/>
        <sz val="12"/>
        <rFont val="Times New Roman"/>
        <family val="1"/>
      </rPr>
      <t>an der Berufsschule</t>
    </r>
  </si>
  <si>
    <r>
      <t xml:space="preserve">Bedarf an Unterrichtsstunden pro Woche </t>
    </r>
    <r>
      <rPr>
        <b/>
        <u/>
        <sz val="12"/>
        <rFont val="Times New Roman"/>
        <family val="1"/>
      </rPr>
      <t>an den angeschlossenen</t>
    </r>
  </si>
  <si>
    <t xml:space="preserve">Summe des Bedarfs an Unterrichtsstunden pro Woche </t>
  </si>
  <si>
    <r>
      <t xml:space="preserve">an den angeschlossenen </t>
    </r>
    <r>
      <rPr>
        <b/>
        <u/>
        <sz val="12"/>
        <rFont val="Times New Roman"/>
        <family val="1"/>
      </rPr>
      <t>beruflichen</t>
    </r>
    <r>
      <rPr>
        <b/>
        <sz val="12"/>
        <rFont val="Times New Roman"/>
        <family val="1"/>
      </rPr>
      <t xml:space="preserve"> Schulen</t>
    </r>
  </si>
  <si>
    <t xml:space="preserve"> 1)</t>
  </si>
  <si>
    <t xml:space="preserve"> 2)</t>
  </si>
  <si>
    <t xml:space="preserve"> 3)</t>
  </si>
  <si>
    <t xml:space="preserve"> 4) </t>
  </si>
  <si>
    <t xml:space="preserve"> 5)</t>
  </si>
  <si>
    <t xml:space="preserve">mit Nr. VII.8-5 P 9004-7.85765  </t>
  </si>
  <si>
    <r>
      <t xml:space="preserve">Bedarf an Unterrichtsstunden für JoA </t>
    </r>
    <r>
      <rPr>
        <b/>
        <vertAlign val="superscript"/>
        <sz val="12"/>
        <rFont val="Times New Roman"/>
        <family val="1"/>
      </rPr>
      <t>1)</t>
    </r>
  </si>
  <si>
    <r>
      <t xml:space="preserve">für die Teilnahme von Lehrkräften an Berufsabschlussprüfungen </t>
    </r>
    <r>
      <rPr>
        <vertAlign val="superscript"/>
        <sz val="11"/>
        <rFont val="Times New Roman"/>
        <family val="1"/>
      </rPr>
      <t>5)</t>
    </r>
    <r>
      <rPr>
        <sz val="11"/>
        <rFont val="Times New Roman"/>
        <family val="1"/>
      </rPr>
      <t xml:space="preserve"> </t>
    </r>
  </si>
  <si>
    <t>ab Jgst. 10 HE - Dreieich</t>
  </si>
  <si>
    <t>ab Jgst. 10 RLP - Koblenz</t>
  </si>
  <si>
    <t>ab Jgst. 10 Mfr - Nürnberg, ab Jgst. 10 Obb - München</t>
  </si>
  <si>
    <t>Ausbaufacharbeiter - Schwerpunkt Estricharbeiten</t>
  </si>
  <si>
    <t>0408.11</t>
  </si>
  <si>
    <t>Tiefbaufacharbeiter - Schwerpunkt Kanalbauarbeiten</t>
  </si>
  <si>
    <t>2006.11</t>
  </si>
  <si>
    <t>2006.12</t>
  </si>
  <si>
    <t>Anlagenmechaniker</t>
  </si>
  <si>
    <t>Zerspanungsmechaniker</t>
  </si>
  <si>
    <t>Industriemechaniker</t>
  </si>
  <si>
    <t>ab Jgst. 10 Obb, Ndb, Opf, Mfr, Ufr, Schw - Lindau; Ofr - Kulmbach</t>
  </si>
  <si>
    <t>0222.13</t>
  </si>
  <si>
    <t>0201.13</t>
  </si>
  <si>
    <t>Werkzeugmechaniker</t>
  </si>
  <si>
    <t>0202.13</t>
  </si>
  <si>
    <t>0203.13</t>
  </si>
  <si>
    <t>0220.13</t>
  </si>
  <si>
    <t>Konstruktionsmechaniker</t>
  </si>
  <si>
    <t>0409.11</t>
  </si>
  <si>
    <t>0268.11</t>
  </si>
  <si>
    <t>Ulmer Modell</t>
  </si>
  <si>
    <t>0103.12</t>
  </si>
  <si>
    <t>0103.12v</t>
  </si>
  <si>
    <t>0104.10</t>
  </si>
  <si>
    <t>Kaufmann für Spedition und Logistikdienstleistung</t>
  </si>
  <si>
    <t>0105.10</t>
  </si>
  <si>
    <t>0106.10</t>
  </si>
  <si>
    <t>Industriekaufmann</t>
  </si>
  <si>
    <t>0110.10</t>
  </si>
  <si>
    <t>Investmentfondskaufmann</t>
  </si>
  <si>
    <t>0165.10</t>
  </si>
  <si>
    <t>0111.10</t>
  </si>
  <si>
    <t>Kaufmann für Tourismus und Freizeit</t>
  </si>
  <si>
    <t>Servicefahrer</t>
  </si>
  <si>
    <t>0118.10</t>
  </si>
  <si>
    <t>Steuerfachangestellter</t>
  </si>
  <si>
    <t>0119.10</t>
  </si>
  <si>
    <t>0122.10</t>
  </si>
  <si>
    <t>Kaufmann im Einzelhandel</t>
  </si>
  <si>
    <t>Verkäufer</t>
  </si>
  <si>
    <t>ab Jgst. 12 Mfr - Nürnberg</t>
  </si>
  <si>
    <t>2020.12</t>
  </si>
  <si>
    <t>Tankwart</t>
  </si>
  <si>
    <t>0127.10</t>
  </si>
  <si>
    <t>Verwaltungsfachangestellter</t>
  </si>
  <si>
    <t>0128.10</t>
  </si>
  <si>
    <t>ab Jgst. 10 Obb - München, Mfr - Fürth</t>
  </si>
  <si>
    <t>0130.10</t>
  </si>
  <si>
    <t>Fachkraft für Kurier-, Express- und Postdienstleistungen</t>
  </si>
  <si>
    <t>Kaufmann für Kurier-, Express- und Postdienstleistungen</t>
  </si>
  <si>
    <t>0131.10</t>
  </si>
  <si>
    <t>Kaufmann für Verkehrsservice</t>
  </si>
  <si>
    <t>0132.10</t>
  </si>
  <si>
    <t>Servicekaufmann im Luftverkehr</t>
  </si>
  <si>
    <t>0140.10</t>
  </si>
  <si>
    <t>Rechtsanwaltsfachangestellter</t>
  </si>
  <si>
    <t>Patentanwaltsfachangestellter</t>
  </si>
  <si>
    <t>1222.10</t>
  </si>
  <si>
    <t>1222.12</t>
  </si>
  <si>
    <t>Notarfachangestellter</t>
  </si>
  <si>
    <t>0143.10</t>
  </si>
  <si>
    <t>Sozialversicherungsfachangestellter</t>
  </si>
  <si>
    <t>0144.10</t>
  </si>
  <si>
    <t>0145.10</t>
  </si>
  <si>
    <t>Drogist</t>
  </si>
  <si>
    <t>0146.10</t>
  </si>
  <si>
    <t>0148.10</t>
  </si>
  <si>
    <t>Fachkraft für Lagerlogistik</t>
  </si>
  <si>
    <t>Fachlagerist</t>
  </si>
  <si>
    <t>0151.10</t>
  </si>
  <si>
    <t>0160.10</t>
  </si>
  <si>
    <t>Sport- und Fitnesskaufmann</t>
  </si>
  <si>
    <t>Veranstaltungskaufmann</t>
  </si>
  <si>
    <t>0104.11</t>
  </si>
  <si>
    <t>0105.11</t>
  </si>
  <si>
    <t>0106.11</t>
  </si>
  <si>
    <t>0107.11</t>
  </si>
  <si>
    <t>Kaufmann im Eisenbahn- und Straßenverkehr</t>
  </si>
  <si>
    <t>0108.11</t>
  </si>
  <si>
    <t>0109.11</t>
  </si>
  <si>
    <t>0111.11</t>
  </si>
  <si>
    <t>0112.11</t>
  </si>
  <si>
    <t>0113.11</t>
  </si>
  <si>
    <t>0114.11</t>
  </si>
  <si>
    <t>0118.11</t>
  </si>
  <si>
    <t>0119.11</t>
  </si>
  <si>
    <t>0122.11</t>
  </si>
  <si>
    <t>0127.11</t>
  </si>
  <si>
    <t>0128.11</t>
  </si>
  <si>
    <t>0130.11</t>
  </si>
  <si>
    <t>0131.11</t>
  </si>
  <si>
    <t>0132.11</t>
  </si>
  <si>
    <t>0140.11</t>
  </si>
  <si>
    <t>0141.11</t>
  </si>
  <si>
    <t>0142.11</t>
  </si>
  <si>
    <t>0143.11</t>
  </si>
  <si>
    <t>0144.11</t>
  </si>
  <si>
    <t>0145.11</t>
  </si>
  <si>
    <t>0146.11</t>
  </si>
  <si>
    <t>0148.11</t>
  </si>
  <si>
    <t>0151.11</t>
  </si>
  <si>
    <t>0160.11</t>
  </si>
  <si>
    <t>0161.11</t>
  </si>
  <si>
    <t>0162.11</t>
  </si>
  <si>
    <t>0104.12</t>
  </si>
  <si>
    <t>0105.12</t>
  </si>
  <si>
    <t>0106.12</t>
  </si>
  <si>
    <t>0106.12v</t>
  </si>
  <si>
    <t>0107.12</t>
  </si>
  <si>
    <t>0108.12</t>
  </si>
  <si>
    <t>0109.12</t>
  </si>
  <si>
    <t>0111.12</t>
  </si>
  <si>
    <t>0112.12</t>
  </si>
  <si>
    <t>0371.11</t>
  </si>
  <si>
    <t>0371.12</t>
  </si>
  <si>
    <t>DBFH</t>
  </si>
  <si>
    <t>0176.10</t>
  </si>
  <si>
    <t>0176.11</t>
  </si>
  <si>
    <t>0176.12</t>
  </si>
  <si>
    <t>0177.10</t>
  </si>
  <si>
    <t>0177.11</t>
  </si>
  <si>
    <t>0177.12</t>
  </si>
  <si>
    <t>Fachkraft für Möbel-, Küchen- und Umzugsservice</t>
  </si>
  <si>
    <t>Ofen- und Luftheizungsbauer</t>
  </si>
  <si>
    <t>0446.11</t>
  </si>
  <si>
    <t>0448.11</t>
  </si>
  <si>
    <t>0450.11</t>
  </si>
  <si>
    <t>0401.12</t>
  </si>
  <si>
    <t>0403.12</t>
  </si>
  <si>
    <t>0404.12</t>
  </si>
  <si>
    <t>0406.12</t>
  </si>
  <si>
    <t>0407.12</t>
  </si>
  <si>
    <t>0408.12</t>
  </si>
  <si>
    <t>0409.12</t>
  </si>
  <si>
    <t>0410.12</t>
  </si>
  <si>
    <t>0412.12</t>
  </si>
  <si>
    <t>0413.12</t>
  </si>
  <si>
    <t>0414.12</t>
  </si>
  <si>
    <t>0415.12</t>
  </si>
  <si>
    <t>0416.12</t>
  </si>
  <si>
    <t>0422.12</t>
  </si>
  <si>
    <t>0423.12</t>
  </si>
  <si>
    <t>0424.12</t>
  </si>
  <si>
    <t>0425.12</t>
  </si>
  <si>
    <t>ab Jgst. 10 Obb - Dachau</t>
  </si>
  <si>
    <t>ab Jgst. 10 SH - Lübeck-Travemünde</t>
  </si>
  <si>
    <t>ab Jgst. 11 BW - Ehingen</t>
  </si>
  <si>
    <t>0430.12</t>
  </si>
  <si>
    <t>0441.12</t>
  </si>
  <si>
    <t>0443.12</t>
  </si>
  <si>
    <t>0444.12</t>
  </si>
  <si>
    <t>0445.12</t>
  </si>
  <si>
    <t>0446.12</t>
  </si>
  <si>
    <t>0448.12</t>
  </si>
  <si>
    <t>0450.12</t>
  </si>
  <si>
    <t>0452.12</t>
  </si>
  <si>
    <t>0454.12</t>
  </si>
  <si>
    <t>0601.10</t>
  </si>
  <si>
    <t>0148.12v</t>
  </si>
  <si>
    <t>0104.12v</t>
  </si>
  <si>
    <t>0131.12v</t>
  </si>
  <si>
    <t>Änderungsschneider</t>
  </si>
  <si>
    <t>Bekleidung</t>
  </si>
  <si>
    <t>Maßschneider</t>
  </si>
  <si>
    <t>Modist</t>
  </si>
  <si>
    <t>Technischer Konfektionär</t>
  </si>
  <si>
    <t>ab Jgst. 10 Ndb - Kehlheim</t>
  </si>
  <si>
    <t>0283.12</t>
  </si>
  <si>
    <t>0283.13</t>
  </si>
  <si>
    <t>Fachkraft für Lederverarbeitung</t>
  </si>
  <si>
    <t>0610.10</t>
  </si>
  <si>
    <t>Produktionsmechaniker Textil</t>
  </si>
  <si>
    <t>ab Jgst. 10 Ofr - Münchberg</t>
  </si>
  <si>
    <t>0615.10</t>
  </si>
  <si>
    <t>Maschinen- und Anlagenführer - Textilveredelung</t>
  </si>
  <si>
    <t>Produktveredler - Textil</t>
  </si>
  <si>
    <t>0617.10</t>
  </si>
  <si>
    <t>Relative Unterrichtsversorgung</t>
  </si>
  <si>
    <t>4.</t>
  </si>
  <si>
    <t>Summe der Zuschläge</t>
  </si>
  <si>
    <t>5.1</t>
  </si>
  <si>
    <t>5.2</t>
  </si>
  <si>
    <t>(Summe aus 5.1 + 5.2)</t>
  </si>
  <si>
    <t>Fachangestellter für Markt- und Sozialforschung</t>
  </si>
  <si>
    <t>0155.11</t>
  </si>
  <si>
    <t>0110.12</t>
  </si>
  <si>
    <t>ab Jgst. 12 HE - Biedenkopf</t>
  </si>
  <si>
    <t>1221.12v</t>
  </si>
  <si>
    <t>3000.10</t>
  </si>
  <si>
    <t>Technischer Produktdesigner - Maschinen- und Anlagenkonstruktion</t>
  </si>
  <si>
    <t>Technischer Produktdesigner - Produktgestaltung und -konstruktion</t>
  </si>
  <si>
    <t>Technischer Systemplaner - Versorgungs- und Ausrüstungstechnik</t>
  </si>
  <si>
    <t>Technischer Systemplaner - Elektrotechnische Systeme</t>
  </si>
  <si>
    <t>Technischer Systemplaner - Stahl- und Metallbautechnik</t>
  </si>
  <si>
    <t>2060.10</t>
  </si>
  <si>
    <t>ab Jgst. 10 BW - Metzingen</t>
  </si>
  <si>
    <t>ab Jgst. 10 BW - Reutlingen</t>
  </si>
  <si>
    <t>Gerüstbauer</t>
  </si>
  <si>
    <t>ab Jgst. 10 HE - Groß-Gerau</t>
  </si>
  <si>
    <t>Handzuginstrumentenmacher</t>
  </si>
  <si>
    <t>ab Jgst. 10 BW - Ludwigsburg</t>
  </si>
  <si>
    <t>Hörgeräteakustiker</t>
  </si>
  <si>
    <t>Klavier- und Cembalobauer</t>
  </si>
  <si>
    <t>Maskenbildner</t>
  </si>
  <si>
    <t>wird von den Ämtern für Ländliche Entwicklung periodisch ausgebildet, kein anerkannter Ausbildungsberuf</t>
  </si>
  <si>
    <t>ab Jgst. 10 BW - Baden-Baden</t>
  </si>
  <si>
    <t>ab Jgst. 12 Mfr - Rothenburg/Dinkelsbühl</t>
  </si>
  <si>
    <t>0255.12</t>
  </si>
  <si>
    <t>0216.11</t>
  </si>
  <si>
    <t>Milchtechnologe</t>
  </si>
  <si>
    <t>1345.10</t>
  </si>
  <si>
    <t>1345.11</t>
  </si>
  <si>
    <t>1345.12</t>
  </si>
  <si>
    <t>Produktionsfachkraft Chemie</t>
  </si>
  <si>
    <t>0710.10</t>
  </si>
  <si>
    <t>Physiklaborant</t>
  </si>
  <si>
    <t>0712.10</t>
  </si>
  <si>
    <t>Textilgestalter im Handwerk - Filzen</t>
  </si>
  <si>
    <t>Textilgestalter im Handwerk - Weben</t>
  </si>
  <si>
    <t>Textilgestalter im Handwerk - Stricken</t>
  </si>
  <si>
    <t>Textilgestalter im Handwerk - Sticken</t>
  </si>
  <si>
    <t>Textilgestalter im Handwerk - Klöppeln, Posamentieren</t>
  </si>
  <si>
    <t>0373.10</t>
  </si>
  <si>
    <t>Monobeschulung</t>
  </si>
  <si>
    <t>bisheriger Lehrplan</t>
  </si>
  <si>
    <t>0114.10</t>
  </si>
  <si>
    <t>(neu ab Schuljahr 2011/12) Monobeschulung</t>
  </si>
  <si>
    <t>Monoklasse</t>
  </si>
  <si>
    <t>0121.11</t>
  </si>
  <si>
    <t>kaufmännische Grundstufe: bisheriger Lehrplan</t>
  </si>
  <si>
    <t>0123.10</t>
  </si>
  <si>
    <t>0269.10</t>
  </si>
  <si>
    <t>Augsburg/ Kempten</t>
  </si>
  <si>
    <t>Werkstoffprüfer</t>
  </si>
  <si>
    <t>0713.10</t>
  </si>
  <si>
    <t>0720.10</t>
  </si>
  <si>
    <t>Fachkraft für Abwassertechnik</t>
  </si>
  <si>
    <t>1451.11p</t>
  </si>
  <si>
    <t>1451.10p</t>
  </si>
  <si>
    <t>1451.12p</t>
  </si>
  <si>
    <t>vgl. Punkt 1.3 des KMS vom 14.04.1999 mit Nr. VII/3 - P 9001/2 - 13/035 345</t>
  </si>
  <si>
    <t>ab Jgst. 10 Ofr, Ufr - Kulmbach;  Mfr, Opf - Roth; Obb, Ndb, Schw - Mindelheim</t>
  </si>
  <si>
    <t>Fach-</t>
  </si>
  <si>
    <t>pro Fach-</t>
  </si>
  <si>
    <t>Einzel</t>
  </si>
  <si>
    <t>Block</t>
  </si>
  <si>
    <t>gesamt</t>
  </si>
  <si>
    <t>klassen</t>
  </si>
  <si>
    <t>klasse</t>
  </si>
  <si>
    <t>G</t>
  </si>
  <si>
    <t>T</t>
  </si>
  <si>
    <t xml:space="preserve">&lt; 16 </t>
  </si>
  <si>
    <t xml:space="preserve">16 - 27 </t>
  </si>
  <si>
    <t>&gt; 27</t>
  </si>
  <si>
    <t>Summenfelder</t>
  </si>
  <si>
    <t xml:space="preserve"> JoA</t>
  </si>
  <si>
    <t>darunter JoA</t>
  </si>
  <si>
    <t>Formblatt 5</t>
  </si>
  <si>
    <t>1.</t>
  </si>
  <si>
    <t>1.1</t>
  </si>
  <si>
    <t>1.2</t>
  </si>
  <si>
    <t>1.3</t>
  </si>
  <si>
    <t>1.4</t>
  </si>
  <si>
    <t>1.5</t>
  </si>
  <si>
    <t>Grundbedarf Einzeltagesunterricht</t>
  </si>
  <si>
    <t>1.6</t>
  </si>
  <si>
    <t>Teilungsstunden Einzeltagesunterricht</t>
  </si>
  <si>
    <t>2.</t>
  </si>
  <si>
    <t>1101.12v</t>
  </si>
  <si>
    <t>für Klassen: 16 mit 27 Schülern</t>
  </si>
  <si>
    <t xml:space="preserve">Klassenzahl </t>
  </si>
  <si>
    <t xml:space="preserve"> </t>
  </si>
  <si>
    <t>x</t>
  </si>
  <si>
    <t>=</t>
  </si>
  <si>
    <t>für Klassen: über 27 Schüler</t>
  </si>
  <si>
    <t xml:space="preserve">Klassenzahl  </t>
  </si>
  <si>
    <t>3.</t>
  </si>
  <si>
    <t>(nur in Folge von Raum- bzw. Ausstattungsmangel)</t>
  </si>
  <si>
    <t>5.</t>
  </si>
  <si>
    <t>1210.11</t>
  </si>
  <si>
    <t>1211.11</t>
  </si>
  <si>
    <t>1212.11</t>
  </si>
  <si>
    <t>1220.11</t>
  </si>
  <si>
    <t>1221.11</t>
  </si>
  <si>
    <t>1201.12</t>
  </si>
  <si>
    <t>1201.12v</t>
  </si>
  <si>
    <t>1202.12</t>
  </si>
  <si>
    <t>1202.12v</t>
  </si>
  <si>
    <t>1205.12</t>
  </si>
  <si>
    <t>Medizinische Fachangestellte</t>
  </si>
  <si>
    <t>1206.12</t>
  </si>
  <si>
    <t>1207.12</t>
  </si>
  <si>
    <t>1208.12</t>
  </si>
  <si>
    <t>1209.12</t>
  </si>
  <si>
    <t>1210.12</t>
  </si>
  <si>
    <t>1211.12</t>
  </si>
  <si>
    <t>1212.12</t>
  </si>
  <si>
    <t>1220.12</t>
  </si>
  <si>
    <t>1221.12</t>
  </si>
  <si>
    <t>1440.10</t>
  </si>
  <si>
    <t>Fahrradmonteur</t>
  </si>
  <si>
    <t>Fahrzeugtechnik</t>
  </si>
  <si>
    <t>0155.10</t>
  </si>
  <si>
    <t>0289.12</t>
  </si>
  <si>
    <t>0289.13</t>
  </si>
  <si>
    <t>Version 2</t>
  </si>
  <si>
    <t>Fluggerätelektroniker</t>
  </si>
  <si>
    <t>Fachkraft für Veranstaltungstechnik</t>
  </si>
  <si>
    <t>0326.10</t>
  </si>
  <si>
    <t>Mechatroniker</t>
  </si>
  <si>
    <t>0327.10</t>
  </si>
  <si>
    <t>Mikrotechnologe</t>
  </si>
  <si>
    <t>ab Jgst. 10 Opf - Regensburg</t>
  </si>
  <si>
    <t>0330.10</t>
  </si>
  <si>
    <t>Elektroanlagenmonteur</t>
  </si>
  <si>
    <t>Elektroniker FR: Energie- und Gebäudetechnik</t>
  </si>
  <si>
    <t>Elektroniker für Automatisierungstechnik</t>
  </si>
  <si>
    <t>Elektroniker für Betriebstechnik</t>
  </si>
  <si>
    <t>Elektroniker für Gebäude- und Infrastruktursysteme</t>
  </si>
  <si>
    <t>Elektroniker für Geräte und Systeme</t>
  </si>
  <si>
    <t>Industrieelektriker FR: Geräte und Systeme</t>
  </si>
  <si>
    <t>Industrieelektriker FR: Betriebstechnik</t>
  </si>
  <si>
    <t>0240.11</t>
  </si>
  <si>
    <t>0240.10</t>
  </si>
  <si>
    <t>Hochschule Dual</t>
  </si>
  <si>
    <t>1350.10</t>
  </si>
  <si>
    <t>1350.11</t>
  </si>
  <si>
    <t>1350.12</t>
  </si>
  <si>
    <t>Flechtwerkgestalter</t>
  </si>
  <si>
    <t>0601.11m</t>
  </si>
  <si>
    <t>ab Jgst. 11 Mfr - Nürnberg, Schw - Augsburg</t>
  </si>
  <si>
    <t>9999.11</t>
  </si>
  <si>
    <t>9999.12</t>
  </si>
  <si>
    <t>9999.13</t>
  </si>
  <si>
    <t>0113.13v</t>
  </si>
  <si>
    <t>0502.12</t>
  </si>
  <si>
    <t>0254.12</t>
  </si>
  <si>
    <t>0256.12</t>
  </si>
  <si>
    <t>2050.12</t>
  </si>
  <si>
    <t>1011.12v</t>
  </si>
  <si>
    <t>1012.12v</t>
  </si>
  <si>
    <t>Tourismuskaufmann (Kaufmann für Privat- und Geschäftsreisen)</t>
  </si>
  <si>
    <t>0103.10</t>
  </si>
  <si>
    <t>Maschinen- und Anlagenführer - Textiltechnik</t>
  </si>
  <si>
    <t>1450.10</t>
  </si>
  <si>
    <t>Leichtflugzeugbauer</t>
  </si>
  <si>
    <t>ab Jgst. 10 Ofr. - Forchheim, Opf - Regen</t>
  </si>
  <si>
    <t xml:space="preserve">erhöhter ZB wg. gem. FKN </t>
  </si>
  <si>
    <t>0110.11</t>
  </si>
  <si>
    <t>Seit 06/07 auch BGJ/s-Agrar möglich</t>
  </si>
  <si>
    <t>Eingabefeld
Schlüsselnr.:</t>
  </si>
  <si>
    <t>Block oder
Einzeltages-
Unterricht B/E</t>
  </si>
  <si>
    <t>Anzahl der Klassen</t>
  </si>
  <si>
    <t>2058.12</t>
  </si>
  <si>
    <t xml:space="preserve">Verkürzerklassen - bisheriger Lehrplan </t>
  </si>
  <si>
    <t>0293.12</t>
  </si>
  <si>
    <t>0294.12</t>
  </si>
  <si>
    <t>0295.12</t>
  </si>
  <si>
    <t>ab Jgst. 12 Obb - Wasserburg a. Inn</t>
  </si>
  <si>
    <t>gem. KMS vom 08.08.2011 mit Nr. VII.3-5 S9402.11-7.80562</t>
  </si>
  <si>
    <t>Packmitteltechnologe</t>
  </si>
  <si>
    <t>(neu ab Schuljahr 2011/12)</t>
  </si>
  <si>
    <t>Medientechnologe Druck</t>
  </si>
  <si>
    <t>Medientechnologe Siebdruck</t>
  </si>
  <si>
    <t>Summe der Abzüge</t>
  </si>
  <si>
    <t>6.</t>
  </si>
  <si>
    <t>7.</t>
  </si>
  <si>
    <t>beruflichen Schulen</t>
  </si>
  <si>
    <t>Berufsfachschule für Kinderpflege</t>
  </si>
  <si>
    <t>Berufsfachschule für Sozialpflege</t>
  </si>
  <si>
    <t>1332.11</t>
  </si>
  <si>
    <t>1332.12</t>
  </si>
  <si>
    <t>2060.11</t>
  </si>
  <si>
    <t>2066.11</t>
  </si>
  <si>
    <t>2067.11</t>
  </si>
  <si>
    <t>2068.11</t>
  </si>
  <si>
    <t>1213.12</t>
  </si>
  <si>
    <t>0103.11</t>
  </si>
  <si>
    <t>ab Jgst. 11 Obb - Starnberg, Mfr - Erlangen, Schw - Günzburg</t>
  </si>
  <si>
    <t>ab Jgst. 10 Ofr - Forchheim, Ndb - Regen, Schw - Augsburg</t>
  </si>
  <si>
    <t>Wirtschaftsschule</t>
  </si>
  <si>
    <t>sonstige berufliche Schulen</t>
  </si>
  <si>
    <t>0371.10</t>
  </si>
  <si>
    <t>Land- und Baumaschinenmechatroniker</t>
  </si>
  <si>
    <t>(neu ab Schuljahr 2014/15)</t>
  </si>
  <si>
    <t>Zweiradmechatroniker - Fahrradtechnik</t>
  </si>
  <si>
    <t>Zweiradmechatroniker - Motorradtechnik</t>
  </si>
  <si>
    <t>Karosserie- und Fahrzeugbaumechaniker - Karosserie- und Fahrzeugbautechnik</t>
  </si>
  <si>
    <t>2059.13</t>
  </si>
  <si>
    <t>8.3</t>
  </si>
  <si>
    <t>9.</t>
  </si>
  <si>
    <t>10.</t>
  </si>
  <si>
    <t>2.2.1</t>
  </si>
  <si>
    <t>2.2.2</t>
  </si>
  <si>
    <t>für vorgesehene Betriebspraktika</t>
  </si>
  <si>
    <t>9.1</t>
  </si>
  <si>
    <t>9.2</t>
  </si>
  <si>
    <t xml:space="preserve">gem. KMS vom 02.06.2005 mit Nr. VII.8-5 P 9004-7.46974, ergänzt durch KMS vom 31.10.2005 </t>
  </si>
  <si>
    <t>9.3</t>
  </si>
  <si>
    <t xml:space="preserve">              Formblatt 6: Abgedeckte Lehrerwochenstunden und Relative Unterrichtsversorgung</t>
  </si>
  <si>
    <t>Metallbauer - Nutzfahrzeugbau</t>
  </si>
  <si>
    <t>Verfahrensmechaniker in der Steine- u. Erdenindustrie</t>
  </si>
  <si>
    <t>Fotomedienfachmann</t>
  </si>
  <si>
    <t>Drei fachliche Schwerpunkte</t>
  </si>
  <si>
    <t>Zwei fachliche Schwerpunkte</t>
  </si>
  <si>
    <t>Fachkraft für Lebensmitteltechnik</t>
  </si>
  <si>
    <t>ab Jgst. 10 Obb - Starnberg, Ofr - Kulmbach</t>
  </si>
  <si>
    <t>1221.10</t>
  </si>
  <si>
    <t>Brauer und Mälzer</t>
  </si>
  <si>
    <t>ab Jgst. 10 Obb - München, Ufr - Karlstadt, Ofr - Kulmbach</t>
  </si>
  <si>
    <t>1201.11</t>
  </si>
  <si>
    <t>1202.11</t>
  </si>
  <si>
    <t>1207.11</t>
  </si>
  <si>
    <t>1208.11</t>
  </si>
  <si>
    <t>1209.11</t>
  </si>
  <si>
    <t>0109.10</t>
  </si>
  <si>
    <t>Weintechnologe</t>
  </si>
  <si>
    <t>neu ab Schuljahr 2013/14</t>
  </si>
  <si>
    <t>Pflanzentechnologe</t>
  </si>
  <si>
    <t>ab Jgst. 10 NS - Einbeck</t>
  </si>
  <si>
    <t>Kfz-Mechatroniker - System- und Hochvolttechnik</t>
  </si>
  <si>
    <t>(neu ab Schuljahr 2013/14)</t>
  </si>
  <si>
    <t>Karosserie- und Fahrzeugbaumechaniker - Karosserieinstandhaltungstechnik</t>
  </si>
  <si>
    <t>Kfz-Mechatroniker - Motorradtechnik</t>
  </si>
  <si>
    <t>Kfz-Mechatroniker - Nutzfahrzeugtechnik</t>
  </si>
  <si>
    <t>Kfz-Mechatroniker - PKW-Technik</t>
  </si>
  <si>
    <t>1440.11</t>
  </si>
  <si>
    <t>1444.11</t>
  </si>
  <si>
    <t>1445.11</t>
  </si>
  <si>
    <t>1447.11</t>
  </si>
  <si>
    <t>1455.11</t>
  </si>
  <si>
    <t>1460.11</t>
  </si>
  <si>
    <t>1440.12</t>
  </si>
  <si>
    <t>1441.12</t>
  </si>
  <si>
    <t>1442.12</t>
  </si>
  <si>
    <t>1443.12</t>
  </si>
  <si>
    <t>1444.12</t>
  </si>
  <si>
    <t>1445.12</t>
  </si>
  <si>
    <t>1446.12</t>
  </si>
  <si>
    <t>1447.12</t>
  </si>
  <si>
    <t>1448.12</t>
  </si>
  <si>
    <t>1449.12</t>
  </si>
  <si>
    <t>1460.12</t>
  </si>
  <si>
    <t>1440.13</t>
  </si>
  <si>
    <t>1441.13</t>
  </si>
  <si>
    <t>3007.10</t>
  </si>
  <si>
    <t>1442.13</t>
  </si>
  <si>
    <t>1443.13</t>
  </si>
  <si>
    <t>1444.13</t>
  </si>
  <si>
    <t>1445.13</t>
  </si>
  <si>
    <t>1446.13</t>
  </si>
  <si>
    <t>1447.13</t>
  </si>
  <si>
    <t>1449.13</t>
  </si>
  <si>
    <t>0901.10</t>
  </si>
  <si>
    <t>Bauten- und Objektbeschichter</t>
  </si>
  <si>
    <t>Farbe_Raum</t>
  </si>
  <si>
    <t>Fahrzeuglackierer</t>
  </si>
  <si>
    <t>ab Jgst. 12 Obb - München</t>
  </si>
  <si>
    <t>0904.10</t>
  </si>
  <si>
    <t>Schilder- und Lichtreklamehersteller - Grafik, Druck, Applikation</t>
  </si>
  <si>
    <t>Schilder- und Lichtreklamehersteller - Technik, Montage, Werbeelektrik/-elektronik</t>
  </si>
  <si>
    <t>Änderungen</t>
  </si>
  <si>
    <t>Gültigkeit</t>
  </si>
  <si>
    <t>0905.10</t>
  </si>
  <si>
    <t>Gestalter für visuelles Marketing</t>
  </si>
  <si>
    <t>Raumausstatter</t>
  </si>
  <si>
    <t>0908.10</t>
  </si>
  <si>
    <t>Polsterer</t>
  </si>
  <si>
    <t>ab Jgst. 10 Obb - München, Ndb - Kehlheim, Ofr - Coburg</t>
  </si>
  <si>
    <t>0911.10</t>
  </si>
  <si>
    <t>Parkettleger</t>
  </si>
  <si>
    <t>Elektroniker für Informations- und Systemtechnik</t>
  </si>
  <si>
    <t>0174.10</t>
  </si>
  <si>
    <t>0174.11</t>
  </si>
  <si>
    <t>0174.12</t>
  </si>
  <si>
    <t>ab Jgst. 10 Mfr - Neustadt a. d. Aisch</t>
  </si>
  <si>
    <t>0912.10</t>
  </si>
  <si>
    <t>Bodenleger</t>
  </si>
  <si>
    <t>(Grund- und Teilungsbedarf, JoA-Bedarf)</t>
  </si>
  <si>
    <t>0915.10</t>
  </si>
  <si>
    <t>Vergolder</t>
  </si>
  <si>
    <t>0916.10</t>
  </si>
  <si>
    <t>2058.10</t>
  </si>
  <si>
    <t>ab Jgst. 10 Obb - Freising</t>
  </si>
  <si>
    <t>Verfahrensmechaniker für Kunststoff- u. Kautschuktechnik - Faserverbundtechnologie</t>
  </si>
  <si>
    <t>Verfahrensmechaniker für Kunststoff- u. Kautschuktechnik - Compound- u. Masterbatchherst.</t>
  </si>
  <si>
    <t>Tiefbaufacharbeiter - Schwerpunkt Straßenbauarbeiten</t>
  </si>
  <si>
    <t>0410.11</t>
  </si>
  <si>
    <t>Tiefbaufacharbeiter - Schwerpunkt Rohrleitungsbauarbeiten</t>
  </si>
  <si>
    <t>0412.11</t>
  </si>
  <si>
    <t>Hochbaufacharbeiter - Schwerpunkt Maurerarbeiten</t>
  </si>
  <si>
    <t>0414.11</t>
  </si>
  <si>
    <t>Hochbaufacharbeiter - Schwerpunkt Beton- und Stahlbetonbauarbeiten</t>
  </si>
  <si>
    <t>0415.11</t>
  </si>
  <si>
    <t>Tiefbaufacharbeiter - Schwerpunkt Gleisbauarbeiten</t>
  </si>
  <si>
    <t>0416.11</t>
  </si>
  <si>
    <t>0422.11</t>
  </si>
  <si>
    <t>Ausbaufacharbeiter - Schwerpunkt Wärme-, Kälte-, Schallschutzarbeiten</t>
  </si>
  <si>
    <t>0423.11</t>
  </si>
  <si>
    <t>0424.11</t>
  </si>
  <si>
    <t>0425.11</t>
  </si>
  <si>
    <t>0430.11</t>
  </si>
  <si>
    <t>0441.11</t>
  </si>
  <si>
    <t>0443.11</t>
  </si>
  <si>
    <t>0444.11</t>
  </si>
  <si>
    <t>0445.11</t>
  </si>
  <si>
    <t>0109.12v</t>
  </si>
  <si>
    <t>0269.11</t>
  </si>
  <si>
    <t>2058.11</t>
  </si>
  <si>
    <t>2060.12</t>
  </si>
  <si>
    <t>2059.12</t>
  </si>
  <si>
    <t>2066.12</t>
  </si>
  <si>
    <t>2067.12</t>
  </si>
  <si>
    <t>2068.12</t>
  </si>
  <si>
    <t>Metallbauer - Konstruktionstechnik</t>
  </si>
  <si>
    <t>Metallbauer - Metallgestaltung</t>
  </si>
  <si>
    <t>0372.10</t>
  </si>
  <si>
    <t>0372.11</t>
  </si>
  <si>
    <t>0372.12</t>
  </si>
  <si>
    <t>0372.13</t>
  </si>
  <si>
    <t>0224.10</t>
  </si>
  <si>
    <t>Anlagenmechaniker - Sanitär-, Heizungs-, Klimatechnik</t>
  </si>
  <si>
    <t>0250.10</t>
  </si>
  <si>
    <t>Naturwerksteinmechaniker - Maschinenbearbeitungstechnik</t>
  </si>
  <si>
    <t>0431.12</t>
  </si>
  <si>
    <t>Naturwerksteinmechaniker - Schleiftechnik und Steinmetztechnik</t>
  </si>
  <si>
    <t>ab Jgst. 12 Obb - Wasserburg</t>
  </si>
  <si>
    <t>0264.10</t>
  </si>
  <si>
    <t>0265.10</t>
  </si>
  <si>
    <t>0266.10</t>
  </si>
  <si>
    <t>0267.10</t>
  </si>
  <si>
    <t>0270.10</t>
  </si>
  <si>
    <t>Oberflächenbeschichter</t>
  </si>
  <si>
    <t>Verfahrensmechaniker für Beschichtungstechnik</t>
  </si>
  <si>
    <t>ab Jgst. 11 BW - Sindelfingen</t>
  </si>
  <si>
    <t>0272.10</t>
  </si>
  <si>
    <t>Graveur</t>
  </si>
  <si>
    <t>Produktprüfer Textil</t>
  </si>
  <si>
    <t>Metall- und Glockengießer - Metallgusstechnik</t>
  </si>
  <si>
    <t>Metall- und Glockengießer - Zinngusstechnik</t>
  </si>
  <si>
    <t>Metallbildner - Goldschlagtechnik</t>
  </si>
  <si>
    <t>Metallbildner - Ziseleurtechnik</t>
  </si>
  <si>
    <t>Aufbereitungsmechaniker</t>
  </si>
  <si>
    <t>ab Jgst. 10 Opf - Wiesau</t>
  </si>
  <si>
    <t>0278.10</t>
  </si>
  <si>
    <t>1454.12</t>
  </si>
  <si>
    <t>1454.13</t>
  </si>
  <si>
    <t>0351.12</t>
  </si>
  <si>
    <t>0351.13</t>
  </si>
  <si>
    <t>0352.11</t>
  </si>
  <si>
    <t>0352.12</t>
  </si>
  <si>
    <t>0352.13</t>
  </si>
  <si>
    <t>1110.10</t>
  </si>
  <si>
    <t>1110.11</t>
  </si>
  <si>
    <t>1110.12</t>
  </si>
  <si>
    <t>1325.10</t>
  </si>
  <si>
    <t>1325.11</t>
  </si>
  <si>
    <t>1325.12</t>
  </si>
  <si>
    <t>0365.10</t>
  </si>
  <si>
    <t>0365.11</t>
  </si>
  <si>
    <t>0365.12</t>
  </si>
  <si>
    <t>Rollladen- und Sonnenschutzmechatroniker</t>
  </si>
  <si>
    <t>0279.10</t>
  </si>
  <si>
    <t>2025.12</t>
  </si>
  <si>
    <t>0280.10</t>
  </si>
  <si>
    <t>Fluggerätmechaniker - Fertigungstechnik</t>
  </si>
  <si>
    <t>Fluggerätmechaniker - Instandhaltungstechnik</t>
  </si>
  <si>
    <t>Fluggerätmechaniker - Triebwerkstechnik</t>
  </si>
  <si>
    <t>0201.11</t>
  </si>
  <si>
    <t>0202.11</t>
  </si>
  <si>
    <t>0203.11</t>
  </si>
  <si>
    <t>0204.11</t>
  </si>
  <si>
    <t>:</t>
  </si>
  <si>
    <t>0116.12</t>
  </si>
  <si>
    <t>0116.12v</t>
  </si>
  <si>
    <t>0123.11</t>
  </si>
  <si>
    <t>(neu ab Schuljahr 2012/13)</t>
  </si>
  <si>
    <t>für Praxisgruppen im BGJ/s-Agrar</t>
  </si>
  <si>
    <t xml:space="preserve">die wahrscheinlich zum kommenden Schuljahr zur Verfügung steht) </t>
  </si>
  <si>
    <t xml:space="preserve">(in der Unterrichtsplanung bitte die Summe an Lehrerwochenstunden eintragen, </t>
  </si>
  <si>
    <t>0211.11</t>
  </si>
  <si>
    <t>Sportfachmann</t>
  </si>
  <si>
    <t>0215.11</t>
  </si>
  <si>
    <t>0220.11</t>
  </si>
  <si>
    <t>0222.11</t>
  </si>
  <si>
    <t>0224.11</t>
  </si>
  <si>
    <t>0227.11</t>
  </si>
  <si>
    <t>0230.11</t>
  </si>
  <si>
    <t>0235.11</t>
  </si>
  <si>
    <t>0116.11</t>
  </si>
  <si>
    <t>0250.11</t>
  </si>
  <si>
    <t>0264.11</t>
  </si>
  <si>
    <t>0265.11</t>
  </si>
  <si>
    <t>0266.11</t>
  </si>
  <si>
    <t>0267.11</t>
  </si>
  <si>
    <t>0274.11</t>
  </si>
  <si>
    <t>0276.11</t>
  </si>
  <si>
    <t>0277.11</t>
  </si>
  <si>
    <t>0278.11</t>
  </si>
  <si>
    <t>0279.11</t>
  </si>
  <si>
    <t>Geomatiker</t>
  </si>
  <si>
    <t>0280.11</t>
  </si>
  <si>
    <t>0201.12</t>
  </si>
  <si>
    <t>0202.12</t>
  </si>
  <si>
    <t>0203.12</t>
  </si>
  <si>
    <t>0204.12</t>
  </si>
  <si>
    <t>0207.12</t>
  </si>
  <si>
    <t>0208.12</t>
  </si>
  <si>
    <t>0209.12</t>
  </si>
  <si>
    <t>0210.12</t>
  </si>
  <si>
    <t>0211.12</t>
  </si>
  <si>
    <t>0215.12</t>
  </si>
  <si>
    <t>0220.12</t>
  </si>
  <si>
    <t>0222.12</t>
  </si>
  <si>
    <t>0224.12</t>
  </si>
  <si>
    <t>EU-HM-SV</t>
  </si>
  <si>
    <t>im verminderten Grundbedarf sind 4 Wochen Lehrgänge sowie 6 WStd. Betriebspraktikum berücksichtigt</t>
  </si>
  <si>
    <t>0227.12</t>
  </si>
  <si>
    <t>0230.12</t>
  </si>
  <si>
    <t>0505.10</t>
  </si>
  <si>
    <t>ab Jgst. 12 Mfr - Neustadt a. d. Aisch</t>
  </si>
  <si>
    <t>ab Jgst. 10 Obb - Wasserburg a. Inn, Mfr - Neustadt a. d. Aisch</t>
  </si>
  <si>
    <t>ab Jgst. 11 Obb - Starnberg</t>
  </si>
  <si>
    <t>1310.10</t>
  </si>
  <si>
    <t>1320.10</t>
  </si>
  <si>
    <t>1330.10</t>
  </si>
  <si>
    <t>Tierpfleger</t>
  </si>
  <si>
    <t>ab Jgst. 10 Mfr - Ansbach</t>
  </si>
  <si>
    <t>1331.10</t>
  </si>
  <si>
    <t>Forstwirt</t>
  </si>
  <si>
    <t>ab Jgst. 10 Opf - Neunburg v.W.</t>
  </si>
  <si>
    <t>Revierjäger</t>
  </si>
  <si>
    <t>ab Jgst. 10 Schw - Kempten</t>
  </si>
  <si>
    <t>1341.10</t>
  </si>
  <si>
    <t>ab Jgst. 10 Ufr - Kitzingen</t>
  </si>
  <si>
    <t>1301.11</t>
  </si>
  <si>
    <t>1302.11</t>
  </si>
  <si>
    <t>1303.11</t>
  </si>
  <si>
    <t>1304.11</t>
  </si>
  <si>
    <t>1310.11</t>
  </si>
  <si>
    <t>Winzer</t>
  </si>
  <si>
    <t>ab Jgst. 11 Ufr - Kitzingen</t>
  </si>
  <si>
    <t>1320.11</t>
  </si>
  <si>
    <t>1321.11</t>
  </si>
  <si>
    <t>1323.11</t>
  </si>
  <si>
    <t>1230.11</t>
  </si>
  <si>
    <t>1230.12</t>
  </si>
  <si>
    <t>1330.11</t>
  </si>
  <si>
    <t>1331.11</t>
  </si>
  <si>
    <t>1341.11</t>
  </si>
  <si>
    <t>1301.12</t>
  </si>
  <si>
    <t>1302.12</t>
  </si>
  <si>
    <t>1303.12</t>
  </si>
  <si>
    <t>1304.12</t>
  </si>
  <si>
    <t>1310.12</t>
  </si>
  <si>
    <t>1320.12</t>
  </si>
  <si>
    <t>1321.12</t>
  </si>
  <si>
    <t>1322.12</t>
  </si>
  <si>
    <t>1323.12</t>
  </si>
  <si>
    <t>1330.12a</t>
  </si>
  <si>
    <t>1330.12</t>
  </si>
  <si>
    <t>1331.12</t>
  </si>
  <si>
    <t>1341.12</t>
  </si>
  <si>
    <t>0401.10</t>
  </si>
  <si>
    <t>Bau</t>
  </si>
  <si>
    <t>0402.10</t>
  </si>
  <si>
    <t>Bauwerksmechaniker für Abbruch- und Betontrenntechnik</t>
  </si>
  <si>
    <t>Brunnenbauer</t>
  </si>
  <si>
    <t>ab Jgst. 11 NS - Bad Zwischenahn-Rostrup</t>
  </si>
  <si>
    <t>Estrichleger</t>
  </si>
  <si>
    <t>ab Jgst. 11 Ufr - Schweinfurt</t>
  </si>
  <si>
    <t>Fassadenmonteur</t>
  </si>
  <si>
    <t>Feuerungs- und Schornsteinbauer</t>
  </si>
  <si>
    <t>ab Jgst. 11 NRW - Gelsenkirchen</t>
  </si>
  <si>
    <t>Fliesen-, Platten- und Mosaikleger</t>
  </si>
  <si>
    <t>0125.11</t>
  </si>
  <si>
    <t>0125.12</t>
  </si>
  <si>
    <t>0125.12v</t>
  </si>
  <si>
    <t>Kanalbauer</t>
  </si>
  <si>
    <t>ab Jgst. 11 Ufr - Würzburg</t>
  </si>
  <si>
    <t>Maurer</t>
  </si>
  <si>
    <t>Rohrleitungsbauer</t>
  </si>
  <si>
    <t>ab Jgst. 11 Mfr - Nürnberg</t>
  </si>
  <si>
    <t>Spezialtiefbauer</t>
  </si>
  <si>
    <t>Straßenbauer</t>
  </si>
  <si>
    <t>ab Jgst. 11 Ufr - Würzburg, Schw - Lauingen</t>
  </si>
  <si>
    <t>Trockenbaumonteur</t>
  </si>
  <si>
    <t>0415.10</t>
  </si>
  <si>
    <t>Gleisbauer</t>
  </si>
  <si>
    <t>ab Jgst. 10 Mfr - Nürnberg, Schw - Augsburg</t>
  </si>
  <si>
    <t>0416.10</t>
  </si>
  <si>
    <t>Straßenwärter</t>
  </si>
  <si>
    <t>ab Jgst. 10 Ufr - Würzburg</t>
  </si>
  <si>
    <t>ab Jgst. 10 Ofr - Bayreuth</t>
  </si>
  <si>
    <t>Jgst. 10: BGJ - NS - Northeim</t>
  </si>
  <si>
    <t>Industrie-Isolierer</t>
  </si>
  <si>
    <t>ab Jgst. 10 Schw - Lindau</t>
  </si>
  <si>
    <t xml:space="preserve"> 1) </t>
  </si>
  <si>
    <t>(Summe aus 2.1 bis 2.3)</t>
  </si>
  <si>
    <t>2.4</t>
  </si>
  <si>
    <t xml:space="preserve">gem. KMS vom 21.02.2005 mit Nr. VII.8- P 900-7.1287, ergänzt durch KMS vom 01.04.2005 </t>
  </si>
  <si>
    <t>Mechatroniker für Kältetechnik</t>
  </si>
  <si>
    <t>1435.10</t>
  </si>
  <si>
    <t>1435.11</t>
  </si>
  <si>
    <t>1435.12</t>
  </si>
  <si>
    <t>ab Jgst. 10 Obb - München, Mfr Nürnberg</t>
  </si>
  <si>
    <t>2021.10</t>
  </si>
  <si>
    <t>Keramiker</t>
  </si>
  <si>
    <t>ab Jgst. 10 Ndb - Landshut</t>
  </si>
  <si>
    <t>2022.10</t>
  </si>
  <si>
    <t>Figurenkeramformer</t>
  </si>
  <si>
    <t>2025.10</t>
  </si>
  <si>
    <t>Industriekeramiker - Anlagentechnik</t>
  </si>
  <si>
    <t>0265.10m</t>
  </si>
  <si>
    <t>0265.11m</t>
  </si>
  <si>
    <t>0265.12m</t>
  </si>
  <si>
    <t>Industriekeramiker - Dekorationstechnik</t>
  </si>
  <si>
    <t>Industriekeramiker - Modelltechnik</t>
  </si>
  <si>
    <t>Industriekeramiker - Verfahrenstechnik</t>
  </si>
  <si>
    <t>2031.10</t>
  </si>
  <si>
    <t>Bogenmacher</t>
  </si>
  <si>
    <t>ab Jgst. 10 Obb - Mittenwald</t>
  </si>
  <si>
    <t>Geigenbauer</t>
  </si>
  <si>
    <t>Zupfinstrumentenmacher</t>
  </si>
  <si>
    <t>2032.10</t>
  </si>
  <si>
    <t>Holzblasinstrumentenmacher</t>
  </si>
  <si>
    <t>Metallblasinstrumentenmacher</t>
  </si>
  <si>
    <t>2039.10</t>
  </si>
  <si>
    <t>Katastertechniker</t>
  </si>
  <si>
    <t>2041.10</t>
  </si>
  <si>
    <t>Vermessungstechniker</t>
  </si>
  <si>
    <t>2042.10</t>
  </si>
  <si>
    <t>Berufskraftfahrer</t>
  </si>
  <si>
    <t>2044.10</t>
  </si>
  <si>
    <t>Fachkraft im Fahrbetrieb</t>
  </si>
  <si>
    <t>2045.10</t>
  </si>
  <si>
    <t>Drechsler (Elfenbeinschnitzer)</t>
  </si>
  <si>
    <t>ab Jgst. 10 Ufr - Bad Kissingen</t>
  </si>
  <si>
    <t>Holzbildhauer</t>
  </si>
  <si>
    <t>2046.10</t>
  </si>
  <si>
    <t>Techniker für Ländliche Entwicklung</t>
  </si>
  <si>
    <t>2048.10</t>
  </si>
  <si>
    <t>Fotograf</t>
  </si>
  <si>
    <t>Berufsfachschule für Ernährung und Versorgung</t>
  </si>
  <si>
    <t>ab Jgst. 10 Obb - München, Ofr - Coburg</t>
  </si>
  <si>
    <t>Freiwilliges Arbeitszeitkonto (absolute Gesamtsumme seit dem Schuljahr 2007/08)</t>
  </si>
  <si>
    <t xml:space="preserve"> 3) </t>
  </si>
  <si>
    <t xml:space="preserve">gem. KMS vom 11.11.2013 mit Nr. II.5- 5 P 9004-6.132625 </t>
  </si>
  <si>
    <t>(absolute Gesamtsumme)</t>
  </si>
  <si>
    <t>Erprobung BGJ/k Gunzenhausen</t>
  </si>
  <si>
    <t>1212.10k</t>
  </si>
  <si>
    <t>1201.11i</t>
  </si>
  <si>
    <t>1201.12i</t>
  </si>
  <si>
    <t>0831.12</t>
  </si>
  <si>
    <t>0285.11</t>
  </si>
  <si>
    <t>0285.12</t>
  </si>
  <si>
    <t>0285.13</t>
  </si>
  <si>
    <t>Süßwarentechnologe</t>
  </si>
  <si>
    <t>0832.10</t>
  </si>
  <si>
    <t>3015.10</t>
  </si>
  <si>
    <t>0135.11</t>
  </si>
  <si>
    <t>0910.10</t>
  </si>
  <si>
    <t>0216.12</t>
  </si>
  <si>
    <t>0910.11</t>
  </si>
  <si>
    <t>0910.12</t>
  </si>
  <si>
    <t>12</t>
  </si>
  <si>
    <t>1111.10</t>
  </si>
  <si>
    <t>1111.11</t>
  </si>
  <si>
    <t>1111.12</t>
  </si>
  <si>
    <t>0405.11</t>
  </si>
  <si>
    <t>0405.12</t>
  </si>
  <si>
    <t>Kerzenhersteller und Wachsbildner</t>
  </si>
  <si>
    <t>Gießereimechaniker</t>
  </si>
  <si>
    <t>Fachkraft für Lederherstellung und Gerbereitechnik</t>
  </si>
  <si>
    <t>(neu ab Schuljahr 2015/16)</t>
  </si>
  <si>
    <t>2035.10</t>
  </si>
  <si>
    <t>Werksteinhersteller</t>
  </si>
  <si>
    <t>neu ab Schuljahr 2015/16</t>
  </si>
  <si>
    <t>Textil- und Modenäher</t>
  </si>
  <si>
    <t>Textil- und Modeschneider</t>
  </si>
  <si>
    <t>Fachkraft für Speiseeis</t>
  </si>
  <si>
    <t>Berufsvorbereitungsjahr - schulisch (BVJ/s)</t>
  </si>
  <si>
    <t>3026.10</t>
  </si>
  <si>
    <t>3028.10</t>
  </si>
  <si>
    <t>neu ab Schuljahr 2016/17</t>
  </si>
  <si>
    <t>2035.11</t>
  </si>
  <si>
    <t>Holzmechaniker - HMI</t>
  </si>
  <si>
    <t>Holzmechaniker - HBH</t>
  </si>
  <si>
    <t>Holzmechaniker - MIB</t>
  </si>
  <si>
    <t>0135.12</t>
  </si>
  <si>
    <t>0135.12v</t>
  </si>
  <si>
    <t>1439.12</t>
  </si>
  <si>
    <t>Automatenfachmann - Automatenmechatronik</t>
  </si>
  <si>
    <t>13</t>
  </si>
  <si>
    <t>ab Jgst. 12 Ndb - Straubing</t>
  </si>
  <si>
    <t>Glaser - Verglasung und Glasbau</t>
  </si>
  <si>
    <t>Glaser - Fenster- und Glasfassadenbau</t>
  </si>
  <si>
    <t>2015.12</t>
  </si>
  <si>
    <t>2015.11</t>
  </si>
  <si>
    <t>0279.12</t>
  </si>
  <si>
    <t>0179.11n</t>
  </si>
  <si>
    <t>Hochschule Dual - Nürnberger Modell</t>
  </si>
  <si>
    <t>0179.12n</t>
  </si>
  <si>
    <t>Hochschule Dual - Augsburger Modell (keine 12. Jgst.)</t>
  </si>
  <si>
    <t>0173.11a</t>
  </si>
  <si>
    <t>Berufsintegrationsklasse - schulisch 2. Jahr (BIK/s)</t>
  </si>
  <si>
    <t>Verkürzerklassen - Monoklasse</t>
  </si>
  <si>
    <t>Version 1</t>
  </si>
  <si>
    <t xml:space="preserve"> 6)</t>
  </si>
  <si>
    <t>4 x 4,8</t>
  </si>
  <si>
    <t/>
  </si>
  <si>
    <t>Dabei wird eine Teamstunde auf zwei Lehrkräfte (mit jeweils 0,5 Stunden) verteilt.</t>
  </si>
  <si>
    <t>Berufsvorbereitungsjahr - kooperativ (BVJ/k)</t>
  </si>
  <si>
    <r>
      <t>darin enthaltene Teamstunden</t>
    </r>
    <r>
      <rPr>
        <vertAlign val="superscript"/>
        <sz val="11"/>
        <rFont val="Times New Roman"/>
        <family val="1"/>
      </rPr>
      <t>6)</t>
    </r>
  </si>
  <si>
    <t>6.1</t>
  </si>
  <si>
    <t>Merkmalskatalog (Merkmal 19)</t>
  </si>
  <si>
    <t>Klassenart</t>
  </si>
  <si>
    <t>03</t>
  </si>
  <si>
    <t>04</t>
  </si>
  <si>
    <t>05</t>
  </si>
  <si>
    <t>06</t>
  </si>
  <si>
    <t>07</t>
  </si>
  <si>
    <t>08</t>
  </si>
  <si>
    <t>09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</si>
  <si>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</si>
  <si>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</si>
  <si>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</si>
  <si>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</si>
  <si>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</si>
  <si>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</si>
  <si>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</si>
  <si>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</si>
  <si>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</si>
  <si>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</si>
  <si>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</si>
  <si>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</si>
  <si>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</si>
  <si>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</si>
  <si>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</si>
  <si>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</si>
  <si>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</si>
  <si>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</si>
  <si>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</si>
  <si>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</si>
  <si>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</si>
  <si>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</si>
  <si>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</si>
  <si>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</si>
  <si>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</si>
  <si>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</si>
  <si>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</si>
  <si>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</si>
  <si>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</si>
  <si>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</si>
  <si>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</si>
  <si>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</si>
  <si>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</si>
  <si>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</si>
  <si>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</si>
  <si>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</si>
  <si>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</si>
  <si>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Klasse des Berufsgrundbildungsjahres (Berufsgrundschuljahr, BGJ/s)</t>
  </si>
  <si>
    <t>Klasse des Bildungsgangs "Duale Berufsausbildung und Fachhochschulreife" (DBFH)</t>
  </si>
  <si>
    <t xml:space="preserve">Klasse im Bildungsgang "Hochschule Dual" </t>
  </si>
  <si>
    <t>Klasse im Bildungsgang "Berufsschule Plus - BS+"</t>
  </si>
  <si>
    <t>auf ungültig zu setzende Berufe und gelöschte Zeilen:</t>
  </si>
  <si>
    <t>Tierwirt: ab Jgst. 11 Mfr - Ansbach; Fachkraft Agrarservice: ab Jgst. 11 Mfr - Triesdorf</t>
  </si>
  <si>
    <t>BGJ/s-Zimmerer</t>
  </si>
  <si>
    <t>BGJ/s-Ernährung und Hauswirtschaft (Hauswirtschafterin)</t>
  </si>
  <si>
    <t>BGJ/s-Holztechnik (Tischler, Holzmechaniker, Wagner, Böttcher)</t>
  </si>
  <si>
    <t>Beton- und Stahlbetonbauer</t>
  </si>
  <si>
    <t>neu unter FKN 0445.10 mgl.</t>
  </si>
  <si>
    <t>Berufsgruppe: Bogenmacher, Geigenbauer, Zupfinstrumentenmacher mit Holzblasinstrumentenmacher, Metallblasinstrumentenmacher</t>
  </si>
  <si>
    <t>Berufsgruppe Tourismus: Tourismuskaufmann mit Kaufmann für Tourismus und Freizeit</t>
  </si>
  <si>
    <t>Verkürzerklassen -.Berufsgruppe Tourismus: Tourismuskaufmann mit Kaufmann für Tourismus und Freizeit</t>
  </si>
  <si>
    <t>Verkürzerklassen - Berufsgruppe Tourismus: Tourismuskaufmann mit Kaufmann für Tourismus und Freizeit</t>
  </si>
  <si>
    <t>Berufsgruppe Handel und Verkauf: Kaufmann im Einzelhandel, Verkäufer mit pharmazeutisch kaufmännischer Angestellter</t>
  </si>
  <si>
    <t>Berufsgruppe Handel und Verkauf: Kaufmann im Einzelhandel mit pharmazeutisch kaufmännischer Angestellter</t>
  </si>
  <si>
    <t>Verkürzerklassen - Berufsgruppe Handel und Verkauf: Kaufmann im Einzelhandel mit pharmazeutisch kaufmännischer Angestellter</t>
  </si>
  <si>
    <t>Berufsgruppe: Feinwerkmechaniker - Feinmechanik mit Feinwerkmechaniker - Maschinenbau</t>
  </si>
  <si>
    <t xml:space="preserve">Berufsgruppe: Feinwerkmechaniker - Werkzeugbau mit Werkzeugmechaniker  </t>
  </si>
  <si>
    <t xml:space="preserve">Berufsgruppe: Industriemechaniker mit Werkzeugmechaniker  </t>
  </si>
  <si>
    <t>Berufsgruppe: Aufbereitungsmechaniker mit Verfahrensmechaniker in der Steine- u. Erdenindustrie</t>
  </si>
  <si>
    <t>DBFH-Berufsgruppe: Mechatroniker mit Industriemechaniker</t>
  </si>
  <si>
    <t xml:space="preserve">DBFH-Berufsgruppe: Elektroniker für Automatisierungstechnik mit Mechatroniker </t>
  </si>
  <si>
    <t>DBFH-Berufsgruppe: Elektroniker für Automatisierungstechnik mit Mechatroniker mit Industriemechaniker</t>
  </si>
  <si>
    <t>Berufsgruppe: Elektroniker FR: Energie- und Gebäudetechnik mit Elektroniker für Automatisierungstechnik</t>
  </si>
  <si>
    <t>Berufsgruppe: Elektroniker für Automatisierungstechnik mit Elektroniker für Betriebstechnik</t>
  </si>
  <si>
    <t>DBFH-Berufsgruppe: Elektroniker für Automatisierungstechnik mit Elektroniker für Geräte und Systeme</t>
  </si>
  <si>
    <t>Berufsgruppe: Konstruktionsmechaniker mit Metallbauer - Metallgestaltung</t>
  </si>
  <si>
    <t>Berufsgruppe: Konstruktionsmechaniker, Fachkraft für Metalltechnik - Konstruktionstechnik mit Metallbauer - Konstruktionstechnik, Metallbauer - Metallgestaltung, Metallbauer - Nutzfahrzeugbau</t>
  </si>
  <si>
    <t>Berufsgruppe: Kfz-Mechatroniker - Nutzfahrzeugtechnik mit Metallbauer - Nutzfahrzeugbau</t>
  </si>
  <si>
    <t>Berufsgruppe: Fluggerätmechaniker - Instandhaltungstechnik mit Fluggerätmechaniker - Triebwerkstechnik</t>
  </si>
  <si>
    <t>Berufsgruppe: Klempner mit Anlagenmechaniker - Sanitär-, Heizungs-, Klimatechnik</t>
  </si>
  <si>
    <t>Berufsgruppe: Anlagenmechaniker mit Behälter- und Apparatebauer</t>
  </si>
  <si>
    <t>Winzer mit Weintechnologe gem.</t>
  </si>
  <si>
    <t>Berufsgruppe: BGJ/s-Zimmerer mit BGJ/s-Holztechnik</t>
  </si>
  <si>
    <t>Berufsgruppe: Zimmerer , Ausbaufacharbeiter - Schwerpunkt Zimmerarbeiten mit Trockenbaumonteur, Ausbaufacharbeiter - Schwerpunkt Trockenbauarbeiten</t>
  </si>
  <si>
    <t>Berufsgruppe: Zimmerer mit Trockenbaumonteur</t>
  </si>
  <si>
    <t>Berufsgruppe: Beton- und Stahlbetonbauer, Bauwerksmechaniker für Abbruch- und Betontrenntechnik, Hochbaufacharbeiter - Schwerpunkt Beton- und Stahlbetonbauarbeiten mit Maurer, Hochbaufacharbeiter - Schwerpunkt Maurerarbeiten</t>
  </si>
  <si>
    <t>Berufsgruppe: Beton- und Stahlbetonbauer mit Maurer</t>
  </si>
  <si>
    <t>Berufsgruppe: Bauzeichner - Architektur mit Bauzeichner - Ingenieurbau</t>
  </si>
  <si>
    <t>Berufsgruppe: Polsterer mit Raumausstatter</t>
  </si>
  <si>
    <t>Berufsgruppe: Bodenleger mit Parkettleger</t>
  </si>
  <si>
    <t>Berufsgruppe: Vergolder mit Kerzenhersteller und Wachsbildner</t>
  </si>
  <si>
    <t>Berufsgruppe: Medizinische Fachangestellte mit Zahnmedizinische Fachangestellte</t>
  </si>
  <si>
    <t xml:space="preserve">Berufsgruppe: Kosmetiker mit Drogist </t>
  </si>
  <si>
    <t>Berufsgruppe: Friseur mit Kosmetiker</t>
  </si>
  <si>
    <t>Berufsgruppe: Fleischer mit Fachverkäufer im Lebensmittelhandwerk - Fleischerei</t>
  </si>
  <si>
    <t>Berufsgruppe: Bäcker mit Fachverkäufer im Lebensmittelhandwerk - Bäckerei/Konditorei</t>
  </si>
  <si>
    <t>Berufsgruppe: Bäcker mi Konditor</t>
  </si>
  <si>
    <t>Berufsgruppe: Fachverkäufer im Lebensmittelhandwerk - Bäckerei/Konditorei mit Fachverkäufer im Lebensmittelhandwerk - Fleischerei</t>
  </si>
  <si>
    <t>Berufsgruppe: Gärtner - Baumschulen, Gärtner - Friedhofsgärtnerei, Gärtner - Garten- und Landschaftsbau, Gärtner - Gemüsebau, Gärtner - Obstbau, Gärtner - Staudengärtnerei, Gärtner - Zierpflanzenbau mit Florist</t>
  </si>
  <si>
    <t>Berufsgruppe: Gärtner - Friedhofsgärtnerei, Gärtner - Gemüsebau, Gärtner - Staudengärtnerei, Gärtner - Zierpflanzenbau mit Florist</t>
  </si>
  <si>
    <t>DBFH-Berufsgruppe: Kfz-Mechatroniker - PKW-Technik, Kfz-Mechatroniker - System- und Hochvolttechnik mit Werkzeugmechaniker</t>
  </si>
  <si>
    <t>DBFH-Berufsgruppe: Kfz-Mechatroniker - PKW-Technik mit Kfz-Mechatroniker - System- und Hochvolttechnik mit Werkzeugmechaniker</t>
  </si>
  <si>
    <t>Hochschule Dual - 16 Blockwochen (Elektroniker für Betriebstechnik, Elektroniker für Geräte und Systeme)</t>
  </si>
  <si>
    <t>Hochschule Dual (Elektroniker für Betriebstechnik, Elektroniker für Geräte und Systeme)</t>
  </si>
  <si>
    <t>Hochschule Dual - 12 Blockwochen (Elektroniker für Betriebstechnik, Elektroniker für Geräte und Systeme)</t>
  </si>
  <si>
    <t>Hochschule Dual (Mechatroniker, Industriemechaniker)</t>
  </si>
  <si>
    <t>Hochschule Dual (Technischer Produktdesigner - Maschinen- und Anlagenkonstruktion, Technischer Produktdesigner - Produktgestaltung und -konstruktion)</t>
  </si>
  <si>
    <t>Hochschule Dual - Augsburger Modell (Fachinformatiker - Anwendungsentwicklung, Fachinformatiker - Systemintegration)</t>
  </si>
  <si>
    <t>Kaufmann für Marketingkommunikation mit 
Medienkaufmann für Digital und Print gem.</t>
  </si>
  <si>
    <t>Verfahrensmechaniker für Kunststoff- u. Kautschuktechnik - Bauteile mit Verfahrensmechaniker für Kunststoff- u. Kautschuktechnik - Faserverbundtechnologie gem.</t>
  </si>
  <si>
    <t>Ausbaufacharbeiter - Schwerpunkt Wärme-, Kälte-, Schallschutzarbeiten mit Wärme-, Kälte- und Schallschutzisolierer mit Industrie-Isolierer, Isolierfacharbeiter gem.</t>
  </si>
  <si>
    <t>Wärme-, Kälte- und Schallschutzisolierer mit Industrie-Isolierer gem.</t>
  </si>
  <si>
    <t>Holzmechaniker mit Tischler gem.</t>
  </si>
  <si>
    <t>Änderungsschneider mit Maßschneider gem.</t>
  </si>
  <si>
    <t>Chemikant mit Pharmakant gem.</t>
  </si>
  <si>
    <t>Automatenfachmann - Automatendienstleistung</t>
  </si>
  <si>
    <t>Bürsten- u. Pinselmacher</t>
  </si>
  <si>
    <t>2010.11</t>
  </si>
  <si>
    <t>besondere Organisation</t>
  </si>
  <si>
    <t>Einstiegsqualifizierung f. Jugendliche o. AV - Klasse</t>
  </si>
  <si>
    <t>Automatenfachmann - Automatendienstleistung mit Automatenfachmann - Automatenmechatronik gem.</t>
  </si>
  <si>
    <t>Abi&amp;IT</t>
  </si>
  <si>
    <t>Abi&amp;Auto - Nur ein Schwerpunkt je Jahrgang zulässig!</t>
  </si>
  <si>
    <t>Abi&amp;Auto - Budget bei Klassengröße ab 28 Schülern - Nur ein Schwerpunkt je Jahrgang zulässig!</t>
  </si>
  <si>
    <t>0163.10</t>
  </si>
  <si>
    <t>Hochschule Dual - Rosenheimer Modell</t>
  </si>
  <si>
    <t>Rosenheimer Modell</t>
  </si>
  <si>
    <t>2035.12</t>
  </si>
  <si>
    <t>Holzmechaniker - HMI, Holzmechaniker - HBH mit Tischler gem.</t>
  </si>
  <si>
    <t>0504.12</t>
  </si>
  <si>
    <t>1439.13</t>
  </si>
  <si>
    <t>0112.10</t>
  </si>
  <si>
    <t>0271.10</t>
  </si>
  <si>
    <t>Wiesau</t>
  </si>
  <si>
    <t>Hochschule Dual (Industriemechaniker, Werkzeugmechaniker, Feinwerkmechaniker - Feinmechanik, Feinwerkmechaniker - Maschinenbau, Feinwerkmechaniker - Werkzeugbau, Feinwerkmechaniker - Zerspanungstechnik, Metallbauer - Konstruktionstechnik, Metallbauer - Metallgestaltung, Metallbauer - Nutzfahrzeugbau)</t>
  </si>
  <si>
    <t>8.6</t>
  </si>
  <si>
    <t>Metall- und Glockengießer - Kunst- und Glockenguss</t>
  </si>
  <si>
    <t>Berufsgruppe Metall: Feinwerkmechaniker - Maschinenbau mit Feinwerkmechaniker - Zerspanungstechnik</t>
  </si>
  <si>
    <t>1260.10</t>
  </si>
  <si>
    <t>Miesbach</t>
  </si>
  <si>
    <t>Hochschule Dual (Hotelfachmann, Koch)</t>
  </si>
  <si>
    <t>1260.12</t>
  </si>
  <si>
    <t>Fachklassen-gliederungs-
nummer</t>
  </si>
  <si>
    <t>Klassen-
art</t>
  </si>
  <si>
    <t>1462.12</t>
  </si>
  <si>
    <t xml:space="preserve"> 7)</t>
  </si>
  <si>
    <t>ab Jgst. 10 Schw - Donauwörth</t>
  </si>
  <si>
    <t>4.2.1</t>
  </si>
  <si>
    <t>4.2.2</t>
  </si>
  <si>
    <t>4.2.3</t>
  </si>
  <si>
    <t>4.2.4</t>
  </si>
  <si>
    <t>4.2.5</t>
  </si>
  <si>
    <t>7.1.1</t>
  </si>
  <si>
    <t>darunter im Bereich Metalltechnik</t>
  </si>
  <si>
    <t>7.1.2</t>
  </si>
  <si>
    <t>darunter im Bereich Elektrotechnik</t>
  </si>
  <si>
    <t>7.2.1</t>
  </si>
  <si>
    <t>7.2.2</t>
  </si>
  <si>
    <t>nur Donauwörth - Drehflügler: Fluggerätmechaniker - Fertigungstechnik mit Fluggerätmechaniker - Instandhaltungstechnik gem.</t>
  </si>
  <si>
    <t>Berufsschule zur sonderpädagogischen Förderung: Gemeinsame Beschulung Koch/Fachpraktiker Küche in Donauwörth</t>
  </si>
  <si>
    <t>Gemeinsame Beschulung Koch/Fachpraktiker Küche in Donauwörth</t>
  </si>
  <si>
    <t>Kaufmann im E-Commerce</t>
  </si>
  <si>
    <t>0116.10</t>
  </si>
  <si>
    <t>0355.11</t>
  </si>
  <si>
    <t>0355.12</t>
  </si>
  <si>
    <t>0355.13</t>
  </si>
  <si>
    <t>0296.12</t>
  </si>
  <si>
    <t>Berufsgruppe: Industriemechaniker mit Feinwerkmechaniker - Maschinenbau</t>
  </si>
  <si>
    <t>0917.10</t>
  </si>
  <si>
    <t>0917.11</t>
  </si>
  <si>
    <t>Berufsgruppe: Polster- u. Dekorationsnäher mit Raumausstatter</t>
  </si>
  <si>
    <t>2075.13</t>
  </si>
  <si>
    <t>0337.11</t>
  </si>
  <si>
    <t>0140.13v</t>
  </si>
  <si>
    <t>0141.13v</t>
  </si>
  <si>
    <t>0142.13v</t>
  </si>
  <si>
    <t>für berufssprachliche Förderung (an BS)</t>
  </si>
  <si>
    <t>Referendare mit Unterrichtsauftrag</t>
  </si>
  <si>
    <t>ergibt Lehrkräfte (gerundet)</t>
  </si>
  <si>
    <t>Summe Lehrkräfte</t>
  </si>
  <si>
    <t>Näherungsweise Berechnung der Anrechnungsstunden</t>
  </si>
  <si>
    <t>mit Unterrichtsauftrag</t>
  </si>
  <si>
    <t>Stunden</t>
  </si>
  <si>
    <t>ohne Unterrichtsauftrag</t>
  </si>
  <si>
    <t>Anzahl Ref.</t>
  </si>
  <si>
    <t>a)</t>
  </si>
  <si>
    <t>b)</t>
  </si>
  <si>
    <t>Regelklasse (Fachklasse)</t>
  </si>
  <si>
    <t>Präzisionswerkzeugmechaniker</t>
  </si>
  <si>
    <t>0136.10</t>
  </si>
  <si>
    <t>Abi&amp;BWL</t>
  </si>
  <si>
    <t>Flachglastechnologe</t>
  </si>
  <si>
    <t>0427.11</t>
  </si>
  <si>
    <t>Berufsgruppe: Klempner mit Dachdecker</t>
  </si>
  <si>
    <t>0427.12</t>
  </si>
  <si>
    <t>1249.11</t>
  </si>
  <si>
    <t>1249.12</t>
  </si>
  <si>
    <t>ab Jgst. 12 BW - Mannheim (über bilaterale Abkommen)</t>
  </si>
  <si>
    <t>gem. Anlage Nr. 9 der KMBek vom 06. Juli 2011 (KWMBl. S. 220, 235);</t>
  </si>
  <si>
    <t>3012.10</t>
  </si>
  <si>
    <t>Einstiegsqualifizierung f. Jugendliche o. AV - Klasse - Metalltechnik</t>
  </si>
  <si>
    <t>Lehrerwochenstunden</t>
  </si>
  <si>
    <t>die Leitung einer Schule  (Ziff. 2.1.1)</t>
  </si>
  <si>
    <t>die Leitung einer Außenst. (Ziff. 2.1.3)</t>
  </si>
  <si>
    <t>die Seminarlehrertätigkeit  (Ziff. 2.1.4)</t>
  </si>
  <si>
    <t>überörtliche Aufgaben (Ziff. 2.3)</t>
  </si>
  <si>
    <t xml:space="preserve">gem. Ziff. 2 der KMBek vom 05. Februar 2019 mit Nr. VI.7-BP9004-7a.6 694 (BayMBl. 2019 Nr. 72, 20. Februar 2019) </t>
  </si>
  <si>
    <t>die Ständige Vertretung der Schulleitung (Ziff. 2.1.2)</t>
  </si>
  <si>
    <t>Gesamtbedarf an Lehrerwochenstunden</t>
  </si>
  <si>
    <r>
      <t xml:space="preserve">Bedarf an Anrechnungsstunden </t>
    </r>
    <r>
      <rPr>
        <b/>
        <vertAlign val="superscript"/>
        <sz val="12"/>
        <rFont val="Times New Roman"/>
        <family val="1"/>
      </rPr>
      <t>4)</t>
    </r>
    <r>
      <rPr>
        <b/>
        <sz val="12"/>
        <rFont val="Times New Roman"/>
        <family val="1"/>
      </rPr>
      <t xml:space="preserve">   für</t>
    </r>
  </si>
  <si>
    <t>Summe des Bedarfs an Anrechnungsstunden</t>
  </si>
  <si>
    <t>Weiterer Bedarf an Lehrerwochenstunden</t>
  </si>
  <si>
    <t>Summe des weiteren Bedarfs an Lehrerwochenstunden</t>
  </si>
  <si>
    <t>Prüftechnologe Keramik</t>
  </si>
  <si>
    <t>Berufsgruppe: Konstruktionsmechaniker mit Metallbauer - Konstruktionstechnik</t>
  </si>
  <si>
    <t>2024.11</t>
  </si>
  <si>
    <t>ab Jgst. 11 Ndb - Vilshofen</t>
  </si>
  <si>
    <t>Abi&amp;Ausbildung</t>
  </si>
  <si>
    <t>0233.11</t>
  </si>
  <si>
    <t>0506.11</t>
  </si>
  <si>
    <t>0297.11</t>
  </si>
  <si>
    <t xml:space="preserve">Berufsgruppe: Industriemechaniker, Feinwerkmechaniker - Werkzeugbau, Feinwerkmechaniker - Feinmechanik, Feinwerkmechaniker - Maschinenbau, Feinwerkmechaniker - Zerspanungstechnik, Fachkraft für Metalltechnik - Montagetechnik, Maschinen- und Anlagenführer - Metall- und Kunststofftechnik (Metalltechnik) mit Werkzeugmechaniker  </t>
  </si>
  <si>
    <t>Berufsgruppe: Elektroniker für Automatisierungstechnik mit Elektroniker für Geräte und Systeme, Systemelektroniker</t>
  </si>
  <si>
    <t>Berufsgruppe: Elektroniker FR: Energie- und Gebäudetechnik mit Elektroniker für Geräte und Systeme, Systemelektroniker</t>
  </si>
  <si>
    <t>Berufsgruppe: Elektroniker für Betriebstechnik mit Elektroniker für Geräte und Systeme, Systemelektroniker</t>
  </si>
  <si>
    <t>0120.10</t>
  </si>
  <si>
    <t>0375.10</t>
  </si>
  <si>
    <t>0192.10</t>
  </si>
  <si>
    <t>0136.11</t>
  </si>
  <si>
    <t>0714.10</t>
  </si>
  <si>
    <t>0714.11</t>
  </si>
  <si>
    <r>
      <t xml:space="preserve">verpflichtendes Arbeitszeitkonto </t>
    </r>
    <r>
      <rPr>
        <sz val="10"/>
        <rFont val="Times New Roman"/>
        <family val="1"/>
      </rPr>
      <t xml:space="preserve">(Gesamtsumme für dieses SJ) </t>
    </r>
  </si>
  <si>
    <t>0337.12</t>
  </si>
  <si>
    <t>0112.12v</t>
  </si>
  <si>
    <t>ab Jgst. 10 HE - Frankfurt a. M.</t>
  </si>
  <si>
    <t>0417.10</t>
  </si>
  <si>
    <t>Berufsgruppe: Maurer, Hochbaufacharbeiter - Schwerpunkt Maurerarbeiten mit Holz- und Bautenschützer, Fachkraft für Holz- und Bautenschutz</t>
  </si>
  <si>
    <t>Landwirt, Tierwirt, Fachkraft Agrarservice</t>
  </si>
  <si>
    <t>BGJ/s-Agrarwirtschaft / tierischer Bereich</t>
  </si>
  <si>
    <t>BG</t>
  </si>
  <si>
    <t>Fachkraft für Holz- und Bautenschutz</t>
  </si>
  <si>
    <t>Holz- und Bautenschützer</t>
  </si>
  <si>
    <t>Berufsgruppe: Chemielaborant mit Prüftechnologe Keramik</t>
  </si>
  <si>
    <t>DBFH - BG</t>
  </si>
  <si>
    <t>BSF</t>
  </si>
  <si>
    <t>Berufs-bezeichnung
Zusatz</t>
  </si>
  <si>
    <t>Abi&amp;Auto</t>
  </si>
  <si>
    <t>ab Jgst. 10 Schw  - Augsburg</t>
  </si>
  <si>
    <t>Berufsbezeichnung</t>
  </si>
  <si>
    <t>Grund-
bedarf 
&lt; 18</t>
  </si>
  <si>
    <t>Zusatz-
bedarf
≥ 18</t>
  </si>
  <si>
    <t>für besondere Aufgaben in der Schulverwaltung und für pädagogische Aufgaben nach 2.2 i.V.m. 2.3 KMBek</t>
  </si>
  <si>
    <t>"Schultopf"</t>
  </si>
  <si>
    <r>
      <rPr>
        <b/>
        <sz val="14"/>
        <rFont val="Arial"/>
        <family val="2"/>
      </rPr>
      <t>Anrechnungsstunden</t>
    </r>
    <r>
      <rPr>
        <sz val="11"/>
        <rFont val="Arial"/>
        <family val="2"/>
      </rPr>
      <t xml:space="preserve">
für besondere Aufgaben in der Schulverwaltung
und für pädagogische Aufgaben</t>
    </r>
  </si>
  <si>
    <r>
      <rPr>
        <b/>
        <sz val="11"/>
        <rFont val="Arial"/>
        <family val="2"/>
      </rPr>
      <t>Richtwert</t>
    </r>
    <r>
      <rPr>
        <sz val="10"/>
        <rFont val="Arial"/>
        <family val="2"/>
      </rPr>
      <t xml:space="preserve">
</t>
    </r>
    <r>
      <rPr>
        <sz val="9"/>
        <rFont val="Arial"/>
        <family val="2"/>
      </rPr>
      <t xml:space="preserve">der Anrechnungsstunden für schulgebundene Aufgaben, der in Formblatt 6 eingetragenen Schulen. (gem. 2.2 i.V.m. 2.3 KMBek 2019) </t>
    </r>
  </si>
  <si>
    <t>Berufsvorbereitungsjahr, welches in Kooperation mit einem außerschulischen Partner unterrichtet wird (BVJ/k)</t>
  </si>
  <si>
    <t>Berufsgruppe: Konditor mit Fachverkäufer im Lebensmittelhandwerk - Bäckerei/Konditorei</t>
  </si>
  <si>
    <t>2201.10</t>
  </si>
  <si>
    <t>3013.10</t>
  </si>
  <si>
    <t>Einstiegsqualifizierung f. Jugendliche o. AV - Klasse - Verkäufer/Kaufmann im Einzelhandel</t>
  </si>
  <si>
    <t>0126.10</t>
  </si>
  <si>
    <t>0126.11</t>
  </si>
  <si>
    <t>0126.12</t>
  </si>
  <si>
    <t>Berufsgruppe: Verkäufer, Kaufmann im Einzelhandel mit Friseur</t>
  </si>
  <si>
    <t>Berufsbezeichnung Zusatz</t>
  </si>
  <si>
    <t>Berufsgruppe: Mediengestalter Digital und Print - FR Gestaltung und Technik mit Medientechnologe Druck</t>
  </si>
  <si>
    <t>e)</t>
  </si>
  <si>
    <t>c)</t>
  </si>
  <si>
    <t>d)</t>
  </si>
  <si>
    <t>0918.10</t>
  </si>
  <si>
    <t>ab Jgst. 10 Ofr - Coburg</t>
  </si>
  <si>
    <t>BG Coburg: Polsterer mit Holzmechaniker - HMI</t>
  </si>
  <si>
    <t>0918.11</t>
  </si>
  <si>
    <t>0918.12</t>
  </si>
  <si>
    <t xml:space="preserve">Berufsgruppe: Feinwerkmechaniker - Maschinenbau mit Werkzeugmechaniker  </t>
  </si>
  <si>
    <t>0298.12</t>
  </si>
  <si>
    <t>0298.13</t>
  </si>
  <si>
    <t>Diamantschleifer (auslaufend 2022/23)</t>
  </si>
  <si>
    <t>8.7</t>
  </si>
  <si>
    <t>Berufsvorbereitungsjahr Neustart - kooperativ (BVJ-Neustart)</t>
  </si>
  <si>
    <t>für erweiterte Schulleitung</t>
  </si>
  <si>
    <t>Aufgaben der Schulverw. und für pädag. Aufgaben  (Ziff. 2.2)</t>
  </si>
  <si>
    <t>0121.10</t>
  </si>
  <si>
    <t>2040.11</t>
  </si>
  <si>
    <t>2040.12</t>
  </si>
  <si>
    <t>Berufsgruppe: Leichtflugzeugbauer mit Fluggerätelektroniker, Fluggerätmechaniker - Fertigungstechnik, Fluggerätmechaniker - Instandhaltungstechnik, Fluggerätmechaniker - Triebwerkstechnik</t>
  </si>
  <si>
    <t>Berufsgruppe: Leichtflugzeugbauer mit Fluggerätmechaniker - Fertigungstechnik, Fluggerätmechaniker - Instandhaltungstechnik, Fluggerätmechaniker - Triebwerkstechnik</t>
  </si>
  <si>
    <t>0299.10</t>
  </si>
  <si>
    <t>0299.11</t>
  </si>
  <si>
    <t>0299.12</t>
  </si>
  <si>
    <t>Berufsgruppe: Leichtflugzeugbauer mit Fluggerätmechaniker - Fertigungstechnik</t>
  </si>
  <si>
    <t>0284.10</t>
  </si>
  <si>
    <t>0284.11</t>
  </si>
  <si>
    <t>0284.12</t>
  </si>
  <si>
    <t>0275.11</t>
  </si>
  <si>
    <t>Berufsgruppe: Fachkraft für Metalltechnik - Montagetechnik mit Metallbauer - Konstruktionstechnik</t>
  </si>
  <si>
    <t>0417.11</t>
  </si>
  <si>
    <t>2024.12</t>
  </si>
  <si>
    <t>0233.12</t>
  </si>
  <si>
    <t>0506.12</t>
  </si>
  <si>
    <t>0714.12</t>
  </si>
  <si>
    <t>JoA - BvB - Reha</t>
  </si>
  <si>
    <t>1214.11</t>
  </si>
  <si>
    <t>1214.12</t>
  </si>
  <si>
    <t>München Gastro-Modell</t>
  </si>
  <si>
    <t>1215.12</t>
  </si>
  <si>
    <t>1216.12</t>
  </si>
  <si>
    <t>1217.12</t>
  </si>
  <si>
    <t>1218.12</t>
  </si>
  <si>
    <t>2110.10</t>
  </si>
  <si>
    <t>2120.10</t>
  </si>
  <si>
    <t>2121.10</t>
  </si>
  <si>
    <t>Fachinformatiker - Daten- und Prozessanalyse</t>
  </si>
  <si>
    <t>Fachinformatiker - Digitale Vernetzung</t>
  </si>
  <si>
    <t>IT-System-Elektroniker</t>
  </si>
  <si>
    <t>2122.10</t>
  </si>
  <si>
    <t>2125.10</t>
  </si>
  <si>
    <t>2130.10</t>
  </si>
  <si>
    <t>Kaufmann für Groß- und Außenhandelsmanagement - FR: Außenhandel</t>
  </si>
  <si>
    <t>Kaufmann für Groß- und Außenhandelsmanagement - FR: Außenhandel mit Kaufmann für Groß- und Außenhandelsmanagement - FR: Großhandel gem.</t>
  </si>
  <si>
    <t>Kaufmann für Groß- und Außenhandelsmanagement - FR: Großhandel</t>
  </si>
  <si>
    <t>Berufsvorbereitungsjahr Metalltechnik und Recycling</t>
  </si>
  <si>
    <t>0375.11</t>
  </si>
  <si>
    <t>0192.11</t>
  </si>
  <si>
    <t>0181.10</t>
  </si>
  <si>
    <t>0182.10</t>
  </si>
  <si>
    <t>Berufsbezeichnung
Zusatz</t>
  </si>
  <si>
    <t>0193.10</t>
  </si>
  <si>
    <t>Berufsgruppe: Kaufmann im Einzelhandel mit Kaufmann für Groß- und Außenhandelsmanagement - FR: Außenhandel</t>
  </si>
  <si>
    <t>0194.10</t>
  </si>
  <si>
    <t>Berufsgruppe: Kaufmann im Einzelhandel mit Kaufmann für Groß- und Außenhandelsmanagement - FR: Großhandel</t>
  </si>
  <si>
    <t>Kaufmann für Digitalisierungsmanagement</t>
  </si>
  <si>
    <t>Kaufmann für IT-System-Management</t>
  </si>
  <si>
    <t>0257.10</t>
  </si>
  <si>
    <t>0181.11</t>
  </si>
  <si>
    <t>0182.11</t>
  </si>
  <si>
    <t>0193.11</t>
  </si>
  <si>
    <t>0194.11</t>
  </si>
  <si>
    <t>0417.12</t>
  </si>
  <si>
    <t>Berufsgruppe: Maurer mit Holz- und Bautenschützer</t>
  </si>
  <si>
    <t>0233.13</t>
  </si>
  <si>
    <t>2110.11</t>
  </si>
  <si>
    <t>2115.11</t>
  </si>
  <si>
    <t>2121.11</t>
  </si>
  <si>
    <t>2122.11</t>
  </si>
  <si>
    <t>2125.11</t>
  </si>
  <si>
    <t>2130.11</t>
  </si>
  <si>
    <t>0375.12</t>
  </si>
  <si>
    <t>0375.13</t>
  </si>
  <si>
    <t>Beamte (auf Probe und Lebenszeit)</t>
  </si>
  <si>
    <t>1.1.1.1</t>
  </si>
  <si>
    <t>1.1.1.2</t>
  </si>
  <si>
    <t>1.1.2.1</t>
  </si>
  <si>
    <t>1.1.2.2</t>
  </si>
  <si>
    <t>mit unbefristetem Vertrag</t>
  </si>
  <si>
    <t>1.2.1.1</t>
  </si>
  <si>
    <t>1.2.1.2</t>
  </si>
  <si>
    <t>mit befristetem Vertrag</t>
  </si>
  <si>
    <t>1.2.2.1</t>
  </si>
  <si>
    <t>1.2.2.2</t>
  </si>
  <si>
    <t>(Summe aus 1.1 bis 1.4)</t>
  </si>
  <si>
    <t>a) Std. voll- und teilzeitbeschäftigte Lehrkräfte (4. QE)</t>
  </si>
  <si>
    <t>b) Std. voll- und teilzeitbeschäftigte Lehrkräfte (3. QE)</t>
  </si>
  <si>
    <t>c) der 4. QE</t>
  </si>
  <si>
    <t>d) der 3. QE</t>
  </si>
  <si>
    <t>e) der 4. QE</t>
  </si>
  <si>
    <t>f) der 3. QE</t>
  </si>
  <si>
    <t>Stunden abgeordnet 4. QE</t>
  </si>
  <si>
    <t>Stunden abgeordnet 3. QE</t>
  </si>
  <si>
    <t>Zwischensumme</t>
  </si>
  <si>
    <t>Stunden a), c) und e) (4. QE)</t>
  </si>
  <si>
    <t>Stunden b), d) und f) (3. QE)</t>
  </si>
  <si>
    <t>Anzahl Stunden</t>
  </si>
  <si>
    <t>Anzahl Personen</t>
  </si>
  <si>
    <t>Abi&amp;Land-Baumaschinen</t>
  </si>
  <si>
    <t>Gesamtstunden der sonstigen Lehrkräfte (haupt- und nebenberuflich)</t>
  </si>
  <si>
    <t>Gesamtstunden der teilzeitbeschäftigten Lehrkräfte</t>
  </si>
  <si>
    <t>An die Schule abgeordnete VZ-/TZ-Lehrkräfte</t>
  </si>
  <si>
    <t xml:space="preserve"> (Differenz  aus 1.5 - 2.4)</t>
  </si>
  <si>
    <t>Sonstige (haupt- und nebenberuflich) Lehrkräfte</t>
  </si>
  <si>
    <t>e</t>
  </si>
  <si>
    <r>
      <t xml:space="preserve">(Summe aus 6. + 7. + 8. + 9.) </t>
    </r>
    <r>
      <rPr>
        <sz val="11"/>
        <color indexed="10"/>
        <rFont val="Times New Roman"/>
        <family val="1"/>
      </rPr>
      <t xml:space="preserve"> </t>
    </r>
    <r>
      <rPr>
        <sz val="11"/>
        <rFont val="Times New Roman"/>
        <family val="1"/>
      </rPr>
      <t>= Budgetierte Lehrerstunden</t>
    </r>
  </si>
  <si>
    <t xml:space="preserve"> (Übertrag von Ziff. 10 aus Formblatt 5) = Budgetierte Lehrerstunden</t>
  </si>
  <si>
    <t>Hochschule Dual (Fachinformatiker - Anwendungsentwicklung, Kaufmann für IT-System-Management, Kaufmann für Digitalisierungsmanagement)</t>
  </si>
  <si>
    <t>2201.11</t>
  </si>
  <si>
    <t>Plusprogramm T PLUS K</t>
  </si>
  <si>
    <t>Elektroniker für Maschinen und Antriebstechnik (HWK)</t>
  </si>
  <si>
    <t>Elektroniker für Maschinen und Antriebstechnik (IHK)</t>
  </si>
  <si>
    <t>Informationselektroniker</t>
  </si>
  <si>
    <t>Elektroniker FR Automatisierungs- und Systemtechnik</t>
  </si>
  <si>
    <t>Maßschuhmacher</t>
  </si>
  <si>
    <t>Maler und Lackierer - FR Ausbautechnik und Oberflächengestaltung</t>
  </si>
  <si>
    <t>Maler und Lackierer - FR Kirchenmalerei und Denkmalpflege</t>
  </si>
  <si>
    <t>Maler und Lackierer - FR Gestaltung und Instandhaltung</t>
  </si>
  <si>
    <t>Maler und Lackierer - FR Bauten- und Korrosionsschutz</t>
  </si>
  <si>
    <t>Maler und Lackierer - FR Energieeffizienz- und Gestaltungstechnik</t>
  </si>
  <si>
    <t>Fahrzeuginterieur-Mechaniker</t>
  </si>
  <si>
    <t>0919.10</t>
  </si>
  <si>
    <t>Verfahrenstechnologe Metall</t>
  </si>
  <si>
    <t>Berufsgruppe: Metallbauer - Metallgestaltung mit Metallbauer - Konstruktionstechnik</t>
  </si>
  <si>
    <t>0273.13</t>
  </si>
  <si>
    <t>3021.10</t>
  </si>
  <si>
    <t>für Berufsschulpflichtige, die einen Alphabetisierungsbedarf aufweisen; zur Spalte "Einzeltagesunterricht Grundbedarf": Grundbedarf kann je nach Kooperationsvertrag zwischen 2 und 15 Jwst. liegen.</t>
  </si>
  <si>
    <t>DK-BS-AnkER</t>
  </si>
  <si>
    <t>0907.10</t>
  </si>
  <si>
    <t>Beschulung: Maler und Lackierer mit Fahrzeuglackierer</t>
  </si>
  <si>
    <t>Beschulung: Fahrzeuglackierer alleine</t>
  </si>
  <si>
    <t>Mechaniker für Reifen- und Vulkanisationstechnik - FR  Reifen- und Fahrwerktechnik mit Vulkanisationstechnik gem.</t>
  </si>
  <si>
    <t>2117.11iP</t>
  </si>
  <si>
    <r>
      <t>Gesamtstunden der vollzeitbeschäftigten Lehrkräfte</t>
    </r>
    <r>
      <rPr>
        <b/>
        <vertAlign val="superscript"/>
        <sz val="12"/>
        <rFont val="Times New Roman"/>
        <family val="1"/>
      </rPr>
      <t>1)</t>
    </r>
    <r>
      <rPr>
        <b/>
        <sz val="12"/>
        <rFont val="Times New Roman"/>
        <family val="1"/>
      </rPr>
      <t xml:space="preserve"> (hauptamtlich)</t>
    </r>
  </si>
  <si>
    <t xml:space="preserve">     der 4. Qualifikationsebene (= höherer Dienst) (einschl. Schulleiter)</t>
  </si>
  <si>
    <t xml:space="preserve">     der 3. Qualifikationsebene (= gehobener Dienst)</t>
  </si>
  <si>
    <t xml:space="preserve">     der 4. QE (= höherer Dienst)</t>
  </si>
  <si>
    <t xml:space="preserve">     der 3. QE (= gehobener Dienst)</t>
  </si>
  <si>
    <t>Beschulung ab Jgst. 11 SN - Riesa</t>
  </si>
  <si>
    <t>3022.10</t>
  </si>
  <si>
    <t>2201.12</t>
  </si>
  <si>
    <t>Kaufmann für Versicherungen und Finanzanlagen</t>
  </si>
  <si>
    <t>0926.11</t>
  </si>
  <si>
    <t>0927.11</t>
  </si>
  <si>
    <t>0919.11</t>
  </si>
  <si>
    <t>2201.13</t>
  </si>
  <si>
    <t>2110.12</t>
  </si>
  <si>
    <t>2111.12</t>
  </si>
  <si>
    <t>2112.12</t>
  </si>
  <si>
    <t>2113.12</t>
  </si>
  <si>
    <t>2114.12</t>
  </si>
  <si>
    <t>2115.12</t>
  </si>
  <si>
    <t>2116.12</t>
  </si>
  <si>
    <t>2110.12v</t>
  </si>
  <si>
    <t>2111.12v</t>
  </si>
  <si>
    <t>2112.12v</t>
  </si>
  <si>
    <t>2113.12v</t>
  </si>
  <si>
    <t>2114.12v</t>
  </si>
  <si>
    <t>2115.12v</t>
  </si>
  <si>
    <t>2116.12v</t>
  </si>
  <si>
    <t>2118.12iP</t>
  </si>
  <si>
    <t>2117.12iP</t>
  </si>
  <si>
    <t>2121.12</t>
  </si>
  <si>
    <t>2122.12</t>
  </si>
  <si>
    <t>2125.12</t>
  </si>
  <si>
    <t>0121.12v</t>
  </si>
  <si>
    <t>0181.12</t>
  </si>
  <si>
    <t>0181.12v</t>
  </si>
  <si>
    <t>0182.12</t>
  </si>
  <si>
    <t>0182.12v</t>
  </si>
  <si>
    <t>0193.12</t>
  </si>
  <si>
    <t>0194.12</t>
  </si>
  <si>
    <t>ab 11. Jgst. in Baden-Württemberg</t>
  </si>
  <si>
    <t xml:space="preserve"> 4)</t>
  </si>
  <si>
    <t xml:space="preserve">Lehrkräfte mit anteiliger Elternzeit zählen unter "1. Eingebrachte Lehrerwochenstunden" als ganze Köpfe und ihrer Fehlzeiten </t>
  </si>
  <si>
    <t>werden unter "2. Abzüge" eingetragen. Elternzeit-Lehrkräfte, die längere Zeit ausfallen, werden grundsätzlich nicht eingetragen.</t>
  </si>
  <si>
    <r>
      <t>(z.B. Alter, Erwerbsminderung, Personalrat, Elternzeit</t>
    </r>
    <r>
      <rPr>
        <vertAlign val="superscript"/>
        <sz val="11"/>
        <rFont val="Times New Roman"/>
        <family val="1"/>
      </rPr>
      <t>4</t>
    </r>
    <r>
      <rPr>
        <sz val="11"/>
        <rFont val="Times New Roman"/>
        <family val="1"/>
      </rPr>
      <t>, ...)</t>
    </r>
  </si>
  <si>
    <r>
      <t>Eingebrachte Lehrerwochenstunden</t>
    </r>
    <r>
      <rPr>
        <vertAlign val="superscript"/>
        <sz val="11"/>
        <rFont val="Times New Roman"/>
        <family val="1"/>
      </rPr>
      <t>4</t>
    </r>
  </si>
  <si>
    <t>Berufsintegrationsvorklasse - schulisch 1. Jahr (BIKV/s)</t>
  </si>
  <si>
    <t>Berufsgruppe: Fahrzeuglackierer mit Maler und Lackierer - FR Gestaltung und Instandhaltung</t>
  </si>
  <si>
    <t>Elektroniker für Gebäudesystemintegration</t>
  </si>
  <si>
    <t>Berufsgruppe: Elektroniker für Automatisierungstechnik mit Elektroniker für Geräte und Systeme, Industrieelektriker FR: Geräte und Systeme</t>
  </si>
  <si>
    <t>Berufsgruppe: Elektroniker für Betriebstechnik mit Elektroniker für Geräte und Systeme, Industrieelektriker FR: Geräte und Systeme</t>
  </si>
  <si>
    <t>Fachkraft Küche</t>
  </si>
  <si>
    <t>Kaufmann für Hotelmanagement</t>
  </si>
  <si>
    <t>Fachmann für Restaurants und Veranstaltungsgastronomie</t>
  </si>
  <si>
    <t>Eisenbahner im Betriebsdienst Lokführer und Transport</t>
  </si>
  <si>
    <t>Eisenbahner in der Zugverkehrssteuerung</t>
  </si>
  <si>
    <t>ab Jgst. 10: Schw., Lkr aus Obb - München; Ofr, Mfr, Ufr, Lkr aus Opf - Nürnberg; Ndb, Lkr aus Obb und Opf u. Stadt R - Landshut</t>
  </si>
  <si>
    <t>Erlangen</t>
  </si>
  <si>
    <t>Ingolstadt</t>
  </si>
  <si>
    <t>Schweinfurt</t>
  </si>
  <si>
    <t>Bayreuth, Straubing, München</t>
  </si>
  <si>
    <t>Nürnberg, Pfarrkirchen</t>
  </si>
  <si>
    <t>2123.10</t>
  </si>
  <si>
    <t xml:space="preserve">DBFH </t>
  </si>
  <si>
    <t>2090.10</t>
  </si>
  <si>
    <t>Landshut</t>
  </si>
  <si>
    <t>Abi-EibF</t>
  </si>
  <si>
    <t>Fachpraktiker für Landwirtschaft</t>
  </si>
  <si>
    <t>Fachwerker im Gartenbau</t>
  </si>
  <si>
    <t>Werker im Gartenbau - Baumschulen</t>
  </si>
  <si>
    <t>Werker im Garten- und Landschaftsbau</t>
  </si>
  <si>
    <t>Werker im Gartenbau - Gemüsebau</t>
  </si>
  <si>
    <t>Werker im Gartenbau - Zierpflanzenbau</t>
  </si>
  <si>
    <t>Ausbaufachwerker</t>
  </si>
  <si>
    <t>Baufachwerker</t>
  </si>
  <si>
    <t>Fachwerker für Textilreinigung</t>
  </si>
  <si>
    <t>Fachpraktiker für Siebdruck</t>
  </si>
  <si>
    <t>Buchbinderfachwerker - Druckweiterverarbeitung</t>
  </si>
  <si>
    <t>Elektrowerker</t>
  </si>
  <si>
    <t>Elektriker - Gerätetechnik</t>
  </si>
  <si>
    <t>Fachpraktiker für elektrotechnische Systeme</t>
  </si>
  <si>
    <t>Fachpraktiker für Industrieelektrik</t>
  </si>
  <si>
    <t>Elektrogerätezusammenbauer</t>
  </si>
  <si>
    <t>Fachpraktiker für Informationstechnologie - Systemintegration</t>
  </si>
  <si>
    <t>Fachpraktiker Küche</t>
  </si>
  <si>
    <t>Fachpraktiker - Bäcker</t>
  </si>
  <si>
    <t>Fachpraktiker - Fleischer</t>
  </si>
  <si>
    <t>Fachpraktiker Verkäufer im Fleischerhandwerk</t>
  </si>
  <si>
    <t>Fachpraktiker im Gastgewerbe</t>
  </si>
  <si>
    <t>Fachpraktiker im Restaurant</t>
  </si>
  <si>
    <t>Fachpraktiker - Hauswirtschaft</t>
  </si>
  <si>
    <t>Karosseriebearbeiter</t>
  </si>
  <si>
    <t>Fachpraktiker für Kfz-Mechatronik</t>
  </si>
  <si>
    <t>Autofachwerker</t>
  </si>
  <si>
    <t>Fachpraktiker im Maler- und Lackiererhandwerk</t>
  </si>
  <si>
    <t>Bau- und Metallmaler</t>
  </si>
  <si>
    <t>BGJ Farbtechnik und Raumgestaltung</t>
  </si>
  <si>
    <t>Zahnmedizinische Fachangestellte</t>
  </si>
  <si>
    <t>Tischlerfachwerker</t>
  </si>
  <si>
    <t>Holzbearbeiter</t>
  </si>
  <si>
    <t>Fachpraktiker für Holzverarbeitung</t>
  </si>
  <si>
    <t>Fachpraktiker für Holzbearbeitung</t>
  </si>
  <si>
    <t>Schmelzschweißer</t>
  </si>
  <si>
    <t>Elektro- und Schutzgasschweißer</t>
  </si>
  <si>
    <t>Fachpraktiker für Industriemechanik</t>
  </si>
  <si>
    <t>Fachpraktiker für Zerspanungstechnik</t>
  </si>
  <si>
    <t>Fachpraktiker für Zerspanungsmechanik</t>
  </si>
  <si>
    <t>Metallfeinbearbeiter</t>
  </si>
  <si>
    <t>Metallbearbeiter</t>
  </si>
  <si>
    <t>Fachpraktiker für Metallbau</t>
  </si>
  <si>
    <t>BGJ Metalltechnik</t>
  </si>
  <si>
    <t>Technischer Modellbauer - Karosserie und Produktion</t>
  </si>
  <si>
    <t>BGJ/s-Bau-Holz (Zimmerer, Tischler, Holzmechaniker)</t>
  </si>
  <si>
    <t>Berufsvorbereitungsjahr Bautechnik</t>
  </si>
  <si>
    <t>Berufsvorbereitungsjahr Elektrotechnik</t>
  </si>
  <si>
    <t>Berufsvorbereitungsjahr Farbtechnik und Raumgestaltung</t>
  </si>
  <si>
    <t>Berufsvorbereitungsjahr Lebensmittelhandwerk</t>
  </si>
  <si>
    <t>Berufsvorbereitungsjahr Holztechnik</t>
  </si>
  <si>
    <t>Berufsvorbereitungsjahr Betreuung und Pflege</t>
  </si>
  <si>
    <t>Arbeitsqualifizierungsjahr</t>
  </si>
  <si>
    <t>Berufsvorbereitungsjahr Gastronomie und Hauswirtschaft</t>
  </si>
  <si>
    <t>Berufsvorbereitungsjahr Lebensorientierung</t>
  </si>
  <si>
    <t>Berufsvorbereitungsjahr Deutsche Schriftsprache/Deutsche Gebärdensprache</t>
  </si>
  <si>
    <t>DK-BS-A</t>
  </si>
  <si>
    <t>Fahrzeugpfleger</t>
  </si>
  <si>
    <t>Industriefachhelfer</t>
  </si>
  <si>
    <t>Fachpraktiker für Kreislauf- und Abfallwirtschaft</t>
  </si>
  <si>
    <t>Fachpraktiker für technisches Produktdesign - Maschinen- und Anlagentechnik</t>
  </si>
  <si>
    <t>Fachpraktiker für personenbezogene Dienstleistungen</t>
  </si>
  <si>
    <t>Fachpraktiker für personale Dienstleistungen</t>
  </si>
  <si>
    <t>Hauswart</t>
  </si>
  <si>
    <t>Fachwerker für Reinigungstechnik - Gebäudereinigung</t>
  </si>
  <si>
    <t>Fachwerker für Reinigungstechnik - Fahrzeugreinigung</t>
  </si>
  <si>
    <t>Personaldienstleistungskaufmann</t>
  </si>
  <si>
    <t>Fachpraktiker im Verkauf</t>
  </si>
  <si>
    <t>Fachpraktiker für Lagerlogistik</t>
  </si>
  <si>
    <t>Bürofachkraft</t>
  </si>
  <si>
    <t>Fachpraktiker für Bürokommunikation</t>
  </si>
  <si>
    <t>Pharmazeutisch-kaufmännischer Angestellter</t>
  </si>
  <si>
    <t>Berufsintegrationsvorklasse - kooperativ 1. Jahr (BIKV/k)</t>
  </si>
  <si>
    <t>Berufsintegrationsklasse - kooperativ 2. Jahr (BIK/k)</t>
  </si>
  <si>
    <t>2079.10</t>
  </si>
  <si>
    <t>2079.11</t>
  </si>
  <si>
    <t>Modell München - Two in One</t>
  </si>
  <si>
    <t>2078.10</t>
  </si>
  <si>
    <t>2078.11</t>
  </si>
  <si>
    <t>Modell München - BG Florist mit Two in One</t>
  </si>
  <si>
    <t>Berufsgruppe: Kaufmann im Einzelhandel mit Friseur</t>
  </si>
  <si>
    <t>Karosserie- und Fahrzeugbaumechaniker - Caravan- und Reisemobiltechnik</t>
  </si>
  <si>
    <t>0919.12</t>
  </si>
  <si>
    <t>0926.12</t>
  </si>
  <si>
    <t>0927.12</t>
  </si>
  <si>
    <t xml:space="preserve">Klassen mit weniger als 16 Schülern (ohne Klassen der Berufsvorbereitung)  </t>
  </si>
  <si>
    <t>Klassen der Berufsvorbereitung mit weniger als 16 Schülern (informativ)</t>
  </si>
  <si>
    <t xml:space="preserve">Klassen mit 16 bis 27 Schülern  </t>
  </si>
  <si>
    <t xml:space="preserve">Klassen mit mehr als 27 Schülern     </t>
  </si>
  <si>
    <t xml:space="preserve">Zur Entlastung der Schulen wird für die kooperativen, regelmäßig zu Beginn des Schuljahres (bis zum 20.10.) eingerichteten Klassen </t>
  </si>
  <si>
    <t xml:space="preserve">der Berufsvorbereitung (inkl. Berufsintegration) jeweils eine Anrechnungsstunde gewährt: BVJ/k, BIK/k, BIKV/k, </t>
  </si>
  <si>
    <t>ganzjährige DK-BS-A und ganzjährige DK-BS-AnkER. Beim BVJ "Neustart" werden zwei Anrechnungsstunden gewährt.</t>
  </si>
  <si>
    <t>2092.11</t>
  </si>
  <si>
    <t>Gestalter immersive Medien</t>
  </si>
  <si>
    <t>Mediengestalter Digital und Print - FR Projektmanagement</t>
  </si>
  <si>
    <t>Mediengestalter Digital und Print - FR Designkonzeption</t>
  </si>
  <si>
    <t>Mediengestalter Digital und Print - FR Printmedien</t>
  </si>
  <si>
    <t>Mediengestalter Digital und Print - FR Digitalmedien</t>
  </si>
  <si>
    <t>Berufsgruppe: Mediengestalter Digital und Print - FR Projektmanagement, Mediengestalter Digital und Print - FR Designkonzeption, Mediengestalter Digital und Print - FR Printmedien, Mediengestalter Digital und Print - FR Digitalmedien mit Medientechnologe Druck, Medientechnologe Siebdruck</t>
  </si>
  <si>
    <t>1204.11</t>
  </si>
  <si>
    <t>München Gastro-Modell; neu ab Schuljahr 2023/24</t>
  </si>
  <si>
    <t>Kunststoff- und Kautschuktechnologe - Formteile</t>
  </si>
  <si>
    <t>Kunststoff- und Kautschuktechnologe - Halbzeuge</t>
  </si>
  <si>
    <t>Kunststoff- und Kautschuktechnologe - Compound- und Masterbatchherstellung</t>
  </si>
  <si>
    <t>Kunststoff- und Kautschuktechnologe - Mehrschicht-Kautschukteile</t>
  </si>
  <si>
    <t>Kunststoff- und Kautschuktechnologe - Bauteile</t>
  </si>
  <si>
    <t>Kunststoff- und Kautschuktechnologe - Faserverbundtechnologie</t>
  </si>
  <si>
    <t>Kunststoff- und Kautschuktechnologe - Kunststofffenster</t>
  </si>
  <si>
    <t>Augsburg, Weiden</t>
  </si>
  <si>
    <t>0339.12</t>
  </si>
  <si>
    <t>Hochschule Dual (Elektroniker FR Automatisierungs- und Systemtechnik, Elektroniker FR: Automatisierungstechnik, Elektroniker FR: Energie- und Gebäudetechnik, Elektroniker für Betriebstechnik)</t>
  </si>
  <si>
    <t>Fachkraft für Gastronomie</t>
  </si>
  <si>
    <t>Fachpraktiker für Land- und Baumaschinenmechatronik</t>
  </si>
  <si>
    <t>BVJ-k-Sprungbrett</t>
  </si>
  <si>
    <t>Münchner Bäcker-Modell</t>
  </si>
  <si>
    <t>1223.10</t>
  </si>
  <si>
    <t>0164.11</t>
  </si>
  <si>
    <t>Berufsgruppe: Kaufmann im Gesundheitswesen mit Veranstaltungskaufmann</t>
  </si>
  <si>
    <t>0164.12</t>
  </si>
  <si>
    <t>0137.10</t>
  </si>
  <si>
    <t>Berufsgruppe: Kaufmann für Büromanagement mit Tourismuskaufmann (Kaufmann für Privat- und Geschäftsreisen)</t>
  </si>
  <si>
    <t>0137.11</t>
  </si>
  <si>
    <t>0137.12</t>
  </si>
  <si>
    <t>0296.13</t>
  </si>
  <si>
    <t>0616.11</t>
  </si>
  <si>
    <t>0616.12</t>
  </si>
  <si>
    <t>0616.10</t>
  </si>
  <si>
    <t>Berufsgruppe: Maßschneider, Änderungsschneider mit Textil- und Modenäher, Textil- und Modeschneider</t>
  </si>
  <si>
    <t>Berufsgruppe: Maßschneider mit Textil- und Modeschneider</t>
  </si>
  <si>
    <t>zur gemeinsamen Beschulung</t>
  </si>
  <si>
    <t>2123.11</t>
  </si>
  <si>
    <t>2123.12</t>
  </si>
  <si>
    <t>Eine gesonderte Budgetierung für die Einrichtung der BV-Flexi bzw. DK-BS-Flexi ist nicht vorgesehen.</t>
  </si>
  <si>
    <t>bestritten werden.</t>
  </si>
  <si>
    <t>Von diesem Budget kann die Einrichtung der BV-Flexi, der DK-BS-FLexi bzw. die Betreuung der SuS in den Fachklassen (bzw. im Praktikum)</t>
  </si>
  <si>
    <t>ab Jgst. 11 NdB - Waldkirchen</t>
  </si>
  <si>
    <t>0339.13</t>
  </si>
  <si>
    <t>1204.12v</t>
  </si>
  <si>
    <t>Umwelttechnologe für Abwasserbewirtschaftung</t>
  </si>
  <si>
    <t>Umwelttechnologe für Kreislauf- und Abfallwirtschaft</t>
  </si>
  <si>
    <t>Umwelttechnologe für Rohrleitungsnetze und Industrieanlagen</t>
  </si>
  <si>
    <t>Umwelttechnologe für Wasserversorgung</t>
  </si>
  <si>
    <t>Fachpraktiker Fahrzeuglackierer</t>
  </si>
  <si>
    <t>BG-TiO</t>
  </si>
  <si>
    <t>Berufsintegrationsvorklasse vollschulisch 1. Jahr (BIKV/s)</t>
  </si>
  <si>
    <t>Berufsintegrationsklasse vollschulisch 2. Jahr (BIK/s)</t>
  </si>
  <si>
    <t>Berufsintegrationsvorklasse kooperativ 1. Jahr (BIKV/k)</t>
  </si>
  <si>
    <t>Berufsvorbereitungsjahr (BVJ/s, ohne BVJ/k-MS) gemäß § 6 Abs. 5 BSO</t>
  </si>
  <si>
    <t>2072.11</t>
  </si>
  <si>
    <t>JoA - verteilt</t>
  </si>
  <si>
    <t>Zuschläge für Gruppenbildungen, Förder-</t>
  </si>
  <si>
    <t>und Wahlunterricht sowie für weitere besondere Bedarfe</t>
  </si>
  <si>
    <t>Budgetstunden für besonderen Bedarf</t>
  </si>
  <si>
    <t>für Inklusion</t>
  </si>
  <si>
    <t>für Sonstiges</t>
  </si>
  <si>
    <t>Anrechnungsstunden für besonderen Bedarf</t>
  </si>
  <si>
    <t>4.3.1</t>
  </si>
  <si>
    <t>4.3.2</t>
  </si>
  <si>
    <t>4.3.3</t>
  </si>
  <si>
    <t>von der Schulaufsicht zusätzlich genehmigte Anrechnungsstunden</t>
  </si>
  <si>
    <t>Fachakademie</t>
  </si>
  <si>
    <r>
      <t xml:space="preserve">Budgetierung der </t>
    </r>
    <r>
      <rPr>
        <i/>
        <sz val="10"/>
        <color theme="1"/>
        <rFont val="Times New Roman"/>
        <family val="1"/>
      </rPr>
      <t>JoA verteilt</t>
    </r>
    <r>
      <rPr>
        <sz val="10"/>
        <color theme="1"/>
        <rFont val="Times New Roman"/>
        <family val="1"/>
      </rPr>
      <t xml:space="preserve"> gem. jeweils gültigem KMS </t>
    </r>
    <r>
      <rPr>
        <i/>
        <sz val="10"/>
        <color theme="1"/>
        <rFont val="Times New Roman"/>
        <family val="1"/>
      </rPr>
      <t>Berufsvorbereitung an allgemeinen Berufsschulen.</t>
    </r>
  </si>
  <si>
    <t>Berufsgruppe: Feinwerkmechaniker - Werkzeugbau mit Feinwerkmechaniker - Maschinenbau</t>
  </si>
  <si>
    <t>Berufsvorbereitungsjahr Gartenbau und Landwirtschaft</t>
  </si>
  <si>
    <t>Berufsvorbereitungsjahr Fahrzeugtechnik</t>
  </si>
  <si>
    <t>Berufsvorbereitungsjahr Friseurhandwerk</t>
  </si>
  <si>
    <t>Berufsvorbereitungsjahr Mode, Marketing und Design</t>
  </si>
  <si>
    <t xml:space="preserve">Fachschule </t>
  </si>
  <si>
    <t>3003.10</t>
  </si>
  <si>
    <t xml:space="preserve">Praktikanten (EQ-Maßnahme) </t>
  </si>
  <si>
    <t xml:space="preserve">Klasse des JoA-BVB-Reha </t>
  </si>
  <si>
    <t>Berufsintegrationsklasse kooperativ 2. Jahr (BIK/k)</t>
  </si>
  <si>
    <t>Deutschklassen an Berufsschulen (DK-BS-A)</t>
  </si>
  <si>
    <t>Deutschklassen an Berufsschulen (DK-BS-AnkER)</t>
  </si>
  <si>
    <t>Budgetierung der JoA verteilt gem. jeweils gültigem KMS Berufsvorbereitung an allgemeinen Berufsschulen (vgl. Formblatt 5, Fußnote 1)</t>
  </si>
  <si>
    <t>10,11,12</t>
  </si>
  <si>
    <t>JoA - sonstige; Klasse für Jugendliche ohne Ausbildungsplatz für BSF</t>
  </si>
  <si>
    <t>JoA - Teiln. an Lehrgängen der AV - für BSF</t>
  </si>
  <si>
    <t>1261.12</t>
  </si>
  <si>
    <t>Berufsgruppe: Fachmann für Restaurants und Veranstaltungsgastronomie mit Hotelfachmann</t>
  </si>
  <si>
    <t>1216.11</t>
  </si>
  <si>
    <t>2072.12</t>
  </si>
  <si>
    <t>0811.12</t>
  </si>
  <si>
    <t>0812.12</t>
  </si>
  <si>
    <t>0813.12</t>
  </si>
  <si>
    <t>0814.12</t>
  </si>
  <si>
    <t>2002.10</t>
  </si>
  <si>
    <t>Gold- und Silberschmied</t>
  </si>
  <si>
    <t>Alle berufsschulpflichtigen Jugendlichen ohne Ausbildungsplatz, die zum Stichtag 20.10.2025</t>
  </si>
  <si>
    <t>in Fachklassen beschult werden, werden im Formblatt 1 unter "JoA verteilt" eingetragen.</t>
  </si>
  <si>
    <r>
      <t>JoA - verteilt</t>
    </r>
    <r>
      <rPr>
        <vertAlign val="superscript"/>
        <sz val="8"/>
        <color theme="1"/>
        <rFont val="Times New Roman"/>
        <family val="1"/>
      </rPr>
      <t>1)</t>
    </r>
  </si>
  <si>
    <t>BIKV/k</t>
  </si>
  <si>
    <t>BIK/k</t>
  </si>
  <si>
    <t>0721.11</t>
  </si>
  <si>
    <t>0722.11</t>
  </si>
  <si>
    <t>0723.11</t>
  </si>
  <si>
    <t>ab Sj. 2026/27</t>
  </si>
  <si>
    <t>Berufsvorbereitungsjahr Sprache und Beruf</t>
  </si>
  <si>
    <t>Berufsvorbereitungsjahr Gebäudedienstleistungen</t>
  </si>
  <si>
    <t>Fachpraktiker für Büromanagement</t>
  </si>
  <si>
    <t>ohne Berufsfeld</t>
  </si>
  <si>
    <t>Abi&amp;IT, Budget angepasst</t>
  </si>
  <si>
    <t>Berufsschule zur sonderpädagogischen Förderung, Anpassung der Berufsbezeichnung und des Berufsfeldes</t>
  </si>
  <si>
    <t>Mediengestalter Digital und Print - FR Designkonzeption und  Mediengestalter Digital und Print - FR Projektmanagement gemeinsam</t>
  </si>
  <si>
    <t>ab Jgst. 12 Ofr. -Bamberg</t>
  </si>
  <si>
    <t>0297.12</t>
  </si>
  <si>
    <t>0297.13</t>
  </si>
  <si>
    <t>Industriemechaniker und Feinwerkmechaniker - Maschinenbau gemeinsam</t>
  </si>
  <si>
    <t>Altötting, Fürstenfeldbruck, Landshut, Marktredwitz, MiItenberg</t>
  </si>
  <si>
    <r>
      <t xml:space="preserve">für Religion/Ethik </t>
    </r>
    <r>
      <rPr>
        <vertAlign val="superscript"/>
        <sz val="11"/>
        <color theme="1"/>
        <rFont val="Times New Roman"/>
        <family val="1"/>
      </rPr>
      <t>2)</t>
    </r>
  </si>
  <si>
    <r>
      <t xml:space="preserve">für Wahlfach Englisch </t>
    </r>
    <r>
      <rPr>
        <vertAlign val="superscript"/>
        <sz val="11"/>
        <color theme="1"/>
        <rFont val="Times New Roman"/>
        <family val="1"/>
      </rPr>
      <t>3)</t>
    </r>
    <r>
      <rPr>
        <sz val="11"/>
        <color theme="1"/>
        <rFont val="Times New Roman"/>
        <family val="1"/>
      </rPr>
      <t>, Anzahl an Gruppen:</t>
    </r>
  </si>
  <si>
    <r>
      <t>von der Schulaufsicht zusätzlich genehmigte</t>
    </r>
    <r>
      <rPr>
        <b/>
        <sz val="11"/>
        <color theme="1"/>
        <rFont val="Times New Roman"/>
        <family val="1"/>
      </rPr>
      <t xml:space="preserve"> </t>
    </r>
    <r>
      <rPr>
        <sz val="11"/>
        <color theme="1"/>
        <rFont val="Times New Roman"/>
        <family val="1"/>
      </rPr>
      <t>Budgetstunden</t>
    </r>
  </si>
  <si>
    <r>
      <t>für kooperative Klassen Berufsvorbereitung</t>
    </r>
    <r>
      <rPr>
        <sz val="8"/>
        <color theme="1"/>
        <rFont val="Times New Roman"/>
        <family val="1"/>
      </rPr>
      <t xml:space="preserve"> </t>
    </r>
    <r>
      <rPr>
        <vertAlign val="superscript"/>
        <sz val="11"/>
        <color theme="1"/>
        <rFont val="Times New Roman"/>
        <family val="1"/>
      </rPr>
      <t>7)</t>
    </r>
  </si>
  <si>
    <r>
      <t>für kooperative Klassen BVJ "Neustart"</t>
    </r>
    <r>
      <rPr>
        <vertAlign val="superscript"/>
        <sz val="11"/>
        <color theme="1"/>
        <rFont val="Times New Roman"/>
        <family val="1"/>
      </rPr>
      <t>7)</t>
    </r>
  </si>
  <si>
    <t>8)</t>
  </si>
  <si>
    <t>gem. KMS vom 22.07.2025 mit AZ VII.3-BS9400.27/64/5</t>
  </si>
  <si>
    <t>für Lehrkräfte mit der Zweitqualifikation Sonderpädagogik</t>
  </si>
  <si>
    <t xml:space="preserve">Winzer mit Weintechnologe gem. </t>
  </si>
  <si>
    <t>Berufsvorbereitungsjahr mit kombinierten Berufsfeldern</t>
  </si>
  <si>
    <t>Berufsvorbereitungsjahr Lebensgestaltung und Beruf</t>
  </si>
  <si>
    <t>4.2.3.1</t>
  </si>
  <si>
    <t>für Gruppenteilung T/NT Jg. 10</t>
  </si>
  <si>
    <t>0134.10</t>
  </si>
  <si>
    <t>0134.11</t>
  </si>
  <si>
    <t>0134.12</t>
  </si>
  <si>
    <t>0134.13</t>
  </si>
  <si>
    <t>TZ Hybrid</t>
  </si>
  <si>
    <t>Berufsgruppe:  Medientechnologe Druck mit Medientechnologe Siebdruck</t>
  </si>
  <si>
    <t>1014.10</t>
  </si>
  <si>
    <t>1014.11</t>
  </si>
  <si>
    <t>1014.12</t>
  </si>
  <si>
    <t>1014.13</t>
  </si>
  <si>
    <t>03/2026</t>
  </si>
  <si>
    <t>bs_v1</t>
  </si>
  <si>
    <t>2026/27</t>
  </si>
  <si>
    <t>Zeile in Datenblatt gelöscht; auf ungültig setzen ab Sj. 2026/27</t>
  </si>
  <si>
    <t>1448.13</t>
  </si>
  <si>
    <t>2002.11</t>
  </si>
  <si>
    <r>
      <t>für Systembetreuung</t>
    </r>
    <r>
      <rPr>
        <vertAlign val="superscript"/>
        <sz val="11"/>
        <color theme="1"/>
        <rFont val="Times New Roman"/>
        <family val="1"/>
      </rPr>
      <t>8)</t>
    </r>
  </si>
  <si>
    <t>Berufsvorbereitungsjahr Wirtschaft, Verwaltung und Lagerlogistik</t>
  </si>
  <si>
    <t>Hochbaufacharbeiter - Schwerpunkt Beton- und Stahlbetonarbeiten</t>
  </si>
  <si>
    <t>Tiefbaufacharbeiter - Schwerpunkt Straßenbau</t>
  </si>
  <si>
    <t>Kanalbauer für Infrastrukturtechnik</t>
  </si>
  <si>
    <t>Leitungsbauer für Infrastrukturtechnik</t>
  </si>
  <si>
    <t>Tiefbaufacharbeiter - Schwerpunkt Leitungsbauarbeiten</t>
  </si>
  <si>
    <t>Bautechnischer Konstrukteur - Fachrichtung Architektur</t>
  </si>
  <si>
    <t>Bautechnischer Konstrukteur - Fachrichtung Ingenieurbau</t>
  </si>
  <si>
    <t>Bautechnischer Konstrukteur - Fachrichtung Tief-, Verkehrswege- und Landschaftsbau</t>
  </si>
  <si>
    <t>Einstiegsqualifizierung f. Jugendliche o. AV - Klasse - Eisenbahner in der Zugverkehrssteuerung und Eisenbahner im Betriebsdienst Lokführer und Transport</t>
  </si>
  <si>
    <t>Technischer Produktdesigner</t>
  </si>
  <si>
    <r>
      <rPr>
        <vertAlign val="superscript"/>
        <sz val="8"/>
        <rFont val="Times New Roman"/>
        <family val="1"/>
      </rPr>
      <t>1)</t>
    </r>
    <r>
      <rPr>
        <sz val="8"/>
        <rFont val="Times New Roman"/>
        <family val="1"/>
      </rPr>
      <t xml:space="preserve"> Budgetierung der "JoA - verteilt" erfolgt gem. jeweils gültigem KMS </t>
    </r>
    <r>
      <rPr>
        <i/>
        <sz val="8"/>
        <rFont val="Times New Roman"/>
        <family val="1"/>
      </rPr>
      <t xml:space="preserve">Berufsvorbereitung an allg. Berufsschulen    (siehe auch Formblatt 5, Fußnote 1)                            </t>
    </r>
    <r>
      <rPr>
        <i/>
        <vertAlign val="superscript"/>
        <sz val="8"/>
        <rFont val="Times New Roman"/>
        <family val="1"/>
      </rPr>
      <t xml:space="preserve">2) </t>
    </r>
    <r>
      <rPr>
        <i/>
        <sz val="8"/>
        <rFont val="Times New Roman"/>
        <family val="1"/>
      </rPr>
      <t xml:space="preserve">BVJ "Neustart" sind ab der     Zeile 33 einzutragen.                         </t>
    </r>
  </si>
  <si>
    <r>
      <t>BVJ/k</t>
    </r>
    <r>
      <rPr>
        <vertAlign val="superscript"/>
        <sz val="8"/>
        <rFont val="Times New Roman"/>
        <family val="1"/>
      </rPr>
      <t>2)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</si>
</sst>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General_)"/>
    <numFmt numFmtId="165" formatCode="0.0"/>
    <numFmt numFmtId="166" formatCode="s\t\a\nd\a\rd"/>
    <numFmt numFmtId="167" formatCode="00000"/>
    <numFmt numFmtId="168" formatCode="#,##0.00_ ;\-#,##0.00\ "/>
  </numFmts>
  <fonts count="95" x14ac:knownFonts="1">
    <font>
      <sz val="10"/>
      <name val="Courier"/>
    </font>
    <font>
      <sz val="10"/>
      <name val="Arial"/>
      <family val="2"/>
    </font>
    <font>
      <sz val="10"/>
      <name val="Arial"/>
      <family val="2"/>
    </font>
    <font>
      <sz val="10"/>
      <name val="Courier"/>
      <family val="3"/>
    </font>
    <font>
      <sz val="12"/>
      <name val="Arial"/>
      <family val="2"/>
    </font>
    <font>
      <sz val="10"/>
      <name val="Arial"/>
      <family val="2"/>
    </font>
    <font>
      <b/>
      <i/>
      <sz val="15"/>
      <name val="Courier"/>
      <family val="3"/>
    </font>
    <font>
      <i/>
      <sz val="8"/>
      <name val="Courier"/>
      <family val="3"/>
    </font>
    <font>
      <b/>
      <i/>
      <sz val="12"/>
      <name val="Courier"/>
      <family val="3"/>
    </font>
    <font>
      <sz val="10"/>
      <name val="Times New Roman"/>
      <family val="1"/>
    </font>
    <font>
      <i/>
      <sz val="10"/>
      <name val="Courier"/>
      <family val="3"/>
    </font>
    <font>
      <b/>
      <i/>
      <sz val="10"/>
      <name val="Courier"/>
      <family val="3"/>
    </font>
    <font>
      <sz val="8"/>
      <name val="Times New Roman"/>
      <family val="1"/>
    </font>
    <font>
      <b/>
      <sz val="11"/>
      <name val="Times New Roman"/>
      <family val="1"/>
    </font>
    <font>
      <b/>
      <sz val="8"/>
      <name val="Times New Roman"/>
      <family val="1"/>
    </font>
    <font>
      <sz val="6"/>
      <name val="Times New Roman"/>
      <family val="1"/>
    </font>
    <font>
      <b/>
      <sz val="8"/>
      <color indexed="10"/>
      <name val="Times New Roman"/>
      <family val="1"/>
    </font>
    <font>
      <b/>
      <sz val="14"/>
      <color indexed="10"/>
      <name val="Times New Roman"/>
      <family val="1"/>
    </font>
    <font>
      <sz val="11"/>
      <name val="Times New Roman"/>
      <family val="1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0"/>
      <color indexed="8"/>
      <name val="Times New Roman"/>
      <family val="1"/>
    </font>
    <font>
      <b/>
      <sz val="10"/>
      <name val="Times New Roman"/>
      <family val="1"/>
    </font>
    <font>
      <b/>
      <sz val="8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i/>
      <sz val="16"/>
      <name val="Arial"/>
      <family val="2"/>
    </font>
    <font>
      <b/>
      <i/>
      <sz val="12"/>
      <name val="Arial"/>
      <family val="2"/>
    </font>
    <font>
      <sz val="8"/>
      <name val="Courier"/>
      <family val="3"/>
    </font>
    <font>
      <sz val="7"/>
      <name val="Arial"/>
      <family val="2"/>
    </font>
    <font>
      <b/>
      <sz val="11"/>
      <color indexed="10"/>
      <name val="Arial"/>
      <family val="2"/>
    </font>
    <font>
      <strike/>
      <sz val="8"/>
      <name val="Arial"/>
      <family val="2"/>
    </font>
    <font>
      <b/>
      <sz val="14"/>
      <name val="Times New Roman"/>
      <family val="1"/>
    </font>
    <font>
      <sz val="14"/>
      <name val="Times New Roman"/>
      <family val="1"/>
    </font>
    <font>
      <b/>
      <sz val="12"/>
      <color indexed="53"/>
      <name val="Arial"/>
      <family val="2"/>
    </font>
    <font>
      <i/>
      <sz val="11"/>
      <name val="Times New Roman"/>
      <family val="1"/>
    </font>
    <font>
      <sz val="12"/>
      <color indexed="8"/>
      <name val="Times New Roman"/>
      <family val="1"/>
    </font>
    <font>
      <b/>
      <u/>
      <sz val="12"/>
      <name val="Times New Roman"/>
      <family val="1"/>
    </font>
    <font>
      <vertAlign val="superscript"/>
      <sz val="11"/>
      <name val="Times New Roman"/>
      <family val="1"/>
    </font>
    <font>
      <sz val="11"/>
      <color indexed="10"/>
      <name val="Times New Roman"/>
      <family val="1"/>
    </font>
    <font>
      <b/>
      <vertAlign val="superscript"/>
      <sz val="12"/>
      <name val="Times New Roman"/>
      <family val="1"/>
    </font>
    <font>
      <vertAlign val="superscript"/>
      <sz val="10"/>
      <name val="Times New Roman"/>
      <family val="1"/>
    </font>
    <font>
      <b/>
      <u/>
      <sz val="11"/>
      <name val="Times New Roman"/>
      <family val="1"/>
    </font>
    <font>
      <b/>
      <u/>
      <sz val="10"/>
      <name val="Times New Roman"/>
      <family val="1"/>
    </font>
    <font>
      <b/>
      <sz val="11"/>
      <color indexed="10"/>
      <name val="Times New Roman"/>
      <family val="1"/>
    </font>
    <font>
      <i/>
      <sz val="11"/>
      <color indexed="10"/>
      <name val="Times New Roman"/>
      <family val="1"/>
    </font>
    <font>
      <sz val="16"/>
      <name val="Arial"/>
      <family val="2"/>
    </font>
    <font>
      <sz val="11"/>
      <name val="Arial"/>
      <family val="2"/>
    </font>
    <font>
      <sz val="14"/>
      <name val="Arial"/>
      <family val="2"/>
    </font>
    <font>
      <b/>
      <sz val="11"/>
      <name val="Arial"/>
      <family val="2"/>
    </font>
    <font>
      <sz val="8"/>
      <color rgb="FFFF0000"/>
      <name val="Arial"/>
      <family val="2"/>
    </font>
    <font>
      <sz val="10"/>
      <color rgb="FFFF0000"/>
      <name val="Courier"/>
      <family val="3"/>
    </font>
    <font>
      <sz val="10"/>
      <color rgb="FFFF0000"/>
      <name val="Arial"/>
      <family val="2"/>
    </font>
    <font>
      <sz val="8"/>
      <color rgb="FFFF0000"/>
      <name val="Times New Roman"/>
      <family val="1"/>
    </font>
    <font>
      <sz val="11"/>
      <color rgb="FFFF0000"/>
      <name val="Times New Roman"/>
      <family val="1"/>
    </font>
    <font>
      <sz val="9"/>
      <color rgb="FFFF0000"/>
      <name val="Verdana"/>
      <family val="2"/>
    </font>
    <font>
      <sz val="10"/>
      <color rgb="FF0070C0"/>
      <name val="Arial"/>
      <family val="2"/>
    </font>
    <font>
      <sz val="9"/>
      <name val="Arial"/>
      <family val="2"/>
    </font>
    <font>
      <b/>
      <sz val="14"/>
      <name val="Arial"/>
      <family val="2"/>
    </font>
    <font>
      <sz val="8"/>
      <color theme="0"/>
      <name val="Times New Roman"/>
      <family val="1"/>
    </font>
    <font>
      <b/>
      <sz val="9"/>
      <color theme="0"/>
      <name val="Times New Roman"/>
      <family val="1"/>
    </font>
    <font>
      <b/>
      <sz val="10"/>
      <color theme="0"/>
      <name val="Times New Roman"/>
      <family val="1"/>
    </font>
    <font>
      <sz val="8"/>
      <color theme="1"/>
      <name val="Arial"/>
      <family val="2"/>
    </font>
    <font>
      <sz val="10"/>
      <color theme="1"/>
      <name val="Courier"/>
      <family val="3"/>
    </font>
    <font>
      <sz val="10"/>
      <color theme="1"/>
      <name val="Arial"/>
      <family val="2"/>
    </font>
    <font>
      <sz val="8"/>
      <color theme="1"/>
      <name val="Times New Roman"/>
      <family val="1"/>
    </font>
    <font>
      <i/>
      <sz val="10"/>
      <name val="Times New Roman"/>
      <family val="1"/>
    </font>
    <font>
      <b/>
      <sz val="8"/>
      <color theme="1"/>
      <name val="Arial"/>
      <family val="2"/>
    </font>
    <font>
      <strike/>
      <sz val="10"/>
      <color theme="1"/>
      <name val="Arial"/>
      <family val="2"/>
    </font>
    <font>
      <strike/>
      <sz val="8"/>
      <color theme="1"/>
      <name val="Arial"/>
      <family val="2"/>
    </font>
    <font>
      <sz val="8"/>
      <color theme="1"/>
      <name val="Courier"/>
      <family val="3"/>
    </font>
    <font>
      <vertAlign val="superscript"/>
      <sz val="8"/>
      <name val="Times New Roman"/>
      <family val="1"/>
    </font>
    <font>
      <sz val="10"/>
      <color rgb="FF00B0F0"/>
      <name val="Courier"/>
      <family val="3"/>
    </font>
    <font>
      <sz val="10"/>
      <color rgb="FF00B0F0"/>
      <name val="Arial"/>
      <family val="2"/>
    </font>
    <font>
      <sz val="10"/>
      <color rgb="FF00B050"/>
      <name val="Courier"/>
      <family val="3"/>
    </font>
    <font>
      <sz val="10"/>
      <color rgb="FF00B050"/>
      <name val="Arial"/>
      <family val="2"/>
    </font>
    <font>
      <sz val="10"/>
      <color theme="1"/>
      <name val="Times New Roman"/>
      <family val="1"/>
    </font>
    <font>
      <sz val="11"/>
      <color theme="1"/>
      <name val="Times New Roman"/>
      <family val="1"/>
    </font>
    <font>
      <sz val="10"/>
      <color rgb="FF7030A0"/>
      <name val="Courier"/>
      <family val="3"/>
    </font>
    <font>
      <sz val="10"/>
      <color rgb="FFFFC000"/>
      <name val="Courier"/>
      <family val="3"/>
    </font>
    <font>
      <sz val="10"/>
      <color rgb="FF0070C0"/>
      <name val="Courier"/>
      <family val="3"/>
    </font>
    <font>
      <b/>
      <sz val="12"/>
      <color rgb="FFFF0000"/>
      <name val="Times New Roman"/>
      <family val="1"/>
    </font>
    <font>
      <b/>
      <sz val="11"/>
      <color rgb="FFFF0000"/>
      <name val="Times New Roman"/>
      <family val="1"/>
    </font>
    <font>
      <vertAlign val="superscript"/>
      <sz val="10"/>
      <color theme="1"/>
      <name val="Times New Roman"/>
      <family val="1"/>
    </font>
    <font>
      <i/>
      <sz val="10"/>
      <color theme="1"/>
      <name val="Times New Roman"/>
      <family val="1"/>
    </font>
    <font>
      <sz val="10"/>
      <color rgb="FFFF0000"/>
      <name val="Courier"/>
      <family val="3"/>
    </font>
    <font>
      <vertAlign val="superscript"/>
      <sz val="8"/>
      <color theme="1"/>
      <name val="Times New Roman"/>
      <family val="1"/>
    </font>
    <font>
      <sz val="10"/>
      <color theme="1"/>
      <name val="Courier"/>
      <family val="3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vertAlign val="superscript"/>
      <sz val="11"/>
      <color theme="1"/>
      <name val="Times New Roman"/>
      <family val="1"/>
    </font>
    <font>
      <i/>
      <sz val="8"/>
      <name val="Times New Roman"/>
      <family val="1"/>
    </font>
    <font>
      <i/>
      <vertAlign val="superscript"/>
      <sz val="8"/>
      <name val="Times New Roman"/>
      <family val="1"/>
    </font>
  </fonts>
  <fills count="2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4" tint="0.39994506668294322"/>
        <bgColor indexed="64"/>
      </patternFill>
    </fill>
  </fills>
  <borders count="72">
    <border>
      <left/>
      <right/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9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8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/>
      <bottom style="thin">
        <color indexed="9"/>
      </bottom>
      <diagonal/>
    </border>
    <border>
      <left style="double">
        <color indexed="64"/>
      </left>
      <right/>
      <top/>
      <bottom style="thin">
        <color indexed="9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8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9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dotted">
        <color indexed="8"/>
      </top>
      <bottom style="dotted">
        <color indexed="8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dotted">
        <color indexed="8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ck">
        <color indexed="64"/>
      </bottom>
      <diagonal/>
    </border>
    <border>
      <left style="double">
        <color indexed="64"/>
      </left>
      <right style="double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thick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8">
    <xf numFmtId="164" fontId="0" fillId="0" borderId="0"/>
    <xf numFmtId="9" fontId="2" fillId="0" borderId="0" applyFont="0" applyFill="0" applyBorder="0" applyAlignment="0" applyProtection="0"/>
    <xf numFmtId="164" fontId="3" fillId="0" borderId="0"/>
    <xf numFmtId="0" fontId="2" fillId="0" borderId="0"/>
    <xf numFmtId="0" fontId="1" fillId="0" borderId="0"/>
    <xf numFmtId="1" fontId="4" fillId="2" borderId="0"/>
    <xf numFmtId="1" fontId="4" fillId="2" borderId="0"/>
    <xf numFmtId="1" fontId="4" fillId="2" borderId="0"/>
  </cellStyleXfs>
  <cellXfs count="582">
    <xf numFmtId="164" fontId="0" fillId="0" borderId="0" xfId="0"/>
    <xf numFmtId="0" fontId="12" fillId="0" borderId="0" xfId="3" applyFont="1"/>
    <xf numFmtId="0" fontId="12" fillId="2" borderId="0" xfId="3" applyFont="1" applyFill="1"/>
    <xf numFmtId="0" fontId="12" fillId="2" borderId="0" xfId="3" applyFont="1" applyFill="1" applyAlignment="1">
      <alignment horizontal="center"/>
    </xf>
    <xf numFmtId="22" fontId="12" fillId="2" borderId="0" xfId="3" applyNumberFormat="1" applyFont="1" applyFill="1" applyAlignment="1">
      <alignment horizontal="centerContinuous"/>
    </xf>
    <xf numFmtId="0" fontId="12" fillId="0" borderId="0" xfId="3" applyFont="1" applyAlignment="1">
      <alignment horizontal="centerContinuous"/>
    </xf>
    <xf numFmtId="0" fontId="12" fillId="3" borderId="1" xfId="3" applyFont="1" applyFill="1" applyBorder="1" applyAlignment="1">
      <alignment horizontal="center" vertical="center" wrapText="1"/>
    </xf>
    <xf numFmtId="0" fontId="12" fillId="4" borderId="5" xfId="3" applyFont="1" applyFill="1" applyBorder="1" applyProtection="1">
      <protection locked="0"/>
    </xf>
    <xf numFmtId="0" fontId="12" fillId="2" borderId="7" xfId="3" applyFont="1" applyFill="1" applyBorder="1"/>
    <xf numFmtId="0" fontId="12" fillId="0" borderId="4" xfId="3" applyFont="1" applyBorder="1"/>
    <xf numFmtId="0" fontId="17" fillId="2" borderId="0" xfId="3" applyFont="1" applyFill="1"/>
    <xf numFmtId="0" fontId="12" fillId="2" borderId="8" xfId="3" applyFont="1" applyFill="1" applyBorder="1"/>
    <xf numFmtId="0" fontId="12" fillId="2" borderId="4" xfId="3" applyFont="1" applyFill="1" applyBorder="1"/>
    <xf numFmtId="165" fontId="12" fillId="2" borderId="4" xfId="3" applyNumberFormat="1" applyFont="1" applyFill="1" applyBorder="1"/>
    <xf numFmtId="0" fontId="12" fillId="0" borderId="10" xfId="3" applyFont="1" applyBorder="1"/>
    <xf numFmtId="0" fontId="12" fillId="0" borderId="3" xfId="3" applyFont="1" applyBorder="1"/>
    <xf numFmtId="0" fontId="12" fillId="4" borderId="3" xfId="3" applyFont="1" applyFill="1" applyBorder="1" applyProtection="1">
      <protection locked="0"/>
    </xf>
    <xf numFmtId="166" fontId="12" fillId="2" borderId="0" xfId="5" applyNumberFormat="1" applyFont="1"/>
    <xf numFmtId="166" fontId="22" fillId="2" borderId="0" xfId="7" applyNumberFormat="1" applyFont="1"/>
    <xf numFmtId="166" fontId="22" fillId="2" borderId="0" xfId="6" applyNumberFormat="1" applyFont="1"/>
    <xf numFmtId="166" fontId="20" fillId="2" borderId="0" xfId="5" applyNumberFormat="1" applyFont="1" applyAlignment="1">
      <alignment horizontal="left"/>
    </xf>
    <xf numFmtId="166" fontId="9" fillId="2" borderId="0" xfId="6" applyNumberFormat="1" applyFont="1"/>
    <xf numFmtId="166" fontId="23" fillId="2" borderId="0" xfId="6" applyNumberFormat="1" applyFont="1"/>
    <xf numFmtId="164" fontId="13" fillId="0" borderId="0" xfId="6" applyNumberFormat="1" applyFont="1" applyFill="1"/>
    <xf numFmtId="166" fontId="9" fillId="5" borderId="0" xfId="6" applyNumberFormat="1" applyFont="1" applyFill="1"/>
    <xf numFmtId="166" fontId="9" fillId="2" borderId="0" xfId="7" applyNumberFormat="1" applyFont="1"/>
    <xf numFmtId="49" fontId="9" fillId="2" borderId="0" xfId="7" applyNumberFormat="1" applyFont="1"/>
    <xf numFmtId="1" fontId="9" fillId="2" borderId="0" xfId="7" applyFont="1"/>
    <xf numFmtId="0" fontId="9" fillId="2" borderId="0" xfId="7" applyNumberFormat="1" applyFont="1"/>
    <xf numFmtId="166" fontId="21" fillId="2" borderId="0" xfId="7" applyNumberFormat="1" applyFont="1"/>
    <xf numFmtId="166" fontId="9" fillId="4" borderId="11" xfId="7" applyNumberFormat="1" applyFont="1" applyFill="1" applyBorder="1" applyProtection="1">
      <protection locked="0"/>
    </xf>
    <xf numFmtId="167" fontId="25" fillId="6" borderId="12" xfId="0" applyNumberFormat="1" applyFont="1" applyFill="1" applyBorder="1" applyAlignment="1">
      <alignment horizontal="center" wrapText="1"/>
    </xf>
    <xf numFmtId="0" fontId="25" fillId="6" borderId="13" xfId="0" applyNumberFormat="1" applyFont="1" applyFill="1" applyBorder="1" applyAlignment="1">
      <alignment horizontal="center" wrapText="1"/>
    </xf>
    <xf numFmtId="164" fontId="25" fillId="6" borderId="13" xfId="0" applyFont="1" applyFill="1" applyBorder="1" applyAlignment="1">
      <alignment wrapText="1"/>
    </xf>
    <xf numFmtId="164" fontId="25" fillId="0" borderId="13" xfId="0" applyFont="1" applyBorder="1"/>
    <xf numFmtId="167" fontId="27" fillId="0" borderId="0" xfId="0" applyNumberFormat="1" applyFont="1" applyAlignment="1" applyProtection="1">
      <alignment horizontal="left"/>
      <protection locked="0"/>
    </xf>
    <xf numFmtId="167" fontId="27" fillId="0" borderId="0" xfId="0" applyNumberFormat="1" applyFont="1" applyAlignment="1">
      <alignment horizontal="left"/>
    </xf>
    <xf numFmtId="164" fontId="5" fillId="0" borderId="0" xfId="0" applyFont="1"/>
    <xf numFmtId="0" fontId="27" fillId="0" borderId="0" xfId="0" applyNumberFormat="1" applyFont="1"/>
    <xf numFmtId="164" fontId="5" fillId="2" borderId="0" xfId="0" applyFont="1" applyFill="1"/>
    <xf numFmtId="164" fontId="5" fillId="7" borderId="0" xfId="0" applyFont="1" applyFill="1" applyAlignment="1">
      <alignment wrapText="1"/>
    </xf>
    <xf numFmtId="164" fontId="5" fillId="7" borderId="0" xfId="0" applyFont="1" applyFill="1"/>
    <xf numFmtId="164" fontId="0" fillId="7" borderId="0" xfId="0" applyFill="1"/>
    <xf numFmtId="49" fontId="5" fillId="7" borderId="0" xfId="0" applyNumberFormat="1" applyFont="1" applyFill="1" applyProtection="1">
      <protection locked="0"/>
    </xf>
    <xf numFmtId="164" fontId="5" fillId="7" borderId="0" xfId="0" applyFont="1" applyFill="1" applyProtection="1">
      <protection locked="0"/>
    </xf>
    <xf numFmtId="164" fontId="5" fillId="8" borderId="0" xfId="0" applyFont="1" applyFill="1"/>
    <xf numFmtId="164" fontId="0" fillId="8" borderId="0" xfId="0" applyFill="1"/>
    <xf numFmtId="164" fontId="28" fillId="8" borderId="0" xfId="0" applyFont="1" applyFill="1"/>
    <xf numFmtId="164" fontId="29" fillId="8" borderId="0" xfId="0" applyFont="1" applyFill="1"/>
    <xf numFmtId="164" fontId="5" fillId="8" borderId="0" xfId="0" applyFont="1" applyFill="1" applyAlignment="1">
      <alignment horizontal="left"/>
    </xf>
    <xf numFmtId="164" fontId="5" fillId="8" borderId="0" xfId="0" applyFont="1" applyFill="1" applyAlignment="1">
      <alignment horizontal="center"/>
    </xf>
    <xf numFmtId="164" fontId="5" fillId="8" borderId="0" xfId="0" applyFont="1" applyFill="1" applyProtection="1">
      <protection locked="0"/>
    </xf>
    <xf numFmtId="0" fontId="27" fillId="0" borderId="0" xfId="0" applyNumberFormat="1" applyFont="1" applyAlignment="1" applyProtection="1">
      <alignment horizontal="left"/>
      <protection locked="0"/>
    </xf>
    <xf numFmtId="0" fontId="27" fillId="0" borderId="0" xfId="0" applyNumberFormat="1" applyFont="1" applyAlignment="1" applyProtection="1">
      <alignment horizontal="center"/>
      <protection locked="0"/>
    </xf>
    <xf numFmtId="164" fontId="27" fillId="0" borderId="0" xfId="0" applyFont="1" applyAlignment="1" applyProtection="1">
      <alignment horizontal="left" vertical="center"/>
      <protection locked="0"/>
    </xf>
    <xf numFmtId="164" fontId="27" fillId="0" borderId="0" xfId="0" applyFont="1"/>
    <xf numFmtId="164" fontId="27" fillId="0" borderId="0" xfId="0" applyFont="1" applyAlignment="1">
      <alignment vertical="center"/>
    </xf>
    <xf numFmtId="0" fontId="12" fillId="9" borderId="7" xfId="3" applyFont="1" applyFill="1" applyBorder="1"/>
    <xf numFmtId="0" fontId="12" fillId="9" borderId="0" xfId="3" applyFont="1" applyFill="1" applyAlignment="1">
      <alignment horizontal="center"/>
    </xf>
    <xf numFmtId="0" fontId="14" fillId="9" borderId="3" xfId="3" applyFont="1" applyFill="1" applyBorder="1" applyAlignment="1">
      <alignment horizontal="center"/>
    </xf>
    <xf numFmtId="0" fontId="14" fillId="9" borderId="4" xfId="3" applyFont="1" applyFill="1" applyBorder="1" applyAlignment="1">
      <alignment horizontal="center"/>
    </xf>
    <xf numFmtId="165" fontId="14" fillId="9" borderId="14" xfId="3" applyNumberFormat="1" applyFont="1" applyFill="1" applyBorder="1" applyAlignment="1">
      <alignment horizontal="center"/>
    </xf>
    <xf numFmtId="0" fontId="14" fillId="9" borderId="15" xfId="3" applyFont="1" applyFill="1" applyBorder="1" applyAlignment="1">
      <alignment horizontal="centerContinuous"/>
    </xf>
    <xf numFmtId="0" fontId="12" fillId="9" borderId="7" xfId="3" applyFont="1" applyFill="1" applyBorder="1" applyAlignment="1">
      <alignment horizontal="center"/>
    </xf>
    <xf numFmtId="0" fontId="12" fillId="9" borderId="1" xfId="3" applyFont="1" applyFill="1" applyBorder="1" applyAlignment="1">
      <alignment horizontal="center"/>
    </xf>
    <xf numFmtId="0" fontId="12" fillId="9" borderId="7" xfId="3" applyFont="1" applyFill="1" applyBorder="1" applyAlignment="1">
      <alignment horizontal="center" vertical="top"/>
    </xf>
    <xf numFmtId="0" fontId="12" fillId="9" borderId="0" xfId="3" applyFont="1" applyFill="1" applyAlignment="1">
      <alignment horizontal="centerContinuous"/>
    </xf>
    <xf numFmtId="0" fontId="12" fillId="9" borderId="16" xfId="3" applyFont="1" applyFill="1" applyBorder="1" applyAlignment="1">
      <alignment horizontal="centerContinuous"/>
    </xf>
    <xf numFmtId="0" fontId="15" fillId="9" borderId="1" xfId="3" applyFont="1" applyFill="1" applyBorder="1" applyAlignment="1">
      <alignment horizontal="center"/>
    </xf>
    <xf numFmtId="0" fontId="12" fillId="7" borderId="20" xfId="3" applyFont="1" applyFill="1" applyBorder="1" applyAlignment="1">
      <alignment horizontal="center"/>
    </xf>
    <xf numFmtId="0" fontId="12" fillId="7" borderId="21" xfId="3" applyFont="1" applyFill="1" applyBorder="1" applyAlignment="1">
      <alignment horizontal="center"/>
    </xf>
    <xf numFmtId="0" fontId="12" fillId="7" borderId="22" xfId="3" applyFont="1" applyFill="1" applyBorder="1" applyAlignment="1">
      <alignment horizontal="center"/>
    </xf>
    <xf numFmtId="0" fontId="12" fillId="7" borderId="21" xfId="3" applyFont="1" applyFill="1" applyBorder="1" applyAlignment="1">
      <alignment horizontal="centerContinuous"/>
    </xf>
    <xf numFmtId="0" fontId="12" fillId="7" borderId="22" xfId="3" applyFont="1" applyFill="1" applyBorder="1" applyAlignment="1">
      <alignment horizontal="centerContinuous" wrapText="1"/>
    </xf>
    <xf numFmtId="0" fontId="12" fillId="7" borderId="7" xfId="3" applyFont="1" applyFill="1" applyBorder="1" applyAlignment="1">
      <alignment horizontal="center"/>
    </xf>
    <xf numFmtId="0" fontId="12" fillId="7" borderId="0" xfId="3" applyFont="1" applyFill="1" applyAlignment="1">
      <alignment horizontal="center"/>
    </xf>
    <xf numFmtId="0" fontId="12" fillId="7" borderId="1" xfId="3" applyFont="1" applyFill="1" applyBorder="1" applyAlignment="1">
      <alignment horizontal="center"/>
    </xf>
    <xf numFmtId="0" fontId="12" fillId="7" borderId="0" xfId="3" applyFont="1" applyFill="1" applyAlignment="1">
      <alignment horizontal="centerContinuous"/>
    </xf>
    <xf numFmtId="164" fontId="12" fillId="7" borderId="0" xfId="3" applyNumberFormat="1" applyFont="1" applyFill="1" applyAlignment="1">
      <alignment horizontal="centerContinuous"/>
    </xf>
    <xf numFmtId="0" fontId="12" fillId="7" borderId="1" xfId="3" applyFont="1" applyFill="1" applyBorder="1" applyAlignment="1">
      <alignment horizontal="centerContinuous" wrapText="1"/>
    </xf>
    <xf numFmtId="0" fontId="12" fillId="7" borderId="0" xfId="3" applyFont="1" applyFill="1"/>
    <xf numFmtId="0" fontId="12" fillId="7" borderId="23" xfId="3" applyFont="1" applyFill="1" applyBorder="1" applyAlignment="1">
      <alignment horizontal="centerContinuous"/>
    </xf>
    <xf numFmtId="0" fontId="12" fillId="7" borderId="24" xfId="3" applyFont="1" applyFill="1" applyBorder="1" applyAlignment="1">
      <alignment horizontal="centerContinuous"/>
    </xf>
    <xf numFmtId="0" fontId="12" fillId="7" borderId="1" xfId="3" applyFont="1" applyFill="1" applyBorder="1" applyAlignment="1">
      <alignment horizontal="center" wrapText="1"/>
    </xf>
    <xf numFmtId="0" fontId="12" fillId="7" borderId="17" xfId="3" applyFont="1" applyFill="1" applyBorder="1" applyAlignment="1">
      <alignment horizontal="center"/>
    </xf>
    <xf numFmtId="0" fontId="12" fillId="7" borderId="18" xfId="3" applyFont="1" applyFill="1" applyBorder="1" applyAlignment="1">
      <alignment horizontal="center"/>
    </xf>
    <xf numFmtId="0" fontId="12" fillId="7" borderId="2" xfId="3" applyFont="1" applyFill="1" applyBorder="1" applyAlignment="1">
      <alignment horizontal="center"/>
    </xf>
    <xf numFmtId="0" fontId="12" fillId="7" borderId="25" xfId="3" applyFont="1" applyFill="1" applyBorder="1" applyAlignment="1">
      <alignment horizontal="center"/>
    </xf>
    <xf numFmtId="0" fontId="12" fillId="7" borderId="2" xfId="3" applyFont="1" applyFill="1" applyBorder="1" applyAlignment="1">
      <alignment horizontal="centerContinuous" wrapText="1"/>
    </xf>
    <xf numFmtId="0" fontId="12" fillId="7" borderId="26" xfId="3" applyFont="1" applyFill="1" applyBorder="1" applyAlignment="1">
      <alignment horizontal="center"/>
    </xf>
    <xf numFmtId="0" fontId="12" fillId="7" borderId="19" xfId="3" applyFont="1" applyFill="1" applyBorder="1" applyAlignment="1">
      <alignment horizontal="center"/>
    </xf>
    <xf numFmtId="164" fontId="33" fillId="0" borderId="0" xfId="0" applyFont="1"/>
    <xf numFmtId="166" fontId="35" fillId="2" borderId="0" xfId="7" applyNumberFormat="1" applyFont="1"/>
    <xf numFmtId="0" fontId="22" fillId="2" borderId="0" xfId="7" applyNumberFormat="1" applyFont="1"/>
    <xf numFmtId="1" fontId="22" fillId="2" borderId="0" xfId="7" applyFont="1"/>
    <xf numFmtId="166" fontId="34" fillId="2" borderId="8" xfId="7" applyNumberFormat="1" applyFont="1" applyBorder="1"/>
    <xf numFmtId="0" fontId="35" fillId="2" borderId="8" xfId="7" applyNumberFormat="1" applyFont="1" applyBorder="1"/>
    <xf numFmtId="166" fontId="9" fillId="2" borderId="23" xfId="7" applyNumberFormat="1" applyFont="1" applyBorder="1"/>
    <xf numFmtId="0" fontId="9" fillId="2" borderId="23" xfId="7" applyNumberFormat="1" applyFont="1" applyBorder="1"/>
    <xf numFmtId="164" fontId="35" fillId="2" borderId="8" xfId="7" applyNumberFormat="1" applyFont="1" applyBorder="1"/>
    <xf numFmtId="166" fontId="21" fillId="2" borderId="0" xfId="7" applyNumberFormat="1" applyFont="1" applyAlignment="1">
      <alignment vertical="center"/>
    </xf>
    <xf numFmtId="0" fontId="24" fillId="2" borderId="0" xfId="7" applyNumberFormat="1" applyFont="1" applyAlignment="1">
      <alignment vertical="center"/>
    </xf>
    <xf numFmtId="166" fontId="24" fillId="2" borderId="0" xfId="7" applyNumberFormat="1" applyFont="1" applyAlignment="1">
      <alignment vertical="center"/>
    </xf>
    <xf numFmtId="166" fontId="34" fillId="2" borderId="0" xfId="7" applyNumberFormat="1" applyFont="1" applyAlignment="1">
      <alignment vertical="center"/>
    </xf>
    <xf numFmtId="0" fontId="35" fillId="2" borderId="0" xfId="7" applyNumberFormat="1" applyFont="1" applyAlignment="1">
      <alignment vertical="center"/>
    </xf>
    <xf numFmtId="164" fontId="35" fillId="2" borderId="0" xfId="7" applyNumberFormat="1" applyFont="1" applyAlignment="1">
      <alignment vertical="center"/>
    </xf>
    <xf numFmtId="166" fontId="35" fillId="2" borderId="0" xfId="7" applyNumberFormat="1" applyFont="1" applyAlignment="1">
      <alignment vertical="center"/>
    </xf>
    <xf numFmtId="0" fontId="12" fillId="2" borderId="28" xfId="3" applyFont="1" applyFill="1" applyBorder="1"/>
    <xf numFmtId="0" fontId="12" fillId="10" borderId="29" xfId="3" applyFont="1" applyFill="1" applyBorder="1" applyProtection="1">
      <protection locked="0"/>
    </xf>
    <xf numFmtId="0" fontId="36" fillId="2" borderId="0" xfId="3" applyFont="1" applyFill="1"/>
    <xf numFmtId="0" fontId="36" fillId="2" borderId="0" xfId="3" applyFont="1" applyFill="1" applyAlignment="1">
      <alignment vertical="top"/>
    </xf>
    <xf numFmtId="166" fontId="18" fillId="2" borderId="0" xfId="7" applyNumberFormat="1" applyFont="1"/>
    <xf numFmtId="0" fontId="18" fillId="2" borderId="0" xfId="7" applyNumberFormat="1" applyFont="1"/>
    <xf numFmtId="1" fontId="18" fillId="2" borderId="0" xfId="7" applyFont="1"/>
    <xf numFmtId="166" fontId="18" fillId="2" borderId="0" xfId="6" applyNumberFormat="1" applyFont="1"/>
    <xf numFmtId="166" fontId="13" fillId="2" borderId="0" xfId="7" applyNumberFormat="1" applyFont="1"/>
    <xf numFmtId="165" fontId="18" fillId="4" borderId="30" xfId="7" applyNumberFormat="1" applyFont="1" applyFill="1" applyBorder="1" applyProtection="1">
      <protection locked="0"/>
    </xf>
    <xf numFmtId="49" fontId="13" fillId="2" borderId="0" xfId="7" applyNumberFormat="1" applyFont="1"/>
    <xf numFmtId="49" fontId="18" fillId="2" borderId="0" xfId="7" applyNumberFormat="1" applyFont="1"/>
    <xf numFmtId="2" fontId="18" fillId="2" borderId="0" xfId="7" applyNumberFormat="1" applyFont="1"/>
    <xf numFmtId="165" fontId="18" fillId="0" borderId="30" xfId="7" applyNumberFormat="1" applyFont="1" applyFill="1" applyBorder="1"/>
    <xf numFmtId="166" fontId="18" fillId="2" borderId="11" xfId="7" applyNumberFormat="1" applyFont="1" applyBorder="1" applyAlignment="1">
      <alignment horizontal="right"/>
    </xf>
    <xf numFmtId="166" fontId="13" fillId="2" borderId="11" xfId="7" applyNumberFormat="1" applyFont="1" applyBorder="1" applyAlignment="1">
      <alignment horizontal="right"/>
    </xf>
    <xf numFmtId="0" fontId="13" fillId="2" borderId="11" xfId="7" applyNumberFormat="1" applyFont="1" applyBorder="1"/>
    <xf numFmtId="0" fontId="18" fillId="2" borderId="11" xfId="7" applyNumberFormat="1" applyFont="1" applyBorder="1"/>
    <xf numFmtId="166" fontId="18" fillId="2" borderId="11" xfId="7" applyNumberFormat="1" applyFont="1" applyBorder="1"/>
    <xf numFmtId="166" fontId="18" fillId="2" borderId="11" xfId="7" applyNumberFormat="1" applyFont="1" applyBorder="1" applyAlignment="1">
      <alignment horizontal="right" vertical="center"/>
    </xf>
    <xf numFmtId="0" fontId="18" fillId="4" borderId="11" xfId="7" applyNumberFormat="1" applyFont="1" applyFill="1" applyBorder="1" applyProtection="1">
      <protection locked="0"/>
    </xf>
    <xf numFmtId="166" fontId="18" fillId="4" borderId="11" xfId="7" applyNumberFormat="1" applyFont="1" applyFill="1" applyBorder="1" applyProtection="1">
      <protection locked="0"/>
    </xf>
    <xf numFmtId="166" fontId="18" fillId="2" borderId="31" xfId="7" applyNumberFormat="1" applyFont="1" applyBorder="1"/>
    <xf numFmtId="166" fontId="18" fillId="2" borderId="31" xfId="7" applyNumberFormat="1" applyFont="1" applyBorder="1" applyAlignment="1">
      <alignment horizontal="right" vertical="center"/>
    </xf>
    <xf numFmtId="166" fontId="18" fillId="4" borderId="31" xfId="7" applyNumberFormat="1" applyFont="1" applyFill="1" applyBorder="1" applyProtection="1">
      <protection locked="0"/>
    </xf>
    <xf numFmtId="165" fontId="18" fillId="4" borderId="32" xfId="7" applyNumberFormat="1" applyFont="1" applyFill="1" applyBorder="1" applyProtection="1">
      <protection locked="0"/>
    </xf>
    <xf numFmtId="166" fontId="18" fillId="2" borderId="31" xfId="7" applyNumberFormat="1" applyFont="1" applyBorder="1" applyAlignment="1">
      <alignment horizontal="left" vertical="center"/>
    </xf>
    <xf numFmtId="1" fontId="22" fillId="2" borderId="33" xfId="5" applyFont="1" applyBorder="1" applyAlignment="1">
      <alignment horizontal="left"/>
    </xf>
    <xf numFmtId="1" fontId="22" fillId="2" borderId="0" xfId="5" applyFont="1" applyAlignment="1">
      <alignment horizontal="left"/>
    </xf>
    <xf numFmtId="2" fontId="22" fillId="2" borderId="0" xfId="5" applyNumberFormat="1" applyFont="1" applyAlignment="1">
      <alignment horizontal="left"/>
    </xf>
    <xf numFmtId="0" fontId="18" fillId="2" borderId="0" xfId="7" applyNumberFormat="1" applyFont="1" applyProtection="1">
      <protection locked="0"/>
    </xf>
    <xf numFmtId="166" fontId="18" fillId="2" borderId="0" xfId="7" applyNumberFormat="1" applyFont="1" applyProtection="1">
      <protection locked="0"/>
    </xf>
    <xf numFmtId="49" fontId="12" fillId="4" borderId="5" xfId="4" applyNumberFormat="1" applyFont="1" applyFill="1" applyBorder="1" applyProtection="1">
      <protection locked="0"/>
    </xf>
    <xf numFmtId="49" fontId="12" fillId="4" borderId="34" xfId="4" applyNumberFormat="1" applyFont="1" applyFill="1" applyBorder="1" applyProtection="1">
      <protection locked="0"/>
    </xf>
    <xf numFmtId="0" fontId="12" fillId="4" borderId="5" xfId="4" applyFont="1" applyFill="1" applyBorder="1" applyAlignment="1" applyProtection="1">
      <alignment horizontal="center"/>
      <protection locked="0"/>
    </xf>
    <xf numFmtId="0" fontId="12" fillId="4" borderId="5" xfId="4" applyFont="1" applyFill="1" applyBorder="1" applyProtection="1">
      <protection locked="0"/>
    </xf>
    <xf numFmtId="165" fontId="9" fillId="4" borderId="30" xfId="7" applyNumberFormat="1" applyFont="1" applyFill="1" applyBorder="1" applyProtection="1">
      <protection locked="0"/>
    </xf>
    <xf numFmtId="0" fontId="12" fillId="2" borderId="35" xfId="3" applyFont="1" applyFill="1" applyBorder="1" applyAlignment="1">
      <alignment horizontal="center"/>
    </xf>
    <xf numFmtId="0" fontId="22" fillId="2" borderId="23" xfId="3" applyFont="1" applyFill="1" applyBorder="1" applyAlignment="1">
      <alignment horizontal="right"/>
    </xf>
    <xf numFmtId="49" fontId="22" fillId="4" borderId="23" xfId="3" applyNumberFormat="1" applyFont="1" applyFill="1" applyBorder="1" applyAlignment="1" applyProtection="1">
      <alignment horizontal="left"/>
      <protection locked="0"/>
    </xf>
    <xf numFmtId="0" fontId="12" fillId="2" borderId="36" xfId="3" applyFont="1" applyFill="1" applyBorder="1" applyAlignment="1">
      <alignment horizontal="center"/>
    </xf>
    <xf numFmtId="0" fontId="22" fillId="2" borderId="8" xfId="3" applyFont="1" applyFill="1" applyBorder="1" applyAlignment="1">
      <alignment horizontal="right"/>
    </xf>
    <xf numFmtId="0" fontId="22" fillId="4" borderId="8" xfId="3" applyFont="1" applyFill="1" applyBorder="1" applyAlignment="1" applyProtection="1">
      <alignment horizontal="left"/>
      <protection locked="0"/>
    </xf>
    <xf numFmtId="0" fontId="12" fillId="2" borderId="23" xfId="3" applyFont="1" applyFill="1" applyBorder="1"/>
    <xf numFmtId="166" fontId="18" fillId="2" borderId="0" xfId="5" applyNumberFormat="1" applyFont="1" applyAlignment="1">
      <alignment vertical="center"/>
    </xf>
    <xf numFmtId="166" fontId="9" fillId="2" borderId="0" xfId="6" applyNumberFormat="1" applyFont="1" applyAlignment="1">
      <alignment vertical="center"/>
    </xf>
    <xf numFmtId="166" fontId="9" fillId="2" borderId="0" xfId="7" applyNumberFormat="1" applyFont="1" applyAlignment="1">
      <alignment vertical="center"/>
    </xf>
    <xf numFmtId="166" fontId="22" fillId="2" borderId="0" xfId="6" applyNumberFormat="1" applyFont="1" applyAlignment="1">
      <alignment vertical="center"/>
    </xf>
    <xf numFmtId="2" fontId="22" fillId="2" borderId="0" xfId="7" applyNumberFormat="1" applyFont="1"/>
    <xf numFmtId="2" fontId="35" fillId="2" borderId="0" xfId="7" applyNumberFormat="1" applyFont="1" applyAlignment="1">
      <alignment vertical="center"/>
    </xf>
    <xf numFmtId="2" fontId="9" fillId="2" borderId="0" xfId="7" applyNumberFormat="1" applyFont="1"/>
    <xf numFmtId="166" fontId="21" fillId="2" borderId="0" xfId="6" applyNumberFormat="1" applyFont="1" applyAlignment="1">
      <alignment vertical="center"/>
    </xf>
    <xf numFmtId="0" fontId="22" fillId="2" borderId="0" xfId="3" applyFont="1" applyFill="1"/>
    <xf numFmtId="166" fontId="9" fillId="2" borderId="0" xfId="5" applyNumberFormat="1" applyFont="1"/>
    <xf numFmtId="165" fontId="13" fillId="2" borderId="8" xfId="7" applyNumberFormat="1" applyFont="1" applyBorder="1"/>
    <xf numFmtId="164" fontId="22" fillId="0" borderId="0" xfId="7" applyNumberFormat="1" applyFont="1" applyFill="1"/>
    <xf numFmtId="2" fontId="22" fillId="2" borderId="0" xfId="1" applyNumberFormat="1" applyFont="1" applyFill="1" applyBorder="1"/>
    <xf numFmtId="2" fontId="35" fillId="2" borderId="0" xfId="7" applyNumberFormat="1" applyFont="1"/>
    <xf numFmtId="2" fontId="24" fillId="2" borderId="0" xfId="7" applyNumberFormat="1" applyFont="1" applyAlignment="1">
      <alignment vertical="center"/>
    </xf>
    <xf numFmtId="2" fontId="21" fillId="2" borderId="0" xfId="7" applyNumberFormat="1" applyFont="1" applyAlignment="1">
      <alignment vertical="center"/>
    </xf>
    <xf numFmtId="49" fontId="21" fillId="2" borderId="0" xfId="7" applyNumberFormat="1" applyFont="1"/>
    <xf numFmtId="0" fontId="22" fillId="4" borderId="23" xfId="3" applyFont="1" applyFill="1" applyBorder="1" applyAlignment="1">
      <alignment horizontal="left"/>
    </xf>
    <xf numFmtId="0" fontId="22" fillId="4" borderId="8" xfId="3" applyFont="1" applyFill="1" applyBorder="1" applyAlignment="1">
      <alignment horizontal="left"/>
    </xf>
    <xf numFmtId="0" fontId="22" fillId="4" borderId="10" xfId="3" applyFont="1" applyFill="1" applyBorder="1" applyAlignment="1">
      <alignment horizontal="left"/>
    </xf>
    <xf numFmtId="49" fontId="5" fillId="0" borderId="0" xfId="0" applyNumberFormat="1" applyFont="1" applyAlignment="1">
      <alignment horizontal="center"/>
    </xf>
    <xf numFmtId="49" fontId="12" fillId="10" borderId="3" xfId="3" applyNumberFormat="1" applyFont="1" applyFill="1" applyBorder="1" applyAlignment="1" applyProtection="1">
      <alignment horizontal="center"/>
      <protection locked="0"/>
    </xf>
    <xf numFmtId="49" fontId="12" fillId="10" borderId="4" xfId="3" applyNumberFormat="1" applyFont="1" applyFill="1" applyBorder="1" applyProtection="1">
      <protection locked="0"/>
    </xf>
    <xf numFmtId="0" fontId="12" fillId="10" borderId="37" xfId="3" applyFont="1" applyFill="1" applyBorder="1" applyAlignment="1" applyProtection="1">
      <alignment horizontal="center"/>
      <protection locked="0"/>
    </xf>
    <xf numFmtId="49" fontId="22" fillId="2" borderId="23" xfId="3" applyNumberFormat="1" applyFont="1" applyFill="1" applyBorder="1" applyAlignment="1" applyProtection="1">
      <alignment horizontal="left"/>
      <protection locked="0"/>
    </xf>
    <xf numFmtId="1" fontId="22" fillId="2" borderId="25" xfId="3" applyNumberFormat="1" applyFont="1" applyFill="1" applyBorder="1" applyAlignment="1">
      <alignment horizontal="left"/>
    </xf>
    <xf numFmtId="164" fontId="0" fillId="3" borderId="0" xfId="0" applyFill="1"/>
    <xf numFmtId="164" fontId="31" fillId="6" borderId="13" xfId="0" applyFont="1" applyFill="1" applyBorder="1" applyAlignment="1">
      <alignment wrapText="1"/>
    </xf>
    <xf numFmtId="164" fontId="27" fillId="0" borderId="0" xfId="0" applyFont="1" applyProtection="1">
      <protection locked="0"/>
    </xf>
    <xf numFmtId="164" fontId="3" fillId="0" borderId="0" xfId="0" applyFont="1"/>
    <xf numFmtId="166" fontId="43" fillId="2" borderId="0" xfId="5" applyNumberFormat="1" applyFont="1"/>
    <xf numFmtId="164" fontId="26" fillId="0" borderId="0" xfId="0" applyFont="1"/>
    <xf numFmtId="164" fontId="27" fillId="9" borderId="0" xfId="0" applyFont="1" applyFill="1"/>
    <xf numFmtId="165" fontId="18" fillId="4" borderId="30" xfId="5" applyNumberFormat="1" applyFont="1" applyFill="1" applyBorder="1" applyProtection="1">
      <protection locked="0"/>
    </xf>
    <xf numFmtId="165" fontId="18" fillId="4" borderId="30" xfId="5" applyNumberFormat="1" applyFont="1" applyFill="1" applyBorder="1" applyAlignment="1" applyProtection="1">
      <alignment horizontal="right"/>
      <protection locked="0"/>
    </xf>
    <xf numFmtId="165" fontId="9" fillId="4" borderId="30" xfId="5" applyNumberFormat="1" applyFont="1" applyFill="1" applyBorder="1" applyAlignment="1" applyProtection="1">
      <alignment horizontal="right"/>
      <protection locked="0"/>
    </xf>
    <xf numFmtId="0" fontId="37" fillId="2" borderId="0" xfId="7" applyNumberFormat="1" applyFont="1"/>
    <xf numFmtId="0" fontId="18" fillId="4" borderId="32" xfId="7" applyNumberFormat="1" applyFont="1" applyFill="1" applyBorder="1" applyProtection="1">
      <protection locked="0"/>
    </xf>
    <xf numFmtId="165" fontId="21" fillId="2" borderId="38" xfId="7" applyNumberFormat="1" applyFont="1" applyBorder="1"/>
    <xf numFmtId="1" fontId="13" fillId="2" borderId="0" xfId="7" applyFont="1"/>
    <xf numFmtId="0" fontId="21" fillId="2" borderId="0" xfId="7" applyNumberFormat="1" applyFont="1"/>
    <xf numFmtId="165" fontId="21" fillId="2" borderId="18" xfId="7" applyNumberFormat="1" applyFont="1" applyBorder="1"/>
    <xf numFmtId="166" fontId="18" fillId="2" borderId="0" xfId="7" applyNumberFormat="1" applyFont="1" applyAlignment="1">
      <alignment vertical="center"/>
    </xf>
    <xf numFmtId="0" fontId="13" fillId="2" borderId="0" xfId="7" applyNumberFormat="1" applyFont="1"/>
    <xf numFmtId="0" fontId="24" fillId="2" borderId="0" xfId="7" applyNumberFormat="1" applyFont="1"/>
    <xf numFmtId="0" fontId="24" fillId="2" borderId="23" xfId="7" applyNumberFormat="1" applyFont="1" applyBorder="1"/>
    <xf numFmtId="168" fontId="34" fillId="2" borderId="39" xfId="7" applyNumberFormat="1" applyFont="1" applyBorder="1" applyAlignment="1">
      <alignment vertical="center"/>
    </xf>
    <xf numFmtId="168" fontId="34" fillId="2" borderId="8" xfId="7" applyNumberFormat="1" applyFont="1" applyBorder="1"/>
    <xf numFmtId="166" fontId="45" fillId="2" borderId="0" xfId="7" applyNumberFormat="1" applyFont="1" applyAlignment="1">
      <alignment horizontal="left" vertical="center"/>
    </xf>
    <xf numFmtId="166" fontId="44" fillId="2" borderId="0" xfId="7" applyNumberFormat="1" applyFont="1" applyAlignment="1">
      <alignment horizontal="left"/>
    </xf>
    <xf numFmtId="166" fontId="34" fillId="2" borderId="0" xfId="7" applyNumberFormat="1" applyFont="1"/>
    <xf numFmtId="0" fontId="35" fillId="2" borderId="0" xfId="7" applyNumberFormat="1" applyFont="1"/>
    <xf numFmtId="164" fontId="35" fillId="2" borderId="0" xfId="7" applyNumberFormat="1" applyFont="1"/>
    <xf numFmtId="168" fontId="34" fillId="2" borderId="0" xfId="7" applyNumberFormat="1" applyFont="1"/>
    <xf numFmtId="166" fontId="46" fillId="2" borderId="0" xfId="7" applyNumberFormat="1" applyFont="1"/>
    <xf numFmtId="0" fontId="41" fillId="2" borderId="0" xfId="7" applyNumberFormat="1" applyFont="1"/>
    <xf numFmtId="166" fontId="41" fillId="2" borderId="0" xfId="7" applyNumberFormat="1" applyFont="1"/>
    <xf numFmtId="0" fontId="47" fillId="2" borderId="0" xfId="7" applyNumberFormat="1" applyFont="1"/>
    <xf numFmtId="164" fontId="52" fillId="9" borderId="0" xfId="0" applyFont="1" applyFill="1"/>
    <xf numFmtId="167" fontId="52" fillId="0" borderId="0" xfId="0" applyNumberFormat="1" applyFont="1" applyAlignment="1" applyProtection="1">
      <alignment horizontal="left"/>
      <protection locked="0"/>
    </xf>
    <xf numFmtId="0" fontId="52" fillId="0" borderId="0" xfId="0" applyNumberFormat="1" applyFont="1" applyAlignment="1" applyProtection="1">
      <alignment horizontal="left"/>
      <protection locked="0"/>
    </xf>
    <xf numFmtId="0" fontId="52" fillId="0" borderId="0" xfId="0" applyNumberFormat="1" applyFont="1" applyAlignment="1" applyProtection="1">
      <alignment horizontal="center"/>
      <protection locked="0"/>
    </xf>
    <xf numFmtId="164" fontId="52" fillId="0" borderId="0" xfId="0" applyFont="1" applyAlignment="1" applyProtection="1">
      <alignment horizontal="left" vertical="center"/>
      <protection locked="0"/>
    </xf>
    <xf numFmtId="164" fontId="52" fillId="0" borderId="0" xfId="0" applyFont="1"/>
    <xf numFmtId="164" fontId="52" fillId="0" borderId="0" xfId="0" applyFont="1" applyProtection="1">
      <protection locked="0"/>
    </xf>
    <xf numFmtId="164" fontId="2" fillId="0" borderId="0" xfId="0" applyFont="1"/>
    <xf numFmtId="164" fontId="53" fillId="0" borderId="0" xfId="0" applyFont="1"/>
    <xf numFmtId="164" fontId="54" fillId="0" borderId="0" xfId="0" applyFont="1"/>
    <xf numFmtId="0" fontId="52" fillId="0" borderId="0" xfId="0" applyNumberFormat="1" applyFont="1"/>
    <xf numFmtId="164" fontId="3" fillId="0" borderId="0" xfId="2"/>
    <xf numFmtId="166" fontId="22" fillId="2" borderId="40" xfId="5" applyNumberFormat="1" applyFont="1" applyBorder="1" applyAlignment="1">
      <alignment horizontal="right" vertical="center"/>
    </xf>
    <xf numFmtId="1" fontId="22" fillId="2" borderId="41" xfId="5" applyFont="1" applyBorder="1" applyAlignment="1">
      <alignment horizontal="left" vertical="center"/>
    </xf>
    <xf numFmtId="166" fontId="13" fillId="2" borderId="42" xfId="5" applyNumberFormat="1" applyFont="1" applyBorder="1" applyAlignment="1">
      <alignment vertical="center"/>
    </xf>
    <xf numFmtId="164" fontId="22" fillId="2" borderId="42" xfId="5" applyNumberFormat="1" applyFont="1" applyBorder="1" applyAlignment="1">
      <alignment horizontal="right" vertical="center"/>
    </xf>
    <xf numFmtId="166" fontId="22" fillId="2" borderId="43" xfId="5" applyNumberFormat="1" applyFont="1" applyBorder="1" applyAlignment="1">
      <alignment horizontal="right" vertical="center"/>
    </xf>
    <xf numFmtId="2" fontId="22" fillId="2" borderId="44" xfId="5" applyNumberFormat="1" applyFont="1" applyBorder="1" applyAlignment="1">
      <alignment horizontal="left" vertical="center"/>
    </xf>
    <xf numFmtId="166" fontId="22" fillId="2" borderId="44" xfId="5" applyNumberFormat="1" applyFont="1" applyBorder="1" applyAlignment="1">
      <alignment vertical="center"/>
    </xf>
    <xf numFmtId="166" fontId="13" fillId="2" borderId="0" xfId="5" applyNumberFormat="1" applyFont="1" applyAlignment="1">
      <alignment vertical="center"/>
    </xf>
    <xf numFmtId="166" fontId="21" fillId="2" borderId="0" xfId="6" applyNumberFormat="1" applyFont="1" applyAlignment="1">
      <alignment horizontal="center" vertical="center"/>
    </xf>
    <xf numFmtId="1" fontId="22" fillId="2" borderId="45" xfId="5" applyFont="1" applyBorder="1" applyAlignment="1">
      <alignment horizontal="left" vertical="center"/>
    </xf>
    <xf numFmtId="166" fontId="22" fillId="2" borderId="46" xfId="5" applyNumberFormat="1" applyFont="1" applyBorder="1" applyAlignment="1">
      <alignment vertical="center"/>
    </xf>
    <xf numFmtId="164" fontId="25" fillId="0" borderId="12" xfId="0" applyFont="1" applyBorder="1"/>
    <xf numFmtId="164" fontId="29" fillId="8" borderId="23" xfId="0" applyFont="1" applyFill="1" applyBorder="1"/>
    <xf numFmtId="164" fontId="5" fillId="8" borderId="23" xfId="0" applyFont="1" applyFill="1" applyBorder="1"/>
    <xf numFmtId="164" fontId="5" fillId="8" borderId="25" xfId="0" applyFont="1" applyFill="1" applyBorder="1"/>
    <xf numFmtId="164" fontId="5" fillId="8" borderId="47" xfId="0" applyFont="1" applyFill="1" applyBorder="1"/>
    <xf numFmtId="0" fontId="12" fillId="15" borderId="0" xfId="3" applyFont="1" applyFill="1"/>
    <xf numFmtId="166" fontId="19" fillId="2" borderId="0" xfId="5" applyNumberFormat="1" applyFont="1"/>
    <xf numFmtId="166" fontId="18" fillId="2" borderId="0" xfId="5" applyNumberFormat="1" applyFont="1"/>
    <xf numFmtId="166" fontId="18" fillId="2" borderId="0" xfId="5" applyNumberFormat="1" applyFont="1" applyAlignment="1">
      <alignment horizontal="center"/>
    </xf>
    <xf numFmtId="164" fontId="18" fillId="0" borderId="0" xfId="5" applyNumberFormat="1" applyFont="1" applyFill="1"/>
    <xf numFmtId="166" fontId="13" fillId="2" borderId="0" xfId="5" applyNumberFormat="1" applyFont="1"/>
    <xf numFmtId="164" fontId="18" fillId="2" borderId="0" xfId="5" applyNumberFormat="1" applyFont="1"/>
    <xf numFmtId="22" fontId="18" fillId="2" borderId="0" xfId="5" applyNumberFormat="1" applyFont="1" applyAlignment="1">
      <alignment horizontal="centerContinuous"/>
    </xf>
    <xf numFmtId="22" fontId="18" fillId="2" borderId="0" xfId="5" applyNumberFormat="1" applyFont="1" applyAlignment="1">
      <alignment horizontal="right"/>
    </xf>
    <xf numFmtId="166" fontId="20" fillId="2" borderId="0" xfId="5" applyNumberFormat="1" applyFont="1" applyAlignment="1">
      <alignment vertical="center"/>
    </xf>
    <xf numFmtId="166" fontId="21" fillId="2" borderId="0" xfId="5" applyNumberFormat="1" applyFont="1" applyAlignment="1">
      <alignment vertical="center"/>
    </xf>
    <xf numFmtId="166" fontId="21" fillId="2" borderId="0" xfId="5" applyNumberFormat="1" applyFont="1" applyAlignment="1">
      <alignment horizontal="center" vertical="center"/>
    </xf>
    <xf numFmtId="166" fontId="20" fillId="2" borderId="0" xfId="5" applyNumberFormat="1" applyFont="1"/>
    <xf numFmtId="166" fontId="34" fillId="2" borderId="0" xfId="5" applyNumberFormat="1" applyFont="1" applyAlignment="1">
      <alignment horizontal="left"/>
    </xf>
    <xf numFmtId="166" fontId="18" fillId="2" borderId="42" xfId="5" applyNumberFormat="1" applyFont="1" applyBorder="1"/>
    <xf numFmtId="166" fontId="13" fillId="2" borderId="42" xfId="5" applyNumberFormat="1" applyFont="1" applyBorder="1" applyAlignment="1">
      <alignment horizontal="center" vertical="center"/>
    </xf>
    <xf numFmtId="1" fontId="22" fillId="2" borderId="42" xfId="5" applyFont="1" applyBorder="1" applyAlignment="1">
      <alignment horizontal="left" vertical="center"/>
    </xf>
    <xf numFmtId="166" fontId="13" fillId="2" borderId="45" xfId="5" applyNumberFormat="1" applyFont="1" applyBorder="1" applyAlignment="1">
      <alignment vertical="center"/>
    </xf>
    <xf numFmtId="166" fontId="38" fillId="2" borderId="0" xfId="5" applyNumberFormat="1" applyFont="1"/>
    <xf numFmtId="166" fontId="22" fillId="2" borderId="0" xfId="5" applyNumberFormat="1" applyFont="1"/>
    <xf numFmtId="166" fontId="18" fillId="2" borderId="44" xfId="5" applyNumberFormat="1" applyFont="1" applyBorder="1"/>
    <xf numFmtId="166" fontId="22" fillId="2" borderId="44" xfId="5" applyNumberFormat="1" applyFont="1" applyBorder="1" applyAlignment="1">
      <alignment horizontal="center" vertical="center"/>
    </xf>
    <xf numFmtId="166" fontId="18" fillId="2" borderId="46" xfId="5" applyNumberFormat="1" applyFont="1" applyBorder="1" applyAlignment="1">
      <alignment vertical="center"/>
    </xf>
    <xf numFmtId="1" fontId="18" fillId="2" borderId="33" xfId="5" applyFont="1" applyBorder="1" applyAlignment="1">
      <alignment horizontal="left"/>
    </xf>
    <xf numFmtId="49" fontId="21" fillId="2" borderId="0" xfId="5" applyNumberFormat="1" applyFont="1"/>
    <xf numFmtId="166" fontId="21" fillId="2" borderId="0" xfId="5" applyNumberFormat="1" applyFont="1"/>
    <xf numFmtId="166" fontId="13" fillId="2" borderId="0" xfId="5" applyNumberFormat="1" applyFont="1" applyAlignment="1">
      <alignment horizontal="center"/>
    </xf>
    <xf numFmtId="49" fontId="18" fillId="2" borderId="0" xfId="5" applyNumberFormat="1" applyFont="1"/>
    <xf numFmtId="0" fontId="18" fillId="2" borderId="30" xfId="5" applyNumberFormat="1" applyFont="1" applyBorder="1" applyAlignment="1">
      <alignment horizontal="right"/>
    </xf>
    <xf numFmtId="166" fontId="32" fillId="2" borderId="0" xfId="5" applyNumberFormat="1" applyFont="1"/>
    <xf numFmtId="165" fontId="18" fillId="2" borderId="32" xfId="5" applyNumberFormat="1" applyFont="1" applyBorder="1" applyAlignment="1">
      <alignment horizontal="right"/>
    </xf>
    <xf numFmtId="165" fontId="18" fillId="2" borderId="0" xfId="5" applyNumberFormat="1" applyFont="1"/>
    <xf numFmtId="165" fontId="13" fillId="2" borderId="0" xfId="5" applyNumberFormat="1" applyFont="1" applyAlignment="1">
      <alignment horizontal="right"/>
    </xf>
    <xf numFmtId="165" fontId="13" fillId="2" borderId="30" xfId="5" applyNumberFormat="1" applyFont="1" applyBorder="1"/>
    <xf numFmtId="165" fontId="13" fillId="2" borderId="48" xfId="5" applyNumberFormat="1" applyFont="1" applyBorder="1" applyAlignment="1">
      <alignment horizontal="right"/>
    </xf>
    <xf numFmtId="166" fontId="21" fillId="2" borderId="0" xfId="5" applyNumberFormat="1" applyFont="1" applyAlignment="1">
      <alignment horizontal="center"/>
    </xf>
    <xf numFmtId="165" fontId="21" fillId="2" borderId="0" xfId="5" applyNumberFormat="1" applyFont="1" applyAlignment="1">
      <alignment horizontal="right"/>
    </xf>
    <xf numFmtId="165" fontId="21" fillId="2" borderId="32" xfId="5" applyNumberFormat="1" applyFont="1" applyBorder="1" applyAlignment="1">
      <alignment horizontal="right"/>
    </xf>
    <xf numFmtId="165" fontId="21" fillId="2" borderId="0" xfId="5" applyNumberFormat="1" applyFont="1"/>
    <xf numFmtId="2" fontId="21" fillId="2" borderId="0" xfId="5" applyNumberFormat="1" applyFont="1"/>
    <xf numFmtId="165" fontId="18" fillId="2" borderId="30" xfId="5" applyNumberFormat="1" applyFont="1" applyBorder="1"/>
    <xf numFmtId="0" fontId="18" fillId="2" borderId="0" xfId="5" applyNumberFormat="1" applyFont="1"/>
    <xf numFmtId="165" fontId="13" fillId="2" borderId="32" xfId="5" applyNumberFormat="1" applyFont="1" applyBorder="1"/>
    <xf numFmtId="165" fontId="13" fillId="2" borderId="0" xfId="5" applyNumberFormat="1" applyFont="1"/>
    <xf numFmtId="0" fontId="21" fillId="2" borderId="0" xfId="5" applyNumberFormat="1" applyFont="1"/>
    <xf numFmtId="0" fontId="18" fillId="2" borderId="0" xfId="5" applyNumberFormat="1" applyFont="1" applyAlignment="1">
      <alignment horizontal="center"/>
    </xf>
    <xf numFmtId="165" fontId="18" fillId="0" borderId="0" xfId="5" applyNumberFormat="1" applyFont="1" applyFill="1"/>
    <xf numFmtId="165" fontId="13" fillId="2" borderId="8" xfId="5" applyNumberFormat="1" applyFont="1" applyBorder="1"/>
    <xf numFmtId="165" fontId="13" fillId="0" borderId="8" xfId="5" applyNumberFormat="1" applyFont="1" applyFill="1" applyBorder="1"/>
    <xf numFmtId="49" fontId="13" fillId="2" borderId="0" xfId="5" applyNumberFormat="1" applyFont="1"/>
    <xf numFmtId="166" fontId="39" fillId="2" borderId="0" xfId="5" applyNumberFormat="1" applyFont="1"/>
    <xf numFmtId="166" fontId="44" fillId="2" borderId="0" xfId="5" applyNumberFormat="1" applyFont="1"/>
    <xf numFmtId="165" fontId="18" fillId="2" borderId="0" xfId="5" applyNumberFormat="1" applyFont="1" applyAlignment="1">
      <alignment horizontal="right"/>
    </xf>
    <xf numFmtId="165" fontId="13" fillId="0" borderId="8" xfId="5" applyNumberFormat="1" applyFont="1" applyFill="1" applyBorder="1" applyAlignment="1">
      <alignment horizontal="right"/>
    </xf>
    <xf numFmtId="165" fontId="13" fillId="2" borderId="8" xfId="5" applyNumberFormat="1" applyFont="1" applyBorder="1" applyAlignment="1">
      <alignment horizontal="right"/>
    </xf>
    <xf numFmtId="166" fontId="13" fillId="2" borderId="0" xfId="7" applyNumberFormat="1" applyFont="1" applyAlignment="1">
      <alignment horizontal="center"/>
    </xf>
    <xf numFmtId="165" fontId="18" fillId="2" borderId="0" xfId="7" applyNumberFormat="1" applyFont="1"/>
    <xf numFmtId="166" fontId="37" fillId="2" borderId="0" xfId="7" applyNumberFormat="1" applyFont="1" applyAlignment="1">
      <alignment horizontal="left"/>
    </xf>
    <xf numFmtId="0" fontId="18" fillId="2" borderId="0" xfId="7" applyNumberFormat="1" applyFont="1" applyAlignment="1">
      <alignment horizontal="center"/>
    </xf>
    <xf numFmtId="166" fontId="37" fillId="2" borderId="0" xfId="7" applyNumberFormat="1" applyFont="1" applyAlignment="1">
      <alignment horizontal="right"/>
    </xf>
    <xf numFmtId="49" fontId="34" fillId="2" borderId="8" xfId="5" applyNumberFormat="1" applyFont="1" applyBorder="1"/>
    <xf numFmtId="166" fontId="34" fillId="2" borderId="8" xfId="5" applyNumberFormat="1" applyFont="1" applyBorder="1"/>
    <xf numFmtId="166" fontId="34" fillId="2" borderId="8" xfId="5" applyNumberFormat="1" applyFont="1" applyBorder="1" applyAlignment="1">
      <alignment horizontal="center"/>
    </xf>
    <xf numFmtId="166" fontId="21" fillId="2" borderId="8" xfId="5" applyNumberFormat="1" applyFont="1" applyBorder="1"/>
    <xf numFmtId="166" fontId="18" fillId="2" borderId="8" xfId="5" applyNumberFormat="1" applyFont="1" applyBorder="1"/>
    <xf numFmtId="49" fontId="34" fillId="2" borderId="23" xfId="5" applyNumberFormat="1" applyFont="1" applyBorder="1"/>
    <xf numFmtId="166" fontId="34" fillId="2" borderId="23" xfId="5" applyNumberFormat="1" applyFont="1" applyBorder="1"/>
    <xf numFmtId="166" fontId="34" fillId="2" borderId="23" xfId="5" applyNumberFormat="1" applyFont="1" applyBorder="1" applyAlignment="1">
      <alignment horizontal="center"/>
    </xf>
    <xf numFmtId="166" fontId="21" fillId="2" borderId="23" xfId="5" applyNumberFormat="1" applyFont="1" applyBorder="1"/>
    <xf numFmtId="166" fontId="18" fillId="2" borderId="23" xfId="5" applyNumberFormat="1" applyFont="1" applyBorder="1"/>
    <xf numFmtId="165" fontId="34" fillId="0" borderId="49" xfId="5" applyNumberFormat="1" applyFont="1" applyFill="1" applyBorder="1" applyAlignment="1">
      <alignment horizontal="right"/>
    </xf>
    <xf numFmtId="164" fontId="18" fillId="0" borderId="8" xfId="5" applyNumberFormat="1" applyFont="1" applyFill="1" applyBorder="1"/>
    <xf numFmtId="166" fontId="18" fillId="2" borderId="8" xfId="5" applyNumberFormat="1" applyFont="1" applyBorder="1" applyAlignment="1">
      <alignment vertical="top"/>
    </xf>
    <xf numFmtId="166" fontId="18" fillId="2" borderId="8" xfId="5" applyNumberFormat="1" applyFont="1" applyBorder="1" applyAlignment="1">
      <alignment horizontal="center"/>
    </xf>
    <xf numFmtId="166" fontId="12" fillId="2" borderId="0" xfId="5" applyNumberFormat="1" applyFont="1" applyAlignment="1">
      <alignment horizontal="center"/>
    </xf>
    <xf numFmtId="166" fontId="40" fillId="2" borderId="0" xfId="5" applyNumberFormat="1" applyFont="1"/>
    <xf numFmtId="165" fontId="21" fillId="0" borderId="8" xfId="7" applyNumberFormat="1" applyFont="1" applyFill="1" applyBorder="1"/>
    <xf numFmtId="166" fontId="18" fillId="2" borderId="8" xfId="7" applyNumberFormat="1" applyFont="1" applyBorder="1" applyAlignment="1">
      <alignment vertical="center"/>
    </xf>
    <xf numFmtId="0" fontId="18" fillId="2" borderId="8" xfId="7" applyNumberFormat="1" applyFont="1" applyBorder="1" applyAlignment="1">
      <alignment vertical="center"/>
    </xf>
    <xf numFmtId="166" fontId="18" fillId="2" borderId="8" xfId="6" applyNumberFormat="1" applyFont="1" applyBorder="1" applyAlignment="1">
      <alignment vertical="center"/>
    </xf>
    <xf numFmtId="1" fontId="18" fillId="2" borderId="8" xfId="7" applyFont="1" applyBorder="1" applyAlignment="1">
      <alignment vertical="center"/>
    </xf>
    <xf numFmtId="165" fontId="13" fillId="2" borderId="8" xfId="7" applyNumberFormat="1" applyFont="1" applyBorder="1" applyAlignment="1">
      <alignment vertical="center"/>
    </xf>
    <xf numFmtId="164" fontId="5" fillId="7" borderId="0" xfId="0" applyFont="1" applyFill="1" applyAlignment="1">
      <alignment horizontal="left"/>
    </xf>
    <xf numFmtId="164" fontId="0" fillId="8" borderId="0" xfId="0" applyFill="1" applyAlignment="1">
      <alignment horizontal="left"/>
    </xf>
    <xf numFmtId="164" fontId="5" fillId="8" borderId="35" xfId="0" applyFont="1" applyFill="1" applyBorder="1" applyAlignment="1">
      <alignment horizontal="left"/>
    </xf>
    <xf numFmtId="164" fontId="5" fillId="8" borderId="50" xfId="0" applyFont="1" applyFill="1" applyBorder="1" applyAlignment="1">
      <alignment horizontal="left"/>
    </xf>
    <xf numFmtId="164" fontId="5" fillId="2" borderId="0" xfId="0" applyFont="1" applyFill="1" applyAlignment="1">
      <alignment horizontal="left"/>
    </xf>
    <xf numFmtId="164" fontId="5" fillId="0" borderId="0" xfId="0" applyFont="1" applyAlignment="1">
      <alignment horizontal="left"/>
    </xf>
    <xf numFmtId="49" fontId="0" fillId="7" borderId="0" xfId="0" applyNumberFormat="1" applyFill="1" applyAlignment="1">
      <alignment horizontal="center"/>
    </xf>
    <xf numFmtId="49" fontId="5" fillId="7" borderId="0" xfId="0" applyNumberFormat="1" applyFont="1" applyFill="1" applyAlignment="1">
      <alignment horizontal="center"/>
    </xf>
    <xf numFmtId="49" fontId="5" fillId="8" borderId="0" xfId="0" applyNumberFormat="1" applyFont="1" applyFill="1" applyAlignment="1">
      <alignment horizontal="center"/>
    </xf>
    <xf numFmtId="49" fontId="5" fillId="8" borderId="23" xfId="0" applyNumberFormat="1" applyFont="1" applyFill="1" applyBorder="1" applyAlignment="1">
      <alignment horizontal="center"/>
    </xf>
    <xf numFmtId="49" fontId="5" fillId="2" borderId="0" xfId="0" applyNumberFormat="1" applyFont="1" applyFill="1" applyAlignment="1">
      <alignment horizontal="center"/>
    </xf>
    <xf numFmtId="167" fontId="25" fillId="6" borderId="12" xfId="0" applyNumberFormat="1" applyFont="1" applyFill="1" applyBorder="1" applyAlignment="1">
      <alignment horizontal="left" wrapText="1"/>
    </xf>
    <xf numFmtId="0" fontId="25" fillId="6" borderId="13" xfId="0" applyNumberFormat="1" applyFont="1" applyFill="1" applyBorder="1" applyAlignment="1">
      <alignment horizontal="left" wrapText="1"/>
    </xf>
    <xf numFmtId="166" fontId="56" fillId="2" borderId="0" xfId="5" applyNumberFormat="1" applyFont="1"/>
    <xf numFmtId="164" fontId="57" fillId="15" borderId="0" xfId="0" applyFont="1" applyFill="1"/>
    <xf numFmtId="49" fontId="58" fillId="3" borderId="0" xfId="0" applyNumberFormat="1" applyFont="1" applyFill="1"/>
    <xf numFmtId="164" fontId="6" fillId="3" borderId="0" xfId="0" applyFont="1" applyFill="1" applyAlignment="1">
      <alignment horizontal="centerContinuous"/>
    </xf>
    <xf numFmtId="164" fontId="8" fillId="3" borderId="0" xfId="0" applyFont="1" applyFill="1" applyAlignment="1">
      <alignment horizontal="centerContinuous"/>
    </xf>
    <xf numFmtId="164" fontId="0" fillId="3" borderId="0" xfId="0" applyFill="1" applyAlignment="1">
      <alignment horizontal="centerContinuous"/>
    </xf>
    <xf numFmtId="164" fontId="9" fillId="3" borderId="0" xfId="0" applyFont="1" applyFill="1"/>
    <xf numFmtId="164" fontId="10" fillId="3" borderId="0" xfId="0" applyFont="1" applyFill="1"/>
    <xf numFmtId="164" fontId="11" fillId="3" borderId="0" xfId="0" applyFont="1" applyFill="1" applyAlignment="1">
      <alignment horizontal="centerContinuous"/>
    </xf>
    <xf numFmtId="164" fontId="0" fillId="17" borderId="0" xfId="0" applyFill="1"/>
    <xf numFmtId="164" fontId="49" fillId="0" borderId="0" xfId="0" applyFont="1"/>
    <xf numFmtId="164" fontId="50" fillId="0" borderId="0" xfId="0" applyFont="1"/>
    <xf numFmtId="164" fontId="2" fillId="0" borderId="0" xfId="0" applyFont="1" applyAlignment="1">
      <alignment horizontal="center" vertical="center"/>
    </xf>
    <xf numFmtId="164" fontId="2" fillId="0" borderId="0" xfId="0" applyFont="1" applyAlignment="1">
      <alignment horizontal="center" vertical="center" wrapText="1"/>
    </xf>
    <xf numFmtId="164" fontId="48" fillId="18" borderId="51" xfId="0" applyFont="1" applyFill="1" applyBorder="1" applyAlignment="1">
      <alignment horizontal="center" vertical="center"/>
    </xf>
    <xf numFmtId="164" fontId="49" fillId="0" borderId="8" xfId="0" applyFont="1" applyBorder="1"/>
    <xf numFmtId="164" fontId="0" fillId="0" borderId="8" xfId="0" applyBorder="1"/>
    <xf numFmtId="164" fontId="52" fillId="0" borderId="0" xfId="0" applyFont="1" applyAlignment="1">
      <alignment vertical="center"/>
    </xf>
    <xf numFmtId="166" fontId="13" fillId="0" borderId="0" xfId="7" applyNumberFormat="1" applyFont="1" applyFill="1"/>
    <xf numFmtId="166" fontId="18" fillId="0" borderId="0" xfId="7" applyNumberFormat="1" applyFont="1" applyFill="1"/>
    <xf numFmtId="0" fontId="18" fillId="0" borderId="0" xfId="7" applyNumberFormat="1" applyFont="1" applyFill="1"/>
    <xf numFmtId="0" fontId="37" fillId="0" borderId="0" xfId="7" applyNumberFormat="1" applyFont="1" applyFill="1"/>
    <xf numFmtId="164" fontId="27" fillId="6" borderId="13" xfId="0" applyFont="1" applyFill="1" applyBorder="1" applyAlignment="1">
      <alignment wrapText="1"/>
    </xf>
    <xf numFmtId="164" fontId="50" fillId="0" borderId="0" xfId="0" applyFont="1" applyAlignment="1">
      <alignment horizontal="center" vertical="center"/>
    </xf>
    <xf numFmtId="164" fontId="49" fillId="0" borderId="0" xfId="0" applyFont="1" applyAlignment="1">
      <alignment vertical="center"/>
    </xf>
    <xf numFmtId="0" fontId="61" fillId="2" borderId="6" xfId="3" applyFont="1" applyFill="1" applyBorder="1"/>
    <xf numFmtId="0" fontId="61" fillId="2" borderId="0" xfId="3" applyFont="1" applyFill="1"/>
    <xf numFmtId="0" fontId="61" fillId="2" borderId="7" xfId="3" applyFont="1" applyFill="1" applyBorder="1"/>
    <xf numFmtId="0" fontId="61" fillId="2" borderId="9" xfId="3" applyFont="1" applyFill="1" applyBorder="1"/>
    <xf numFmtId="0" fontId="61" fillId="2" borderId="8" xfId="3" applyFont="1" applyFill="1" applyBorder="1"/>
    <xf numFmtId="0" fontId="61" fillId="2" borderId="4" xfId="3" applyFont="1" applyFill="1" applyBorder="1"/>
    <xf numFmtId="0" fontId="61" fillId="2" borderId="27" xfId="3" applyFont="1" applyFill="1" applyBorder="1"/>
    <xf numFmtId="0" fontId="61" fillId="2" borderId="23" xfId="3" applyFont="1" applyFill="1" applyBorder="1"/>
    <xf numFmtId="0" fontId="61" fillId="2" borderId="28" xfId="3" applyFont="1" applyFill="1" applyBorder="1"/>
    <xf numFmtId="0" fontId="62" fillId="2" borderId="6" xfId="3" applyFont="1" applyFill="1" applyBorder="1" applyAlignment="1">
      <alignment horizontal="center" vertical="center"/>
    </xf>
    <xf numFmtId="0" fontId="63" fillId="2" borderId="9" xfId="3" applyFont="1" applyFill="1" applyBorder="1" applyAlignment="1">
      <alignment horizontal="center" vertical="top"/>
    </xf>
    <xf numFmtId="164" fontId="64" fillId="0" borderId="0" xfId="0" applyFont="1"/>
    <xf numFmtId="167" fontId="64" fillId="0" borderId="0" xfId="0" applyNumberFormat="1" applyFont="1" applyAlignment="1" applyProtection="1">
      <alignment horizontal="left"/>
      <protection locked="0"/>
    </xf>
    <xf numFmtId="0" fontId="64" fillId="0" borderId="0" xfId="0" applyNumberFormat="1" applyFont="1" applyAlignment="1" applyProtection="1">
      <alignment horizontal="left"/>
      <protection locked="0"/>
    </xf>
    <xf numFmtId="0" fontId="64" fillId="0" borderId="0" xfId="0" applyNumberFormat="1" applyFont="1" applyAlignment="1" applyProtection="1">
      <alignment horizontal="center"/>
      <protection locked="0"/>
    </xf>
    <xf numFmtId="164" fontId="64" fillId="0" borderId="0" xfId="0" applyFont="1" applyAlignment="1" applyProtection="1">
      <alignment horizontal="left" vertical="center"/>
      <protection locked="0"/>
    </xf>
    <xf numFmtId="164" fontId="64" fillId="0" borderId="0" xfId="0" applyFont="1" applyProtection="1">
      <protection locked="0"/>
    </xf>
    <xf numFmtId="164" fontId="65" fillId="0" borderId="0" xfId="0" applyFont="1"/>
    <xf numFmtId="164" fontId="64" fillId="0" borderId="0" xfId="0" applyFont="1" applyAlignment="1">
      <alignment vertical="center"/>
    </xf>
    <xf numFmtId="164" fontId="66" fillId="0" borderId="0" xfId="0" applyFont="1"/>
    <xf numFmtId="164" fontId="66" fillId="14" borderId="50" xfId="0" quotePrefix="1" applyFont="1" applyFill="1" applyBorder="1" applyAlignment="1">
      <alignment horizontal="left"/>
    </xf>
    <xf numFmtId="49" fontId="66" fillId="8" borderId="0" xfId="0" applyNumberFormat="1" applyFont="1" applyFill="1" applyAlignment="1">
      <alignment horizontal="center"/>
    </xf>
    <xf numFmtId="164" fontId="66" fillId="14" borderId="0" xfId="0" applyFont="1" applyFill="1"/>
    <xf numFmtId="164" fontId="66" fillId="8" borderId="47" xfId="0" applyFont="1" applyFill="1" applyBorder="1"/>
    <xf numFmtId="164" fontId="66" fillId="8" borderId="50" xfId="0" quotePrefix="1" applyFont="1" applyFill="1" applyBorder="1" applyAlignment="1">
      <alignment horizontal="left"/>
    </xf>
    <xf numFmtId="164" fontId="66" fillId="8" borderId="0" xfId="0" applyFont="1" applyFill="1"/>
    <xf numFmtId="49" fontId="66" fillId="14" borderId="50" xfId="0" quotePrefix="1" applyNumberFormat="1" applyFont="1" applyFill="1" applyBorder="1" applyAlignment="1">
      <alignment horizontal="left"/>
    </xf>
    <xf numFmtId="164" fontId="66" fillId="8" borderId="50" xfId="0" applyFont="1" applyFill="1" applyBorder="1" applyAlignment="1">
      <alignment horizontal="left"/>
    </xf>
    <xf numFmtId="164" fontId="66" fillId="16" borderId="0" xfId="0" applyFont="1" applyFill="1"/>
    <xf numFmtId="164" fontId="66" fillId="14" borderId="50" xfId="0" applyFont="1" applyFill="1" applyBorder="1" applyAlignment="1">
      <alignment horizontal="left"/>
    </xf>
    <xf numFmtId="49" fontId="66" fillId="14" borderId="0" xfId="0" applyNumberFormat="1" applyFont="1" applyFill="1" applyAlignment="1">
      <alignment horizontal="center"/>
    </xf>
    <xf numFmtId="164" fontId="66" fillId="16" borderId="50" xfId="0" applyFont="1" applyFill="1" applyBorder="1" applyAlignment="1">
      <alignment horizontal="left"/>
    </xf>
    <xf numFmtId="49" fontId="66" fillId="16" borderId="0" xfId="0" applyNumberFormat="1" applyFont="1" applyFill="1" applyAlignment="1">
      <alignment horizontal="center"/>
    </xf>
    <xf numFmtId="167" fontId="66" fillId="8" borderId="50" xfId="0" quotePrefix="1" applyNumberFormat="1" applyFont="1" applyFill="1" applyBorder="1" applyAlignment="1">
      <alignment horizontal="left"/>
    </xf>
    <xf numFmtId="167" fontId="66" fillId="14" borderId="50" xfId="0" quotePrefix="1" applyNumberFormat="1" applyFont="1" applyFill="1" applyBorder="1" applyAlignment="1">
      <alignment horizontal="left"/>
    </xf>
    <xf numFmtId="164" fontId="66" fillId="14" borderId="36" xfId="0" applyFont="1" applyFill="1" applyBorder="1" applyAlignment="1">
      <alignment horizontal="left"/>
    </xf>
    <xf numFmtId="49" fontId="66" fillId="14" borderId="8" xfId="0" applyNumberFormat="1" applyFont="1" applyFill="1" applyBorder="1" applyAlignment="1">
      <alignment horizontal="center"/>
    </xf>
    <xf numFmtId="164" fontId="66" fillId="14" borderId="8" xfId="0" applyFont="1" applyFill="1" applyBorder="1"/>
    <xf numFmtId="0" fontId="18" fillId="2" borderId="52" xfId="5" applyNumberFormat="1" applyFont="1" applyBorder="1" applyAlignment="1">
      <alignment horizontal="right"/>
    </xf>
    <xf numFmtId="166" fontId="40" fillId="15" borderId="0" xfId="5" applyNumberFormat="1" applyFont="1" applyFill="1"/>
    <xf numFmtId="164" fontId="27" fillId="9" borderId="12" xfId="0" applyFont="1" applyFill="1" applyBorder="1"/>
    <xf numFmtId="0" fontId="12" fillId="19" borderId="5" xfId="4" applyFont="1" applyFill="1" applyBorder="1" applyAlignment="1" applyProtection="1">
      <alignment horizontal="center"/>
      <protection locked="0"/>
    </xf>
    <xf numFmtId="0" fontId="12" fillId="0" borderId="0" xfId="3" applyFont="1" applyProtection="1">
      <protection locked="0"/>
    </xf>
    <xf numFmtId="0" fontId="12" fillId="0" borderId="0" xfId="3" applyFont="1" applyAlignment="1" applyProtection="1">
      <alignment horizontal="center"/>
      <protection locked="0"/>
    </xf>
    <xf numFmtId="0" fontId="12" fillId="7" borderId="49" xfId="3" applyFont="1" applyFill="1" applyBorder="1" applyAlignment="1">
      <alignment horizontal="center"/>
    </xf>
    <xf numFmtId="0" fontId="12" fillId="0" borderId="8" xfId="3" applyFont="1" applyBorder="1"/>
    <xf numFmtId="0" fontId="12" fillId="0" borderId="53" xfId="3" applyFont="1" applyBorder="1"/>
    <xf numFmtId="0" fontId="12" fillId="2" borderId="54" xfId="3" applyFont="1" applyFill="1" applyBorder="1"/>
    <xf numFmtId="0" fontId="12" fillId="3" borderId="56" xfId="3" applyFont="1" applyFill="1" applyBorder="1" applyAlignment="1">
      <alignment horizontal="center" vertical="center" wrapText="1"/>
    </xf>
    <xf numFmtId="0" fontId="16" fillId="9" borderId="55" xfId="3" applyFont="1" applyFill="1" applyBorder="1" applyAlignment="1">
      <alignment horizontal="center"/>
    </xf>
    <xf numFmtId="0" fontId="12" fillId="9" borderId="57" xfId="3" applyFont="1" applyFill="1" applyBorder="1" applyAlignment="1">
      <alignment horizontal="center"/>
    </xf>
    <xf numFmtId="0" fontId="12" fillId="9" borderId="56" xfId="3" applyFont="1" applyFill="1" applyBorder="1" applyAlignment="1">
      <alignment horizontal="center"/>
    </xf>
    <xf numFmtId="0" fontId="12" fillId="9" borderId="55" xfId="3" applyFont="1" applyFill="1" applyBorder="1"/>
    <xf numFmtId="0" fontId="12" fillId="9" borderId="58" xfId="3" applyFont="1" applyFill="1" applyBorder="1" applyAlignment="1">
      <alignment horizontal="center"/>
    </xf>
    <xf numFmtId="0" fontId="12" fillId="7" borderId="8" xfId="3" applyFont="1" applyFill="1" applyBorder="1" applyAlignment="1">
      <alignment horizontal="centerContinuous"/>
    </xf>
    <xf numFmtId="49" fontId="13" fillId="2" borderId="8" xfId="7" applyNumberFormat="1" applyFont="1" applyBorder="1" applyAlignment="1">
      <alignment vertical="center"/>
    </xf>
    <xf numFmtId="49" fontId="9" fillId="2" borderId="23" xfId="7" applyNumberFormat="1" applyFont="1" applyBorder="1"/>
    <xf numFmtId="49" fontId="34" fillId="2" borderId="0" xfId="7" applyNumberFormat="1" applyFont="1" applyAlignment="1">
      <alignment vertical="center"/>
    </xf>
    <xf numFmtId="49" fontId="34" fillId="2" borderId="8" xfId="7" applyNumberFormat="1" applyFont="1" applyBorder="1"/>
    <xf numFmtId="49" fontId="34" fillId="2" borderId="0" xfId="7" applyNumberFormat="1" applyFont="1"/>
    <xf numFmtId="49" fontId="21" fillId="2" borderId="0" xfId="7" applyNumberFormat="1" applyFont="1" applyAlignment="1">
      <alignment vertical="center"/>
    </xf>
    <xf numFmtId="164" fontId="51" fillId="0" borderId="0" xfId="0" applyFont="1"/>
    <xf numFmtId="164" fontId="51" fillId="0" borderId="23" xfId="0" applyFont="1" applyBorder="1"/>
    <xf numFmtId="164" fontId="49" fillId="0" borderId="62" xfId="0" applyFont="1" applyBorder="1"/>
    <xf numFmtId="164" fontId="0" fillId="0" borderId="64" xfId="0" applyBorder="1"/>
    <xf numFmtId="164" fontId="49" fillId="0" borderId="64" xfId="0" applyFont="1" applyBorder="1"/>
    <xf numFmtId="164" fontId="49" fillId="0" borderId="65" xfId="0" applyFont="1" applyBorder="1"/>
    <xf numFmtId="164" fontId="49" fillId="0" borderId="12" xfId="0" applyFont="1" applyBorder="1"/>
    <xf numFmtId="164" fontId="49" fillId="0" borderId="63" xfId="0" applyFont="1" applyBorder="1"/>
    <xf numFmtId="164" fontId="49" fillId="0" borderId="63" xfId="0" applyFont="1" applyBorder="1" applyAlignment="1">
      <alignment horizontal="center" vertical="center" wrapText="1"/>
    </xf>
    <xf numFmtId="2" fontId="49" fillId="0" borderId="12" xfId="0" applyNumberFormat="1" applyFont="1" applyBorder="1"/>
    <xf numFmtId="164" fontId="13" fillId="0" borderId="0" xfId="7" applyNumberFormat="1" applyFont="1" applyFill="1"/>
    <xf numFmtId="166" fontId="43" fillId="2" borderId="0" xfId="5" applyNumberFormat="1" applyFont="1" applyAlignment="1">
      <alignment horizontal="left"/>
    </xf>
    <xf numFmtId="0" fontId="13" fillId="11" borderId="0" xfId="7" applyNumberFormat="1" applyFont="1" applyFill="1" applyAlignment="1">
      <alignment horizontal="center" vertical="center"/>
    </xf>
    <xf numFmtId="0" fontId="13" fillId="12" borderId="0" xfId="7" applyNumberFormat="1" applyFont="1" applyFill="1" applyAlignment="1">
      <alignment horizontal="center" vertical="center"/>
    </xf>
    <xf numFmtId="0" fontId="13" fillId="13" borderId="0" xfId="7" applyNumberFormat="1" applyFont="1" applyFill="1" applyAlignment="1">
      <alignment horizontal="center" vertical="center"/>
    </xf>
    <xf numFmtId="166" fontId="13" fillId="2" borderId="0" xfId="7" applyNumberFormat="1" applyFont="1" applyAlignment="1">
      <alignment horizontal="right"/>
    </xf>
    <xf numFmtId="0" fontId="68" fillId="2" borderId="0" xfId="7" applyNumberFormat="1" applyFont="1"/>
    <xf numFmtId="164" fontId="69" fillId="0" borderId="0" xfId="0" applyFont="1" applyAlignment="1">
      <alignment wrapText="1"/>
    </xf>
    <xf numFmtId="167" fontId="69" fillId="6" borderId="12" xfId="0" applyNumberFormat="1" applyFont="1" applyFill="1" applyBorder="1" applyAlignment="1">
      <alignment horizontal="left" wrapText="1"/>
    </xf>
    <xf numFmtId="0" fontId="69" fillId="6" borderId="13" xfId="0" applyNumberFormat="1" applyFont="1" applyFill="1" applyBorder="1" applyAlignment="1">
      <alignment horizontal="left" wrapText="1"/>
    </xf>
    <xf numFmtId="164" fontId="69" fillId="6" borderId="13" xfId="0" applyFont="1" applyFill="1" applyBorder="1" applyAlignment="1">
      <alignment wrapText="1"/>
    </xf>
    <xf numFmtId="164" fontId="64" fillId="6" borderId="13" xfId="0" applyFont="1" applyFill="1" applyBorder="1" applyAlignment="1">
      <alignment wrapText="1"/>
    </xf>
    <xf numFmtId="164" fontId="69" fillId="0" borderId="13" xfId="0" applyFont="1" applyBorder="1"/>
    <xf numFmtId="164" fontId="69" fillId="0" borderId="8" xfId="0" applyFont="1" applyBorder="1"/>
    <xf numFmtId="164" fontId="69" fillId="0" borderId="0" xfId="0" applyFont="1"/>
    <xf numFmtId="164" fontId="64" fillId="9" borderId="0" xfId="0" applyFont="1" applyFill="1"/>
    <xf numFmtId="167" fontId="64" fillId="0" borderId="0" xfId="0" applyNumberFormat="1" applyFont="1" applyAlignment="1">
      <alignment horizontal="left"/>
    </xf>
    <xf numFmtId="0" fontId="64" fillId="0" borderId="0" xfId="0" applyNumberFormat="1" applyFont="1"/>
    <xf numFmtId="164" fontId="64" fillId="0" borderId="0" xfId="0" applyFont="1" applyAlignment="1" applyProtection="1">
      <alignment vertical="center"/>
      <protection locked="0"/>
    </xf>
    <xf numFmtId="164" fontId="64" fillId="0" borderId="0" xfId="0" applyFont="1" applyAlignment="1" applyProtection="1">
      <alignment horizontal="left"/>
      <protection locked="0"/>
    </xf>
    <xf numFmtId="164" fontId="70" fillId="0" borderId="0" xfId="0" applyFont="1"/>
    <xf numFmtId="164" fontId="71" fillId="0" borderId="0" xfId="0" applyFont="1"/>
    <xf numFmtId="164" fontId="64" fillId="0" borderId="0" xfId="0" applyFont="1" applyAlignment="1">
      <alignment horizontal="left"/>
    </xf>
    <xf numFmtId="164" fontId="64" fillId="0" borderId="0" xfId="0" applyFont="1" applyAlignment="1" applyProtection="1">
      <alignment horizontal="left" vertical="center" wrapText="1"/>
      <protection locked="0"/>
    </xf>
    <xf numFmtId="164" fontId="64" fillId="0" borderId="0" xfId="0" applyFont="1" applyAlignment="1">
      <alignment wrapText="1"/>
    </xf>
    <xf numFmtId="167" fontId="65" fillId="0" borderId="0" xfId="0" applyNumberFormat="1" applyFont="1"/>
    <xf numFmtId="0" fontId="65" fillId="0" borderId="0" xfId="0" applyNumberFormat="1" applyFont="1"/>
    <xf numFmtId="0" fontId="65" fillId="0" borderId="0" xfId="0" applyNumberFormat="1" applyFont="1" applyAlignment="1">
      <alignment horizontal="center"/>
    </xf>
    <xf numFmtId="164" fontId="72" fillId="0" borderId="0" xfId="0" applyFont="1"/>
    <xf numFmtId="166" fontId="73" fillId="2" borderId="0" xfId="5" applyNumberFormat="1" applyFont="1"/>
    <xf numFmtId="166" fontId="12" fillId="2" borderId="0" xfId="7" applyNumberFormat="1" applyFont="1"/>
    <xf numFmtId="0" fontId="53" fillId="0" borderId="0" xfId="0" applyNumberFormat="1" applyFont="1"/>
    <xf numFmtId="0" fontId="3" fillId="0" borderId="0" xfId="0" applyNumberFormat="1" applyFont="1"/>
    <xf numFmtId="164" fontId="1" fillId="0" borderId="0" xfId="0" applyFont="1"/>
    <xf numFmtId="167" fontId="27" fillId="0" borderId="0" xfId="2" applyNumberFormat="1" applyFont="1" applyAlignment="1" applyProtection="1">
      <alignment horizontal="left"/>
      <protection locked="0"/>
    </xf>
    <xf numFmtId="0" fontId="27" fillId="0" borderId="0" xfId="2" applyNumberFormat="1" applyFont="1" applyAlignment="1" applyProtection="1">
      <alignment horizontal="left"/>
      <protection locked="0"/>
    </xf>
    <xf numFmtId="164" fontId="27" fillId="0" borderId="0" xfId="2" applyFont="1" applyAlignment="1" applyProtection="1">
      <alignment horizontal="left" vertical="center"/>
      <protection locked="0"/>
    </xf>
    <xf numFmtId="164" fontId="27" fillId="0" borderId="0" xfId="2" applyFont="1" applyProtection="1">
      <protection locked="0"/>
    </xf>
    <xf numFmtId="164" fontId="27" fillId="0" borderId="0" xfId="2" applyFont="1"/>
    <xf numFmtId="0" fontId="74" fillId="0" borderId="0" xfId="0" applyNumberFormat="1" applyFont="1"/>
    <xf numFmtId="164" fontId="74" fillId="0" borderId="0" xfId="0" applyFont="1"/>
    <xf numFmtId="164" fontId="75" fillId="0" borderId="0" xfId="0" applyFont="1"/>
    <xf numFmtId="164" fontId="25" fillId="0" borderId="12" xfId="0" applyFont="1" applyBorder="1" applyAlignment="1">
      <alignment wrapText="1"/>
    </xf>
    <xf numFmtId="164" fontId="1" fillId="14" borderId="50" xfId="0" applyFont="1" applyFill="1" applyBorder="1" applyAlignment="1">
      <alignment horizontal="left"/>
    </xf>
    <xf numFmtId="0" fontId="76" fillId="0" borderId="0" xfId="0" applyNumberFormat="1" applyFont="1"/>
    <xf numFmtId="164" fontId="76" fillId="0" borderId="0" xfId="0" applyFont="1"/>
    <xf numFmtId="164" fontId="77" fillId="0" borderId="0" xfId="0" applyFont="1"/>
    <xf numFmtId="164" fontId="66" fillId="14" borderId="0" xfId="0" applyFont="1" applyFill="1" applyAlignment="1">
      <alignment horizontal="left"/>
    </xf>
    <xf numFmtId="164" fontId="0" fillId="0" borderId="0" xfId="0" applyAlignment="1">
      <alignment wrapText="1"/>
    </xf>
    <xf numFmtId="166" fontId="78" fillId="2" borderId="0" xfId="5" applyNumberFormat="1" applyFont="1"/>
    <xf numFmtId="166" fontId="79" fillId="2" borderId="0" xfId="5" applyNumberFormat="1" applyFont="1"/>
    <xf numFmtId="0" fontId="80" fillId="0" borderId="0" xfId="0" applyNumberFormat="1" applyFont="1"/>
    <xf numFmtId="164" fontId="80" fillId="0" borderId="0" xfId="0" applyFont="1"/>
    <xf numFmtId="0" fontId="81" fillId="0" borderId="0" xfId="0" applyNumberFormat="1" applyFont="1"/>
    <xf numFmtId="164" fontId="81" fillId="0" borderId="0" xfId="0" applyFont="1"/>
    <xf numFmtId="167" fontId="64" fillId="0" borderId="0" xfId="2" applyNumberFormat="1" applyFont="1" applyAlignment="1" applyProtection="1">
      <alignment horizontal="left"/>
      <protection locked="0"/>
    </xf>
    <xf numFmtId="0" fontId="64" fillId="0" borderId="0" xfId="2" applyNumberFormat="1" applyFont="1" applyAlignment="1" applyProtection="1">
      <alignment horizontal="left"/>
      <protection locked="0"/>
    </xf>
    <xf numFmtId="164" fontId="64" fillId="0" borderId="0" xfId="2" applyFont="1" applyAlignment="1" applyProtection="1">
      <alignment horizontal="left" vertical="center"/>
      <protection locked="0"/>
    </xf>
    <xf numFmtId="164" fontId="64" fillId="0" borderId="0" xfId="2" applyFont="1" applyProtection="1">
      <protection locked="0"/>
    </xf>
    <xf numFmtId="164" fontId="64" fillId="0" borderId="0" xfId="2" applyFont="1"/>
    <xf numFmtId="0" fontId="82" fillId="0" borderId="0" xfId="0" applyNumberFormat="1" applyFont="1"/>
    <xf numFmtId="164" fontId="82" fillId="0" borderId="0" xfId="0" applyFont="1"/>
    <xf numFmtId="166" fontId="83" fillId="2" borderId="0" xfId="5" applyNumberFormat="1" applyFont="1"/>
    <xf numFmtId="166" fontId="56" fillId="2" borderId="0" xfId="5" applyNumberFormat="1" applyFont="1" applyAlignment="1">
      <alignment horizontal="center"/>
    </xf>
    <xf numFmtId="164" fontId="56" fillId="2" borderId="0" xfId="5" applyNumberFormat="1" applyFont="1"/>
    <xf numFmtId="0" fontId="56" fillId="2" borderId="0" xfId="5" applyNumberFormat="1" applyFont="1"/>
    <xf numFmtId="166" fontId="84" fillId="2" borderId="0" xfId="5" applyNumberFormat="1" applyFont="1"/>
    <xf numFmtId="166" fontId="56" fillId="2" borderId="0" xfId="5" applyNumberFormat="1" applyFont="1" applyAlignment="1">
      <alignment horizontal="left"/>
    </xf>
    <xf numFmtId="165" fontId="56" fillId="4" borderId="30" xfId="5" applyNumberFormat="1" applyFont="1" applyFill="1" applyBorder="1" applyAlignment="1" applyProtection="1">
      <alignment horizontal="right"/>
      <protection locked="0"/>
    </xf>
    <xf numFmtId="166" fontId="85" fillId="2" borderId="0" xfId="5" applyNumberFormat="1" applyFont="1"/>
    <xf numFmtId="166" fontId="67" fillId="2" borderId="0" xfId="5" applyNumberFormat="1" applyFont="1"/>
    <xf numFmtId="166" fontId="67" fillId="2" borderId="0" xfId="5" applyNumberFormat="1" applyFont="1" applyAlignment="1">
      <alignment horizontal="center"/>
    </xf>
    <xf numFmtId="164" fontId="27" fillId="6" borderId="12" xfId="0" applyFont="1" applyFill="1" applyBorder="1" applyAlignment="1">
      <alignment wrapText="1"/>
    </xf>
    <xf numFmtId="164" fontId="66" fillId="8" borderId="10" xfId="0" applyFont="1" applyFill="1" applyBorder="1"/>
    <xf numFmtId="0" fontId="18" fillId="2" borderId="66" xfId="7" applyNumberFormat="1" applyFont="1" applyBorder="1" applyProtection="1">
      <protection locked="0"/>
    </xf>
    <xf numFmtId="0" fontId="18" fillId="2" borderId="70" xfId="7" applyNumberFormat="1" applyFont="1" applyBorder="1" applyProtection="1">
      <protection locked="0"/>
    </xf>
    <xf numFmtId="0" fontId="18" fillId="2" borderId="68" xfId="7" applyNumberFormat="1" applyFont="1" applyBorder="1" applyProtection="1">
      <protection locked="0"/>
    </xf>
    <xf numFmtId="0" fontId="18" fillId="2" borderId="37" xfId="7" applyNumberFormat="1" applyFont="1" applyBorder="1" applyProtection="1">
      <protection locked="0"/>
    </xf>
    <xf numFmtId="0" fontId="18" fillId="2" borderId="29" xfId="7" applyNumberFormat="1" applyFont="1" applyBorder="1" applyProtection="1">
      <protection locked="0"/>
    </xf>
    <xf numFmtId="0" fontId="18" fillId="2" borderId="14" xfId="7" applyNumberFormat="1" applyFont="1" applyBorder="1" applyProtection="1">
      <protection locked="0"/>
    </xf>
    <xf numFmtId="166" fontId="18" fillId="2" borderId="37" xfId="7" applyNumberFormat="1" applyFont="1" applyBorder="1" applyProtection="1">
      <protection locked="0"/>
    </xf>
    <xf numFmtId="166" fontId="18" fillId="2" borderId="29" xfId="7" applyNumberFormat="1" applyFont="1" applyBorder="1" applyProtection="1">
      <protection locked="0"/>
    </xf>
    <xf numFmtId="166" fontId="18" fillId="2" borderId="14" xfId="7" applyNumberFormat="1" applyFont="1" applyBorder="1" applyProtection="1">
      <protection locked="0"/>
    </xf>
    <xf numFmtId="166" fontId="18" fillId="2" borderId="67" xfId="7" applyNumberFormat="1" applyFont="1" applyBorder="1" applyProtection="1">
      <protection locked="0"/>
    </xf>
    <xf numFmtId="166" fontId="18" fillId="2" borderId="71" xfId="7" applyNumberFormat="1" applyFont="1" applyBorder="1" applyProtection="1">
      <protection locked="0"/>
    </xf>
    <xf numFmtId="166" fontId="18" fillId="2" borderId="69" xfId="7" applyNumberFormat="1" applyFont="1" applyBorder="1" applyProtection="1">
      <protection locked="0"/>
    </xf>
    <xf numFmtId="49" fontId="27" fillId="0" borderId="0" xfId="0" applyNumberFormat="1" applyFont="1"/>
    <xf numFmtId="167" fontId="52" fillId="0" borderId="0" xfId="0" applyNumberFormat="1" applyFont="1" applyAlignment="1">
      <alignment horizontal="left"/>
    </xf>
    <xf numFmtId="0" fontId="55" fillId="2" borderId="0" xfId="3" applyFont="1" applyFill="1"/>
    <xf numFmtId="164" fontId="87" fillId="0" borderId="0" xfId="0" applyFont="1" applyAlignment="1">
      <alignment wrapText="1"/>
    </xf>
    <xf numFmtId="0" fontId="55" fillId="0" borderId="0" xfId="3" applyFont="1"/>
    <xf numFmtId="0" fontId="55" fillId="0" borderId="53" xfId="3" applyFont="1" applyBorder="1"/>
    <xf numFmtId="49" fontId="67" fillId="19" borderId="34" xfId="4" applyNumberFormat="1" applyFont="1" applyFill="1" applyBorder="1"/>
    <xf numFmtId="0" fontId="67" fillId="19" borderId="5" xfId="4" applyFont="1" applyFill="1" applyBorder="1" applyAlignment="1">
      <alignment horizontal="center"/>
    </xf>
    <xf numFmtId="0" fontId="67" fillId="4" borderId="5" xfId="4" applyFont="1" applyFill="1" applyBorder="1" applyProtection="1">
      <protection locked="0"/>
    </xf>
    <xf numFmtId="164" fontId="89" fillId="0" borderId="0" xfId="0" applyFont="1" applyAlignment="1">
      <alignment wrapText="1"/>
    </xf>
    <xf numFmtId="0" fontId="67" fillId="2" borderId="0" xfId="3" applyFont="1" applyFill="1"/>
    <xf numFmtId="0" fontId="67" fillId="0" borderId="0" xfId="3" applyFont="1"/>
    <xf numFmtId="0" fontId="61" fillId="0" borderId="10" xfId="3" applyFont="1" applyBorder="1"/>
    <xf numFmtId="0" fontId="61" fillId="0" borderId="8" xfId="3" applyFont="1" applyBorder="1"/>
    <xf numFmtId="49" fontId="90" fillId="0" borderId="0" xfId="5" applyNumberFormat="1" applyFont="1" applyFill="1"/>
    <xf numFmtId="166" fontId="90" fillId="2" borderId="0" xfId="5" applyNumberFormat="1" applyFont="1"/>
    <xf numFmtId="166" fontId="90" fillId="2" borderId="0" xfId="5" applyNumberFormat="1" applyFont="1" applyAlignment="1">
      <alignment horizontal="center"/>
    </xf>
    <xf numFmtId="49" fontId="79" fillId="0" borderId="0" xfId="5" applyNumberFormat="1" applyFont="1" applyFill="1"/>
    <xf numFmtId="166" fontId="79" fillId="2" borderId="0" xfId="5" applyNumberFormat="1" applyFont="1" applyAlignment="1">
      <alignment horizontal="center"/>
    </xf>
    <xf numFmtId="165" fontId="79" fillId="2" borderId="30" xfId="5" applyNumberFormat="1" applyFont="1" applyBorder="1"/>
    <xf numFmtId="165" fontId="79" fillId="2" borderId="0" xfId="5" applyNumberFormat="1" applyFont="1"/>
    <xf numFmtId="49" fontId="91" fillId="0" borderId="0" xfId="5" applyNumberFormat="1" applyFont="1" applyFill="1"/>
    <xf numFmtId="166" fontId="91" fillId="2" borderId="0" xfId="5" applyNumberFormat="1" applyFont="1"/>
    <xf numFmtId="166" fontId="91" fillId="2" borderId="0" xfId="5" applyNumberFormat="1" applyFont="1" applyAlignment="1">
      <alignment horizontal="center"/>
    </xf>
    <xf numFmtId="165" fontId="79" fillId="4" borderId="30" xfId="5" applyNumberFormat="1" applyFont="1" applyFill="1" applyBorder="1" applyProtection="1">
      <protection locked="0"/>
    </xf>
    <xf numFmtId="166" fontId="79" fillId="2" borderId="0" xfId="5" applyNumberFormat="1" applyFont="1" applyAlignment="1">
      <alignment horizontal="right"/>
    </xf>
    <xf numFmtId="1" fontId="79" fillId="2" borderId="30" xfId="5" applyFont="1" applyBorder="1"/>
    <xf numFmtId="1" fontId="79" fillId="2" borderId="0" xfId="5" applyFont="1" applyAlignment="1">
      <alignment horizontal="left"/>
    </xf>
    <xf numFmtId="165" fontId="79" fillId="0" borderId="30" xfId="5" applyNumberFormat="1" applyFont="1" applyFill="1" applyBorder="1"/>
    <xf numFmtId="1" fontId="79" fillId="4" borderId="30" xfId="5" applyFont="1" applyFill="1" applyBorder="1" applyProtection="1">
      <protection locked="0"/>
    </xf>
    <xf numFmtId="165" fontId="79" fillId="2" borderId="0" xfId="5" applyNumberFormat="1" applyFont="1" applyAlignment="1">
      <alignment horizontal="left"/>
    </xf>
    <xf numFmtId="165" fontId="79" fillId="0" borderId="0" xfId="5" applyNumberFormat="1" applyFont="1" applyFill="1"/>
    <xf numFmtId="0" fontId="79" fillId="2" borderId="0" xfId="5" applyNumberFormat="1" applyFont="1" applyAlignment="1">
      <alignment horizontal="right"/>
    </xf>
    <xf numFmtId="166" fontId="91" fillId="2" borderId="0" xfId="5" applyNumberFormat="1" applyFont="1" applyAlignment="1">
      <alignment horizontal="right"/>
    </xf>
    <xf numFmtId="1" fontId="91" fillId="2" borderId="0" xfId="5" applyFont="1"/>
    <xf numFmtId="1" fontId="91" fillId="2" borderId="0" xfId="5" applyFont="1" applyAlignment="1">
      <alignment horizontal="left"/>
    </xf>
    <xf numFmtId="165" fontId="91" fillId="0" borderId="0" xfId="5" applyNumberFormat="1" applyFont="1" applyFill="1"/>
    <xf numFmtId="166" fontId="67" fillId="15" borderId="0" xfId="5" applyNumberFormat="1" applyFont="1" applyFill="1" applyAlignment="1">
      <alignment horizontal="right"/>
    </xf>
    <xf numFmtId="1" fontId="79" fillId="15" borderId="30" xfId="5" applyFont="1" applyFill="1" applyBorder="1"/>
    <xf numFmtId="1" fontId="79" fillId="15" borderId="0" xfId="5" applyFont="1" applyFill="1" applyAlignment="1">
      <alignment horizontal="left"/>
    </xf>
    <xf numFmtId="49" fontId="79" fillId="0" borderId="0" xfId="5" applyNumberFormat="1" applyFont="1" applyFill="1" applyAlignment="1">
      <alignment horizontal="left"/>
    </xf>
    <xf numFmtId="0" fontId="79" fillId="2" borderId="0" xfId="5" applyNumberFormat="1" applyFont="1" applyAlignment="1">
      <alignment horizontal="left"/>
    </xf>
    <xf numFmtId="166" fontId="79" fillId="2" borderId="0" xfId="5" applyNumberFormat="1" applyFont="1" applyAlignment="1">
      <alignment horizontal="left"/>
    </xf>
    <xf numFmtId="49" fontId="18" fillId="0" borderId="0" xfId="5" applyNumberFormat="1" applyFont="1" applyFill="1"/>
    <xf numFmtId="1" fontId="56" fillId="4" borderId="30" xfId="5" applyFont="1" applyFill="1" applyBorder="1" applyProtection="1">
      <protection locked="0"/>
    </xf>
    <xf numFmtId="49" fontId="12" fillId="19" borderId="5" xfId="4" applyNumberFormat="1" applyFont="1" applyFill="1" applyBorder="1" applyAlignment="1">
      <alignment wrapText="1"/>
    </xf>
    <xf numFmtId="49" fontId="12" fillId="19" borderId="34" xfId="4" applyNumberFormat="1" applyFont="1" applyFill="1" applyBorder="1"/>
    <xf numFmtId="0" fontId="12" fillId="19" borderId="5" xfId="4" applyFont="1" applyFill="1" applyBorder="1" applyAlignment="1">
      <alignment horizontal="center"/>
    </xf>
    <xf numFmtId="0" fontId="12" fillId="20" borderId="4" xfId="3" applyFont="1" applyFill="1" applyBorder="1" applyProtection="1">
      <protection locked="0"/>
    </xf>
    <xf numFmtId="165" fontId="12" fillId="0" borderId="4" xfId="3" applyNumberFormat="1" applyFont="1" applyBorder="1"/>
    <xf numFmtId="0" fontId="12" fillId="20" borderId="10" xfId="3" applyFont="1" applyFill="1" applyBorder="1" applyProtection="1">
      <protection locked="0"/>
    </xf>
    <xf numFmtId="49" fontId="12" fillId="19" borderId="5" xfId="4" applyNumberFormat="1" applyFont="1" applyFill="1" applyBorder="1"/>
    <xf numFmtId="164" fontId="7" fillId="3" borderId="0" xfId="0" applyFont="1" applyFill="1" applyAlignment="1">
      <alignment horizontal="left"/>
    </xf>
    <xf numFmtId="0" fontId="12" fillId="15" borderId="6" xfId="3" applyFont="1" applyFill="1" applyBorder="1" applyAlignment="1">
      <alignment vertical="top" wrapText="1" shrinkToFit="1"/>
    </xf>
    <xf numFmtId="164" fontId="3" fillId="0" borderId="0" xfId="0" applyFont="1" applyAlignment="1">
      <alignment vertical="top" wrapText="1"/>
    </xf>
    <xf numFmtId="164" fontId="3" fillId="0" borderId="6" xfId="0" applyFont="1" applyBorder="1" applyAlignment="1">
      <alignment vertical="top" wrapText="1"/>
    </xf>
    <xf numFmtId="164" fontId="3" fillId="0" borderId="6" xfId="0" applyFont="1" applyBorder="1"/>
    <xf numFmtId="164" fontId="3" fillId="0" borderId="0" xfId="0" applyFont="1"/>
    <xf numFmtId="0" fontId="22" fillId="2" borderId="0" xfId="3" applyFont="1" applyFill="1" applyAlignment="1">
      <alignment horizontal="center" vertical="center"/>
    </xf>
    <xf numFmtId="0" fontId="34" fillId="2" borderId="0" xfId="3" applyFont="1" applyFill="1" applyAlignment="1">
      <alignment horizontal="center" vertical="center"/>
    </xf>
    <xf numFmtId="0" fontId="21" fillId="2" borderId="0" xfId="3" applyFont="1" applyFill="1" applyAlignment="1">
      <alignment horizontal="center" vertical="center"/>
    </xf>
    <xf numFmtId="0" fontId="12" fillId="3" borderId="22" xfId="3" applyFont="1" applyFill="1" applyBorder="1" applyAlignment="1">
      <alignment horizontal="center" vertical="center" wrapText="1"/>
    </xf>
    <xf numFmtId="0" fontId="12" fillId="3" borderId="1" xfId="3" applyFont="1" applyFill="1" applyBorder="1" applyAlignment="1">
      <alignment horizontal="center" vertical="center" wrapText="1"/>
    </xf>
    <xf numFmtId="0" fontId="12" fillId="7" borderId="59" xfId="3" applyFont="1" applyFill="1" applyBorder="1" applyAlignment="1">
      <alignment horizontal="center" textRotation="90" wrapText="1"/>
    </xf>
    <xf numFmtId="0" fontId="12" fillId="7" borderId="60" xfId="3" applyFont="1" applyFill="1" applyBorder="1" applyAlignment="1">
      <alignment horizontal="center" textRotation="90" wrapText="1"/>
    </xf>
    <xf numFmtId="0" fontId="12" fillId="7" borderId="61" xfId="3" applyFont="1" applyFill="1" applyBorder="1" applyAlignment="1">
      <alignment horizontal="center" textRotation="90" wrapText="1"/>
    </xf>
    <xf numFmtId="22" fontId="18" fillId="2" borderId="0" xfId="5" applyNumberFormat="1" applyFont="1" applyAlignment="1">
      <alignment horizontal="left"/>
    </xf>
    <xf numFmtId="164" fontId="49" fillId="0" borderId="0" xfId="0" applyFont="1" applyAlignment="1">
      <alignment horizontal="right" vertical="center" wrapText="1"/>
    </xf>
  </cellXfs>
  <cellStyles count="8">
    <cellStyle name="Prozent" xfId="1" builtinId="5"/>
    <cellStyle name="Standard" xfId="0" builtinId="0"/>
    <cellStyle name="Standard 2" xfId="2" xr:uid="{00000000-0005-0000-0000-000002000000}"/>
    <cellStyle name="Standard_Anlage 2" xfId="3" xr:uid="{00000000-0005-0000-0000-000003000000}"/>
    <cellStyle name="Standard_Anlage 2_Formblatt1" xfId="4" xr:uid="{00000000-0005-0000-0000-000004000000}"/>
    <cellStyle name="Standard_Anlage3_Anlage3" xfId="5" xr:uid="{00000000-0005-0000-0000-000005000000}"/>
    <cellStyle name="Standard_Anlage3_Anlage4" xfId="6" xr:uid="{00000000-0005-0000-0000-000006000000}"/>
    <cellStyle name="Standard_Anlage4" xfId="7" xr:uid="{00000000-0005-0000-0000-000007000000}"/>
  </cellStyles>
  <dxfs count="15"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indexed="10"/>
        </patternFill>
      </fill>
    </dxf>
    <dxf>
      <font>
        <strike val="0"/>
      </font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strike val="0"/>
      </font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rgb="FFFFFF00"/>
        </patternFill>
      </fill>
    </dxf>
    <dxf>
      <fill>
        <patternFill>
          <bgColor indexed="10"/>
        </patternFill>
      </fill>
    </dxf>
    <dxf>
      <fill>
        <patternFill>
          <bgColor rgb="FFFFFF00"/>
        </patternFill>
      </fill>
    </dxf>
    <dxf>
      <fill>
        <patternFill>
          <bgColor indexed="10"/>
        </patternFill>
      </fill>
    </dxf>
    <dxf>
      <fill>
        <patternFill>
          <bgColor rgb="FFFFFF00"/>
        </patternFill>
      </fill>
    </dxf>
    <dxf>
      <fill>
        <patternFill>
          <bgColor indexed="1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0000FF"/>
      <color rgb="FFFFFF99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connections" Target="connection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hyperlink" Target="#Datensatz!A1"/><Relationship Id="rId3" Type="http://schemas.openxmlformats.org/officeDocument/2006/relationships/image" Target="../media/image1.png"/><Relationship Id="rId7" Type="http://schemas.openxmlformats.org/officeDocument/2006/relationships/hyperlink" Target="#Formblatt5!A1"/><Relationship Id="rId2" Type="http://schemas.openxmlformats.org/officeDocument/2006/relationships/hyperlink" Target="http://www.km.bayern.de/" TargetMode="External"/><Relationship Id="rId1" Type="http://schemas.openxmlformats.org/officeDocument/2006/relationships/hyperlink" Target="http://www.km.bayern.de/lehrer/schulleitungen/formulare.html" TargetMode="External"/><Relationship Id="rId6" Type="http://schemas.openxmlformats.org/officeDocument/2006/relationships/hyperlink" Target="#Formblatt1!A1"/><Relationship Id="rId5" Type="http://schemas.openxmlformats.org/officeDocument/2006/relationships/hyperlink" Target="#Formblatt6!A1"/><Relationship Id="rId4" Type="http://schemas.openxmlformats.org/officeDocument/2006/relationships/hyperlink" Target="https://www.km.bayern.de/unterrichten/schulleitung-und-organisation/formulare-und-hinweise/berufliche-schulen" TargetMode="External"/><Relationship Id="rId9" Type="http://schemas.openxmlformats.org/officeDocument/2006/relationships/hyperlink" Target="https://doku.asv.bayern.de/bers/alle/lebe/start" TargetMode="Externa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Formblatt5!A1"/><Relationship Id="rId2" Type="http://schemas.openxmlformats.org/officeDocument/2006/relationships/hyperlink" Target="#Startseite!A1"/><Relationship Id="rId1" Type="http://schemas.openxmlformats.org/officeDocument/2006/relationships/hyperlink" Target="#Formblatt6!A1"/><Relationship Id="rId5" Type="http://schemas.openxmlformats.org/officeDocument/2006/relationships/hyperlink" Target="https://doku.asv.bayern.de/bers/alle/lebe/start" TargetMode="External"/><Relationship Id="rId4" Type="http://schemas.openxmlformats.org/officeDocument/2006/relationships/hyperlink" Target="#Datensatz!A1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hyperlink" Target="#Startseite!A1"/><Relationship Id="rId2" Type="http://schemas.openxmlformats.org/officeDocument/2006/relationships/hyperlink" Target="#Formblatt1!A1"/><Relationship Id="rId1" Type="http://schemas.openxmlformats.org/officeDocument/2006/relationships/hyperlink" Target="#Formblatt6!A1"/><Relationship Id="rId4" Type="http://schemas.openxmlformats.org/officeDocument/2006/relationships/hyperlink" Target="#Datensatz!A1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hyperlink" Target="#Anrechnung!A1"/><Relationship Id="rId2" Type="http://schemas.openxmlformats.org/officeDocument/2006/relationships/hyperlink" Target="#Formblatt1!A1"/><Relationship Id="rId1" Type="http://schemas.openxmlformats.org/officeDocument/2006/relationships/hyperlink" Target="#Formblatt5!A1"/><Relationship Id="rId5" Type="http://schemas.openxmlformats.org/officeDocument/2006/relationships/hyperlink" Target="#Datensatz!A1"/><Relationship Id="rId4" Type="http://schemas.openxmlformats.org/officeDocument/2006/relationships/hyperlink" Target="#Startseite!A1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hyperlink" Target="#Formblatt5!A1"/><Relationship Id="rId2" Type="http://schemas.openxmlformats.org/officeDocument/2006/relationships/image" Target="../media/image1.png"/><Relationship Id="rId1" Type="http://schemas.openxmlformats.org/officeDocument/2006/relationships/image" Target="../media/image2.png"/><Relationship Id="rId6" Type="http://schemas.openxmlformats.org/officeDocument/2006/relationships/hyperlink" Target="#Formblatt6!A1"/><Relationship Id="rId5" Type="http://schemas.openxmlformats.org/officeDocument/2006/relationships/hyperlink" Target="#Startseite!A1"/><Relationship Id="rId4" Type="http://schemas.openxmlformats.org/officeDocument/2006/relationships/hyperlink" Target="#Formblatt1!A1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hyperlink" Target="#Formblatt1!A1"/><Relationship Id="rId2" Type="http://schemas.openxmlformats.org/officeDocument/2006/relationships/hyperlink" Target="#Datensatz!A1"/><Relationship Id="rId1" Type="http://schemas.openxmlformats.org/officeDocument/2006/relationships/hyperlink" Target="#Startseite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21248</xdr:colOff>
      <xdr:row>3</xdr:row>
      <xdr:rowOff>413971</xdr:rowOff>
    </xdr:from>
    <xdr:to>
      <xdr:col>8</xdr:col>
      <xdr:colOff>373673</xdr:colOff>
      <xdr:row>3</xdr:row>
      <xdr:rowOff>711571</xdr:rowOff>
    </xdr:to>
    <xdr:sp macro="" textlink="">
      <xdr:nvSpPr>
        <xdr:cNvPr id="2" name="Text Box 43">
          <a:extLst>
            <a:ext uri="{FF2B5EF4-FFF2-40B4-BE49-F238E27FC236}">
              <a16:creationId xmlns:a16="http://schemas.microsoft.com/office/drawing/2014/main" id="{6802327D-E08C-4933-8B6E-7A7233D3448B}"/>
            </a:ext>
          </a:extLst>
        </xdr:cNvPr>
        <xdr:cNvSpPr txBox="1">
          <a:spLocks noChangeArrowheads="1"/>
        </xdr:cNvSpPr>
      </xdr:nvSpPr>
      <xdr:spPr bwMode="auto">
        <a:xfrm>
          <a:off x="9155723" y="975946"/>
          <a:ext cx="1190625" cy="11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Einzeltages-unterricht</a:t>
          </a:r>
        </a:p>
      </xdr:txBody>
    </xdr:sp>
    <xdr:clientData/>
  </xdr:twoCellAnchor>
  <xdr:twoCellAnchor>
    <xdr:from>
      <xdr:col>9</xdr:col>
      <xdr:colOff>28575</xdr:colOff>
      <xdr:row>3</xdr:row>
      <xdr:rowOff>413971</xdr:rowOff>
    </xdr:from>
    <xdr:to>
      <xdr:col>11</xdr:col>
      <xdr:colOff>0</xdr:colOff>
      <xdr:row>3</xdr:row>
      <xdr:rowOff>711571</xdr:rowOff>
    </xdr:to>
    <xdr:sp macro="" textlink="">
      <xdr:nvSpPr>
        <xdr:cNvPr id="3" name="Text Box 44">
          <a:extLst>
            <a:ext uri="{FF2B5EF4-FFF2-40B4-BE49-F238E27FC236}">
              <a16:creationId xmlns:a16="http://schemas.microsoft.com/office/drawing/2014/main" id="{F5865E84-A84A-4FE3-BB3E-4C6F6A421B1A}"/>
            </a:ext>
          </a:extLst>
        </xdr:cNvPr>
        <xdr:cNvSpPr txBox="1">
          <a:spLocks noChangeArrowheads="1"/>
        </xdr:cNvSpPr>
      </xdr:nvSpPr>
      <xdr:spPr bwMode="auto">
        <a:xfrm>
          <a:off x="10839450" y="975946"/>
          <a:ext cx="1647825" cy="11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Block-</a:t>
          </a: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unterricht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40501</xdr:colOff>
      <xdr:row>19</xdr:row>
      <xdr:rowOff>27529</xdr:rowOff>
    </xdr:from>
    <xdr:to>
      <xdr:col>7</xdr:col>
      <xdr:colOff>11926</xdr:colOff>
      <xdr:row>20</xdr:row>
      <xdr:rowOff>64513</xdr:rowOff>
    </xdr:to>
    <xdr:sp macro="" textlink="">
      <xdr:nvSpPr>
        <xdr:cNvPr id="6165" name="Text Box 21">
          <a:extLst>
            <a:ext uri="{FF2B5EF4-FFF2-40B4-BE49-F238E27FC236}">
              <a16:creationId xmlns:a16="http://schemas.microsoft.com/office/drawing/2014/main" id="{00000000-0008-0000-1300-000015180000}"/>
            </a:ext>
          </a:extLst>
        </xdr:cNvPr>
        <xdr:cNvSpPr txBox="1">
          <a:spLocks noChangeArrowheads="1"/>
        </xdr:cNvSpPr>
      </xdr:nvSpPr>
      <xdr:spPr bwMode="auto">
        <a:xfrm>
          <a:off x="1718366" y="3984067"/>
          <a:ext cx="4166089" cy="238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Telefonische Beratung: 089 / 2186- </a:t>
          </a: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2769 </a:t>
          </a: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oder - 2515</a:t>
          </a:r>
        </a:p>
      </xdr:txBody>
    </xdr:sp>
    <xdr:clientData/>
  </xdr:twoCellAnchor>
  <xdr:twoCellAnchor>
    <xdr:from>
      <xdr:col>0</xdr:col>
      <xdr:colOff>100372</xdr:colOff>
      <xdr:row>3</xdr:row>
      <xdr:rowOff>201264</xdr:rowOff>
    </xdr:from>
    <xdr:to>
      <xdr:col>8</xdr:col>
      <xdr:colOff>788598</xdr:colOff>
      <xdr:row>9</xdr:row>
      <xdr:rowOff>157529</xdr:rowOff>
    </xdr:to>
    <xdr:sp macro="" textlink="">
      <xdr:nvSpPr>
        <xdr:cNvPr id="6166" name="Text Box 22">
          <a:extLst>
            <a:ext uri="{FF2B5EF4-FFF2-40B4-BE49-F238E27FC236}">
              <a16:creationId xmlns:a16="http://schemas.microsoft.com/office/drawing/2014/main" id="{00000000-0008-0000-1300-000016180000}"/>
            </a:ext>
          </a:extLst>
        </xdr:cNvPr>
        <xdr:cNvSpPr txBox="1">
          <a:spLocks noChangeArrowheads="1"/>
        </xdr:cNvSpPr>
      </xdr:nvSpPr>
      <xdr:spPr bwMode="auto">
        <a:xfrm>
          <a:off x="100372" y="1062178"/>
          <a:ext cx="7399688" cy="10076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0" anchor="t" upright="1"/>
        <a:lstStyle/>
        <a:p>
          <a:pPr algn="ctr" rtl="0">
            <a:lnSpc>
              <a:spcPct val="100000"/>
            </a:lnSpc>
            <a:defRPr sz="1000"/>
          </a:pPr>
          <a:r>
            <a:rPr lang="de-D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Formulare zur Unterrichtsplanung bzw. zur Erhebung der Unterrichtssituation an </a:t>
          </a:r>
        </a:p>
        <a:p>
          <a:pPr algn="ctr" rtl="0">
            <a:lnSpc>
              <a:spcPct val="100000"/>
            </a:lnSpc>
            <a:defRPr sz="1000"/>
          </a:pPr>
          <a:r>
            <a:rPr lang="de-DE" sz="1600" b="1" i="0" u="none" strike="noStrike" baseline="0">
              <a:solidFill>
                <a:srgbClr val="000000"/>
              </a:solidFill>
              <a:latin typeface="Arial"/>
              <a:cs typeface="Arial"/>
            </a:rPr>
            <a:t>Berufsschulen</a:t>
          </a:r>
          <a:endParaRPr lang="de-DE" sz="13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lnSpc>
              <a:spcPct val="100000"/>
            </a:lnSpc>
            <a:defRPr sz="1000"/>
          </a:pPr>
          <a:r>
            <a:rPr lang="de-D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für das Schuljahr 2026/27 - Version 1 vom 11. März 2026 -</a:t>
          </a:r>
          <a:endParaRPr lang="de-DE" sz="11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lnSpc>
              <a:spcPct val="100000"/>
            </a:lnSpc>
            <a:defRPr sz="1000"/>
          </a:pPr>
          <a:r>
            <a:rPr lang="de-DE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mit Angaben zur Teilung von Klassen und Gruppen gem. BSO §7 Abs. 2</a:t>
          </a:r>
          <a:endParaRPr lang="de-DE" sz="11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lnSpc>
              <a:spcPct val="100000"/>
            </a:lnSpc>
            <a:defRPr sz="1000"/>
          </a:pPr>
          <a:r>
            <a:rPr lang="de-DE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(u.a. Berufsnummernverzeichnis, Fachklassengliederungplan)</a:t>
          </a:r>
        </a:p>
      </xdr:txBody>
    </xdr:sp>
    <xdr:clientData/>
  </xdr:twoCellAnchor>
  <xdr:twoCellAnchor>
    <xdr:from>
      <xdr:col>1</xdr:col>
      <xdr:colOff>254116</xdr:colOff>
      <xdr:row>21</xdr:row>
      <xdr:rowOff>14463</xdr:rowOff>
    </xdr:from>
    <xdr:to>
      <xdr:col>7</xdr:col>
      <xdr:colOff>634855</xdr:colOff>
      <xdr:row>23</xdr:row>
      <xdr:rowOff>76201</xdr:rowOff>
    </xdr:to>
    <xdr:sp macro="" textlink="">
      <xdr:nvSpPr>
        <xdr:cNvPr id="6171" name="Text Box 2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300-00001B180000}"/>
            </a:ext>
          </a:extLst>
        </xdr:cNvPr>
        <xdr:cNvSpPr txBox="1">
          <a:spLocks noChangeArrowheads="1"/>
        </xdr:cNvSpPr>
      </xdr:nvSpPr>
      <xdr:spPr bwMode="auto">
        <a:xfrm>
          <a:off x="1010254" y="4393032"/>
          <a:ext cx="4917570" cy="3665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Aktualisierte Versionen finden Sie unter:</a:t>
          </a:r>
        </a:p>
        <a:p>
          <a:pPr algn="ctr" rtl="0">
            <a:defRPr sz="1000"/>
          </a:pPr>
          <a:r>
            <a:rPr lang="de-DE" sz="1000" b="1" i="0" u="none" strike="noStrike" baseline="0">
              <a:solidFill>
                <a:srgbClr val="0000FF"/>
              </a:solidFill>
              <a:latin typeface="Arial"/>
              <a:cs typeface="Arial"/>
            </a:rPr>
            <a:t>http://www.km.bayern.de/lehrer/schulleitungen/formulare.html</a:t>
          </a:r>
        </a:p>
      </xdr:txBody>
    </xdr:sp>
    <xdr:clientData/>
  </xdr:twoCellAnchor>
  <xdr:twoCellAnchor>
    <xdr:from>
      <xdr:col>1</xdr:col>
      <xdr:colOff>756533</xdr:colOff>
      <xdr:row>1</xdr:row>
      <xdr:rowOff>47625</xdr:rowOff>
    </xdr:from>
    <xdr:to>
      <xdr:col>7</xdr:col>
      <xdr:colOff>132439</xdr:colOff>
      <xdr:row>3</xdr:row>
      <xdr:rowOff>104775</xdr:rowOff>
    </xdr:to>
    <xdr:grpSp>
      <xdr:nvGrpSpPr>
        <xdr:cNvPr id="2" name="Gruppieren 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GrpSpPr/>
      </xdr:nvGrpSpPr>
      <xdr:grpSpPr>
        <a:xfrm>
          <a:off x="1593076" y="213277"/>
          <a:ext cx="4395167" cy="761172"/>
          <a:chOff x="1758812" y="209136"/>
          <a:chExt cx="4395167" cy="757030"/>
        </a:xfrm>
      </xdr:grpSpPr>
      <xdr:sp macro="" textlink="">
        <xdr:nvSpPr>
          <xdr:cNvPr id="6158" name="Text Box 14">
            <a:hlinkClick xmlns:r="http://schemas.openxmlformats.org/officeDocument/2006/relationships" r:id="rId2" tgtFrame="_parent" tooltip="Bayerisches Staatsministerium für Unterricht und Kultus"/>
            <a:extLst>
              <a:ext uri="{FF2B5EF4-FFF2-40B4-BE49-F238E27FC236}">
                <a16:creationId xmlns:a16="http://schemas.microsoft.com/office/drawing/2014/main" id="{00000000-0008-0000-1300-00000E18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019731" y="348698"/>
            <a:ext cx="3134248" cy="51269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32004" rIns="36576" bIns="0" anchor="t" upright="1"/>
          <a:lstStyle/>
          <a:p>
            <a:pPr algn="l" rtl="0">
              <a:defRPr sz="1000"/>
            </a:pPr>
            <a:r>
              <a:rPr lang="de-DE" sz="1600" b="1" i="0" u="none" strike="noStrike" baseline="0">
                <a:solidFill>
                  <a:srgbClr val="0000FF"/>
                </a:solidFill>
                <a:latin typeface="Arial"/>
                <a:cs typeface="Arial"/>
              </a:rPr>
              <a:t>Bayerisches Staatsministerium</a:t>
            </a:r>
          </a:p>
          <a:p>
            <a:pPr algn="l" rtl="0">
              <a:defRPr sz="1000"/>
            </a:pPr>
            <a:r>
              <a:rPr lang="de-DE" sz="1600" b="1" i="0" u="none" strike="noStrike" baseline="0">
                <a:solidFill>
                  <a:srgbClr val="0000FF"/>
                </a:solidFill>
                <a:latin typeface="Arial"/>
                <a:cs typeface="Arial"/>
              </a:rPr>
              <a:t>für Unterricht und Kultus</a:t>
            </a:r>
          </a:p>
        </xdr:txBody>
      </xdr:sp>
      <xdr:pic>
        <xdr:nvPicPr>
          <xdr:cNvPr id="614472" name="Picture 31" descr="wappen">
            <a:hlinkClick xmlns:r="http://schemas.openxmlformats.org/officeDocument/2006/relationships" r:id="rId2" tgtFrame="_parent" tooltip="Bayerisches Staatsministerium für Unterricht und Kultus"/>
            <a:extLst>
              <a:ext uri="{FF2B5EF4-FFF2-40B4-BE49-F238E27FC236}">
                <a16:creationId xmlns:a16="http://schemas.microsoft.com/office/drawing/2014/main" id="{00000000-0008-0000-1300-0000486009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758812" y="209136"/>
            <a:ext cx="1246118" cy="75703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1</xdr:col>
      <xdr:colOff>254116</xdr:colOff>
      <xdr:row>18</xdr:row>
      <xdr:rowOff>88186</xdr:rowOff>
    </xdr:from>
    <xdr:to>
      <xdr:col>7</xdr:col>
      <xdr:colOff>634855</xdr:colOff>
      <xdr:row>18</xdr:row>
      <xdr:rowOff>568482</xdr:rowOff>
    </xdr:to>
    <xdr:sp macro="" textlink="">
      <xdr:nvSpPr>
        <xdr:cNvPr id="6181" name="Text Box 37">
          <a:hlinkClick xmlns:r="http://schemas.openxmlformats.org/officeDocument/2006/relationships" r:id="rId4" tooltip="Neuerungen und Hinweise - bitte anklicken!"/>
          <a:extLst>
            <a:ext uri="{FF2B5EF4-FFF2-40B4-BE49-F238E27FC236}">
              <a16:creationId xmlns:a16="http://schemas.microsoft.com/office/drawing/2014/main" id="{00000000-0008-0000-1300-000025180000}"/>
            </a:ext>
          </a:extLst>
        </xdr:cNvPr>
        <xdr:cNvSpPr txBox="1">
          <a:spLocks noChangeArrowheads="1"/>
        </xdr:cNvSpPr>
      </xdr:nvSpPr>
      <xdr:spPr bwMode="auto">
        <a:xfrm>
          <a:off x="1093049" y="3407282"/>
          <a:ext cx="5414335" cy="480296"/>
        </a:xfrm>
        <a:prstGeom prst="rect">
          <a:avLst/>
        </a:prstGeom>
        <a:noFill/>
        <a:ln>
          <a:noFill/>
        </a:ln>
      </xdr:spPr>
      <xdr:txBody>
        <a:bodyPr vertOverflow="clip" wrap="square" lIns="0" tIns="0" rIns="0" bIns="0" anchor="ctr" upright="1"/>
        <a:lstStyle/>
        <a:p>
          <a:pPr algn="ctr" rtl="0">
            <a:lnSpc>
              <a:spcPts val="1000"/>
            </a:lnSpc>
            <a:defRPr sz="1000"/>
          </a:pPr>
          <a:r>
            <a:rPr lang="de-DE" sz="1000" b="1" i="0" u="none" strike="noStrike" baseline="0">
              <a:solidFill>
                <a:srgbClr val="0000FF"/>
              </a:solidFill>
              <a:latin typeface="Arial"/>
              <a:cs typeface="Arial"/>
            </a:rPr>
            <a:t>Neuerungen und Hinweise zum Umgang mit der Datei</a:t>
          </a:r>
        </a:p>
        <a:p>
          <a:pPr algn="ctr" rtl="0">
            <a:lnSpc>
              <a:spcPts val="1000"/>
            </a:lnSpc>
            <a:defRPr sz="1000"/>
          </a:pPr>
          <a:r>
            <a:rPr lang="de-DE" sz="1000" b="0" i="0" u="none" strike="noStrike" baseline="0">
              <a:solidFill>
                <a:srgbClr val="0000FF"/>
              </a:solidFill>
              <a:latin typeface="Arial"/>
              <a:cs typeface="Arial"/>
            </a:rPr>
            <a:t>(Unterrichtspflichtzeit, Arbeitszeitkonto, nicht genehmigte Minderklassen, Doppelqualifizierende Bildungsgänge, Klassenbildung, JoA, etc.)</a:t>
          </a:r>
          <a:endParaRPr lang="de-DE" sz="1000" b="1" i="0" u="none" strike="noStrike" baseline="0">
            <a:solidFill>
              <a:srgbClr val="0000FF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475988</xdr:colOff>
      <xdr:row>13</xdr:row>
      <xdr:rowOff>56997</xdr:rowOff>
    </xdr:from>
    <xdr:to>
      <xdr:col>6</xdr:col>
      <xdr:colOff>412982</xdr:colOff>
      <xdr:row>15</xdr:row>
      <xdr:rowOff>46823</xdr:rowOff>
    </xdr:to>
    <xdr:grpSp>
      <xdr:nvGrpSpPr>
        <xdr:cNvPr id="3" name="Gruppieren 2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GrpSpPr/>
      </xdr:nvGrpSpPr>
      <xdr:grpSpPr>
        <a:xfrm>
          <a:off x="2149075" y="2657736"/>
          <a:ext cx="3283168" cy="288000"/>
          <a:chOff x="2990021" y="2625588"/>
          <a:chExt cx="3283168" cy="288000"/>
        </a:xfrm>
      </xdr:grpSpPr>
      <xdr:sp macro="" textlink="">
        <xdr:nvSpPr>
          <xdr:cNvPr id="21" name="Rechteck 20">
            <a:hlinkClick xmlns:r="http://schemas.openxmlformats.org/officeDocument/2006/relationships" r:id="rId5"/>
            <a:extLst>
              <a:ext uri="{FF2B5EF4-FFF2-40B4-BE49-F238E27FC236}">
                <a16:creationId xmlns:a16="http://schemas.microsoft.com/office/drawing/2014/main" id="{00000000-0008-0000-1300-000015000000}"/>
              </a:ext>
            </a:extLst>
          </xdr:cNvPr>
          <xdr:cNvSpPr/>
        </xdr:nvSpPr>
        <xdr:spPr>
          <a:xfrm>
            <a:off x="5193189" y="2625588"/>
            <a:ext cx="1080000" cy="288000"/>
          </a:xfrm>
          <a:prstGeom prst="rect">
            <a:avLst/>
          </a:prstGeom>
          <a:solidFill>
            <a:schemeClr val="bg1">
              <a:lumMod val="95000"/>
            </a:schemeClr>
          </a:solidFill>
          <a:ln w="63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36000" tIns="36000" rIns="36000" bIns="36000" rtlCol="0" anchor="ctr" anchorCtr="0"/>
          <a:lstStyle/>
          <a:p>
            <a:pPr algn="ctr"/>
            <a:r>
              <a:rPr lang="de-DE" sz="105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Formblatt</a:t>
            </a:r>
            <a:r>
              <a:rPr lang="de-DE" sz="1050" b="1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6</a:t>
            </a:r>
            <a:endParaRPr lang="de-DE" sz="105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23" name="Rechteck 22">
            <a:hlinkClick xmlns:r="http://schemas.openxmlformats.org/officeDocument/2006/relationships" r:id="rId6"/>
            <a:extLst>
              <a:ext uri="{FF2B5EF4-FFF2-40B4-BE49-F238E27FC236}">
                <a16:creationId xmlns:a16="http://schemas.microsoft.com/office/drawing/2014/main" id="{00000000-0008-0000-1300-000017000000}"/>
              </a:ext>
            </a:extLst>
          </xdr:cNvPr>
          <xdr:cNvSpPr/>
        </xdr:nvSpPr>
        <xdr:spPr>
          <a:xfrm>
            <a:off x="2990021" y="2625588"/>
            <a:ext cx="1080000" cy="288000"/>
          </a:xfrm>
          <a:prstGeom prst="rect">
            <a:avLst/>
          </a:prstGeom>
          <a:solidFill>
            <a:schemeClr val="bg1">
              <a:lumMod val="95000"/>
            </a:schemeClr>
          </a:solidFill>
          <a:ln w="63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36000" tIns="36000" rIns="36000" bIns="36000" rtlCol="0" anchor="ctr" anchorCtr="0"/>
          <a:lstStyle/>
          <a:p>
            <a:pPr algn="ctr"/>
            <a:r>
              <a:rPr lang="de-DE" sz="105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Formblatt</a:t>
            </a:r>
            <a:r>
              <a:rPr lang="de-DE" sz="1050" b="1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1</a:t>
            </a:r>
            <a:endParaRPr lang="de-DE" sz="105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24" name="Rechteck 23">
            <a:hlinkClick xmlns:r="http://schemas.openxmlformats.org/officeDocument/2006/relationships" r:id="rId7"/>
            <a:extLst>
              <a:ext uri="{FF2B5EF4-FFF2-40B4-BE49-F238E27FC236}">
                <a16:creationId xmlns:a16="http://schemas.microsoft.com/office/drawing/2014/main" id="{00000000-0008-0000-1300-000018000000}"/>
              </a:ext>
            </a:extLst>
          </xdr:cNvPr>
          <xdr:cNvSpPr/>
        </xdr:nvSpPr>
        <xdr:spPr>
          <a:xfrm>
            <a:off x="4091605" y="2625588"/>
            <a:ext cx="1080000" cy="288000"/>
          </a:xfrm>
          <a:prstGeom prst="rect">
            <a:avLst/>
          </a:prstGeom>
          <a:solidFill>
            <a:schemeClr val="bg1">
              <a:lumMod val="95000"/>
            </a:schemeClr>
          </a:solidFill>
          <a:ln w="63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36000" tIns="36000" rIns="36000" bIns="36000" rtlCol="0" anchor="ctr" anchorCtr="0"/>
          <a:lstStyle/>
          <a:p>
            <a:pPr algn="ctr"/>
            <a:r>
              <a:rPr lang="de-DE" sz="105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Formblatt</a:t>
            </a:r>
            <a:r>
              <a:rPr lang="de-DE" sz="1050" b="1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5</a:t>
            </a:r>
            <a:endParaRPr lang="de-DE" sz="105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</xdr:grpSp>
    <xdr:clientData/>
  </xdr:twoCellAnchor>
  <xdr:twoCellAnchor>
    <xdr:from>
      <xdr:col>3</xdr:col>
      <xdr:colOff>741029</xdr:colOff>
      <xdr:row>15</xdr:row>
      <xdr:rowOff>143312</xdr:rowOff>
    </xdr:from>
    <xdr:to>
      <xdr:col>5</xdr:col>
      <xdr:colOff>147942</xdr:colOff>
      <xdr:row>17</xdr:row>
      <xdr:rowOff>138235</xdr:rowOff>
    </xdr:to>
    <xdr:sp macro="" textlink="">
      <xdr:nvSpPr>
        <xdr:cNvPr id="29" name="Rechteck 28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1300-00001D000000}"/>
            </a:ext>
          </a:extLst>
        </xdr:cNvPr>
        <xdr:cNvSpPr/>
      </xdr:nvSpPr>
      <xdr:spPr>
        <a:xfrm>
          <a:off x="3257827" y="3022793"/>
          <a:ext cx="1084779" cy="288000"/>
        </a:xfrm>
        <a:prstGeom prst="rect">
          <a:avLst/>
        </a:prstGeom>
        <a:solidFill>
          <a:schemeClr val="bg1">
            <a:lumMod val="95000"/>
          </a:schemeClr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de-DE" sz="105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Datensatz</a:t>
          </a:r>
        </a:p>
      </xdr:txBody>
    </xdr:sp>
    <xdr:clientData/>
  </xdr:twoCellAnchor>
  <xdr:twoCellAnchor>
    <xdr:from>
      <xdr:col>1</xdr:col>
      <xdr:colOff>254116</xdr:colOff>
      <xdr:row>10</xdr:row>
      <xdr:rowOff>25465</xdr:rowOff>
    </xdr:from>
    <xdr:to>
      <xdr:col>7</xdr:col>
      <xdr:colOff>634855</xdr:colOff>
      <xdr:row>12</xdr:row>
      <xdr:rowOff>129027</xdr:rowOff>
    </xdr:to>
    <xdr:sp macro="" textlink="">
      <xdr:nvSpPr>
        <xdr:cNvPr id="17" name="Text Box 37">
          <a:extLst>
            <a:ext uri="{FF2B5EF4-FFF2-40B4-BE49-F238E27FC236}">
              <a16:creationId xmlns:a16="http://schemas.microsoft.com/office/drawing/2014/main" id="{00000000-0008-0000-1300-000011000000}"/>
            </a:ext>
          </a:extLst>
        </xdr:cNvPr>
        <xdr:cNvSpPr txBox="1">
          <a:spLocks noChangeArrowheads="1"/>
        </xdr:cNvSpPr>
      </xdr:nvSpPr>
      <xdr:spPr bwMode="auto">
        <a:xfrm>
          <a:off x="1093049" y="2106311"/>
          <a:ext cx="5414335" cy="440601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ctr" upright="1"/>
        <a:lstStyle/>
        <a:p>
          <a:pPr algn="ctr" rtl="0">
            <a:lnSpc>
              <a:spcPct val="130000"/>
            </a:lnSpc>
            <a:defRPr sz="1000"/>
          </a:pPr>
          <a:r>
            <a:rPr lang="de-DE" sz="1000" b="1" i="0" u="none" strike="noStrike" baseline="0">
              <a:solidFill>
                <a:srgbClr val="FF0000"/>
              </a:solidFill>
              <a:latin typeface="Arial"/>
              <a:cs typeface="Arial"/>
            </a:rPr>
            <a:t>Damit Sie alle Funktionen dieser Datei nutzen können, müssen Sie evtl. alle Inhalte aktivieren (s. Hinweiszeile am oberen Rand)</a:t>
          </a:r>
        </a:p>
      </xdr:txBody>
    </xdr:sp>
    <xdr:clientData/>
  </xdr:twoCellAnchor>
  <xdr:oneCellAnchor>
    <xdr:from>
      <xdr:col>2</xdr:col>
      <xdr:colOff>323850</xdr:colOff>
      <xdr:row>23</xdr:row>
      <xdr:rowOff>139829</xdr:rowOff>
    </xdr:from>
    <xdr:ext cx="3638549" cy="747128"/>
    <xdr:sp macro="" textlink="">
      <xdr:nvSpPr>
        <xdr:cNvPr id="25" name="Text Box 37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1300-000019000000}"/>
            </a:ext>
          </a:extLst>
        </xdr:cNvPr>
        <xdr:cNvSpPr txBox="1">
          <a:spLocks noChangeArrowheads="1"/>
        </xdr:cNvSpPr>
      </xdr:nvSpPr>
      <xdr:spPr bwMode="auto">
        <a:xfrm>
          <a:off x="1996937" y="4769807"/>
          <a:ext cx="3638549" cy="747128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ctr" upright="1">
          <a:spAutoFit/>
        </a:bodyPr>
        <a:lstStyle/>
        <a:p>
          <a:pPr marL="0" marR="0" lvl="0" indent="0" algn="ctr" defTabSz="914400" rtl="0" eaLnBrk="1" fontAlgn="auto" latinLnBrk="0" hangingPunct="1">
            <a:lnSpc>
              <a:spcPct val="13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de-DE" sz="1000">
              <a:effectLst/>
              <a:latin typeface="+mn-lt"/>
              <a:ea typeface="+mn-ea"/>
              <a:cs typeface="+mn-cs"/>
            </a:rPr>
            <a:t>Zur automatischen Befüllung </a:t>
          </a:r>
          <a:br>
            <a:rPr lang="de-DE" sz="1000">
              <a:effectLst/>
              <a:latin typeface="+mn-lt"/>
              <a:ea typeface="+mn-ea"/>
              <a:cs typeface="+mn-cs"/>
            </a:rPr>
          </a:br>
          <a:r>
            <a:rPr lang="de-DE" sz="1000">
              <a:effectLst/>
              <a:latin typeface="+mn-lt"/>
              <a:ea typeface="+mn-ea"/>
              <a:cs typeface="+mn-cs"/>
            </a:rPr>
            <a:t>dieser Datei nutzen Sie ASV.</a:t>
          </a:r>
          <a:br>
            <a:rPr lang="de-DE" sz="1000">
              <a:effectLst/>
              <a:latin typeface="+mn-lt"/>
              <a:ea typeface="+mn-ea"/>
              <a:cs typeface="+mn-cs"/>
            </a:rPr>
          </a:br>
          <a:r>
            <a:rPr lang="en-GB" sz="1000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Link: https://doku.asv.bayern.de/bers/alle/lebe/start</a:t>
          </a:r>
          <a:endParaRPr lang="de-DE" sz="1000" u="none">
            <a:solidFill>
              <a:srgbClr val="0000FF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ctr" defTabSz="914400" rtl="0" eaLnBrk="1" fontAlgn="auto" latinLnBrk="0" hangingPunct="1">
            <a:lnSpc>
              <a:spcPct val="13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de-DE" sz="800" b="1" i="0" u="none" strike="noStrike" kern="0" cap="none" spc="0" normalizeH="0" baseline="0" noProof="0">
            <a:ln>
              <a:noFill/>
            </a:ln>
            <a:solidFill>
              <a:srgbClr val="0000FF"/>
            </a:solidFill>
            <a:effectLst/>
            <a:uLnTx/>
            <a:uFillTx/>
            <a:latin typeface="Arial"/>
            <a:cs typeface="Arial"/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20243</xdr:colOff>
      <xdr:row>24</xdr:row>
      <xdr:rowOff>12977</xdr:rowOff>
    </xdr:from>
    <xdr:to>
      <xdr:col>9</xdr:col>
      <xdr:colOff>383371</xdr:colOff>
      <xdr:row>31</xdr:row>
      <xdr:rowOff>212777</xdr:rowOff>
    </xdr:to>
    <xdr:sp macro="" textlink="">
      <xdr:nvSpPr>
        <xdr:cNvPr id="7428" name="Text Box 260">
          <a:extLst>
            <a:ext uri="{FF2B5EF4-FFF2-40B4-BE49-F238E27FC236}">
              <a16:creationId xmlns:a16="http://schemas.microsoft.com/office/drawing/2014/main" id="{00000000-0008-0000-1400-0000041D0000}"/>
            </a:ext>
          </a:extLst>
        </xdr:cNvPr>
        <xdr:cNvSpPr txBox="1">
          <a:spLocks noChangeArrowheads="1"/>
        </xdr:cNvSpPr>
      </xdr:nvSpPr>
      <xdr:spPr bwMode="auto">
        <a:xfrm>
          <a:off x="3265312" y="9110994"/>
          <a:ext cx="1558680" cy="1809197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0000" tIns="0" rIns="90000" bIns="0" anchor="t" upright="1"/>
        <a:lstStyle/>
        <a:p>
          <a:pPr algn="ctr" rtl="0">
            <a:defRPr sz="1000"/>
          </a:pPr>
          <a:endParaRPr lang="de-DE" sz="1000" b="1" i="0" u="none" strike="noStrike" baseline="0">
            <a:solidFill>
              <a:srgbClr val="FF66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de-DE" sz="1000" b="1" i="0" u="none" strike="noStrike" baseline="0">
            <a:solidFill>
              <a:srgbClr val="FF66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de-DE" sz="1000" b="1" i="0" u="none" strike="noStrike" baseline="0">
            <a:solidFill>
              <a:srgbClr val="FF66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de-DE" sz="1000" b="1" i="0" u="none" strike="noStrike" baseline="0">
            <a:solidFill>
              <a:srgbClr val="FF66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de-DE" sz="1000" b="1" i="0" u="none" strike="noStrike" baseline="0">
              <a:solidFill>
                <a:srgbClr val="FF6600"/>
              </a:solidFill>
              <a:latin typeface="Arial"/>
              <a:cs typeface="Arial"/>
            </a:rPr>
            <a:t>Nicht genehmigte Minderklassen</a:t>
          </a:r>
        </a:p>
        <a:p>
          <a:pPr algn="ctr" rtl="0">
            <a:defRPr sz="1000"/>
          </a:pPr>
          <a:r>
            <a:rPr lang="de-DE" sz="1000" b="1" i="0" u="none" strike="noStrike" baseline="0">
              <a:solidFill>
                <a:srgbClr val="FF6600"/>
              </a:solidFill>
              <a:latin typeface="Arial"/>
              <a:cs typeface="Arial"/>
            </a:rPr>
            <a:t>(ohne Budget)</a:t>
          </a:r>
        </a:p>
      </xdr:txBody>
    </xdr:sp>
    <xdr:clientData/>
  </xdr:twoCellAnchor>
  <xdr:twoCellAnchor>
    <xdr:from>
      <xdr:col>0</xdr:col>
      <xdr:colOff>505243</xdr:colOff>
      <xdr:row>0</xdr:row>
      <xdr:rowOff>1031805</xdr:rowOff>
    </xdr:from>
    <xdr:to>
      <xdr:col>12</xdr:col>
      <xdr:colOff>173678</xdr:colOff>
      <xdr:row>0</xdr:row>
      <xdr:rowOff>2818333</xdr:rowOff>
    </xdr:to>
    <xdr:sp macro="" textlink="">
      <xdr:nvSpPr>
        <xdr:cNvPr id="13" name="Textfeld 12">
          <a:extLst>
            <a:ext uri="{FF2B5EF4-FFF2-40B4-BE49-F238E27FC236}">
              <a16:creationId xmlns:a16="http://schemas.microsoft.com/office/drawing/2014/main" id="{00000000-0008-0000-1400-00000D000000}"/>
            </a:ext>
          </a:extLst>
        </xdr:cNvPr>
        <xdr:cNvSpPr txBox="1"/>
      </xdr:nvSpPr>
      <xdr:spPr>
        <a:xfrm>
          <a:off x="505243" y="1027043"/>
          <a:ext cx="5400000" cy="1805609"/>
        </a:xfrm>
        <a:prstGeom prst="rect">
          <a:avLst/>
        </a:prstGeom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rtl="0"/>
          <a:r>
            <a:rPr lang="de-DE" sz="20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Wichtig:</a:t>
          </a:r>
        </a:p>
        <a:p>
          <a:pPr algn="ctr" rtl="0"/>
          <a:endParaRPr lang="de-DE" sz="2000">
            <a:solidFill>
              <a:srgbClr val="FF0000"/>
            </a:solidFill>
            <a:effectLst/>
          </a:endParaRPr>
        </a:p>
        <a:p>
          <a:pPr algn="ctr" rtl="0"/>
          <a:r>
            <a:rPr lang="de-DE" sz="20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Pflegen Sie die aktualisierte Version "Berufe.txt" unbedingt in WinSV ein.</a:t>
          </a:r>
          <a:endParaRPr lang="de-DE" sz="2000">
            <a:solidFill>
              <a:srgbClr val="FF0000"/>
            </a:solidFill>
            <a:effectLst/>
          </a:endParaRPr>
        </a:p>
        <a:p>
          <a:endParaRPr lang="de-DE" sz="1100"/>
        </a:p>
      </xdr:txBody>
    </xdr:sp>
    <xdr:clientData/>
  </xdr:twoCellAnchor>
  <xdr:twoCellAnchor>
    <xdr:from>
      <xdr:col>15</xdr:col>
      <xdr:colOff>39179</xdr:colOff>
      <xdr:row>9</xdr:row>
      <xdr:rowOff>49482</xdr:rowOff>
    </xdr:from>
    <xdr:to>
      <xdr:col>16</xdr:col>
      <xdr:colOff>280246</xdr:colOff>
      <xdr:row>10</xdr:row>
      <xdr:rowOff>205597</xdr:rowOff>
    </xdr:to>
    <xdr:sp macro="" textlink="">
      <xdr:nvSpPr>
        <xdr:cNvPr id="28" name="Rechteck 2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400-00001C000000}"/>
            </a:ext>
          </a:extLst>
        </xdr:cNvPr>
        <xdr:cNvSpPr/>
      </xdr:nvSpPr>
      <xdr:spPr>
        <a:xfrm>
          <a:off x="6562162" y="6795810"/>
          <a:ext cx="1078610" cy="290779"/>
        </a:xfrm>
        <a:prstGeom prst="rect">
          <a:avLst/>
        </a:prstGeom>
        <a:solidFill>
          <a:schemeClr val="bg1">
            <a:lumMod val="95000"/>
          </a:schemeClr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de-DE" sz="105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Formblatt</a:t>
          </a:r>
          <a:r>
            <a:rPr lang="de-DE" sz="105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6</a:t>
          </a:r>
          <a:endParaRPr lang="de-DE" sz="105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15</xdr:col>
      <xdr:colOff>39179</xdr:colOff>
      <xdr:row>3</xdr:row>
      <xdr:rowOff>29306</xdr:rowOff>
    </xdr:from>
    <xdr:to>
      <xdr:col>16</xdr:col>
      <xdr:colOff>280246</xdr:colOff>
      <xdr:row>4</xdr:row>
      <xdr:rowOff>189086</xdr:rowOff>
    </xdr:to>
    <xdr:sp macro="" textlink="">
      <xdr:nvSpPr>
        <xdr:cNvPr id="29" name="Rechteck 2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400-00001D000000}"/>
            </a:ext>
          </a:extLst>
        </xdr:cNvPr>
        <xdr:cNvSpPr/>
      </xdr:nvSpPr>
      <xdr:spPr>
        <a:xfrm>
          <a:off x="6562162" y="5767298"/>
          <a:ext cx="1078610" cy="287874"/>
        </a:xfrm>
        <a:prstGeom prst="rect">
          <a:avLst/>
        </a:prstGeom>
        <a:solidFill>
          <a:schemeClr val="bg1">
            <a:lumMod val="95000"/>
          </a:schemeClr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de-DE" sz="105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Startseite</a:t>
          </a:r>
        </a:p>
      </xdr:txBody>
    </xdr:sp>
    <xdr:clientData/>
  </xdr:twoCellAnchor>
  <xdr:twoCellAnchor>
    <xdr:from>
      <xdr:col>15</xdr:col>
      <xdr:colOff>39179</xdr:colOff>
      <xdr:row>7</xdr:row>
      <xdr:rowOff>94046</xdr:rowOff>
    </xdr:from>
    <xdr:to>
      <xdr:col>16</xdr:col>
      <xdr:colOff>280246</xdr:colOff>
      <xdr:row>8</xdr:row>
      <xdr:rowOff>187883</xdr:rowOff>
    </xdr:to>
    <xdr:sp macro="" textlink="">
      <xdr:nvSpPr>
        <xdr:cNvPr id="30" name="Rechteck 29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1400-00001E000000}"/>
            </a:ext>
          </a:extLst>
        </xdr:cNvPr>
        <xdr:cNvSpPr/>
      </xdr:nvSpPr>
      <xdr:spPr>
        <a:xfrm>
          <a:off x="6562162" y="6452805"/>
          <a:ext cx="1078610" cy="287621"/>
        </a:xfrm>
        <a:prstGeom prst="rect">
          <a:avLst/>
        </a:prstGeom>
        <a:solidFill>
          <a:schemeClr val="bg1">
            <a:lumMod val="95000"/>
          </a:schemeClr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de-DE" sz="105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Formblatt</a:t>
          </a:r>
          <a:r>
            <a:rPr lang="de-DE" sz="105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5</a:t>
          </a:r>
          <a:endParaRPr lang="de-DE" sz="105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15</xdr:col>
      <xdr:colOff>39179</xdr:colOff>
      <xdr:row>5</xdr:row>
      <xdr:rowOff>50686</xdr:rowOff>
    </xdr:from>
    <xdr:to>
      <xdr:col>16</xdr:col>
      <xdr:colOff>280246</xdr:colOff>
      <xdr:row>7</xdr:row>
      <xdr:rowOff>38282</xdr:rowOff>
    </xdr:to>
    <xdr:sp macro="" textlink="">
      <xdr:nvSpPr>
        <xdr:cNvPr id="31" name="Rechteck 30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1400-00001F000000}"/>
            </a:ext>
          </a:extLst>
        </xdr:cNvPr>
        <xdr:cNvSpPr/>
      </xdr:nvSpPr>
      <xdr:spPr>
        <a:xfrm>
          <a:off x="6562162" y="6110557"/>
          <a:ext cx="1078610" cy="286484"/>
        </a:xfrm>
        <a:prstGeom prst="rect">
          <a:avLst/>
        </a:prstGeom>
        <a:solidFill>
          <a:schemeClr val="bg1">
            <a:lumMod val="95000"/>
          </a:schemeClr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de-DE" sz="105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Datensatz</a:t>
          </a:r>
        </a:p>
      </xdr:txBody>
    </xdr:sp>
    <xdr:clientData/>
  </xdr:twoCellAnchor>
  <xdr:oneCellAnchor>
    <xdr:from>
      <xdr:col>15</xdr:col>
      <xdr:colOff>39179</xdr:colOff>
      <xdr:row>12</xdr:row>
      <xdr:rowOff>18883</xdr:rowOff>
    </xdr:from>
    <xdr:ext cx="2304799" cy="443391"/>
    <xdr:sp macro="" textlink="">
      <xdr:nvSpPr>
        <xdr:cNvPr id="12" name="Text Box 3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1400-00000C000000}"/>
            </a:ext>
          </a:extLst>
        </xdr:cNvPr>
        <xdr:cNvSpPr txBox="1">
          <a:spLocks noChangeArrowheads="1"/>
        </xdr:cNvSpPr>
      </xdr:nvSpPr>
      <xdr:spPr bwMode="auto">
        <a:xfrm>
          <a:off x="7510092" y="7315861"/>
          <a:ext cx="2304799" cy="443391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ctr" upright="1">
          <a:spAutoFit/>
        </a:bodyPr>
        <a:lstStyle/>
        <a:p>
          <a:pPr algn="ctr" rtl="0">
            <a:lnSpc>
              <a:spcPct val="130000"/>
            </a:lnSpc>
            <a:defRPr sz="1000"/>
          </a:pPr>
          <a:r>
            <a:rPr lang="de-DE" sz="800" b="1" i="0" u="none" strike="noStrike" baseline="0">
              <a:solidFill>
                <a:srgbClr val="0000FF"/>
              </a:solidFill>
              <a:latin typeface="Arial"/>
              <a:cs typeface="Arial"/>
            </a:rPr>
            <a:t>Zur automatischen Befüllung dieser Datei nutzen Sie ASV. Link: https://doku.asv.bayern.de/bers/alle/lebe/start</a:t>
          </a: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41763</xdr:colOff>
      <xdr:row>4</xdr:row>
      <xdr:rowOff>240324</xdr:rowOff>
    </xdr:from>
    <xdr:ext cx="2277207" cy="288412"/>
    <xdr:sp macro="" textlink="">
      <xdr:nvSpPr>
        <xdr:cNvPr id="8212" name="Text Box 20">
          <a:extLst>
            <a:ext uri="{FF2B5EF4-FFF2-40B4-BE49-F238E27FC236}">
              <a16:creationId xmlns:a16="http://schemas.microsoft.com/office/drawing/2014/main" id="{00000000-0008-0000-1500-000014200000}"/>
            </a:ext>
          </a:extLst>
        </xdr:cNvPr>
        <xdr:cNvSpPr txBox="1">
          <a:spLocks noChangeArrowheads="1"/>
        </xdr:cNvSpPr>
      </xdr:nvSpPr>
      <xdr:spPr bwMode="auto">
        <a:xfrm>
          <a:off x="6929071" y="716574"/>
          <a:ext cx="2277207" cy="288412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ctr" upright="1">
          <a:spAutoFit/>
        </a:bodyPr>
        <a:lstStyle/>
        <a:p>
          <a:pPr algn="ctr" rtl="0">
            <a:defRPr sz="1000"/>
          </a:pPr>
          <a:r>
            <a:rPr lang="de-DE" sz="900" b="1" i="0" u="none" strike="noStrike" baseline="0">
              <a:solidFill>
                <a:srgbClr val="FF0000"/>
              </a:solidFill>
              <a:latin typeface="Arial"/>
              <a:cs typeface="Arial"/>
            </a:rPr>
            <a:t>Eigene Eintragungen bitte nur </a:t>
          </a:r>
        </a:p>
        <a:p>
          <a:pPr algn="ctr" rtl="0">
            <a:defRPr sz="1000"/>
          </a:pPr>
          <a:r>
            <a:rPr lang="de-DE" sz="900" b="1" i="0" u="none" strike="noStrike" baseline="0">
              <a:solidFill>
                <a:srgbClr val="FF0000"/>
              </a:solidFill>
              <a:latin typeface="Arial"/>
              <a:cs typeface="Arial"/>
            </a:rPr>
            <a:t>in die grün hinterlegten Felder!</a:t>
          </a:r>
        </a:p>
      </xdr:txBody>
    </xdr:sp>
    <xdr:clientData/>
  </xdr:oneCellAnchor>
  <xdr:twoCellAnchor>
    <xdr:from>
      <xdr:col>14</xdr:col>
      <xdr:colOff>567836</xdr:colOff>
      <xdr:row>3</xdr:row>
      <xdr:rowOff>50687</xdr:rowOff>
    </xdr:from>
    <xdr:to>
      <xdr:col>15</xdr:col>
      <xdr:colOff>1058018</xdr:colOff>
      <xdr:row>4</xdr:row>
      <xdr:rowOff>206200</xdr:rowOff>
    </xdr:to>
    <xdr:grpSp>
      <xdr:nvGrpSpPr>
        <xdr:cNvPr id="2" name="Gruppieren 1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GrpSpPr/>
      </xdr:nvGrpSpPr>
      <xdr:grpSpPr>
        <a:xfrm>
          <a:off x="8627957" y="50687"/>
          <a:ext cx="1081389" cy="635047"/>
          <a:chOff x="8085259" y="53749"/>
          <a:chExt cx="1080000" cy="631763"/>
        </a:xfrm>
      </xdr:grpSpPr>
      <xdr:sp macro="" textlink="">
        <xdr:nvSpPr>
          <xdr:cNvPr id="7" name="Rechteck 6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00000000-0008-0000-1500-000007000000}"/>
              </a:ext>
            </a:extLst>
          </xdr:cNvPr>
          <xdr:cNvSpPr/>
        </xdr:nvSpPr>
        <xdr:spPr>
          <a:xfrm>
            <a:off x="8085259" y="397512"/>
            <a:ext cx="1080000" cy="288000"/>
          </a:xfrm>
          <a:prstGeom prst="rect">
            <a:avLst/>
          </a:prstGeom>
          <a:solidFill>
            <a:schemeClr val="bg1">
              <a:lumMod val="95000"/>
            </a:schemeClr>
          </a:solidFill>
          <a:ln w="63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36000" tIns="36000" rIns="36000" bIns="36000" rtlCol="0" anchor="ctr" anchorCtr="0"/>
          <a:lstStyle/>
          <a:p>
            <a:pPr algn="ctr"/>
            <a:r>
              <a:rPr lang="de-DE" sz="105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Formblatt</a:t>
            </a:r>
            <a:r>
              <a:rPr lang="de-DE" sz="1050" b="1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6</a:t>
            </a:r>
            <a:endParaRPr lang="de-DE" sz="105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9" name="Rechteck 8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00000000-0008-0000-1500-000009000000}"/>
              </a:ext>
            </a:extLst>
          </xdr:cNvPr>
          <xdr:cNvSpPr/>
        </xdr:nvSpPr>
        <xdr:spPr>
          <a:xfrm>
            <a:off x="8085259" y="53749"/>
            <a:ext cx="1080000" cy="288000"/>
          </a:xfrm>
          <a:prstGeom prst="rect">
            <a:avLst/>
          </a:prstGeom>
          <a:solidFill>
            <a:schemeClr val="bg1">
              <a:lumMod val="95000"/>
            </a:schemeClr>
          </a:solidFill>
          <a:ln w="63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36000" tIns="36000" rIns="36000" bIns="36000" rtlCol="0" anchor="ctr" anchorCtr="0"/>
          <a:lstStyle/>
          <a:p>
            <a:pPr algn="ctr"/>
            <a:r>
              <a:rPr lang="de-DE" sz="105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Formblatt</a:t>
            </a:r>
            <a:r>
              <a:rPr lang="de-DE" sz="1050" b="1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1</a:t>
            </a:r>
            <a:endParaRPr lang="de-DE" sz="105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</xdr:grpSp>
    <xdr:clientData/>
  </xdr:twoCellAnchor>
  <xdr:twoCellAnchor>
    <xdr:from>
      <xdr:col>13</xdr:col>
      <xdr:colOff>36634</xdr:colOff>
      <xdr:row>3</xdr:row>
      <xdr:rowOff>50686</xdr:rowOff>
    </xdr:from>
    <xdr:to>
      <xdr:col>14</xdr:col>
      <xdr:colOff>486519</xdr:colOff>
      <xdr:row>4</xdr:row>
      <xdr:rowOff>206200</xdr:rowOff>
    </xdr:to>
    <xdr:grpSp>
      <xdr:nvGrpSpPr>
        <xdr:cNvPr id="3" name="Gruppieren 2">
          <a:extLst>
            <a:ext uri="{FF2B5EF4-FFF2-40B4-BE49-F238E27FC236}">
              <a16:creationId xmlns:a16="http://schemas.microsoft.com/office/drawing/2014/main" id="{00000000-0008-0000-1500-000003000000}"/>
            </a:ext>
          </a:extLst>
        </xdr:cNvPr>
        <xdr:cNvGrpSpPr/>
      </xdr:nvGrpSpPr>
      <xdr:grpSpPr>
        <a:xfrm>
          <a:off x="7466134" y="50686"/>
          <a:ext cx="1080506" cy="635048"/>
          <a:chOff x="6923942" y="47625"/>
          <a:chExt cx="1080000" cy="631764"/>
        </a:xfrm>
      </xdr:grpSpPr>
      <xdr:sp macro="" textlink="">
        <xdr:nvSpPr>
          <xdr:cNvPr id="8" name="Rechteck 7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00000000-0008-0000-1500-000008000000}"/>
              </a:ext>
            </a:extLst>
          </xdr:cNvPr>
          <xdr:cNvSpPr/>
        </xdr:nvSpPr>
        <xdr:spPr>
          <a:xfrm>
            <a:off x="6923942" y="47625"/>
            <a:ext cx="1080000" cy="288000"/>
          </a:xfrm>
          <a:prstGeom prst="rect">
            <a:avLst/>
          </a:prstGeom>
          <a:solidFill>
            <a:schemeClr val="bg1">
              <a:lumMod val="95000"/>
            </a:schemeClr>
          </a:solidFill>
          <a:ln w="63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36000" tIns="36000" rIns="36000" bIns="36000" rtlCol="0" anchor="ctr" anchorCtr="0"/>
          <a:lstStyle/>
          <a:p>
            <a:pPr algn="ctr"/>
            <a:r>
              <a:rPr lang="de-DE" sz="105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Startseite</a:t>
            </a:r>
          </a:p>
        </xdr:txBody>
      </xdr:sp>
      <xdr:sp macro="" textlink="">
        <xdr:nvSpPr>
          <xdr:cNvPr id="10" name="Rechteck 9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00000000-0008-0000-1500-00000A000000}"/>
              </a:ext>
            </a:extLst>
          </xdr:cNvPr>
          <xdr:cNvSpPr/>
        </xdr:nvSpPr>
        <xdr:spPr>
          <a:xfrm>
            <a:off x="6923942" y="391389"/>
            <a:ext cx="1080000" cy="288000"/>
          </a:xfrm>
          <a:prstGeom prst="rect">
            <a:avLst/>
          </a:prstGeom>
          <a:solidFill>
            <a:schemeClr val="bg1">
              <a:lumMod val="95000"/>
            </a:schemeClr>
          </a:solidFill>
          <a:ln w="63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36000" tIns="36000" rIns="36000" bIns="36000" rtlCol="0" anchor="ctr" anchorCtr="0"/>
          <a:lstStyle/>
          <a:p>
            <a:pPr algn="ctr"/>
            <a:r>
              <a:rPr lang="de-DE" sz="105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Datensatz</a:t>
            </a:r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38261</xdr:colOff>
      <xdr:row>2</xdr:row>
      <xdr:rowOff>248253</xdr:rowOff>
    </xdr:from>
    <xdr:ext cx="2277207" cy="288412"/>
    <xdr:sp macro="" textlink="">
      <xdr:nvSpPr>
        <xdr:cNvPr id="49" name="Text Box 20">
          <a:extLst>
            <a:ext uri="{FF2B5EF4-FFF2-40B4-BE49-F238E27FC236}">
              <a16:creationId xmlns:a16="http://schemas.microsoft.com/office/drawing/2014/main" id="{00000000-0008-0000-1600-000031000000}"/>
            </a:ext>
          </a:extLst>
        </xdr:cNvPr>
        <xdr:cNvSpPr txBox="1">
          <a:spLocks noChangeArrowheads="1"/>
        </xdr:cNvSpPr>
      </xdr:nvSpPr>
      <xdr:spPr bwMode="auto">
        <a:xfrm>
          <a:off x="6937674" y="670666"/>
          <a:ext cx="2277207" cy="288412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ctr" upright="1">
          <a:spAutoFit/>
        </a:bodyPr>
        <a:lstStyle/>
        <a:p>
          <a:pPr algn="ctr" rtl="0">
            <a:defRPr sz="1000"/>
          </a:pPr>
          <a:r>
            <a:rPr lang="de-DE" sz="900" b="1" i="0" u="none" strike="noStrike" baseline="0">
              <a:solidFill>
                <a:srgbClr val="FF0000"/>
              </a:solidFill>
              <a:latin typeface="Arial"/>
              <a:cs typeface="Arial"/>
            </a:rPr>
            <a:t>Eigene Eintragungen bitte nur </a:t>
          </a:r>
        </a:p>
        <a:p>
          <a:pPr algn="ctr" rtl="0">
            <a:defRPr sz="1000"/>
          </a:pPr>
          <a:r>
            <a:rPr lang="de-DE" sz="900" b="1" i="0" u="none" strike="noStrike" baseline="0">
              <a:solidFill>
                <a:srgbClr val="FF0000"/>
              </a:solidFill>
              <a:latin typeface="Arial"/>
              <a:cs typeface="Arial"/>
            </a:rPr>
            <a:t>in die grün hinterlegten Felder!</a:t>
          </a:r>
        </a:p>
      </xdr:txBody>
    </xdr:sp>
    <xdr:clientData/>
  </xdr:oneCellAnchor>
  <xdr:twoCellAnchor>
    <xdr:from>
      <xdr:col>12</xdr:col>
      <xdr:colOff>564334</xdr:colOff>
      <xdr:row>0</xdr:row>
      <xdr:rowOff>0</xdr:rowOff>
    </xdr:from>
    <xdr:to>
      <xdr:col>15</xdr:col>
      <xdr:colOff>724805</xdr:colOff>
      <xdr:row>2</xdr:row>
      <xdr:rowOff>214129</xdr:rowOff>
    </xdr:to>
    <xdr:grpSp>
      <xdr:nvGrpSpPr>
        <xdr:cNvPr id="50" name="Gruppieren 49">
          <a:extLst>
            <a:ext uri="{FF2B5EF4-FFF2-40B4-BE49-F238E27FC236}">
              <a16:creationId xmlns:a16="http://schemas.microsoft.com/office/drawing/2014/main" id="{00000000-0008-0000-1600-000032000000}"/>
            </a:ext>
          </a:extLst>
        </xdr:cNvPr>
        <xdr:cNvGrpSpPr/>
      </xdr:nvGrpSpPr>
      <xdr:grpSpPr>
        <a:xfrm>
          <a:off x="7941879" y="0"/>
          <a:ext cx="2238653" cy="629765"/>
          <a:chOff x="8085259" y="53749"/>
          <a:chExt cx="2237654" cy="631763"/>
        </a:xfrm>
      </xdr:grpSpPr>
      <xdr:sp macro="" textlink="">
        <xdr:nvSpPr>
          <xdr:cNvPr id="51" name="Rechteck 50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00000000-0008-0000-1600-000033000000}"/>
              </a:ext>
            </a:extLst>
          </xdr:cNvPr>
          <xdr:cNvSpPr/>
        </xdr:nvSpPr>
        <xdr:spPr>
          <a:xfrm>
            <a:off x="8085259" y="397512"/>
            <a:ext cx="1080000" cy="288000"/>
          </a:xfrm>
          <a:prstGeom prst="rect">
            <a:avLst/>
          </a:prstGeom>
          <a:solidFill>
            <a:schemeClr val="bg1">
              <a:lumMod val="95000"/>
            </a:schemeClr>
          </a:solidFill>
          <a:ln w="63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36000" tIns="36000" rIns="36000" bIns="36000" rtlCol="0" anchor="ctr" anchorCtr="0"/>
          <a:lstStyle/>
          <a:p>
            <a:pPr algn="ctr"/>
            <a:r>
              <a:rPr lang="de-DE" sz="105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Formblatt</a:t>
            </a:r>
            <a:r>
              <a:rPr lang="de-DE" sz="1050" b="1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5</a:t>
            </a:r>
            <a:endParaRPr lang="de-DE" sz="105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52" name="Rechteck 51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00000000-0008-0000-1600-000034000000}"/>
              </a:ext>
            </a:extLst>
          </xdr:cNvPr>
          <xdr:cNvSpPr/>
        </xdr:nvSpPr>
        <xdr:spPr>
          <a:xfrm>
            <a:off x="8085259" y="53749"/>
            <a:ext cx="1080000" cy="288000"/>
          </a:xfrm>
          <a:prstGeom prst="rect">
            <a:avLst/>
          </a:prstGeom>
          <a:solidFill>
            <a:schemeClr val="bg1">
              <a:lumMod val="95000"/>
            </a:schemeClr>
          </a:solidFill>
          <a:ln w="63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36000" tIns="36000" rIns="36000" bIns="36000" rtlCol="0" anchor="ctr" anchorCtr="0"/>
          <a:lstStyle/>
          <a:p>
            <a:pPr algn="ctr"/>
            <a:r>
              <a:rPr lang="de-DE" sz="105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Formblatt</a:t>
            </a:r>
            <a:r>
              <a:rPr lang="de-DE" sz="1050" b="1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1</a:t>
            </a:r>
            <a:endParaRPr lang="de-DE" sz="105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56" name="Rechteck 55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00000000-0008-0000-1600-000038000000}"/>
              </a:ext>
            </a:extLst>
          </xdr:cNvPr>
          <xdr:cNvSpPr/>
        </xdr:nvSpPr>
        <xdr:spPr>
          <a:xfrm>
            <a:off x="9242913" y="56810"/>
            <a:ext cx="1080000" cy="288000"/>
          </a:xfrm>
          <a:prstGeom prst="rect">
            <a:avLst/>
          </a:prstGeom>
          <a:solidFill>
            <a:schemeClr val="bg1">
              <a:lumMod val="95000"/>
            </a:schemeClr>
          </a:solidFill>
          <a:ln w="63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36000" tIns="36000" rIns="36000" bIns="36000" rtlCol="0" anchor="ctr" anchorCtr="0"/>
          <a:lstStyle/>
          <a:p>
            <a:pPr algn="ctr"/>
            <a:r>
              <a:rPr lang="de-DE" sz="105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"Schultopf"</a:t>
            </a:r>
          </a:p>
        </xdr:txBody>
      </xdr:sp>
    </xdr:grpSp>
    <xdr:clientData/>
  </xdr:twoCellAnchor>
  <xdr:twoCellAnchor>
    <xdr:from>
      <xdr:col>11</xdr:col>
      <xdr:colOff>33132</xdr:colOff>
      <xdr:row>0</xdr:row>
      <xdr:rowOff>0</xdr:rowOff>
    </xdr:from>
    <xdr:to>
      <xdr:col>12</xdr:col>
      <xdr:colOff>483017</xdr:colOff>
      <xdr:row>2</xdr:row>
      <xdr:rowOff>214129</xdr:rowOff>
    </xdr:to>
    <xdr:grpSp>
      <xdr:nvGrpSpPr>
        <xdr:cNvPr id="53" name="Gruppieren 52">
          <a:extLst>
            <a:ext uri="{FF2B5EF4-FFF2-40B4-BE49-F238E27FC236}">
              <a16:creationId xmlns:a16="http://schemas.microsoft.com/office/drawing/2014/main" id="{00000000-0008-0000-1600-000035000000}"/>
            </a:ext>
          </a:extLst>
        </xdr:cNvPr>
        <xdr:cNvGrpSpPr/>
      </xdr:nvGrpSpPr>
      <xdr:grpSpPr>
        <a:xfrm>
          <a:off x="6778564" y="0"/>
          <a:ext cx="1081998" cy="629765"/>
          <a:chOff x="6923942" y="47625"/>
          <a:chExt cx="1080000" cy="631764"/>
        </a:xfrm>
      </xdr:grpSpPr>
      <xdr:sp macro="" textlink="">
        <xdr:nvSpPr>
          <xdr:cNvPr id="54" name="Rechteck 53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00000000-0008-0000-1600-000036000000}"/>
              </a:ext>
            </a:extLst>
          </xdr:cNvPr>
          <xdr:cNvSpPr/>
        </xdr:nvSpPr>
        <xdr:spPr>
          <a:xfrm>
            <a:off x="6923942" y="47625"/>
            <a:ext cx="1080000" cy="288000"/>
          </a:xfrm>
          <a:prstGeom prst="rect">
            <a:avLst/>
          </a:prstGeom>
          <a:solidFill>
            <a:schemeClr val="bg1">
              <a:lumMod val="95000"/>
            </a:schemeClr>
          </a:solidFill>
          <a:ln w="63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36000" tIns="36000" rIns="36000" bIns="36000" rtlCol="0" anchor="ctr" anchorCtr="0"/>
          <a:lstStyle/>
          <a:p>
            <a:pPr algn="ctr"/>
            <a:r>
              <a:rPr lang="de-DE" sz="105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Startseite</a:t>
            </a:r>
          </a:p>
        </xdr:txBody>
      </xdr:sp>
      <xdr:sp macro="" textlink="">
        <xdr:nvSpPr>
          <xdr:cNvPr id="55" name="Rechteck 54">
            <a:hlinkClick xmlns:r="http://schemas.openxmlformats.org/officeDocument/2006/relationships" r:id="rId5"/>
            <a:extLst>
              <a:ext uri="{FF2B5EF4-FFF2-40B4-BE49-F238E27FC236}">
                <a16:creationId xmlns:a16="http://schemas.microsoft.com/office/drawing/2014/main" id="{00000000-0008-0000-1600-000037000000}"/>
              </a:ext>
            </a:extLst>
          </xdr:cNvPr>
          <xdr:cNvSpPr/>
        </xdr:nvSpPr>
        <xdr:spPr>
          <a:xfrm>
            <a:off x="6923942" y="391389"/>
            <a:ext cx="1080000" cy="288000"/>
          </a:xfrm>
          <a:prstGeom prst="rect">
            <a:avLst/>
          </a:prstGeom>
          <a:solidFill>
            <a:schemeClr val="bg1">
              <a:lumMod val="95000"/>
            </a:schemeClr>
          </a:solidFill>
          <a:ln w="63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36000" tIns="36000" rIns="36000" bIns="36000" rtlCol="0" anchor="ctr" anchorCtr="0"/>
          <a:lstStyle/>
          <a:p>
            <a:pPr algn="ctr"/>
            <a:r>
              <a:rPr lang="de-DE" sz="105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Datensatz</a:t>
            </a:r>
          </a:p>
        </xdr:txBody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21248</xdr:colOff>
      <xdr:row>0</xdr:row>
      <xdr:rowOff>413971</xdr:rowOff>
    </xdr:from>
    <xdr:to>
      <xdr:col>8</xdr:col>
      <xdr:colOff>373673</xdr:colOff>
      <xdr:row>0</xdr:row>
      <xdr:rowOff>711571</xdr:rowOff>
    </xdr:to>
    <xdr:sp macro="" textlink="">
      <xdr:nvSpPr>
        <xdr:cNvPr id="5163" name="Text Box 43">
          <a:extLst>
            <a:ext uri="{FF2B5EF4-FFF2-40B4-BE49-F238E27FC236}">
              <a16:creationId xmlns:a16="http://schemas.microsoft.com/office/drawing/2014/main" id="{00000000-0008-0000-1700-00002B140000}"/>
            </a:ext>
          </a:extLst>
        </xdr:cNvPr>
        <xdr:cNvSpPr txBox="1">
          <a:spLocks noChangeArrowheads="1"/>
        </xdr:cNvSpPr>
      </xdr:nvSpPr>
      <xdr:spPr bwMode="auto">
        <a:xfrm>
          <a:off x="6512902" y="423496"/>
          <a:ext cx="726098" cy="2880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Einzeltages-unterricht</a:t>
          </a:r>
        </a:p>
      </xdr:txBody>
    </xdr:sp>
    <xdr:clientData/>
  </xdr:twoCellAnchor>
  <xdr:twoCellAnchor>
    <xdr:from>
      <xdr:col>9</xdr:col>
      <xdr:colOff>28575</xdr:colOff>
      <xdr:row>0</xdr:row>
      <xdr:rowOff>413971</xdr:rowOff>
    </xdr:from>
    <xdr:to>
      <xdr:col>11</xdr:col>
      <xdr:colOff>0</xdr:colOff>
      <xdr:row>0</xdr:row>
      <xdr:rowOff>711571</xdr:rowOff>
    </xdr:to>
    <xdr:sp macro="" textlink="">
      <xdr:nvSpPr>
        <xdr:cNvPr id="5164" name="Text Box 44">
          <a:extLst>
            <a:ext uri="{FF2B5EF4-FFF2-40B4-BE49-F238E27FC236}">
              <a16:creationId xmlns:a16="http://schemas.microsoft.com/office/drawing/2014/main" id="{00000000-0008-0000-1700-00002C140000}"/>
            </a:ext>
          </a:extLst>
        </xdr:cNvPr>
        <xdr:cNvSpPr txBox="1">
          <a:spLocks noChangeArrowheads="1"/>
        </xdr:cNvSpPr>
      </xdr:nvSpPr>
      <xdr:spPr bwMode="auto">
        <a:xfrm>
          <a:off x="7274902" y="423496"/>
          <a:ext cx="770060" cy="2880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Block-</a:t>
          </a: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unterricht</a:t>
          </a:r>
        </a:p>
      </xdr:txBody>
    </xdr:sp>
    <xdr:clientData/>
  </xdr:twoCellAnchor>
  <xdr:twoCellAnchor>
    <xdr:from>
      <xdr:col>0</xdr:col>
      <xdr:colOff>9525</xdr:colOff>
      <xdr:row>0</xdr:row>
      <xdr:rowOff>0</xdr:rowOff>
    </xdr:from>
    <xdr:to>
      <xdr:col>14</xdr:col>
      <xdr:colOff>9525</xdr:colOff>
      <xdr:row>0</xdr:row>
      <xdr:rowOff>419100</xdr:rowOff>
    </xdr:to>
    <xdr:sp macro="" textlink="">
      <xdr:nvSpPr>
        <xdr:cNvPr id="618528" name="AutoShape 63">
          <a:extLst>
            <a:ext uri="{FF2B5EF4-FFF2-40B4-BE49-F238E27FC236}">
              <a16:creationId xmlns:a16="http://schemas.microsoft.com/office/drawing/2014/main" id="{00000000-0008-0000-1700-000020700900}"/>
            </a:ext>
          </a:extLst>
        </xdr:cNvPr>
        <xdr:cNvSpPr>
          <a:spLocks noChangeArrowheads="1"/>
        </xdr:cNvSpPr>
      </xdr:nvSpPr>
      <xdr:spPr bwMode="auto">
        <a:xfrm>
          <a:off x="9525" y="0"/>
          <a:ext cx="24955500" cy="419100"/>
        </a:xfrm>
        <a:prstGeom prst="roundRect">
          <a:avLst>
            <a:gd name="adj" fmla="val 292"/>
          </a:avLst>
        </a:prstGeom>
        <a:blipFill dpi="0" rotWithShape="0">
          <a:blip xmlns:r="http://schemas.openxmlformats.org/officeDocument/2006/relationships" r:embed="rId1"/>
          <a:srcRect/>
          <a:tile tx="0" ty="0" sx="100000" sy="100000" flip="none" algn="tl"/>
        </a:blip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9525</xdr:colOff>
      <xdr:row>0</xdr:row>
      <xdr:rowOff>9525</xdr:rowOff>
    </xdr:from>
    <xdr:to>
      <xdr:col>1</xdr:col>
      <xdr:colOff>200025</xdr:colOff>
      <xdr:row>0</xdr:row>
      <xdr:rowOff>419100</xdr:rowOff>
    </xdr:to>
    <xdr:pic>
      <xdr:nvPicPr>
        <xdr:cNvPr id="618529" name="Picture 61" descr="wappen">
          <a:extLst>
            <a:ext uri="{FF2B5EF4-FFF2-40B4-BE49-F238E27FC236}">
              <a16:creationId xmlns:a16="http://schemas.microsoft.com/office/drawing/2014/main" id="{00000000-0008-0000-1700-000021700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9525"/>
          <a:ext cx="695325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121120</xdr:colOff>
      <xdr:row>0</xdr:row>
      <xdr:rowOff>28575</xdr:rowOff>
    </xdr:from>
    <xdr:to>
      <xdr:col>5</xdr:col>
      <xdr:colOff>2621860</xdr:colOff>
      <xdr:row>0</xdr:row>
      <xdr:rowOff>419100</xdr:rowOff>
    </xdr:to>
    <xdr:sp macro="" textlink="">
      <xdr:nvSpPr>
        <xdr:cNvPr id="5184" name="Text Box 64">
          <a:extLst>
            <a:ext uri="{FF2B5EF4-FFF2-40B4-BE49-F238E27FC236}">
              <a16:creationId xmlns:a16="http://schemas.microsoft.com/office/drawing/2014/main" id="{00000000-0008-0000-1700-000040140000}"/>
            </a:ext>
          </a:extLst>
        </xdr:cNvPr>
        <xdr:cNvSpPr txBox="1">
          <a:spLocks noChangeArrowheads="1"/>
        </xdr:cNvSpPr>
      </xdr:nvSpPr>
      <xdr:spPr bwMode="auto">
        <a:xfrm>
          <a:off x="1115383" y="28575"/>
          <a:ext cx="4100182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de-DE" sz="1100" b="1" i="0" u="none" strike="noStrike" baseline="0">
              <a:solidFill>
                <a:srgbClr val="0000FF"/>
              </a:solidFill>
              <a:latin typeface="Arial"/>
              <a:cs typeface="Arial"/>
            </a:rPr>
            <a:t>Bayerisches Staatsministerium</a:t>
          </a:r>
        </a:p>
        <a:p>
          <a:pPr algn="l" rtl="0">
            <a:defRPr sz="1000"/>
          </a:pPr>
          <a:r>
            <a:rPr lang="de-DE" sz="1100" b="1" i="0" u="none" strike="noStrike" baseline="0">
              <a:solidFill>
                <a:srgbClr val="0000FF"/>
              </a:solidFill>
              <a:latin typeface="Arial"/>
              <a:cs typeface="Arial"/>
            </a:rPr>
            <a:t>für Unterricht und Kultus</a:t>
          </a:r>
        </a:p>
      </xdr:txBody>
    </xdr:sp>
    <xdr:clientData/>
  </xdr:twoCellAnchor>
  <xdr:twoCellAnchor>
    <xdr:from>
      <xdr:col>5</xdr:col>
      <xdr:colOff>3098863</xdr:colOff>
      <xdr:row>0</xdr:row>
      <xdr:rowOff>49713</xdr:rowOff>
    </xdr:from>
    <xdr:to>
      <xdr:col>6</xdr:col>
      <xdr:colOff>435124</xdr:colOff>
      <xdr:row>0</xdr:row>
      <xdr:rowOff>337713</xdr:rowOff>
    </xdr:to>
    <xdr:sp macro="" textlink="">
      <xdr:nvSpPr>
        <xdr:cNvPr id="12" name="Rechteck 1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1700-00000C000000}"/>
            </a:ext>
          </a:extLst>
        </xdr:cNvPr>
        <xdr:cNvSpPr/>
      </xdr:nvSpPr>
      <xdr:spPr>
        <a:xfrm>
          <a:off x="5827983" y="49713"/>
          <a:ext cx="1080000" cy="288000"/>
        </a:xfrm>
        <a:prstGeom prst="rect">
          <a:avLst/>
        </a:prstGeom>
        <a:solidFill>
          <a:schemeClr val="bg1">
            <a:lumMod val="95000"/>
          </a:schemeClr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de-DE" sz="105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Formblatt</a:t>
          </a:r>
          <a:r>
            <a:rPr lang="de-DE" sz="105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5</a:t>
          </a:r>
          <a:endParaRPr lang="de-DE" sz="105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1951138</xdr:colOff>
      <xdr:row>0</xdr:row>
      <xdr:rowOff>49713</xdr:rowOff>
    </xdr:from>
    <xdr:to>
      <xdr:col>5</xdr:col>
      <xdr:colOff>3031138</xdr:colOff>
      <xdr:row>0</xdr:row>
      <xdr:rowOff>337713</xdr:rowOff>
    </xdr:to>
    <xdr:sp macro="" textlink="">
      <xdr:nvSpPr>
        <xdr:cNvPr id="13" name="Rechteck 12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1700-00000D000000}"/>
            </a:ext>
          </a:extLst>
        </xdr:cNvPr>
        <xdr:cNvSpPr/>
      </xdr:nvSpPr>
      <xdr:spPr>
        <a:xfrm>
          <a:off x="4680258" y="49713"/>
          <a:ext cx="1080000" cy="288000"/>
        </a:xfrm>
        <a:prstGeom prst="rect">
          <a:avLst/>
        </a:prstGeom>
        <a:solidFill>
          <a:schemeClr val="bg1">
            <a:lumMod val="95000"/>
          </a:schemeClr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de-DE" sz="105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Formblatt</a:t>
          </a:r>
          <a:r>
            <a:rPr lang="de-DE" sz="105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1</a:t>
          </a:r>
          <a:endParaRPr lang="de-DE" sz="105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803413</xdr:colOff>
      <xdr:row>0</xdr:row>
      <xdr:rowOff>49713</xdr:rowOff>
    </xdr:from>
    <xdr:to>
      <xdr:col>5</xdr:col>
      <xdr:colOff>1883413</xdr:colOff>
      <xdr:row>0</xdr:row>
      <xdr:rowOff>337713</xdr:rowOff>
    </xdr:to>
    <xdr:sp macro="" textlink="">
      <xdr:nvSpPr>
        <xdr:cNvPr id="15" name="Rechteck 1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1700-00000F000000}"/>
            </a:ext>
          </a:extLst>
        </xdr:cNvPr>
        <xdr:cNvSpPr/>
      </xdr:nvSpPr>
      <xdr:spPr>
        <a:xfrm>
          <a:off x="3532533" y="49713"/>
          <a:ext cx="1080000" cy="288000"/>
        </a:xfrm>
        <a:prstGeom prst="rect">
          <a:avLst/>
        </a:prstGeom>
        <a:solidFill>
          <a:schemeClr val="bg1">
            <a:lumMod val="95000"/>
          </a:schemeClr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de-DE" sz="105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Startseite</a:t>
          </a:r>
        </a:p>
      </xdr:txBody>
    </xdr:sp>
    <xdr:clientData/>
  </xdr:twoCellAnchor>
  <xdr:twoCellAnchor>
    <xdr:from>
      <xdr:col>6</xdr:col>
      <xdr:colOff>502850</xdr:colOff>
      <xdr:row>0</xdr:row>
      <xdr:rowOff>49713</xdr:rowOff>
    </xdr:from>
    <xdr:to>
      <xdr:col>9</xdr:col>
      <xdr:colOff>872</xdr:colOff>
      <xdr:row>0</xdr:row>
      <xdr:rowOff>337713</xdr:rowOff>
    </xdr:to>
    <xdr:sp macro="" textlink="">
      <xdr:nvSpPr>
        <xdr:cNvPr id="17" name="Rechteck 1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1700-000011000000}"/>
            </a:ext>
          </a:extLst>
        </xdr:cNvPr>
        <xdr:cNvSpPr/>
      </xdr:nvSpPr>
      <xdr:spPr>
        <a:xfrm>
          <a:off x="6975709" y="49713"/>
          <a:ext cx="1080000" cy="288000"/>
        </a:xfrm>
        <a:prstGeom prst="rect">
          <a:avLst/>
        </a:prstGeom>
        <a:solidFill>
          <a:schemeClr val="bg1">
            <a:lumMod val="95000"/>
          </a:schemeClr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de-DE" sz="105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Formblatt</a:t>
          </a:r>
          <a:r>
            <a:rPr lang="de-DE" sz="105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6</a:t>
          </a:r>
          <a:endParaRPr lang="de-DE" sz="105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25643</xdr:colOff>
      <xdr:row>0</xdr:row>
      <xdr:rowOff>18318</xdr:rowOff>
    </xdr:from>
    <xdr:to>
      <xdr:col>6</xdr:col>
      <xdr:colOff>266711</xdr:colOff>
      <xdr:row>1</xdr:row>
      <xdr:rowOff>86510</xdr:rowOff>
    </xdr:to>
    <xdr:sp macro="" textlink="">
      <xdr:nvSpPr>
        <xdr:cNvPr id="6" name="Rechteck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800-000006000000}"/>
            </a:ext>
          </a:extLst>
        </xdr:cNvPr>
        <xdr:cNvSpPr/>
      </xdr:nvSpPr>
      <xdr:spPr>
        <a:xfrm>
          <a:off x="7253653" y="18318"/>
          <a:ext cx="1080000" cy="288000"/>
        </a:xfrm>
        <a:prstGeom prst="rect">
          <a:avLst/>
        </a:prstGeom>
        <a:solidFill>
          <a:schemeClr val="bg1">
            <a:lumMod val="95000"/>
          </a:schemeClr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de-DE" sz="105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Startseite</a:t>
          </a:r>
        </a:p>
      </xdr:txBody>
    </xdr:sp>
    <xdr:clientData/>
  </xdr:twoCellAnchor>
  <xdr:twoCellAnchor>
    <xdr:from>
      <xdr:col>5</xdr:col>
      <xdr:colOff>25643</xdr:colOff>
      <xdr:row>1</xdr:row>
      <xdr:rowOff>137845</xdr:rowOff>
    </xdr:from>
    <xdr:to>
      <xdr:col>6</xdr:col>
      <xdr:colOff>266711</xdr:colOff>
      <xdr:row>3</xdr:row>
      <xdr:rowOff>44338</xdr:rowOff>
    </xdr:to>
    <xdr:sp macro="" textlink="">
      <xdr:nvSpPr>
        <xdr:cNvPr id="8" name="Rechteck 7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800-000008000000}"/>
            </a:ext>
          </a:extLst>
        </xdr:cNvPr>
        <xdr:cNvSpPr/>
      </xdr:nvSpPr>
      <xdr:spPr>
        <a:xfrm>
          <a:off x="8048624" y="364980"/>
          <a:ext cx="1076337" cy="316800"/>
        </a:xfrm>
        <a:prstGeom prst="rect">
          <a:avLst/>
        </a:prstGeom>
        <a:solidFill>
          <a:schemeClr val="bg1">
            <a:lumMod val="95000"/>
          </a:schemeClr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de-DE" sz="105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Datensatz</a:t>
          </a:r>
        </a:p>
      </xdr:txBody>
    </xdr:sp>
    <xdr:clientData/>
  </xdr:twoCellAnchor>
  <xdr:twoCellAnchor>
    <xdr:from>
      <xdr:col>5</xdr:col>
      <xdr:colOff>25643</xdr:colOff>
      <xdr:row>3</xdr:row>
      <xdr:rowOff>92517</xdr:rowOff>
    </xdr:from>
    <xdr:to>
      <xdr:col>6</xdr:col>
      <xdr:colOff>266711</xdr:colOff>
      <xdr:row>5</xdr:row>
      <xdr:rowOff>35644</xdr:rowOff>
    </xdr:to>
    <xdr:sp macro="" textlink="">
      <xdr:nvSpPr>
        <xdr:cNvPr id="9" name="Rechteck 8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1800-000009000000}"/>
            </a:ext>
          </a:extLst>
        </xdr:cNvPr>
        <xdr:cNvSpPr/>
      </xdr:nvSpPr>
      <xdr:spPr>
        <a:xfrm>
          <a:off x="8048624" y="729959"/>
          <a:ext cx="1076337" cy="316800"/>
        </a:xfrm>
        <a:prstGeom prst="rect">
          <a:avLst/>
        </a:prstGeom>
        <a:solidFill>
          <a:schemeClr val="bg1">
            <a:lumMod val="95000"/>
          </a:schemeClr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lang="de-DE" sz="105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Formblatt</a:t>
          </a:r>
          <a:r>
            <a:rPr lang="de-DE" sz="105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1</a:t>
          </a:r>
          <a:endParaRPr lang="de-DE" sz="105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7D0207-113D-4E18-82A2-948146CD32F8}">
  <sheetPr>
    <tabColor rgb="FFFF0000"/>
  </sheetPr>
  <dimension ref="A1:CK120"/>
  <sheetViews>
    <sheetView topLeftCell="A10" zoomScale="130" zoomScaleNormal="130" zoomScaleSheetLayoutView="100" workbookViewId="0">
      <selection activeCell="A39" sqref="A39:XFD39"/>
    </sheetView>
  </sheetViews>
  <sheetFormatPr baseColWidth="10" defaultRowHeight="12.75" x14ac:dyDescent="0.2"/>
  <cols>
    <col min="6" max="6" width="53.875" bestFit="1" customWidth="1"/>
    <col min="12" max="12" width="18.25" bestFit="1" customWidth="1"/>
    <col min="13" max="13" width="45.875" customWidth="1"/>
    <col min="14" max="14" width="183" customWidth="1"/>
    <col min="15" max="15" width="49.625" style="183" customWidth="1"/>
    <col min="16" max="16" width="11" style="183"/>
  </cols>
  <sheetData>
    <row r="1" spans="1:17" ht="15.75" x14ac:dyDescent="0.25">
      <c r="A1" s="182" t="s">
        <v>1763</v>
      </c>
    </row>
    <row r="2" spans="1:17" s="180" customFormat="1" ht="12.75" customHeight="1" x14ac:dyDescent="0.2">
      <c r="A2" s="55"/>
      <c r="B2" s="35"/>
      <c r="C2" s="52"/>
      <c r="D2" s="53"/>
      <c r="E2" s="53"/>
      <c r="F2" s="54"/>
      <c r="G2" s="179"/>
      <c r="H2" s="55"/>
      <c r="I2" s="55"/>
      <c r="J2" s="55"/>
      <c r="K2" s="55"/>
      <c r="L2" s="55"/>
      <c r="M2" s="55"/>
      <c r="N2" s="55"/>
      <c r="O2" s="183"/>
      <c r="P2" s="183"/>
    </row>
    <row r="3" spans="1:17" s="180" customFormat="1" ht="15.75" x14ac:dyDescent="0.25">
      <c r="A3" s="182" t="s">
        <v>1705</v>
      </c>
      <c r="B3" s="35"/>
      <c r="C3" s="52"/>
      <c r="D3" s="53"/>
      <c r="E3" s="53"/>
      <c r="F3" s="54"/>
      <c r="G3" s="179"/>
      <c r="H3" s="55"/>
      <c r="I3" s="55"/>
      <c r="J3" s="55"/>
      <c r="K3" s="55"/>
      <c r="L3" s="55"/>
      <c r="M3" s="55"/>
      <c r="N3" s="55"/>
      <c r="O3" s="183"/>
      <c r="P3" s="183"/>
    </row>
    <row r="4" spans="1:17" s="180" customFormat="1" ht="33.75" x14ac:dyDescent="0.2">
      <c r="A4" s="470" t="s">
        <v>1855</v>
      </c>
      <c r="B4" s="330" t="s">
        <v>769</v>
      </c>
      <c r="C4" s="331" t="s">
        <v>1854</v>
      </c>
      <c r="D4" s="331" t="s">
        <v>781</v>
      </c>
      <c r="E4" s="331" t="s">
        <v>782</v>
      </c>
      <c r="F4" s="33" t="s">
        <v>1960</v>
      </c>
      <c r="G4" s="354" t="s">
        <v>1957</v>
      </c>
      <c r="H4" s="500" t="s">
        <v>1961</v>
      </c>
      <c r="I4" s="354" t="s">
        <v>1962</v>
      </c>
      <c r="J4" s="354" t="s">
        <v>1961</v>
      </c>
      <c r="K4" s="354" t="s">
        <v>1962</v>
      </c>
      <c r="L4" s="33" t="s">
        <v>786</v>
      </c>
      <c r="M4" s="232" t="s">
        <v>787</v>
      </c>
      <c r="N4" s="232" t="s">
        <v>788</v>
      </c>
      <c r="O4" s="397" t="s">
        <v>1359</v>
      </c>
      <c r="P4" s="397" t="s">
        <v>1360</v>
      </c>
    </row>
    <row r="5" spans="1:17" s="374" customFormat="1" ht="13.15" customHeight="1" x14ac:dyDescent="0.2">
      <c r="A5" s="214" t="str">
        <f>IF(OR(E5="00",E5=""),"",IF(OR(C5="3011.10",C5="3012.10",C5="3013.10"),"05",IF(OR(C5="3008.10",C5="3008.11"),"00",IF(C5="3003.10","07",IF(OR(G5="DBFH",G5="DBFH - BG"),"10",IF(G5="Hochschule Dual","25",IF(ISERROR(FIND("BGJ",F5)),IF(B5&gt;=99500,VLOOKUP(B5,Maske!$I$23:$J$79,2,FALSE),VLOOKUP($E5,Maske!$I$19:$J$23,2,FALSE)),"06")))))))</f>
        <v/>
      </c>
      <c r="B5" s="210">
        <v>15305</v>
      </c>
      <c r="C5" s="211"/>
      <c r="D5" s="212" t="str">
        <f t="shared" ref="D5:D13" si="0">LEFT(C5,4)</f>
        <v/>
      </c>
      <c r="E5" s="212"/>
      <c r="F5" s="349" t="s">
        <v>566</v>
      </c>
      <c r="G5" s="215"/>
      <c r="H5" s="215"/>
      <c r="I5" s="214"/>
      <c r="J5" s="215"/>
      <c r="K5" s="214"/>
      <c r="L5" s="214"/>
      <c r="M5" s="214"/>
      <c r="N5" s="349"/>
      <c r="O5" s="209" t="s">
        <v>2422</v>
      </c>
      <c r="P5" s="209" t="s">
        <v>2383</v>
      </c>
      <c r="Q5" s="454"/>
    </row>
    <row r="6" spans="1:17" s="374" customFormat="1" ht="13.15" customHeight="1" x14ac:dyDescent="0.2">
      <c r="A6" s="214" t="str">
        <f>IF(OR(E6="00",E6=""),"",IF(OR(C6="3011.10",C6="3012.10",C6="3013.10"),"05",IF(OR(C6="3008.10",C6="3008.11"),"00",IF(C6="3003.10","07",IF(OR(G6="DBFH",G6="DBFH - BG"),"10",IF(G6="Hochschule Dual","25",IF(ISERROR(FIND("BGJ",F6)),IF(B6&gt;=99500,VLOOKUP(B6,Maske!$I$23:$J$79,2,FALSE),VLOOKUP($E6,Maske!$I$19:$J$23,2,FALSE)),"06")))))))</f>
        <v/>
      </c>
      <c r="B6" s="210">
        <v>15309</v>
      </c>
      <c r="C6" s="211"/>
      <c r="D6" s="212" t="str">
        <f t="shared" si="0"/>
        <v/>
      </c>
      <c r="E6" s="212"/>
      <c r="F6" s="213" t="s">
        <v>1383</v>
      </c>
      <c r="G6" s="215"/>
      <c r="H6" s="215"/>
      <c r="I6" s="214"/>
      <c r="J6" s="215"/>
      <c r="K6" s="214"/>
      <c r="L6" s="214"/>
      <c r="M6" s="214"/>
      <c r="N6" s="214"/>
      <c r="O6" s="209" t="s">
        <v>2422</v>
      </c>
      <c r="P6" s="209" t="s">
        <v>2383</v>
      </c>
      <c r="Q6" s="454"/>
    </row>
    <row r="7" spans="1:17" s="374" customFormat="1" ht="13.15" customHeight="1" x14ac:dyDescent="0.2">
      <c r="A7" s="214" t="str">
        <f>IF(OR(E7="00",E7=""),"",IF(OR(C7="3011.10",C7="3012.10",C7="3013.10"),"05",IF(OR(C7="3008.10",C7="3008.11"),"00",IF(C7="3003.10","07",IF(OR(G7="DBFH",G7="DBFH - BG"),"10",IF(G7="Hochschule Dual","25",IF(ISERROR(FIND("BGJ",F7)),IF(B7&gt;=99500,VLOOKUP(B7,Maske!$I$23:$J$79,2,FALSE),VLOOKUP($E7,Maske!$I$19:$J$23,2,FALSE)),"06")))))))</f>
        <v/>
      </c>
      <c r="B7" s="210">
        <v>15308</v>
      </c>
      <c r="C7" s="219"/>
      <c r="D7" s="212" t="str">
        <f t="shared" si="0"/>
        <v/>
      </c>
      <c r="E7" s="212"/>
      <c r="F7" s="213" t="s">
        <v>1382</v>
      </c>
      <c r="G7" s="215"/>
      <c r="H7" s="215"/>
      <c r="I7" s="214"/>
      <c r="J7" s="215"/>
      <c r="K7" s="214"/>
      <c r="L7" s="214"/>
      <c r="M7" s="214"/>
      <c r="N7" s="214"/>
      <c r="O7" s="209" t="s">
        <v>2422</v>
      </c>
      <c r="P7" s="209" t="s">
        <v>2383</v>
      </c>
      <c r="Q7" s="454"/>
    </row>
    <row r="8" spans="1:17" s="374" customFormat="1" ht="13.15" customHeight="1" x14ac:dyDescent="0.2">
      <c r="A8" s="214" t="str">
        <f>IF(OR(E8="00",E8=""),"",IF(OR(C8="3011.10",C8="3012.10",C8="3013.10"),"05",IF(OR(C8="3008.10",C8="3008.11"),"00",IF(C8="3003.10","07",IF(OR(G8="DBFH",G8="DBFH - BG"),"10",IF(G8="Hochschule Dual","25",IF(ISERROR(FIND("BGJ",F8)),IF(B8&gt;=99500,VLOOKUP(B8,Maske!$I$23:$J$79,2,FALSE),VLOOKUP($E8,Maske!$I$19:$J$23,2,FALSE)),"06")))))))</f>
        <v/>
      </c>
      <c r="B8" s="210">
        <v>15308</v>
      </c>
      <c r="C8" s="219"/>
      <c r="D8" s="212" t="str">
        <f t="shared" si="0"/>
        <v/>
      </c>
      <c r="E8" s="212"/>
      <c r="F8" s="213" t="s">
        <v>1382</v>
      </c>
      <c r="G8" s="215"/>
      <c r="H8" s="215"/>
      <c r="I8" s="214"/>
      <c r="J8" s="215"/>
      <c r="K8" s="214"/>
      <c r="L8" s="214"/>
      <c r="M8" s="214"/>
      <c r="N8" s="349"/>
      <c r="O8" s="209" t="s">
        <v>2422</v>
      </c>
      <c r="P8" s="209" t="s">
        <v>2383</v>
      </c>
      <c r="Q8" s="454"/>
    </row>
    <row r="9" spans="1:17" s="374" customFormat="1" ht="13.15" customHeight="1" x14ac:dyDescent="0.2">
      <c r="A9" s="214" t="str">
        <f>IF(OR(E9="00",E9=""),"",IF(OR(C9="3011.10",C9="3012.10",C9="3013.10"),"05",IF(OR(C9="3008.10",C9="3008.11"),"00",IF(C9="3003.10","07",IF(OR(G9="DBFH",G9="DBFH - BG"),"10",IF(G9="Hochschule Dual","25",IF(ISERROR(FIND("BGJ",F9)),IF(B9&gt;=99500,VLOOKUP(B9,Maske!$I$23:$J$79,2,FALSE),VLOOKUP($E9,Maske!$I$19:$J$23,2,FALSE)),"06")))))))</f>
        <v/>
      </c>
      <c r="B9" s="210">
        <v>15302</v>
      </c>
      <c r="C9" s="211"/>
      <c r="D9" s="212" t="str">
        <f t="shared" si="0"/>
        <v/>
      </c>
      <c r="E9" s="212"/>
      <c r="F9" s="349" t="s">
        <v>826</v>
      </c>
      <c r="G9" s="215"/>
      <c r="H9" s="215"/>
      <c r="I9" s="214"/>
      <c r="J9" s="215"/>
      <c r="K9" s="214"/>
      <c r="L9" s="214"/>
      <c r="M9" s="214"/>
      <c r="N9" s="214"/>
      <c r="O9" s="209" t="s">
        <v>2422</v>
      </c>
      <c r="P9" s="209" t="s">
        <v>2383</v>
      </c>
      <c r="Q9" s="454"/>
    </row>
    <row r="10" spans="1:17" s="374" customFormat="1" ht="13.15" customHeight="1" x14ac:dyDescent="0.2">
      <c r="A10" s="214" t="str">
        <f>IF(OR(E10="00",E10=""),"",IF(OR(C10="3011.10",C10="3012.10",C10="3013.10"),"05",IF(OR(C10="3008.10",C10="3008.11"),"00",IF(C10="3003.10","07",IF(OR(G10="DBFH",G10="DBFH - BG"),"10",IF(G10="Hochschule Dual","25",IF(ISERROR(FIND("BGJ",F10)),IF(B10&gt;=99500,VLOOKUP(B10,Maske!$I$23:$J$79,2,FALSE),VLOOKUP($E10,Maske!$I$19:$J$23,2,FALSE)),"06")))))))</f>
        <v/>
      </c>
      <c r="B10" s="210">
        <v>15303</v>
      </c>
      <c r="C10" s="211"/>
      <c r="D10" s="212" t="str">
        <f t="shared" si="0"/>
        <v/>
      </c>
      <c r="E10" s="212"/>
      <c r="F10" s="349" t="s">
        <v>829</v>
      </c>
      <c r="G10" s="215"/>
      <c r="H10" s="215"/>
      <c r="I10" s="214"/>
      <c r="J10" s="215"/>
      <c r="K10" s="214"/>
      <c r="L10" s="214"/>
      <c r="M10" s="214"/>
      <c r="N10" s="214"/>
      <c r="O10" s="209" t="s">
        <v>2422</v>
      </c>
      <c r="P10" s="209" t="s">
        <v>2383</v>
      </c>
      <c r="Q10" s="454"/>
    </row>
    <row r="11" spans="1:17" s="374" customFormat="1" ht="13.15" customHeight="1" x14ac:dyDescent="0.2">
      <c r="A11" s="214" t="str">
        <f>IF(OR(E11="00",E11=""),"",IF(OR(C11="3011.10",C11="3012.10",C11="3013.10"),"05",IF(OR(C11="3008.10",C11="3008.11"),"00",IF(C11="3003.10","07",IF(OR(G11="DBFH",G11="DBFH - BG"),"10",IF(G11="Hochschule Dual","25",IF(ISERROR(FIND("BGJ",F11)),IF(B11&gt;=99500,VLOOKUP(B11,Maske!$I$23:$J$79,2,FALSE),VLOOKUP($E11,Maske!$I$19:$J$23,2,FALSE)),"06")))))))</f>
        <v/>
      </c>
      <c r="B11" s="210">
        <v>15303</v>
      </c>
      <c r="C11" s="211"/>
      <c r="D11" s="212" t="str">
        <f t="shared" si="0"/>
        <v/>
      </c>
      <c r="E11" s="212"/>
      <c r="F11" s="349" t="s">
        <v>829</v>
      </c>
      <c r="G11" s="215"/>
      <c r="H11" s="215"/>
      <c r="I11" s="214"/>
      <c r="J11" s="215"/>
      <c r="K11" s="214"/>
      <c r="L11" s="214"/>
      <c r="M11" s="214"/>
      <c r="N11" s="214"/>
      <c r="O11" s="209" t="s">
        <v>2422</v>
      </c>
      <c r="P11" s="209" t="s">
        <v>2383</v>
      </c>
      <c r="Q11" s="454"/>
    </row>
    <row r="12" spans="1:17" s="374" customFormat="1" ht="13.15" customHeight="1" x14ac:dyDescent="0.2">
      <c r="A12" s="214" t="str">
        <f>IF(OR(E12="00",E12=""),"",IF(OR(C12="3011.10",C12="3012.10",C12="3013.10"),"05",IF(OR(C12="3008.10",C12="3008.11"),"00",IF(C12="3003.10","07",IF(OR(G12="DBFH",G12="DBFH - BG"),"10",IF(G12="Hochschule Dual","25",IF(ISERROR(FIND("BGJ",F12)),IF(B12&gt;=99500,VLOOKUP(B12,Maske!$I$23:$J$79,2,FALSE),VLOOKUP($E12,Maske!$I$19:$J$23,2,FALSE)),"06")))))))</f>
        <v/>
      </c>
      <c r="B12" s="210">
        <v>15307</v>
      </c>
      <c r="C12" s="219"/>
      <c r="D12" s="212" t="str">
        <f t="shared" si="0"/>
        <v/>
      </c>
      <c r="E12" s="212"/>
      <c r="F12" s="213" t="s">
        <v>830</v>
      </c>
      <c r="G12" s="215"/>
      <c r="H12" s="215"/>
      <c r="I12" s="214"/>
      <c r="J12" s="215"/>
      <c r="K12" s="214"/>
      <c r="L12" s="214"/>
      <c r="M12" s="214"/>
      <c r="N12" s="214"/>
      <c r="O12" s="209" t="s">
        <v>2422</v>
      </c>
      <c r="P12" s="209" t="s">
        <v>2383</v>
      </c>
      <c r="Q12" s="454"/>
    </row>
    <row r="13" spans="1:17" s="374" customFormat="1" ht="13.15" customHeight="1" x14ac:dyDescent="0.2">
      <c r="A13" s="214" t="str">
        <f>IF(OR(E13="00",E13=""),"",IF(OR(C13="3011.10",C13="3012.10",C13="3013.10"),"05",IF(OR(C13="3008.10",C13="3008.11"),"00",IF(C13="3003.10","07",IF(OR(G13="DBFH",G13="DBFH - BG"),"10",IF(G13="Hochschule Dual","25",IF(ISERROR(FIND("BGJ",F13)),IF(B13&gt;=99500,VLOOKUP(B13,Maske!$I$23:$J$79,2,FALSE),VLOOKUP($E13,Maske!$I$19:$J$23,2,FALSE)),"06")))))))</f>
        <v/>
      </c>
      <c r="B13" s="210">
        <v>15304</v>
      </c>
      <c r="C13" s="211"/>
      <c r="D13" s="212" t="str">
        <f t="shared" si="0"/>
        <v/>
      </c>
      <c r="E13" s="212"/>
      <c r="F13" s="213" t="s">
        <v>831</v>
      </c>
      <c r="G13" s="215"/>
      <c r="H13" s="215"/>
      <c r="I13" s="214"/>
      <c r="J13" s="215"/>
      <c r="K13" s="214"/>
      <c r="L13" s="214"/>
      <c r="M13" s="214"/>
      <c r="N13" s="214"/>
      <c r="O13" s="209" t="s">
        <v>2422</v>
      </c>
      <c r="P13" s="209" t="s">
        <v>2383</v>
      </c>
      <c r="Q13" s="454"/>
    </row>
    <row r="14" spans="1:17" s="217" customFormat="1" ht="13.15" customHeight="1" x14ac:dyDescent="0.2">
      <c r="A14" s="214" t="str">
        <f>IF(OR(E14="00",E14=""),"",IF(OR(C14="3011.10",C14="3012.10",C14="3013.10"),"05",IF(OR(C14="3008.10",C14="3008.11"),"00",IF(C14="3003.10","07",IF(OR(G14="DBFH",G14="DBFH - BG"),"10",IF(G14="Hochschule Dual","25",IF(ISERROR(FIND("BGJ",F14)),IF(B14&gt;=99500,VLOOKUP(B14,Maske!$I$23:$J$79,2,FALSE),VLOOKUP($E14,Maske!$I$19:$J$23,2,FALSE)),"06")))))))</f>
        <v/>
      </c>
      <c r="B14" s="210">
        <v>91201</v>
      </c>
      <c r="C14" s="211"/>
      <c r="D14" s="212" t="str">
        <f t="shared" ref="D14:D20" si="1">LEFT(C14,4)</f>
        <v/>
      </c>
      <c r="E14" s="212" t="str">
        <f t="shared" ref="E14:E21" si="2">MID(C14,6,2)</f>
        <v/>
      </c>
      <c r="F14" s="213" t="s">
        <v>429</v>
      </c>
      <c r="G14" s="215"/>
      <c r="H14" s="215"/>
      <c r="I14" s="214"/>
      <c r="J14" s="215"/>
      <c r="K14" s="214"/>
      <c r="L14" s="214"/>
      <c r="M14" s="214"/>
      <c r="N14" s="214"/>
      <c r="O14" s="209" t="s">
        <v>2422</v>
      </c>
      <c r="P14" s="209" t="s">
        <v>2383</v>
      </c>
      <c r="Q14" s="459"/>
    </row>
    <row r="15" spans="1:17" s="374" customFormat="1" ht="12" customHeight="1" x14ac:dyDescent="0.2">
      <c r="A15" s="214"/>
      <c r="B15" s="210">
        <v>17201</v>
      </c>
      <c r="C15" s="211"/>
      <c r="D15" s="212" t="str">
        <f t="shared" si="1"/>
        <v/>
      </c>
      <c r="E15" s="212" t="str">
        <f t="shared" si="2"/>
        <v/>
      </c>
      <c r="F15" s="213" t="s">
        <v>478</v>
      </c>
      <c r="G15" s="215"/>
      <c r="H15" s="215"/>
      <c r="I15" s="214"/>
      <c r="J15" s="214"/>
      <c r="K15" s="214"/>
      <c r="L15" s="214"/>
      <c r="M15" s="214"/>
      <c r="N15" s="214"/>
      <c r="O15" s="209" t="s">
        <v>2422</v>
      </c>
      <c r="P15" s="209" t="s">
        <v>2383</v>
      </c>
      <c r="Q15" s="454"/>
    </row>
    <row r="16" spans="1:17" s="374" customFormat="1" ht="12" customHeight="1" x14ac:dyDescent="0.2">
      <c r="A16" s="214"/>
      <c r="B16" s="210">
        <v>17203</v>
      </c>
      <c r="C16" s="211"/>
      <c r="D16" s="212" t="str">
        <f t="shared" si="1"/>
        <v/>
      </c>
      <c r="E16" s="212" t="str">
        <f t="shared" si="2"/>
        <v/>
      </c>
      <c r="F16" s="213" t="s">
        <v>480</v>
      </c>
      <c r="G16" s="215"/>
      <c r="H16" s="215"/>
      <c r="I16" s="214"/>
      <c r="J16" s="214"/>
      <c r="K16" s="214"/>
      <c r="L16" s="214"/>
      <c r="M16" s="214"/>
      <c r="N16" s="214"/>
      <c r="O16" s="209" t="s">
        <v>2422</v>
      </c>
      <c r="P16" s="209" t="s">
        <v>2383</v>
      </c>
      <c r="Q16" s="454"/>
    </row>
    <row r="17" spans="1:17" s="374" customFormat="1" ht="12" customHeight="1" x14ac:dyDescent="0.2">
      <c r="A17" s="214"/>
      <c r="B17" s="210">
        <v>17202</v>
      </c>
      <c r="C17" s="211"/>
      <c r="D17" s="212" t="str">
        <f t="shared" si="1"/>
        <v/>
      </c>
      <c r="E17" s="212" t="str">
        <f t="shared" si="2"/>
        <v/>
      </c>
      <c r="F17" s="213" t="s">
        <v>479</v>
      </c>
      <c r="G17" s="215"/>
      <c r="H17" s="215"/>
      <c r="I17" s="214"/>
      <c r="J17" s="214"/>
      <c r="K17" s="214"/>
      <c r="L17" s="214"/>
      <c r="M17" s="214"/>
      <c r="N17" s="214"/>
      <c r="O17" s="209" t="s">
        <v>2422</v>
      </c>
      <c r="P17" s="209" t="s">
        <v>2383</v>
      </c>
      <c r="Q17" s="454"/>
    </row>
    <row r="18" spans="1:17" s="217" customFormat="1" ht="13.15" customHeight="1" x14ac:dyDescent="0.2">
      <c r="A18" s="214"/>
      <c r="B18" s="210">
        <v>91403</v>
      </c>
      <c r="C18" s="211"/>
      <c r="D18" s="212" t="str">
        <f t="shared" si="1"/>
        <v/>
      </c>
      <c r="E18" s="212" t="str">
        <f t="shared" si="2"/>
        <v/>
      </c>
      <c r="F18" s="213" t="s">
        <v>428</v>
      </c>
      <c r="G18" s="215"/>
      <c r="H18" s="215"/>
      <c r="I18" s="214"/>
      <c r="J18" s="215"/>
      <c r="K18" s="214"/>
      <c r="L18" s="214"/>
      <c r="M18" s="214"/>
      <c r="N18" s="214"/>
      <c r="O18" s="209" t="s">
        <v>2422</v>
      </c>
      <c r="P18" s="209" t="s">
        <v>2383</v>
      </c>
      <c r="Q18" s="459"/>
    </row>
    <row r="19" spans="1:17" s="217" customFormat="1" ht="12" customHeight="1" x14ac:dyDescent="0.2">
      <c r="A19" s="214" t="str">
        <f>IF(OR(E19="00",E19=""),"",IF(OR(C19="3011.10",C19="3012.10",C19="3013.10"),"05",IF(OR(C19="3008.10",C19="3008.11"),"00",IF(C19="3003.10","07",IF(OR(G19="DBFH",G19="DBFH - BG"),"10",IF(G19="Hochschule Dual","25",IF(ISERROR(FIND("BGJ",F19)),IF(B19&gt;=99500,VLOOKUP(B19,Maske!$I$23:$J$79,2,FALSE),VLOOKUP($E19,Maske!$I$19:$J$23,2,FALSE)),"06")))))))</f>
        <v/>
      </c>
      <c r="B19" s="210">
        <v>51010</v>
      </c>
      <c r="C19" s="211"/>
      <c r="D19" s="212" t="str">
        <f t="shared" si="1"/>
        <v/>
      </c>
      <c r="E19" s="212" t="str">
        <f t="shared" si="2"/>
        <v/>
      </c>
      <c r="F19" s="213" t="s">
        <v>1352</v>
      </c>
      <c r="G19" s="214" t="s">
        <v>1956</v>
      </c>
      <c r="H19" s="215"/>
      <c r="I19" s="215"/>
      <c r="J19" s="215"/>
      <c r="K19" s="214"/>
      <c r="L19" s="214"/>
      <c r="M19" s="214"/>
      <c r="N19" s="213"/>
      <c r="O19" s="209" t="s">
        <v>2422</v>
      </c>
      <c r="P19" s="209" t="s">
        <v>2383</v>
      </c>
      <c r="Q19" s="459"/>
    </row>
    <row r="20" spans="1:17" s="217" customFormat="1" ht="13.15" customHeight="1" x14ac:dyDescent="0.2">
      <c r="A20" s="214"/>
      <c r="B20" s="210">
        <v>78089</v>
      </c>
      <c r="C20" s="211"/>
      <c r="D20" s="212" t="str">
        <f t="shared" si="1"/>
        <v/>
      </c>
      <c r="E20" s="212" t="str">
        <f t="shared" si="2"/>
        <v/>
      </c>
      <c r="F20" s="213" t="s">
        <v>2257</v>
      </c>
      <c r="G20" s="214" t="s">
        <v>1956</v>
      </c>
      <c r="H20" s="218"/>
      <c r="I20" s="218"/>
      <c r="J20" s="218"/>
      <c r="K20" s="218"/>
      <c r="L20" s="214"/>
      <c r="M20" s="218"/>
      <c r="N20" s="213"/>
      <c r="O20" s="209" t="s">
        <v>2422</v>
      </c>
      <c r="P20" s="209" t="s">
        <v>2383</v>
      </c>
      <c r="Q20" s="459"/>
    </row>
    <row r="21" spans="1:17" s="374" customFormat="1" ht="12" customHeight="1" x14ac:dyDescent="0.2">
      <c r="A21" s="214" t="str">
        <f>IF(OR(E21="00",E21=""),"",IF(OR(C21="3011.10",C21="3012.10",C21="3013.10"),"05",IF(OR(C21="3008.10",C21="3008.11"),"00",IF(C21="3003.10","07",IF(OR(G21="DBFH",G21="DBFH - BG"),"10",IF(G21="Hochschule Dual","25",IF(ISERROR(FIND("BGJ",F21)),IF(B21&gt;=99500,VLOOKUP(B21,Maske!$I$23:$J$79,2,FALSE),VLOOKUP($E21,Maske!$I$19:$J$23,2,FALSE)),"06")))))))</f>
        <v/>
      </c>
      <c r="B21" s="210">
        <v>99420</v>
      </c>
      <c r="C21" s="219"/>
      <c r="D21" s="212"/>
      <c r="E21" s="212" t="str">
        <f t="shared" si="2"/>
        <v/>
      </c>
      <c r="F21" s="213" t="s">
        <v>2241</v>
      </c>
      <c r="G21" s="214"/>
      <c r="H21" s="214"/>
      <c r="I21" s="214"/>
      <c r="J21" s="218"/>
      <c r="K21" s="218"/>
      <c r="L21" s="214"/>
      <c r="M21" s="218"/>
      <c r="N21" s="214" t="s">
        <v>537</v>
      </c>
      <c r="O21" s="209" t="s">
        <v>2422</v>
      </c>
      <c r="P21" s="209" t="s">
        <v>2383</v>
      </c>
      <c r="Q21" s="454"/>
    </row>
    <row r="22" spans="1:17" s="217" customFormat="1" ht="13.15" customHeight="1" x14ac:dyDescent="0.2">
      <c r="A22" s="214" t="str">
        <f>IF(OR(E22="00",E22=""),"",IF(OR(C22="3011.10",C22="3012.10",C22="3013.10"),"05",IF(OR(C22="3008.10",C22="3008.11"),"00",IF(C22="3003.10","07",IF(OR(G22="DBFH",G22="DBFH - BG"),"10",IF(G22="Hochschule Dual","25",IF(ISERROR(FIND("BGJ",F22)),IF(B22&gt;=99500,VLOOKUP(B22,Maske!$I$23:$J$79,2,FALSE),VLOOKUP($E22,Maske!$I$19:$J$23,2,FALSE)),"06")))))))</f>
        <v/>
      </c>
      <c r="B22" s="210">
        <v>17212</v>
      </c>
      <c r="C22" s="211"/>
      <c r="D22" s="212"/>
      <c r="E22" s="212"/>
      <c r="F22" s="213" t="s">
        <v>2284</v>
      </c>
      <c r="G22" s="214" t="s">
        <v>1951</v>
      </c>
      <c r="H22" s="215"/>
      <c r="I22" s="215"/>
      <c r="J22" s="214"/>
      <c r="K22" s="214"/>
      <c r="L22" s="214"/>
      <c r="M22" s="214"/>
      <c r="N22" s="349" t="s">
        <v>2285</v>
      </c>
      <c r="O22" s="209" t="s">
        <v>2422</v>
      </c>
      <c r="P22" s="209" t="s">
        <v>2383</v>
      </c>
      <c r="Q22" s="459"/>
    </row>
    <row r="23" spans="1:17" s="217" customFormat="1" ht="13.15" customHeight="1" x14ac:dyDescent="0.2">
      <c r="A23" s="214" t="str">
        <f>IF(OR(E23="00",E23=""),"",IF(OR(C23="3011.10",C23="3012.10",C23="3013.10"),"05",IF(OR(C23="3008.10",C23="3008.11"),"00",IF(C23="3003.10","07",IF(OR(G23="DBFH",G23="DBFH - BG"),"10",IF(G23="Hochschule Dual","25",IF(ISERROR(FIND("BGJ",F23)),IF(B23&gt;=99500,VLOOKUP(B23,Maske!$I$23:$J$79,2,FALSE),VLOOKUP($E23,Maske!$I$19:$J$23,2,FALSE)),"06")))))))</f>
        <v/>
      </c>
      <c r="B23" s="210">
        <v>17212</v>
      </c>
      <c r="C23" s="211"/>
      <c r="D23" s="212"/>
      <c r="E23" s="212"/>
      <c r="F23" s="213" t="s">
        <v>2284</v>
      </c>
      <c r="G23" s="214" t="s">
        <v>1951</v>
      </c>
      <c r="H23" s="215"/>
      <c r="I23" s="215"/>
      <c r="J23" s="214"/>
      <c r="K23" s="214"/>
      <c r="L23" s="214"/>
      <c r="M23" s="214"/>
      <c r="N23" s="349" t="s">
        <v>2285</v>
      </c>
      <c r="O23" s="209" t="s">
        <v>2422</v>
      </c>
      <c r="P23" s="209" t="s">
        <v>2383</v>
      </c>
      <c r="Q23" s="459"/>
    </row>
    <row r="24" spans="1:17" s="468" customFormat="1" ht="13.15" customHeight="1" x14ac:dyDescent="0.2">
      <c r="A24" s="214" t="str">
        <f>IF(OR(E24="00",E24=""),"",IF(OR(C24="3011.10",C24="3012.10",C24="3013.10"),"05",IF(OR(C24="3008.10",C24="3008.11"),"00",IF(C24="3003.10","07",IF(OR(G24="DBFH",G24="DBFH - BG"),"10",IF(G24="Hochschule Dual","25",IF(ISERROR(FIND("BGJ",F24)),IF(B24&gt;=99500,VLOOKUP(B24,Maske!$I$23:$J$79,2,FALSE),VLOOKUP($E24,Maske!$I$19:$J$23,2,FALSE)),"06")))))))</f>
        <v/>
      </c>
      <c r="B24" s="210">
        <v>17211</v>
      </c>
      <c r="C24" s="211"/>
      <c r="D24" s="212"/>
      <c r="E24" s="212"/>
      <c r="F24" s="213" t="s">
        <v>2283</v>
      </c>
      <c r="G24" s="214" t="s">
        <v>1951</v>
      </c>
      <c r="H24" s="215"/>
      <c r="I24" s="215"/>
      <c r="J24" s="214"/>
      <c r="K24" s="214"/>
      <c r="L24" s="214"/>
      <c r="M24" s="214"/>
      <c r="N24" s="349" t="s">
        <v>2285</v>
      </c>
      <c r="O24" s="209" t="s">
        <v>2422</v>
      </c>
      <c r="P24" s="209" t="s">
        <v>2383</v>
      </c>
      <c r="Q24" s="467"/>
    </row>
    <row r="25" spans="1:17" s="374" customFormat="1" ht="13.15" customHeight="1" x14ac:dyDescent="0.2">
      <c r="A25" s="214" t="str">
        <f>IF(OR(E25="00",E25=""),"",IF(OR(C25="3011.10",C25="3012.10",C25="3013.10"),"05",IF(OR(C25="3008.10",C25="3008.11"),"00",IF(C25="3003.10","07",IF(OR(G25="DBFH",G25="DBFH - BG"),"10",IF(G25="Hochschule Dual","25",IF(ISERROR(FIND("BGJ",F25)),IF(B25&gt;=99500,VLOOKUP(B25,Maske!$I$23:$J$79,2,FALSE),VLOOKUP($E25,Maske!$I$19:$J$23,2,FALSE)),"06")))))))</f>
        <v/>
      </c>
      <c r="B25" s="210">
        <v>17211</v>
      </c>
      <c r="C25" s="211"/>
      <c r="D25" s="212"/>
      <c r="E25" s="212"/>
      <c r="F25" s="213" t="s">
        <v>2283</v>
      </c>
      <c r="G25" s="214" t="s">
        <v>1951</v>
      </c>
      <c r="H25" s="215"/>
      <c r="I25" s="215"/>
      <c r="J25" s="214"/>
      <c r="K25" s="214"/>
      <c r="L25" s="214"/>
      <c r="M25" s="214"/>
      <c r="N25" s="349" t="s">
        <v>2285</v>
      </c>
      <c r="O25" s="209" t="s">
        <v>2422</v>
      </c>
      <c r="P25" s="209" t="s">
        <v>2383</v>
      </c>
      <c r="Q25" s="454"/>
    </row>
    <row r="26" spans="1:17" s="374" customFormat="1" ht="13.15" customHeight="1" x14ac:dyDescent="0.2">
      <c r="A26" s="214" t="str">
        <f>IF(OR(E26="00",E26=""),"",IF(OR(C26="3011.10",C26="3012.10",C26="3013.10"),"05",IF(OR(C26="3008.10",C26="3008.11"),"00",IF(C26="3003.10","07",IF(OR(G26="DBFH",G26="DBFH - BG"),"10",IF(G26="Hochschule Dual","25",IF(ISERROR(FIND("BGJ",F26)),IF(B26&gt;=99500,VLOOKUP(B26,Maske!$I$23:$J$79,2,FALSE),VLOOKUP($E26,Maske!$I$19:$J$23,2,FALSE)),"06")))))))</f>
        <v/>
      </c>
      <c r="B26" s="210">
        <v>17209</v>
      </c>
      <c r="C26" s="211"/>
      <c r="D26" s="212"/>
      <c r="E26" s="212"/>
      <c r="F26" s="213" t="s">
        <v>2281</v>
      </c>
      <c r="G26" s="214" t="s">
        <v>1951</v>
      </c>
      <c r="H26" s="215"/>
      <c r="I26" s="215"/>
      <c r="J26" s="214"/>
      <c r="K26" s="214"/>
      <c r="L26" s="214"/>
      <c r="M26" s="214"/>
      <c r="N26" s="349" t="s">
        <v>2285</v>
      </c>
      <c r="O26" s="209" t="s">
        <v>2422</v>
      </c>
      <c r="P26" s="209" t="s">
        <v>2383</v>
      </c>
      <c r="Q26" s="454"/>
    </row>
    <row r="27" spans="1:17" s="473" customFormat="1" ht="12" customHeight="1" x14ac:dyDescent="0.2">
      <c r="A27" s="214" t="str">
        <f>IF(OR(E27="00",E27=""),"",IF(OR(C27="3011.10",C27="3012.10",C27="3013.10"),"05",IF(OR(C27="3008.10",C27="3008.11"),"00",IF(C27="3003.10","07",IF(OR(G27="DBFH",G27="DBFH - BG"),"10",IF(G27="Hochschule Dual","25",IF(ISERROR(FIND("BGJ",F27)),IF(B27&gt;=99500,VLOOKUP(B27,Maske!$I$23:$J$79,2,FALSE),VLOOKUP($E27,Maske!$I$19:$J$23,2,FALSE)),"06")))))))</f>
        <v/>
      </c>
      <c r="B27" s="210">
        <v>17209</v>
      </c>
      <c r="C27" s="211"/>
      <c r="D27" s="212"/>
      <c r="E27" s="212"/>
      <c r="F27" s="213" t="s">
        <v>2281</v>
      </c>
      <c r="G27" s="214" t="s">
        <v>1951</v>
      </c>
      <c r="H27" s="215"/>
      <c r="I27" s="215"/>
      <c r="J27" s="214"/>
      <c r="K27" s="214"/>
      <c r="L27" s="214"/>
      <c r="M27" s="214"/>
      <c r="N27" s="349" t="s">
        <v>2285</v>
      </c>
      <c r="O27" s="209" t="s">
        <v>2422</v>
      </c>
      <c r="P27" s="209" t="s">
        <v>2383</v>
      </c>
      <c r="Q27" s="472"/>
    </row>
    <row r="28" spans="1:17" s="473" customFormat="1" ht="12" customHeight="1" x14ac:dyDescent="0.2">
      <c r="A28" s="214" t="str">
        <f>IF(OR(E28="00",E28=""),"",IF(OR(C28="3011.10",C28="3012.10",C28="3013.10"),"05",IF(OR(C28="3008.10",C28="3008.11"),"00",IF(C28="3003.10","07",IF(OR(G28="DBFH",G28="DBFH - BG"),"10",IF(G28="Hochschule Dual","25",IF(ISERROR(FIND("BGJ",F28)),IF(B28&gt;=99500,VLOOKUP(B28,Maske!$I$23:$J$79,2,FALSE),VLOOKUP($E28,Maske!$I$19:$J$23,2,FALSE)),"06")))))))</f>
        <v/>
      </c>
      <c r="B28" s="210">
        <v>17500</v>
      </c>
      <c r="C28" s="211"/>
      <c r="D28" s="212" t="str">
        <f t="shared" ref="D28:D38" si="3">LEFT(C28,4)</f>
        <v/>
      </c>
      <c r="E28" s="212" t="str">
        <f t="shared" ref="E28:E38" si="4">MID(C28,6,2)</f>
        <v/>
      </c>
      <c r="F28" s="213" t="s">
        <v>1260</v>
      </c>
      <c r="G28" s="214" t="s">
        <v>1951</v>
      </c>
      <c r="H28" s="215"/>
      <c r="I28" s="215"/>
      <c r="J28" s="214"/>
      <c r="K28" s="214"/>
      <c r="L28" s="214"/>
      <c r="M28" s="214"/>
      <c r="N28" s="349" t="s">
        <v>2285</v>
      </c>
      <c r="O28" s="209" t="s">
        <v>2422</v>
      </c>
      <c r="P28" s="209" t="s">
        <v>2383</v>
      </c>
      <c r="Q28" s="472"/>
    </row>
    <row r="29" spans="1:17" s="374" customFormat="1" ht="12" customHeight="1" x14ac:dyDescent="0.2">
      <c r="A29" s="214"/>
      <c r="B29" s="210">
        <v>17500</v>
      </c>
      <c r="C29" s="211"/>
      <c r="D29" s="212" t="str">
        <f t="shared" si="3"/>
        <v/>
      </c>
      <c r="E29" s="212" t="str">
        <f t="shared" si="4"/>
        <v/>
      </c>
      <c r="F29" s="213" t="s">
        <v>1260</v>
      </c>
      <c r="G29" s="214" t="s">
        <v>1951</v>
      </c>
      <c r="H29" s="215"/>
      <c r="I29" s="215"/>
      <c r="J29" s="215"/>
      <c r="K29" s="215"/>
      <c r="L29" s="214"/>
      <c r="M29" s="214"/>
      <c r="N29" s="349" t="s">
        <v>1977</v>
      </c>
      <c r="O29" s="209" t="s">
        <v>2422</v>
      </c>
      <c r="P29" s="209" t="s">
        <v>2383</v>
      </c>
      <c r="Q29" s="454"/>
    </row>
    <row r="30" spans="1:17" s="374" customFormat="1" ht="12" customHeight="1" x14ac:dyDescent="0.2">
      <c r="A30" s="368" t="str">
        <f>IF(OR(E30="00",E30=""),"",IF(OR(C30="3011.10",C30="3012.10",C30="3013.10"),"05",IF(OR(C30="3008.10",C30="3008.11"),"00",IF(C30="3003.10","07",IF(OR(G30="DBFH",G30="DBFH - BG"),"10",IF(G30="Hochschule Dual","25",IF(ISERROR(FIND("BGJ",F30)),IF(B30&gt;=99500,VLOOKUP(B30,Maske!$I$23:$J$79,2,FALSE),VLOOKUP($E30,Maske!$I$19:$J$23,2,FALSE)),"06")))))))</f>
        <v>00</v>
      </c>
      <c r="B30" s="369">
        <v>44012</v>
      </c>
      <c r="C30" s="370" t="s">
        <v>1563</v>
      </c>
      <c r="D30" s="371" t="str">
        <f t="shared" si="3"/>
        <v>0402</v>
      </c>
      <c r="E30" s="371" t="str">
        <f t="shared" si="4"/>
        <v>10</v>
      </c>
      <c r="F30" s="372" t="s">
        <v>1390</v>
      </c>
      <c r="G30" s="373"/>
      <c r="H30" s="373"/>
      <c r="I30" s="368"/>
      <c r="J30" s="373">
        <v>13.7</v>
      </c>
      <c r="K30" s="368">
        <v>3.2</v>
      </c>
      <c r="L30" s="368" t="s">
        <v>1562</v>
      </c>
      <c r="M30" s="368"/>
      <c r="N30" s="368"/>
      <c r="O30" s="209" t="s">
        <v>2422</v>
      </c>
      <c r="P30" s="209" t="s">
        <v>2383</v>
      </c>
      <c r="Q30" s="454"/>
    </row>
    <row r="31" spans="1:17" s="374" customFormat="1" ht="12.75" customHeight="1" x14ac:dyDescent="0.2">
      <c r="A31" s="368" t="str">
        <f>IF(OR(E31="00",E31=""),"",IF(OR(C31="3011.10",C31="3012.10",C31="3013.10"),"05",IF(OR(C31="3008.10",C31="3008.11"),"00",IF(C31="3003.10","07",IF(OR(G31="DBFH",G31="DBFH - BG"),"10",IF(G31="Hochschule Dual","25",IF(ISERROR(FIND("BGJ",F31)),IF(B31&gt;=99500,VLOOKUP(B31,Maske!$I$23:$J$79,2,FALSE),VLOOKUP($E31,Maske!$I$19:$J$23,2,FALSE)),"06")))))))</f>
        <v>00</v>
      </c>
      <c r="B31" s="369">
        <v>46631</v>
      </c>
      <c r="C31" s="370" t="s">
        <v>1563</v>
      </c>
      <c r="D31" s="371" t="str">
        <f t="shared" si="3"/>
        <v>0402</v>
      </c>
      <c r="E31" s="371" t="str">
        <f t="shared" si="4"/>
        <v>10</v>
      </c>
      <c r="F31" s="372" t="s">
        <v>1576</v>
      </c>
      <c r="G31" s="373"/>
      <c r="H31" s="373"/>
      <c r="I31" s="368"/>
      <c r="J31" s="373">
        <v>13.7</v>
      </c>
      <c r="K31" s="368">
        <v>3.2</v>
      </c>
      <c r="L31" s="368" t="s">
        <v>1562</v>
      </c>
      <c r="M31" s="368" t="s">
        <v>1577</v>
      </c>
      <c r="N31" s="368"/>
      <c r="O31" s="209" t="s">
        <v>2422</v>
      </c>
      <c r="P31" s="209" t="s">
        <v>2383</v>
      </c>
      <c r="Q31" s="454"/>
    </row>
    <row r="32" spans="1:17" s="217" customFormat="1" ht="12" customHeight="1" x14ac:dyDescent="0.2">
      <c r="A32" s="368" t="str">
        <f>IF(OR(E32="00",E32=""),"",IF(OR(C32="3011.10",C32="3012.10",C32="3013.10"),"05",IF(OR(C32="3008.10",C32="3008.11"),"00",IF(C32="3003.10","07",IF(OR(G32="DBFH",G32="DBFH - BG"),"10",IF(G32="Hochschule Dual","25",IF(ISERROR(FIND("BGJ",F32)),IF(B32&gt;=99500,VLOOKUP(B32,Maske!$I$23:$J$79,2,FALSE),VLOOKUP($E32,Maske!$I$19:$J$23,2,FALSE)),"06")))))))</f>
        <v>00</v>
      </c>
      <c r="B32" s="369">
        <v>46641</v>
      </c>
      <c r="C32" s="370" t="s">
        <v>1563</v>
      </c>
      <c r="D32" s="371" t="str">
        <f t="shared" si="3"/>
        <v>0402</v>
      </c>
      <c r="E32" s="371" t="str">
        <f t="shared" si="4"/>
        <v>10</v>
      </c>
      <c r="F32" s="372" t="s">
        <v>1579</v>
      </c>
      <c r="G32" s="373"/>
      <c r="H32" s="373"/>
      <c r="I32" s="368"/>
      <c r="J32" s="373">
        <v>13.7</v>
      </c>
      <c r="K32" s="368">
        <v>3.2</v>
      </c>
      <c r="L32" s="368" t="s">
        <v>1562</v>
      </c>
      <c r="M32" s="368" t="s">
        <v>1580</v>
      </c>
      <c r="N32" s="368"/>
      <c r="O32" s="209" t="s">
        <v>2422</v>
      </c>
      <c r="P32" s="209" t="s">
        <v>2383</v>
      </c>
      <c r="Q32" s="459"/>
    </row>
    <row r="33" spans="1:17" s="374" customFormat="1" ht="12" customHeight="1" x14ac:dyDescent="0.2">
      <c r="A33" s="368" t="str">
        <f>IF(OR(E33="00",E33=""),"",IF(OR(C33="3011.10",C33="3012.10",C33="3013.10"),"05",IF(OR(C33="3008.10",C33="3008.11"),"00",IF(C33="3003.10","07",IF(OR(G33="DBFH",G33="DBFH - BG"),"10",IF(G33="Hochschule Dual","25",IF(ISERROR(FIND("BGJ",F33)),IF(B33&gt;=99500,VLOOKUP(B33,Maske!$I$23:$J$79,2,FALSE),VLOOKUP($E33,Maske!$I$19:$J$23,2,FALSE)),"06")))))))</f>
        <v>00</v>
      </c>
      <c r="B33" s="369">
        <v>46013</v>
      </c>
      <c r="C33" s="370" t="s">
        <v>1563</v>
      </c>
      <c r="D33" s="371" t="str">
        <f t="shared" si="3"/>
        <v>0402</v>
      </c>
      <c r="E33" s="371" t="str">
        <f t="shared" si="4"/>
        <v>10</v>
      </c>
      <c r="F33" s="372" t="s">
        <v>1386</v>
      </c>
      <c r="G33" s="373"/>
      <c r="H33" s="373"/>
      <c r="I33" s="368"/>
      <c r="J33" s="373">
        <v>13.7</v>
      </c>
      <c r="K33" s="368">
        <v>3.2</v>
      </c>
      <c r="L33" s="368" t="s">
        <v>1562</v>
      </c>
      <c r="M33" s="368" t="s">
        <v>1580</v>
      </c>
      <c r="N33" s="368"/>
      <c r="O33" s="209" t="s">
        <v>2422</v>
      </c>
      <c r="P33" s="209" t="s">
        <v>2383</v>
      </c>
      <c r="Q33" s="454"/>
    </row>
    <row r="34" spans="1:17" s="374" customFormat="1" ht="12" customHeight="1" x14ac:dyDescent="0.2">
      <c r="A34" s="368" t="str">
        <f>IF(OR(E34="00",E34=""),"",IF(OR(C34="3011.10",C34="3012.10",C34="3013.10"),"05",IF(OR(C34="3008.10",C34="3008.11"),"00",IF(C34="3003.10","07",IF(OR(G34="DBFH",G34="DBFH - BG"),"10",IF(G34="Hochschule Dual","25",IF(ISERROR(FIND("BGJ",F34)),IF(B34&gt;=99500,VLOOKUP(B34,Maske!$I$23:$J$79,2,FALSE),VLOOKUP($E34,Maske!$I$19:$J$23,2,FALSE)),"06")))))))</f>
        <v>00</v>
      </c>
      <c r="B34" s="369">
        <v>46012</v>
      </c>
      <c r="C34" s="370" t="s">
        <v>1563</v>
      </c>
      <c r="D34" s="371" t="str">
        <f t="shared" si="3"/>
        <v>0402</v>
      </c>
      <c r="E34" s="371" t="str">
        <f t="shared" si="4"/>
        <v>10</v>
      </c>
      <c r="F34" s="372" t="s">
        <v>1384</v>
      </c>
      <c r="G34" s="373"/>
      <c r="H34" s="373"/>
      <c r="I34" s="368"/>
      <c r="J34" s="373">
        <v>13.7</v>
      </c>
      <c r="K34" s="368">
        <v>3.2</v>
      </c>
      <c r="L34" s="368" t="s">
        <v>1562</v>
      </c>
      <c r="M34" s="368" t="s">
        <v>1583</v>
      </c>
      <c r="N34" s="368"/>
      <c r="O34" s="209" t="s">
        <v>2422</v>
      </c>
      <c r="P34" s="209" t="s">
        <v>2383</v>
      </c>
      <c r="Q34" s="454"/>
    </row>
    <row r="35" spans="1:17" s="374" customFormat="1" x14ac:dyDescent="0.2">
      <c r="A35" s="368" t="str">
        <f>IF(OR(E35="00",E35=""),"",IF(OR(C35="3011.10",C35="3012.10",C35="3013.10"),"05",IF(OR(C35="3008.10",C35="3008.11"),"00",IF(C35="3003.10","07",IF(OR(G35="DBFH",G35="DBFH - BG"),"10",IF(G35="Hochschule Dual","25",IF(ISERROR(FIND("BGJ",F35)),IF(B35&gt;=99500,VLOOKUP(B35,Maske!$I$23:$J$79,2,FALSE),VLOOKUP($E35,Maske!$I$19:$J$23,2,FALSE)),"06")))))))</f>
        <v>00</v>
      </c>
      <c r="B35" s="369">
        <v>64210</v>
      </c>
      <c r="C35" s="370" t="s">
        <v>868</v>
      </c>
      <c r="D35" s="371" t="str">
        <f t="shared" si="3"/>
        <v>0450</v>
      </c>
      <c r="E35" s="371" t="str">
        <f t="shared" si="4"/>
        <v>10</v>
      </c>
      <c r="F35" s="372" t="s">
        <v>869</v>
      </c>
      <c r="G35" s="373"/>
      <c r="H35" s="373">
        <v>17</v>
      </c>
      <c r="I35" s="368">
        <v>5</v>
      </c>
      <c r="J35" s="373">
        <v>15.8</v>
      </c>
      <c r="K35" s="368">
        <v>4.5</v>
      </c>
      <c r="L35" s="368" t="s">
        <v>1562</v>
      </c>
      <c r="M35" s="368"/>
      <c r="N35" s="368"/>
      <c r="O35" s="209" t="s">
        <v>2422</v>
      </c>
      <c r="P35" s="209" t="s">
        <v>2383</v>
      </c>
      <c r="Q35" s="454"/>
    </row>
    <row r="36" spans="1:17" s="374" customFormat="1" x14ac:dyDescent="0.2">
      <c r="A36" s="368" t="str">
        <f>IF(OR(E36="00",E36=""),"",IF(OR(C36="3011.10",C36="3012.10",C36="3013.10"),"05",IF(OR(C36="3008.10",C36="3008.11"),"00",IF(C36="3003.10","07",IF(OR(G36="DBFH",G36="DBFH - BG"),"10",IF(G36="Hochschule Dual","25",IF(ISERROR(FIND("BGJ",F36)),IF(B36&gt;=99500,VLOOKUP(B36,Maske!$I$23:$J$79,2,FALSE),VLOOKUP($E36,Maske!$I$19:$J$23,2,FALSE)),"06")))))))</f>
        <v>00</v>
      </c>
      <c r="B36" s="369">
        <v>64211</v>
      </c>
      <c r="C36" s="370" t="s">
        <v>868</v>
      </c>
      <c r="D36" s="371" t="str">
        <f t="shared" si="3"/>
        <v>0450</v>
      </c>
      <c r="E36" s="371" t="str">
        <f t="shared" si="4"/>
        <v>10</v>
      </c>
      <c r="F36" s="372" t="s">
        <v>870</v>
      </c>
      <c r="G36" s="373"/>
      <c r="H36" s="373">
        <v>17</v>
      </c>
      <c r="I36" s="368">
        <v>5</v>
      </c>
      <c r="J36" s="373">
        <v>15.8</v>
      </c>
      <c r="K36" s="368">
        <v>4.5</v>
      </c>
      <c r="L36" s="368" t="s">
        <v>1562</v>
      </c>
      <c r="M36" s="368"/>
      <c r="N36" s="368"/>
      <c r="O36" s="209" t="s">
        <v>2422</v>
      </c>
      <c r="P36" s="209" t="s">
        <v>2383</v>
      </c>
      <c r="Q36" s="454"/>
    </row>
    <row r="37" spans="1:17" s="180" customFormat="1" x14ac:dyDescent="0.2">
      <c r="A37" s="368" t="str">
        <f>IF(OR(E37="00",E37=""),"",IF(OR(C37="3011.10",C37="3012.10",C37="3013.10"),"05",IF(OR(C37="3008.10",C37="3008.11"),"00",IF(C37="3003.10","07",IF(OR(G37="DBFH",G37="DBFH - BG"),"10",IF(G37="Hochschule Dual","25",IF(ISERROR(FIND("BGJ",F37)),IF(B37&gt;=99500,VLOOKUP(B37,Maske!$I$23:$J$79,2,FALSE),VLOOKUP($E37,Maske!$I$19:$J$23,2,FALSE)),"06")))))))</f>
        <v>00</v>
      </c>
      <c r="B37" s="369">
        <v>64212</v>
      </c>
      <c r="C37" s="370" t="s">
        <v>868</v>
      </c>
      <c r="D37" s="371" t="str">
        <f t="shared" si="3"/>
        <v>0450</v>
      </c>
      <c r="E37" s="371" t="str">
        <f t="shared" si="4"/>
        <v>10</v>
      </c>
      <c r="F37" s="372" t="s">
        <v>871</v>
      </c>
      <c r="G37" s="373"/>
      <c r="H37" s="373">
        <v>17</v>
      </c>
      <c r="I37" s="368">
        <v>5</v>
      </c>
      <c r="J37" s="373">
        <v>15.8</v>
      </c>
      <c r="K37" s="368">
        <v>4.5</v>
      </c>
      <c r="L37" s="368" t="s">
        <v>1562</v>
      </c>
      <c r="M37" s="368"/>
      <c r="N37" s="368"/>
      <c r="O37" s="209" t="s">
        <v>2422</v>
      </c>
      <c r="P37" s="209" t="s">
        <v>2383</v>
      </c>
      <c r="Q37" s="460"/>
    </row>
    <row r="38" spans="1:17" s="374" customFormat="1" ht="12" customHeight="1" x14ac:dyDescent="0.2">
      <c r="A38" s="368" t="str">
        <f>IF(OR(E38="00",E38=""),"",IF(OR(C38="3011.10",C38="3012.10",C38="3013.10"),"05",IF(OR(C38="3008.10",C38="3008.11"),"00",IF(C38="3003.10","07",IF(OR(G38="DBFH",G38="DBFH - BG"),"10",IF(G38="Hochschule Dual","25",IF(ISERROR(FIND("BGJ",F38)),IF(B38&gt;=99500,VLOOKUP(B38,Maske!$I$23:$J$79,2,FALSE),VLOOKUP($E38,Maske!$I$19:$J$23,2,FALSE)),"06")))))))</f>
        <v>00</v>
      </c>
      <c r="B38" s="369">
        <v>44012</v>
      </c>
      <c r="C38" s="370" t="s">
        <v>861</v>
      </c>
      <c r="D38" s="371" t="str">
        <f t="shared" si="3"/>
        <v>0445</v>
      </c>
      <c r="E38" s="371" t="str">
        <f t="shared" si="4"/>
        <v>10</v>
      </c>
      <c r="F38" s="372" t="s">
        <v>1390</v>
      </c>
      <c r="G38" s="373"/>
      <c r="H38" s="373"/>
      <c r="I38" s="368"/>
      <c r="J38" s="373">
        <v>13.7</v>
      </c>
      <c r="K38" s="368">
        <v>2.8</v>
      </c>
      <c r="L38" s="368" t="s">
        <v>1562</v>
      </c>
      <c r="M38" s="368"/>
      <c r="N38" s="443" t="s">
        <v>1769</v>
      </c>
      <c r="O38" s="209" t="s">
        <v>2422</v>
      </c>
      <c r="P38" s="209" t="s">
        <v>2383</v>
      </c>
      <c r="Q38" s="454"/>
    </row>
    <row r="39" spans="1:17" s="374" customFormat="1" ht="12" customHeight="1" x14ac:dyDescent="0.2">
      <c r="A39" s="368" t="str">
        <f>IF(OR(E39="00",E39=""),"",IF(OR(C39="3011.10",C39="3012.10",C39="3013.10"),"05",IF(OR(C39="3008.10",C39="3008.11"),"00",IF(C39="3003.10","07",IF(OR(G39="DBFH",G39="DBFH - BG"),"10",IF(G39="Hochschule Dual","25",IF(ISERROR(FIND("BGJ",F39)),IF(B39&gt;=99500,VLOOKUP(B39,Maske!$I$23:$J$79,2,FALSE),VLOOKUP($E39,Maske!$I$19:$J$23,2,FALSE)),"06")))))))</f>
        <v>00</v>
      </c>
      <c r="B39" s="369">
        <v>44011</v>
      </c>
      <c r="C39" s="370" t="s">
        <v>1230</v>
      </c>
      <c r="D39" s="371" t="str">
        <f>LEFT(C39,4)</f>
        <v>9999</v>
      </c>
      <c r="E39" s="371" t="str">
        <f>MID(C39,6,2)</f>
        <v>12</v>
      </c>
      <c r="F39" s="372" t="s">
        <v>1388</v>
      </c>
      <c r="G39" s="368" t="s">
        <v>1956</v>
      </c>
      <c r="H39" s="373"/>
      <c r="I39" s="368"/>
      <c r="J39" s="373"/>
      <c r="K39" s="368"/>
      <c r="L39" s="368" t="s">
        <v>1562</v>
      </c>
      <c r="M39" s="368"/>
      <c r="N39" s="372" t="s">
        <v>537</v>
      </c>
      <c r="O39" s="209" t="s">
        <v>2422</v>
      </c>
      <c r="P39" s="209" t="s">
        <v>2383</v>
      </c>
      <c r="Q39" s="454"/>
    </row>
    <row r="40" spans="1:17" s="218" customFormat="1" x14ac:dyDescent="0.2">
      <c r="A40" s="55"/>
      <c r="B40" s="35"/>
      <c r="C40" s="52"/>
      <c r="D40" s="53"/>
      <c r="E40" s="53"/>
      <c r="F40" s="54"/>
      <c r="G40" s="55"/>
      <c r="H40" s="55"/>
      <c r="I40" s="55"/>
      <c r="J40" s="55"/>
      <c r="K40" s="55"/>
      <c r="L40" s="55"/>
      <c r="M40" s="461"/>
      <c r="N40" s="55"/>
      <c r="O40" s="209"/>
      <c r="P40" s="209"/>
      <c r="Q40" s="459"/>
    </row>
    <row r="41" spans="1:17" s="218" customFormat="1" x14ac:dyDescent="0.2">
      <c r="A41" s="55"/>
      <c r="B41" s="35"/>
      <c r="C41" s="52"/>
      <c r="D41" s="53"/>
      <c r="E41" s="53"/>
      <c r="F41" s="54"/>
      <c r="G41" s="55"/>
      <c r="H41" s="55"/>
      <c r="I41" s="55"/>
      <c r="J41" s="55"/>
      <c r="K41" s="55"/>
      <c r="L41" s="55"/>
      <c r="M41" s="55"/>
      <c r="N41" s="55"/>
      <c r="O41" s="443"/>
      <c r="P41" s="443"/>
      <c r="Q41" s="459"/>
    </row>
    <row r="42" spans="1:17" s="180" customFormat="1" ht="13.15" customHeight="1" x14ac:dyDescent="0.2">
      <c r="A42" s="55"/>
      <c r="B42" s="35"/>
      <c r="C42" s="52"/>
      <c r="D42" s="53"/>
      <c r="E42" s="53"/>
      <c r="F42" s="54"/>
      <c r="G42" s="55"/>
      <c r="H42" s="55"/>
      <c r="I42" s="55"/>
      <c r="J42" s="55"/>
      <c r="K42" s="55"/>
      <c r="L42" s="55"/>
      <c r="M42" s="55"/>
      <c r="N42" s="55"/>
      <c r="O42" s="443"/>
      <c r="P42" s="443"/>
      <c r="Q42" s="460"/>
    </row>
    <row r="43" spans="1:17" s="217" customFormat="1" ht="13.15" customHeight="1" x14ac:dyDescent="0.2">
      <c r="A43" s="55"/>
      <c r="B43" s="35"/>
      <c r="C43" s="52"/>
      <c r="D43" s="53"/>
      <c r="E43" s="53"/>
      <c r="F43" s="54"/>
      <c r="G43" s="179"/>
      <c r="H43" s="179"/>
      <c r="I43" s="179"/>
      <c r="J43" s="179"/>
      <c r="K43" s="55"/>
      <c r="L43" s="55"/>
      <c r="M43" s="55"/>
      <c r="N43" s="55"/>
      <c r="O43" s="443"/>
      <c r="P43" s="443"/>
      <c r="Q43" s="459"/>
    </row>
    <row r="44" spans="1:17" s="218" customFormat="1" x14ac:dyDescent="0.2">
      <c r="A44" s="55"/>
      <c r="B44" s="35"/>
      <c r="C44" s="52"/>
      <c r="D44" s="53"/>
      <c r="E44" s="53"/>
      <c r="F44" s="54"/>
      <c r="G44" s="179"/>
      <c r="H44" s="179"/>
      <c r="I44" s="179"/>
      <c r="J44" s="179"/>
      <c r="K44" s="55"/>
      <c r="L44" s="55"/>
      <c r="M44" s="55"/>
      <c r="N44" s="55"/>
      <c r="O44" s="443"/>
      <c r="P44" s="443"/>
      <c r="Q44" s="459"/>
    </row>
    <row r="45" spans="1:17" s="461" customFormat="1" x14ac:dyDescent="0.2">
      <c r="A45" s="55"/>
      <c r="B45" s="35"/>
      <c r="C45" s="52"/>
      <c r="D45" s="53"/>
      <c r="E45" s="53"/>
      <c r="F45" s="54"/>
      <c r="G45" s="179"/>
      <c r="H45" s="179"/>
      <c r="I45" s="179"/>
      <c r="J45" s="179"/>
      <c r="K45" s="55"/>
      <c r="L45" s="55"/>
      <c r="M45" s="55"/>
      <c r="N45" s="55"/>
      <c r="O45" s="443"/>
      <c r="P45" s="443"/>
      <c r="Q45" s="460"/>
    </row>
    <row r="46" spans="1:17" s="180" customFormat="1" ht="12" customHeight="1" x14ac:dyDescent="0.2">
      <c r="A46" s="368"/>
      <c r="B46" s="369"/>
      <c r="C46" s="370"/>
      <c r="D46" s="371"/>
      <c r="E46" s="371"/>
      <c r="F46" s="372"/>
      <c r="G46" s="373"/>
      <c r="H46" s="373"/>
      <c r="I46" s="368"/>
      <c r="J46" s="373"/>
      <c r="K46" s="368"/>
      <c r="L46" s="368"/>
      <c r="M46" s="368"/>
      <c r="N46" s="368"/>
      <c r="O46" s="443"/>
      <c r="P46" s="443"/>
      <c r="Q46" s="460"/>
    </row>
    <row r="47" spans="1:17" s="180" customFormat="1" ht="12" customHeight="1" x14ac:dyDescent="0.2">
      <c r="A47" s="368"/>
      <c r="B47" s="369"/>
      <c r="C47" s="370"/>
      <c r="D47" s="371"/>
      <c r="E47" s="371"/>
      <c r="F47" s="372"/>
      <c r="G47" s="373"/>
      <c r="H47" s="373"/>
      <c r="I47" s="368"/>
      <c r="J47" s="373"/>
      <c r="K47" s="368"/>
      <c r="L47" s="368"/>
      <c r="M47" s="368"/>
      <c r="N47" s="368"/>
      <c r="O47" s="443"/>
      <c r="P47" s="443"/>
      <c r="Q47" s="460"/>
    </row>
    <row r="48" spans="1:17" s="217" customFormat="1" ht="13.15" customHeight="1" x14ac:dyDescent="0.2">
      <c r="A48" s="55"/>
      <c r="B48" s="35"/>
      <c r="C48" s="38"/>
      <c r="D48" s="53"/>
      <c r="E48" s="53"/>
      <c r="F48" s="54"/>
      <c r="G48" s="179"/>
      <c r="H48" s="179"/>
      <c r="I48" s="179"/>
      <c r="J48" s="179"/>
      <c r="K48" s="55"/>
      <c r="L48" s="55"/>
      <c r="M48" s="55"/>
      <c r="N48" s="55"/>
      <c r="O48" s="443"/>
      <c r="P48" s="443"/>
      <c r="Q48" s="459"/>
    </row>
    <row r="49" spans="1:17" s="374" customFormat="1" ht="13.15" customHeight="1" x14ac:dyDescent="0.2">
      <c r="A49" s="368"/>
      <c r="B49" s="369"/>
      <c r="C49" s="370"/>
      <c r="D49" s="371"/>
      <c r="E49" s="371"/>
      <c r="F49" s="372"/>
      <c r="G49" s="368"/>
      <c r="H49" s="376"/>
      <c r="I49" s="376"/>
      <c r="J49" s="376"/>
      <c r="K49" s="376"/>
      <c r="L49" s="368"/>
      <c r="M49" s="376"/>
      <c r="N49" s="372"/>
      <c r="O49" s="443"/>
      <c r="P49" s="443"/>
      <c r="Q49" s="454"/>
    </row>
    <row r="50" spans="1:17" s="374" customFormat="1" x14ac:dyDescent="0.2">
      <c r="A50" s="55"/>
      <c r="B50" s="35"/>
      <c r="C50" s="52"/>
      <c r="D50" s="53"/>
      <c r="E50" s="53"/>
      <c r="F50" s="54"/>
      <c r="G50" s="55"/>
      <c r="H50" s="55"/>
      <c r="I50" s="55"/>
      <c r="J50" s="179"/>
      <c r="K50" s="55"/>
      <c r="L50" s="55"/>
      <c r="M50" s="55"/>
      <c r="N50" s="55"/>
      <c r="O50" s="443"/>
      <c r="P50" s="443"/>
      <c r="Q50" s="454"/>
    </row>
    <row r="51" spans="1:17" s="217" customFormat="1" ht="12" customHeight="1" x14ac:dyDescent="0.2">
      <c r="A51" s="55"/>
      <c r="B51" s="35"/>
      <c r="C51" s="38"/>
      <c r="D51" s="53"/>
      <c r="E51" s="53"/>
      <c r="F51" s="54"/>
      <c r="G51" s="179"/>
      <c r="H51" s="179"/>
      <c r="I51" s="179"/>
      <c r="J51" s="179"/>
      <c r="K51" s="55"/>
      <c r="L51" s="55"/>
      <c r="M51" s="55"/>
      <c r="N51" s="55"/>
      <c r="O51" s="443"/>
      <c r="P51" s="443"/>
      <c r="Q51" s="459"/>
    </row>
    <row r="52" spans="1:17" s="374" customFormat="1" ht="12" customHeight="1" x14ac:dyDescent="0.2">
      <c r="A52" s="368"/>
      <c r="B52" s="369"/>
      <c r="C52" s="370"/>
      <c r="D52" s="371"/>
      <c r="E52" s="371"/>
      <c r="F52" s="372"/>
      <c r="G52" s="368"/>
      <c r="H52" s="368"/>
      <c r="I52" s="368"/>
      <c r="J52" s="373"/>
      <c r="K52" s="368"/>
      <c r="L52" s="368"/>
      <c r="M52" s="368"/>
      <c r="N52" s="368"/>
      <c r="O52" s="443"/>
      <c r="P52" s="443"/>
      <c r="Q52" s="454"/>
    </row>
    <row r="53" spans="1:17" s="217" customFormat="1" ht="12" customHeight="1" x14ac:dyDescent="0.2">
      <c r="A53" s="368"/>
      <c r="B53" s="369"/>
      <c r="C53" s="370"/>
      <c r="D53" s="371"/>
      <c r="E53" s="371"/>
      <c r="F53" s="372"/>
      <c r="G53" s="368"/>
      <c r="H53" s="368"/>
      <c r="I53" s="368"/>
      <c r="J53" s="373"/>
      <c r="K53" s="368"/>
      <c r="L53" s="368"/>
      <c r="M53" s="368"/>
      <c r="N53" s="368"/>
      <c r="O53" s="443"/>
      <c r="P53" s="443"/>
      <c r="Q53" s="459"/>
    </row>
    <row r="54" spans="1:17" s="180" customFormat="1" ht="12" customHeight="1" x14ac:dyDescent="0.2">
      <c r="A54" s="368"/>
      <c r="B54" s="369"/>
      <c r="C54" s="370"/>
      <c r="D54" s="371"/>
      <c r="E54" s="371"/>
      <c r="F54" s="372"/>
      <c r="G54" s="373"/>
      <c r="H54" s="373"/>
      <c r="I54" s="368"/>
      <c r="J54" s="368"/>
      <c r="K54" s="368"/>
      <c r="L54" s="368"/>
      <c r="M54" s="368"/>
      <c r="N54" s="368"/>
      <c r="O54" s="443"/>
      <c r="P54" s="443"/>
      <c r="Q54" s="460"/>
    </row>
    <row r="55" spans="1:17" s="217" customFormat="1" ht="12" customHeight="1" x14ac:dyDescent="0.2">
      <c r="A55" s="55"/>
      <c r="B55" s="35"/>
      <c r="C55" s="52"/>
      <c r="D55" s="53"/>
      <c r="E55" s="53"/>
      <c r="F55" s="54"/>
      <c r="G55" s="179"/>
      <c r="H55" s="179"/>
      <c r="I55" s="55"/>
      <c r="J55" s="179"/>
      <c r="K55" s="55"/>
      <c r="L55" s="55"/>
      <c r="M55" s="55"/>
      <c r="N55" s="55"/>
      <c r="O55" s="443"/>
      <c r="P55" s="443"/>
      <c r="Q55" s="459"/>
    </row>
    <row r="56" spans="1:17" s="376" customFormat="1" x14ac:dyDescent="0.2">
      <c r="A56" s="368"/>
      <c r="B56" s="369"/>
      <c r="C56" s="370"/>
      <c r="D56" s="371"/>
      <c r="E56" s="371"/>
      <c r="F56" s="372"/>
      <c r="G56" s="373"/>
      <c r="H56" s="373"/>
      <c r="I56" s="368"/>
      <c r="J56" s="373"/>
      <c r="K56" s="368"/>
      <c r="L56" s="368"/>
      <c r="M56" s="368"/>
      <c r="N56" s="368"/>
      <c r="O56" s="443"/>
      <c r="P56" s="443"/>
      <c r="Q56" s="454"/>
    </row>
    <row r="57" spans="1:17" s="376" customFormat="1" x14ac:dyDescent="0.2">
      <c r="A57" s="55"/>
      <c r="B57" s="35"/>
      <c r="C57" s="38"/>
      <c r="D57" s="53"/>
      <c r="E57" s="53"/>
      <c r="F57" s="54"/>
      <c r="G57" s="179"/>
      <c r="H57" s="179"/>
      <c r="I57" s="55"/>
      <c r="J57" s="179"/>
      <c r="K57" s="55"/>
      <c r="L57" s="55"/>
      <c r="M57" s="55"/>
      <c r="N57" s="55"/>
      <c r="O57" s="443"/>
      <c r="P57" s="443"/>
      <c r="Q57" s="454"/>
    </row>
    <row r="58" spans="1:17" s="374" customFormat="1" ht="12" customHeight="1" x14ac:dyDescent="0.2">
      <c r="A58" s="55"/>
      <c r="B58" s="35"/>
      <c r="C58" s="38"/>
      <c r="D58" s="53"/>
      <c r="E58" s="53"/>
      <c r="F58" s="54"/>
      <c r="G58" s="55"/>
      <c r="H58" s="55"/>
      <c r="I58" s="55"/>
      <c r="J58" s="55"/>
      <c r="K58" s="55"/>
      <c r="L58" s="55"/>
      <c r="M58" s="461"/>
      <c r="N58" s="55"/>
      <c r="O58" s="443"/>
      <c r="P58" s="443"/>
      <c r="Q58" s="454"/>
    </row>
    <row r="59" spans="1:17" s="374" customFormat="1" ht="13.15" customHeight="1" x14ac:dyDescent="0.2">
      <c r="A59" s="55"/>
      <c r="B59" s="35"/>
      <c r="C59" s="38"/>
      <c r="D59" s="53"/>
      <c r="E59" s="53"/>
      <c r="F59" s="54"/>
      <c r="G59" s="55"/>
      <c r="H59" s="55"/>
      <c r="I59" s="55"/>
      <c r="J59" s="461"/>
      <c r="K59" s="461"/>
      <c r="L59" s="55"/>
      <c r="M59" s="461"/>
      <c r="N59" s="55"/>
      <c r="O59" s="443"/>
      <c r="P59" s="443"/>
      <c r="Q59" s="454"/>
    </row>
    <row r="60" spans="1:17" s="374" customFormat="1" ht="12" customHeight="1" x14ac:dyDescent="0.2">
      <c r="A60" s="55"/>
      <c r="B60" s="35"/>
      <c r="C60" s="38"/>
      <c r="D60" s="53"/>
      <c r="E60" s="53"/>
      <c r="F60" s="54"/>
      <c r="G60" s="55"/>
      <c r="H60" s="55"/>
      <c r="I60" s="55"/>
      <c r="J60" s="461"/>
      <c r="K60" s="461"/>
      <c r="L60" s="55"/>
      <c r="M60" s="461"/>
      <c r="N60" s="55"/>
      <c r="O60" s="443"/>
      <c r="P60" s="443"/>
      <c r="Q60" s="454"/>
    </row>
    <row r="61" spans="1:17" s="374" customFormat="1" ht="12" customHeight="1" x14ac:dyDescent="0.2">
      <c r="A61" s="55"/>
      <c r="B61" s="35"/>
      <c r="C61" s="38"/>
      <c r="D61" s="53"/>
      <c r="E61" s="53"/>
      <c r="F61" s="54"/>
      <c r="G61" s="55"/>
      <c r="H61" s="55"/>
      <c r="I61" s="55"/>
      <c r="J61" s="461"/>
      <c r="K61" s="461"/>
      <c r="L61" s="55"/>
      <c r="M61" s="461"/>
      <c r="N61" s="55"/>
      <c r="O61" s="443"/>
      <c r="P61" s="443"/>
      <c r="Q61" s="454"/>
    </row>
    <row r="62" spans="1:17" s="374" customFormat="1" ht="12" customHeight="1" x14ac:dyDescent="0.2">
      <c r="A62" s="55"/>
      <c r="B62" s="35"/>
      <c r="C62" s="38"/>
      <c r="D62" s="53"/>
      <c r="E62" s="53"/>
      <c r="F62" s="54"/>
      <c r="G62" s="55"/>
      <c r="H62" s="55"/>
      <c r="I62" s="55"/>
      <c r="J62" s="461"/>
      <c r="K62" s="461"/>
      <c r="L62" s="55"/>
      <c r="M62" s="461"/>
      <c r="N62" s="55"/>
      <c r="O62" s="443"/>
      <c r="P62" s="443"/>
      <c r="Q62" s="454"/>
    </row>
    <row r="63" spans="1:17" s="374" customFormat="1" ht="12" customHeight="1" x14ac:dyDescent="0.2">
      <c r="A63" s="55"/>
      <c r="B63" s="35"/>
      <c r="C63" s="38"/>
      <c r="D63" s="53"/>
      <c r="E63" s="53"/>
      <c r="F63" s="54"/>
      <c r="G63" s="55"/>
      <c r="H63" s="55"/>
      <c r="I63" s="55"/>
      <c r="J63" s="461"/>
      <c r="K63" s="461"/>
      <c r="L63" s="55"/>
      <c r="M63" s="461"/>
      <c r="N63" s="55"/>
      <c r="O63" s="443"/>
      <c r="P63" s="443"/>
      <c r="Q63" s="454"/>
    </row>
    <row r="64" spans="1:17" s="217" customFormat="1" ht="12" customHeight="1" x14ac:dyDescent="0.2">
      <c r="A64" s="55"/>
      <c r="B64" s="35"/>
      <c r="C64" s="38"/>
      <c r="D64" s="53"/>
      <c r="E64" s="53"/>
      <c r="F64" s="54"/>
      <c r="G64" s="55"/>
      <c r="H64" s="55"/>
      <c r="I64" s="55"/>
      <c r="J64" s="461"/>
      <c r="K64" s="461"/>
      <c r="L64" s="55"/>
      <c r="M64" s="461"/>
      <c r="N64" s="55"/>
      <c r="O64" s="443"/>
      <c r="P64" s="443"/>
      <c r="Q64" s="459"/>
    </row>
    <row r="65" spans="1:17" s="374" customFormat="1" ht="12" customHeight="1" x14ac:dyDescent="0.2">
      <c r="A65" s="55"/>
      <c r="B65" s="35"/>
      <c r="C65" s="38"/>
      <c r="D65" s="53"/>
      <c r="E65" s="53"/>
      <c r="F65" s="54"/>
      <c r="G65" s="55"/>
      <c r="H65" s="55"/>
      <c r="I65" s="55"/>
      <c r="J65" s="461"/>
      <c r="K65" s="461"/>
      <c r="L65" s="55"/>
      <c r="M65" s="461"/>
      <c r="N65" s="55"/>
      <c r="O65" s="443"/>
      <c r="P65" s="443"/>
      <c r="Q65" s="454"/>
    </row>
    <row r="66" spans="1:17" s="217" customFormat="1" ht="12" customHeight="1" x14ac:dyDescent="0.2">
      <c r="A66" s="55"/>
      <c r="B66" s="35"/>
      <c r="C66" s="38"/>
      <c r="D66" s="53"/>
      <c r="E66" s="53"/>
      <c r="F66" s="54"/>
      <c r="G66" s="55"/>
      <c r="H66" s="55"/>
      <c r="I66" s="55"/>
      <c r="J66" s="461"/>
      <c r="K66" s="461"/>
      <c r="L66" s="55"/>
      <c r="M66" s="461"/>
      <c r="N66" s="55"/>
      <c r="O66" s="443"/>
      <c r="P66" s="443"/>
      <c r="Q66" s="454"/>
    </row>
    <row r="67" spans="1:17" s="376" customFormat="1" x14ac:dyDescent="0.2">
      <c r="A67" s="55"/>
      <c r="B67" s="35"/>
      <c r="C67" s="52"/>
      <c r="D67" s="53"/>
      <c r="E67" s="53"/>
      <c r="F67" s="54"/>
      <c r="G67" s="179"/>
      <c r="H67" s="179"/>
      <c r="I67" s="55"/>
      <c r="J67" s="55"/>
      <c r="K67" s="55"/>
      <c r="L67" s="55"/>
      <c r="M67" s="55"/>
      <c r="N67" s="55"/>
      <c r="O67" s="443"/>
      <c r="P67" s="443"/>
      <c r="Q67" s="454"/>
    </row>
    <row r="68" spans="1:17" s="376" customFormat="1" x14ac:dyDescent="0.2">
      <c r="A68" s="55"/>
      <c r="B68" s="35"/>
      <c r="C68" s="52"/>
      <c r="D68" s="53"/>
      <c r="E68" s="53"/>
      <c r="F68" s="54"/>
      <c r="G68" s="179"/>
      <c r="H68" s="179"/>
      <c r="I68" s="55"/>
      <c r="J68" s="55"/>
      <c r="K68" s="55"/>
      <c r="L68" s="55"/>
      <c r="M68" s="55"/>
      <c r="N68" s="55"/>
      <c r="O68" s="443"/>
      <c r="P68" s="443"/>
      <c r="Q68" s="454"/>
    </row>
    <row r="69" spans="1:17" s="376" customFormat="1" x14ac:dyDescent="0.2">
      <c r="A69" s="368"/>
      <c r="B69" s="369"/>
      <c r="C69" s="370"/>
      <c r="D69" s="371"/>
      <c r="E69" s="371"/>
      <c r="F69" s="372"/>
      <c r="G69" s="368"/>
      <c r="L69" s="368"/>
      <c r="N69" s="372"/>
      <c r="O69" s="443"/>
      <c r="P69" s="443"/>
      <c r="Q69" s="454"/>
    </row>
    <row r="70" spans="1:17" s="374" customFormat="1" ht="13.15" customHeight="1" x14ac:dyDescent="0.2">
      <c r="A70" s="368"/>
      <c r="B70" s="369"/>
      <c r="C70" s="370"/>
      <c r="D70" s="371"/>
      <c r="E70" s="371"/>
      <c r="F70" s="372"/>
      <c r="G70" s="368"/>
      <c r="H70" s="373"/>
      <c r="I70" s="368"/>
      <c r="J70" s="368"/>
      <c r="K70" s="368"/>
      <c r="L70" s="368"/>
      <c r="M70" s="368"/>
      <c r="N70" s="368"/>
      <c r="O70" s="443"/>
      <c r="P70" s="443"/>
      <c r="Q70" s="454"/>
    </row>
    <row r="71" spans="1:17" s="374" customFormat="1" ht="12" customHeight="1" x14ac:dyDescent="0.2">
      <c r="A71" s="368"/>
      <c r="B71" s="369"/>
      <c r="C71" s="370"/>
      <c r="D71" s="371"/>
      <c r="E71" s="371"/>
      <c r="F71" s="372"/>
      <c r="G71" s="368"/>
      <c r="H71" s="373"/>
      <c r="I71" s="368"/>
      <c r="J71" s="368"/>
      <c r="K71" s="368"/>
      <c r="L71" s="368"/>
      <c r="M71" s="368"/>
      <c r="N71" s="368"/>
      <c r="O71" s="443"/>
      <c r="P71" s="443"/>
      <c r="Q71" s="454"/>
    </row>
    <row r="72" spans="1:17" s="218" customFormat="1" x14ac:dyDescent="0.2">
      <c r="A72" s="214"/>
      <c r="B72" s="210"/>
      <c r="C72" s="211"/>
      <c r="D72" s="212"/>
      <c r="E72" s="212"/>
      <c r="F72" s="213"/>
      <c r="G72" s="214"/>
      <c r="H72" s="214"/>
      <c r="I72" s="214"/>
      <c r="J72" s="214"/>
      <c r="K72" s="214"/>
      <c r="L72" s="214"/>
      <c r="M72" s="214"/>
      <c r="N72" s="214"/>
      <c r="O72" s="209"/>
      <c r="P72" s="209"/>
      <c r="Q72" s="459"/>
    </row>
    <row r="74" spans="1:17" s="217" customFormat="1" ht="15.75" x14ac:dyDescent="0.25">
      <c r="A74" s="182" t="s">
        <v>1203</v>
      </c>
      <c r="B74" s="210"/>
      <c r="C74" s="211"/>
      <c r="D74" s="212"/>
      <c r="E74" s="212"/>
      <c r="F74" s="213"/>
      <c r="G74" s="214"/>
      <c r="H74" s="214"/>
      <c r="I74" s="214"/>
      <c r="J74" s="214"/>
      <c r="K74" s="214"/>
      <c r="L74" s="214"/>
      <c r="M74" s="214"/>
      <c r="N74" s="214"/>
      <c r="O74" s="209"/>
      <c r="P74" s="209"/>
    </row>
    <row r="75" spans="1:17" ht="33.75" x14ac:dyDescent="0.2">
      <c r="A75" s="31" t="s">
        <v>1714</v>
      </c>
      <c r="B75" s="31" t="s">
        <v>769</v>
      </c>
      <c r="C75" s="32" t="s">
        <v>780</v>
      </c>
      <c r="D75" s="32" t="s">
        <v>781</v>
      </c>
      <c r="E75" s="32" t="s">
        <v>782</v>
      </c>
      <c r="F75" s="33" t="s">
        <v>783</v>
      </c>
      <c r="G75" s="178" t="s">
        <v>1976</v>
      </c>
      <c r="H75" s="178" t="s">
        <v>784</v>
      </c>
      <c r="I75" s="178" t="s">
        <v>785</v>
      </c>
      <c r="J75" s="178" t="s">
        <v>784</v>
      </c>
      <c r="K75" s="178" t="s">
        <v>785</v>
      </c>
      <c r="L75" s="33" t="s">
        <v>786</v>
      </c>
      <c r="M75" s="34" t="s">
        <v>787</v>
      </c>
      <c r="N75" s="232" t="s">
        <v>788</v>
      </c>
      <c r="O75" s="397" t="s">
        <v>1359</v>
      </c>
      <c r="P75" s="397" t="s">
        <v>1360</v>
      </c>
    </row>
    <row r="76" spans="1:17" s="217" customFormat="1" ht="12" customHeight="1" x14ac:dyDescent="0.2">
      <c r="A76" s="214"/>
      <c r="B76" s="210"/>
      <c r="C76" s="219"/>
      <c r="D76" s="212"/>
      <c r="E76" s="212"/>
      <c r="F76" s="213"/>
      <c r="G76" s="215"/>
      <c r="H76" s="215"/>
      <c r="I76" s="214"/>
      <c r="J76" s="214"/>
      <c r="K76" s="214"/>
      <c r="L76" s="214"/>
      <c r="M76" s="214"/>
      <c r="N76" s="214"/>
      <c r="O76" s="209"/>
      <c r="P76" s="209"/>
      <c r="Q76" s="459"/>
    </row>
    <row r="77" spans="1:17" s="218" customFormat="1" x14ac:dyDescent="0.2">
      <c r="A77" s="214"/>
      <c r="B77" s="210"/>
      <c r="C77" s="219"/>
      <c r="D77" s="212"/>
      <c r="E77" s="212"/>
      <c r="F77" s="213"/>
      <c r="G77" s="215"/>
      <c r="H77" s="215"/>
      <c r="I77" s="214"/>
      <c r="J77" s="214"/>
      <c r="K77" s="214"/>
      <c r="L77" s="214"/>
      <c r="M77" s="214"/>
      <c r="N77" s="214"/>
      <c r="O77" s="209"/>
      <c r="P77" s="209"/>
      <c r="Q77" s="459"/>
    </row>
    <row r="78" spans="1:17" s="217" customFormat="1" ht="12" customHeight="1" x14ac:dyDescent="0.2">
      <c r="A78" s="214"/>
      <c r="B78" s="210"/>
      <c r="C78" s="211"/>
      <c r="D78" s="212"/>
      <c r="E78" s="212"/>
      <c r="F78" s="213"/>
      <c r="G78" s="214"/>
      <c r="H78" s="215"/>
      <c r="I78" s="215"/>
      <c r="J78" s="214"/>
      <c r="K78" s="214"/>
      <c r="L78" s="214"/>
      <c r="M78" s="214"/>
      <c r="N78" s="349"/>
      <c r="O78" s="209"/>
      <c r="P78" s="209"/>
      <c r="Q78" s="459"/>
    </row>
    <row r="79" spans="1:17" s="217" customFormat="1" ht="13.15" customHeight="1" x14ac:dyDescent="0.2">
      <c r="A79" s="214"/>
      <c r="B79" s="210"/>
      <c r="C79" s="211"/>
      <c r="D79" s="212"/>
      <c r="E79" s="212"/>
      <c r="F79" s="213"/>
      <c r="G79" s="214"/>
      <c r="H79" s="215"/>
      <c r="I79" s="215"/>
      <c r="J79" s="214"/>
      <c r="K79" s="214"/>
      <c r="L79" s="214"/>
      <c r="M79" s="214"/>
      <c r="N79" s="349"/>
      <c r="O79" s="209"/>
      <c r="P79" s="209"/>
      <c r="Q79" s="459"/>
    </row>
    <row r="80" spans="1:17" s="217" customFormat="1" ht="13.15" customHeight="1" x14ac:dyDescent="0.2">
      <c r="A80" s="214"/>
      <c r="B80" s="210"/>
      <c r="C80" s="211"/>
      <c r="D80" s="212"/>
      <c r="E80" s="212"/>
      <c r="F80" s="213"/>
      <c r="G80" s="214"/>
      <c r="H80" s="215"/>
      <c r="I80" s="215"/>
      <c r="J80" s="214"/>
      <c r="K80" s="214"/>
      <c r="L80" s="214"/>
      <c r="M80" s="214"/>
      <c r="N80" s="349"/>
      <c r="O80" s="209"/>
      <c r="P80" s="209"/>
      <c r="Q80" s="459"/>
    </row>
    <row r="81" spans="1:89" s="217" customFormat="1" ht="12" customHeight="1" x14ac:dyDescent="0.2">
      <c r="A81" s="214"/>
      <c r="B81" s="210"/>
      <c r="C81" s="211"/>
      <c r="D81" s="212"/>
      <c r="E81" s="212"/>
      <c r="F81" s="213"/>
      <c r="G81" s="214"/>
      <c r="H81" s="215"/>
      <c r="I81" s="215"/>
      <c r="J81" s="214"/>
      <c r="K81" s="214"/>
      <c r="L81" s="214"/>
      <c r="M81" s="214"/>
      <c r="N81" s="349"/>
      <c r="O81" s="209"/>
      <c r="P81" s="209"/>
      <c r="Q81" s="459"/>
    </row>
    <row r="82" spans="1:89" s="217" customFormat="1" ht="13.15" customHeight="1" x14ac:dyDescent="0.2">
      <c r="A82" s="214"/>
      <c r="B82" s="210"/>
      <c r="C82" s="211"/>
      <c r="D82" s="212"/>
      <c r="E82" s="212"/>
      <c r="F82" s="213"/>
      <c r="G82" s="214"/>
      <c r="H82" s="215"/>
      <c r="I82" s="215"/>
      <c r="J82" s="214"/>
      <c r="K82" s="214"/>
      <c r="L82" s="214"/>
      <c r="M82" s="214"/>
      <c r="N82" s="349"/>
      <c r="O82" s="209"/>
      <c r="P82" s="209"/>
      <c r="Q82" s="459"/>
    </row>
    <row r="83" spans="1:89" s="217" customFormat="1" ht="13.15" customHeight="1" x14ac:dyDescent="0.2">
      <c r="A83" s="214"/>
      <c r="B83" s="210"/>
      <c r="C83" s="211"/>
      <c r="D83" s="212"/>
      <c r="E83" s="212"/>
      <c r="F83" s="213"/>
      <c r="G83" s="214"/>
      <c r="H83" s="215"/>
      <c r="I83" s="215"/>
      <c r="J83" s="214"/>
      <c r="K83" s="214"/>
      <c r="L83" s="214"/>
      <c r="M83" s="214"/>
      <c r="N83" s="349"/>
      <c r="O83" s="209"/>
      <c r="P83" s="209"/>
      <c r="Q83" s="459"/>
    </row>
    <row r="84" spans="1:89" s="217" customFormat="1" ht="13.15" customHeight="1" x14ac:dyDescent="0.2">
      <c r="A84" s="214"/>
      <c r="B84" s="210"/>
      <c r="C84" s="211"/>
      <c r="D84" s="212"/>
      <c r="E84" s="212"/>
      <c r="F84" s="213"/>
      <c r="G84" s="214"/>
      <c r="H84" s="215"/>
      <c r="I84" s="215"/>
      <c r="J84" s="214"/>
      <c r="K84" s="214"/>
      <c r="L84" s="214"/>
      <c r="M84" s="214"/>
      <c r="N84" s="349"/>
      <c r="O84" s="209"/>
      <c r="P84" s="209"/>
      <c r="Q84" s="459"/>
    </row>
    <row r="85" spans="1:89" s="217" customFormat="1" ht="13.15" customHeight="1" x14ac:dyDescent="0.2">
      <c r="A85" s="214"/>
      <c r="B85" s="210"/>
      <c r="C85" s="211"/>
      <c r="D85" s="212"/>
      <c r="E85" s="212"/>
      <c r="F85" s="213"/>
      <c r="G85" s="214"/>
      <c r="H85" s="215"/>
      <c r="I85" s="215"/>
      <c r="J85" s="214"/>
      <c r="K85" s="214"/>
      <c r="L85" s="214"/>
      <c r="M85" s="214"/>
      <c r="N85" s="349"/>
      <c r="O85" s="209"/>
      <c r="P85" s="209"/>
      <c r="Q85" s="459"/>
    </row>
    <row r="86" spans="1:89" s="217" customFormat="1" ht="12" customHeight="1" x14ac:dyDescent="0.2">
      <c r="A86" s="214"/>
      <c r="B86" s="210"/>
      <c r="C86" s="211"/>
      <c r="D86" s="212"/>
      <c r="E86" s="212"/>
      <c r="F86" s="213"/>
      <c r="G86" s="214"/>
      <c r="H86" s="215"/>
      <c r="I86" s="215"/>
      <c r="J86" s="215"/>
      <c r="K86" s="215"/>
      <c r="L86" s="214"/>
      <c r="M86" s="214"/>
      <c r="N86" s="349"/>
      <c r="O86" s="209"/>
      <c r="P86" s="209"/>
      <c r="Q86" s="459"/>
    </row>
    <row r="87" spans="1:89" s="374" customFormat="1" ht="13.15" customHeight="1" x14ac:dyDescent="0.2">
      <c r="A87" s="214"/>
      <c r="B87" s="210"/>
      <c r="C87" s="219"/>
      <c r="D87" s="212"/>
      <c r="E87" s="212"/>
      <c r="F87" s="213"/>
      <c r="G87" s="214"/>
      <c r="H87" s="214"/>
      <c r="I87" s="214"/>
      <c r="J87" s="218"/>
      <c r="K87" s="218"/>
      <c r="L87" s="214"/>
      <c r="M87" s="218"/>
      <c r="N87" s="214"/>
      <c r="O87" s="209"/>
      <c r="P87" s="209"/>
      <c r="Q87" s="454"/>
    </row>
    <row r="88" spans="1:89" s="217" customFormat="1" ht="12" customHeight="1" x14ac:dyDescent="0.2">
      <c r="A88" s="214"/>
      <c r="B88" s="210"/>
      <c r="C88" s="211"/>
      <c r="D88" s="212"/>
      <c r="E88" s="212"/>
      <c r="F88" s="213"/>
      <c r="G88" s="214"/>
      <c r="H88" s="215"/>
      <c r="I88" s="215"/>
      <c r="J88" s="214"/>
      <c r="K88" s="214"/>
      <c r="L88" s="214"/>
      <c r="M88" s="214"/>
      <c r="N88" s="349"/>
      <c r="O88" s="209"/>
      <c r="P88" s="209"/>
      <c r="Q88" s="459"/>
    </row>
    <row r="89" spans="1:89" s="374" customFormat="1" ht="12" customHeight="1" x14ac:dyDescent="0.2">
      <c r="A89" s="214"/>
      <c r="B89" s="210"/>
      <c r="C89" s="211"/>
      <c r="D89" s="212"/>
      <c r="E89" s="212"/>
      <c r="F89" s="213"/>
      <c r="G89" s="214"/>
      <c r="H89" s="215"/>
      <c r="I89" s="215"/>
      <c r="J89" s="215"/>
      <c r="K89" s="215"/>
      <c r="L89" s="214"/>
      <c r="M89" s="214"/>
      <c r="N89" s="349"/>
      <c r="O89" s="209"/>
      <c r="P89" s="209"/>
      <c r="Q89" s="454"/>
    </row>
    <row r="90" spans="1:89" s="217" customFormat="1" x14ac:dyDescent="0.2">
      <c r="A90" s="214"/>
      <c r="B90" s="210"/>
      <c r="C90" s="211"/>
      <c r="D90" s="212"/>
      <c r="E90" s="212"/>
      <c r="F90" s="213"/>
      <c r="G90" s="215"/>
      <c r="H90" s="215"/>
      <c r="I90" s="214"/>
      <c r="J90" s="214"/>
      <c r="K90" s="214"/>
      <c r="L90" s="214"/>
      <c r="M90" s="214"/>
      <c r="N90" s="214"/>
      <c r="O90" s="209"/>
      <c r="P90" s="209"/>
    </row>
    <row r="91" spans="1:89" s="217" customFormat="1" x14ac:dyDescent="0.2">
      <c r="A91" s="214"/>
      <c r="B91" s="210"/>
      <c r="C91" s="211"/>
      <c r="D91" s="212"/>
      <c r="E91" s="212"/>
      <c r="F91" s="213"/>
      <c r="G91" s="215"/>
      <c r="H91" s="215"/>
      <c r="I91" s="214"/>
      <c r="J91" s="215"/>
      <c r="K91" s="214"/>
      <c r="L91" s="214"/>
      <c r="M91" s="214"/>
      <c r="N91" s="214"/>
      <c r="O91" s="209"/>
      <c r="P91" s="209"/>
    </row>
    <row r="92" spans="1:89" s="217" customFormat="1" x14ac:dyDescent="0.2">
      <c r="A92" s="214"/>
      <c r="B92" s="210"/>
      <c r="C92" s="211"/>
      <c r="D92" s="212"/>
      <c r="E92" s="212"/>
      <c r="F92" s="213"/>
      <c r="G92" s="215"/>
      <c r="H92" s="215"/>
      <c r="I92" s="214"/>
      <c r="J92" s="215"/>
      <c r="K92" s="214"/>
      <c r="L92" s="214"/>
      <c r="M92" s="214"/>
      <c r="N92" s="214"/>
      <c r="O92" s="209"/>
      <c r="P92" s="209"/>
    </row>
    <row r="93" spans="1:89" s="217" customFormat="1" x14ac:dyDescent="0.2">
      <c r="A93" s="214"/>
      <c r="B93" s="210"/>
      <c r="C93" s="211"/>
      <c r="D93" s="212"/>
      <c r="E93" s="212"/>
      <c r="F93" s="213"/>
      <c r="G93" s="215"/>
      <c r="H93" s="215"/>
      <c r="I93" s="214"/>
      <c r="J93" s="215"/>
      <c r="K93" s="214"/>
      <c r="L93" s="214"/>
      <c r="M93" s="214"/>
      <c r="N93" s="214"/>
      <c r="O93" s="209"/>
      <c r="P93" s="209"/>
    </row>
    <row r="94" spans="1:89" s="217" customFormat="1" x14ac:dyDescent="0.2">
      <c r="A94" s="214"/>
      <c r="B94" s="210"/>
      <c r="C94" s="211"/>
      <c r="D94" s="212"/>
      <c r="E94" s="212"/>
      <c r="F94" s="213"/>
      <c r="G94" s="215"/>
      <c r="H94" s="215"/>
      <c r="I94" s="214"/>
      <c r="J94" s="215"/>
      <c r="K94" s="214"/>
      <c r="L94" s="214"/>
      <c r="M94" s="214"/>
      <c r="N94" s="214"/>
      <c r="O94" s="209"/>
      <c r="P94" s="209"/>
    </row>
    <row r="95" spans="1:89" s="217" customFormat="1" ht="12.75" customHeight="1" x14ac:dyDescent="0.2">
      <c r="B95" s="35"/>
      <c r="C95" s="38"/>
      <c r="D95" s="53"/>
      <c r="E95" s="53"/>
      <c r="F95" s="54"/>
      <c r="G95" s="179"/>
      <c r="H95" s="55"/>
      <c r="I95" s="179"/>
      <c r="J95" s="55"/>
      <c r="K95" s="55"/>
      <c r="L95" s="55"/>
      <c r="M95" s="55"/>
      <c r="N95" s="55"/>
      <c r="O95" s="183"/>
      <c r="P95" s="183"/>
      <c r="Q95" s="180"/>
      <c r="R95" s="180"/>
      <c r="S95" s="180"/>
      <c r="T95" s="180"/>
      <c r="U95" s="180"/>
      <c r="V95" s="180"/>
      <c r="W95" s="180"/>
      <c r="X95" s="180"/>
      <c r="Y95" s="180"/>
      <c r="Z95" s="180"/>
      <c r="AA95" s="180"/>
      <c r="AB95" s="180"/>
      <c r="AC95" s="180"/>
      <c r="AD95" s="180"/>
      <c r="AE95" s="180"/>
      <c r="AF95" s="180"/>
      <c r="AG95" s="180"/>
      <c r="AH95" s="180"/>
      <c r="AI95" s="180"/>
      <c r="AJ95" s="180"/>
      <c r="AK95" s="180"/>
      <c r="AL95" s="180"/>
      <c r="AM95" s="180"/>
      <c r="AN95" s="180"/>
      <c r="AO95" s="180"/>
      <c r="AP95" s="180"/>
      <c r="AQ95" s="180"/>
      <c r="AR95" s="180"/>
      <c r="AS95" s="180"/>
      <c r="AT95" s="180"/>
      <c r="AU95" s="180"/>
      <c r="AV95" s="180"/>
      <c r="AW95" s="180"/>
      <c r="AX95" s="180"/>
      <c r="AY95" s="180"/>
      <c r="AZ95" s="180"/>
      <c r="BA95" s="180"/>
      <c r="BB95" s="180"/>
      <c r="BC95" s="180"/>
      <c r="BD95" s="180"/>
      <c r="BE95" s="180"/>
      <c r="BF95" s="180"/>
      <c r="BG95" s="180"/>
      <c r="BH95" s="180"/>
      <c r="BI95" s="180"/>
      <c r="BJ95" s="180"/>
      <c r="BK95" s="180"/>
      <c r="BL95" s="180"/>
      <c r="BM95" s="180"/>
      <c r="BN95" s="180"/>
      <c r="BO95" s="180"/>
      <c r="BP95" s="180"/>
      <c r="BQ95" s="180"/>
      <c r="BR95" s="180"/>
      <c r="BS95" s="180"/>
      <c r="BT95" s="180"/>
      <c r="BU95" s="180"/>
      <c r="BV95" s="180"/>
      <c r="BW95" s="180"/>
      <c r="BX95" s="180"/>
      <c r="BY95" s="180"/>
      <c r="BZ95" s="180"/>
      <c r="CA95" s="180"/>
      <c r="CB95" s="180"/>
      <c r="CC95" s="180"/>
      <c r="CD95" s="180"/>
      <c r="CE95" s="180"/>
      <c r="CF95" s="180"/>
      <c r="CG95" s="180"/>
      <c r="CH95" s="180"/>
      <c r="CI95" s="180"/>
      <c r="CJ95" s="180"/>
      <c r="CK95" s="180"/>
    </row>
    <row r="96" spans="1:89" s="180" customFormat="1" ht="12.75" customHeight="1" x14ac:dyDescent="0.2">
      <c r="B96" s="35"/>
      <c r="C96" s="38"/>
      <c r="D96" s="53"/>
      <c r="E96" s="53"/>
      <c r="F96" s="54"/>
      <c r="G96" s="179"/>
      <c r="H96" s="55"/>
      <c r="I96" s="179"/>
      <c r="J96" s="55"/>
      <c r="K96" s="55"/>
      <c r="L96" s="55"/>
      <c r="M96" s="55"/>
      <c r="N96" s="55"/>
      <c r="O96" s="183"/>
      <c r="P96" s="183"/>
    </row>
    <row r="97" spans="2:89" s="180" customFormat="1" ht="12.75" customHeight="1" x14ac:dyDescent="0.2">
      <c r="B97" s="35"/>
      <c r="C97" s="38"/>
      <c r="D97" s="53"/>
      <c r="E97" s="53"/>
      <c r="F97" s="54"/>
      <c r="G97" s="179"/>
      <c r="H97" s="55"/>
      <c r="I97" s="179"/>
      <c r="J97" s="55"/>
      <c r="K97" s="55"/>
      <c r="L97" s="55"/>
      <c r="M97" s="55"/>
      <c r="N97" s="55"/>
      <c r="O97" s="183"/>
      <c r="P97" s="183"/>
    </row>
    <row r="98" spans="2:89" s="180" customFormat="1" ht="12.75" customHeight="1" x14ac:dyDescent="0.2">
      <c r="B98" s="35"/>
      <c r="C98" s="38"/>
      <c r="D98" s="53"/>
      <c r="E98" s="53"/>
      <c r="F98" s="54"/>
      <c r="G98" s="179"/>
      <c r="H98" s="55"/>
      <c r="I98" s="179"/>
      <c r="J98" s="55"/>
      <c r="K98" s="55"/>
      <c r="L98" s="55"/>
      <c r="M98" s="55"/>
      <c r="N98" s="55"/>
      <c r="O98" s="183"/>
      <c r="P98" s="183"/>
    </row>
    <row r="99" spans="2:89" s="180" customFormat="1" ht="12.75" customHeight="1" x14ac:dyDescent="0.2">
      <c r="B99" s="35"/>
      <c r="C99" s="38"/>
      <c r="D99" s="53"/>
      <c r="E99" s="53"/>
      <c r="F99" s="54"/>
      <c r="G99" s="179"/>
      <c r="H99" s="55"/>
      <c r="I99" s="179"/>
      <c r="J99" s="55"/>
      <c r="K99" s="55"/>
      <c r="L99" s="55"/>
      <c r="M99" s="55"/>
      <c r="N99" s="55"/>
      <c r="O99" s="183"/>
      <c r="P99" s="183"/>
    </row>
    <row r="100" spans="2:89" s="180" customFormat="1" ht="12.75" customHeight="1" x14ac:dyDescent="0.2">
      <c r="B100" s="35"/>
      <c r="C100" s="38"/>
      <c r="D100" s="53"/>
      <c r="E100" s="53"/>
      <c r="F100" s="54"/>
      <c r="G100" s="55"/>
      <c r="H100" s="55"/>
      <c r="I100" s="179"/>
      <c r="J100" s="55"/>
      <c r="K100" s="55"/>
      <c r="L100" s="55"/>
      <c r="M100" s="55"/>
      <c r="N100" s="55"/>
      <c r="O100" s="183"/>
      <c r="P100" s="183"/>
    </row>
    <row r="101" spans="2:89" s="180" customFormat="1" ht="12.75" customHeight="1" x14ac:dyDescent="0.2">
      <c r="B101" s="35"/>
      <c r="C101" s="52"/>
      <c r="D101" s="53"/>
      <c r="E101" s="53"/>
      <c r="F101" s="54"/>
      <c r="G101" s="179"/>
      <c r="H101" s="55"/>
      <c r="I101" s="179"/>
      <c r="J101" s="55"/>
      <c r="K101" s="55"/>
      <c r="L101" s="55"/>
      <c r="M101" s="55"/>
      <c r="N101" s="55"/>
      <c r="O101" s="183"/>
      <c r="P101" s="183"/>
    </row>
    <row r="102" spans="2:89" s="180" customFormat="1" ht="12.75" customHeight="1" x14ac:dyDescent="0.2">
      <c r="B102" s="35"/>
      <c r="C102" s="52"/>
      <c r="D102" s="53"/>
      <c r="E102" s="53"/>
      <c r="F102" s="54"/>
      <c r="G102" s="179"/>
      <c r="H102" s="55"/>
      <c r="I102" s="179"/>
      <c r="J102" s="55"/>
      <c r="K102" s="55"/>
      <c r="L102" s="55"/>
      <c r="M102" s="55"/>
      <c r="N102" s="55"/>
      <c r="O102" s="183"/>
      <c r="P102" s="183"/>
    </row>
    <row r="103" spans="2:89" s="180" customFormat="1" ht="12.75" customHeight="1" x14ac:dyDescent="0.2">
      <c r="B103" s="35"/>
      <c r="C103" s="52"/>
      <c r="D103" s="53"/>
      <c r="E103" s="53"/>
      <c r="F103" s="54"/>
      <c r="G103" s="179"/>
      <c r="H103" s="55"/>
      <c r="I103" s="179"/>
      <c r="J103" s="55"/>
      <c r="K103" s="55"/>
      <c r="L103" s="55"/>
      <c r="M103" s="55"/>
      <c r="N103" s="55"/>
      <c r="O103" s="183"/>
      <c r="P103" s="183"/>
    </row>
    <row r="104" spans="2:89" s="217" customFormat="1" ht="12.75" customHeight="1" x14ac:dyDescent="0.2">
      <c r="B104" s="35"/>
      <c r="C104" s="52"/>
      <c r="D104" s="53"/>
      <c r="E104" s="53"/>
      <c r="F104" s="54"/>
      <c r="G104" s="179"/>
      <c r="H104" s="55"/>
      <c r="I104" s="179"/>
      <c r="J104" s="55"/>
      <c r="K104" s="55"/>
      <c r="L104" s="55"/>
      <c r="M104" s="55"/>
      <c r="N104" s="55"/>
      <c r="O104" s="183"/>
      <c r="P104" s="183"/>
      <c r="Q104" s="180"/>
      <c r="R104" s="180"/>
      <c r="S104" s="180"/>
      <c r="T104" s="180"/>
      <c r="U104" s="180"/>
      <c r="V104" s="180"/>
      <c r="W104" s="180"/>
      <c r="X104" s="180"/>
      <c r="Y104" s="180"/>
      <c r="Z104" s="180"/>
      <c r="AA104" s="180"/>
      <c r="AB104" s="180"/>
      <c r="AC104" s="180"/>
      <c r="AD104" s="180"/>
      <c r="AE104" s="180"/>
      <c r="AF104" s="180"/>
      <c r="AG104" s="180"/>
      <c r="AH104" s="180"/>
      <c r="AI104" s="180"/>
      <c r="AJ104" s="180"/>
      <c r="AK104" s="180"/>
      <c r="AL104" s="180"/>
      <c r="AM104" s="180"/>
      <c r="AN104" s="180"/>
      <c r="AO104" s="180"/>
      <c r="AP104" s="180"/>
      <c r="AQ104" s="180"/>
      <c r="AR104" s="180"/>
      <c r="AS104" s="180"/>
      <c r="AT104" s="180"/>
      <c r="AU104" s="180"/>
      <c r="AV104" s="180"/>
      <c r="AW104" s="180"/>
      <c r="AX104" s="180"/>
      <c r="AY104" s="180"/>
      <c r="AZ104" s="180"/>
      <c r="BA104" s="180"/>
      <c r="BB104" s="180"/>
      <c r="BC104" s="180"/>
      <c r="BD104" s="180"/>
      <c r="BE104" s="180"/>
      <c r="BF104" s="180"/>
      <c r="BG104" s="180"/>
      <c r="BH104" s="180"/>
      <c r="BI104" s="180"/>
      <c r="BJ104" s="180"/>
      <c r="BK104" s="180"/>
      <c r="BL104" s="180"/>
      <c r="BM104" s="180"/>
      <c r="BN104" s="180"/>
      <c r="BO104" s="180"/>
      <c r="BP104" s="180"/>
      <c r="BQ104" s="180"/>
      <c r="BR104" s="180"/>
      <c r="BS104" s="180"/>
      <c r="BT104" s="180"/>
      <c r="BU104" s="180"/>
      <c r="BV104" s="180"/>
      <c r="BW104" s="180"/>
      <c r="BX104" s="180"/>
      <c r="BY104" s="180"/>
      <c r="BZ104" s="180"/>
      <c r="CA104" s="180"/>
      <c r="CB104" s="180"/>
      <c r="CC104" s="180"/>
      <c r="CD104" s="180"/>
      <c r="CE104" s="180"/>
      <c r="CF104" s="180"/>
      <c r="CG104" s="180"/>
      <c r="CH104" s="180"/>
      <c r="CI104" s="180"/>
      <c r="CJ104" s="180"/>
      <c r="CK104" s="180"/>
    </row>
    <row r="105" spans="2:89" s="180" customFormat="1" ht="12.75" customHeight="1" x14ac:dyDescent="0.2">
      <c r="B105" s="35"/>
      <c r="C105" s="52"/>
      <c r="D105" s="53"/>
      <c r="E105" s="53"/>
      <c r="F105" s="54"/>
      <c r="G105" s="179"/>
      <c r="H105" s="55"/>
      <c r="I105" s="179"/>
      <c r="J105" s="55"/>
      <c r="K105" s="55"/>
      <c r="L105" s="55"/>
      <c r="M105" s="55"/>
      <c r="N105" s="55"/>
      <c r="O105" s="183"/>
      <c r="P105" s="183"/>
    </row>
    <row r="106" spans="2:89" s="180" customFormat="1" ht="12.75" customHeight="1" x14ac:dyDescent="0.2">
      <c r="B106" s="35"/>
      <c r="C106" s="52"/>
      <c r="D106" s="53"/>
      <c r="E106" s="53"/>
      <c r="F106" s="54"/>
      <c r="G106" s="55"/>
      <c r="H106" s="55"/>
      <c r="I106" s="179"/>
      <c r="J106" s="55"/>
      <c r="K106" s="55"/>
      <c r="L106" s="55"/>
      <c r="M106" s="55"/>
      <c r="N106" s="55"/>
      <c r="O106" s="183"/>
      <c r="P106" s="183"/>
    </row>
    <row r="107" spans="2:89" s="180" customFormat="1" ht="12.75" customHeight="1" x14ac:dyDescent="0.2">
      <c r="B107" s="35"/>
      <c r="C107" s="52"/>
      <c r="D107" s="53"/>
      <c r="E107" s="53"/>
      <c r="F107" s="54"/>
      <c r="G107" s="55"/>
      <c r="H107" s="55"/>
      <c r="I107" s="179"/>
      <c r="J107" s="55"/>
      <c r="K107" s="55"/>
      <c r="L107" s="55"/>
      <c r="M107" s="55"/>
      <c r="N107" s="55"/>
      <c r="O107" s="183"/>
      <c r="P107" s="183"/>
      <c r="Q107" s="220"/>
      <c r="R107" s="220"/>
      <c r="S107" s="220"/>
      <c r="T107" s="220"/>
      <c r="U107" s="220"/>
      <c r="V107" s="220"/>
      <c r="W107" s="220"/>
      <c r="X107" s="220"/>
      <c r="Y107" s="220"/>
      <c r="Z107" s="220"/>
      <c r="AA107" s="220"/>
      <c r="AB107" s="220"/>
      <c r="AC107" s="220"/>
      <c r="AD107" s="220"/>
      <c r="AE107" s="220"/>
      <c r="AF107" s="220"/>
      <c r="AG107" s="220"/>
      <c r="AH107" s="220"/>
      <c r="AI107" s="220"/>
      <c r="AJ107" s="220"/>
      <c r="AK107" s="220"/>
      <c r="AL107" s="220"/>
      <c r="AM107" s="220"/>
      <c r="AN107" s="220"/>
      <c r="AO107" s="220"/>
      <c r="AP107" s="220"/>
      <c r="AQ107" s="220"/>
      <c r="AR107" s="220"/>
      <c r="AS107" s="220"/>
      <c r="AT107" s="220"/>
      <c r="AU107" s="220"/>
      <c r="AV107" s="220"/>
      <c r="AW107" s="220"/>
      <c r="AX107" s="220"/>
      <c r="AY107" s="220"/>
      <c r="AZ107" s="220"/>
      <c r="BA107" s="220"/>
      <c r="BB107" s="220"/>
      <c r="BC107" s="220"/>
      <c r="BD107" s="220"/>
      <c r="BE107" s="220"/>
      <c r="BF107" s="220"/>
    </row>
    <row r="108" spans="2:89" s="180" customFormat="1" ht="12.75" customHeight="1" x14ac:dyDescent="0.2">
      <c r="B108" s="35"/>
      <c r="C108" s="52"/>
      <c r="D108" s="53"/>
      <c r="E108" s="53"/>
      <c r="F108" s="54"/>
      <c r="G108" s="179"/>
      <c r="H108" s="55"/>
      <c r="I108" s="179"/>
      <c r="J108" s="55"/>
      <c r="K108" s="55"/>
      <c r="L108" s="55"/>
      <c r="M108" s="55"/>
      <c r="N108" s="55"/>
      <c r="O108" s="183"/>
      <c r="P108" s="183"/>
      <c r="Q108" s="220"/>
      <c r="R108" s="220"/>
      <c r="S108" s="220"/>
      <c r="T108" s="220"/>
      <c r="U108" s="220"/>
      <c r="V108" s="220"/>
      <c r="W108" s="220"/>
      <c r="X108" s="220"/>
      <c r="Y108" s="220"/>
      <c r="Z108" s="220"/>
      <c r="AA108" s="220"/>
      <c r="AB108" s="220"/>
      <c r="AC108" s="220"/>
      <c r="AD108" s="220"/>
      <c r="AE108" s="220"/>
      <c r="AF108" s="220"/>
      <c r="AG108" s="220"/>
      <c r="AH108" s="220"/>
      <c r="AI108" s="220"/>
      <c r="AJ108" s="220"/>
      <c r="AK108" s="220"/>
      <c r="AL108" s="220"/>
      <c r="AM108" s="220"/>
      <c r="AN108" s="220"/>
      <c r="AO108" s="220"/>
      <c r="AP108" s="220"/>
      <c r="AQ108" s="220"/>
      <c r="AR108" s="220"/>
      <c r="AS108" s="220"/>
      <c r="AT108" s="220"/>
      <c r="AU108" s="220"/>
      <c r="AV108" s="220"/>
      <c r="AW108" s="220"/>
      <c r="AX108" s="220"/>
      <c r="AY108" s="220"/>
      <c r="AZ108" s="220"/>
      <c r="BA108" s="220"/>
      <c r="BB108" s="220"/>
      <c r="BC108" s="220"/>
      <c r="BD108" s="220"/>
      <c r="BE108" s="220"/>
      <c r="BF108" s="220"/>
    </row>
    <row r="109" spans="2:89" s="217" customFormat="1" ht="12.75" customHeight="1" x14ac:dyDescent="0.2">
      <c r="B109" s="35"/>
      <c r="C109" s="52"/>
      <c r="D109" s="53"/>
      <c r="E109" s="53"/>
      <c r="F109" s="54"/>
      <c r="G109" s="179"/>
      <c r="H109" s="55"/>
      <c r="I109" s="179"/>
      <c r="J109" s="55"/>
      <c r="K109" s="55"/>
      <c r="L109" s="55"/>
      <c r="M109" s="55"/>
      <c r="N109" s="55"/>
      <c r="O109" s="183"/>
      <c r="P109" s="183"/>
      <c r="Q109" s="180"/>
      <c r="R109" s="180"/>
      <c r="S109" s="180"/>
      <c r="T109" s="180"/>
      <c r="U109" s="180"/>
      <c r="V109" s="180"/>
      <c r="W109" s="180"/>
      <c r="X109" s="180"/>
      <c r="Y109" s="180"/>
      <c r="Z109" s="180"/>
      <c r="AA109" s="180"/>
      <c r="AB109" s="180"/>
      <c r="AC109" s="180"/>
      <c r="AD109" s="180"/>
      <c r="AE109" s="180"/>
      <c r="AF109" s="180"/>
      <c r="AG109" s="180"/>
      <c r="AH109" s="180"/>
      <c r="AI109" s="180"/>
      <c r="AJ109" s="180"/>
      <c r="AK109" s="180"/>
      <c r="AL109" s="180"/>
      <c r="AM109" s="180"/>
      <c r="AN109" s="180"/>
      <c r="AO109" s="180"/>
      <c r="AP109" s="180"/>
      <c r="AQ109" s="180"/>
      <c r="AR109" s="180"/>
      <c r="AS109" s="180"/>
      <c r="AT109" s="180"/>
      <c r="AU109" s="180"/>
      <c r="AV109" s="180"/>
      <c r="AW109" s="180"/>
      <c r="AX109" s="180"/>
      <c r="AY109" s="180"/>
      <c r="AZ109" s="180"/>
      <c r="BA109" s="180"/>
      <c r="BB109" s="180"/>
      <c r="BC109" s="180"/>
      <c r="BD109" s="180"/>
      <c r="BE109" s="180"/>
      <c r="BF109" s="180"/>
      <c r="BG109" s="180"/>
      <c r="BH109" s="180"/>
      <c r="BI109" s="180"/>
      <c r="BJ109" s="180"/>
      <c r="BK109" s="180"/>
      <c r="BL109" s="180"/>
      <c r="BM109" s="180"/>
      <c r="BN109" s="180"/>
      <c r="BO109" s="180"/>
      <c r="BP109" s="180"/>
      <c r="BQ109" s="180"/>
      <c r="BR109" s="180"/>
      <c r="BS109" s="180"/>
      <c r="BT109" s="180"/>
      <c r="BU109" s="180"/>
      <c r="BV109" s="180"/>
      <c r="BW109" s="180"/>
      <c r="BX109" s="180"/>
      <c r="BY109" s="180"/>
      <c r="BZ109" s="180"/>
      <c r="CA109" s="180"/>
      <c r="CB109" s="180"/>
      <c r="CC109" s="180"/>
      <c r="CD109" s="180"/>
      <c r="CE109" s="180"/>
      <c r="CF109" s="180"/>
      <c r="CG109" s="180"/>
      <c r="CH109" s="180"/>
      <c r="CI109" s="180"/>
      <c r="CJ109" s="180"/>
      <c r="CK109" s="180"/>
    </row>
    <row r="110" spans="2:89" s="180" customFormat="1" ht="12.75" customHeight="1" x14ac:dyDescent="0.2">
      <c r="B110" s="35"/>
      <c r="C110" s="52"/>
      <c r="D110" s="53"/>
      <c r="E110" s="53"/>
      <c r="F110" s="54"/>
      <c r="G110" s="55"/>
      <c r="H110" s="55"/>
      <c r="I110" s="179"/>
      <c r="J110" s="55"/>
      <c r="K110" s="55"/>
      <c r="L110" s="55"/>
      <c r="M110" s="55"/>
      <c r="N110" s="55"/>
      <c r="O110" s="183"/>
      <c r="P110" s="183"/>
    </row>
    <row r="111" spans="2:89" s="180" customFormat="1" ht="12.75" customHeight="1" x14ac:dyDescent="0.2">
      <c r="B111" s="35"/>
      <c r="C111" s="52"/>
      <c r="D111" s="53"/>
      <c r="E111" s="53"/>
      <c r="F111" s="54"/>
      <c r="G111" s="55"/>
      <c r="H111" s="55"/>
      <c r="I111" s="179"/>
      <c r="J111" s="55"/>
      <c r="K111" s="55"/>
      <c r="L111" s="55"/>
      <c r="M111" s="55"/>
      <c r="N111" s="55"/>
      <c r="O111" s="183"/>
      <c r="P111" s="183"/>
    </row>
    <row r="112" spans="2:89" s="217" customFormat="1" ht="12.75" customHeight="1" x14ac:dyDescent="0.2">
      <c r="B112" s="35"/>
      <c r="C112" s="52"/>
      <c r="D112" s="53"/>
      <c r="E112" s="53"/>
      <c r="F112" s="54"/>
      <c r="G112" s="55"/>
      <c r="H112" s="55"/>
      <c r="I112" s="179"/>
      <c r="J112" s="55"/>
      <c r="K112" s="55"/>
      <c r="L112" s="55"/>
      <c r="M112" s="55"/>
      <c r="N112" s="55"/>
      <c r="O112" s="183"/>
      <c r="P112" s="183"/>
    </row>
    <row r="113" spans="2:89" s="217" customFormat="1" ht="12.75" customHeight="1" x14ac:dyDescent="0.2">
      <c r="B113" s="35"/>
      <c r="C113" s="52"/>
      <c r="D113" s="53"/>
      <c r="E113" s="53"/>
      <c r="F113" s="54"/>
      <c r="G113" s="55"/>
      <c r="H113" s="55"/>
      <c r="I113" s="179"/>
      <c r="J113" s="55"/>
      <c r="K113" s="55"/>
      <c r="L113" s="55"/>
      <c r="M113" s="55"/>
      <c r="N113" s="55"/>
      <c r="O113" s="183"/>
      <c r="P113" s="183"/>
    </row>
    <row r="114" spans="2:89" s="217" customFormat="1" ht="12.75" customHeight="1" x14ac:dyDescent="0.2">
      <c r="B114" s="35"/>
      <c r="C114" s="52"/>
      <c r="D114" s="53"/>
      <c r="E114" s="53"/>
      <c r="F114" s="54"/>
      <c r="G114" s="55"/>
      <c r="H114" s="55"/>
      <c r="I114" s="179"/>
      <c r="J114" s="55"/>
      <c r="K114" s="55"/>
      <c r="L114" s="55"/>
      <c r="M114" s="55"/>
      <c r="N114" s="55"/>
      <c r="O114" s="183"/>
      <c r="P114" s="183"/>
    </row>
    <row r="115" spans="2:89" s="217" customFormat="1" ht="12.75" customHeight="1" x14ac:dyDescent="0.2">
      <c r="B115" s="35"/>
      <c r="C115" s="52"/>
      <c r="D115" s="53"/>
      <c r="E115" s="53"/>
      <c r="F115" s="54"/>
      <c r="G115" s="55"/>
      <c r="H115" s="55"/>
      <c r="I115" s="179"/>
      <c r="J115" s="55"/>
      <c r="K115" s="55"/>
      <c r="L115" s="216"/>
      <c r="M115" s="55"/>
      <c r="N115" s="55"/>
      <c r="O115" s="183"/>
      <c r="P115" s="183"/>
    </row>
    <row r="116" spans="2:89" s="217" customFormat="1" ht="12.75" customHeight="1" x14ac:dyDescent="0.2">
      <c r="B116" s="35"/>
      <c r="C116" s="52"/>
      <c r="D116" s="53"/>
      <c r="E116" s="53"/>
      <c r="F116" s="54"/>
      <c r="G116" s="55"/>
      <c r="H116" s="55"/>
      <c r="I116" s="179"/>
      <c r="J116" s="55"/>
      <c r="K116" s="55"/>
      <c r="L116" s="216"/>
      <c r="M116" s="55"/>
      <c r="N116" s="55"/>
      <c r="O116" s="183"/>
      <c r="P116" s="183"/>
    </row>
    <row r="117" spans="2:89" s="217" customFormat="1" ht="12.75" customHeight="1" x14ac:dyDescent="0.2">
      <c r="B117" s="35"/>
      <c r="C117" s="38"/>
      <c r="D117" s="53"/>
      <c r="E117" s="53"/>
      <c r="F117" s="54"/>
      <c r="G117" s="179"/>
      <c r="H117" s="55"/>
      <c r="I117" s="179"/>
      <c r="J117" s="55"/>
      <c r="K117" s="55"/>
      <c r="L117" s="180"/>
      <c r="M117" s="55"/>
      <c r="N117" s="55"/>
      <c r="O117" s="183"/>
      <c r="P117" s="183"/>
    </row>
    <row r="118" spans="2:89" s="217" customFormat="1" ht="12.75" customHeight="1" x14ac:dyDescent="0.2">
      <c r="B118" s="35"/>
      <c r="C118" s="52"/>
      <c r="D118" s="53"/>
      <c r="E118" s="53"/>
      <c r="F118" s="54"/>
      <c r="G118" s="179"/>
      <c r="H118" s="55"/>
      <c r="I118" s="179"/>
      <c r="J118" s="55"/>
      <c r="K118" s="55"/>
      <c r="L118" s="55"/>
      <c r="M118" s="55"/>
      <c r="N118" s="55"/>
      <c r="O118" s="183"/>
      <c r="P118" s="183"/>
    </row>
    <row r="119" spans="2:89" s="217" customFormat="1" ht="12.75" customHeight="1" x14ac:dyDescent="0.2">
      <c r="B119" s="35"/>
      <c r="C119" s="52"/>
      <c r="D119" s="53"/>
      <c r="E119" s="53"/>
      <c r="F119" s="54"/>
      <c r="G119" s="55"/>
      <c r="H119" s="55"/>
      <c r="I119" s="179"/>
      <c r="J119" s="55"/>
      <c r="K119" s="55"/>
      <c r="L119" s="55"/>
      <c r="M119" s="55"/>
      <c r="N119" s="55"/>
      <c r="O119" s="183"/>
      <c r="P119" s="183"/>
    </row>
    <row r="120" spans="2:89" s="217" customFormat="1" ht="12.75" customHeight="1" x14ac:dyDescent="0.2">
      <c r="B120" s="35"/>
      <c r="C120" s="52"/>
      <c r="D120" s="53"/>
      <c r="E120" s="53"/>
      <c r="F120" s="54"/>
      <c r="G120" s="179"/>
      <c r="H120" s="55"/>
      <c r="I120" s="179"/>
      <c r="J120" s="55"/>
      <c r="K120" s="55"/>
      <c r="L120" s="55"/>
      <c r="M120" s="55"/>
      <c r="N120" s="55"/>
      <c r="O120" s="183"/>
      <c r="P120" s="183"/>
      <c r="Q120" s="180"/>
      <c r="R120" s="180"/>
      <c r="S120" s="180"/>
      <c r="T120" s="180"/>
      <c r="U120" s="180"/>
      <c r="V120" s="180"/>
      <c r="W120" s="180"/>
      <c r="X120" s="180"/>
      <c r="Y120" s="180"/>
      <c r="Z120" s="180"/>
      <c r="AA120" s="180"/>
      <c r="AB120" s="180"/>
      <c r="AC120" s="180"/>
      <c r="AD120" s="180"/>
      <c r="AE120" s="180"/>
      <c r="AF120" s="180"/>
      <c r="AG120" s="180"/>
      <c r="AH120" s="180"/>
      <c r="AI120" s="180"/>
      <c r="AJ120" s="180"/>
      <c r="AK120" s="180"/>
      <c r="AL120" s="180"/>
      <c r="AM120" s="180"/>
      <c r="AN120" s="180"/>
      <c r="AO120" s="180"/>
      <c r="AP120" s="180"/>
      <c r="AQ120" s="180"/>
      <c r="AR120" s="180"/>
      <c r="AS120" s="180"/>
      <c r="AT120" s="180"/>
      <c r="AU120" s="180"/>
      <c r="AV120" s="180"/>
      <c r="AW120" s="180"/>
      <c r="AX120" s="180"/>
      <c r="AY120" s="180"/>
      <c r="AZ120" s="180"/>
      <c r="BA120" s="180"/>
      <c r="BB120" s="180"/>
      <c r="BC120" s="180"/>
      <c r="BD120" s="180"/>
      <c r="BE120" s="180"/>
      <c r="BF120" s="180"/>
      <c r="BG120" s="180"/>
      <c r="BH120" s="180"/>
      <c r="BI120" s="180"/>
      <c r="BJ120" s="180"/>
      <c r="BK120" s="180"/>
      <c r="BL120" s="180"/>
      <c r="BM120" s="180"/>
      <c r="BN120" s="180"/>
      <c r="BO120" s="180"/>
      <c r="BP120" s="180"/>
      <c r="BQ120" s="180"/>
      <c r="BR120" s="180"/>
      <c r="BS120" s="180"/>
      <c r="BT120" s="180"/>
      <c r="BU120" s="180"/>
      <c r="BV120" s="180"/>
      <c r="BW120" s="180"/>
      <c r="BX120" s="180"/>
      <c r="BY120" s="180"/>
      <c r="BZ120" s="180"/>
      <c r="CA120" s="180"/>
      <c r="CB120" s="180"/>
      <c r="CC120" s="180"/>
      <c r="CD120" s="180"/>
      <c r="CE120" s="180"/>
      <c r="CF120" s="180"/>
      <c r="CG120" s="180"/>
      <c r="CH120" s="180"/>
      <c r="CI120" s="180"/>
      <c r="CJ120" s="180"/>
      <c r="CK120" s="180"/>
    </row>
  </sheetData>
  <phoneticPr fontId="30" type="noConversion"/>
  <pageMargins left="0.78740157480314965" right="0.78740157480314965" top="0.98425196850393704" bottom="0.98425196850393704" header="0.51181102362204722" footer="0.51181102362204722"/>
  <pageSetup paperSize="9" scale="70" fitToHeight="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1">
    <pageSetUpPr autoPageBreaks="0" fitToPage="1"/>
  </sheetPr>
  <dimension ref="A1:CB34"/>
  <sheetViews>
    <sheetView showGridLines="0" showRowColHeaders="0" tabSelected="1" zoomScale="115" zoomScaleNormal="115" zoomScaleSheetLayoutView="130" workbookViewId="0">
      <selection activeCell="E1" sqref="E1"/>
    </sheetView>
  </sheetViews>
  <sheetFormatPr baseColWidth="10" defaultColWidth="11" defaultRowHeight="12" x14ac:dyDescent="0.15"/>
  <cols>
    <col min="1" max="16384" width="11" style="177"/>
  </cols>
  <sheetData>
    <row r="1" spans="1:80" ht="12.75" x14ac:dyDescent="0.2">
      <c r="A1" s="334" t="s">
        <v>2419</v>
      </c>
      <c r="B1" s="334" t="s">
        <v>2420</v>
      </c>
      <c r="E1" s="341"/>
    </row>
    <row r="3" spans="1:80" ht="43.5" customHeight="1" x14ac:dyDescent="0.25">
      <c r="C3" s="335"/>
      <c r="D3" s="335"/>
      <c r="E3" s="335"/>
      <c r="F3" s="335"/>
      <c r="G3" s="335"/>
      <c r="H3" s="335"/>
      <c r="I3" s="335"/>
      <c r="J3" s="335"/>
      <c r="K3" s="335"/>
      <c r="L3" s="335"/>
      <c r="M3" s="335"/>
      <c r="N3" s="335"/>
      <c r="O3" s="335"/>
      <c r="P3" s="335"/>
      <c r="Q3" s="335"/>
      <c r="R3" s="335"/>
      <c r="S3" s="335"/>
      <c r="T3" s="335"/>
      <c r="U3" s="335"/>
      <c r="V3" s="335"/>
      <c r="W3" s="335"/>
      <c r="X3" s="335"/>
      <c r="Y3" s="335"/>
      <c r="Z3" s="335"/>
      <c r="AA3" s="335"/>
      <c r="AB3" s="335"/>
      <c r="AC3" s="335"/>
      <c r="AD3" s="335"/>
      <c r="AE3" s="335"/>
      <c r="AF3" s="335"/>
      <c r="AG3" s="335"/>
      <c r="AH3" s="335"/>
      <c r="AI3" s="335"/>
      <c r="AJ3" s="335"/>
      <c r="AK3" s="335"/>
      <c r="AL3" s="335"/>
      <c r="AM3" s="335"/>
      <c r="AN3" s="335"/>
      <c r="AO3" s="335"/>
      <c r="AP3" s="335"/>
      <c r="AQ3" s="335"/>
      <c r="AR3" s="335"/>
      <c r="AS3" s="335"/>
      <c r="AT3" s="335"/>
      <c r="AU3" s="335"/>
      <c r="AV3" s="335"/>
      <c r="AW3" s="335"/>
      <c r="AX3" s="335"/>
      <c r="AY3" s="335"/>
      <c r="AZ3" s="335"/>
      <c r="BA3" s="335"/>
      <c r="BB3" s="335"/>
      <c r="BC3" s="335"/>
      <c r="BD3" s="335"/>
      <c r="BE3" s="335"/>
      <c r="BF3" s="335"/>
      <c r="BG3" s="335"/>
      <c r="BH3" s="335"/>
      <c r="BI3" s="335"/>
      <c r="BJ3" s="335"/>
      <c r="BK3" s="335"/>
      <c r="BL3" s="335"/>
      <c r="BM3" s="335"/>
      <c r="BN3" s="335"/>
      <c r="BO3" s="335"/>
      <c r="BP3" s="335"/>
      <c r="BQ3" s="335"/>
      <c r="BR3" s="335"/>
      <c r="BS3" s="335"/>
      <c r="BT3" s="335"/>
      <c r="BU3" s="335"/>
      <c r="BV3" s="335"/>
      <c r="BW3" s="335"/>
      <c r="BX3" s="335"/>
      <c r="BY3" s="335"/>
      <c r="BZ3" s="335"/>
      <c r="CA3" s="335"/>
      <c r="CB3" s="335"/>
    </row>
    <row r="4" spans="1:80" ht="18.75" customHeight="1" x14ac:dyDescent="0.25">
      <c r="B4" s="566"/>
      <c r="C4" s="566"/>
      <c r="D4" s="566"/>
      <c r="E4" s="335"/>
      <c r="F4" s="335"/>
      <c r="G4" s="335"/>
      <c r="H4" s="335"/>
      <c r="I4" s="335"/>
      <c r="J4" s="335"/>
      <c r="K4" s="335"/>
      <c r="L4" s="335"/>
      <c r="M4" s="335"/>
      <c r="N4" s="335"/>
      <c r="O4" s="335"/>
      <c r="P4" s="335"/>
      <c r="Q4" s="335"/>
      <c r="R4" s="335"/>
      <c r="S4" s="335"/>
      <c r="T4" s="335"/>
      <c r="U4" s="335"/>
      <c r="V4" s="335"/>
      <c r="W4" s="335"/>
      <c r="X4" s="335"/>
      <c r="Y4" s="335"/>
      <c r="Z4" s="335"/>
      <c r="AA4" s="335"/>
      <c r="AB4" s="335"/>
      <c r="AC4" s="335"/>
      <c r="AD4" s="335"/>
      <c r="AE4" s="335"/>
      <c r="AF4" s="335"/>
      <c r="AG4" s="335"/>
      <c r="AH4" s="335"/>
      <c r="AI4" s="335"/>
      <c r="AJ4" s="335"/>
      <c r="AK4" s="335"/>
      <c r="AL4" s="335"/>
      <c r="AM4" s="335"/>
      <c r="AN4" s="335"/>
      <c r="AO4" s="335"/>
      <c r="AP4" s="335"/>
      <c r="AQ4" s="335"/>
      <c r="AR4" s="335"/>
      <c r="AS4" s="335"/>
      <c r="AT4" s="335"/>
      <c r="AU4" s="335"/>
      <c r="AV4" s="335"/>
      <c r="AW4" s="335"/>
      <c r="AX4" s="335"/>
      <c r="AY4" s="335"/>
      <c r="AZ4" s="335"/>
      <c r="BA4" s="335"/>
      <c r="BB4" s="335"/>
      <c r="BC4" s="335"/>
      <c r="BD4" s="335"/>
      <c r="BE4" s="335"/>
      <c r="BF4" s="335"/>
      <c r="BG4" s="335"/>
      <c r="BH4" s="335"/>
      <c r="BI4" s="335"/>
      <c r="BJ4" s="335"/>
      <c r="BK4" s="335"/>
      <c r="BL4" s="335"/>
      <c r="BM4" s="335"/>
      <c r="BN4" s="335"/>
      <c r="BO4" s="335"/>
      <c r="BP4" s="335"/>
      <c r="BQ4" s="335"/>
      <c r="BR4" s="335"/>
      <c r="BS4" s="335"/>
      <c r="BT4" s="335"/>
      <c r="BU4" s="335"/>
      <c r="BV4" s="335"/>
      <c r="BW4" s="335"/>
      <c r="BX4" s="335"/>
      <c r="BY4" s="335"/>
      <c r="BZ4" s="335"/>
      <c r="CA4" s="335"/>
      <c r="CB4" s="335"/>
    </row>
    <row r="6" spans="1:80" ht="15" x14ac:dyDescent="0.2">
      <c r="B6" s="336"/>
      <c r="C6" s="337"/>
      <c r="D6" s="337"/>
      <c r="E6" s="337"/>
      <c r="F6" s="337"/>
      <c r="G6" s="337"/>
      <c r="H6" s="337"/>
      <c r="I6" s="337"/>
    </row>
    <row r="7" spans="1:80" ht="15" x14ac:dyDescent="0.2">
      <c r="B7" s="336"/>
      <c r="C7" s="337"/>
      <c r="D7" s="337"/>
      <c r="E7" s="337"/>
      <c r="F7" s="337"/>
      <c r="G7" s="337"/>
      <c r="H7" s="337"/>
      <c r="I7" s="337"/>
    </row>
    <row r="10" spans="1:80" ht="12.75" x14ac:dyDescent="0.2">
      <c r="D10" s="338"/>
    </row>
    <row r="11" spans="1:80" ht="12.75" x14ac:dyDescent="0.2">
      <c r="D11" s="338"/>
    </row>
    <row r="12" spans="1:80" ht="12.75" x14ac:dyDescent="0.2">
      <c r="D12" s="338"/>
    </row>
    <row r="13" spans="1:80" ht="12.75" x14ac:dyDescent="0.2">
      <c r="D13" s="338"/>
    </row>
    <row r="18" spans="2:11" x14ac:dyDescent="0.15">
      <c r="B18" s="339" t="s">
        <v>589</v>
      </c>
    </row>
    <row r="19" spans="2:11" ht="50.25" customHeight="1" x14ac:dyDescent="0.15">
      <c r="B19" s="177" t="s">
        <v>590</v>
      </c>
      <c r="K19" s="341"/>
    </row>
    <row r="20" spans="2:11" ht="15.75" customHeight="1" x14ac:dyDescent="0.15"/>
    <row r="21" spans="2:11" x14ac:dyDescent="0.15">
      <c r="B21" s="340"/>
      <c r="C21" s="337"/>
      <c r="D21" s="337"/>
      <c r="E21" s="337"/>
      <c r="F21" s="337"/>
      <c r="G21" s="337"/>
      <c r="H21" s="337"/>
      <c r="I21" s="337"/>
    </row>
    <row r="22" spans="2:11" x14ac:dyDescent="0.15">
      <c r="I22" s="177" t="s">
        <v>1169</v>
      </c>
    </row>
    <row r="32" spans="2:11" ht="15" customHeight="1" x14ac:dyDescent="0.15"/>
    <row r="33" ht="12.75" customHeight="1" x14ac:dyDescent="0.15"/>
    <row r="34" ht="15" customHeight="1" x14ac:dyDescent="0.15"/>
  </sheetData>
  <sheetProtection sheet="1" selectLockedCells="1" selectUnlockedCells="1"/>
  <mergeCells count="1">
    <mergeCell ref="B4:D4"/>
  </mergeCells>
  <phoneticPr fontId="0" type="noConversion"/>
  <printOptions gridLines="1"/>
  <pageMargins left="1.5748031496062993" right="0.78740157480314965" top="0.98425196850393704" bottom="0.98425196850393704" header="0.51181102362204722" footer="0.51181102362204722"/>
  <pageSetup paperSize="9" scale="97" orientation="landscape" horizontalDpi="300" verticalDpi="300" r:id="rId1"/>
  <headerFooter alignWithMargins="0"/>
  <colBreaks count="2" manualBreakCount="2">
    <brk id="11" max="1048575" man="1"/>
    <brk id="66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Tabelle2"/>
  <dimension ref="A1:BU231"/>
  <sheetViews>
    <sheetView showGridLines="0" topLeftCell="A4" zoomScale="145" zoomScaleNormal="145" zoomScaleSheetLayoutView="145" workbookViewId="0">
      <pane ySplit="15" topLeftCell="A19" activePane="bottomLeft" state="frozen"/>
      <selection activeCell="A4" sqref="A4"/>
      <selection pane="bottomLeft" activeCell="B19" sqref="B19"/>
    </sheetView>
  </sheetViews>
  <sheetFormatPr baseColWidth="10" defaultColWidth="11" defaultRowHeight="18" customHeight="1" x14ac:dyDescent="0.2"/>
  <cols>
    <col min="1" max="1" width="10.5" style="399" customWidth="1"/>
    <col min="2" max="2" width="9.25" style="399" customWidth="1"/>
    <col min="3" max="3" width="3.125" style="400" customWidth="1"/>
    <col min="4" max="4" width="7.75" style="399" customWidth="1"/>
    <col min="5" max="5" width="5.75" style="1" customWidth="1"/>
    <col min="6" max="6" width="8.125" style="1" customWidth="1"/>
    <col min="7" max="7" width="5.5" style="1" customWidth="1"/>
    <col min="8" max="10" width="5.125" style="1" customWidth="1"/>
    <col min="11" max="11" width="6.625" style="1" customWidth="1"/>
    <col min="12" max="14" width="5.125" style="1" customWidth="1"/>
    <col min="15" max="15" width="10.625" style="1" customWidth="1"/>
    <col min="16" max="16" width="11" style="237" customWidth="1"/>
    <col min="17" max="73" width="11" style="2"/>
    <col min="74" max="16384" width="11" style="1"/>
  </cols>
  <sheetData>
    <row r="1" spans="1:73" ht="408.95" customHeight="1" x14ac:dyDescent="0.2">
      <c r="A1" s="2"/>
      <c r="B1" s="2"/>
      <c r="C1" s="3"/>
      <c r="D1" s="2"/>
      <c r="E1" s="2"/>
      <c r="F1" s="2"/>
      <c r="G1" s="2"/>
      <c r="H1" s="2"/>
      <c r="I1" s="2"/>
      <c r="J1" s="2"/>
      <c r="K1" s="2"/>
      <c r="L1" s="4"/>
      <c r="M1" s="4"/>
      <c r="N1" s="5"/>
      <c r="O1" s="5"/>
    </row>
    <row r="2" spans="1:73" ht="18" customHeight="1" x14ac:dyDescent="0.2">
      <c r="A2" s="2" t="s">
        <v>591</v>
      </c>
      <c r="B2" s="2"/>
      <c r="C2" s="3"/>
      <c r="D2" s="2"/>
      <c r="E2" s="2"/>
      <c r="F2" s="2"/>
      <c r="G2" s="2"/>
      <c r="H2" s="2"/>
      <c r="I2" s="2"/>
      <c r="J2" s="2"/>
      <c r="K2" s="2" t="s">
        <v>592</v>
      </c>
      <c r="L2" s="4">
        <f ca="1">NOW()</f>
        <v>46090.856413888891</v>
      </c>
      <c r="M2" s="4"/>
      <c r="N2" s="5"/>
      <c r="O2" s="5"/>
    </row>
    <row r="3" spans="1:73" ht="24.95" customHeight="1" x14ac:dyDescent="0.2">
      <c r="A3" s="2"/>
      <c r="B3" s="2"/>
      <c r="C3" s="3"/>
      <c r="D3" s="2"/>
      <c r="E3" s="2"/>
      <c r="F3" s="2"/>
      <c r="G3" s="2"/>
      <c r="H3" s="2"/>
      <c r="I3" s="2"/>
      <c r="J3" s="2"/>
      <c r="K3" s="2"/>
      <c r="L3" s="4"/>
      <c r="M3" s="4"/>
      <c r="N3" s="5"/>
      <c r="O3" s="5"/>
    </row>
    <row r="4" spans="1:73" ht="11.25" x14ac:dyDescent="0.2">
      <c r="A4" s="2"/>
      <c r="B4" s="2"/>
      <c r="C4" s="3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73" ht="15.75" x14ac:dyDescent="0.25">
      <c r="A5" s="2"/>
      <c r="B5" s="2"/>
      <c r="C5" s="574" t="s">
        <v>277</v>
      </c>
      <c r="D5" s="574"/>
      <c r="E5" s="574"/>
      <c r="F5" s="574"/>
      <c r="G5" s="574"/>
      <c r="H5" s="574"/>
      <c r="I5" s="574"/>
      <c r="J5" s="574"/>
      <c r="K5" s="159"/>
      <c r="L5" s="2"/>
      <c r="M5" s="2"/>
      <c r="N5" s="2"/>
      <c r="O5" s="2"/>
    </row>
    <row r="6" spans="1:73" ht="13.5" customHeight="1" x14ac:dyDescent="0.2">
      <c r="A6" s="2"/>
      <c r="B6" s="2"/>
      <c r="C6" s="572" t="s">
        <v>1376</v>
      </c>
      <c r="D6" s="573"/>
      <c r="E6" s="573"/>
      <c r="F6" s="573"/>
      <c r="G6" s="573"/>
      <c r="H6" s="573"/>
      <c r="I6" s="573"/>
      <c r="J6" s="573"/>
      <c r="K6" s="2"/>
      <c r="L6" s="2"/>
      <c r="M6" s="2"/>
      <c r="N6" s="2"/>
      <c r="O6" s="2"/>
    </row>
    <row r="7" spans="1:73" ht="11.25" x14ac:dyDescent="0.2">
      <c r="A7" s="2"/>
      <c r="B7" s="2"/>
      <c r="C7" s="3"/>
      <c r="D7" s="2"/>
      <c r="E7" s="2"/>
      <c r="F7" s="2"/>
      <c r="G7" s="2"/>
      <c r="H7" s="2"/>
      <c r="I7" s="2"/>
      <c r="J7" s="2"/>
      <c r="K7" s="2"/>
      <c r="L7" s="2"/>
      <c r="M7" s="2"/>
    </row>
    <row r="8" spans="1:73" ht="15.75" x14ac:dyDescent="0.25">
      <c r="A8" s="2"/>
      <c r="B8" s="2"/>
      <c r="C8" s="144"/>
      <c r="D8" s="145" t="s">
        <v>594</v>
      </c>
      <c r="E8" s="146"/>
      <c r="F8" s="168"/>
      <c r="G8" s="150"/>
      <c r="H8" s="145" t="s">
        <v>595</v>
      </c>
      <c r="I8" s="175" t="s">
        <v>2421</v>
      </c>
      <c r="J8" s="176"/>
      <c r="K8" s="2"/>
      <c r="L8" s="2"/>
      <c r="M8" s="2"/>
      <c r="N8" s="2"/>
      <c r="O8" s="2"/>
    </row>
    <row r="9" spans="1:73" ht="15.75" x14ac:dyDescent="0.25">
      <c r="A9" s="2"/>
      <c r="B9" s="2"/>
      <c r="C9" s="147"/>
      <c r="D9" s="148" t="s">
        <v>593</v>
      </c>
      <c r="E9" s="149"/>
      <c r="F9" s="169"/>
      <c r="G9" s="169"/>
      <c r="H9" s="169"/>
      <c r="I9" s="169"/>
      <c r="J9" s="170"/>
      <c r="K9" s="2"/>
      <c r="L9" s="2"/>
      <c r="M9" s="2"/>
      <c r="N9" s="2"/>
      <c r="O9" s="2"/>
    </row>
    <row r="10" spans="1:73" ht="12" thickBot="1" x14ac:dyDescent="0.25">
      <c r="A10" s="2"/>
      <c r="B10" s="2"/>
      <c r="C10" s="3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</row>
    <row r="11" spans="1:73" ht="18" customHeight="1" thickTop="1" x14ac:dyDescent="0.2">
      <c r="A11" s="575" t="s">
        <v>596</v>
      </c>
      <c r="B11" s="69" t="s">
        <v>597</v>
      </c>
      <c r="C11" s="70" t="s">
        <v>598</v>
      </c>
      <c r="D11" s="71" t="s">
        <v>599</v>
      </c>
      <c r="E11" s="69" t="s">
        <v>599</v>
      </c>
      <c r="F11" s="69" t="s">
        <v>600</v>
      </c>
      <c r="G11" s="72" t="s">
        <v>1913</v>
      </c>
      <c r="H11" s="72"/>
      <c r="I11" s="72"/>
      <c r="J11" s="72"/>
      <c r="K11" s="73" t="s">
        <v>601</v>
      </c>
      <c r="L11" s="72" t="s">
        <v>602</v>
      </c>
      <c r="M11" s="72"/>
      <c r="N11" s="72"/>
      <c r="O11" s="577" t="s">
        <v>2038</v>
      </c>
      <c r="BU11" s="1"/>
    </row>
    <row r="12" spans="1:73" ht="9.75" customHeight="1" x14ac:dyDescent="0.2">
      <c r="A12" s="576"/>
      <c r="B12" s="74"/>
      <c r="C12" s="75" t="s">
        <v>603</v>
      </c>
      <c r="D12" s="76" t="s">
        <v>604</v>
      </c>
      <c r="E12" s="74" t="s">
        <v>605</v>
      </c>
      <c r="F12" s="74" t="s">
        <v>606</v>
      </c>
      <c r="G12" s="77"/>
      <c r="H12" s="77"/>
      <c r="I12" s="78"/>
      <c r="J12" s="77"/>
      <c r="K12" s="79"/>
      <c r="L12" s="77"/>
      <c r="M12" s="77"/>
      <c r="N12" s="77"/>
      <c r="O12" s="578"/>
      <c r="BU12" s="1"/>
    </row>
    <row r="13" spans="1:73" ht="11.25" x14ac:dyDescent="0.2">
      <c r="A13" s="576"/>
      <c r="B13" s="74" t="s">
        <v>607</v>
      </c>
      <c r="C13" s="75" t="s">
        <v>608</v>
      </c>
      <c r="D13" s="76" t="s">
        <v>609</v>
      </c>
      <c r="E13" s="74" t="s">
        <v>610</v>
      </c>
      <c r="F13" s="74" t="s">
        <v>611</v>
      </c>
      <c r="G13" s="80"/>
      <c r="H13" s="80"/>
      <c r="I13" s="80"/>
      <c r="J13" s="80"/>
      <c r="K13" s="79" t="s">
        <v>612</v>
      </c>
      <c r="L13" s="77" t="s">
        <v>613</v>
      </c>
      <c r="M13" s="77"/>
      <c r="N13" s="77"/>
      <c r="O13" s="578"/>
      <c r="BU13" s="1"/>
    </row>
    <row r="14" spans="1:73" ht="11.25" x14ac:dyDescent="0.2">
      <c r="A14" s="576"/>
      <c r="B14" s="74"/>
      <c r="C14" s="75"/>
      <c r="D14" s="76" t="s">
        <v>1140</v>
      </c>
      <c r="E14" s="74" t="s">
        <v>1140</v>
      </c>
      <c r="F14" s="74" t="s">
        <v>1141</v>
      </c>
      <c r="G14" s="81" t="s">
        <v>1142</v>
      </c>
      <c r="H14" s="82"/>
      <c r="I14" s="81" t="s">
        <v>1143</v>
      </c>
      <c r="J14" s="82"/>
      <c r="K14" s="83" t="s">
        <v>1144</v>
      </c>
      <c r="L14" s="77"/>
      <c r="M14" s="77"/>
      <c r="N14" s="411"/>
      <c r="O14" s="578"/>
      <c r="BU14" s="1"/>
    </row>
    <row r="15" spans="1:73" ht="12" thickBot="1" x14ac:dyDescent="0.25">
      <c r="A15" s="6"/>
      <c r="B15" s="84"/>
      <c r="C15" s="85"/>
      <c r="D15" s="86" t="s">
        <v>1145</v>
      </c>
      <c r="E15" s="84" t="s">
        <v>1145</v>
      </c>
      <c r="F15" s="84" t="s">
        <v>1146</v>
      </c>
      <c r="G15" s="87" t="s">
        <v>1147</v>
      </c>
      <c r="H15" s="87" t="s">
        <v>1148</v>
      </c>
      <c r="I15" s="87" t="s">
        <v>1147</v>
      </c>
      <c r="J15" s="87" t="s">
        <v>1148</v>
      </c>
      <c r="K15" s="88"/>
      <c r="L15" s="89" t="s">
        <v>1149</v>
      </c>
      <c r="M15" s="90" t="s">
        <v>1150</v>
      </c>
      <c r="N15" s="401" t="s">
        <v>1151</v>
      </c>
      <c r="O15" s="578"/>
      <c r="BU15" s="1"/>
    </row>
    <row r="16" spans="1:73" ht="12" thickTop="1" x14ac:dyDescent="0.2">
      <c r="A16" s="6"/>
      <c r="B16" s="57"/>
      <c r="C16" s="58"/>
      <c r="D16" s="59">
        <f>SUM(D19:D231)</f>
        <v>0</v>
      </c>
      <c r="E16" s="60">
        <f>SUM(E20:E231)</f>
        <v>0</v>
      </c>
      <c r="F16" s="61">
        <f>IF(D16=0,0,D16/E16)</f>
        <v>0</v>
      </c>
      <c r="G16" s="62">
        <f>SUM(G17:J17)</f>
        <v>0</v>
      </c>
      <c r="H16" s="62"/>
      <c r="I16" s="62"/>
      <c r="J16" s="62"/>
      <c r="K16" s="59">
        <f>SUM(K19:K24,K33:K231)</f>
        <v>0</v>
      </c>
      <c r="L16" s="60">
        <f>SUM(L20:L231)-SUM(L25:L32)</f>
        <v>0</v>
      </c>
      <c r="M16" s="60">
        <f>SUM(M20:M231)-SUM(M25:M32)</f>
        <v>0</v>
      </c>
      <c r="N16" s="60">
        <f>SUM(N20:N231)-SUM(N25:N32)</f>
        <v>0</v>
      </c>
      <c r="O16" s="578"/>
      <c r="BU16" s="1"/>
    </row>
    <row r="17" spans="1:73" ht="11.25" x14ac:dyDescent="0.2">
      <c r="A17" s="6"/>
      <c r="B17" s="63" t="s">
        <v>1152</v>
      </c>
      <c r="C17" s="58"/>
      <c r="D17" s="64" t="s">
        <v>1153</v>
      </c>
      <c r="E17" s="65"/>
      <c r="F17" s="57"/>
      <c r="G17" s="66">
        <f>SUM(G18:H18)</f>
        <v>0</v>
      </c>
      <c r="H17" s="67"/>
      <c r="I17" s="66">
        <f>SUM(I18:J18)</f>
        <v>0</v>
      </c>
      <c r="J17" s="67"/>
      <c r="K17" s="68" t="s">
        <v>1154</v>
      </c>
      <c r="L17" s="58"/>
      <c r="M17" s="58"/>
      <c r="N17" s="58"/>
      <c r="O17" s="578"/>
    </row>
    <row r="18" spans="1:73" ht="12" thickBot="1" x14ac:dyDescent="0.25">
      <c r="A18" s="405"/>
      <c r="B18" s="406"/>
      <c r="C18" s="407"/>
      <c r="D18" s="408">
        <f>SUM(D19:D19)</f>
        <v>0</v>
      </c>
      <c r="E18" s="409"/>
      <c r="F18" s="409"/>
      <c r="G18" s="410">
        <f>SUM(G20:G231)</f>
        <v>0</v>
      </c>
      <c r="H18" s="410">
        <f>SUM(H33:H231)</f>
        <v>0</v>
      </c>
      <c r="I18" s="410">
        <f>SUM(I33:I231)</f>
        <v>0</v>
      </c>
      <c r="J18" s="410">
        <f>SUM(J33:J231)</f>
        <v>0</v>
      </c>
      <c r="K18" s="408">
        <f>SUM(K19:K19)</f>
        <v>0</v>
      </c>
      <c r="L18" s="407"/>
      <c r="M18" s="407"/>
      <c r="N18" s="407"/>
      <c r="O18" s="579"/>
    </row>
    <row r="19" spans="1:73" s="525" customFormat="1" ht="18" customHeight="1" thickTop="1" x14ac:dyDescent="0.2">
      <c r="A19" s="520" t="s">
        <v>2377</v>
      </c>
      <c r="B19" s="520"/>
      <c r="C19" s="521"/>
      <c r="D19" s="522"/>
      <c r="E19" s="11"/>
      <c r="F19" s="11"/>
      <c r="G19" s="360">
        <v>0</v>
      </c>
      <c r="H19" s="361">
        <v>0</v>
      </c>
      <c r="I19" s="361">
        <v>0</v>
      </c>
      <c r="J19" s="362">
        <v>0</v>
      </c>
      <c r="K19" s="9">
        <f>D19*0.4</f>
        <v>0</v>
      </c>
      <c r="L19" s="11"/>
      <c r="M19" s="11"/>
      <c r="N19" s="11"/>
      <c r="O19" s="404"/>
      <c r="P19" s="567" t="s">
        <v>2437</v>
      </c>
      <c r="Q19" s="568"/>
      <c r="R19" s="523"/>
      <c r="S19" s="524"/>
      <c r="T19" s="524"/>
      <c r="U19" s="524"/>
      <c r="V19" s="524"/>
      <c r="W19" s="524"/>
      <c r="X19" s="524"/>
      <c r="Y19" s="524"/>
      <c r="Z19" s="524"/>
      <c r="AA19" s="524"/>
      <c r="AB19" s="524"/>
      <c r="AC19" s="524"/>
      <c r="AD19" s="524"/>
      <c r="AE19" s="524"/>
      <c r="AF19" s="524"/>
      <c r="AG19" s="524"/>
      <c r="AH19" s="524"/>
      <c r="AI19" s="524"/>
      <c r="AJ19" s="524"/>
      <c r="AK19" s="524"/>
      <c r="AL19" s="524"/>
      <c r="AM19" s="524"/>
      <c r="AN19" s="524"/>
      <c r="AO19" s="524"/>
      <c r="AP19" s="524"/>
      <c r="AQ19" s="524"/>
      <c r="AR19" s="524"/>
      <c r="AS19" s="524"/>
      <c r="AT19" s="524"/>
      <c r="AU19" s="524"/>
      <c r="AV19" s="524"/>
      <c r="AW19" s="524"/>
      <c r="AX19" s="524"/>
      <c r="AY19" s="524"/>
      <c r="AZ19" s="524"/>
      <c r="BA19" s="524"/>
      <c r="BB19" s="524"/>
      <c r="BC19" s="524"/>
      <c r="BD19" s="524"/>
      <c r="BE19" s="524"/>
      <c r="BF19" s="524"/>
      <c r="BG19" s="524"/>
      <c r="BH19" s="524"/>
      <c r="BI19" s="524"/>
      <c r="BJ19" s="524"/>
      <c r="BK19" s="524"/>
      <c r="BL19" s="524"/>
      <c r="BM19" s="524"/>
      <c r="BN19" s="524"/>
      <c r="BO19" s="524"/>
      <c r="BP19" s="524"/>
      <c r="BQ19" s="524"/>
      <c r="BR19" s="524"/>
      <c r="BS19" s="524"/>
      <c r="BT19" s="524"/>
      <c r="BU19" s="524"/>
    </row>
    <row r="20" spans="1:73" s="518" customFormat="1" ht="18" customHeight="1" x14ac:dyDescent="0.2">
      <c r="A20" s="559" t="s">
        <v>2438</v>
      </c>
      <c r="B20" s="560" t="s">
        <v>1343</v>
      </c>
      <c r="C20" s="561" t="s">
        <v>2092</v>
      </c>
      <c r="D20" s="142"/>
      <c r="E20" s="562">
        <f>VLOOKUP(D20,Maske!$A$20:$B$220,2)</f>
        <v>0</v>
      </c>
      <c r="F20" s="563">
        <f t="shared" ref="F20:F25" si="0">IF(OR(ISBLANK(D20),D20=0),0,D20/E20)</f>
        <v>0</v>
      </c>
      <c r="G20" s="564">
        <f>IF($C20="E",VLOOKUP($B20,Datensatz!$C$2:$K$2275,6,FALSE)*$E20,0)</f>
        <v>0</v>
      </c>
      <c r="H20" s="14">
        <f>IF($C20&lt;&gt;"E",0,IF($C20="E",IF($F20&gt;17.5,VLOOKUP($B20,Datensatz!$C$2:$K$2275,7,FALSE)*$E20,IF($F20=17.5,VLOOKUP($B20,Datensatz!$C$2:$K$2275,7,FALSE),0))))</f>
        <v>0</v>
      </c>
      <c r="I20" s="14">
        <f>IF($C20="B",VLOOKUP($B20,Datensatz!$C$2:$K$2275,8,FALSE)*$E20,0)</f>
        <v>0</v>
      </c>
      <c r="J20" s="14">
        <f>IF($C20&lt;&gt;"B",0,IF($C20="B",IF($F20&gt;17.5,VLOOKUP($B20,Datensatz!$C$2:$K$2275,9,FALSE)*$E20,IF($F20=17.5,VLOOKUP($B20,Datensatz!$C$2:$K$2275,9,FALSE),0))))</f>
        <v>0</v>
      </c>
      <c r="K20" s="15">
        <f>SUM(G20:J20)</f>
        <v>0</v>
      </c>
      <c r="L20" s="526">
        <f>IF(AND(F20&lt;16,E20&lt;&gt;"",B20&lt;&gt;"3000.10",B20&lt;&gt;"3001.10",B20&lt;&gt;"3001.11",B20&lt;&gt;"3001.12",B20&lt;&gt;"3002.10",B20&lt;&gt;"3004.10",B20&lt;&gt;"3007.10",B20&lt;&gt;"3009.10",B20&lt;&gt;"3014.10",B20&lt;&gt;"3017.10",B20&lt;&gt;"3021.10",B20&lt;&gt;"3022.10",B20&lt;&gt;"3026.10",B20&lt;&gt;"3028.10"),E20,0)</f>
        <v>0</v>
      </c>
      <c r="M20" s="526">
        <f t="shared" ref="M20:M25" si="1">IF(AND(F20 &gt;=16,F20 &lt;= 27,B20&lt;&gt;"3001.10",B20&lt;&gt;"3001.11",B20&lt;&gt;"3001.12"),E20,0)</f>
        <v>0</v>
      </c>
      <c r="N20" s="527">
        <f t="shared" ref="N20:N25" si="2">IF(AND(F20&gt;27,B20&lt;&gt;"3001.10",B20&lt;&gt;"3001.11",B20&lt;&gt;"3001.12"),E20,0)</f>
        <v>0</v>
      </c>
      <c r="O20" s="519" t="str">
        <f>IF(B20="","",IF(VLOOKUP(B20,Datensatz!$C$2:$G$3103,5,FALSE)=0,"",VLOOKUP(B20,Datensatz!$C$2:$G$3103,5,FALSE)))</f>
        <v/>
      </c>
      <c r="P20" s="567"/>
      <c r="Q20" s="568"/>
      <c r="R20" s="517"/>
      <c r="S20" s="516"/>
      <c r="T20" s="516"/>
      <c r="U20" s="516"/>
      <c r="V20" s="516"/>
      <c r="W20" s="516"/>
      <c r="X20" s="516"/>
      <c r="Y20" s="516"/>
      <c r="Z20" s="516"/>
      <c r="AA20" s="516"/>
      <c r="AB20" s="516"/>
      <c r="AC20" s="516"/>
      <c r="AD20" s="516"/>
      <c r="AE20" s="516"/>
      <c r="AF20" s="516"/>
      <c r="AG20" s="516"/>
      <c r="AH20" s="516"/>
      <c r="AI20" s="516"/>
      <c r="AJ20" s="516"/>
      <c r="AK20" s="516"/>
      <c r="AL20" s="516"/>
      <c r="AM20" s="516"/>
      <c r="AN20" s="516"/>
      <c r="AO20" s="516"/>
      <c r="AP20" s="516"/>
      <c r="AQ20" s="516"/>
      <c r="AR20" s="516"/>
      <c r="AS20" s="516"/>
      <c r="AT20" s="516"/>
      <c r="AU20" s="516"/>
      <c r="AV20" s="516"/>
      <c r="AW20" s="516"/>
      <c r="AX20" s="516"/>
      <c r="AY20" s="516"/>
      <c r="AZ20" s="516"/>
      <c r="BA20" s="516"/>
      <c r="BB20" s="516"/>
      <c r="BC20" s="516"/>
      <c r="BD20" s="516"/>
      <c r="BE20" s="516"/>
      <c r="BF20" s="516"/>
      <c r="BG20" s="516"/>
      <c r="BH20" s="516"/>
      <c r="BI20" s="516"/>
      <c r="BJ20" s="516"/>
      <c r="BK20" s="516"/>
      <c r="BL20" s="516"/>
      <c r="BM20" s="516"/>
      <c r="BN20" s="516"/>
      <c r="BO20" s="516"/>
      <c r="BP20" s="516"/>
      <c r="BQ20" s="516"/>
      <c r="BR20" s="516"/>
      <c r="BS20" s="516"/>
      <c r="BT20" s="516"/>
      <c r="BU20" s="516"/>
    </row>
    <row r="21" spans="1:73" s="518" customFormat="1" ht="18" customHeight="1" x14ac:dyDescent="0.2">
      <c r="A21" s="559" t="s">
        <v>2378</v>
      </c>
      <c r="B21" s="560" t="s">
        <v>764</v>
      </c>
      <c r="C21" s="561" t="s">
        <v>2092</v>
      </c>
      <c r="D21" s="142"/>
      <c r="E21" s="562">
        <f>VLOOKUP(D21,Maske!$A$20:$B$220,2)</f>
        <v>0</v>
      </c>
      <c r="F21" s="563">
        <f t="shared" si="0"/>
        <v>0</v>
      </c>
      <c r="G21" s="564">
        <f>IF($C21="E",VLOOKUP($B21,Datensatz!$C$2:$K$2275,6,FALSE)*$E21,0)</f>
        <v>0</v>
      </c>
      <c r="H21" s="14">
        <f>IF($C21&lt;&gt;"E",0,IF($C21="E",IF($F21&gt;17.5,VLOOKUP($B21,Datensatz!$C$2:$K$2275,7,FALSE)*$E21,IF($F21=17.5,VLOOKUP($B21,Datensatz!$C$2:$K$2275,7,FALSE),0))))</f>
        <v>0</v>
      </c>
      <c r="I21" s="14">
        <f>IF($C21="B",VLOOKUP($B21,Datensatz!$C$2:$K$2275,8,FALSE)*$E21,0)</f>
        <v>0</v>
      </c>
      <c r="J21" s="14">
        <f>IF($C21&lt;&gt;"B",0,IF($C21="B",IF($F21&gt;17.5,VLOOKUP($B21,Datensatz!$C$2:$K$2275,9,FALSE)*$E21,IF($F21=17.5,VLOOKUP($B21,Datensatz!$C$2:$K$2275,9,FALSE),0))))</f>
        <v>0</v>
      </c>
      <c r="K21" s="15">
        <f>SUM(G21:J21)</f>
        <v>0</v>
      </c>
      <c r="L21" s="526">
        <f>IF(AND(F21&lt;16,E21&lt;&gt;"",B21&lt;&gt;"3000.10",B21&lt;&gt;"3001.10",B21&lt;&gt;"3001.11",B21&lt;&gt;"3001.12",B21&lt;&gt;"3002.10",B21&lt;&gt;"3004.10",B21&lt;&gt;"3007.10",B21&lt;&gt;"3009.10",B21&lt;&gt;"3014.10",B21&lt;&gt;"3017.10",B21&lt;&gt;"3021.10",B21&lt;&gt;"3022.10",B21&lt;&gt;"3026.10",B21&lt;&gt;"3028.10"),E21,0)</f>
        <v>0</v>
      </c>
      <c r="M21" s="526">
        <f t="shared" si="1"/>
        <v>0</v>
      </c>
      <c r="N21" s="527">
        <f t="shared" si="2"/>
        <v>0</v>
      </c>
      <c r="O21" s="519"/>
      <c r="P21" s="567"/>
      <c r="Q21" s="568"/>
      <c r="R21" s="517"/>
      <c r="S21" s="516"/>
      <c r="T21" s="516"/>
      <c r="U21" s="516"/>
      <c r="V21" s="516"/>
      <c r="W21" s="516"/>
      <c r="X21" s="516"/>
      <c r="Y21" s="516"/>
      <c r="Z21" s="516"/>
      <c r="AA21" s="516"/>
      <c r="AB21" s="516"/>
      <c r="AC21" s="516"/>
      <c r="AD21" s="516"/>
      <c r="AE21" s="516"/>
      <c r="AF21" s="516"/>
      <c r="AG21" s="516"/>
      <c r="AH21" s="516"/>
      <c r="AI21" s="516"/>
      <c r="AJ21" s="516"/>
      <c r="AK21" s="516"/>
      <c r="AL21" s="516"/>
      <c r="AM21" s="516"/>
      <c r="AN21" s="516"/>
      <c r="AO21" s="516"/>
      <c r="AP21" s="516"/>
      <c r="AQ21" s="516"/>
      <c r="AR21" s="516"/>
      <c r="AS21" s="516"/>
      <c r="AT21" s="516"/>
      <c r="AU21" s="516"/>
      <c r="AV21" s="516"/>
      <c r="AW21" s="516"/>
      <c r="AX21" s="516"/>
      <c r="AY21" s="516"/>
      <c r="AZ21" s="516"/>
      <c r="BA21" s="516"/>
      <c r="BB21" s="516"/>
      <c r="BC21" s="516"/>
      <c r="BD21" s="516"/>
      <c r="BE21" s="516"/>
      <c r="BF21" s="516"/>
      <c r="BG21" s="516"/>
      <c r="BH21" s="516"/>
      <c r="BI21" s="516"/>
      <c r="BJ21" s="516"/>
      <c r="BK21" s="516"/>
      <c r="BL21" s="516"/>
      <c r="BM21" s="516"/>
      <c r="BN21" s="516"/>
      <c r="BO21" s="516"/>
      <c r="BP21" s="516"/>
      <c r="BQ21" s="516"/>
      <c r="BR21" s="516"/>
      <c r="BS21" s="516"/>
      <c r="BT21" s="516"/>
      <c r="BU21" s="516"/>
    </row>
    <row r="22" spans="1:73" s="518" customFormat="1" ht="18" customHeight="1" x14ac:dyDescent="0.2">
      <c r="A22" s="559" t="s">
        <v>2379</v>
      </c>
      <c r="B22" s="560" t="s">
        <v>763</v>
      </c>
      <c r="C22" s="561" t="s">
        <v>2092</v>
      </c>
      <c r="D22" s="142"/>
      <c r="E22" s="562">
        <f>VLOOKUP(D22,Maske!$A$20:$B$220,2)</f>
        <v>0</v>
      </c>
      <c r="F22" s="563">
        <f t="shared" si="0"/>
        <v>0</v>
      </c>
      <c r="G22" s="564">
        <f>IF($C22="E",VLOOKUP($B22,Datensatz!$C$2:$K$2275,6,FALSE)*$E22,0)</f>
        <v>0</v>
      </c>
      <c r="H22" s="14">
        <f>IF($C22&lt;&gt;"E",0,IF($C22="E",IF($F22&gt;17.5,VLOOKUP($B22,Datensatz!$C$2:$K$2275,7,FALSE)*$E22,IF($F22=17.5,VLOOKUP($B22,Datensatz!$C$2:$K$2275,7,FALSE),0))))</f>
        <v>0</v>
      </c>
      <c r="I22" s="14">
        <f>IF($C22="B",VLOOKUP($B22,Datensatz!$C$2:$K$2275,8,FALSE)*$E22,0)</f>
        <v>0</v>
      </c>
      <c r="J22" s="14">
        <f>IF($C22&lt;&gt;"B",0,IF($C22="B",IF($F22&gt;17.5,VLOOKUP($B22,Datensatz!$C$2:$K$2275,9,FALSE)*$E22,IF($F22=17.5,VLOOKUP($B22,Datensatz!$C$2:$K$2275,9,FALSE),0))))</f>
        <v>0</v>
      </c>
      <c r="K22" s="15">
        <f>SUM(G22:J22)</f>
        <v>0</v>
      </c>
      <c r="L22" s="526">
        <f>IF(AND(F22&lt;16,E22&lt;&gt;"",B22&lt;&gt;"3000.10",B22&lt;&gt;"3001.10",B22&lt;&gt;"3001.11",B22&lt;&gt;"3001.12",B22&lt;&gt;"3002.10",B22&lt;&gt;"3004.10",B22&lt;&gt;"3007.10",B22&lt;&gt;"3009.10",B22&lt;&gt;"3014.10",B22&lt;&gt;"3017.10",B22&lt;&gt;"3021.10",B22&lt;&gt;"3022.10",B22&lt;&gt;"3026.10",B22&lt;&gt;"3028.10"),E22,0)</f>
        <v>0</v>
      </c>
      <c r="M22" s="526">
        <f t="shared" si="1"/>
        <v>0</v>
      </c>
      <c r="N22" s="527">
        <f t="shared" si="2"/>
        <v>0</v>
      </c>
      <c r="O22" s="519"/>
      <c r="P22" s="567"/>
      <c r="Q22" s="568"/>
      <c r="R22" s="517"/>
      <c r="S22" s="516"/>
      <c r="T22" s="516"/>
      <c r="U22" s="516"/>
      <c r="V22" s="516"/>
      <c r="W22" s="516"/>
      <c r="X22" s="516"/>
      <c r="Y22" s="516"/>
      <c r="Z22" s="516"/>
      <c r="AA22" s="516"/>
      <c r="AB22" s="516"/>
      <c r="AC22" s="516"/>
      <c r="AD22" s="516"/>
      <c r="AE22" s="516"/>
      <c r="AF22" s="516"/>
      <c r="AG22" s="516"/>
      <c r="AH22" s="516"/>
      <c r="AI22" s="516"/>
      <c r="AJ22" s="516"/>
      <c r="AK22" s="516"/>
      <c r="AL22" s="516"/>
      <c r="AM22" s="516"/>
      <c r="AN22" s="516"/>
      <c r="AO22" s="516"/>
      <c r="AP22" s="516"/>
      <c r="AQ22" s="516"/>
      <c r="AR22" s="516"/>
      <c r="AS22" s="516"/>
      <c r="AT22" s="516"/>
      <c r="AU22" s="516"/>
      <c r="AV22" s="516"/>
      <c r="AW22" s="516"/>
      <c r="AX22" s="516"/>
      <c r="AY22" s="516"/>
      <c r="AZ22" s="516"/>
      <c r="BA22" s="516"/>
      <c r="BB22" s="516"/>
      <c r="BC22" s="516"/>
      <c r="BD22" s="516"/>
      <c r="BE22" s="516"/>
      <c r="BF22" s="516"/>
      <c r="BG22" s="516"/>
      <c r="BH22" s="516"/>
      <c r="BI22" s="516"/>
      <c r="BJ22" s="516"/>
      <c r="BK22" s="516"/>
      <c r="BL22" s="516"/>
      <c r="BM22" s="516"/>
      <c r="BN22" s="516"/>
      <c r="BO22" s="516"/>
      <c r="BP22" s="516"/>
      <c r="BQ22" s="516"/>
      <c r="BR22" s="516"/>
      <c r="BS22" s="516"/>
      <c r="BT22" s="516"/>
      <c r="BU22" s="516"/>
    </row>
    <row r="23" spans="1:73" s="518" customFormat="1" ht="18" customHeight="1" x14ac:dyDescent="0.2">
      <c r="A23" s="559" t="s">
        <v>2243</v>
      </c>
      <c r="B23" s="560" t="s">
        <v>2113</v>
      </c>
      <c r="C23" s="561" t="s">
        <v>2092</v>
      </c>
      <c r="D23" s="142"/>
      <c r="E23" s="562">
        <f>VLOOKUP(D23,Maske!$A$20:$B$220,2)</f>
        <v>0</v>
      </c>
      <c r="F23" s="563">
        <f t="shared" si="0"/>
        <v>0</v>
      </c>
      <c r="G23" s="564">
        <f>IF($C23="E",VLOOKUP($B23,Datensatz!$C$2:$K$2275,6,FALSE)*$E23,0)</f>
        <v>0</v>
      </c>
      <c r="H23" s="14">
        <f>IF($C23&lt;&gt;"E",0,IF($C23="E",IF($F23&gt;17.5,VLOOKUP($B23,Datensatz!$C$2:$K$2275,7,FALSE)*$E23,IF($F23=17.5,VLOOKUP($B23,Datensatz!$C$2:$K$2275,7,FALSE),0))))</f>
        <v>0</v>
      </c>
      <c r="I23" s="14">
        <f>IF($C23="B",VLOOKUP($B23,Datensatz!$C$2:$K$2275,8,FALSE)*$E23,0)</f>
        <v>0</v>
      </c>
      <c r="J23" s="14">
        <f>IF($C23&lt;&gt;"B",0,IF($C23="B",IF($F23&gt;17.5,VLOOKUP($B23,Datensatz!$C$2:$K$2275,9,FALSE)*$E23,IF($F23=17.5,VLOOKUP($B23,Datensatz!$C$2:$K$2275,9,FALSE),0))))</f>
        <v>0</v>
      </c>
      <c r="K23" s="15">
        <f>SUM(G23:J23)</f>
        <v>0</v>
      </c>
      <c r="L23" s="526">
        <f>IF(AND(F23&lt;16,E23&lt;&gt;"",B23&lt;&gt;"3000.10",B23&lt;&gt;"3001.10",B23&lt;&gt;"3001.11",B23&lt;&gt;"3001.12",B23&lt;&gt;"3002.10",B23&lt;&gt;"3004.10",B23&lt;&gt;"3007.10",B23&lt;&gt;"3009.10",B23&lt;&gt;"3014.10",B23&lt;&gt;"3017.10",B23&lt;&gt;"3021.10",B23&lt;&gt;"3022.10",B23&lt;&gt;"3026.10",B23&lt;&gt;"3028.10"),E23,0)</f>
        <v>0</v>
      </c>
      <c r="M23" s="526">
        <f t="shared" si="1"/>
        <v>0</v>
      </c>
      <c r="N23" s="527">
        <f t="shared" si="2"/>
        <v>0</v>
      </c>
      <c r="O23" s="519" t="str">
        <f>IF(B23="","",IF(VLOOKUP(B23,Datensatz!$C$2:$G$3103,5,FALSE)=0,"",VLOOKUP(B23,Datensatz!$C$2:$G$3103,5,FALSE)))</f>
        <v/>
      </c>
      <c r="P23" s="567"/>
      <c r="Q23" s="568"/>
      <c r="R23" s="517"/>
      <c r="S23" s="516"/>
      <c r="T23" s="516"/>
      <c r="U23" s="516"/>
      <c r="V23" s="516"/>
      <c r="W23" s="516"/>
      <c r="X23" s="516"/>
      <c r="Y23" s="516"/>
      <c r="Z23" s="516"/>
      <c r="AA23" s="516"/>
      <c r="AB23" s="516"/>
      <c r="AC23" s="516"/>
      <c r="AD23" s="516"/>
      <c r="AE23" s="516"/>
      <c r="AF23" s="516"/>
      <c r="AG23" s="516"/>
      <c r="AH23" s="516"/>
      <c r="AI23" s="516"/>
      <c r="AJ23" s="516"/>
      <c r="AK23" s="516"/>
      <c r="AL23" s="516"/>
      <c r="AM23" s="516"/>
      <c r="AN23" s="516"/>
      <c r="AO23" s="516"/>
      <c r="AP23" s="516"/>
      <c r="AQ23" s="516"/>
      <c r="AR23" s="516"/>
      <c r="AS23" s="516"/>
      <c r="AT23" s="516"/>
      <c r="AU23" s="516"/>
      <c r="AV23" s="516"/>
      <c r="AW23" s="516"/>
      <c r="AX23" s="516"/>
      <c r="AY23" s="516"/>
      <c r="AZ23" s="516"/>
      <c r="BA23" s="516"/>
      <c r="BB23" s="516"/>
      <c r="BC23" s="516"/>
      <c r="BD23" s="516"/>
      <c r="BE23" s="516"/>
      <c r="BF23" s="516"/>
      <c r="BG23" s="516"/>
      <c r="BH23" s="516"/>
      <c r="BI23" s="516"/>
      <c r="BJ23" s="516"/>
      <c r="BK23" s="516"/>
      <c r="BL23" s="516"/>
      <c r="BM23" s="516"/>
      <c r="BN23" s="516"/>
      <c r="BO23" s="516"/>
      <c r="BP23" s="516"/>
      <c r="BQ23" s="516"/>
      <c r="BR23" s="516"/>
      <c r="BS23" s="516"/>
      <c r="BT23" s="516"/>
      <c r="BU23" s="516"/>
    </row>
    <row r="24" spans="1:73" s="518" customFormat="1" ht="18" customHeight="1" x14ac:dyDescent="0.2">
      <c r="A24" s="565" t="s">
        <v>2115</v>
      </c>
      <c r="B24" s="560" t="s">
        <v>2127</v>
      </c>
      <c r="C24" s="398" t="s">
        <v>2092</v>
      </c>
      <c r="D24" s="142"/>
      <c r="E24" s="562">
        <f>VLOOKUP(D24,Maske!$A$20:$B$220,2)</f>
        <v>0</v>
      </c>
      <c r="F24" s="13">
        <f t="shared" si="0"/>
        <v>0</v>
      </c>
      <c r="G24" s="564">
        <f>IF($C24="E",VLOOKUP($B24,Datensatz!$C$2:$K$2275,6,FALSE)*$E24,0)</f>
        <v>0</v>
      </c>
      <c r="H24" s="14">
        <f>IF($C24&lt;&gt;"E",0,IF($C24="E",IF($F24&gt;17.5,VLOOKUP($B24,Datensatz!$C$2:$K$2275,7,FALSE)*$E24,IF($F24=17.5,VLOOKUP($B24,Datensatz!$C$2:$K$2275,7,FALSE),0))))</f>
        <v>0</v>
      </c>
      <c r="I24" s="14">
        <f>IF($C24="B",VLOOKUP($B24,Datensatz!$C$2:$K$2275,8,FALSE)*$E24,0)</f>
        <v>0</v>
      </c>
      <c r="J24" s="14">
        <f>IF($C24&lt;&gt;"B",0,IF($C24="B",IF($F24&gt;17.5,VLOOKUP($B24,Datensatz!$C$2:$K$2275,9,FALSE)*$E24,IF($F24=17.5,VLOOKUP($B24,Datensatz!$C$2:$K$2275,9,FALSE),0))))</f>
        <v>0</v>
      </c>
      <c r="K24" s="15">
        <f>SUM(G24:J24)</f>
        <v>0</v>
      </c>
      <c r="L24" s="526">
        <f>IF(AND(F24&lt;16,E24&lt;&gt;"",B24&lt;&gt;"3000.10",B24&lt;&gt;"3001.10",B24&lt;&gt;"3001.11",B24&lt;&gt;"3001.12",B24&lt;&gt;"3002.10",B24&lt;&gt;"3004.10",B24&lt;&gt;"3007.10",B24&lt;&gt;"3009.10",B24&lt;&gt;"3014.10",B24&lt;&gt;"3017.10",B24&lt;&gt;"3021.10",B24&lt;&gt;"3022.10",B24&lt;&gt;"3026.10",B24&lt;&gt;"3028.10"),E24,0)</f>
        <v>0</v>
      </c>
      <c r="M24" s="526">
        <f t="shared" si="1"/>
        <v>0</v>
      </c>
      <c r="N24" s="527">
        <f t="shared" si="2"/>
        <v>0</v>
      </c>
      <c r="O24" s="519" t="str">
        <f>IF(B24="","",IF(VLOOKUP(B24,Datensatz!$C$2:$G$3103,5,FALSE)=0,"",VLOOKUP(B24,Datensatz!$C$2:$G$3103,5,FALSE)))</f>
        <v/>
      </c>
      <c r="P24" s="567"/>
      <c r="Q24" s="568"/>
      <c r="R24" s="517"/>
      <c r="S24" s="516"/>
      <c r="T24" s="516"/>
      <c r="U24" s="516"/>
      <c r="V24" s="516"/>
      <c r="W24" s="516"/>
      <c r="X24" s="516"/>
      <c r="Y24" s="516"/>
      <c r="Z24" s="516"/>
      <c r="AA24" s="516"/>
      <c r="AB24" s="516"/>
      <c r="AC24" s="516"/>
      <c r="AD24" s="516"/>
      <c r="AE24" s="516"/>
      <c r="AF24" s="516"/>
      <c r="AG24" s="516"/>
      <c r="AH24" s="516"/>
      <c r="AI24" s="516"/>
      <c r="AJ24" s="516"/>
      <c r="AK24" s="516"/>
      <c r="AL24" s="516"/>
      <c r="AM24" s="516"/>
      <c r="AN24" s="516"/>
      <c r="AO24" s="516"/>
      <c r="AP24" s="516"/>
      <c r="AQ24" s="516"/>
      <c r="AR24" s="516"/>
      <c r="AS24" s="516"/>
      <c r="AT24" s="516"/>
      <c r="AU24" s="516"/>
      <c r="AV24" s="516"/>
      <c r="AW24" s="516"/>
      <c r="AX24" s="516"/>
      <c r="AY24" s="516"/>
      <c r="AZ24" s="516"/>
      <c r="BA24" s="516"/>
      <c r="BB24" s="516"/>
      <c r="BC24" s="516"/>
      <c r="BD24" s="516"/>
      <c r="BE24" s="516"/>
      <c r="BF24" s="516"/>
      <c r="BG24" s="516"/>
      <c r="BH24" s="516"/>
      <c r="BI24" s="516"/>
      <c r="BJ24" s="516"/>
      <c r="BK24" s="516"/>
      <c r="BL24" s="516"/>
      <c r="BM24" s="516"/>
      <c r="BN24" s="516"/>
      <c r="BO24" s="516"/>
      <c r="BP24" s="516"/>
      <c r="BQ24" s="516"/>
      <c r="BR24" s="516"/>
      <c r="BS24" s="516"/>
      <c r="BT24" s="516"/>
      <c r="BU24" s="516"/>
    </row>
    <row r="25" spans="1:73" ht="18" customHeight="1" x14ac:dyDescent="0.2">
      <c r="A25" s="172"/>
      <c r="B25" s="173"/>
      <c r="C25" s="174"/>
      <c r="D25" s="108"/>
      <c r="E25" s="9">
        <f>VLOOKUP(D25,Maske!$A$20:$B$220,2)</f>
        <v>0</v>
      </c>
      <c r="F25" s="13">
        <f t="shared" si="0"/>
        <v>0</v>
      </c>
      <c r="G25" s="363">
        <v>0</v>
      </c>
      <c r="H25" s="364">
        <v>0</v>
      </c>
      <c r="I25" s="364">
        <v>0</v>
      </c>
      <c r="J25" s="365">
        <v>0</v>
      </c>
      <c r="K25" s="107"/>
      <c r="L25" s="14">
        <f t="shared" ref="L25:L32" si="3">IF(AND(F25&lt;16,E25&lt;&gt;"",B25&lt;&gt;"3000.10",B25&lt;&gt;"3001.10",B25&lt;&gt;"3001.11",B25&lt;&gt;"3001.12",B25&lt;&gt;"3002.10",B25&lt;&gt;"3004.10",B25&lt;&gt;"3007.10",B25&lt;&gt;"3009.10",B25&lt;&gt;"3014.10",B25&lt;&gt;"3017.10",B25&lt;&gt;"3020.10",B25&lt;&gt;"3026.10",B25&lt;&gt;"3028.10"),E25,0)</f>
        <v>0</v>
      </c>
      <c r="M25" s="14">
        <f t="shared" si="1"/>
        <v>0</v>
      </c>
      <c r="N25" s="402">
        <f t="shared" si="2"/>
        <v>0</v>
      </c>
      <c r="O25" s="403" t="str">
        <f>IF(B25="","",IF(VLOOKUP(B25,Datensatz!$C$2:$G$3103,5,FALSE)=0,"",VLOOKUP(B25,Datensatz!$C$2:$G$3103,5,FALSE)))</f>
        <v/>
      </c>
      <c r="P25" s="569"/>
      <c r="Q25" s="568"/>
      <c r="R25" s="476"/>
    </row>
    <row r="26" spans="1:73" ht="18" customHeight="1" x14ac:dyDescent="0.2">
      <c r="A26" s="172"/>
      <c r="B26" s="173"/>
      <c r="C26" s="174"/>
      <c r="D26" s="108"/>
      <c r="E26" s="9">
        <f>VLOOKUP(D26,Maske!$A$20:$B$220,2)</f>
        <v>0</v>
      </c>
      <c r="F26" s="13">
        <f t="shared" ref="F26:F32" si="4">IF(OR(ISBLANK(D26),D26=0),0,D26/E26)</f>
        <v>0</v>
      </c>
      <c r="G26" s="357">
        <v>0</v>
      </c>
      <c r="H26" s="358">
        <v>0</v>
      </c>
      <c r="I26" s="358">
        <v>0</v>
      </c>
      <c r="J26" s="359">
        <v>0</v>
      </c>
      <c r="K26" s="8"/>
      <c r="L26" s="14">
        <f t="shared" si="3"/>
        <v>0</v>
      </c>
      <c r="M26" s="14">
        <f t="shared" ref="M26:M32" si="5">IF(AND(F26 &gt;=16,F26 &lt;= 27,B26&lt;&gt;"3001.10",B26&lt;&gt;"3001.11",B26&lt;&gt;"3001.12"),E26,0)</f>
        <v>0</v>
      </c>
      <c r="N26" s="402">
        <f t="shared" ref="N26:N32" si="6">IF(AND(F26&gt;27,B26&lt;&gt;"3001.10",B26&lt;&gt;"3001.11",B26&lt;&gt;"3001.12"),E26,0)</f>
        <v>0</v>
      </c>
      <c r="O26" s="403" t="str">
        <f>IF(B26="","",IF(VLOOKUP(B26,Datensatz!$C$2:$G$3103,5,FALSE)=0,"",VLOOKUP(B26,Datensatz!$C$2:$G$3103,5,FALSE)))</f>
        <v/>
      </c>
      <c r="P26" s="569"/>
      <c r="Q26" s="568"/>
      <c r="R26" s="476"/>
    </row>
    <row r="27" spans="1:73" ht="18" customHeight="1" x14ac:dyDescent="0.2">
      <c r="A27" s="172"/>
      <c r="B27" s="173"/>
      <c r="C27" s="174"/>
      <c r="D27" s="108"/>
      <c r="E27" s="9">
        <f>VLOOKUP(D27,Maske!$A$20:$B$220,2)</f>
        <v>0</v>
      </c>
      <c r="F27" s="13">
        <f t="shared" si="4"/>
        <v>0</v>
      </c>
      <c r="G27" s="357">
        <v>0</v>
      </c>
      <c r="H27" s="358">
        <v>0</v>
      </c>
      <c r="I27" s="358">
        <v>0</v>
      </c>
      <c r="J27" s="359">
        <v>0</v>
      </c>
      <c r="K27" s="8"/>
      <c r="L27" s="14">
        <f t="shared" si="3"/>
        <v>0</v>
      </c>
      <c r="M27" s="14">
        <f t="shared" si="5"/>
        <v>0</v>
      </c>
      <c r="N27" s="402">
        <f t="shared" si="6"/>
        <v>0</v>
      </c>
      <c r="O27" s="403" t="str">
        <f>IF(B27="","",IF(VLOOKUP(B27,Datensatz!$C$2:$G$3103,5,FALSE)=0,"",VLOOKUP(B27,Datensatz!$C$2:$G$3103,5,FALSE)))</f>
        <v/>
      </c>
      <c r="P27" s="570"/>
      <c r="Q27" s="571"/>
    </row>
    <row r="28" spans="1:73" ht="18" customHeight="1" x14ac:dyDescent="0.2">
      <c r="A28" s="172"/>
      <c r="B28" s="173"/>
      <c r="C28" s="174"/>
      <c r="D28" s="108"/>
      <c r="E28" s="9">
        <f>VLOOKUP(D28,Maske!$A$20:$B$220,2)</f>
        <v>0</v>
      </c>
      <c r="F28" s="13">
        <f t="shared" si="4"/>
        <v>0</v>
      </c>
      <c r="G28" s="357">
        <v>0</v>
      </c>
      <c r="H28" s="358">
        <v>0</v>
      </c>
      <c r="I28" s="358">
        <v>0</v>
      </c>
      <c r="J28" s="359">
        <v>0</v>
      </c>
      <c r="K28" s="8"/>
      <c r="L28" s="14">
        <f t="shared" si="3"/>
        <v>0</v>
      </c>
      <c r="M28" s="14">
        <f t="shared" si="5"/>
        <v>0</v>
      </c>
      <c r="N28" s="402">
        <f t="shared" si="6"/>
        <v>0</v>
      </c>
      <c r="O28" s="403" t="str">
        <f>IF(B28="","",IF(VLOOKUP(B28,Datensatz!$C$2:$G$3103,5,FALSE)=0,"",VLOOKUP(B28,Datensatz!$C$2:$G$3103,5,FALSE)))</f>
        <v/>
      </c>
      <c r="P28" s="570"/>
      <c r="Q28" s="571"/>
    </row>
    <row r="29" spans="1:73" ht="18" customHeight="1" x14ac:dyDescent="0.25">
      <c r="A29" s="172"/>
      <c r="B29" s="173"/>
      <c r="C29" s="174"/>
      <c r="D29" s="108"/>
      <c r="E29" s="9">
        <f>VLOOKUP(D29,Maske!$A$20:$B$220,2)</f>
        <v>0</v>
      </c>
      <c r="F29" s="13">
        <f t="shared" si="4"/>
        <v>0</v>
      </c>
      <c r="G29" s="357">
        <v>0</v>
      </c>
      <c r="H29" s="358">
        <v>0</v>
      </c>
      <c r="I29" s="358">
        <v>0</v>
      </c>
      <c r="J29" s="359">
        <v>0</v>
      </c>
      <c r="K29" s="8"/>
      <c r="L29" s="14">
        <f t="shared" si="3"/>
        <v>0</v>
      </c>
      <c r="M29" s="14">
        <f t="shared" si="5"/>
        <v>0</v>
      </c>
      <c r="N29" s="402">
        <f t="shared" si="6"/>
        <v>0</v>
      </c>
      <c r="O29" s="403" t="str">
        <f>IF(B29="","",IF(VLOOKUP(B29,Datensatz!$C$2:$G$3103,5,FALSE)=0,"",VLOOKUP(B29,Datensatz!$C$2:$G$3103,5,FALSE)))</f>
        <v/>
      </c>
      <c r="Q29" s="109"/>
    </row>
    <row r="30" spans="1:73" ht="18" customHeight="1" x14ac:dyDescent="0.2">
      <c r="A30" s="172"/>
      <c r="B30" s="173"/>
      <c r="C30" s="174"/>
      <c r="D30" s="108"/>
      <c r="E30" s="9">
        <f>VLOOKUP(D30,Maske!$A$20:$B$220,2)</f>
        <v>0</v>
      </c>
      <c r="F30" s="13">
        <f t="shared" si="4"/>
        <v>0</v>
      </c>
      <c r="G30" s="366">
        <v>0</v>
      </c>
      <c r="H30" s="358">
        <v>0</v>
      </c>
      <c r="I30" s="358">
        <v>0</v>
      </c>
      <c r="J30" s="359">
        <v>0</v>
      </c>
      <c r="K30" s="8"/>
      <c r="L30" s="14">
        <f t="shared" si="3"/>
        <v>0</v>
      </c>
      <c r="M30" s="14">
        <f t="shared" si="5"/>
        <v>0</v>
      </c>
      <c r="N30" s="402">
        <f t="shared" si="6"/>
        <v>0</v>
      </c>
      <c r="O30" s="403" t="str">
        <f>IF(B30="","",IF(VLOOKUP(B30,Datensatz!$C$2:$G$3103,5,FALSE)=0,"",VLOOKUP(B30,Datensatz!$C$2:$G$3103,5,FALSE)))</f>
        <v/>
      </c>
      <c r="Q30" s="110"/>
    </row>
    <row r="31" spans="1:73" ht="18" customHeight="1" x14ac:dyDescent="0.2">
      <c r="A31" s="172"/>
      <c r="B31" s="173"/>
      <c r="C31" s="174"/>
      <c r="D31" s="108"/>
      <c r="E31" s="9">
        <f>VLOOKUP(D31,Maske!$A$20:$B$220,2)</f>
        <v>0</v>
      </c>
      <c r="F31" s="13">
        <f t="shared" si="4"/>
        <v>0</v>
      </c>
      <c r="G31" s="366">
        <v>0</v>
      </c>
      <c r="H31" s="358">
        <v>0</v>
      </c>
      <c r="I31" s="358">
        <v>0</v>
      </c>
      <c r="J31" s="359">
        <v>0</v>
      </c>
      <c r="K31" s="8"/>
      <c r="L31" s="14">
        <f t="shared" si="3"/>
        <v>0</v>
      </c>
      <c r="M31" s="14">
        <f t="shared" si="5"/>
        <v>0</v>
      </c>
      <c r="N31" s="402">
        <f t="shared" si="6"/>
        <v>0</v>
      </c>
      <c r="O31" s="403" t="str">
        <f>IF(B31="","",IF(VLOOKUP(B31,Datensatz!$C$2:$G$3103,5,FALSE)=0,"",VLOOKUP(B31,Datensatz!$C$2:$G$3103,5,FALSE)))</f>
        <v/>
      </c>
      <c r="Q31" s="110"/>
    </row>
    <row r="32" spans="1:73" ht="18" customHeight="1" x14ac:dyDescent="0.2">
      <c r="A32" s="172"/>
      <c r="B32" s="173"/>
      <c r="C32" s="174"/>
      <c r="D32" s="108"/>
      <c r="E32" s="9">
        <f>VLOOKUP(D32,Maske!$A$20:$B$220,2)</f>
        <v>0</v>
      </c>
      <c r="F32" s="13">
        <f t="shared" si="4"/>
        <v>0</v>
      </c>
      <c r="G32" s="367">
        <v>0</v>
      </c>
      <c r="H32" s="361">
        <v>0</v>
      </c>
      <c r="I32" s="361">
        <v>0</v>
      </c>
      <c r="J32" s="362">
        <v>0</v>
      </c>
      <c r="K32" s="12"/>
      <c r="L32" s="14">
        <f t="shared" si="3"/>
        <v>0</v>
      </c>
      <c r="M32" s="14">
        <f t="shared" si="5"/>
        <v>0</v>
      </c>
      <c r="N32" s="402">
        <f t="shared" si="6"/>
        <v>0</v>
      </c>
      <c r="O32" s="403" t="str">
        <f>IF(B32="","",IF(VLOOKUP(B32,Datensatz!$C$2:$G$3103,5,FALSE)=0,"",VLOOKUP(B32,Datensatz!$C$2:$G$3103,5,FALSE)))</f>
        <v/>
      </c>
      <c r="Q32" s="110"/>
    </row>
    <row r="33" spans="1:17" ht="18.75" x14ac:dyDescent="0.3">
      <c r="A33" s="139"/>
      <c r="B33" s="140"/>
      <c r="C33" s="398"/>
      <c r="D33" s="142"/>
      <c r="E33" s="9">
        <f>VLOOKUP(D33,Maske!$A$20:$B$220,2)</f>
        <v>0</v>
      </c>
      <c r="F33" s="13">
        <f t="shared" ref="F33:F94" si="7">IF(OR(ISBLANK(D33),D33=0),0,D33/E33)</f>
        <v>0</v>
      </c>
      <c r="G33" s="14">
        <f>IF($C33="E",VLOOKUP($B33,Datensatz!$C$2:$K$2275,6,FALSE)*$E33,0)</f>
        <v>0</v>
      </c>
      <c r="H33" s="14">
        <f>IF($C33&lt;&gt;"E",0,IF($C33="E",IF($F33&gt;17.5,VLOOKUP($B33,Datensatz!$C$2:$K$2275,7,FALSE)*$E33,IF($F33=17.5,VLOOKUP($B33,Datensatz!$C$2:$K$2275,7,FALSE),0))))</f>
        <v>0</v>
      </c>
      <c r="I33" s="14">
        <f>IF($C33="B",VLOOKUP($B33,Datensatz!$C$2:$K$2275,8,FALSE)*$E33,0)</f>
        <v>0</v>
      </c>
      <c r="J33" s="14">
        <f>IF($C33&lt;&gt;"B",0,IF($C33="B",IF($F33&gt;17.5,VLOOKUP($B33,Datensatz!$C$2:$K$2275,9,FALSE)*$E33,IF($F33=17.5,VLOOKUP($B33,Datensatz!$C$2:$K$2275,9,FALSE),0))))</f>
        <v>0</v>
      </c>
      <c r="K33" s="15">
        <f t="shared" ref="K33:K94" si="8">SUM(G33:J33)</f>
        <v>0</v>
      </c>
      <c r="L33" s="14">
        <f t="shared" ref="L33:L95" si="9">IF(AND(F33&lt;16,E33&lt;&gt;"",B33&lt;&gt;"3000.10",B33&lt;&gt;"3001.10",B33&lt;&gt;"3001.11",B33&lt;&gt;"3001.12",B33&lt;&gt;"3002.10",B33&lt;&gt;"3004.10",B33&lt;&gt;"3007.10",B33&lt;&gt;"3009.10",B33&lt;&gt;"3014.10",B33&lt;&gt;"3017.10",B33&lt;&gt;"3021.10",B33&lt;&gt;"3022.10",B33&lt;&gt;"3026.10",B33&lt;&gt;"3028.10"),E33,0)</f>
        <v>0</v>
      </c>
      <c r="M33" s="14">
        <f t="shared" ref="M33:M94" si="10">IF(AND(F33 &gt;=16,F33 &lt;= 27,B33&lt;&gt;"3001.10",B33&lt;&gt;"3001.11",B33&lt;&gt;"3001.12"),E33,0)</f>
        <v>0</v>
      </c>
      <c r="N33" s="402">
        <f t="shared" ref="N33:N94" si="11">IF(AND(F33&gt;27,B33&lt;&gt;"3001.10",B33&lt;&gt;"3001.11",B33&lt;&gt;"3001.12"),E33,0)</f>
        <v>0</v>
      </c>
      <c r="O33" s="403" t="str">
        <f>IF(B33="","",IF(VLOOKUP(B33,Datensatz!$C$2:$G$3103,5,FALSE)=0,"",VLOOKUP(B33,Datensatz!$C$2:$G$3103,5,FALSE)))</f>
        <v/>
      </c>
      <c r="Q33" s="10" t="str">
        <f t="shared" ref="Q33:Q95" si="12">IF(B33="3001.10","Vorsicht: JoA nur in Zeilen 19 bis 22 eintragen!",IF(B33="3001.11","Vorsicht: JoA nur in Zeilen 19 bis 22 eintragen!",IF(B33="3001.12","Vorsicht: JoA nur in Zeilen 19 bis 22 eintragen!","")))</f>
        <v/>
      </c>
    </row>
    <row r="34" spans="1:17" ht="18.75" x14ac:dyDescent="0.3">
      <c r="A34" s="139"/>
      <c r="B34" s="140"/>
      <c r="C34" s="398"/>
      <c r="D34" s="142"/>
      <c r="E34" s="9">
        <f>VLOOKUP(D34,Maske!$A$20:$B$220,2)</f>
        <v>0</v>
      </c>
      <c r="F34" s="13">
        <f t="shared" si="7"/>
        <v>0</v>
      </c>
      <c r="G34" s="14">
        <f>IF($C34="E",VLOOKUP($B34,Datensatz!$C$2:$K$2275,6,FALSE)*$E34,0)</f>
        <v>0</v>
      </c>
      <c r="H34" s="14">
        <f>IF($C34&lt;&gt;"E",0,IF($C34="E",IF($F34&gt;17.5,VLOOKUP($B34,Datensatz!$C$2:$K$2275,7,FALSE)*$E34,IF($F34=17.5,VLOOKUP($B34,Datensatz!$C$2:$K$2275,7,FALSE),0))))</f>
        <v>0</v>
      </c>
      <c r="I34" s="14">
        <f>IF($C34="B",VLOOKUP($B34,Datensatz!$C$2:$K$2275,8,FALSE)*$E34,0)</f>
        <v>0</v>
      </c>
      <c r="J34" s="14">
        <f>IF($C34&lt;&gt;"B",0,IF($C34="B",IF($F34&gt;17.5,VLOOKUP($B34,Datensatz!$C$2:$K$2275,9,FALSE)*$E34,IF($F34=17.5,VLOOKUP($B34,Datensatz!$C$2:$K$2275,9,FALSE),0))))</f>
        <v>0</v>
      </c>
      <c r="K34" s="15">
        <f t="shared" si="8"/>
        <v>0</v>
      </c>
      <c r="L34" s="14">
        <f t="shared" si="9"/>
        <v>0</v>
      </c>
      <c r="M34" s="14">
        <f t="shared" si="10"/>
        <v>0</v>
      </c>
      <c r="N34" s="402">
        <f t="shared" si="11"/>
        <v>0</v>
      </c>
      <c r="O34" s="403" t="str">
        <f>IF(B34="","",IF(VLOOKUP(B34,Datensatz!$C$2:$G$3103,5,FALSE)=0,"",VLOOKUP(B34,Datensatz!$C$2:$G$3103,5,FALSE)))</f>
        <v/>
      </c>
      <c r="Q34" s="10" t="str">
        <f t="shared" si="12"/>
        <v/>
      </c>
    </row>
    <row r="35" spans="1:17" ht="18.75" x14ac:dyDescent="0.3">
      <c r="A35" s="142"/>
      <c r="B35" s="140"/>
      <c r="C35" s="398"/>
      <c r="D35" s="142"/>
      <c r="E35" s="9">
        <f>VLOOKUP(D35,Maske!$A$20:$B$220,2)</f>
        <v>0</v>
      </c>
      <c r="F35" s="13">
        <f t="shared" si="7"/>
        <v>0</v>
      </c>
      <c r="G35" s="14">
        <f>IF($C35="E",VLOOKUP($B35,Datensatz!$C$2:$K$2275,6,FALSE)*$E35,0)</f>
        <v>0</v>
      </c>
      <c r="H35" s="14">
        <f>IF($C35&lt;&gt;"E",0,IF($C35="E",IF($F35&gt;17.5,VLOOKUP($B35,Datensatz!$C$2:$K$2275,7,FALSE)*$E35,IF($F35=17.5,VLOOKUP($B35,Datensatz!$C$2:$K$2275,7,FALSE),0))))</f>
        <v>0</v>
      </c>
      <c r="I35" s="14">
        <f>IF($C35="B",VLOOKUP($B35,Datensatz!$C$2:$K$2275,8,FALSE)*$E35,0)</f>
        <v>0</v>
      </c>
      <c r="J35" s="14">
        <f>IF($C35&lt;&gt;"B",0,IF($C35="B",IF($F35&gt;17.5,VLOOKUP($B35,Datensatz!$C$2:$K$2275,9,FALSE)*$E35,IF($F35=17.5,VLOOKUP($B35,Datensatz!$C$2:$K$2275,9,FALSE),0))))</f>
        <v>0</v>
      </c>
      <c r="K35" s="15">
        <f t="shared" si="8"/>
        <v>0</v>
      </c>
      <c r="L35" s="14">
        <f t="shared" si="9"/>
        <v>0</v>
      </c>
      <c r="M35" s="14">
        <f t="shared" si="10"/>
        <v>0</v>
      </c>
      <c r="N35" s="402">
        <f t="shared" si="11"/>
        <v>0</v>
      </c>
      <c r="O35" s="403" t="str">
        <f>IF(B35="","",IF(VLOOKUP(B35,Datensatz!$C$2:$G$3103,5,FALSE)=0,"",VLOOKUP(B35,Datensatz!$C$2:$G$3103,5,FALSE)))</f>
        <v/>
      </c>
      <c r="Q35" s="10" t="str">
        <f t="shared" si="12"/>
        <v/>
      </c>
    </row>
    <row r="36" spans="1:17" ht="18.75" x14ac:dyDescent="0.3">
      <c r="A36" s="139"/>
      <c r="B36" s="140"/>
      <c r="C36" s="398"/>
      <c r="D36" s="142"/>
      <c r="E36" s="9">
        <f>VLOOKUP(D36,Maske!$A$20:$B$220,2)</f>
        <v>0</v>
      </c>
      <c r="F36" s="13">
        <f t="shared" si="7"/>
        <v>0</v>
      </c>
      <c r="G36" s="14">
        <f>IF($C36="E",VLOOKUP($B36,Datensatz!$C$2:$K$2275,6,FALSE)*$E36,0)</f>
        <v>0</v>
      </c>
      <c r="H36" s="14">
        <f>IF($C36&lt;&gt;"E",0,IF($C36="E",IF($F36&gt;17.5,VLOOKUP($B36,Datensatz!$C$2:$K$2275,7,FALSE)*$E36,IF($F36=17.5,VLOOKUP($B36,Datensatz!$C$2:$K$2275,7,FALSE),0))))</f>
        <v>0</v>
      </c>
      <c r="I36" s="14">
        <f>IF($C36="B",VLOOKUP($B36,Datensatz!$C$2:$K$2275,8,FALSE)*$E36,0)</f>
        <v>0</v>
      </c>
      <c r="J36" s="14">
        <f>IF($C36&lt;&gt;"B",0,IF($C36="B",IF($F36&gt;17.5,VLOOKUP($B36,Datensatz!$C$2:$K$2275,9,FALSE)*$E36,IF($F36=17.5,VLOOKUP($B36,Datensatz!$C$2:$K$2275,9,FALSE),0))))</f>
        <v>0</v>
      </c>
      <c r="K36" s="15">
        <f t="shared" si="8"/>
        <v>0</v>
      </c>
      <c r="L36" s="14">
        <f t="shared" si="9"/>
        <v>0</v>
      </c>
      <c r="M36" s="14">
        <f t="shared" si="10"/>
        <v>0</v>
      </c>
      <c r="N36" s="402">
        <f t="shared" si="11"/>
        <v>0</v>
      </c>
      <c r="O36" s="403" t="str">
        <f>IF(B36="","",IF(VLOOKUP(B36,Datensatz!$C$2:$G$3103,5,FALSE)=0,"",VLOOKUP(B36,Datensatz!$C$2:$G$3103,5,FALSE)))</f>
        <v/>
      </c>
      <c r="Q36" s="10" t="str">
        <f t="shared" si="12"/>
        <v/>
      </c>
    </row>
    <row r="37" spans="1:17" ht="18.75" x14ac:dyDescent="0.3">
      <c r="A37" s="139"/>
      <c r="B37" s="140"/>
      <c r="C37" s="398"/>
      <c r="D37" s="142"/>
      <c r="E37" s="9">
        <f>VLOOKUP(D37,Maske!$A$20:$B$220,2)</f>
        <v>0</v>
      </c>
      <c r="F37" s="13">
        <f t="shared" si="7"/>
        <v>0</v>
      </c>
      <c r="G37" s="14">
        <f>IF($C37="E",VLOOKUP($B37,Datensatz!$C$2:$K$2275,6,FALSE)*$E37,0)</f>
        <v>0</v>
      </c>
      <c r="H37" s="14">
        <f>IF($C37&lt;&gt;"E",0,IF($C37="E",IF($F37&gt;17.5,VLOOKUP($B37,Datensatz!$C$2:$K$2275,7,FALSE)*$E37,IF($F37=17.5,VLOOKUP($B37,Datensatz!$C$2:$K$2275,7,FALSE),0))))</f>
        <v>0</v>
      </c>
      <c r="I37" s="14">
        <f>IF($C37="B",VLOOKUP($B37,Datensatz!$C$2:$K$2275,8,FALSE)*$E37,0)</f>
        <v>0</v>
      </c>
      <c r="J37" s="14">
        <f>IF($C37&lt;&gt;"B",0,IF($C37="B",IF($F37&gt;17.5,VLOOKUP($B37,Datensatz!$C$2:$K$2275,9,FALSE)*$E37,IF($F37=17.5,VLOOKUP($B37,Datensatz!$C$2:$K$2275,9,FALSE),0))))</f>
        <v>0</v>
      </c>
      <c r="K37" s="15">
        <f t="shared" si="8"/>
        <v>0</v>
      </c>
      <c r="L37" s="14">
        <f t="shared" si="9"/>
        <v>0</v>
      </c>
      <c r="M37" s="14">
        <f t="shared" si="10"/>
        <v>0</v>
      </c>
      <c r="N37" s="402">
        <f t="shared" si="11"/>
        <v>0</v>
      </c>
      <c r="O37" s="403" t="str">
        <f>IF(B37="","",IF(VLOOKUP(B37,Datensatz!$C$2:$G$3103,5,FALSE)=0,"",VLOOKUP(B37,Datensatz!$C$2:$G$3103,5,FALSE)))</f>
        <v/>
      </c>
      <c r="Q37" s="10" t="str">
        <f t="shared" si="12"/>
        <v/>
      </c>
    </row>
    <row r="38" spans="1:17" ht="18" customHeight="1" x14ac:dyDescent="0.3">
      <c r="A38" s="139"/>
      <c r="B38" s="140"/>
      <c r="C38" s="141"/>
      <c r="D38" s="142"/>
      <c r="E38" s="9">
        <f>VLOOKUP(D38,Maske!$A$20:$B$220,2)</f>
        <v>0</v>
      </c>
      <c r="F38" s="13">
        <f t="shared" si="7"/>
        <v>0</v>
      </c>
      <c r="G38" s="14">
        <f>IF($C38="E",VLOOKUP($B38,Datensatz!$C$2:$K$2275,6,FALSE)*$E38,0)</f>
        <v>0</v>
      </c>
      <c r="H38" s="14">
        <f>IF($C38&lt;&gt;"E",0,IF($C38="E",IF($F38&gt;17.5,VLOOKUP($B38,Datensatz!$C$2:$K$2275,7,FALSE)*$E38,IF($F38=17.5,VLOOKUP($B38,Datensatz!$C$2:$K$2275,7,FALSE),0))))</f>
        <v>0</v>
      </c>
      <c r="I38" s="14">
        <f>IF($C38="B",VLOOKUP($B38,Datensatz!$C$2:$K$2275,8,FALSE)*$E38,0)</f>
        <v>0</v>
      </c>
      <c r="J38" s="14">
        <f>IF($C38&lt;&gt;"B",0,IF($C38="B",IF($F38&gt;17.5,VLOOKUP($B38,Datensatz!$C$2:$K$2275,9,FALSE)*$E38,IF($F38=17.5,VLOOKUP($B38,Datensatz!$C$2:$K$2275,9,FALSE),0))))</f>
        <v>0</v>
      </c>
      <c r="K38" s="15">
        <f t="shared" si="8"/>
        <v>0</v>
      </c>
      <c r="L38" s="14">
        <f t="shared" si="9"/>
        <v>0</v>
      </c>
      <c r="M38" s="14">
        <f t="shared" si="10"/>
        <v>0</v>
      </c>
      <c r="N38" s="402">
        <f t="shared" si="11"/>
        <v>0</v>
      </c>
      <c r="O38" s="403" t="str">
        <f>IF(B38="","",IF(VLOOKUP(B38,Datensatz!$C$2:$G$3103,5,FALSE)=0,"",VLOOKUP(B38,Datensatz!$C$2:$G$3103,5,FALSE)))</f>
        <v/>
      </c>
      <c r="Q38" s="10" t="str">
        <f t="shared" si="12"/>
        <v/>
      </c>
    </row>
    <row r="39" spans="1:17" ht="18" customHeight="1" x14ac:dyDescent="0.3">
      <c r="A39" s="142"/>
      <c r="B39" s="140"/>
      <c r="C39" s="141"/>
      <c r="D39" s="142"/>
      <c r="E39" s="9">
        <f>VLOOKUP(D39,Maske!$A$20:$B$220,2)</f>
        <v>0</v>
      </c>
      <c r="F39" s="13">
        <f t="shared" si="7"/>
        <v>0</v>
      </c>
      <c r="G39" s="14">
        <f>IF($C39="E",VLOOKUP($B39,Datensatz!$C$2:$K$2275,6,FALSE)*$E39,0)</f>
        <v>0</v>
      </c>
      <c r="H39" s="14">
        <f>IF($C39&lt;&gt;"E",0,IF($C39="E",IF($F39&gt;17.5,VLOOKUP($B39,Datensatz!$C$2:$K$2275,7,FALSE)*$E39,IF($F39=17.5,VLOOKUP($B39,Datensatz!$C$2:$K$2275,7,FALSE),0))))</f>
        <v>0</v>
      </c>
      <c r="I39" s="14">
        <f>IF($C39="B",VLOOKUP($B39,Datensatz!$C$2:$K$2275,8,FALSE)*$E39,0)</f>
        <v>0</v>
      </c>
      <c r="J39" s="14">
        <f>IF($C39&lt;&gt;"B",0,IF($C39="B",IF($F39&gt;17.5,VLOOKUP($B39,Datensatz!$C$2:$K$2275,9,FALSE)*$E39,IF($F39=17.5,VLOOKUP($B39,Datensatz!$C$2:$K$2275,9,FALSE),0))))</f>
        <v>0</v>
      </c>
      <c r="K39" s="15">
        <f t="shared" si="8"/>
        <v>0</v>
      </c>
      <c r="L39" s="14">
        <f t="shared" si="9"/>
        <v>0</v>
      </c>
      <c r="M39" s="14">
        <f t="shared" si="10"/>
        <v>0</v>
      </c>
      <c r="N39" s="402">
        <f t="shared" si="11"/>
        <v>0</v>
      </c>
      <c r="O39" s="403" t="str">
        <f>IF(B39="","",IF(VLOOKUP(B39,Datensatz!$C$2:$G$3103,5,FALSE)=0,"",VLOOKUP(B39,Datensatz!$C$2:$G$3103,5,FALSE)))</f>
        <v/>
      </c>
      <c r="Q39" s="10" t="str">
        <f t="shared" si="12"/>
        <v/>
      </c>
    </row>
    <row r="40" spans="1:17" ht="18" customHeight="1" x14ac:dyDescent="0.3">
      <c r="A40" s="142"/>
      <c r="B40" s="140"/>
      <c r="C40" s="141"/>
      <c r="D40" s="142"/>
      <c r="E40" s="9">
        <f>VLOOKUP(D40,Maske!$A$20:$B$220,2)</f>
        <v>0</v>
      </c>
      <c r="F40" s="13">
        <f t="shared" si="7"/>
        <v>0</v>
      </c>
      <c r="G40" s="14">
        <f>IF($C40="E",VLOOKUP($B40,Datensatz!$C$2:$K$2275,6,FALSE)*$E40,0)</f>
        <v>0</v>
      </c>
      <c r="H40" s="14">
        <f>IF($C40&lt;&gt;"E",0,IF($C40="E",IF($F40&gt;17.5,VLOOKUP($B40,Datensatz!$C$2:$K$2275,7,FALSE)*$E40,IF($F40=17.5,VLOOKUP($B40,Datensatz!$C$2:$K$2275,7,FALSE),0))))</f>
        <v>0</v>
      </c>
      <c r="I40" s="14">
        <f>IF($C40="B",VLOOKUP($B40,Datensatz!$C$2:$K$2275,8,FALSE)*$E40,0)</f>
        <v>0</v>
      </c>
      <c r="J40" s="14">
        <f>IF($C40&lt;&gt;"B",0,IF($C40="B",IF($F40&gt;17.5,VLOOKUP($B40,Datensatz!$C$2:$K$2275,9,FALSE)*$E40,IF($F40=17.5,VLOOKUP($B40,Datensatz!$C$2:$K$2275,9,FALSE),0))))</f>
        <v>0</v>
      </c>
      <c r="K40" s="15">
        <f t="shared" si="8"/>
        <v>0</v>
      </c>
      <c r="L40" s="14">
        <f t="shared" si="9"/>
        <v>0</v>
      </c>
      <c r="M40" s="14">
        <f t="shared" si="10"/>
        <v>0</v>
      </c>
      <c r="N40" s="402">
        <f t="shared" si="11"/>
        <v>0</v>
      </c>
      <c r="O40" s="403" t="str">
        <f>IF(B40="","",IF(VLOOKUP(B40,Datensatz!$C$2:$G$3103,5,FALSE)=0,"",VLOOKUP(B40,Datensatz!$C$2:$G$3103,5,FALSE)))</f>
        <v/>
      </c>
      <c r="Q40" s="10" t="str">
        <f t="shared" si="12"/>
        <v/>
      </c>
    </row>
    <row r="41" spans="1:17" ht="18" customHeight="1" x14ac:dyDescent="0.3">
      <c r="A41" s="139"/>
      <c r="B41" s="140"/>
      <c r="C41" s="141"/>
      <c r="D41" s="142"/>
      <c r="E41" s="9">
        <f>VLOOKUP(D41,Maske!$A$20:$B$220,2)</f>
        <v>0</v>
      </c>
      <c r="F41" s="13">
        <f t="shared" si="7"/>
        <v>0</v>
      </c>
      <c r="G41" s="14">
        <f>IF($C41="E",VLOOKUP($B41,Datensatz!$C$2:$K$2275,6,FALSE)*$E41,0)</f>
        <v>0</v>
      </c>
      <c r="H41" s="14">
        <f>IF($C41&lt;&gt;"E",0,IF($C41="E",IF($F41&gt;17.5,VLOOKUP($B41,Datensatz!$C$2:$K$2275,7,FALSE)*$E41,IF($F41=17.5,VLOOKUP($B41,Datensatz!$C$2:$K$2275,7,FALSE),0))))</f>
        <v>0</v>
      </c>
      <c r="I41" s="14">
        <f>IF($C41="B",VLOOKUP($B41,Datensatz!$C$2:$K$2275,8,FALSE)*$E41,0)</f>
        <v>0</v>
      </c>
      <c r="J41" s="14">
        <f>IF($C41&lt;&gt;"B",0,IF($C41="B",IF($F41&gt;17.5,VLOOKUP($B41,Datensatz!$C$2:$K$2275,9,FALSE)*$E41,IF($F41=17.5,VLOOKUP($B41,Datensatz!$C$2:$K$2275,9,FALSE),0))))</f>
        <v>0</v>
      </c>
      <c r="K41" s="15">
        <f t="shared" si="8"/>
        <v>0</v>
      </c>
      <c r="L41" s="14">
        <f t="shared" si="9"/>
        <v>0</v>
      </c>
      <c r="M41" s="14">
        <f t="shared" si="10"/>
        <v>0</v>
      </c>
      <c r="N41" s="402">
        <f t="shared" si="11"/>
        <v>0</v>
      </c>
      <c r="O41" s="403" t="str">
        <f>IF(B41="","",IF(VLOOKUP(B41,Datensatz!$C$2:$G$3103,5,FALSE)=0,"",VLOOKUP(B41,Datensatz!$C$2:$G$3103,5,FALSE)))</f>
        <v/>
      </c>
      <c r="Q41" s="10" t="str">
        <f t="shared" si="12"/>
        <v/>
      </c>
    </row>
    <row r="42" spans="1:17" ht="18" customHeight="1" x14ac:dyDescent="0.3">
      <c r="A42" s="139"/>
      <c r="B42" s="140"/>
      <c r="C42" s="141"/>
      <c r="D42" s="142"/>
      <c r="E42" s="9">
        <f>VLOOKUP(D42,Maske!$A$20:$B$220,2)</f>
        <v>0</v>
      </c>
      <c r="F42" s="13">
        <f t="shared" si="7"/>
        <v>0</v>
      </c>
      <c r="G42" s="14">
        <f>IF($C42="E",VLOOKUP($B42,Datensatz!$C$2:$K$2275,6,FALSE)*$E42,0)</f>
        <v>0</v>
      </c>
      <c r="H42" s="14">
        <f>IF($C42&lt;&gt;"E",0,IF($C42="E",IF($F42&gt;17.5,VLOOKUP($B42,Datensatz!$C$2:$K$2275,7,FALSE)*$E42,IF($F42=17.5,VLOOKUP($B42,Datensatz!$C$2:$K$2275,7,FALSE),0))))</f>
        <v>0</v>
      </c>
      <c r="I42" s="14">
        <f>IF($C42="B",VLOOKUP($B42,Datensatz!$C$2:$K$2275,8,FALSE)*$E42,0)</f>
        <v>0</v>
      </c>
      <c r="J42" s="14">
        <f>IF($C42&lt;&gt;"B",0,IF($C42="B",IF($F42&gt;17.5,VLOOKUP($B42,Datensatz!$C$2:$K$2275,9,FALSE)*$E42,IF($F42=17.5,VLOOKUP($B42,Datensatz!$C$2:$K$2275,9,FALSE),0))))</f>
        <v>0</v>
      </c>
      <c r="K42" s="15">
        <f t="shared" si="8"/>
        <v>0</v>
      </c>
      <c r="L42" s="14">
        <f t="shared" si="9"/>
        <v>0</v>
      </c>
      <c r="M42" s="14">
        <f t="shared" si="10"/>
        <v>0</v>
      </c>
      <c r="N42" s="402">
        <f t="shared" si="11"/>
        <v>0</v>
      </c>
      <c r="O42" s="403" t="str">
        <f>IF(B42="","",IF(VLOOKUP(B42,Datensatz!$C$2:$G$3103,5,FALSE)=0,"",VLOOKUP(B42,Datensatz!$C$2:$G$3103,5,FALSE)))</f>
        <v/>
      </c>
      <c r="Q42" s="10" t="str">
        <f t="shared" si="12"/>
        <v/>
      </c>
    </row>
    <row r="43" spans="1:17" ht="18" customHeight="1" x14ac:dyDescent="0.3">
      <c r="A43" s="139"/>
      <c r="B43" s="140"/>
      <c r="C43" s="141"/>
      <c r="D43" s="142"/>
      <c r="E43" s="9">
        <f>VLOOKUP(D43,Maske!$A$20:$B$220,2)</f>
        <v>0</v>
      </c>
      <c r="F43" s="13">
        <f t="shared" si="7"/>
        <v>0</v>
      </c>
      <c r="G43" s="14">
        <f>IF($C43="E",VLOOKUP($B43,Datensatz!$C$2:$K$2275,6,FALSE)*$E43,0)</f>
        <v>0</v>
      </c>
      <c r="H43" s="14">
        <f>IF($C43&lt;&gt;"E",0,IF($C43="E",IF($F43&gt;17.5,VLOOKUP($B43,Datensatz!$C$2:$K$2275,7,FALSE)*$E43,IF($F43=17.5,VLOOKUP($B43,Datensatz!$C$2:$K$2275,7,FALSE),0))))</f>
        <v>0</v>
      </c>
      <c r="I43" s="14">
        <f>IF($C43="B",VLOOKUP($B43,Datensatz!$C$2:$K$2275,8,FALSE)*$E43,0)</f>
        <v>0</v>
      </c>
      <c r="J43" s="14">
        <f>IF($C43&lt;&gt;"B",0,IF($C43="B",IF($F43&gt;17.5,VLOOKUP($B43,Datensatz!$C$2:$K$2275,9,FALSE)*$E43,IF($F43=17.5,VLOOKUP($B43,Datensatz!$C$2:$K$2275,9,FALSE),0))))</f>
        <v>0</v>
      </c>
      <c r="K43" s="15">
        <f t="shared" si="8"/>
        <v>0</v>
      </c>
      <c r="L43" s="14">
        <f t="shared" si="9"/>
        <v>0</v>
      </c>
      <c r="M43" s="14">
        <f t="shared" si="10"/>
        <v>0</v>
      </c>
      <c r="N43" s="402">
        <f t="shared" si="11"/>
        <v>0</v>
      </c>
      <c r="O43" s="403" t="str">
        <f>IF(B43="","",IF(VLOOKUP(B43,Datensatz!$C$2:$G$3103,5,FALSE)=0,"",VLOOKUP(B43,Datensatz!$C$2:$G$3103,5,FALSE)))</f>
        <v/>
      </c>
      <c r="Q43" s="10" t="str">
        <f t="shared" si="12"/>
        <v/>
      </c>
    </row>
    <row r="44" spans="1:17" ht="18" customHeight="1" x14ac:dyDescent="0.3">
      <c r="A44" s="139"/>
      <c r="B44" s="140"/>
      <c r="C44" s="141"/>
      <c r="D44" s="142"/>
      <c r="E44" s="9">
        <f>VLOOKUP(D44,Maske!$A$20:$B$220,2)</f>
        <v>0</v>
      </c>
      <c r="F44" s="13">
        <f t="shared" si="7"/>
        <v>0</v>
      </c>
      <c r="G44" s="14">
        <f>IF($C44="E",VLOOKUP($B44,Datensatz!$C$2:$K$2275,6,FALSE)*$E44,0)</f>
        <v>0</v>
      </c>
      <c r="H44" s="14">
        <f>IF($C44&lt;&gt;"E",0,IF($C44="E",IF($F44&gt;17.5,VLOOKUP($B44,Datensatz!$C$2:$K$2275,7,FALSE)*$E44,IF($F44=17.5,VLOOKUP($B44,Datensatz!$C$2:$K$2275,7,FALSE),0))))</f>
        <v>0</v>
      </c>
      <c r="I44" s="14">
        <f>IF($C44="B",VLOOKUP($B44,Datensatz!$C$2:$K$2275,8,FALSE)*$E44,0)</f>
        <v>0</v>
      </c>
      <c r="J44" s="14">
        <f>IF($C44&lt;&gt;"B",0,IF($C44="B",IF($F44&gt;17.5,VLOOKUP($B44,Datensatz!$C$2:$K$2275,9,FALSE)*$E44,IF($F44=17.5,VLOOKUP($B44,Datensatz!$C$2:$K$2275,9,FALSE),0))))</f>
        <v>0</v>
      </c>
      <c r="K44" s="15">
        <f t="shared" si="8"/>
        <v>0</v>
      </c>
      <c r="L44" s="14">
        <f t="shared" si="9"/>
        <v>0</v>
      </c>
      <c r="M44" s="14">
        <f t="shared" si="10"/>
        <v>0</v>
      </c>
      <c r="N44" s="402">
        <f t="shared" si="11"/>
        <v>0</v>
      </c>
      <c r="O44" s="403" t="str">
        <f>IF(B44="","",IF(VLOOKUP(B44,Datensatz!$C$2:$G$3103,5,FALSE)=0,"",VLOOKUP(B44,Datensatz!$C$2:$G$3103,5,FALSE)))</f>
        <v/>
      </c>
      <c r="Q44" s="10" t="str">
        <f t="shared" si="12"/>
        <v/>
      </c>
    </row>
    <row r="45" spans="1:17" ht="18" customHeight="1" x14ac:dyDescent="0.3">
      <c r="A45" s="139"/>
      <c r="B45" s="140"/>
      <c r="C45" s="141"/>
      <c r="D45" s="142"/>
      <c r="E45" s="9">
        <f>VLOOKUP(D45,Maske!$A$20:$B$220,2)</f>
        <v>0</v>
      </c>
      <c r="F45" s="13">
        <f t="shared" si="7"/>
        <v>0</v>
      </c>
      <c r="G45" s="14">
        <f>IF($C45="E",VLOOKUP($B45,Datensatz!$C$2:$K$2275,6,FALSE)*$E45,0)</f>
        <v>0</v>
      </c>
      <c r="H45" s="14">
        <f>IF($C45&lt;&gt;"E",0,IF($C45="E",IF($F45&gt;17.5,VLOOKUP($B45,Datensatz!$C$2:$K$2275,7,FALSE)*$E45,IF($F45=17.5,VLOOKUP($B45,Datensatz!$C$2:$K$2275,7,FALSE),0))))</f>
        <v>0</v>
      </c>
      <c r="I45" s="14">
        <f>IF($C45="B",VLOOKUP($B45,Datensatz!$C$2:$K$2275,8,FALSE)*$E45,0)</f>
        <v>0</v>
      </c>
      <c r="J45" s="14">
        <f>IF($C45&lt;&gt;"B",0,IF($C45="B",IF($F45&gt;17.5,VLOOKUP($B45,Datensatz!$C$2:$K$2275,9,FALSE)*$E45,IF($F45=17.5,VLOOKUP($B45,Datensatz!$C$2:$K$2275,9,FALSE),0))))</f>
        <v>0</v>
      </c>
      <c r="K45" s="15">
        <f t="shared" si="8"/>
        <v>0</v>
      </c>
      <c r="L45" s="14">
        <f t="shared" si="9"/>
        <v>0</v>
      </c>
      <c r="M45" s="14">
        <f t="shared" si="10"/>
        <v>0</v>
      </c>
      <c r="N45" s="402">
        <f t="shared" si="11"/>
        <v>0</v>
      </c>
      <c r="O45" s="403" t="str">
        <f>IF(B45="","",IF(VLOOKUP(B45,Datensatz!$C$2:$G$3103,5,FALSE)=0,"",VLOOKUP(B45,Datensatz!$C$2:$G$3103,5,FALSE)))</f>
        <v/>
      </c>
      <c r="Q45" s="10" t="str">
        <f t="shared" si="12"/>
        <v/>
      </c>
    </row>
    <row r="46" spans="1:17" ht="18" customHeight="1" x14ac:dyDescent="0.3">
      <c r="A46" s="139"/>
      <c r="B46" s="140"/>
      <c r="C46" s="141"/>
      <c r="D46" s="142"/>
      <c r="E46" s="9">
        <f>VLOOKUP(D46,Maske!$A$20:$B$220,2)</f>
        <v>0</v>
      </c>
      <c r="F46" s="13">
        <f t="shared" si="7"/>
        <v>0</v>
      </c>
      <c r="G46" s="14">
        <f>IF($C46="E",VLOOKUP($B46,Datensatz!$C$2:$K$2275,6,FALSE)*$E46,0)</f>
        <v>0</v>
      </c>
      <c r="H46" s="14">
        <f>IF($C46&lt;&gt;"E",0,IF($C46="E",IF($F46&gt;17.5,VLOOKUP($B46,Datensatz!$C$2:$K$2275,7,FALSE)*$E46,IF($F46=17.5,VLOOKUP($B46,Datensatz!$C$2:$K$2275,7,FALSE),0))))</f>
        <v>0</v>
      </c>
      <c r="I46" s="14">
        <f>IF($C46="B",VLOOKUP($B46,Datensatz!$C$2:$K$2275,8,FALSE)*$E46,0)</f>
        <v>0</v>
      </c>
      <c r="J46" s="14">
        <f>IF($C46&lt;&gt;"B",0,IF($C46="B",IF($F46&gt;17.5,VLOOKUP($B46,Datensatz!$C$2:$K$2275,9,FALSE)*$E46,IF($F46=17.5,VLOOKUP($B46,Datensatz!$C$2:$K$2275,9,FALSE),0))))</f>
        <v>0</v>
      </c>
      <c r="K46" s="15">
        <f t="shared" si="8"/>
        <v>0</v>
      </c>
      <c r="L46" s="14">
        <f t="shared" si="9"/>
        <v>0</v>
      </c>
      <c r="M46" s="14">
        <f t="shared" si="10"/>
        <v>0</v>
      </c>
      <c r="N46" s="402">
        <f t="shared" si="11"/>
        <v>0</v>
      </c>
      <c r="O46" s="403" t="str">
        <f>IF(B46="","",IF(VLOOKUP(B46,Datensatz!$C$2:$G$3103,5,FALSE)=0,"",VLOOKUP(B46,Datensatz!$C$2:$G$3103,5,FALSE)))</f>
        <v/>
      </c>
      <c r="Q46" s="10" t="str">
        <f t="shared" si="12"/>
        <v/>
      </c>
    </row>
    <row r="47" spans="1:17" ht="18" customHeight="1" x14ac:dyDescent="0.3">
      <c r="A47" s="139"/>
      <c r="B47" s="140"/>
      <c r="C47" s="141"/>
      <c r="D47" s="142"/>
      <c r="E47" s="9">
        <f>VLOOKUP(D47,Maske!$A$20:$B$220,2)</f>
        <v>0</v>
      </c>
      <c r="F47" s="13">
        <f t="shared" si="7"/>
        <v>0</v>
      </c>
      <c r="G47" s="14">
        <f>IF($C47="E",VLOOKUP($B47,Datensatz!$C$2:$K$2275,6,FALSE)*$E47,0)</f>
        <v>0</v>
      </c>
      <c r="H47" s="14">
        <f>IF($C47&lt;&gt;"E",0,IF($C47="E",IF($F47&gt;17.5,VLOOKUP($B47,Datensatz!$C$2:$K$2275,7,FALSE)*$E47,IF($F47=17.5,VLOOKUP($B47,Datensatz!$C$2:$K$2275,7,FALSE),0))))</f>
        <v>0</v>
      </c>
      <c r="I47" s="14">
        <f>IF($C47="B",VLOOKUP($B47,Datensatz!$C$2:$K$2275,8,FALSE)*$E47,0)</f>
        <v>0</v>
      </c>
      <c r="J47" s="14">
        <f>IF($C47&lt;&gt;"B",0,IF($C47="B",IF($F47&gt;17.5,VLOOKUP($B47,Datensatz!$C$2:$K$2275,9,FALSE)*$E47,IF($F47=17.5,VLOOKUP($B47,Datensatz!$C$2:$K$2275,9,FALSE),0))))</f>
        <v>0</v>
      </c>
      <c r="K47" s="15">
        <f t="shared" si="8"/>
        <v>0</v>
      </c>
      <c r="L47" s="14">
        <f t="shared" si="9"/>
        <v>0</v>
      </c>
      <c r="M47" s="14">
        <f t="shared" si="10"/>
        <v>0</v>
      </c>
      <c r="N47" s="402">
        <f t="shared" si="11"/>
        <v>0</v>
      </c>
      <c r="O47" s="403" t="str">
        <f>IF(B47="","",IF(VLOOKUP(B47,Datensatz!$C$2:$G$3103,5,FALSE)=0,"",VLOOKUP(B47,Datensatz!$C$2:$G$3103,5,FALSE)))</f>
        <v/>
      </c>
      <c r="Q47" s="10" t="str">
        <f t="shared" si="12"/>
        <v/>
      </c>
    </row>
    <row r="48" spans="1:17" ht="18" customHeight="1" x14ac:dyDescent="0.3">
      <c r="A48" s="139"/>
      <c r="B48" s="140"/>
      <c r="C48" s="141"/>
      <c r="D48" s="142"/>
      <c r="E48" s="9">
        <f>VLOOKUP(D48,Maske!$A$20:$B$220,2)</f>
        <v>0</v>
      </c>
      <c r="F48" s="13">
        <f t="shared" si="7"/>
        <v>0</v>
      </c>
      <c r="G48" s="14">
        <f>IF($C48="E",VLOOKUP($B48,Datensatz!$C$2:$K$2275,6,FALSE)*$E48,0)</f>
        <v>0</v>
      </c>
      <c r="H48" s="14">
        <f>IF($C48&lt;&gt;"E",0,IF($C48="E",IF($F48&gt;17.5,VLOOKUP($B48,Datensatz!$C$2:$K$2275,7,FALSE)*$E48,IF($F48=17.5,VLOOKUP($B48,Datensatz!$C$2:$K$2275,7,FALSE),0))))</f>
        <v>0</v>
      </c>
      <c r="I48" s="14">
        <f>IF($C48="B",VLOOKUP($B48,Datensatz!$C$2:$K$2275,8,FALSE)*$E48,0)</f>
        <v>0</v>
      </c>
      <c r="J48" s="14">
        <f>IF($C48&lt;&gt;"B",0,IF($C48="B",IF($F48&gt;17.5,VLOOKUP($B48,Datensatz!$C$2:$K$2275,9,FALSE)*$E48,IF($F48=17.5,VLOOKUP($B48,Datensatz!$C$2:$K$2275,9,FALSE),0))))</f>
        <v>0</v>
      </c>
      <c r="K48" s="15">
        <f t="shared" si="8"/>
        <v>0</v>
      </c>
      <c r="L48" s="14">
        <f t="shared" si="9"/>
        <v>0</v>
      </c>
      <c r="M48" s="14">
        <f t="shared" si="10"/>
        <v>0</v>
      </c>
      <c r="N48" s="402">
        <f t="shared" si="11"/>
        <v>0</v>
      </c>
      <c r="O48" s="403" t="str">
        <f>IF(B48="","",IF(VLOOKUP(B48,Datensatz!$C$2:$G$3103,5,FALSE)=0,"",VLOOKUP(B48,Datensatz!$C$2:$G$3103,5,FALSE)))</f>
        <v/>
      </c>
      <c r="Q48" s="10" t="str">
        <f t="shared" si="12"/>
        <v/>
      </c>
    </row>
    <row r="49" spans="1:17" ht="18" customHeight="1" x14ac:dyDescent="0.3">
      <c r="A49" s="139"/>
      <c r="B49" s="140"/>
      <c r="C49" s="141"/>
      <c r="D49" s="142"/>
      <c r="E49" s="9">
        <f>VLOOKUP(D49,Maske!$A$20:$B$220,2)</f>
        <v>0</v>
      </c>
      <c r="F49" s="13">
        <f t="shared" si="7"/>
        <v>0</v>
      </c>
      <c r="G49" s="14">
        <f>IF($C49="E",VLOOKUP($B49,Datensatz!$C$2:$K$2275,6,FALSE)*$E49,0)</f>
        <v>0</v>
      </c>
      <c r="H49" s="14">
        <f>IF($C49&lt;&gt;"E",0,IF($C49="E",IF($F49&gt;17.5,VLOOKUP($B49,Datensatz!$C$2:$K$2275,7,FALSE)*$E49,IF($F49=17.5,VLOOKUP($B49,Datensatz!$C$2:$K$2275,7,FALSE),0))))</f>
        <v>0</v>
      </c>
      <c r="I49" s="14">
        <f>IF($C49="B",VLOOKUP($B49,Datensatz!$C$2:$K$2275,8,FALSE)*$E49,0)</f>
        <v>0</v>
      </c>
      <c r="J49" s="14">
        <f>IF($C49&lt;&gt;"B",0,IF($C49="B",IF($F49&gt;17.5,VLOOKUP($B49,Datensatz!$C$2:$K$2275,9,FALSE)*$E49,IF($F49=17.5,VLOOKUP($B49,Datensatz!$C$2:$K$2275,9,FALSE),0))))</f>
        <v>0</v>
      </c>
      <c r="K49" s="15">
        <f t="shared" si="8"/>
        <v>0</v>
      </c>
      <c r="L49" s="14">
        <f t="shared" si="9"/>
        <v>0</v>
      </c>
      <c r="M49" s="14">
        <f t="shared" si="10"/>
        <v>0</v>
      </c>
      <c r="N49" s="402">
        <f t="shared" si="11"/>
        <v>0</v>
      </c>
      <c r="O49" s="403" t="str">
        <f>IF(B49="","",IF(VLOOKUP(B49,Datensatz!$C$2:$G$3103,5,FALSE)=0,"",VLOOKUP(B49,Datensatz!$C$2:$G$3103,5,FALSE)))</f>
        <v/>
      </c>
      <c r="Q49" s="10" t="str">
        <f t="shared" si="12"/>
        <v/>
      </c>
    </row>
    <row r="50" spans="1:17" ht="18" customHeight="1" x14ac:dyDescent="0.3">
      <c r="A50" s="142"/>
      <c r="B50" s="140"/>
      <c r="C50" s="141"/>
      <c r="D50" s="142"/>
      <c r="E50" s="9">
        <f>VLOOKUP(D50,Maske!$A$20:$B$220,2)</f>
        <v>0</v>
      </c>
      <c r="F50" s="13">
        <f t="shared" si="7"/>
        <v>0</v>
      </c>
      <c r="G50" s="14">
        <f>IF($C50="E",VLOOKUP($B50,Datensatz!$C$2:$K$2275,6,FALSE)*$E50,0)</f>
        <v>0</v>
      </c>
      <c r="H50" s="14">
        <f>IF($C50&lt;&gt;"E",0,IF($C50="E",IF($F50&gt;17.5,VLOOKUP($B50,Datensatz!$C$2:$K$2275,7,FALSE)*$E50,IF($F50=17.5,VLOOKUP($B50,Datensatz!$C$2:$K$2275,7,FALSE),0))))</f>
        <v>0</v>
      </c>
      <c r="I50" s="14">
        <f>IF($C50="B",VLOOKUP($B50,Datensatz!$C$2:$K$2275,8,FALSE)*$E50,0)</f>
        <v>0</v>
      </c>
      <c r="J50" s="14">
        <f>IF($C50&lt;&gt;"B",0,IF($C50="B",IF($F50&gt;17.5,VLOOKUP($B50,Datensatz!$C$2:$K$2275,9,FALSE)*$E50,IF($F50=17.5,VLOOKUP($B50,Datensatz!$C$2:$K$2275,9,FALSE),0))))</f>
        <v>0</v>
      </c>
      <c r="K50" s="15">
        <f t="shared" si="8"/>
        <v>0</v>
      </c>
      <c r="L50" s="14">
        <f t="shared" si="9"/>
        <v>0</v>
      </c>
      <c r="M50" s="14">
        <f t="shared" si="10"/>
        <v>0</v>
      </c>
      <c r="N50" s="402">
        <f t="shared" si="11"/>
        <v>0</v>
      </c>
      <c r="O50" s="403" t="str">
        <f>IF(B50="","",IF(VLOOKUP(B50,Datensatz!$C$2:$G$3103,5,FALSE)=0,"",VLOOKUP(B50,Datensatz!$C$2:$G$3103,5,FALSE)))</f>
        <v/>
      </c>
      <c r="Q50" s="10" t="str">
        <f t="shared" si="12"/>
        <v/>
      </c>
    </row>
    <row r="51" spans="1:17" ht="18" customHeight="1" x14ac:dyDescent="0.3">
      <c r="A51" s="139"/>
      <c r="B51" s="140"/>
      <c r="C51" s="141"/>
      <c r="D51" s="142"/>
      <c r="E51" s="9">
        <f>VLOOKUP(D51,Maske!$A$20:$B$220,2)</f>
        <v>0</v>
      </c>
      <c r="F51" s="13">
        <f t="shared" si="7"/>
        <v>0</v>
      </c>
      <c r="G51" s="14">
        <f>IF($C51="E",VLOOKUP($B51,Datensatz!$C$2:$K$2275,6,FALSE)*$E51,0)</f>
        <v>0</v>
      </c>
      <c r="H51" s="14">
        <f>IF($C51&lt;&gt;"E",0,IF($C51="E",IF($F51&gt;17.5,VLOOKUP($B51,Datensatz!$C$2:$K$2275,7,FALSE)*$E51,IF($F51=17.5,VLOOKUP($B51,Datensatz!$C$2:$K$2275,7,FALSE),0))))</f>
        <v>0</v>
      </c>
      <c r="I51" s="14">
        <f>IF($C51="B",VLOOKUP($B51,Datensatz!$C$2:$K$2275,8,FALSE)*$E51,0)</f>
        <v>0</v>
      </c>
      <c r="J51" s="14">
        <f>IF($C51&lt;&gt;"B",0,IF($C51="B",IF($F51&gt;17.5,VLOOKUP($B51,Datensatz!$C$2:$K$2275,9,FALSE)*$E51,IF($F51=17.5,VLOOKUP($B51,Datensatz!$C$2:$K$2275,9,FALSE),0))))</f>
        <v>0</v>
      </c>
      <c r="K51" s="15">
        <f t="shared" si="8"/>
        <v>0</v>
      </c>
      <c r="L51" s="14">
        <f t="shared" si="9"/>
        <v>0</v>
      </c>
      <c r="M51" s="14">
        <f t="shared" si="10"/>
        <v>0</v>
      </c>
      <c r="N51" s="402">
        <f t="shared" si="11"/>
        <v>0</v>
      </c>
      <c r="O51" s="403" t="str">
        <f>IF(B51="","",IF(VLOOKUP(B51,Datensatz!$C$2:$G$3103,5,FALSE)=0,"",VLOOKUP(B51,Datensatz!$C$2:$G$3103,5,FALSE)))</f>
        <v/>
      </c>
      <c r="Q51" s="10" t="str">
        <f t="shared" si="12"/>
        <v/>
      </c>
    </row>
    <row r="52" spans="1:17" ht="18" customHeight="1" x14ac:dyDescent="0.3">
      <c r="A52" s="139"/>
      <c r="B52" s="140"/>
      <c r="C52" s="141"/>
      <c r="D52" s="142"/>
      <c r="E52" s="9">
        <f>VLOOKUP(D52,Maske!$A$20:$B$220,2)</f>
        <v>0</v>
      </c>
      <c r="F52" s="13">
        <f t="shared" si="7"/>
        <v>0</v>
      </c>
      <c r="G52" s="14">
        <f>IF($C52="E",VLOOKUP($B52,Datensatz!$C$2:$K$2275,6,FALSE)*$E52,0)</f>
        <v>0</v>
      </c>
      <c r="H52" s="14">
        <f>IF($C52&lt;&gt;"E",0,IF($C52="E",IF($F52&gt;17.5,VLOOKUP($B52,Datensatz!$C$2:$K$2275,7,FALSE)*$E52,IF($F52=17.5,VLOOKUP($B52,Datensatz!$C$2:$K$2275,7,FALSE),0))))</f>
        <v>0</v>
      </c>
      <c r="I52" s="14">
        <f>IF($C52="B",VLOOKUP($B52,Datensatz!$C$2:$K$2275,8,FALSE)*$E52,0)</f>
        <v>0</v>
      </c>
      <c r="J52" s="14">
        <f>IF($C52&lt;&gt;"B",0,IF($C52="B",IF($F52&gt;17.5,VLOOKUP($B52,Datensatz!$C$2:$K$2275,9,FALSE)*$E52,IF($F52=17.5,VLOOKUP($B52,Datensatz!$C$2:$K$2275,9,FALSE),0))))</f>
        <v>0</v>
      </c>
      <c r="K52" s="15">
        <f t="shared" si="8"/>
        <v>0</v>
      </c>
      <c r="L52" s="14">
        <f t="shared" si="9"/>
        <v>0</v>
      </c>
      <c r="M52" s="14">
        <f t="shared" si="10"/>
        <v>0</v>
      </c>
      <c r="N52" s="402">
        <f t="shared" si="11"/>
        <v>0</v>
      </c>
      <c r="O52" s="403" t="str">
        <f>IF(B52="","",IF(VLOOKUP(B52,Datensatz!$C$2:$G$3103,5,FALSE)=0,"",VLOOKUP(B52,Datensatz!$C$2:$G$3103,5,FALSE)))</f>
        <v/>
      </c>
      <c r="Q52" s="10" t="str">
        <f t="shared" si="12"/>
        <v/>
      </c>
    </row>
    <row r="53" spans="1:17" ht="18" customHeight="1" x14ac:dyDescent="0.3">
      <c r="A53" s="142"/>
      <c r="B53" s="140"/>
      <c r="C53" s="141"/>
      <c r="D53" s="142"/>
      <c r="E53" s="9">
        <f>VLOOKUP(D53,Maske!$A$20:$B$220,2)</f>
        <v>0</v>
      </c>
      <c r="F53" s="13">
        <f t="shared" si="7"/>
        <v>0</v>
      </c>
      <c r="G53" s="14">
        <f>IF($C53="E",VLOOKUP($B53,Datensatz!$C$2:$K$2275,6,FALSE)*$E53,0)</f>
        <v>0</v>
      </c>
      <c r="H53" s="14">
        <f>IF($C53&lt;&gt;"E",0,IF($C53="E",IF($F53&gt;17.5,VLOOKUP($B53,Datensatz!$C$2:$K$2275,7,FALSE)*$E53,IF($F53=17.5,VLOOKUP($B53,Datensatz!$C$2:$K$2275,7,FALSE),0))))</f>
        <v>0</v>
      </c>
      <c r="I53" s="14">
        <f>IF($C53="B",VLOOKUP($B53,Datensatz!$C$2:$K$2275,8,FALSE)*$E53,0)</f>
        <v>0</v>
      </c>
      <c r="J53" s="14">
        <f>IF($C53&lt;&gt;"B",0,IF($C53="B",IF($F53&gt;17.5,VLOOKUP($B53,Datensatz!$C$2:$K$2275,9,FALSE)*$E53,IF($F53=17.5,VLOOKUP($B53,Datensatz!$C$2:$K$2275,9,FALSE),0))))</f>
        <v>0</v>
      </c>
      <c r="K53" s="15">
        <f t="shared" si="8"/>
        <v>0</v>
      </c>
      <c r="L53" s="14">
        <f t="shared" si="9"/>
        <v>0</v>
      </c>
      <c r="M53" s="14">
        <f t="shared" si="10"/>
        <v>0</v>
      </c>
      <c r="N53" s="402">
        <f t="shared" si="11"/>
        <v>0</v>
      </c>
      <c r="O53" s="403" t="str">
        <f>IF(B53="","",IF(VLOOKUP(B53,Datensatz!$C$2:$G$3103,5,FALSE)=0,"",VLOOKUP(B53,Datensatz!$C$2:$G$3103,5,FALSE)))</f>
        <v/>
      </c>
      <c r="Q53" s="10" t="str">
        <f t="shared" si="12"/>
        <v/>
      </c>
    </row>
    <row r="54" spans="1:17" ht="18" customHeight="1" x14ac:dyDescent="0.3">
      <c r="A54" s="142"/>
      <c r="B54" s="140"/>
      <c r="C54" s="141"/>
      <c r="D54" s="142"/>
      <c r="E54" s="9">
        <f>VLOOKUP(D54,Maske!$A$20:$B$220,2)</f>
        <v>0</v>
      </c>
      <c r="F54" s="13">
        <f t="shared" si="7"/>
        <v>0</v>
      </c>
      <c r="G54" s="14">
        <f>IF($C54="E",VLOOKUP($B54,Datensatz!$C$2:$K$2275,6,FALSE)*$E54,0)</f>
        <v>0</v>
      </c>
      <c r="H54" s="14">
        <f>IF($C54&lt;&gt;"E",0,IF($C54="E",IF($F54&gt;17.5,VLOOKUP($B54,Datensatz!$C$2:$K$2275,7,FALSE)*$E54,IF($F54=17.5,VLOOKUP($B54,Datensatz!$C$2:$K$2275,7,FALSE),0))))</f>
        <v>0</v>
      </c>
      <c r="I54" s="14">
        <f>IF($C54="B",VLOOKUP($B54,Datensatz!$C$2:$K$2275,8,FALSE)*$E54,0)</f>
        <v>0</v>
      </c>
      <c r="J54" s="14">
        <f>IF($C54&lt;&gt;"B",0,IF($C54="B",IF($F54&gt;17.5,VLOOKUP($B54,Datensatz!$C$2:$K$2275,9,FALSE)*$E54,IF($F54=17.5,VLOOKUP($B54,Datensatz!$C$2:$K$2275,9,FALSE),0))))</f>
        <v>0</v>
      </c>
      <c r="K54" s="15">
        <f t="shared" si="8"/>
        <v>0</v>
      </c>
      <c r="L54" s="14">
        <f t="shared" si="9"/>
        <v>0</v>
      </c>
      <c r="M54" s="14">
        <f t="shared" si="10"/>
        <v>0</v>
      </c>
      <c r="N54" s="402">
        <f t="shared" si="11"/>
        <v>0</v>
      </c>
      <c r="O54" s="403" t="str">
        <f>IF(B54="","",IF(VLOOKUP(B54,Datensatz!$C$2:$G$3103,5,FALSE)=0,"",VLOOKUP(B54,Datensatz!$C$2:$G$3103,5,FALSE)))</f>
        <v/>
      </c>
      <c r="Q54" s="10" t="str">
        <f t="shared" si="12"/>
        <v/>
      </c>
    </row>
    <row r="55" spans="1:17" ht="18" customHeight="1" x14ac:dyDescent="0.3">
      <c r="A55" s="139"/>
      <c r="B55" s="140"/>
      <c r="C55" s="141"/>
      <c r="D55" s="142"/>
      <c r="E55" s="9">
        <f>VLOOKUP(D55,Maske!$A$20:$B$220,2)</f>
        <v>0</v>
      </c>
      <c r="F55" s="13">
        <f t="shared" si="7"/>
        <v>0</v>
      </c>
      <c r="G55" s="14">
        <f>IF($C55="E",VLOOKUP($B55,Datensatz!$C$2:$K$2275,6,FALSE)*$E55,0)</f>
        <v>0</v>
      </c>
      <c r="H55" s="14">
        <f>IF($C55&lt;&gt;"E",0,IF($C55="E",IF($F55&gt;17.5,VLOOKUP($B55,Datensatz!$C$2:$K$2275,7,FALSE)*$E55,IF($F55=17.5,VLOOKUP($B55,Datensatz!$C$2:$K$2275,7,FALSE),0))))</f>
        <v>0</v>
      </c>
      <c r="I55" s="14">
        <f>IF($C55="B",VLOOKUP($B55,Datensatz!$C$2:$K$2275,8,FALSE)*$E55,0)</f>
        <v>0</v>
      </c>
      <c r="J55" s="14">
        <f>IF($C55&lt;&gt;"B",0,IF($C55="B",IF($F55&gt;17.5,VLOOKUP($B55,Datensatz!$C$2:$K$2275,9,FALSE)*$E55,IF($F55=17.5,VLOOKUP($B55,Datensatz!$C$2:$K$2275,9,FALSE),0))))</f>
        <v>0</v>
      </c>
      <c r="K55" s="15">
        <f t="shared" si="8"/>
        <v>0</v>
      </c>
      <c r="L55" s="14">
        <f t="shared" si="9"/>
        <v>0</v>
      </c>
      <c r="M55" s="14">
        <f t="shared" si="10"/>
        <v>0</v>
      </c>
      <c r="N55" s="402">
        <f t="shared" si="11"/>
        <v>0</v>
      </c>
      <c r="O55" s="403" t="str">
        <f>IF(B55="","",IF(VLOOKUP(B55,Datensatz!$C$2:$G$3103,5,FALSE)=0,"",VLOOKUP(B55,Datensatz!$C$2:$G$3103,5,FALSE)))</f>
        <v/>
      </c>
      <c r="Q55" s="10" t="str">
        <f t="shared" si="12"/>
        <v/>
      </c>
    </row>
    <row r="56" spans="1:17" ht="18" customHeight="1" x14ac:dyDescent="0.3">
      <c r="A56" s="139"/>
      <c r="B56" s="140"/>
      <c r="C56" s="141"/>
      <c r="D56" s="142"/>
      <c r="E56" s="9">
        <f>VLOOKUP(D56,Maske!$A$20:$B$220,2)</f>
        <v>0</v>
      </c>
      <c r="F56" s="13">
        <f t="shared" si="7"/>
        <v>0</v>
      </c>
      <c r="G56" s="14">
        <f>IF($C56="E",VLOOKUP($B56,Datensatz!$C$2:$K$2275,6,FALSE)*$E56,0)</f>
        <v>0</v>
      </c>
      <c r="H56" s="14">
        <f>IF($C56&lt;&gt;"E",0,IF($C56="E",IF($F56&gt;17.5,VLOOKUP($B56,Datensatz!$C$2:$K$2275,7,FALSE)*$E56,IF($F56=17.5,VLOOKUP($B56,Datensatz!$C$2:$K$2275,7,FALSE),0))))</f>
        <v>0</v>
      </c>
      <c r="I56" s="14">
        <f>IF($C56="B",VLOOKUP($B56,Datensatz!$C$2:$K$2275,8,FALSE)*$E56,0)</f>
        <v>0</v>
      </c>
      <c r="J56" s="14">
        <f>IF($C56&lt;&gt;"B",0,IF($C56="B",IF($F56&gt;17.5,VLOOKUP($B56,Datensatz!$C$2:$K$2275,9,FALSE)*$E56,IF($F56=17.5,VLOOKUP($B56,Datensatz!$C$2:$K$2275,9,FALSE),0))))</f>
        <v>0</v>
      </c>
      <c r="K56" s="15">
        <f t="shared" si="8"/>
        <v>0</v>
      </c>
      <c r="L56" s="14">
        <f t="shared" si="9"/>
        <v>0</v>
      </c>
      <c r="M56" s="14">
        <f t="shared" si="10"/>
        <v>0</v>
      </c>
      <c r="N56" s="402">
        <f t="shared" si="11"/>
        <v>0</v>
      </c>
      <c r="O56" s="403" t="str">
        <f>IF(B56="","",IF(VLOOKUP(B56,Datensatz!$C$2:$G$3103,5,FALSE)=0,"",VLOOKUP(B56,Datensatz!$C$2:$G$3103,5,FALSE)))</f>
        <v/>
      </c>
      <c r="Q56" s="10" t="str">
        <f t="shared" si="12"/>
        <v/>
      </c>
    </row>
    <row r="57" spans="1:17" ht="18" customHeight="1" x14ac:dyDescent="0.3">
      <c r="A57" s="142"/>
      <c r="B57" s="140"/>
      <c r="C57" s="141"/>
      <c r="D57" s="142"/>
      <c r="E57" s="9">
        <f>VLOOKUP(D57,Maske!$A$20:$B$220,2)</f>
        <v>0</v>
      </c>
      <c r="F57" s="13">
        <f t="shared" si="7"/>
        <v>0</v>
      </c>
      <c r="G57" s="14">
        <f>IF($C57="E",VLOOKUP($B57,Datensatz!$C$2:$K$2275,6,FALSE)*$E57,0)</f>
        <v>0</v>
      </c>
      <c r="H57" s="14">
        <f>IF($C57&lt;&gt;"E",0,IF($C57="E",IF($F57&gt;17.5,VLOOKUP($B57,Datensatz!$C$2:$K$2275,7,FALSE)*$E57,IF($F57=17.5,VLOOKUP($B57,Datensatz!$C$2:$K$2275,7,FALSE),0))))</f>
        <v>0</v>
      </c>
      <c r="I57" s="14">
        <f>IF($C57="B",VLOOKUP($B57,Datensatz!$C$2:$K$2275,8,FALSE)*$E57,0)</f>
        <v>0</v>
      </c>
      <c r="J57" s="14">
        <f>IF($C57&lt;&gt;"B",0,IF($C57="B",IF($F57&gt;17.5,VLOOKUP($B57,Datensatz!$C$2:$K$2275,9,FALSE)*$E57,IF($F57=17.5,VLOOKUP($B57,Datensatz!$C$2:$K$2275,9,FALSE),0))))</f>
        <v>0</v>
      </c>
      <c r="K57" s="15">
        <f t="shared" si="8"/>
        <v>0</v>
      </c>
      <c r="L57" s="14">
        <f t="shared" si="9"/>
        <v>0</v>
      </c>
      <c r="M57" s="14">
        <f t="shared" si="10"/>
        <v>0</v>
      </c>
      <c r="N57" s="402">
        <f t="shared" si="11"/>
        <v>0</v>
      </c>
      <c r="O57" s="403" t="str">
        <f>IF(B57="","",IF(VLOOKUP(B57,Datensatz!$C$2:$G$3103,5,FALSE)=0,"",VLOOKUP(B57,Datensatz!$C$2:$G$3103,5,FALSE)))</f>
        <v/>
      </c>
      <c r="Q57" s="10" t="str">
        <f t="shared" si="12"/>
        <v/>
      </c>
    </row>
    <row r="58" spans="1:17" ht="18" customHeight="1" x14ac:dyDescent="0.3">
      <c r="A58" s="142"/>
      <c r="B58" s="140"/>
      <c r="C58" s="141"/>
      <c r="D58" s="142"/>
      <c r="E58" s="9">
        <f>VLOOKUP(D58,Maske!$A$20:$B$220,2)</f>
        <v>0</v>
      </c>
      <c r="F58" s="13">
        <f t="shared" si="7"/>
        <v>0</v>
      </c>
      <c r="G58" s="14">
        <f>IF($C58="E",VLOOKUP($B58,Datensatz!$C$2:$K$2275,6,FALSE)*$E58,0)</f>
        <v>0</v>
      </c>
      <c r="H58" s="14">
        <f>IF($C58&lt;&gt;"E",0,IF($C58="E",IF($F58&gt;17.5,VLOOKUP($B58,Datensatz!$C$2:$K$2275,7,FALSE)*$E58,IF($F58=17.5,VLOOKUP($B58,Datensatz!$C$2:$K$2275,7,FALSE),0))))</f>
        <v>0</v>
      </c>
      <c r="I58" s="14">
        <f>IF($C58="B",VLOOKUP($B58,Datensatz!$C$2:$K$2275,8,FALSE)*$E58,0)</f>
        <v>0</v>
      </c>
      <c r="J58" s="14">
        <f>IF($C58&lt;&gt;"B",0,IF($C58="B",IF($F58&gt;17.5,VLOOKUP($B58,Datensatz!$C$2:$K$2275,9,FALSE)*$E58,IF($F58=17.5,VLOOKUP($B58,Datensatz!$C$2:$K$2275,9,FALSE),0))))</f>
        <v>0</v>
      </c>
      <c r="K58" s="15">
        <f t="shared" si="8"/>
        <v>0</v>
      </c>
      <c r="L58" s="14">
        <f t="shared" si="9"/>
        <v>0</v>
      </c>
      <c r="M58" s="14">
        <f t="shared" si="10"/>
        <v>0</v>
      </c>
      <c r="N58" s="402">
        <f t="shared" si="11"/>
        <v>0</v>
      </c>
      <c r="O58" s="403" t="str">
        <f>IF(B58="","",IF(VLOOKUP(B58,Datensatz!$C$2:$G$3103,5,FALSE)=0,"",VLOOKUP(B58,Datensatz!$C$2:$G$3103,5,FALSE)))</f>
        <v/>
      </c>
      <c r="Q58" s="10" t="str">
        <f t="shared" si="12"/>
        <v/>
      </c>
    </row>
    <row r="59" spans="1:17" ht="18" customHeight="1" x14ac:dyDescent="0.3">
      <c r="A59" s="139"/>
      <c r="B59" s="140"/>
      <c r="C59" s="141"/>
      <c r="D59" s="142"/>
      <c r="E59" s="9">
        <f>VLOOKUP(D59,Maske!$A$20:$B$220,2)</f>
        <v>0</v>
      </c>
      <c r="F59" s="13">
        <f t="shared" si="7"/>
        <v>0</v>
      </c>
      <c r="G59" s="14">
        <f>IF($C59="E",VLOOKUP($B59,Datensatz!$C$2:$K$2275,6,FALSE)*$E59,0)</f>
        <v>0</v>
      </c>
      <c r="H59" s="14">
        <f>IF($C59&lt;&gt;"E",0,IF($C59="E",IF($F59&gt;17.5,VLOOKUP($B59,Datensatz!$C$2:$K$2275,7,FALSE)*$E59,IF($F59=17.5,VLOOKUP($B59,Datensatz!$C$2:$K$2275,7,FALSE),0))))</f>
        <v>0</v>
      </c>
      <c r="I59" s="14">
        <f>IF($C59="B",VLOOKUP($B59,Datensatz!$C$2:$K$2275,8,FALSE)*$E59,0)</f>
        <v>0</v>
      </c>
      <c r="J59" s="14">
        <f>IF($C59&lt;&gt;"B",0,IF($C59="B",IF($F59&gt;17.5,VLOOKUP($B59,Datensatz!$C$2:$K$2275,9,FALSE)*$E59,IF($F59=17.5,VLOOKUP($B59,Datensatz!$C$2:$K$2275,9,FALSE),0))))</f>
        <v>0</v>
      </c>
      <c r="K59" s="15">
        <f t="shared" si="8"/>
        <v>0</v>
      </c>
      <c r="L59" s="14">
        <f t="shared" si="9"/>
        <v>0</v>
      </c>
      <c r="M59" s="14">
        <f t="shared" si="10"/>
        <v>0</v>
      </c>
      <c r="N59" s="402">
        <f t="shared" si="11"/>
        <v>0</v>
      </c>
      <c r="O59" s="403" t="str">
        <f>IF(B59="","",IF(VLOOKUP(B59,Datensatz!$C$2:$G$3103,5,FALSE)=0,"",VLOOKUP(B59,Datensatz!$C$2:$G$3103,5,FALSE)))</f>
        <v/>
      </c>
      <c r="Q59" s="10" t="str">
        <f t="shared" si="12"/>
        <v/>
      </c>
    </row>
    <row r="60" spans="1:17" ht="18" customHeight="1" x14ac:dyDescent="0.3">
      <c r="A60" s="142"/>
      <c r="B60" s="140"/>
      <c r="C60" s="141"/>
      <c r="D60" s="142"/>
      <c r="E60" s="9">
        <f>VLOOKUP(D60,Maske!$A$20:$B$220,2)</f>
        <v>0</v>
      </c>
      <c r="F60" s="13">
        <f t="shared" si="7"/>
        <v>0</v>
      </c>
      <c r="G60" s="14">
        <f>IF($C60="E",VLOOKUP($B60,Datensatz!$C$2:$K$2275,6,FALSE)*$E60,0)</f>
        <v>0</v>
      </c>
      <c r="H60" s="14">
        <f>IF($C60&lt;&gt;"E",0,IF($C60="E",IF($F60&gt;17.5,VLOOKUP($B60,Datensatz!$C$2:$K$2275,7,FALSE)*$E60,IF($F60=17.5,VLOOKUP($B60,Datensatz!$C$2:$K$2275,7,FALSE),0))))</f>
        <v>0</v>
      </c>
      <c r="I60" s="14">
        <f>IF($C60="B",VLOOKUP($B60,Datensatz!$C$2:$K$2275,8,FALSE)*$E60,0)</f>
        <v>0</v>
      </c>
      <c r="J60" s="14">
        <f>IF($C60&lt;&gt;"B",0,IF($C60="B",IF($F60&gt;17.5,VLOOKUP($B60,Datensatz!$C$2:$K$2275,9,FALSE)*$E60,IF($F60=17.5,VLOOKUP($B60,Datensatz!$C$2:$K$2275,9,FALSE),0))))</f>
        <v>0</v>
      </c>
      <c r="K60" s="15">
        <f t="shared" si="8"/>
        <v>0</v>
      </c>
      <c r="L60" s="14">
        <f t="shared" si="9"/>
        <v>0</v>
      </c>
      <c r="M60" s="14">
        <f t="shared" si="10"/>
        <v>0</v>
      </c>
      <c r="N60" s="402">
        <f t="shared" si="11"/>
        <v>0</v>
      </c>
      <c r="O60" s="403" t="str">
        <f>IF(B60="","",IF(VLOOKUP(B60,Datensatz!$C$2:$G$3103,5,FALSE)=0,"",VLOOKUP(B60,Datensatz!$C$2:$G$3103,5,FALSE)))</f>
        <v/>
      </c>
      <c r="Q60" s="10" t="str">
        <f t="shared" si="12"/>
        <v/>
      </c>
    </row>
    <row r="61" spans="1:17" ht="18" customHeight="1" x14ac:dyDescent="0.3">
      <c r="A61" s="142"/>
      <c r="B61" s="140"/>
      <c r="C61" s="141"/>
      <c r="D61" s="142"/>
      <c r="E61" s="9">
        <f>VLOOKUP(D61,Maske!$A$20:$B$220,2)</f>
        <v>0</v>
      </c>
      <c r="F61" s="13">
        <f t="shared" si="7"/>
        <v>0</v>
      </c>
      <c r="G61" s="14">
        <f>IF($C61="E",VLOOKUP($B61,Datensatz!$C$2:$K$2275,6,FALSE)*$E61,0)</f>
        <v>0</v>
      </c>
      <c r="H61" s="14">
        <f>IF($C61&lt;&gt;"E",0,IF($C61="E",IF($F61&gt;17.5,VLOOKUP($B61,Datensatz!$C$2:$K$2275,7,FALSE)*$E61,IF($F61=17.5,VLOOKUP($B61,Datensatz!$C$2:$K$2275,7,FALSE),0))))</f>
        <v>0</v>
      </c>
      <c r="I61" s="14">
        <f>IF($C61="B",VLOOKUP($B61,Datensatz!$C$2:$K$2275,8,FALSE)*$E61,0)</f>
        <v>0</v>
      </c>
      <c r="J61" s="14">
        <f>IF($C61&lt;&gt;"B",0,IF($C61="B",IF($F61&gt;17.5,VLOOKUP($B61,Datensatz!$C$2:$K$2275,9,FALSE)*$E61,IF($F61=17.5,VLOOKUP($B61,Datensatz!$C$2:$K$2275,9,FALSE),0))))</f>
        <v>0</v>
      </c>
      <c r="K61" s="15">
        <f t="shared" si="8"/>
        <v>0</v>
      </c>
      <c r="L61" s="14">
        <f t="shared" si="9"/>
        <v>0</v>
      </c>
      <c r="M61" s="14">
        <f t="shared" si="10"/>
        <v>0</v>
      </c>
      <c r="N61" s="402">
        <f t="shared" si="11"/>
        <v>0</v>
      </c>
      <c r="O61" s="403" t="str">
        <f>IF(B61="","",IF(VLOOKUP(B61,Datensatz!$C$2:$G$3103,5,FALSE)=0,"",VLOOKUP(B61,Datensatz!$C$2:$G$3103,5,FALSE)))</f>
        <v/>
      </c>
      <c r="Q61" s="10" t="str">
        <f t="shared" si="12"/>
        <v/>
      </c>
    </row>
    <row r="62" spans="1:17" ht="18" customHeight="1" x14ac:dyDescent="0.3">
      <c r="A62" s="142"/>
      <c r="B62" s="140"/>
      <c r="C62" s="141"/>
      <c r="D62" s="142"/>
      <c r="E62" s="9">
        <f>VLOOKUP(D62,Maske!$A$20:$B$220,2)</f>
        <v>0</v>
      </c>
      <c r="F62" s="13">
        <f t="shared" si="7"/>
        <v>0</v>
      </c>
      <c r="G62" s="14">
        <f>IF($C62="E",VLOOKUP($B62,Datensatz!$C$2:$K$2275,6,FALSE)*$E62,0)</f>
        <v>0</v>
      </c>
      <c r="H62" s="14">
        <f>IF($C62&lt;&gt;"E",0,IF($C62="E",IF($F62&gt;17.5,VLOOKUP($B62,Datensatz!$C$2:$K$2275,7,FALSE)*$E62,IF($F62=17.5,VLOOKUP($B62,Datensatz!$C$2:$K$2275,7,FALSE),0))))</f>
        <v>0</v>
      </c>
      <c r="I62" s="14">
        <f>IF($C62="B",VLOOKUP($B62,Datensatz!$C$2:$K$2275,8,FALSE)*$E62,0)</f>
        <v>0</v>
      </c>
      <c r="J62" s="14">
        <f>IF($C62&lt;&gt;"B",0,IF($C62="B",IF($F62&gt;17.5,VLOOKUP($B62,Datensatz!$C$2:$K$2275,9,FALSE)*$E62,IF($F62=17.5,VLOOKUP($B62,Datensatz!$C$2:$K$2275,9,FALSE),0))))</f>
        <v>0</v>
      </c>
      <c r="K62" s="15">
        <f t="shared" si="8"/>
        <v>0</v>
      </c>
      <c r="L62" s="14">
        <f t="shared" si="9"/>
        <v>0</v>
      </c>
      <c r="M62" s="14">
        <f t="shared" si="10"/>
        <v>0</v>
      </c>
      <c r="N62" s="402">
        <f t="shared" si="11"/>
        <v>0</v>
      </c>
      <c r="O62" s="403" t="str">
        <f>IF(B62="","",IF(VLOOKUP(B62,Datensatz!$C$2:$G$3103,5,FALSE)=0,"",VLOOKUP(B62,Datensatz!$C$2:$G$3103,5,FALSE)))</f>
        <v/>
      </c>
      <c r="Q62" s="10" t="str">
        <f t="shared" si="12"/>
        <v/>
      </c>
    </row>
    <row r="63" spans="1:17" ht="18" customHeight="1" x14ac:dyDescent="0.3">
      <c r="A63" s="142"/>
      <c r="B63" s="140"/>
      <c r="C63" s="141"/>
      <c r="D63" s="142"/>
      <c r="E63" s="9">
        <f>VLOOKUP(D63,Maske!$A$20:$B$220,2)</f>
        <v>0</v>
      </c>
      <c r="F63" s="13">
        <f t="shared" si="7"/>
        <v>0</v>
      </c>
      <c r="G63" s="14">
        <f>IF($C63="E",VLOOKUP($B63,Datensatz!$C$2:$K$2275,6,FALSE)*$E63,0)</f>
        <v>0</v>
      </c>
      <c r="H63" s="14">
        <f>IF($C63&lt;&gt;"E",0,IF($C63="E",IF($F63&gt;17.5,VLOOKUP($B63,Datensatz!$C$2:$K$2275,7,FALSE)*$E63,IF($F63=17.5,VLOOKUP($B63,Datensatz!$C$2:$K$2275,7,FALSE),0))))</f>
        <v>0</v>
      </c>
      <c r="I63" s="14">
        <f>IF($C63="B",VLOOKUP($B63,Datensatz!$C$2:$K$2275,8,FALSE)*$E63,0)</f>
        <v>0</v>
      </c>
      <c r="J63" s="14">
        <f>IF($C63&lt;&gt;"B",0,IF($C63="B",IF($F63&gt;17.5,VLOOKUP($B63,Datensatz!$C$2:$K$2275,9,FALSE)*$E63,IF($F63=17.5,VLOOKUP($B63,Datensatz!$C$2:$K$2275,9,FALSE),0))))</f>
        <v>0</v>
      </c>
      <c r="K63" s="15">
        <f t="shared" si="8"/>
        <v>0</v>
      </c>
      <c r="L63" s="14">
        <f t="shared" si="9"/>
        <v>0</v>
      </c>
      <c r="M63" s="14">
        <f t="shared" si="10"/>
        <v>0</v>
      </c>
      <c r="N63" s="402">
        <f t="shared" si="11"/>
        <v>0</v>
      </c>
      <c r="O63" s="403" t="str">
        <f>IF(B63="","",IF(VLOOKUP(B63,Datensatz!$C$2:$G$3103,5,FALSE)=0,"",VLOOKUP(B63,Datensatz!$C$2:$G$3103,5,FALSE)))</f>
        <v/>
      </c>
      <c r="Q63" s="10" t="str">
        <f t="shared" si="12"/>
        <v/>
      </c>
    </row>
    <row r="64" spans="1:17" ht="18" customHeight="1" x14ac:dyDescent="0.3">
      <c r="A64" s="142"/>
      <c r="B64" s="140"/>
      <c r="C64" s="141"/>
      <c r="D64" s="142"/>
      <c r="E64" s="9">
        <f>VLOOKUP(D64,Maske!$A$20:$B$220,2)</f>
        <v>0</v>
      </c>
      <c r="F64" s="13">
        <f t="shared" si="7"/>
        <v>0</v>
      </c>
      <c r="G64" s="14">
        <f>IF($C64="E",VLOOKUP($B64,Datensatz!$C$2:$K$2275,6,FALSE)*$E64,0)</f>
        <v>0</v>
      </c>
      <c r="H64" s="14">
        <f>IF($C64&lt;&gt;"E",0,IF($C64="E",IF($F64&gt;17.5,VLOOKUP($B64,Datensatz!$C$2:$K$2275,7,FALSE)*$E64,IF($F64=17.5,VLOOKUP($B64,Datensatz!$C$2:$K$2275,7,FALSE),0))))</f>
        <v>0</v>
      </c>
      <c r="I64" s="14">
        <f>IF($C64="B",VLOOKUP($B64,Datensatz!$C$2:$K$2275,8,FALSE)*$E64,0)</f>
        <v>0</v>
      </c>
      <c r="J64" s="14">
        <f>IF($C64&lt;&gt;"B",0,IF($C64="B",IF($F64&gt;17.5,VLOOKUP($B64,Datensatz!$C$2:$K$2275,9,FALSE)*$E64,IF($F64=17.5,VLOOKUP($B64,Datensatz!$C$2:$K$2275,9,FALSE),0))))</f>
        <v>0</v>
      </c>
      <c r="K64" s="15">
        <f t="shared" si="8"/>
        <v>0</v>
      </c>
      <c r="L64" s="14">
        <f t="shared" si="9"/>
        <v>0</v>
      </c>
      <c r="M64" s="14">
        <f t="shared" si="10"/>
        <v>0</v>
      </c>
      <c r="N64" s="402">
        <f t="shared" si="11"/>
        <v>0</v>
      </c>
      <c r="O64" s="403" t="str">
        <f>IF(B64="","",IF(VLOOKUP(B64,Datensatz!$C$2:$G$3103,5,FALSE)=0,"",VLOOKUP(B64,Datensatz!$C$2:$G$3103,5,FALSE)))</f>
        <v/>
      </c>
      <c r="Q64" s="10" t="str">
        <f t="shared" si="12"/>
        <v/>
      </c>
    </row>
    <row r="65" spans="1:17" ht="18" customHeight="1" x14ac:dyDescent="0.3">
      <c r="A65" s="142"/>
      <c r="B65" s="140"/>
      <c r="C65" s="141"/>
      <c r="D65" s="142"/>
      <c r="E65" s="9">
        <f>VLOOKUP(D65,Maske!$A$20:$B$220,2)</f>
        <v>0</v>
      </c>
      <c r="F65" s="13">
        <f t="shared" si="7"/>
        <v>0</v>
      </c>
      <c r="G65" s="14">
        <f>IF($C65="E",VLOOKUP($B65,Datensatz!$C$2:$K$2275,6,FALSE)*$E65,0)</f>
        <v>0</v>
      </c>
      <c r="H65" s="14">
        <f>IF($C65&lt;&gt;"E",0,IF($C65="E",IF($F65&gt;17.5,VLOOKUP($B65,Datensatz!$C$2:$K$2275,7,FALSE)*$E65,IF($F65=17.5,VLOOKUP($B65,Datensatz!$C$2:$K$2275,7,FALSE),0))))</f>
        <v>0</v>
      </c>
      <c r="I65" s="14">
        <f>IF($C65="B",VLOOKUP($B65,Datensatz!$C$2:$K$2275,8,FALSE)*$E65,0)</f>
        <v>0</v>
      </c>
      <c r="J65" s="14">
        <f>IF($C65&lt;&gt;"B",0,IF($C65="B",IF($F65&gt;17.5,VLOOKUP($B65,Datensatz!$C$2:$K$2275,9,FALSE)*$E65,IF($F65=17.5,VLOOKUP($B65,Datensatz!$C$2:$K$2275,9,FALSE),0))))</f>
        <v>0</v>
      </c>
      <c r="K65" s="15">
        <f t="shared" si="8"/>
        <v>0</v>
      </c>
      <c r="L65" s="14">
        <f t="shared" si="9"/>
        <v>0</v>
      </c>
      <c r="M65" s="14">
        <f t="shared" si="10"/>
        <v>0</v>
      </c>
      <c r="N65" s="402">
        <f t="shared" si="11"/>
        <v>0</v>
      </c>
      <c r="O65" s="403" t="str">
        <f>IF(B65="","",IF(VLOOKUP(B65,Datensatz!$C$2:$G$3103,5,FALSE)=0,"",VLOOKUP(B65,Datensatz!$C$2:$G$3103,5,FALSE)))</f>
        <v/>
      </c>
      <c r="Q65" s="10" t="str">
        <f t="shared" si="12"/>
        <v/>
      </c>
    </row>
    <row r="66" spans="1:17" ht="18" customHeight="1" x14ac:dyDescent="0.3">
      <c r="A66" s="142"/>
      <c r="B66" s="140"/>
      <c r="C66" s="141"/>
      <c r="D66" s="142"/>
      <c r="E66" s="9">
        <f>VLOOKUP(D66,Maske!$A$20:$B$220,2)</f>
        <v>0</v>
      </c>
      <c r="F66" s="13">
        <f t="shared" si="7"/>
        <v>0</v>
      </c>
      <c r="G66" s="14">
        <f>IF($C66="E",VLOOKUP($B66,Datensatz!$C$2:$K$2275,6,FALSE)*$E66,0)</f>
        <v>0</v>
      </c>
      <c r="H66" s="14">
        <f>IF($C66&lt;&gt;"E",0,IF($C66="E",IF($F66&gt;17.5,VLOOKUP($B66,Datensatz!$C$2:$K$2275,7,FALSE)*$E66,IF($F66=17.5,VLOOKUP($B66,Datensatz!$C$2:$K$2275,7,FALSE),0))))</f>
        <v>0</v>
      </c>
      <c r="I66" s="14">
        <f>IF($C66="B",VLOOKUP($B66,Datensatz!$C$2:$K$2275,8,FALSE)*$E66,0)</f>
        <v>0</v>
      </c>
      <c r="J66" s="14">
        <f>IF($C66&lt;&gt;"B",0,IF($C66="B",IF($F66&gt;17.5,VLOOKUP($B66,Datensatz!$C$2:$K$2275,9,FALSE)*$E66,IF($F66=17.5,VLOOKUP($B66,Datensatz!$C$2:$K$2275,9,FALSE),0))))</f>
        <v>0</v>
      </c>
      <c r="K66" s="15">
        <f t="shared" si="8"/>
        <v>0</v>
      </c>
      <c r="L66" s="14">
        <f t="shared" si="9"/>
        <v>0</v>
      </c>
      <c r="M66" s="14">
        <f t="shared" si="10"/>
        <v>0</v>
      </c>
      <c r="N66" s="402">
        <f t="shared" si="11"/>
        <v>0</v>
      </c>
      <c r="O66" s="403" t="str">
        <f>IF(B66="","",IF(VLOOKUP(B66,Datensatz!$C$2:$G$3103,5,FALSE)=0,"",VLOOKUP(B66,Datensatz!$C$2:$G$3103,5,FALSE)))</f>
        <v/>
      </c>
      <c r="Q66" s="10" t="str">
        <f t="shared" si="12"/>
        <v/>
      </c>
    </row>
    <row r="67" spans="1:17" ht="18" customHeight="1" x14ac:dyDescent="0.3">
      <c r="A67" s="142"/>
      <c r="B67" s="140"/>
      <c r="C67" s="141"/>
      <c r="D67" s="142"/>
      <c r="E67" s="9">
        <f>VLOOKUP(D67,Maske!$A$20:$B$220,2)</f>
        <v>0</v>
      </c>
      <c r="F67" s="13">
        <f t="shared" si="7"/>
        <v>0</v>
      </c>
      <c r="G67" s="14">
        <f>IF($C67="E",VLOOKUP($B67,Datensatz!$C$2:$K$2275,6,FALSE)*$E67,0)</f>
        <v>0</v>
      </c>
      <c r="H67" s="14">
        <f>IF($C67&lt;&gt;"E",0,IF($C67="E",IF($F67&gt;17.5,VLOOKUP($B67,Datensatz!$C$2:$K$2275,7,FALSE)*$E67,IF($F67=17.5,VLOOKUP($B67,Datensatz!$C$2:$K$2275,7,FALSE),0))))</f>
        <v>0</v>
      </c>
      <c r="I67" s="14">
        <f>IF($C67="B",VLOOKUP($B67,Datensatz!$C$2:$K$2275,8,FALSE)*$E67,0)</f>
        <v>0</v>
      </c>
      <c r="J67" s="14">
        <f>IF($C67&lt;&gt;"B",0,IF($C67="B",IF($F67&gt;17.5,VLOOKUP($B67,Datensatz!$C$2:$K$2275,9,FALSE)*$E67,IF($F67=17.5,VLOOKUP($B67,Datensatz!$C$2:$K$2275,9,FALSE),0))))</f>
        <v>0</v>
      </c>
      <c r="K67" s="15">
        <f t="shared" si="8"/>
        <v>0</v>
      </c>
      <c r="L67" s="14">
        <f t="shared" si="9"/>
        <v>0</v>
      </c>
      <c r="M67" s="14">
        <f t="shared" si="10"/>
        <v>0</v>
      </c>
      <c r="N67" s="402">
        <f t="shared" si="11"/>
        <v>0</v>
      </c>
      <c r="O67" s="403" t="str">
        <f>IF(B67="","",IF(VLOOKUP(B67,Datensatz!$C$2:$G$3103,5,FALSE)=0,"",VLOOKUP(B67,Datensatz!$C$2:$G$3103,5,FALSE)))</f>
        <v/>
      </c>
      <c r="Q67" s="10" t="str">
        <f t="shared" si="12"/>
        <v/>
      </c>
    </row>
    <row r="68" spans="1:17" ht="18" customHeight="1" x14ac:dyDescent="0.3">
      <c r="A68" s="142"/>
      <c r="B68" s="140"/>
      <c r="C68" s="141"/>
      <c r="D68" s="142"/>
      <c r="E68" s="9">
        <f>VLOOKUP(D68,Maske!$A$20:$B$220,2)</f>
        <v>0</v>
      </c>
      <c r="F68" s="13">
        <f t="shared" si="7"/>
        <v>0</v>
      </c>
      <c r="G68" s="14">
        <f>IF($C68="E",VLOOKUP($B68,Datensatz!$C$2:$K$2275,6,FALSE)*$E68,0)</f>
        <v>0</v>
      </c>
      <c r="H68" s="14">
        <f>IF($C68&lt;&gt;"E",0,IF($C68="E",IF($F68&gt;17.5,VLOOKUP($B68,Datensatz!$C$2:$K$2275,7,FALSE)*$E68,IF($F68=17.5,VLOOKUP($B68,Datensatz!$C$2:$K$2275,7,FALSE),0))))</f>
        <v>0</v>
      </c>
      <c r="I68" s="14">
        <f>IF($C68="B",VLOOKUP($B68,Datensatz!$C$2:$K$2275,8,FALSE)*$E68,0)</f>
        <v>0</v>
      </c>
      <c r="J68" s="14">
        <f>IF($C68&lt;&gt;"B",0,IF($C68="B",IF($F68&gt;17.5,VLOOKUP($B68,Datensatz!$C$2:$K$2275,9,FALSE)*$E68,IF($F68=17.5,VLOOKUP($B68,Datensatz!$C$2:$K$2275,9,FALSE),0))))</f>
        <v>0</v>
      </c>
      <c r="K68" s="15">
        <f t="shared" si="8"/>
        <v>0</v>
      </c>
      <c r="L68" s="14">
        <f t="shared" si="9"/>
        <v>0</v>
      </c>
      <c r="M68" s="14">
        <f t="shared" si="10"/>
        <v>0</v>
      </c>
      <c r="N68" s="402">
        <f t="shared" si="11"/>
        <v>0</v>
      </c>
      <c r="O68" s="403" t="str">
        <f>IF(B68="","",IF(VLOOKUP(B68,Datensatz!$C$2:$G$3103,5,FALSE)=0,"",VLOOKUP(B68,Datensatz!$C$2:$G$3103,5,FALSE)))</f>
        <v/>
      </c>
      <c r="Q68" s="10" t="str">
        <f t="shared" si="12"/>
        <v/>
      </c>
    </row>
    <row r="69" spans="1:17" ht="18" customHeight="1" x14ac:dyDescent="0.3">
      <c r="A69" s="142"/>
      <c r="B69" s="140"/>
      <c r="C69" s="141"/>
      <c r="D69" s="142"/>
      <c r="E69" s="9">
        <f>VLOOKUP(D69,Maske!$A$20:$B$220,2)</f>
        <v>0</v>
      </c>
      <c r="F69" s="13">
        <f t="shared" si="7"/>
        <v>0</v>
      </c>
      <c r="G69" s="14">
        <f>IF($C69="E",VLOOKUP($B69,Datensatz!$C$2:$K$2275,6,FALSE)*$E69,0)</f>
        <v>0</v>
      </c>
      <c r="H69" s="14">
        <f>IF($C69&lt;&gt;"E",0,IF($C69="E",IF($F69&gt;17.5,VLOOKUP($B69,Datensatz!$C$2:$K$2275,7,FALSE)*$E69,IF($F69=17.5,VLOOKUP($B69,Datensatz!$C$2:$K$2275,7,FALSE),0))))</f>
        <v>0</v>
      </c>
      <c r="I69" s="14">
        <f>IF($C69="B",VLOOKUP($B69,Datensatz!$C$2:$K$2275,8,FALSE)*$E69,0)</f>
        <v>0</v>
      </c>
      <c r="J69" s="14">
        <f>IF($C69&lt;&gt;"B",0,IF($C69="B",IF($F69&gt;17.5,VLOOKUP($B69,Datensatz!$C$2:$K$2275,9,FALSE)*$E69,IF($F69=17.5,VLOOKUP($B69,Datensatz!$C$2:$K$2275,9,FALSE),0))))</f>
        <v>0</v>
      </c>
      <c r="K69" s="15">
        <f t="shared" si="8"/>
        <v>0</v>
      </c>
      <c r="L69" s="14">
        <f t="shared" si="9"/>
        <v>0</v>
      </c>
      <c r="M69" s="14">
        <f t="shared" si="10"/>
        <v>0</v>
      </c>
      <c r="N69" s="402">
        <f t="shared" si="11"/>
        <v>0</v>
      </c>
      <c r="O69" s="403" t="str">
        <f>IF(B69="","",IF(VLOOKUP(B69,Datensatz!$C$2:$G$3103,5,FALSE)=0,"",VLOOKUP(B69,Datensatz!$C$2:$G$3103,5,FALSE)))</f>
        <v/>
      </c>
      <c r="Q69" s="10" t="str">
        <f t="shared" si="12"/>
        <v/>
      </c>
    </row>
    <row r="70" spans="1:17" ht="18" customHeight="1" x14ac:dyDescent="0.3">
      <c r="A70" s="142"/>
      <c r="B70" s="140"/>
      <c r="C70" s="141"/>
      <c r="D70" s="142"/>
      <c r="E70" s="9">
        <f>VLOOKUP(D70,Maske!$A$20:$B$220,2)</f>
        <v>0</v>
      </c>
      <c r="F70" s="13">
        <f t="shared" si="7"/>
        <v>0</v>
      </c>
      <c r="G70" s="14">
        <f>IF($C70="E",VLOOKUP($B70,Datensatz!$C$2:$K$2275,6,FALSE)*$E70,0)</f>
        <v>0</v>
      </c>
      <c r="H70" s="14">
        <f>IF($C70&lt;&gt;"E",0,IF($C70="E",IF($F70&gt;17.5,VLOOKUP($B70,Datensatz!$C$2:$K$2275,7,FALSE)*$E70,IF($F70=17.5,VLOOKUP($B70,Datensatz!$C$2:$K$2275,7,FALSE),0))))</f>
        <v>0</v>
      </c>
      <c r="I70" s="14">
        <f>IF($C70="B",VLOOKUP($B70,Datensatz!$C$2:$K$2275,8,FALSE)*$E70,0)</f>
        <v>0</v>
      </c>
      <c r="J70" s="14">
        <f>IF($C70&lt;&gt;"B",0,IF($C70="B",IF($F70&gt;17.5,VLOOKUP($B70,Datensatz!$C$2:$K$2275,9,FALSE)*$E70,IF($F70=17.5,VLOOKUP($B70,Datensatz!$C$2:$K$2275,9,FALSE),0))))</f>
        <v>0</v>
      </c>
      <c r="K70" s="15">
        <f t="shared" si="8"/>
        <v>0</v>
      </c>
      <c r="L70" s="14">
        <f t="shared" si="9"/>
        <v>0</v>
      </c>
      <c r="M70" s="14">
        <f t="shared" si="10"/>
        <v>0</v>
      </c>
      <c r="N70" s="402">
        <f t="shared" si="11"/>
        <v>0</v>
      </c>
      <c r="O70" s="403" t="str">
        <f>IF(B70="","",IF(VLOOKUP(B70,Datensatz!$C$2:$G$3103,5,FALSE)=0,"",VLOOKUP(B70,Datensatz!$C$2:$G$3103,5,FALSE)))</f>
        <v/>
      </c>
      <c r="Q70" s="10" t="str">
        <f t="shared" si="12"/>
        <v/>
      </c>
    </row>
    <row r="71" spans="1:17" ht="18" customHeight="1" x14ac:dyDescent="0.3">
      <c r="A71" s="142"/>
      <c r="B71" s="140"/>
      <c r="C71" s="141"/>
      <c r="D71" s="142"/>
      <c r="E71" s="9">
        <f>VLOOKUP(D71,Maske!$A$20:$B$220,2)</f>
        <v>0</v>
      </c>
      <c r="F71" s="13">
        <f t="shared" si="7"/>
        <v>0</v>
      </c>
      <c r="G71" s="14">
        <f>IF($C71="E",VLOOKUP($B71,Datensatz!$C$2:$K$2275,6,FALSE)*$E71,0)</f>
        <v>0</v>
      </c>
      <c r="H71" s="14">
        <f>IF($C71&lt;&gt;"E",0,IF($C71="E",IF($F71&gt;17.5,VLOOKUP($B71,Datensatz!$C$2:$K$2275,7,FALSE)*$E71,IF($F71=17.5,VLOOKUP($B71,Datensatz!$C$2:$K$2275,7,FALSE),0))))</f>
        <v>0</v>
      </c>
      <c r="I71" s="14">
        <f>IF($C71="B",VLOOKUP($B71,Datensatz!$C$2:$K$2275,8,FALSE)*$E71,0)</f>
        <v>0</v>
      </c>
      <c r="J71" s="14">
        <f>IF($C71&lt;&gt;"B",0,IF($C71="B",IF($F71&gt;17.5,VLOOKUP($B71,Datensatz!$C$2:$K$2275,9,FALSE)*$E71,IF($F71=17.5,VLOOKUP($B71,Datensatz!$C$2:$K$2275,9,FALSE),0))))</f>
        <v>0</v>
      </c>
      <c r="K71" s="15">
        <f t="shared" si="8"/>
        <v>0</v>
      </c>
      <c r="L71" s="14">
        <f t="shared" si="9"/>
        <v>0</v>
      </c>
      <c r="M71" s="14">
        <f t="shared" si="10"/>
        <v>0</v>
      </c>
      <c r="N71" s="402">
        <f t="shared" si="11"/>
        <v>0</v>
      </c>
      <c r="O71" s="403" t="str">
        <f>IF(B71="","",IF(VLOOKUP(B71,Datensatz!$C$2:$G$3103,5,FALSE)=0,"",VLOOKUP(B71,Datensatz!$C$2:$G$3103,5,FALSE)))</f>
        <v/>
      </c>
      <c r="Q71" s="10" t="str">
        <f t="shared" si="12"/>
        <v/>
      </c>
    </row>
    <row r="72" spans="1:17" ht="18" customHeight="1" x14ac:dyDescent="0.3">
      <c r="A72" s="142"/>
      <c r="B72" s="140"/>
      <c r="C72" s="141"/>
      <c r="D72" s="142"/>
      <c r="E72" s="9">
        <f>VLOOKUP(D72,Maske!$A$20:$B$220,2)</f>
        <v>0</v>
      </c>
      <c r="F72" s="13">
        <f t="shared" si="7"/>
        <v>0</v>
      </c>
      <c r="G72" s="14">
        <f>IF($C72="E",VLOOKUP($B72,Datensatz!$C$2:$K$2275,6,FALSE)*$E72,0)</f>
        <v>0</v>
      </c>
      <c r="H72" s="14">
        <f>IF($C72&lt;&gt;"E",0,IF($C72="E",IF($F72&gt;17.5,VLOOKUP($B72,Datensatz!$C$2:$K$2275,7,FALSE)*$E72,IF($F72=17.5,VLOOKUP($B72,Datensatz!$C$2:$K$2275,7,FALSE),0))))</f>
        <v>0</v>
      </c>
      <c r="I72" s="14">
        <f>IF($C72="B",VLOOKUP($B72,Datensatz!$C$2:$K$2275,8,FALSE)*$E72,0)</f>
        <v>0</v>
      </c>
      <c r="J72" s="14">
        <f>IF($C72&lt;&gt;"B",0,IF($C72="B",IF($F72&gt;17.5,VLOOKUP($B72,Datensatz!$C$2:$K$2275,9,FALSE)*$E72,IF($F72=17.5,VLOOKUP($B72,Datensatz!$C$2:$K$2275,9,FALSE),0))))</f>
        <v>0</v>
      </c>
      <c r="K72" s="15">
        <f t="shared" si="8"/>
        <v>0</v>
      </c>
      <c r="L72" s="14">
        <f t="shared" si="9"/>
        <v>0</v>
      </c>
      <c r="M72" s="14">
        <f t="shared" si="10"/>
        <v>0</v>
      </c>
      <c r="N72" s="402">
        <f t="shared" si="11"/>
        <v>0</v>
      </c>
      <c r="O72" s="403" t="str">
        <f>IF(B72="","",IF(VLOOKUP(B72,Datensatz!$C$2:$G$3103,5,FALSE)=0,"",VLOOKUP(B72,Datensatz!$C$2:$G$3103,5,FALSE)))</f>
        <v/>
      </c>
      <c r="Q72" s="10" t="str">
        <f t="shared" si="12"/>
        <v/>
      </c>
    </row>
    <row r="73" spans="1:17" ht="18" customHeight="1" x14ac:dyDescent="0.3">
      <c r="A73" s="142"/>
      <c r="B73" s="140"/>
      <c r="C73" s="141"/>
      <c r="D73" s="142"/>
      <c r="E73" s="9">
        <f>VLOOKUP(D73,Maske!$A$20:$B$220,2)</f>
        <v>0</v>
      </c>
      <c r="F73" s="13">
        <f t="shared" si="7"/>
        <v>0</v>
      </c>
      <c r="G73" s="14">
        <f>IF($C73="E",VLOOKUP($B73,Datensatz!$C$2:$K$2275,6,FALSE)*$E73,0)</f>
        <v>0</v>
      </c>
      <c r="H73" s="14">
        <f>IF($C73&lt;&gt;"E",0,IF($C73="E",IF($F73&gt;17.5,VLOOKUP($B73,Datensatz!$C$2:$K$2275,7,FALSE)*$E73,IF($F73=17.5,VLOOKUP($B73,Datensatz!$C$2:$K$2275,7,FALSE),0))))</f>
        <v>0</v>
      </c>
      <c r="I73" s="14">
        <f>IF($C73="B",VLOOKUP($B73,Datensatz!$C$2:$K$2275,8,FALSE)*$E73,0)</f>
        <v>0</v>
      </c>
      <c r="J73" s="14">
        <f>IF($C73&lt;&gt;"B",0,IF($C73="B",IF($F73&gt;17.5,VLOOKUP($B73,Datensatz!$C$2:$K$2275,9,FALSE)*$E73,IF($F73=17.5,VLOOKUP($B73,Datensatz!$C$2:$K$2275,9,FALSE),0))))</f>
        <v>0</v>
      </c>
      <c r="K73" s="15">
        <f t="shared" si="8"/>
        <v>0</v>
      </c>
      <c r="L73" s="14">
        <f t="shared" si="9"/>
        <v>0</v>
      </c>
      <c r="M73" s="14">
        <f t="shared" si="10"/>
        <v>0</v>
      </c>
      <c r="N73" s="402">
        <f t="shared" si="11"/>
        <v>0</v>
      </c>
      <c r="O73" s="403" t="str">
        <f>IF(B73="","",IF(VLOOKUP(B73,Datensatz!$C$2:$G$3103,5,FALSE)=0,"",VLOOKUP(B73,Datensatz!$C$2:$G$3103,5,FALSE)))</f>
        <v/>
      </c>
      <c r="Q73" s="10" t="str">
        <f t="shared" si="12"/>
        <v/>
      </c>
    </row>
    <row r="74" spans="1:17" ht="18" customHeight="1" x14ac:dyDescent="0.3">
      <c r="A74" s="142"/>
      <c r="B74" s="140"/>
      <c r="C74" s="141"/>
      <c r="D74" s="142"/>
      <c r="E74" s="9">
        <f>VLOOKUP(D74,Maske!$A$20:$B$220,2)</f>
        <v>0</v>
      </c>
      <c r="F74" s="13">
        <f t="shared" si="7"/>
        <v>0</v>
      </c>
      <c r="G74" s="14">
        <f>IF($C74="E",VLOOKUP($B74,Datensatz!$C$2:$K$2275,6,FALSE)*$E74,0)</f>
        <v>0</v>
      </c>
      <c r="H74" s="14">
        <f>IF($C74&lt;&gt;"E",0,IF($C74="E",IF($F74&gt;17.5,VLOOKUP($B74,Datensatz!$C$2:$K$2275,7,FALSE)*$E74,IF($F74=17.5,VLOOKUP($B74,Datensatz!$C$2:$K$2275,7,FALSE),0))))</f>
        <v>0</v>
      </c>
      <c r="I74" s="14">
        <f>IF($C74="B",VLOOKUP($B74,Datensatz!$C$2:$K$2275,8,FALSE)*$E74,0)</f>
        <v>0</v>
      </c>
      <c r="J74" s="14">
        <f>IF($C74&lt;&gt;"B",0,IF($C74="B",IF($F74&gt;17.5,VLOOKUP($B74,Datensatz!$C$2:$K$2275,9,FALSE)*$E74,IF($F74=17.5,VLOOKUP($B74,Datensatz!$C$2:$K$2275,9,FALSE),0))))</f>
        <v>0</v>
      </c>
      <c r="K74" s="15">
        <f t="shared" si="8"/>
        <v>0</v>
      </c>
      <c r="L74" s="14">
        <f t="shared" si="9"/>
        <v>0</v>
      </c>
      <c r="M74" s="14">
        <f t="shared" si="10"/>
        <v>0</v>
      </c>
      <c r="N74" s="402">
        <f t="shared" si="11"/>
        <v>0</v>
      </c>
      <c r="O74" s="403" t="str">
        <f>IF(B74="","",IF(VLOOKUP(B74,Datensatz!$C$2:$G$3103,5,FALSE)=0,"",VLOOKUP(B74,Datensatz!$C$2:$G$3103,5,FALSE)))</f>
        <v/>
      </c>
      <c r="Q74" s="10" t="str">
        <f t="shared" si="12"/>
        <v/>
      </c>
    </row>
    <row r="75" spans="1:17" ht="18" customHeight="1" x14ac:dyDescent="0.3">
      <c r="A75" s="142"/>
      <c r="B75" s="140"/>
      <c r="C75" s="141"/>
      <c r="D75" s="142"/>
      <c r="E75" s="9">
        <f>VLOOKUP(D75,Maske!$A$20:$B$220,2)</f>
        <v>0</v>
      </c>
      <c r="F75" s="13">
        <f t="shared" si="7"/>
        <v>0</v>
      </c>
      <c r="G75" s="14">
        <f>IF($C75="E",VLOOKUP($B75,Datensatz!$C$2:$K$2275,6,FALSE)*$E75,0)</f>
        <v>0</v>
      </c>
      <c r="H75" s="14">
        <f>IF($C75&lt;&gt;"E",0,IF($C75="E",IF($F75&gt;17.5,VLOOKUP($B75,Datensatz!$C$2:$K$2275,7,FALSE)*$E75,IF($F75=17.5,VLOOKUP($B75,Datensatz!$C$2:$K$2275,7,FALSE),0))))</f>
        <v>0</v>
      </c>
      <c r="I75" s="14">
        <f>IF($C75="B",VLOOKUP($B75,Datensatz!$C$2:$K$2275,8,FALSE)*$E75,0)</f>
        <v>0</v>
      </c>
      <c r="J75" s="14">
        <f>IF($C75&lt;&gt;"B",0,IF($C75="B",IF($F75&gt;17.5,VLOOKUP($B75,Datensatz!$C$2:$K$2275,9,FALSE)*$E75,IF($F75=17.5,VLOOKUP($B75,Datensatz!$C$2:$K$2275,9,FALSE),0))))</f>
        <v>0</v>
      </c>
      <c r="K75" s="15">
        <f t="shared" si="8"/>
        <v>0</v>
      </c>
      <c r="L75" s="14">
        <f t="shared" si="9"/>
        <v>0</v>
      </c>
      <c r="M75" s="14">
        <f t="shared" si="10"/>
        <v>0</v>
      </c>
      <c r="N75" s="402">
        <f t="shared" si="11"/>
        <v>0</v>
      </c>
      <c r="O75" s="403" t="str">
        <f>IF(B75="","",IF(VLOOKUP(B75,Datensatz!$C$2:$G$3103,5,FALSE)=0,"",VLOOKUP(B75,Datensatz!$C$2:$G$3103,5,FALSE)))</f>
        <v/>
      </c>
      <c r="Q75" s="10" t="str">
        <f t="shared" si="12"/>
        <v/>
      </c>
    </row>
    <row r="76" spans="1:17" ht="18" customHeight="1" x14ac:dyDescent="0.3">
      <c r="A76" s="142"/>
      <c r="B76" s="140"/>
      <c r="C76" s="141"/>
      <c r="D76" s="142"/>
      <c r="E76" s="9">
        <f>VLOOKUP(D76,Maske!$A$20:$B$220,2)</f>
        <v>0</v>
      </c>
      <c r="F76" s="13">
        <f t="shared" si="7"/>
        <v>0</v>
      </c>
      <c r="G76" s="14">
        <f>IF($C76="E",VLOOKUP($B76,Datensatz!$C$2:$K$2275,6,FALSE)*$E76,0)</f>
        <v>0</v>
      </c>
      <c r="H76" s="14">
        <f>IF($C76&lt;&gt;"E",0,IF($C76="E",IF($F76&gt;17.5,VLOOKUP($B76,Datensatz!$C$2:$K$2275,7,FALSE)*$E76,IF($F76=17.5,VLOOKUP($B76,Datensatz!$C$2:$K$2275,7,FALSE),0))))</f>
        <v>0</v>
      </c>
      <c r="I76" s="14">
        <f>IF($C76="B",VLOOKUP($B76,Datensatz!$C$2:$K$2275,8,FALSE)*$E76,0)</f>
        <v>0</v>
      </c>
      <c r="J76" s="14">
        <f>IF($C76&lt;&gt;"B",0,IF($C76="B",IF($F76&gt;17.5,VLOOKUP($B76,Datensatz!$C$2:$K$2275,9,FALSE)*$E76,IF($F76=17.5,VLOOKUP($B76,Datensatz!$C$2:$K$2275,9,FALSE),0))))</f>
        <v>0</v>
      </c>
      <c r="K76" s="15">
        <f t="shared" si="8"/>
        <v>0</v>
      </c>
      <c r="L76" s="14">
        <f t="shared" si="9"/>
        <v>0</v>
      </c>
      <c r="M76" s="14">
        <f t="shared" si="10"/>
        <v>0</v>
      </c>
      <c r="N76" s="402">
        <f t="shared" si="11"/>
        <v>0</v>
      </c>
      <c r="O76" s="403" t="str">
        <f>IF(B76="","",IF(VLOOKUP(B76,Datensatz!$C$2:$G$3103,5,FALSE)=0,"",VLOOKUP(B76,Datensatz!$C$2:$G$3103,5,FALSE)))</f>
        <v/>
      </c>
      <c r="Q76" s="10" t="str">
        <f t="shared" si="12"/>
        <v/>
      </c>
    </row>
    <row r="77" spans="1:17" ht="18" customHeight="1" x14ac:dyDescent="0.3">
      <c r="A77" s="142"/>
      <c r="B77" s="140"/>
      <c r="C77" s="141"/>
      <c r="D77" s="142"/>
      <c r="E77" s="9">
        <f>VLOOKUP(D77,Maske!$A$20:$B$220,2)</f>
        <v>0</v>
      </c>
      <c r="F77" s="13">
        <f t="shared" si="7"/>
        <v>0</v>
      </c>
      <c r="G77" s="14">
        <f>IF($C77="E",VLOOKUP($B77,Datensatz!$C$2:$K$2275,6,FALSE)*$E77,0)</f>
        <v>0</v>
      </c>
      <c r="H77" s="14">
        <f>IF($C77&lt;&gt;"E",0,IF($C77="E",IF($F77&gt;17.5,VLOOKUP($B77,Datensatz!$C$2:$K$2275,7,FALSE)*$E77,IF($F77=17.5,VLOOKUP($B77,Datensatz!$C$2:$K$2275,7,FALSE),0))))</f>
        <v>0</v>
      </c>
      <c r="I77" s="14">
        <f>IF($C77="B",VLOOKUP($B77,Datensatz!$C$2:$K$2275,8,FALSE)*$E77,0)</f>
        <v>0</v>
      </c>
      <c r="J77" s="14">
        <f>IF($C77&lt;&gt;"B",0,IF($C77="B",IF($F77&gt;17.5,VLOOKUP($B77,Datensatz!$C$2:$K$2275,9,FALSE)*$E77,IF($F77=17.5,VLOOKUP($B77,Datensatz!$C$2:$K$2275,9,FALSE),0))))</f>
        <v>0</v>
      </c>
      <c r="K77" s="15">
        <f t="shared" si="8"/>
        <v>0</v>
      </c>
      <c r="L77" s="14">
        <f t="shared" si="9"/>
        <v>0</v>
      </c>
      <c r="M77" s="14">
        <f t="shared" si="10"/>
        <v>0</v>
      </c>
      <c r="N77" s="402">
        <f t="shared" si="11"/>
        <v>0</v>
      </c>
      <c r="O77" s="403" t="str">
        <f>IF(B77="","",IF(VLOOKUP(B77,Datensatz!$C$2:$G$3103,5,FALSE)=0,"",VLOOKUP(B77,Datensatz!$C$2:$G$3103,5,FALSE)))</f>
        <v/>
      </c>
      <c r="Q77" s="10" t="str">
        <f t="shared" si="12"/>
        <v/>
      </c>
    </row>
    <row r="78" spans="1:17" ht="18" customHeight="1" x14ac:dyDescent="0.3">
      <c r="A78" s="142"/>
      <c r="B78" s="140"/>
      <c r="C78" s="141"/>
      <c r="D78" s="142"/>
      <c r="E78" s="9">
        <f>VLOOKUP(D78,Maske!$A$20:$B$220,2)</f>
        <v>0</v>
      </c>
      <c r="F78" s="13">
        <f t="shared" si="7"/>
        <v>0</v>
      </c>
      <c r="G78" s="14">
        <f>IF($C78="E",VLOOKUP($B78,Datensatz!$C$2:$K$2275,6,FALSE)*$E78,0)</f>
        <v>0</v>
      </c>
      <c r="H78" s="14">
        <f>IF($C78&lt;&gt;"E",0,IF($C78="E",IF($F78&gt;17.5,VLOOKUP($B78,Datensatz!$C$2:$K$2275,7,FALSE)*$E78,IF($F78=17.5,VLOOKUP($B78,Datensatz!$C$2:$K$2275,7,FALSE),0))))</f>
        <v>0</v>
      </c>
      <c r="I78" s="14">
        <f>IF($C78="B",VLOOKUP($B78,Datensatz!$C$2:$K$2275,8,FALSE)*$E78,0)</f>
        <v>0</v>
      </c>
      <c r="J78" s="14">
        <f>IF($C78&lt;&gt;"B",0,IF($C78="B",IF($F78&gt;17.5,VLOOKUP($B78,Datensatz!$C$2:$K$2275,9,FALSE)*$E78,IF($F78=17.5,VLOOKUP($B78,Datensatz!$C$2:$K$2275,9,FALSE),0))))</f>
        <v>0</v>
      </c>
      <c r="K78" s="15">
        <f t="shared" si="8"/>
        <v>0</v>
      </c>
      <c r="L78" s="14">
        <f t="shared" si="9"/>
        <v>0</v>
      </c>
      <c r="M78" s="14">
        <f t="shared" si="10"/>
        <v>0</v>
      </c>
      <c r="N78" s="402">
        <f t="shared" si="11"/>
        <v>0</v>
      </c>
      <c r="O78" s="403" t="str">
        <f>IF(B78="","",IF(VLOOKUP(B78,Datensatz!$C$2:$G$3103,5,FALSE)=0,"",VLOOKUP(B78,Datensatz!$C$2:$G$3103,5,FALSE)))</f>
        <v/>
      </c>
      <c r="Q78" s="10" t="str">
        <f t="shared" si="12"/>
        <v/>
      </c>
    </row>
    <row r="79" spans="1:17" ht="18" customHeight="1" x14ac:dyDescent="0.3">
      <c r="A79" s="142"/>
      <c r="B79" s="140"/>
      <c r="C79" s="141"/>
      <c r="D79" s="142"/>
      <c r="E79" s="9">
        <f>VLOOKUP(D79,Maske!$A$20:$B$220,2)</f>
        <v>0</v>
      </c>
      <c r="F79" s="13">
        <f t="shared" si="7"/>
        <v>0</v>
      </c>
      <c r="G79" s="14">
        <f>IF($C79="E",VLOOKUP($B79,Datensatz!$C$2:$K$2275,6,FALSE)*$E79,0)</f>
        <v>0</v>
      </c>
      <c r="H79" s="14">
        <f>IF($C79&lt;&gt;"E",0,IF($C79="E",IF($F79&gt;17.5,VLOOKUP($B79,Datensatz!$C$2:$K$2275,7,FALSE)*$E79,IF($F79=17.5,VLOOKUP($B79,Datensatz!$C$2:$K$2275,7,FALSE),0))))</f>
        <v>0</v>
      </c>
      <c r="I79" s="14">
        <f>IF($C79="B",VLOOKUP($B79,Datensatz!$C$2:$K$2275,8,FALSE)*$E79,0)</f>
        <v>0</v>
      </c>
      <c r="J79" s="14">
        <f>IF($C79&lt;&gt;"B",0,IF($C79="B",IF($F79&gt;17.5,VLOOKUP($B79,Datensatz!$C$2:$K$2275,9,FALSE)*$E79,IF($F79=17.5,VLOOKUP($B79,Datensatz!$C$2:$K$2275,9,FALSE),0))))</f>
        <v>0</v>
      </c>
      <c r="K79" s="15">
        <f t="shared" si="8"/>
        <v>0</v>
      </c>
      <c r="L79" s="14">
        <f t="shared" si="9"/>
        <v>0</v>
      </c>
      <c r="M79" s="14">
        <f t="shared" si="10"/>
        <v>0</v>
      </c>
      <c r="N79" s="402">
        <f t="shared" si="11"/>
        <v>0</v>
      </c>
      <c r="O79" s="403" t="str">
        <f>IF(B79="","",IF(VLOOKUP(B79,Datensatz!$C$2:$G$3103,5,FALSE)=0,"",VLOOKUP(B79,Datensatz!$C$2:$G$3103,5,FALSE)))</f>
        <v/>
      </c>
      <c r="Q79" s="10" t="str">
        <f t="shared" si="12"/>
        <v/>
      </c>
    </row>
    <row r="80" spans="1:17" ht="18" customHeight="1" x14ac:dyDescent="0.3">
      <c r="A80" s="142"/>
      <c r="B80" s="140"/>
      <c r="C80" s="141"/>
      <c r="D80" s="142"/>
      <c r="E80" s="9">
        <f>VLOOKUP(D80,Maske!$A$20:$B$220,2)</f>
        <v>0</v>
      </c>
      <c r="F80" s="13">
        <f t="shared" si="7"/>
        <v>0</v>
      </c>
      <c r="G80" s="14">
        <f>IF($C80="E",VLOOKUP($B80,Datensatz!$C$2:$K$2275,6,FALSE)*$E80,0)</f>
        <v>0</v>
      </c>
      <c r="H80" s="14">
        <f>IF($C80&lt;&gt;"E",0,IF($C80="E",IF($F80&gt;17.5,VLOOKUP($B80,Datensatz!$C$2:$K$2275,7,FALSE)*$E80,IF($F80=17.5,VLOOKUP($B80,Datensatz!$C$2:$K$2275,7,FALSE),0))))</f>
        <v>0</v>
      </c>
      <c r="I80" s="14">
        <f>IF($C80="B",VLOOKUP($B80,Datensatz!$C$2:$K$2275,8,FALSE)*$E80,0)</f>
        <v>0</v>
      </c>
      <c r="J80" s="14">
        <f>IF($C80&lt;&gt;"B",0,IF($C80="B",IF($F80&gt;17.5,VLOOKUP($B80,Datensatz!$C$2:$K$2275,9,FALSE)*$E80,IF($F80=17.5,VLOOKUP($B80,Datensatz!$C$2:$K$2275,9,FALSE),0))))</f>
        <v>0</v>
      </c>
      <c r="K80" s="15">
        <f t="shared" si="8"/>
        <v>0</v>
      </c>
      <c r="L80" s="14">
        <f t="shared" si="9"/>
        <v>0</v>
      </c>
      <c r="M80" s="14">
        <f t="shared" si="10"/>
        <v>0</v>
      </c>
      <c r="N80" s="402">
        <f t="shared" si="11"/>
        <v>0</v>
      </c>
      <c r="O80" s="403" t="str">
        <f>IF(B80="","",IF(VLOOKUP(B80,Datensatz!$C$2:$G$3103,5,FALSE)=0,"",VLOOKUP(B80,Datensatz!$C$2:$G$3103,5,FALSE)))</f>
        <v/>
      </c>
      <c r="Q80" s="10" t="str">
        <f t="shared" si="12"/>
        <v/>
      </c>
    </row>
    <row r="81" spans="1:17" ht="18" customHeight="1" x14ac:dyDescent="0.3">
      <c r="A81" s="142"/>
      <c r="B81" s="140"/>
      <c r="C81" s="141"/>
      <c r="D81" s="142"/>
      <c r="E81" s="9">
        <f>VLOOKUP(D81,Maske!$A$20:$B$220,2)</f>
        <v>0</v>
      </c>
      <c r="F81" s="13">
        <f t="shared" si="7"/>
        <v>0</v>
      </c>
      <c r="G81" s="14">
        <f>IF($C81="E",VLOOKUP($B81,Datensatz!$C$2:$K$2275,6,FALSE)*$E81,0)</f>
        <v>0</v>
      </c>
      <c r="H81" s="14">
        <f>IF($C81&lt;&gt;"E",0,IF($C81="E",IF($F81&gt;17.5,VLOOKUP($B81,Datensatz!$C$2:$K$2275,7,FALSE)*$E81,IF($F81=17.5,VLOOKUP($B81,Datensatz!$C$2:$K$2275,7,FALSE),0))))</f>
        <v>0</v>
      </c>
      <c r="I81" s="14">
        <f>IF($C81="B",VLOOKUP($B81,Datensatz!$C$2:$K$2275,8,FALSE)*$E81,0)</f>
        <v>0</v>
      </c>
      <c r="J81" s="14">
        <f>IF($C81&lt;&gt;"B",0,IF($C81="B",IF($F81&gt;17.5,VLOOKUP($B81,Datensatz!$C$2:$K$2275,9,FALSE)*$E81,IF($F81=17.5,VLOOKUP($B81,Datensatz!$C$2:$K$2275,9,FALSE),0))))</f>
        <v>0</v>
      </c>
      <c r="K81" s="15">
        <f t="shared" si="8"/>
        <v>0</v>
      </c>
      <c r="L81" s="14">
        <f t="shared" si="9"/>
        <v>0</v>
      </c>
      <c r="M81" s="14">
        <f t="shared" si="10"/>
        <v>0</v>
      </c>
      <c r="N81" s="402">
        <f t="shared" si="11"/>
        <v>0</v>
      </c>
      <c r="O81" s="403" t="str">
        <f>IF(B81="","",IF(VLOOKUP(B81,Datensatz!$C$2:$G$3103,5,FALSE)=0,"",VLOOKUP(B81,Datensatz!$C$2:$G$3103,5,FALSE)))</f>
        <v/>
      </c>
      <c r="Q81" s="10" t="str">
        <f t="shared" si="12"/>
        <v/>
      </c>
    </row>
    <row r="82" spans="1:17" ht="18" customHeight="1" x14ac:dyDescent="0.3">
      <c r="A82" s="142"/>
      <c r="B82" s="140"/>
      <c r="C82" s="141"/>
      <c r="D82" s="142"/>
      <c r="E82" s="9">
        <f>VLOOKUP(D82,Maske!$A$20:$B$220,2)</f>
        <v>0</v>
      </c>
      <c r="F82" s="13">
        <f t="shared" si="7"/>
        <v>0</v>
      </c>
      <c r="G82" s="14">
        <f>IF($C82="E",VLOOKUP($B82,Datensatz!$C$2:$K$2275,6,FALSE)*$E82,0)</f>
        <v>0</v>
      </c>
      <c r="H82" s="14">
        <f>IF($C82&lt;&gt;"E",0,IF($C82="E",IF($F82&gt;17.5,VLOOKUP($B82,Datensatz!$C$2:$K$2275,7,FALSE)*$E82,IF($F82=17.5,VLOOKUP($B82,Datensatz!$C$2:$K$2275,7,FALSE),0))))</f>
        <v>0</v>
      </c>
      <c r="I82" s="14">
        <f>IF($C82="B",VLOOKUP($B82,Datensatz!$C$2:$K$2275,8,FALSE)*$E82,0)</f>
        <v>0</v>
      </c>
      <c r="J82" s="14">
        <f>IF($C82&lt;&gt;"B",0,IF($C82="B",IF($F82&gt;17.5,VLOOKUP($B82,Datensatz!$C$2:$K$2275,9,FALSE)*$E82,IF($F82=17.5,VLOOKUP($B82,Datensatz!$C$2:$K$2275,9,FALSE),0))))</f>
        <v>0</v>
      </c>
      <c r="K82" s="15">
        <f t="shared" si="8"/>
        <v>0</v>
      </c>
      <c r="L82" s="14">
        <f t="shared" si="9"/>
        <v>0</v>
      </c>
      <c r="M82" s="14">
        <f t="shared" si="10"/>
        <v>0</v>
      </c>
      <c r="N82" s="402">
        <f t="shared" si="11"/>
        <v>0</v>
      </c>
      <c r="O82" s="403" t="str">
        <f>IF(B82="","",IF(VLOOKUP(B82,Datensatz!$C$2:$G$3103,5,FALSE)=0,"",VLOOKUP(B82,Datensatz!$C$2:$G$3103,5,FALSE)))</f>
        <v/>
      </c>
      <c r="Q82" s="10" t="str">
        <f t="shared" si="12"/>
        <v/>
      </c>
    </row>
    <row r="83" spans="1:17" ht="18" customHeight="1" x14ac:dyDescent="0.3">
      <c r="A83" s="142"/>
      <c r="B83" s="140"/>
      <c r="C83" s="141"/>
      <c r="D83" s="142"/>
      <c r="E83" s="9">
        <f>VLOOKUP(D83,Maske!$A$20:$B$220,2)</f>
        <v>0</v>
      </c>
      <c r="F83" s="13">
        <f t="shared" si="7"/>
        <v>0</v>
      </c>
      <c r="G83" s="14">
        <f>IF($C83="E",VLOOKUP($B83,Datensatz!$C$2:$K$2275,6,FALSE)*$E83,0)</f>
        <v>0</v>
      </c>
      <c r="H83" s="14">
        <f>IF($C83&lt;&gt;"E",0,IF($C83="E",IF($F83&gt;17.5,VLOOKUP($B83,Datensatz!$C$2:$K$2275,7,FALSE)*$E83,IF($F83=17.5,VLOOKUP($B83,Datensatz!$C$2:$K$2275,7,FALSE),0))))</f>
        <v>0</v>
      </c>
      <c r="I83" s="14">
        <f>IF($C83="B",VLOOKUP($B83,Datensatz!$C$2:$K$2275,8,FALSE)*$E83,0)</f>
        <v>0</v>
      </c>
      <c r="J83" s="14">
        <f>IF($C83&lt;&gt;"B",0,IF($C83="B",IF($F83&gt;17.5,VLOOKUP($B83,Datensatz!$C$2:$K$2275,9,FALSE)*$E83,IF($F83=17.5,VLOOKUP($B83,Datensatz!$C$2:$K$2275,9,FALSE),0))))</f>
        <v>0</v>
      </c>
      <c r="K83" s="15">
        <f t="shared" si="8"/>
        <v>0</v>
      </c>
      <c r="L83" s="14">
        <f t="shared" si="9"/>
        <v>0</v>
      </c>
      <c r="M83" s="14">
        <f t="shared" si="10"/>
        <v>0</v>
      </c>
      <c r="N83" s="402">
        <f t="shared" si="11"/>
        <v>0</v>
      </c>
      <c r="O83" s="403" t="str">
        <f>IF(B83="","",IF(VLOOKUP(B83,Datensatz!$C$2:$G$3103,5,FALSE)=0,"",VLOOKUP(B83,Datensatz!$C$2:$G$3103,5,FALSE)))</f>
        <v/>
      </c>
      <c r="Q83" s="10" t="str">
        <f t="shared" si="12"/>
        <v/>
      </c>
    </row>
    <row r="84" spans="1:17" ht="18" customHeight="1" x14ac:dyDescent="0.3">
      <c r="A84" s="142"/>
      <c r="B84" s="140"/>
      <c r="C84" s="141"/>
      <c r="D84" s="142"/>
      <c r="E84" s="9">
        <f>VLOOKUP(D84,Maske!$A$20:$B$220,2)</f>
        <v>0</v>
      </c>
      <c r="F84" s="13">
        <f t="shared" si="7"/>
        <v>0</v>
      </c>
      <c r="G84" s="14">
        <f>IF($C84="E",VLOOKUP($B84,Datensatz!$C$2:$K$2275,6,FALSE)*$E84,0)</f>
        <v>0</v>
      </c>
      <c r="H84" s="14">
        <f>IF($C84&lt;&gt;"E",0,IF($C84="E",IF($F84&gt;17.5,VLOOKUP($B84,Datensatz!$C$2:$K$2275,7,FALSE)*$E84,IF($F84=17.5,VLOOKUP($B84,Datensatz!$C$2:$K$2275,7,FALSE),0))))</f>
        <v>0</v>
      </c>
      <c r="I84" s="14">
        <f>IF($C84="B",VLOOKUP($B84,Datensatz!$C$2:$K$2275,8,FALSE)*$E84,0)</f>
        <v>0</v>
      </c>
      <c r="J84" s="14">
        <f>IF($C84&lt;&gt;"B",0,IF($C84="B",IF($F84&gt;17.5,VLOOKUP($B84,Datensatz!$C$2:$K$2275,9,FALSE)*$E84,IF($F84=17.5,VLOOKUP($B84,Datensatz!$C$2:$K$2275,9,FALSE),0))))</f>
        <v>0</v>
      </c>
      <c r="K84" s="15">
        <f t="shared" si="8"/>
        <v>0</v>
      </c>
      <c r="L84" s="14">
        <f t="shared" si="9"/>
        <v>0</v>
      </c>
      <c r="M84" s="14">
        <f t="shared" si="10"/>
        <v>0</v>
      </c>
      <c r="N84" s="402">
        <f t="shared" si="11"/>
        <v>0</v>
      </c>
      <c r="O84" s="403" t="str">
        <f>IF(B84="","",IF(VLOOKUP(B84,Datensatz!$C$2:$G$3103,5,FALSE)=0,"",VLOOKUP(B84,Datensatz!$C$2:$G$3103,5,FALSE)))</f>
        <v/>
      </c>
      <c r="Q84" s="10" t="str">
        <f t="shared" si="12"/>
        <v/>
      </c>
    </row>
    <row r="85" spans="1:17" ht="18" customHeight="1" x14ac:dyDescent="0.3">
      <c r="A85" s="142"/>
      <c r="B85" s="140"/>
      <c r="C85" s="141"/>
      <c r="D85" s="142"/>
      <c r="E85" s="9">
        <f>VLOOKUP(D85,Maske!$A$20:$B$220,2)</f>
        <v>0</v>
      </c>
      <c r="F85" s="13">
        <f t="shared" si="7"/>
        <v>0</v>
      </c>
      <c r="G85" s="14">
        <f>IF($C85="E",VLOOKUP($B85,Datensatz!$C$2:$K$2275,6,FALSE)*$E85,0)</f>
        <v>0</v>
      </c>
      <c r="H85" s="14">
        <f>IF($C85&lt;&gt;"E",0,IF($C85="E",IF($F85&gt;17.5,VLOOKUP($B85,Datensatz!$C$2:$K$2275,7,FALSE)*$E85,IF($F85=17.5,VLOOKUP($B85,Datensatz!$C$2:$K$2275,7,FALSE),0))))</f>
        <v>0</v>
      </c>
      <c r="I85" s="14">
        <f>IF($C85="B",VLOOKUP($B85,Datensatz!$C$2:$K$2275,8,FALSE)*$E85,0)</f>
        <v>0</v>
      </c>
      <c r="J85" s="14">
        <f>IF($C85&lt;&gt;"B",0,IF($C85="B",IF($F85&gt;17.5,VLOOKUP($B85,Datensatz!$C$2:$K$2275,9,FALSE)*$E85,IF($F85=17.5,VLOOKUP($B85,Datensatz!$C$2:$K$2275,9,FALSE),0))))</f>
        <v>0</v>
      </c>
      <c r="K85" s="15">
        <f t="shared" si="8"/>
        <v>0</v>
      </c>
      <c r="L85" s="14">
        <f t="shared" si="9"/>
        <v>0</v>
      </c>
      <c r="M85" s="14">
        <f t="shared" si="10"/>
        <v>0</v>
      </c>
      <c r="N85" s="402">
        <f t="shared" si="11"/>
        <v>0</v>
      </c>
      <c r="O85" s="403" t="str">
        <f>IF(B85="","",IF(VLOOKUP(B85,Datensatz!$C$2:$G$3103,5,FALSE)=0,"",VLOOKUP(B85,Datensatz!$C$2:$G$3103,5,FALSE)))</f>
        <v/>
      </c>
      <c r="Q85" s="10" t="str">
        <f t="shared" si="12"/>
        <v/>
      </c>
    </row>
    <row r="86" spans="1:17" ht="18" customHeight="1" x14ac:dyDescent="0.3">
      <c r="A86" s="142"/>
      <c r="B86" s="140"/>
      <c r="C86" s="141"/>
      <c r="D86" s="142"/>
      <c r="E86" s="9">
        <f>VLOOKUP(D86,Maske!$A$20:$B$220,2)</f>
        <v>0</v>
      </c>
      <c r="F86" s="13">
        <f t="shared" si="7"/>
        <v>0</v>
      </c>
      <c r="G86" s="14">
        <f>IF($C86="E",VLOOKUP($B86,Datensatz!$C$2:$K$2275,6,FALSE)*$E86,0)</f>
        <v>0</v>
      </c>
      <c r="H86" s="14">
        <f>IF($C86&lt;&gt;"E",0,IF($C86="E",IF($F86&gt;17.5,VLOOKUP($B86,Datensatz!$C$2:$K$2275,7,FALSE)*$E86,IF($F86=17.5,VLOOKUP($B86,Datensatz!$C$2:$K$2275,7,FALSE),0))))</f>
        <v>0</v>
      </c>
      <c r="I86" s="14">
        <f>IF($C86="B",VLOOKUP($B86,Datensatz!$C$2:$K$2275,8,FALSE)*$E86,0)</f>
        <v>0</v>
      </c>
      <c r="J86" s="14">
        <f>IF($C86&lt;&gt;"B",0,IF($C86="B",IF($F86&gt;17.5,VLOOKUP($B86,Datensatz!$C$2:$K$2275,9,FALSE)*$E86,IF($F86=17.5,VLOOKUP($B86,Datensatz!$C$2:$K$2275,9,FALSE),0))))</f>
        <v>0</v>
      </c>
      <c r="K86" s="15">
        <f t="shared" si="8"/>
        <v>0</v>
      </c>
      <c r="L86" s="14">
        <f t="shared" si="9"/>
        <v>0</v>
      </c>
      <c r="M86" s="14">
        <f t="shared" si="10"/>
        <v>0</v>
      </c>
      <c r="N86" s="402">
        <f t="shared" si="11"/>
        <v>0</v>
      </c>
      <c r="O86" s="403" t="str">
        <f>IF(B86="","",IF(VLOOKUP(B86,Datensatz!$C$2:$G$3103,5,FALSE)=0,"",VLOOKUP(B86,Datensatz!$C$2:$G$3103,5,FALSE)))</f>
        <v/>
      </c>
      <c r="Q86" s="10" t="str">
        <f t="shared" si="12"/>
        <v/>
      </c>
    </row>
    <row r="87" spans="1:17" ht="18" customHeight="1" x14ac:dyDescent="0.3">
      <c r="A87" s="142"/>
      <c r="B87" s="140"/>
      <c r="C87" s="141"/>
      <c r="D87" s="142"/>
      <c r="E87" s="9">
        <f>VLOOKUP(D87,Maske!$A$20:$B$220,2)</f>
        <v>0</v>
      </c>
      <c r="F87" s="13">
        <f t="shared" si="7"/>
        <v>0</v>
      </c>
      <c r="G87" s="14">
        <f>IF($C87="E",VLOOKUP($B87,Datensatz!$C$2:$K$2275,6,FALSE)*$E87,0)</f>
        <v>0</v>
      </c>
      <c r="H87" s="14">
        <f>IF($C87&lt;&gt;"E",0,IF($C87="E",IF($F87&gt;17.5,VLOOKUP($B87,Datensatz!$C$2:$K$2275,7,FALSE)*$E87,IF($F87=17.5,VLOOKUP($B87,Datensatz!$C$2:$K$2275,7,FALSE),0))))</f>
        <v>0</v>
      </c>
      <c r="I87" s="14">
        <f>IF($C87="B",VLOOKUP($B87,Datensatz!$C$2:$K$2275,8,FALSE)*$E87,0)</f>
        <v>0</v>
      </c>
      <c r="J87" s="14">
        <f>IF($C87&lt;&gt;"B",0,IF($C87="B",IF($F87&gt;17.5,VLOOKUP($B87,Datensatz!$C$2:$K$2275,9,FALSE)*$E87,IF($F87=17.5,VLOOKUP($B87,Datensatz!$C$2:$K$2275,9,FALSE),0))))</f>
        <v>0</v>
      </c>
      <c r="K87" s="15">
        <f t="shared" si="8"/>
        <v>0</v>
      </c>
      <c r="L87" s="14">
        <f t="shared" si="9"/>
        <v>0</v>
      </c>
      <c r="M87" s="14">
        <f t="shared" si="10"/>
        <v>0</v>
      </c>
      <c r="N87" s="402">
        <f t="shared" si="11"/>
        <v>0</v>
      </c>
      <c r="O87" s="403" t="str">
        <f>IF(B87="","",IF(VLOOKUP(B87,Datensatz!$C$2:$G$3103,5,FALSE)=0,"",VLOOKUP(B87,Datensatz!$C$2:$G$3103,5,FALSE)))</f>
        <v/>
      </c>
      <c r="Q87" s="10" t="str">
        <f t="shared" si="12"/>
        <v/>
      </c>
    </row>
    <row r="88" spans="1:17" ht="18" customHeight="1" x14ac:dyDescent="0.3">
      <c r="A88" s="142"/>
      <c r="B88" s="140"/>
      <c r="C88" s="141"/>
      <c r="D88" s="142"/>
      <c r="E88" s="9">
        <f>VLOOKUP(D88,Maske!$A$20:$B$220,2)</f>
        <v>0</v>
      </c>
      <c r="F88" s="13">
        <f t="shared" si="7"/>
        <v>0</v>
      </c>
      <c r="G88" s="14">
        <f>IF($C88="E",VLOOKUP($B88,Datensatz!$C$2:$K$2275,6,FALSE)*$E88,0)</f>
        <v>0</v>
      </c>
      <c r="H88" s="14">
        <f>IF($C88&lt;&gt;"E",0,IF($C88="E",IF($F88&gt;17.5,VLOOKUP($B88,Datensatz!$C$2:$K$2275,7,FALSE)*$E88,IF($F88=17.5,VLOOKUP($B88,Datensatz!$C$2:$K$2275,7,FALSE),0))))</f>
        <v>0</v>
      </c>
      <c r="I88" s="14">
        <f>IF($C88="B",VLOOKUP($B88,Datensatz!$C$2:$K$2275,8,FALSE)*$E88,0)</f>
        <v>0</v>
      </c>
      <c r="J88" s="14">
        <f>IF($C88&lt;&gt;"B",0,IF($C88="B",IF($F88&gt;17.5,VLOOKUP($B88,Datensatz!$C$2:$K$2275,9,FALSE)*$E88,IF($F88=17.5,VLOOKUP($B88,Datensatz!$C$2:$K$2275,9,FALSE),0))))</f>
        <v>0</v>
      </c>
      <c r="K88" s="15">
        <f t="shared" si="8"/>
        <v>0</v>
      </c>
      <c r="L88" s="14">
        <f t="shared" si="9"/>
        <v>0</v>
      </c>
      <c r="M88" s="14">
        <f t="shared" si="10"/>
        <v>0</v>
      </c>
      <c r="N88" s="402">
        <f t="shared" si="11"/>
        <v>0</v>
      </c>
      <c r="O88" s="403" t="str">
        <f>IF(B88="","",IF(VLOOKUP(B88,Datensatz!$C$2:$G$3103,5,FALSE)=0,"",VLOOKUP(B88,Datensatz!$C$2:$G$3103,5,FALSE)))</f>
        <v/>
      </c>
      <c r="Q88" s="10" t="str">
        <f t="shared" si="12"/>
        <v/>
      </c>
    </row>
    <row r="89" spans="1:17" ht="18" customHeight="1" x14ac:dyDescent="0.3">
      <c r="A89" s="142"/>
      <c r="B89" s="140"/>
      <c r="C89" s="141"/>
      <c r="D89" s="142"/>
      <c r="E89" s="9">
        <f>VLOOKUP(D89,Maske!$A$20:$B$220,2)</f>
        <v>0</v>
      </c>
      <c r="F89" s="13">
        <f t="shared" si="7"/>
        <v>0</v>
      </c>
      <c r="G89" s="14">
        <f>IF($C89="E",VLOOKUP($B89,Datensatz!$C$2:$K$2275,6,FALSE)*$E89,0)</f>
        <v>0</v>
      </c>
      <c r="H89" s="14">
        <f>IF($C89&lt;&gt;"E",0,IF($C89="E",IF($F89&gt;17.5,VLOOKUP($B89,Datensatz!$C$2:$K$2275,7,FALSE)*$E89,IF($F89=17.5,VLOOKUP($B89,Datensatz!$C$2:$K$2275,7,FALSE),0))))</f>
        <v>0</v>
      </c>
      <c r="I89" s="14">
        <f>IF($C89="B",VLOOKUP($B89,Datensatz!$C$2:$K$2275,8,FALSE)*$E89,0)</f>
        <v>0</v>
      </c>
      <c r="J89" s="14">
        <f>IF($C89&lt;&gt;"B",0,IF($C89="B",IF($F89&gt;17.5,VLOOKUP($B89,Datensatz!$C$2:$K$2275,9,FALSE)*$E89,IF($F89=17.5,VLOOKUP($B89,Datensatz!$C$2:$K$2275,9,FALSE),0))))</f>
        <v>0</v>
      </c>
      <c r="K89" s="15">
        <f t="shared" si="8"/>
        <v>0</v>
      </c>
      <c r="L89" s="14">
        <f t="shared" si="9"/>
        <v>0</v>
      </c>
      <c r="M89" s="14">
        <f t="shared" si="10"/>
        <v>0</v>
      </c>
      <c r="N89" s="402">
        <f t="shared" si="11"/>
        <v>0</v>
      </c>
      <c r="O89" s="403" t="str">
        <f>IF(B89="","",IF(VLOOKUP(B89,Datensatz!$C$2:$G$3103,5,FALSE)=0,"",VLOOKUP(B89,Datensatz!$C$2:$G$3103,5,FALSE)))</f>
        <v/>
      </c>
      <c r="Q89" s="10" t="str">
        <f t="shared" si="12"/>
        <v/>
      </c>
    </row>
    <row r="90" spans="1:17" ht="18" customHeight="1" x14ac:dyDescent="0.3">
      <c r="A90" s="142"/>
      <c r="B90" s="140"/>
      <c r="C90" s="141"/>
      <c r="D90" s="142"/>
      <c r="E90" s="9">
        <f>VLOOKUP(D90,Maske!$A$20:$B$220,2)</f>
        <v>0</v>
      </c>
      <c r="F90" s="13">
        <f t="shared" si="7"/>
        <v>0</v>
      </c>
      <c r="G90" s="14">
        <f>IF($C90="E",VLOOKUP($B90,Datensatz!$C$2:$K$2275,6,FALSE)*$E90,0)</f>
        <v>0</v>
      </c>
      <c r="H90" s="14">
        <f>IF($C90&lt;&gt;"E",0,IF($C90="E",IF($F90&gt;17.5,VLOOKUP($B90,Datensatz!$C$2:$K$2275,7,FALSE)*$E90,IF($F90=17.5,VLOOKUP($B90,Datensatz!$C$2:$K$2275,7,FALSE),0))))</f>
        <v>0</v>
      </c>
      <c r="I90" s="14">
        <f>IF($C90="B",VLOOKUP($B90,Datensatz!$C$2:$K$2275,8,FALSE)*$E90,0)</f>
        <v>0</v>
      </c>
      <c r="J90" s="14">
        <f>IF($C90&lt;&gt;"B",0,IF($C90="B",IF($F90&gt;17.5,VLOOKUP($B90,Datensatz!$C$2:$K$2275,9,FALSE)*$E90,IF($F90=17.5,VLOOKUP($B90,Datensatz!$C$2:$K$2275,9,FALSE),0))))</f>
        <v>0</v>
      </c>
      <c r="K90" s="15">
        <f t="shared" si="8"/>
        <v>0</v>
      </c>
      <c r="L90" s="14">
        <f t="shared" si="9"/>
        <v>0</v>
      </c>
      <c r="M90" s="14">
        <f t="shared" si="10"/>
        <v>0</v>
      </c>
      <c r="N90" s="402">
        <f t="shared" si="11"/>
        <v>0</v>
      </c>
      <c r="O90" s="403" t="str">
        <f>IF(B90="","",IF(VLOOKUP(B90,Datensatz!$C$2:$G$3103,5,FALSE)=0,"",VLOOKUP(B90,Datensatz!$C$2:$G$3103,5,FALSE)))</f>
        <v/>
      </c>
      <c r="Q90" s="10" t="str">
        <f t="shared" si="12"/>
        <v/>
      </c>
    </row>
    <row r="91" spans="1:17" ht="18" customHeight="1" x14ac:dyDescent="0.3">
      <c r="A91" s="142"/>
      <c r="B91" s="140"/>
      <c r="C91" s="141"/>
      <c r="D91" s="142"/>
      <c r="E91" s="9">
        <f>VLOOKUP(D91,Maske!$A$20:$B$220,2)</f>
        <v>0</v>
      </c>
      <c r="F91" s="13">
        <f t="shared" si="7"/>
        <v>0</v>
      </c>
      <c r="G91" s="14">
        <f>IF($C91="E",VLOOKUP($B91,Datensatz!$C$2:$K$2275,6,FALSE)*$E91,0)</f>
        <v>0</v>
      </c>
      <c r="H91" s="14">
        <f>IF($C91&lt;&gt;"E",0,IF($C91="E",IF($F91&gt;17.5,VLOOKUP($B91,Datensatz!$C$2:$K$2275,7,FALSE)*$E91,IF($F91=17.5,VLOOKUP($B91,Datensatz!$C$2:$K$2275,7,FALSE),0))))</f>
        <v>0</v>
      </c>
      <c r="I91" s="14">
        <f>IF($C91="B",VLOOKUP($B91,Datensatz!$C$2:$K$2275,8,FALSE)*$E91,0)</f>
        <v>0</v>
      </c>
      <c r="J91" s="14">
        <f>IF($C91&lt;&gt;"B",0,IF($C91="B",IF($F91&gt;17.5,VLOOKUP($B91,Datensatz!$C$2:$K$2275,9,FALSE)*$E91,IF($F91=17.5,VLOOKUP($B91,Datensatz!$C$2:$K$2275,9,FALSE),0))))</f>
        <v>0</v>
      </c>
      <c r="K91" s="15">
        <f t="shared" si="8"/>
        <v>0</v>
      </c>
      <c r="L91" s="14">
        <f t="shared" si="9"/>
        <v>0</v>
      </c>
      <c r="M91" s="14">
        <f t="shared" si="10"/>
        <v>0</v>
      </c>
      <c r="N91" s="402">
        <f t="shared" si="11"/>
        <v>0</v>
      </c>
      <c r="O91" s="403" t="str">
        <f>IF(B91="","",IF(VLOOKUP(B91,Datensatz!$C$2:$G$3103,5,FALSE)=0,"",VLOOKUP(B91,Datensatz!$C$2:$G$3103,5,FALSE)))</f>
        <v/>
      </c>
      <c r="Q91" s="10" t="str">
        <f t="shared" si="12"/>
        <v/>
      </c>
    </row>
    <row r="92" spans="1:17" ht="18" customHeight="1" x14ac:dyDescent="0.3">
      <c r="A92" s="142"/>
      <c r="B92" s="140"/>
      <c r="C92" s="141"/>
      <c r="D92" s="142"/>
      <c r="E92" s="9">
        <f>VLOOKUP(D92,Maske!$A$20:$B$220,2)</f>
        <v>0</v>
      </c>
      <c r="F92" s="13">
        <f t="shared" si="7"/>
        <v>0</v>
      </c>
      <c r="G92" s="14">
        <f>IF($C92="E",VLOOKUP($B92,Datensatz!$C$2:$K$2275,6,FALSE)*$E92,0)</f>
        <v>0</v>
      </c>
      <c r="H92" s="14">
        <f>IF($C92&lt;&gt;"E",0,IF($C92="E",IF($F92&gt;17.5,VLOOKUP($B92,Datensatz!$C$2:$K$2275,7,FALSE)*$E92,IF($F92=17.5,VLOOKUP($B92,Datensatz!$C$2:$K$2275,7,FALSE),0))))</f>
        <v>0</v>
      </c>
      <c r="I92" s="14">
        <f>IF($C92="B",VLOOKUP($B92,Datensatz!$C$2:$K$2275,8,FALSE)*$E92,0)</f>
        <v>0</v>
      </c>
      <c r="J92" s="14">
        <f>IF($C92&lt;&gt;"B",0,IF($C92="B",IF($F92&gt;17.5,VLOOKUP($B92,Datensatz!$C$2:$K$2275,9,FALSE)*$E92,IF($F92=17.5,VLOOKUP($B92,Datensatz!$C$2:$K$2275,9,FALSE),0))))</f>
        <v>0</v>
      </c>
      <c r="K92" s="15">
        <f t="shared" si="8"/>
        <v>0</v>
      </c>
      <c r="L92" s="14">
        <f t="shared" si="9"/>
        <v>0</v>
      </c>
      <c r="M92" s="14">
        <f t="shared" si="10"/>
        <v>0</v>
      </c>
      <c r="N92" s="402">
        <f t="shared" si="11"/>
        <v>0</v>
      </c>
      <c r="O92" s="403" t="str">
        <f>IF(B92="","",IF(VLOOKUP(B92,Datensatz!$C$2:$G$3103,5,FALSE)=0,"",VLOOKUP(B92,Datensatz!$C$2:$G$3103,5,FALSE)))</f>
        <v/>
      </c>
      <c r="Q92" s="10" t="str">
        <f t="shared" si="12"/>
        <v/>
      </c>
    </row>
    <row r="93" spans="1:17" ht="18" customHeight="1" x14ac:dyDescent="0.3">
      <c r="A93" s="142"/>
      <c r="B93" s="140"/>
      <c r="C93" s="141"/>
      <c r="D93" s="142"/>
      <c r="E93" s="9">
        <f>VLOOKUP(D93,Maske!$A$20:$B$220,2)</f>
        <v>0</v>
      </c>
      <c r="F93" s="13">
        <f t="shared" si="7"/>
        <v>0</v>
      </c>
      <c r="G93" s="14">
        <f>IF($C93="E",VLOOKUP($B93,Datensatz!$C$2:$K$2275,6,FALSE)*$E93,0)</f>
        <v>0</v>
      </c>
      <c r="H93" s="14">
        <f>IF($C93&lt;&gt;"E",0,IF($C93="E",IF($F93&gt;17.5,VLOOKUP($B93,Datensatz!$C$2:$K$2275,7,FALSE)*$E93,IF($F93=17.5,VLOOKUP($B93,Datensatz!$C$2:$K$2275,7,FALSE),0))))</f>
        <v>0</v>
      </c>
      <c r="I93" s="14">
        <f>IF($C93="B",VLOOKUP($B93,Datensatz!$C$2:$K$2275,8,FALSE)*$E93,0)</f>
        <v>0</v>
      </c>
      <c r="J93" s="14">
        <f>IF($C93&lt;&gt;"B",0,IF($C93="B",IF($F93&gt;17.5,VLOOKUP($B93,Datensatz!$C$2:$K$2275,9,FALSE)*$E93,IF($F93=17.5,VLOOKUP($B93,Datensatz!$C$2:$K$2275,9,FALSE),0))))</f>
        <v>0</v>
      </c>
      <c r="K93" s="15">
        <f t="shared" si="8"/>
        <v>0</v>
      </c>
      <c r="L93" s="14">
        <f t="shared" si="9"/>
        <v>0</v>
      </c>
      <c r="M93" s="14">
        <f t="shared" si="10"/>
        <v>0</v>
      </c>
      <c r="N93" s="402">
        <f t="shared" si="11"/>
        <v>0</v>
      </c>
      <c r="O93" s="403" t="str">
        <f>IF(B93="","",IF(VLOOKUP(B93,Datensatz!$C$2:$G$3103,5,FALSE)=0,"",VLOOKUP(B93,Datensatz!$C$2:$G$3103,5,FALSE)))</f>
        <v/>
      </c>
      <c r="Q93" s="10" t="str">
        <f t="shared" si="12"/>
        <v/>
      </c>
    </row>
    <row r="94" spans="1:17" ht="18" customHeight="1" x14ac:dyDescent="0.3">
      <c r="A94" s="142"/>
      <c r="B94" s="140"/>
      <c r="C94" s="141"/>
      <c r="D94" s="142"/>
      <c r="E94" s="9">
        <f>VLOOKUP(D94,Maske!$A$20:$B$220,2)</f>
        <v>0</v>
      </c>
      <c r="F94" s="13">
        <f t="shared" si="7"/>
        <v>0</v>
      </c>
      <c r="G94" s="14">
        <f>IF($C94="E",VLOOKUP($B94,Datensatz!$C$2:$K$2275,6,FALSE)*$E94,0)</f>
        <v>0</v>
      </c>
      <c r="H94" s="14">
        <f>IF($C94&lt;&gt;"E",0,IF($C94="E",IF($F94&gt;17.5,VLOOKUP($B94,Datensatz!$C$2:$K$2275,7,FALSE)*$E94,IF($F94=17.5,VLOOKUP($B94,Datensatz!$C$2:$K$2275,7,FALSE),0))))</f>
        <v>0</v>
      </c>
      <c r="I94" s="14">
        <f>IF($C94="B",VLOOKUP($B94,Datensatz!$C$2:$K$2275,8,FALSE)*$E94,0)</f>
        <v>0</v>
      </c>
      <c r="J94" s="14">
        <f>IF($C94&lt;&gt;"B",0,IF($C94="B",IF($F94&gt;17.5,VLOOKUP($B94,Datensatz!$C$2:$K$2275,9,FALSE)*$E94,IF($F94=17.5,VLOOKUP($B94,Datensatz!$C$2:$K$2275,9,FALSE),0))))</f>
        <v>0</v>
      </c>
      <c r="K94" s="15">
        <f t="shared" si="8"/>
        <v>0</v>
      </c>
      <c r="L94" s="14">
        <f t="shared" si="9"/>
        <v>0</v>
      </c>
      <c r="M94" s="14">
        <f t="shared" si="10"/>
        <v>0</v>
      </c>
      <c r="N94" s="402">
        <f t="shared" si="11"/>
        <v>0</v>
      </c>
      <c r="O94" s="403" t="str">
        <f>IF(B94="","",IF(VLOOKUP(B94,Datensatz!$C$2:$G$3103,5,FALSE)=0,"",VLOOKUP(B94,Datensatz!$C$2:$G$3103,5,FALSE)))</f>
        <v/>
      </c>
      <c r="Q94" s="10" t="str">
        <f t="shared" si="12"/>
        <v/>
      </c>
    </row>
    <row r="95" spans="1:17" ht="18" customHeight="1" x14ac:dyDescent="0.3">
      <c r="A95" s="142"/>
      <c r="B95" s="140"/>
      <c r="C95" s="141"/>
      <c r="D95" s="142"/>
      <c r="E95" s="9">
        <f>VLOOKUP(D95,Maske!$A$20:$B$220,2)</f>
        <v>0</v>
      </c>
      <c r="F95" s="13">
        <f t="shared" ref="F95:F158" si="13">IF(OR(ISBLANK(D95),D95=0),0,D95/E95)</f>
        <v>0</v>
      </c>
      <c r="G95" s="14">
        <f>IF($C95="E",VLOOKUP($B95,Datensatz!$C$2:$K$2275,6,FALSE)*$E95,0)</f>
        <v>0</v>
      </c>
      <c r="H95" s="14">
        <f>IF($C95&lt;&gt;"E",0,IF($C95="E",IF($F95&gt;17.5,VLOOKUP($B95,Datensatz!$C$2:$K$2275,7,FALSE)*$E95,IF($F95=17.5,VLOOKUP($B95,Datensatz!$C$2:$K$2275,7,FALSE),0))))</f>
        <v>0</v>
      </c>
      <c r="I95" s="14">
        <f>IF($C95="B",VLOOKUP($B95,Datensatz!$C$2:$K$2275,8,FALSE)*$E95,0)</f>
        <v>0</v>
      </c>
      <c r="J95" s="14">
        <f>IF($C95&lt;&gt;"B",0,IF($C95="B",IF($F95&gt;17.5,VLOOKUP($B95,Datensatz!$C$2:$K$2275,9,FALSE)*$E95,IF($F95=17.5,VLOOKUP($B95,Datensatz!$C$2:$K$2275,9,FALSE),0))))</f>
        <v>0</v>
      </c>
      <c r="K95" s="15">
        <f t="shared" ref="K95:K158" si="14">SUM(G95:J95)</f>
        <v>0</v>
      </c>
      <c r="L95" s="14">
        <f t="shared" si="9"/>
        <v>0</v>
      </c>
      <c r="M95" s="14">
        <f t="shared" ref="M95:M158" si="15">IF(AND(F95 &gt;=16,F95 &lt;= 27,B95&lt;&gt;"3001.10",B95&lt;&gt;"3001.11",B95&lt;&gt;"3001.12"),E95,0)</f>
        <v>0</v>
      </c>
      <c r="N95" s="402">
        <f t="shared" ref="N95:N158" si="16">IF(AND(F95&gt;27,B95&lt;&gt;"3001.10",B95&lt;&gt;"3001.11",B95&lt;&gt;"3001.12"),E95,0)</f>
        <v>0</v>
      </c>
      <c r="O95" s="403" t="str">
        <f>IF(B95="","",IF(VLOOKUP(B95,Datensatz!$C$2:$G$3103,5,FALSE)=0,"",VLOOKUP(B95,Datensatz!$C$2:$G$3103,5,FALSE)))</f>
        <v/>
      </c>
      <c r="Q95" s="10" t="str">
        <f t="shared" si="12"/>
        <v/>
      </c>
    </row>
    <row r="96" spans="1:17" ht="18" customHeight="1" x14ac:dyDescent="0.3">
      <c r="A96" s="142"/>
      <c r="B96" s="140"/>
      <c r="C96" s="141"/>
      <c r="D96" s="142"/>
      <c r="E96" s="9">
        <f>VLOOKUP(D96,Maske!$A$20:$B$220,2)</f>
        <v>0</v>
      </c>
      <c r="F96" s="13">
        <f t="shared" si="13"/>
        <v>0</v>
      </c>
      <c r="G96" s="14">
        <f>IF($C96="E",VLOOKUP($B96,Datensatz!$C$2:$K$2275,6,FALSE)*$E96,0)</f>
        <v>0</v>
      </c>
      <c r="H96" s="14">
        <f>IF($C96&lt;&gt;"E",0,IF($C96="E",IF($F96&gt;17.5,VLOOKUP($B96,Datensatz!$C$2:$K$2275,7,FALSE)*$E96,IF($F96=17.5,VLOOKUP($B96,Datensatz!$C$2:$K$2275,7,FALSE),0))))</f>
        <v>0</v>
      </c>
      <c r="I96" s="14">
        <f>IF($C96="B",VLOOKUP($B96,Datensatz!$C$2:$K$2275,8,FALSE)*$E96,0)</f>
        <v>0</v>
      </c>
      <c r="J96" s="14">
        <f>IF($C96&lt;&gt;"B",0,IF($C96="B",IF($F96&gt;17.5,VLOOKUP($B96,Datensatz!$C$2:$K$2275,9,FALSE)*$E96,IF($F96=17.5,VLOOKUP($B96,Datensatz!$C$2:$K$2275,9,FALSE),0))))</f>
        <v>0</v>
      </c>
      <c r="K96" s="15">
        <f t="shared" si="14"/>
        <v>0</v>
      </c>
      <c r="L96" s="14">
        <f t="shared" ref="L96:L159" si="17">IF(AND(F96&lt;16,E96&lt;&gt;"",B96&lt;&gt;"3000.10",B96&lt;&gt;"3001.10",B96&lt;&gt;"3001.11",B96&lt;&gt;"3001.12",B96&lt;&gt;"3002.10",B96&lt;&gt;"3004.10",B96&lt;&gt;"3007.10",B96&lt;&gt;"3009.10",B96&lt;&gt;"3014.10",B96&lt;&gt;"3017.10",B96&lt;&gt;"3021.10",B96&lt;&gt;"3022.10",B96&lt;&gt;"3026.10",B96&lt;&gt;"3028.10"),E96,0)</f>
        <v>0</v>
      </c>
      <c r="M96" s="14">
        <f t="shared" si="15"/>
        <v>0</v>
      </c>
      <c r="N96" s="402">
        <f t="shared" si="16"/>
        <v>0</v>
      </c>
      <c r="O96" s="403" t="str">
        <f>IF(B96="","",IF(VLOOKUP(B96,Datensatz!$C$2:$G$3103,5,FALSE)=0,"",VLOOKUP(B96,Datensatz!$C$2:$G$3103,5,FALSE)))</f>
        <v/>
      </c>
      <c r="Q96" s="10" t="str">
        <f t="shared" ref="Q96:Q159" si="18">IF(B96="3001.10","Vorsicht: JoA nur in Zeilen 19 bis 22 eintragen!",IF(B96="3001.11","Vorsicht: JoA nur in Zeilen 19 bis 22 eintragen!",IF(B96="3001.12","Vorsicht: JoA nur in Zeilen 19 bis 22 eintragen!","")))</f>
        <v/>
      </c>
    </row>
    <row r="97" spans="1:17" ht="18" customHeight="1" x14ac:dyDescent="0.3">
      <c r="A97" s="142"/>
      <c r="B97" s="140"/>
      <c r="C97" s="141"/>
      <c r="D97" s="142"/>
      <c r="E97" s="9">
        <f>VLOOKUP(D97,Maske!$A$20:$B$220,2)</f>
        <v>0</v>
      </c>
      <c r="F97" s="13">
        <f t="shared" si="13"/>
        <v>0</v>
      </c>
      <c r="G97" s="14">
        <f>IF($C97="E",VLOOKUP($B97,Datensatz!$C$2:$K$2275,6,FALSE)*$E97,0)</f>
        <v>0</v>
      </c>
      <c r="H97" s="14">
        <f>IF($C97&lt;&gt;"E",0,IF($C97="E",IF($F97&gt;17.5,VLOOKUP($B97,Datensatz!$C$2:$K$2275,7,FALSE)*$E97,IF($F97=17.5,VLOOKUP($B97,Datensatz!$C$2:$K$2275,7,FALSE),0))))</f>
        <v>0</v>
      </c>
      <c r="I97" s="14">
        <f>IF($C97="B",VLOOKUP($B97,Datensatz!$C$2:$K$2275,8,FALSE)*$E97,0)</f>
        <v>0</v>
      </c>
      <c r="J97" s="14">
        <f>IF($C97&lt;&gt;"B",0,IF($C97="B",IF($F97&gt;17.5,VLOOKUP($B97,Datensatz!$C$2:$K$2275,9,FALSE)*$E97,IF($F97=17.5,VLOOKUP($B97,Datensatz!$C$2:$K$2275,9,FALSE),0))))</f>
        <v>0</v>
      </c>
      <c r="K97" s="15">
        <f t="shared" si="14"/>
        <v>0</v>
      </c>
      <c r="L97" s="14">
        <f t="shared" si="17"/>
        <v>0</v>
      </c>
      <c r="M97" s="14">
        <f t="shared" si="15"/>
        <v>0</v>
      </c>
      <c r="N97" s="402">
        <f t="shared" si="16"/>
        <v>0</v>
      </c>
      <c r="O97" s="403" t="str">
        <f>IF(B97="","",IF(VLOOKUP(B97,Datensatz!$C$2:$G$3103,5,FALSE)=0,"",VLOOKUP(B97,Datensatz!$C$2:$G$3103,5,FALSE)))</f>
        <v/>
      </c>
      <c r="Q97" s="10" t="str">
        <f t="shared" si="18"/>
        <v/>
      </c>
    </row>
    <row r="98" spans="1:17" ht="18" customHeight="1" x14ac:dyDescent="0.3">
      <c r="A98" s="142"/>
      <c r="B98" s="140"/>
      <c r="C98" s="141"/>
      <c r="D98" s="142"/>
      <c r="E98" s="9">
        <f>VLOOKUP(D98,Maske!$A$20:$B$220,2)</f>
        <v>0</v>
      </c>
      <c r="F98" s="13">
        <f t="shared" si="13"/>
        <v>0</v>
      </c>
      <c r="G98" s="14">
        <f>IF($C98="E",VLOOKUP($B98,Datensatz!$C$2:$K$2275,6,FALSE)*$E98,0)</f>
        <v>0</v>
      </c>
      <c r="H98" s="14">
        <f>IF($C98&lt;&gt;"E",0,IF($C98="E",IF($F98&gt;17.5,VLOOKUP($B98,Datensatz!$C$2:$K$2275,7,FALSE)*$E98,IF($F98=17.5,VLOOKUP($B98,Datensatz!$C$2:$K$2275,7,FALSE),0))))</f>
        <v>0</v>
      </c>
      <c r="I98" s="14">
        <f>IF($C98="B",VLOOKUP($B98,Datensatz!$C$2:$K$2275,8,FALSE)*$E98,0)</f>
        <v>0</v>
      </c>
      <c r="J98" s="14">
        <f>IF($C98&lt;&gt;"B",0,IF($C98="B",IF($F98&gt;17.5,VLOOKUP($B98,Datensatz!$C$2:$K$2275,9,FALSE)*$E98,IF($F98=17.5,VLOOKUP($B98,Datensatz!$C$2:$K$2275,9,FALSE),0))))</f>
        <v>0</v>
      </c>
      <c r="K98" s="15">
        <f t="shared" si="14"/>
        <v>0</v>
      </c>
      <c r="L98" s="14">
        <f t="shared" si="17"/>
        <v>0</v>
      </c>
      <c r="M98" s="14">
        <f t="shared" si="15"/>
        <v>0</v>
      </c>
      <c r="N98" s="402">
        <f t="shared" si="16"/>
        <v>0</v>
      </c>
      <c r="O98" s="403" t="str">
        <f>IF(B98="","",IF(VLOOKUP(B98,Datensatz!$C$2:$G$3103,5,FALSE)=0,"",VLOOKUP(B98,Datensatz!$C$2:$G$3103,5,FALSE)))</f>
        <v/>
      </c>
      <c r="Q98" s="10" t="str">
        <f t="shared" si="18"/>
        <v/>
      </c>
    </row>
    <row r="99" spans="1:17" ht="18" customHeight="1" x14ac:dyDescent="0.3">
      <c r="A99" s="142"/>
      <c r="B99" s="140"/>
      <c r="C99" s="141"/>
      <c r="D99" s="142"/>
      <c r="E99" s="9">
        <f>VLOOKUP(D99,Maske!$A$20:$B$220,2)</f>
        <v>0</v>
      </c>
      <c r="F99" s="13">
        <f t="shared" si="13"/>
        <v>0</v>
      </c>
      <c r="G99" s="14">
        <f>IF($C99="E",VLOOKUP($B99,Datensatz!$C$2:$K$2275,6,FALSE)*$E99,0)</f>
        <v>0</v>
      </c>
      <c r="H99" s="14">
        <f>IF($C99&lt;&gt;"E",0,IF($C99="E",IF($F99&gt;17.5,VLOOKUP($B99,Datensatz!$C$2:$K$2275,7,FALSE)*$E99,IF($F99=17.5,VLOOKUP($B99,Datensatz!$C$2:$K$2275,7,FALSE),0))))</f>
        <v>0</v>
      </c>
      <c r="I99" s="14">
        <f>IF($C99="B",VLOOKUP($B99,Datensatz!$C$2:$K$2275,8,FALSE)*$E99,0)</f>
        <v>0</v>
      </c>
      <c r="J99" s="14">
        <f>IF($C99&lt;&gt;"B",0,IF($C99="B",IF($F99&gt;17.5,VLOOKUP($B99,Datensatz!$C$2:$K$2275,9,FALSE)*$E99,IF($F99=17.5,VLOOKUP($B99,Datensatz!$C$2:$K$2275,9,FALSE),0))))</f>
        <v>0</v>
      </c>
      <c r="K99" s="15">
        <f t="shared" si="14"/>
        <v>0</v>
      </c>
      <c r="L99" s="14">
        <f t="shared" si="17"/>
        <v>0</v>
      </c>
      <c r="M99" s="14">
        <f t="shared" si="15"/>
        <v>0</v>
      </c>
      <c r="N99" s="402">
        <f t="shared" si="16"/>
        <v>0</v>
      </c>
      <c r="O99" s="403" t="str">
        <f>IF(B99="","",IF(VLOOKUP(B99,Datensatz!$C$2:$G$3103,5,FALSE)=0,"",VLOOKUP(B99,Datensatz!$C$2:$G$3103,5,FALSE)))</f>
        <v/>
      </c>
      <c r="Q99" s="10" t="str">
        <f t="shared" si="18"/>
        <v/>
      </c>
    </row>
    <row r="100" spans="1:17" ht="18" customHeight="1" x14ac:dyDescent="0.3">
      <c r="A100" s="142"/>
      <c r="B100" s="140"/>
      <c r="C100" s="141"/>
      <c r="D100" s="142"/>
      <c r="E100" s="9">
        <f>VLOOKUP(D100,Maske!$A$20:$B$220,2)</f>
        <v>0</v>
      </c>
      <c r="F100" s="13">
        <f t="shared" si="13"/>
        <v>0</v>
      </c>
      <c r="G100" s="14">
        <f>IF($C100="E",VLOOKUP($B100,Datensatz!$C$2:$K$2275,6,FALSE)*$E100,0)</f>
        <v>0</v>
      </c>
      <c r="H100" s="14">
        <f>IF($C100&lt;&gt;"E",0,IF($C100="E",IF($F100&gt;17.5,VLOOKUP($B100,Datensatz!$C$2:$K$2275,7,FALSE)*$E100,IF($F100=17.5,VLOOKUP($B100,Datensatz!$C$2:$K$2275,7,FALSE),0))))</f>
        <v>0</v>
      </c>
      <c r="I100" s="14">
        <f>IF($C100="B",VLOOKUP($B100,Datensatz!$C$2:$K$2275,8,FALSE)*$E100,0)</f>
        <v>0</v>
      </c>
      <c r="J100" s="14">
        <f>IF($C100&lt;&gt;"B",0,IF($C100="B",IF($F100&gt;17.5,VLOOKUP($B100,Datensatz!$C$2:$K$2275,9,FALSE)*$E100,IF($F100=17.5,VLOOKUP($B100,Datensatz!$C$2:$K$2275,9,FALSE),0))))</f>
        <v>0</v>
      </c>
      <c r="K100" s="15">
        <f t="shared" si="14"/>
        <v>0</v>
      </c>
      <c r="L100" s="14">
        <f t="shared" si="17"/>
        <v>0</v>
      </c>
      <c r="M100" s="14">
        <f t="shared" si="15"/>
        <v>0</v>
      </c>
      <c r="N100" s="402">
        <f t="shared" si="16"/>
        <v>0</v>
      </c>
      <c r="O100" s="403" t="str">
        <f>IF(B100="","",IF(VLOOKUP(B100,Datensatz!$C$2:$G$3103,5,FALSE)=0,"",VLOOKUP(B100,Datensatz!$C$2:$G$3103,5,FALSE)))</f>
        <v/>
      </c>
      <c r="Q100" s="10" t="str">
        <f t="shared" si="18"/>
        <v/>
      </c>
    </row>
    <row r="101" spans="1:17" ht="18" customHeight="1" x14ac:dyDescent="0.3">
      <c r="A101" s="7"/>
      <c r="B101" s="140"/>
      <c r="C101" s="141"/>
      <c r="D101" s="142"/>
      <c r="E101" s="9">
        <f>VLOOKUP(D101,Maske!$A$20:$B$220,2)</f>
        <v>0</v>
      </c>
      <c r="F101" s="13">
        <f t="shared" si="13"/>
        <v>0</v>
      </c>
      <c r="G101" s="14">
        <f>IF($C101="E",VLOOKUP($B101,Datensatz!$C$2:$K$2275,6,FALSE)*$E101,0)</f>
        <v>0</v>
      </c>
      <c r="H101" s="14">
        <f>IF($C101&lt;&gt;"E",0,IF($C101="E",IF($F101&gt;17.5,VLOOKUP($B101,Datensatz!$C$2:$K$2275,7,FALSE)*$E101,IF($F101=17.5,VLOOKUP($B101,Datensatz!$C$2:$K$2275,7,FALSE),0))))</f>
        <v>0</v>
      </c>
      <c r="I101" s="14">
        <f>IF($C101="B",VLOOKUP($B101,Datensatz!$C$2:$K$2275,8,FALSE)*$E101,0)</f>
        <v>0</v>
      </c>
      <c r="J101" s="14">
        <f>IF($C101&lt;&gt;"B",0,IF($C101="B",IF($F101&gt;17.5,VLOOKUP($B101,Datensatz!$C$2:$K$2275,9,FALSE)*$E101,IF($F101=17.5,VLOOKUP($B101,Datensatz!$C$2:$K$2275,9,FALSE),0))))</f>
        <v>0</v>
      </c>
      <c r="K101" s="15">
        <f t="shared" si="14"/>
        <v>0</v>
      </c>
      <c r="L101" s="14">
        <f t="shared" si="17"/>
        <v>0</v>
      </c>
      <c r="M101" s="14">
        <f t="shared" si="15"/>
        <v>0</v>
      </c>
      <c r="N101" s="402">
        <f t="shared" si="16"/>
        <v>0</v>
      </c>
      <c r="O101" s="403" t="str">
        <f>IF(B101="","",IF(VLOOKUP(B101,Datensatz!$C$2:$G$3103,5,FALSE)=0,"",VLOOKUP(B101,Datensatz!$C$2:$G$3103,5,FALSE)))</f>
        <v/>
      </c>
      <c r="Q101" s="10" t="str">
        <f t="shared" si="18"/>
        <v/>
      </c>
    </row>
    <row r="102" spans="1:17" ht="18" customHeight="1" x14ac:dyDescent="0.3">
      <c r="A102" s="7"/>
      <c r="B102" s="140"/>
      <c r="C102" s="141"/>
      <c r="D102" s="142"/>
      <c r="E102" s="9">
        <f>VLOOKUP(D102,Maske!$A$20:$B$220,2)</f>
        <v>0</v>
      </c>
      <c r="F102" s="13">
        <f t="shared" si="13"/>
        <v>0</v>
      </c>
      <c r="G102" s="14">
        <f>IF($C102="E",VLOOKUP($B102,Datensatz!$C$2:$K$2275,6,FALSE)*$E102,0)</f>
        <v>0</v>
      </c>
      <c r="H102" s="14">
        <f>IF($C102&lt;&gt;"E",0,IF($C102="E",IF($F102&gt;17.5,VLOOKUP($B102,Datensatz!$C$2:$K$2275,7,FALSE)*$E102,IF($F102=17.5,VLOOKUP($B102,Datensatz!$C$2:$K$2275,7,FALSE),0))))</f>
        <v>0</v>
      </c>
      <c r="I102" s="14">
        <f>IF($C102="B",VLOOKUP($B102,Datensatz!$C$2:$K$2275,8,FALSE)*$E102,0)</f>
        <v>0</v>
      </c>
      <c r="J102" s="14">
        <f>IF($C102&lt;&gt;"B",0,IF($C102="B",IF($F102&gt;17.5,VLOOKUP($B102,Datensatz!$C$2:$K$2275,9,FALSE)*$E102,IF($F102=17.5,VLOOKUP($B102,Datensatz!$C$2:$K$2275,9,FALSE),0))))</f>
        <v>0</v>
      </c>
      <c r="K102" s="15">
        <f t="shared" si="14"/>
        <v>0</v>
      </c>
      <c r="L102" s="14">
        <f t="shared" si="17"/>
        <v>0</v>
      </c>
      <c r="M102" s="14">
        <f t="shared" si="15"/>
        <v>0</v>
      </c>
      <c r="N102" s="402">
        <f t="shared" si="16"/>
        <v>0</v>
      </c>
      <c r="O102" s="403" t="str">
        <f>IF(B102="","",IF(VLOOKUP(B102,Datensatz!$C$2:$G$3103,5,FALSE)=0,"",VLOOKUP(B102,Datensatz!$C$2:$G$3103,5,FALSE)))</f>
        <v/>
      </c>
      <c r="Q102" s="10" t="str">
        <f t="shared" si="18"/>
        <v/>
      </c>
    </row>
    <row r="103" spans="1:17" ht="18" customHeight="1" x14ac:dyDescent="0.3">
      <c r="A103" s="7"/>
      <c r="B103" s="140"/>
      <c r="C103" s="141"/>
      <c r="D103" s="142"/>
      <c r="E103" s="9">
        <f>VLOOKUP(D103,Maske!$A$20:$B$220,2)</f>
        <v>0</v>
      </c>
      <c r="F103" s="13">
        <f t="shared" si="13"/>
        <v>0</v>
      </c>
      <c r="G103" s="14">
        <f>IF($C103="E",VLOOKUP($B103,Datensatz!$C$2:$K$2275,6,FALSE)*$E103,0)</f>
        <v>0</v>
      </c>
      <c r="H103" s="14">
        <f>IF($C103&lt;&gt;"E",0,IF($C103="E",IF($F103&gt;17.5,VLOOKUP($B103,Datensatz!$C$2:$K$2275,7,FALSE)*$E103,IF($F103=17.5,VLOOKUP($B103,Datensatz!$C$2:$K$2275,7,FALSE),0))))</f>
        <v>0</v>
      </c>
      <c r="I103" s="14">
        <f>IF($C103="B",VLOOKUP($B103,Datensatz!$C$2:$K$2275,8,FALSE)*$E103,0)</f>
        <v>0</v>
      </c>
      <c r="J103" s="14">
        <f>IF($C103&lt;&gt;"B",0,IF($C103="B",IF($F103&gt;17.5,VLOOKUP($B103,Datensatz!$C$2:$K$2275,9,FALSE)*$E103,IF($F103=17.5,VLOOKUP($B103,Datensatz!$C$2:$K$2275,9,FALSE),0))))</f>
        <v>0</v>
      </c>
      <c r="K103" s="15">
        <f t="shared" si="14"/>
        <v>0</v>
      </c>
      <c r="L103" s="14">
        <f t="shared" si="17"/>
        <v>0</v>
      </c>
      <c r="M103" s="14">
        <f t="shared" si="15"/>
        <v>0</v>
      </c>
      <c r="N103" s="402">
        <f t="shared" si="16"/>
        <v>0</v>
      </c>
      <c r="O103" s="403" t="str">
        <f>IF(B103="","",IF(VLOOKUP(B103,Datensatz!$C$2:$G$3103,5,FALSE)=0,"",VLOOKUP(B103,Datensatz!$C$2:$G$3103,5,FALSE)))</f>
        <v/>
      </c>
      <c r="Q103" s="10" t="str">
        <f t="shared" si="18"/>
        <v/>
      </c>
    </row>
    <row r="104" spans="1:17" ht="18" customHeight="1" x14ac:dyDescent="0.3">
      <c r="A104" s="7"/>
      <c r="B104" s="140"/>
      <c r="C104" s="141"/>
      <c r="D104" s="142"/>
      <c r="E104" s="9">
        <f>VLOOKUP(D104,Maske!$A$20:$B$220,2)</f>
        <v>0</v>
      </c>
      <c r="F104" s="13">
        <f t="shared" si="13"/>
        <v>0</v>
      </c>
      <c r="G104" s="14">
        <f>IF($C104="E",VLOOKUP($B104,Datensatz!$C$2:$K$2275,6,FALSE)*$E104,0)</f>
        <v>0</v>
      </c>
      <c r="H104" s="14">
        <f>IF($C104&lt;&gt;"E",0,IF($C104="E",IF($F104&gt;17.5,VLOOKUP($B104,Datensatz!$C$2:$K$2275,7,FALSE)*$E104,IF($F104=17.5,VLOOKUP($B104,Datensatz!$C$2:$K$2275,7,FALSE),0))))</f>
        <v>0</v>
      </c>
      <c r="I104" s="14">
        <f>IF($C104="B",VLOOKUP($B104,Datensatz!$C$2:$K$2275,8,FALSE)*$E104,0)</f>
        <v>0</v>
      </c>
      <c r="J104" s="14">
        <f>IF($C104&lt;&gt;"B",0,IF($C104="B",IF($F104&gt;17.5,VLOOKUP($B104,Datensatz!$C$2:$K$2275,9,FALSE)*$E104,IF($F104=17.5,VLOOKUP($B104,Datensatz!$C$2:$K$2275,9,FALSE),0))))</f>
        <v>0</v>
      </c>
      <c r="K104" s="15">
        <f t="shared" si="14"/>
        <v>0</v>
      </c>
      <c r="L104" s="14">
        <f t="shared" si="17"/>
        <v>0</v>
      </c>
      <c r="M104" s="14">
        <f t="shared" si="15"/>
        <v>0</v>
      </c>
      <c r="N104" s="402">
        <f t="shared" si="16"/>
        <v>0</v>
      </c>
      <c r="O104" s="403" t="str">
        <f>IF(B104="","",IF(VLOOKUP(B104,Datensatz!$C$2:$G$3103,5,FALSE)=0,"",VLOOKUP(B104,Datensatz!$C$2:$G$3103,5,FALSE)))</f>
        <v/>
      </c>
      <c r="Q104" s="10" t="str">
        <f t="shared" si="18"/>
        <v/>
      </c>
    </row>
    <row r="105" spans="1:17" ht="18" customHeight="1" x14ac:dyDescent="0.3">
      <c r="A105" s="7"/>
      <c r="B105" s="140"/>
      <c r="C105" s="141"/>
      <c r="D105" s="142"/>
      <c r="E105" s="9">
        <f>VLOOKUP(D105,Maske!$A$20:$B$220,2)</f>
        <v>0</v>
      </c>
      <c r="F105" s="13">
        <f t="shared" si="13"/>
        <v>0</v>
      </c>
      <c r="G105" s="14">
        <f>IF($C105="E",VLOOKUP($B105,Datensatz!$C$2:$K$2275,6,FALSE)*$E105,0)</f>
        <v>0</v>
      </c>
      <c r="H105" s="14">
        <f>IF($C105&lt;&gt;"E",0,IF($C105="E",IF($F105&gt;17.5,VLOOKUP($B105,Datensatz!$C$2:$K$2275,7,FALSE)*$E105,IF($F105=17.5,VLOOKUP($B105,Datensatz!$C$2:$K$2275,7,FALSE),0))))</f>
        <v>0</v>
      </c>
      <c r="I105" s="14">
        <f>IF($C105="B",VLOOKUP($B105,Datensatz!$C$2:$K$2275,8,FALSE)*$E105,0)</f>
        <v>0</v>
      </c>
      <c r="J105" s="14">
        <f>IF($C105&lt;&gt;"B",0,IF($C105="B",IF($F105&gt;17.5,VLOOKUP($B105,Datensatz!$C$2:$K$2275,9,FALSE)*$E105,IF($F105=17.5,VLOOKUP($B105,Datensatz!$C$2:$K$2275,9,FALSE),0))))</f>
        <v>0</v>
      </c>
      <c r="K105" s="15">
        <f t="shared" si="14"/>
        <v>0</v>
      </c>
      <c r="L105" s="14">
        <f t="shared" si="17"/>
        <v>0</v>
      </c>
      <c r="M105" s="14">
        <f t="shared" si="15"/>
        <v>0</v>
      </c>
      <c r="N105" s="402">
        <f t="shared" si="16"/>
        <v>0</v>
      </c>
      <c r="O105" s="403" t="str">
        <f>IF(B105="","",IF(VLOOKUP(B105,Datensatz!$C$2:$G$3103,5,FALSE)=0,"",VLOOKUP(B105,Datensatz!$C$2:$G$3103,5,FALSE)))</f>
        <v/>
      </c>
      <c r="Q105" s="10" t="str">
        <f t="shared" si="18"/>
        <v/>
      </c>
    </row>
    <row r="106" spans="1:17" ht="18" customHeight="1" x14ac:dyDescent="0.3">
      <c r="A106" s="7"/>
      <c r="B106" s="140"/>
      <c r="C106" s="141"/>
      <c r="D106" s="142"/>
      <c r="E106" s="9">
        <f>VLOOKUP(D106,Maske!$A$20:$B$220,2)</f>
        <v>0</v>
      </c>
      <c r="F106" s="13">
        <f t="shared" si="13"/>
        <v>0</v>
      </c>
      <c r="G106" s="14">
        <f>IF($C106="E",VLOOKUP($B106,Datensatz!$C$2:$K$2275,6,FALSE)*$E106,0)</f>
        <v>0</v>
      </c>
      <c r="H106" s="14">
        <f>IF($C106&lt;&gt;"E",0,IF($C106="E",IF($F106&gt;17.5,VLOOKUP($B106,Datensatz!$C$2:$K$2275,7,FALSE)*$E106,IF($F106=17.5,VLOOKUP($B106,Datensatz!$C$2:$K$2275,7,FALSE),0))))</f>
        <v>0</v>
      </c>
      <c r="I106" s="14">
        <f>IF($C106="B",VLOOKUP($B106,Datensatz!$C$2:$K$2275,8,FALSE)*$E106,0)</f>
        <v>0</v>
      </c>
      <c r="J106" s="14">
        <f>IF($C106&lt;&gt;"B",0,IF($C106="B",IF($F106&gt;17.5,VLOOKUP($B106,Datensatz!$C$2:$K$2275,9,FALSE)*$E106,IF($F106=17.5,VLOOKUP($B106,Datensatz!$C$2:$K$2275,9,FALSE),0))))</f>
        <v>0</v>
      </c>
      <c r="K106" s="15">
        <f t="shared" si="14"/>
        <v>0</v>
      </c>
      <c r="L106" s="14">
        <f t="shared" si="17"/>
        <v>0</v>
      </c>
      <c r="M106" s="14">
        <f t="shared" si="15"/>
        <v>0</v>
      </c>
      <c r="N106" s="402">
        <f t="shared" si="16"/>
        <v>0</v>
      </c>
      <c r="O106" s="403" t="str">
        <f>IF(B106="","",IF(VLOOKUP(B106,Datensatz!$C$2:$G$3103,5,FALSE)=0,"",VLOOKUP(B106,Datensatz!$C$2:$G$3103,5,FALSE)))</f>
        <v/>
      </c>
      <c r="Q106" s="10" t="str">
        <f t="shared" si="18"/>
        <v/>
      </c>
    </row>
    <row r="107" spans="1:17" ht="18" customHeight="1" x14ac:dyDescent="0.3">
      <c r="A107" s="7"/>
      <c r="B107" s="140"/>
      <c r="C107" s="141"/>
      <c r="D107" s="142"/>
      <c r="E107" s="9">
        <f>VLOOKUP(D107,Maske!$A$20:$B$220,2)</f>
        <v>0</v>
      </c>
      <c r="F107" s="13">
        <f t="shared" si="13"/>
        <v>0</v>
      </c>
      <c r="G107" s="14">
        <f>IF($C107="E",VLOOKUP($B107,Datensatz!$C$2:$K$2275,6,FALSE)*$E107,0)</f>
        <v>0</v>
      </c>
      <c r="H107" s="14">
        <f>IF($C107&lt;&gt;"E",0,IF($C107="E",IF($F107&gt;17.5,VLOOKUP($B107,Datensatz!$C$2:$K$2275,7,FALSE)*$E107,IF($F107=17.5,VLOOKUP($B107,Datensatz!$C$2:$K$2275,7,FALSE),0))))</f>
        <v>0</v>
      </c>
      <c r="I107" s="14">
        <f>IF($C107="B",VLOOKUP($B107,Datensatz!$C$2:$K$2275,8,FALSE)*$E107,0)</f>
        <v>0</v>
      </c>
      <c r="J107" s="14">
        <f>IF($C107&lt;&gt;"B",0,IF($C107="B",IF($F107&gt;17.5,VLOOKUP($B107,Datensatz!$C$2:$K$2275,9,FALSE)*$E107,IF($F107=17.5,VLOOKUP($B107,Datensatz!$C$2:$K$2275,9,FALSE),0))))</f>
        <v>0</v>
      </c>
      <c r="K107" s="15">
        <f t="shared" si="14"/>
        <v>0</v>
      </c>
      <c r="L107" s="14">
        <f t="shared" si="17"/>
        <v>0</v>
      </c>
      <c r="M107" s="14">
        <f t="shared" si="15"/>
        <v>0</v>
      </c>
      <c r="N107" s="402">
        <f t="shared" si="16"/>
        <v>0</v>
      </c>
      <c r="O107" s="403" t="str">
        <f>IF(B107="","",IF(VLOOKUP(B107,Datensatz!$C$2:$G$3103,5,FALSE)=0,"",VLOOKUP(B107,Datensatz!$C$2:$G$3103,5,FALSE)))</f>
        <v/>
      </c>
      <c r="Q107" s="10" t="str">
        <f t="shared" si="18"/>
        <v/>
      </c>
    </row>
    <row r="108" spans="1:17" ht="18" customHeight="1" x14ac:dyDescent="0.3">
      <c r="A108" s="7"/>
      <c r="B108" s="140"/>
      <c r="C108" s="141"/>
      <c r="D108" s="142"/>
      <c r="E108" s="9">
        <f>VLOOKUP(D108,Maske!$A$20:$B$220,2)</f>
        <v>0</v>
      </c>
      <c r="F108" s="13">
        <f t="shared" si="13"/>
        <v>0</v>
      </c>
      <c r="G108" s="14">
        <f>IF($C108="E",VLOOKUP($B108,Datensatz!$C$2:$K$2275,6,FALSE)*$E108,0)</f>
        <v>0</v>
      </c>
      <c r="H108" s="14">
        <f>IF($C108&lt;&gt;"E",0,IF($C108="E",IF($F108&gt;17.5,VLOOKUP($B108,Datensatz!$C$2:$K$2275,7,FALSE)*$E108,IF($F108=17.5,VLOOKUP($B108,Datensatz!$C$2:$K$2275,7,FALSE),0))))</f>
        <v>0</v>
      </c>
      <c r="I108" s="14">
        <f>IF($C108="B",VLOOKUP($B108,Datensatz!$C$2:$K$2275,8,FALSE)*$E108,0)</f>
        <v>0</v>
      </c>
      <c r="J108" s="14">
        <f>IF($C108&lt;&gt;"B",0,IF($C108="B",IF($F108&gt;17.5,VLOOKUP($B108,Datensatz!$C$2:$K$2275,9,FALSE)*$E108,IF($F108=17.5,VLOOKUP($B108,Datensatz!$C$2:$K$2275,9,FALSE),0))))</f>
        <v>0</v>
      </c>
      <c r="K108" s="15">
        <f t="shared" si="14"/>
        <v>0</v>
      </c>
      <c r="L108" s="14">
        <f t="shared" si="17"/>
        <v>0</v>
      </c>
      <c r="M108" s="14">
        <f t="shared" si="15"/>
        <v>0</v>
      </c>
      <c r="N108" s="402">
        <f t="shared" si="16"/>
        <v>0</v>
      </c>
      <c r="O108" s="403" t="str">
        <f>IF(B108="","",IF(VLOOKUP(B108,Datensatz!$C$2:$G$3103,5,FALSE)=0,"",VLOOKUP(B108,Datensatz!$C$2:$G$3103,5,FALSE)))</f>
        <v/>
      </c>
      <c r="Q108" s="10" t="str">
        <f t="shared" si="18"/>
        <v/>
      </c>
    </row>
    <row r="109" spans="1:17" ht="18" customHeight="1" x14ac:dyDescent="0.3">
      <c r="A109" s="7"/>
      <c r="B109" s="140"/>
      <c r="C109" s="141"/>
      <c r="D109" s="142"/>
      <c r="E109" s="9">
        <f>VLOOKUP(D109,Maske!$A$20:$B$220,2)</f>
        <v>0</v>
      </c>
      <c r="F109" s="13">
        <f t="shared" si="13"/>
        <v>0</v>
      </c>
      <c r="G109" s="14">
        <f>IF($C109="E",VLOOKUP($B109,Datensatz!$C$2:$K$2275,6,FALSE)*$E109,0)</f>
        <v>0</v>
      </c>
      <c r="H109" s="14">
        <f>IF($C109&lt;&gt;"E",0,IF($C109="E",IF($F109&gt;17.5,VLOOKUP($B109,Datensatz!$C$2:$K$2275,7,FALSE)*$E109,IF($F109=17.5,VLOOKUP($B109,Datensatz!$C$2:$K$2275,7,FALSE),0))))</f>
        <v>0</v>
      </c>
      <c r="I109" s="14">
        <f>IF($C109="B",VLOOKUP($B109,Datensatz!$C$2:$K$2275,8,FALSE)*$E109,0)</f>
        <v>0</v>
      </c>
      <c r="J109" s="14">
        <f>IF($C109&lt;&gt;"B",0,IF($C109="B",IF($F109&gt;17.5,VLOOKUP($B109,Datensatz!$C$2:$K$2275,9,FALSE)*$E109,IF($F109=17.5,VLOOKUP($B109,Datensatz!$C$2:$K$2275,9,FALSE),0))))</f>
        <v>0</v>
      </c>
      <c r="K109" s="15">
        <f t="shared" si="14"/>
        <v>0</v>
      </c>
      <c r="L109" s="14">
        <f t="shared" si="17"/>
        <v>0</v>
      </c>
      <c r="M109" s="14">
        <f t="shared" si="15"/>
        <v>0</v>
      </c>
      <c r="N109" s="402">
        <f t="shared" si="16"/>
        <v>0</v>
      </c>
      <c r="O109" s="403" t="str">
        <f>IF(B109="","",IF(VLOOKUP(B109,Datensatz!$C$2:$G$3103,5,FALSE)=0,"",VLOOKUP(B109,Datensatz!$C$2:$G$3103,5,FALSE)))</f>
        <v/>
      </c>
      <c r="Q109" s="10" t="str">
        <f t="shared" si="18"/>
        <v/>
      </c>
    </row>
    <row r="110" spans="1:17" ht="18" customHeight="1" x14ac:dyDescent="0.3">
      <c r="A110" s="7"/>
      <c r="B110" s="140"/>
      <c r="C110" s="141"/>
      <c r="D110" s="142"/>
      <c r="E110" s="9">
        <f>VLOOKUP(D110,Maske!$A$20:$B$220,2)</f>
        <v>0</v>
      </c>
      <c r="F110" s="13">
        <f t="shared" si="13"/>
        <v>0</v>
      </c>
      <c r="G110" s="14">
        <f>IF($C110="E",VLOOKUP($B110,Datensatz!$C$2:$K$2275,6,FALSE)*$E110,0)</f>
        <v>0</v>
      </c>
      <c r="H110" s="14">
        <f>IF($C110&lt;&gt;"E",0,IF($C110="E",IF($F110&gt;17.5,VLOOKUP($B110,Datensatz!$C$2:$K$2275,7,FALSE)*$E110,IF($F110=17.5,VLOOKUP($B110,Datensatz!$C$2:$K$2275,7,FALSE),0))))</f>
        <v>0</v>
      </c>
      <c r="I110" s="14">
        <f>IF($C110="B",VLOOKUP($B110,Datensatz!$C$2:$K$2275,8,FALSE)*$E110,0)</f>
        <v>0</v>
      </c>
      <c r="J110" s="14">
        <f>IF($C110&lt;&gt;"B",0,IF($C110="B",IF($F110&gt;17.5,VLOOKUP($B110,Datensatz!$C$2:$K$2275,9,FALSE)*$E110,IF($F110=17.5,VLOOKUP($B110,Datensatz!$C$2:$K$2275,9,FALSE),0))))</f>
        <v>0</v>
      </c>
      <c r="K110" s="15">
        <f t="shared" si="14"/>
        <v>0</v>
      </c>
      <c r="L110" s="14">
        <f t="shared" si="17"/>
        <v>0</v>
      </c>
      <c r="M110" s="14">
        <f t="shared" si="15"/>
        <v>0</v>
      </c>
      <c r="N110" s="402">
        <f t="shared" si="16"/>
        <v>0</v>
      </c>
      <c r="O110" s="403" t="str">
        <f>IF(B110="","",IF(VLOOKUP(B110,Datensatz!$C$2:$G$3103,5,FALSE)=0,"",VLOOKUP(B110,Datensatz!$C$2:$G$3103,5,FALSE)))</f>
        <v/>
      </c>
      <c r="Q110" s="10" t="str">
        <f t="shared" si="18"/>
        <v/>
      </c>
    </row>
    <row r="111" spans="1:17" ht="18" customHeight="1" x14ac:dyDescent="0.3">
      <c r="A111" s="7"/>
      <c r="B111" s="140"/>
      <c r="C111" s="141"/>
      <c r="D111" s="142"/>
      <c r="E111" s="9">
        <f>VLOOKUP(D111,Maske!$A$20:$B$220,2)</f>
        <v>0</v>
      </c>
      <c r="F111" s="13">
        <f t="shared" si="13"/>
        <v>0</v>
      </c>
      <c r="G111" s="14">
        <f>IF($C111="E",VLOOKUP($B111,Datensatz!$C$2:$K$2275,6,FALSE)*$E111,0)</f>
        <v>0</v>
      </c>
      <c r="H111" s="14">
        <f>IF($C111&lt;&gt;"E",0,IF($C111="E",IF($F111&gt;17.5,VLOOKUP($B111,Datensatz!$C$2:$K$2275,7,FALSE)*$E111,IF($F111=17.5,VLOOKUP($B111,Datensatz!$C$2:$K$2275,7,FALSE),0))))</f>
        <v>0</v>
      </c>
      <c r="I111" s="14">
        <f>IF($C111="B",VLOOKUP($B111,Datensatz!$C$2:$K$2275,8,FALSE)*$E111,0)</f>
        <v>0</v>
      </c>
      <c r="J111" s="14">
        <f>IF($C111&lt;&gt;"B",0,IF($C111="B",IF($F111&gt;17.5,VLOOKUP($B111,Datensatz!$C$2:$K$2275,9,FALSE)*$E111,IF($F111=17.5,VLOOKUP($B111,Datensatz!$C$2:$K$2275,9,FALSE),0))))</f>
        <v>0</v>
      </c>
      <c r="K111" s="15">
        <f t="shared" si="14"/>
        <v>0</v>
      </c>
      <c r="L111" s="14">
        <f t="shared" si="17"/>
        <v>0</v>
      </c>
      <c r="M111" s="14">
        <f t="shared" si="15"/>
        <v>0</v>
      </c>
      <c r="N111" s="402">
        <f t="shared" si="16"/>
        <v>0</v>
      </c>
      <c r="O111" s="403" t="str">
        <f>IF(B111="","",IF(VLOOKUP(B111,Datensatz!$C$2:$G$3103,5,FALSE)=0,"",VLOOKUP(B111,Datensatz!$C$2:$G$3103,5,FALSE)))</f>
        <v/>
      </c>
      <c r="Q111" s="10" t="str">
        <f t="shared" si="18"/>
        <v/>
      </c>
    </row>
    <row r="112" spans="1:17" ht="18" customHeight="1" x14ac:dyDescent="0.3">
      <c r="A112" s="7"/>
      <c r="B112" s="140"/>
      <c r="C112" s="141"/>
      <c r="D112" s="142"/>
      <c r="E112" s="9">
        <f>VLOOKUP(D112,Maske!$A$20:$B$220,2)</f>
        <v>0</v>
      </c>
      <c r="F112" s="13">
        <f t="shared" si="13"/>
        <v>0</v>
      </c>
      <c r="G112" s="14">
        <f>IF($C112="E",VLOOKUP($B112,Datensatz!$C$2:$K$2275,6,FALSE)*$E112,0)</f>
        <v>0</v>
      </c>
      <c r="H112" s="14">
        <f>IF($C112&lt;&gt;"E",0,IF($C112="E",IF($F112&gt;17.5,VLOOKUP($B112,Datensatz!$C$2:$K$2275,7,FALSE)*$E112,IF($F112=17.5,VLOOKUP($B112,Datensatz!$C$2:$K$2275,7,FALSE),0))))</f>
        <v>0</v>
      </c>
      <c r="I112" s="14">
        <f>IF($C112="B",VLOOKUP($B112,Datensatz!$C$2:$K$2275,8,FALSE)*$E112,0)</f>
        <v>0</v>
      </c>
      <c r="J112" s="14">
        <f>IF($C112&lt;&gt;"B",0,IF($C112="B",IF($F112&gt;17.5,VLOOKUP($B112,Datensatz!$C$2:$K$2275,9,FALSE)*$E112,IF($F112=17.5,VLOOKUP($B112,Datensatz!$C$2:$K$2275,9,FALSE),0))))</f>
        <v>0</v>
      </c>
      <c r="K112" s="15">
        <f t="shared" si="14"/>
        <v>0</v>
      </c>
      <c r="L112" s="14">
        <f t="shared" si="17"/>
        <v>0</v>
      </c>
      <c r="M112" s="14">
        <f t="shared" si="15"/>
        <v>0</v>
      </c>
      <c r="N112" s="402">
        <f t="shared" si="16"/>
        <v>0</v>
      </c>
      <c r="O112" s="403" t="str">
        <f>IF(B112="","",IF(VLOOKUP(B112,Datensatz!$C$2:$G$3103,5,FALSE)=0,"",VLOOKUP(B112,Datensatz!$C$2:$G$3103,5,FALSE)))</f>
        <v/>
      </c>
      <c r="Q112" s="10" t="str">
        <f t="shared" si="18"/>
        <v/>
      </c>
    </row>
    <row r="113" spans="1:17" ht="18" customHeight="1" x14ac:dyDescent="0.3">
      <c r="A113" s="7"/>
      <c r="B113" s="140"/>
      <c r="C113" s="141"/>
      <c r="D113" s="142"/>
      <c r="E113" s="9">
        <f>VLOOKUP(D113,Maske!$A$20:$B$220,2)</f>
        <v>0</v>
      </c>
      <c r="F113" s="13">
        <f t="shared" si="13"/>
        <v>0</v>
      </c>
      <c r="G113" s="14">
        <f>IF($C113="E",VLOOKUP($B113,Datensatz!$C$2:$K$2275,6,FALSE)*$E113,0)</f>
        <v>0</v>
      </c>
      <c r="H113" s="14">
        <f>IF($C113&lt;&gt;"E",0,IF($C113="E",IF($F113&gt;17.5,VLOOKUP($B113,Datensatz!$C$2:$K$2275,7,FALSE)*$E113,IF($F113=17.5,VLOOKUP($B113,Datensatz!$C$2:$K$2275,7,FALSE),0))))</f>
        <v>0</v>
      </c>
      <c r="I113" s="14">
        <f>IF($C113="B",VLOOKUP($B113,Datensatz!$C$2:$K$2275,8,FALSE)*$E113,0)</f>
        <v>0</v>
      </c>
      <c r="J113" s="14">
        <f>IF($C113&lt;&gt;"B",0,IF($C113="B",IF($F113&gt;17.5,VLOOKUP($B113,Datensatz!$C$2:$K$2275,9,FALSE)*$E113,IF($F113=17.5,VLOOKUP($B113,Datensatz!$C$2:$K$2275,9,FALSE),0))))</f>
        <v>0</v>
      </c>
      <c r="K113" s="15">
        <f t="shared" si="14"/>
        <v>0</v>
      </c>
      <c r="L113" s="14">
        <f t="shared" si="17"/>
        <v>0</v>
      </c>
      <c r="M113" s="14">
        <f t="shared" si="15"/>
        <v>0</v>
      </c>
      <c r="N113" s="402">
        <f t="shared" si="16"/>
        <v>0</v>
      </c>
      <c r="O113" s="403" t="str">
        <f>IF(B113="","",IF(VLOOKUP(B113,Datensatz!$C$2:$G$3103,5,FALSE)=0,"",VLOOKUP(B113,Datensatz!$C$2:$G$3103,5,FALSE)))</f>
        <v/>
      </c>
      <c r="Q113" s="10" t="str">
        <f t="shared" si="18"/>
        <v/>
      </c>
    </row>
    <row r="114" spans="1:17" ht="18" customHeight="1" x14ac:dyDescent="0.3">
      <c r="A114" s="7"/>
      <c r="B114" s="140"/>
      <c r="C114" s="141"/>
      <c r="D114" s="142"/>
      <c r="E114" s="9">
        <f>VLOOKUP(D114,Maske!$A$20:$B$220,2)</f>
        <v>0</v>
      </c>
      <c r="F114" s="13">
        <f t="shared" si="13"/>
        <v>0</v>
      </c>
      <c r="G114" s="14">
        <f>IF($C114="E",VLOOKUP($B114,Datensatz!$C$2:$K$2275,6,FALSE)*$E114,0)</f>
        <v>0</v>
      </c>
      <c r="H114" s="14">
        <f>IF($C114&lt;&gt;"E",0,IF($C114="E",IF($F114&gt;17.5,VLOOKUP($B114,Datensatz!$C$2:$K$2275,7,FALSE)*$E114,IF($F114=17.5,VLOOKUP($B114,Datensatz!$C$2:$K$2275,7,FALSE),0))))</f>
        <v>0</v>
      </c>
      <c r="I114" s="14">
        <f>IF($C114="B",VLOOKUP($B114,Datensatz!$C$2:$K$2275,8,FALSE)*$E114,0)</f>
        <v>0</v>
      </c>
      <c r="J114" s="14">
        <f>IF($C114&lt;&gt;"B",0,IF($C114="B",IF($F114&gt;17.5,VLOOKUP($B114,Datensatz!$C$2:$K$2275,9,FALSE)*$E114,IF($F114=17.5,VLOOKUP($B114,Datensatz!$C$2:$K$2275,9,FALSE),0))))</f>
        <v>0</v>
      </c>
      <c r="K114" s="15">
        <f t="shared" si="14"/>
        <v>0</v>
      </c>
      <c r="L114" s="14">
        <f t="shared" si="17"/>
        <v>0</v>
      </c>
      <c r="M114" s="14">
        <f t="shared" si="15"/>
        <v>0</v>
      </c>
      <c r="N114" s="402">
        <f t="shared" si="16"/>
        <v>0</v>
      </c>
      <c r="O114" s="403" t="str">
        <f>IF(B114="","",IF(VLOOKUP(B114,Datensatz!$C$2:$G$3103,5,FALSE)=0,"",VLOOKUP(B114,Datensatz!$C$2:$G$3103,5,FALSE)))</f>
        <v/>
      </c>
      <c r="Q114" s="10" t="str">
        <f t="shared" si="18"/>
        <v/>
      </c>
    </row>
    <row r="115" spans="1:17" ht="18" customHeight="1" x14ac:dyDescent="0.3">
      <c r="A115" s="7"/>
      <c r="B115" s="140"/>
      <c r="C115" s="141"/>
      <c r="D115" s="142"/>
      <c r="E115" s="9">
        <f>VLOOKUP(D115,Maske!$A$20:$B$220,2)</f>
        <v>0</v>
      </c>
      <c r="F115" s="13">
        <f t="shared" si="13"/>
        <v>0</v>
      </c>
      <c r="G115" s="14">
        <f>IF($C115="E",VLOOKUP($B115,Datensatz!$C$2:$K$2275,6,FALSE)*$E115,0)</f>
        <v>0</v>
      </c>
      <c r="H115" s="14">
        <f>IF($C115&lt;&gt;"E",0,IF($C115="E",IF($F115&gt;17.5,VLOOKUP($B115,Datensatz!$C$2:$K$2275,7,FALSE)*$E115,IF($F115=17.5,VLOOKUP($B115,Datensatz!$C$2:$K$2275,7,FALSE),0))))</f>
        <v>0</v>
      </c>
      <c r="I115" s="14">
        <f>IF($C115="B",VLOOKUP($B115,Datensatz!$C$2:$K$2275,8,FALSE)*$E115,0)</f>
        <v>0</v>
      </c>
      <c r="J115" s="14">
        <f>IF($C115&lt;&gt;"B",0,IF($C115="B",IF($F115&gt;17.5,VLOOKUP($B115,Datensatz!$C$2:$K$2275,9,FALSE)*$E115,IF($F115=17.5,VLOOKUP($B115,Datensatz!$C$2:$K$2275,9,FALSE),0))))</f>
        <v>0</v>
      </c>
      <c r="K115" s="15">
        <f t="shared" si="14"/>
        <v>0</v>
      </c>
      <c r="L115" s="14">
        <f t="shared" si="17"/>
        <v>0</v>
      </c>
      <c r="M115" s="14">
        <f t="shared" si="15"/>
        <v>0</v>
      </c>
      <c r="N115" s="402">
        <f t="shared" si="16"/>
        <v>0</v>
      </c>
      <c r="O115" s="403" t="str">
        <f>IF(B115="","",IF(VLOOKUP(B115,Datensatz!$C$2:$G$3103,5,FALSE)=0,"",VLOOKUP(B115,Datensatz!$C$2:$G$3103,5,FALSE)))</f>
        <v/>
      </c>
      <c r="Q115" s="10" t="str">
        <f t="shared" si="18"/>
        <v/>
      </c>
    </row>
    <row r="116" spans="1:17" ht="18" customHeight="1" x14ac:dyDescent="0.3">
      <c r="A116" s="7"/>
      <c r="B116" s="140"/>
      <c r="C116" s="141"/>
      <c r="D116" s="142"/>
      <c r="E116" s="9">
        <f>VLOOKUP(D116,Maske!$A$20:$B$220,2)</f>
        <v>0</v>
      </c>
      <c r="F116" s="13">
        <f t="shared" si="13"/>
        <v>0</v>
      </c>
      <c r="G116" s="14">
        <f>IF($C116="E",VLOOKUP($B116,Datensatz!$C$2:$K$2275,6,FALSE)*$E116,0)</f>
        <v>0</v>
      </c>
      <c r="H116" s="14">
        <f>IF($C116&lt;&gt;"E",0,IF($C116="E",IF($F116&gt;17.5,VLOOKUP($B116,Datensatz!$C$2:$K$2275,7,FALSE)*$E116,IF($F116=17.5,VLOOKUP($B116,Datensatz!$C$2:$K$2275,7,FALSE),0))))</f>
        <v>0</v>
      </c>
      <c r="I116" s="14">
        <f>IF($C116="B",VLOOKUP($B116,Datensatz!$C$2:$K$2275,8,FALSE)*$E116,0)</f>
        <v>0</v>
      </c>
      <c r="J116" s="14">
        <f>IF($C116&lt;&gt;"B",0,IF($C116="B",IF($F116&gt;17.5,VLOOKUP($B116,Datensatz!$C$2:$K$2275,9,FALSE)*$E116,IF($F116=17.5,VLOOKUP($B116,Datensatz!$C$2:$K$2275,9,FALSE),0))))</f>
        <v>0</v>
      </c>
      <c r="K116" s="15">
        <f t="shared" si="14"/>
        <v>0</v>
      </c>
      <c r="L116" s="14">
        <f t="shared" si="17"/>
        <v>0</v>
      </c>
      <c r="M116" s="14">
        <f t="shared" si="15"/>
        <v>0</v>
      </c>
      <c r="N116" s="402">
        <f t="shared" si="16"/>
        <v>0</v>
      </c>
      <c r="O116" s="403" t="str">
        <f>IF(B116="","",IF(VLOOKUP(B116,Datensatz!$C$2:$G$3103,5,FALSE)=0,"",VLOOKUP(B116,Datensatz!$C$2:$G$3103,5,FALSE)))</f>
        <v/>
      </c>
      <c r="Q116" s="10" t="str">
        <f t="shared" si="18"/>
        <v/>
      </c>
    </row>
    <row r="117" spans="1:17" ht="18" customHeight="1" x14ac:dyDescent="0.3">
      <c r="A117" s="7"/>
      <c r="B117" s="140"/>
      <c r="C117" s="141"/>
      <c r="D117" s="142"/>
      <c r="E117" s="9">
        <f>VLOOKUP(D117,Maske!$A$20:$B$220,2)</f>
        <v>0</v>
      </c>
      <c r="F117" s="13">
        <f t="shared" si="13"/>
        <v>0</v>
      </c>
      <c r="G117" s="14">
        <f>IF($C117="E",VLOOKUP($B117,Datensatz!$C$2:$K$2275,6,FALSE)*$E117,0)</f>
        <v>0</v>
      </c>
      <c r="H117" s="14">
        <f>IF($C117&lt;&gt;"E",0,IF($C117="E",IF($F117&gt;17.5,VLOOKUP($B117,Datensatz!$C$2:$K$2275,7,FALSE)*$E117,IF($F117=17.5,VLOOKUP($B117,Datensatz!$C$2:$K$2275,7,FALSE),0))))</f>
        <v>0</v>
      </c>
      <c r="I117" s="14">
        <f>IF($C117="B",VLOOKUP($B117,Datensatz!$C$2:$K$2275,8,FALSE)*$E117,0)</f>
        <v>0</v>
      </c>
      <c r="J117" s="14">
        <f>IF($C117&lt;&gt;"B",0,IF($C117="B",IF($F117&gt;17.5,VLOOKUP($B117,Datensatz!$C$2:$K$2275,9,FALSE)*$E117,IF($F117=17.5,VLOOKUP($B117,Datensatz!$C$2:$K$2275,9,FALSE),0))))</f>
        <v>0</v>
      </c>
      <c r="K117" s="15">
        <f t="shared" si="14"/>
        <v>0</v>
      </c>
      <c r="L117" s="14">
        <f t="shared" si="17"/>
        <v>0</v>
      </c>
      <c r="M117" s="14">
        <f t="shared" si="15"/>
        <v>0</v>
      </c>
      <c r="N117" s="402">
        <f t="shared" si="16"/>
        <v>0</v>
      </c>
      <c r="O117" s="403" t="str">
        <f>IF(B117="","",IF(VLOOKUP(B117,Datensatz!$C$2:$G$3103,5,FALSE)=0,"",VLOOKUP(B117,Datensatz!$C$2:$G$3103,5,FALSE)))</f>
        <v/>
      </c>
      <c r="Q117" s="10" t="str">
        <f t="shared" si="18"/>
        <v/>
      </c>
    </row>
    <row r="118" spans="1:17" ht="18" customHeight="1" x14ac:dyDescent="0.3">
      <c r="A118" s="7"/>
      <c r="B118" s="140"/>
      <c r="C118" s="141"/>
      <c r="D118" s="142"/>
      <c r="E118" s="9">
        <f>VLOOKUP(D118,Maske!$A$20:$B$220,2)</f>
        <v>0</v>
      </c>
      <c r="F118" s="13">
        <f t="shared" si="13"/>
        <v>0</v>
      </c>
      <c r="G118" s="14">
        <f>IF($C118="E",VLOOKUP($B118,Datensatz!$C$2:$K$2275,6,FALSE)*$E118,0)</f>
        <v>0</v>
      </c>
      <c r="H118" s="14">
        <f>IF($C118&lt;&gt;"E",0,IF($C118="E",IF($F118&gt;17.5,VLOOKUP($B118,Datensatz!$C$2:$K$2275,7,FALSE)*$E118,IF($F118=17.5,VLOOKUP($B118,Datensatz!$C$2:$K$2275,7,FALSE),0))))</f>
        <v>0</v>
      </c>
      <c r="I118" s="14">
        <f>IF($C118="B",VLOOKUP($B118,Datensatz!$C$2:$K$2275,8,FALSE)*$E118,0)</f>
        <v>0</v>
      </c>
      <c r="J118" s="14">
        <f>IF($C118&lt;&gt;"B",0,IF($C118="B",IF($F118&gt;17.5,VLOOKUP($B118,Datensatz!$C$2:$K$2275,9,FALSE)*$E118,IF($F118=17.5,VLOOKUP($B118,Datensatz!$C$2:$K$2275,9,FALSE),0))))</f>
        <v>0</v>
      </c>
      <c r="K118" s="15">
        <f t="shared" si="14"/>
        <v>0</v>
      </c>
      <c r="L118" s="14">
        <f t="shared" si="17"/>
        <v>0</v>
      </c>
      <c r="M118" s="14">
        <f t="shared" si="15"/>
        <v>0</v>
      </c>
      <c r="N118" s="402">
        <f t="shared" si="16"/>
        <v>0</v>
      </c>
      <c r="O118" s="403" t="str">
        <f>IF(B118="","",IF(VLOOKUP(B118,Datensatz!$C$2:$G$3103,5,FALSE)=0,"",VLOOKUP(B118,Datensatz!$C$2:$G$3103,5,FALSE)))</f>
        <v/>
      </c>
      <c r="Q118" s="10" t="str">
        <f t="shared" si="18"/>
        <v/>
      </c>
    </row>
    <row r="119" spans="1:17" ht="18" customHeight="1" x14ac:dyDescent="0.3">
      <c r="A119" s="7"/>
      <c r="B119" s="140"/>
      <c r="C119" s="141"/>
      <c r="D119" s="142"/>
      <c r="E119" s="9">
        <f>VLOOKUP(D119,Maske!$A$20:$B$220,2)</f>
        <v>0</v>
      </c>
      <c r="F119" s="13">
        <f t="shared" si="13"/>
        <v>0</v>
      </c>
      <c r="G119" s="14">
        <f>IF($C119="E",VLOOKUP($B119,Datensatz!$C$2:$K$2275,6,FALSE)*$E119,0)</f>
        <v>0</v>
      </c>
      <c r="H119" s="14">
        <f>IF($C119&lt;&gt;"E",0,IF($C119="E",IF($F119&gt;17.5,VLOOKUP($B119,Datensatz!$C$2:$K$2275,7,FALSE)*$E119,IF($F119=17.5,VLOOKUP($B119,Datensatz!$C$2:$K$2275,7,FALSE),0))))</f>
        <v>0</v>
      </c>
      <c r="I119" s="14">
        <f>IF($C119="B",VLOOKUP($B119,Datensatz!$C$2:$K$2275,8,FALSE)*$E119,0)</f>
        <v>0</v>
      </c>
      <c r="J119" s="14">
        <f>IF($C119&lt;&gt;"B",0,IF($C119="B",IF($F119&gt;17.5,VLOOKUP($B119,Datensatz!$C$2:$K$2275,9,FALSE)*$E119,IF($F119=17.5,VLOOKUP($B119,Datensatz!$C$2:$K$2275,9,FALSE),0))))</f>
        <v>0</v>
      </c>
      <c r="K119" s="15">
        <f t="shared" si="14"/>
        <v>0</v>
      </c>
      <c r="L119" s="14">
        <f t="shared" si="17"/>
        <v>0</v>
      </c>
      <c r="M119" s="14">
        <f t="shared" si="15"/>
        <v>0</v>
      </c>
      <c r="N119" s="402">
        <f t="shared" si="16"/>
        <v>0</v>
      </c>
      <c r="O119" s="403" t="str">
        <f>IF(B119="","",IF(VLOOKUP(B119,Datensatz!$C$2:$G$3103,5,FALSE)=0,"",VLOOKUP(B119,Datensatz!$C$2:$G$3103,5,FALSE)))</f>
        <v/>
      </c>
      <c r="Q119" s="10" t="str">
        <f t="shared" si="18"/>
        <v/>
      </c>
    </row>
    <row r="120" spans="1:17" ht="18" customHeight="1" x14ac:dyDescent="0.3">
      <c r="A120" s="7"/>
      <c r="B120" s="140"/>
      <c r="C120" s="141"/>
      <c r="D120" s="142"/>
      <c r="E120" s="9">
        <f>VLOOKUP(D120,Maske!$A$20:$B$220,2)</f>
        <v>0</v>
      </c>
      <c r="F120" s="13">
        <f t="shared" si="13"/>
        <v>0</v>
      </c>
      <c r="G120" s="14">
        <f>IF($C120="E",VLOOKUP($B120,Datensatz!$C$2:$K$2275,6,FALSE)*$E120,0)</f>
        <v>0</v>
      </c>
      <c r="H120" s="14">
        <f>IF($C120&lt;&gt;"E",0,IF($C120="E",IF($F120&gt;17.5,VLOOKUP($B120,Datensatz!$C$2:$K$2275,7,FALSE)*$E120,IF($F120=17.5,VLOOKUP($B120,Datensatz!$C$2:$K$2275,7,FALSE),0))))</f>
        <v>0</v>
      </c>
      <c r="I120" s="14">
        <f>IF($C120="B",VLOOKUP($B120,Datensatz!$C$2:$K$2275,8,FALSE)*$E120,0)</f>
        <v>0</v>
      </c>
      <c r="J120" s="14">
        <f>IF($C120&lt;&gt;"B",0,IF($C120="B",IF($F120&gt;17.5,VLOOKUP($B120,Datensatz!$C$2:$K$2275,9,FALSE)*$E120,IF($F120=17.5,VLOOKUP($B120,Datensatz!$C$2:$K$2275,9,FALSE),0))))</f>
        <v>0</v>
      </c>
      <c r="K120" s="15">
        <f t="shared" si="14"/>
        <v>0</v>
      </c>
      <c r="L120" s="14">
        <f t="shared" si="17"/>
        <v>0</v>
      </c>
      <c r="M120" s="14">
        <f t="shared" si="15"/>
        <v>0</v>
      </c>
      <c r="N120" s="402">
        <f t="shared" si="16"/>
        <v>0</v>
      </c>
      <c r="O120" s="403" t="str">
        <f>IF(B120="","",IF(VLOOKUP(B120,Datensatz!$C$2:$G$3103,5,FALSE)=0,"",VLOOKUP(B120,Datensatz!$C$2:$G$3103,5,FALSE)))</f>
        <v/>
      </c>
      <c r="Q120" s="10" t="str">
        <f t="shared" si="18"/>
        <v/>
      </c>
    </row>
    <row r="121" spans="1:17" ht="18" customHeight="1" x14ac:dyDescent="0.3">
      <c r="A121" s="7"/>
      <c r="B121" s="140"/>
      <c r="C121" s="141"/>
      <c r="D121" s="142"/>
      <c r="E121" s="9">
        <f>VLOOKUP(D121,Maske!$A$20:$B$220,2)</f>
        <v>0</v>
      </c>
      <c r="F121" s="13">
        <f t="shared" si="13"/>
        <v>0</v>
      </c>
      <c r="G121" s="14">
        <f>IF($C121="E",VLOOKUP($B121,Datensatz!$C$2:$K$2275,6,FALSE)*$E121,0)</f>
        <v>0</v>
      </c>
      <c r="H121" s="14">
        <f>IF($C121&lt;&gt;"E",0,IF($C121="E",IF($F121&gt;17.5,VLOOKUP($B121,Datensatz!$C$2:$K$2275,7,FALSE)*$E121,IF($F121=17.5,VLOOKUP($B121,Datensatz!$C$2:$K$2275,7,FALSE),0))))</f>
        <v>0</v>
      </c>
      <c r="I121" s="14">
        <f>IF($C121="B",VLOOKUP($B121,Datensatz!$C$2:$K$2275,8,FALSE)*$E121,0)</f>
        <v>0</v>
      </c>
      <c r="J121" s="14">
        <f>IF($C121&lt;&gt;"B",0,IF($C121="B",IF($F121&gt;17.5,VLOOKUP($B121,Datensatz!$C$2:$K$2275,9,FALSE)*$E121,IF($F121=17.5,VLOOKUP($B121,Datensatz!$C$2:$K$2275,9,FALSE),0))))</f>
        <v>0</v>
      </c>
      <c r="K121" s="15">
        <f t="shared" si="14"/>
        <v>0</v>
      </c>
      <c r="L121" s="14">
        <f t="shared" si="17"/>
        <v>0</v>
      </c>
      <c r="M121" s="14">
        <f t="shared" si="15"/>
        <v>0</v>
      </c>
      <c r="N121" s="402">
        <f t="shared" si="16"/>
        <v>0</v>
      </c>
      <c r="O121" s="403" t="str">
        <f>IF(B121="","",IF(VLOOKUP(B121,Datensatz!$C$2:$G$3103,5,FALSE)=0,"",VLOOKUP(B121,Datensatz!$C$2:$G$3103,5,FALSE)))</f>
        <v/>
      </c>
      <c r="Q121" s="10" t="str">
        <f t="shared" si="18"/>
        <v/>
      </c>
    </row>
    <row r="122" spans="1:17" ht="18" customHeight="1" x14ac:dyDescent="0.3">
      <c r="A122" s="7"/>
      <c r="B122" s="140"/>
      <c r="C122" s="141"/>
      <c r="D122" s="142"/>
      <c r="E122" s="9">
        <f>VLOOKUP(D122,Maske!$A$20:$B$220,2)</f>
        <v>0</v>
      </c>
      <c r="F122" s="13">
        <f t="shared" si="13"/>
        <v>0</v>
      </c>
      <c r="G122" s="14">
        <f>IF($C122="E",VLOOKUP($B122,Datensatz!$C$2:$K$2275,6,FALSE)*$E122,0)</f>
        <v>0</v>
      </c>
      <c r="H122" s="14">
        <f>IF($C122&lt;&gt;"E",0,IF($C122="E",IF($F122&gt;17.5,VLOOKUP($B122,Datensatz!$C$2:$K$2275,7,FALSE)*$E122,IF($F122=17.5,VLOOKUP($B122,Datensatz!$C$2:$K$2275,7,FALSE),0))))</f>
        <v>0</v>
      </c>
      <c r="I122" s="14">
        <f>IF($C122="B",VLOOKUP($B122,Datensatz!$C$2:$K$2275,8,FALSE)*$E122,0)</f>
        <v>0</v>
      </c>
      <c r="J122" s="14">
        <f>IF($C122&lt;&gt;"B",0,IF($C122="B",IF($F122&gt;17.5,VLOOKUP($B122,Datensatz!$C$2:$K$2275,9,FALSE)*$E122,IF($F122=17.5,VLOOKUP($B122,Datensatz!$C$2:$K$2275,9,FALSE),0))))</f>
        <v>0</v>
      </c>
      <c r="K122" s="15">
        <f t="shared" si="14"/>
        <v>0</v>
      </c>
      <c r="L122" s="14">
        <f t="shared" si="17"/>
        <v>0</v>
      </c>
      <c r="M122" s="14">
        <f t="shared" si="15"/>
        <v>0</v>
      </c>
      <c r="N122" s="402">
        <f t="shared" si="16"/>
        <v>0</v>
      </c>
      <c r="O122" s="403" t="str">
        <f>IF(B122="","",IF(VLOOKUP(B122,Datensatz!$C$2:$G$3103,5,FALSE)=0,"",VLOOKUP(B122,Datensatz!$C$2:$G$3103,5,FALSE)))</f>
        <v/>
      </c>
      <c r="Q122" s="10" t="str">
        <f t="shared" si="18"/>
        <v/>
      </c>
    </row>
    <row r="123" spans="1:17" ht="18" customHeight="1" x14ac:dyDescent="0.3">
      <c r="A123" s="7"/>
      <c r="B123" s="140"/>
      <c r="C123" s="141"/>
      <c r="D123" s="142"/>
      <c r="E123" s="9">
        <f>VLOOKUP(D123,Maske!$A$20:$B$220,2)</f>
        <v>0</v>
      </c>
      <c r="F123" s="13">
        <f t="shared" si="13"/>
        <v>0</v>
      </c>
      <c r="G123" s="14">
        <f>IF($C123="E",VLOOKUP($B123,Datensatz!$C$2:$K$2275,6,FALSE)*$E123,0)</f>
        <v>0</v>
      </c>
      <c r="H123" s="14">
        <f>IF($C123&lt;&gt;"E",0,IF($C123="E",IF($F123&gt;17.5,VLOOKUP($B123,Datensatz!$C$2:$K$2275,7,FALSE)*$E123,IF($F123=17.5,VLOOKUP($B123,Datensatz!$C$2:$K$2275,7,FALSE),0))))</f>
        <v>0</v>
      </c>
      <c r="I123" s="14">
        <f>IF($C123="B",VLOOKUP($B123,Datensatz!$C$2:$K$2275,8,FALSE)*$E123,0)</f>
        <v>0</v>
      </c>
      <c r="J123" s="14">
        <f>IF($C123&lt;&gt;"B",0,IF($C123="B",IF($F123&gt;17.5,VLOOKUP($B123,Datensatz!$C$2:$K$2275,9,FALSE)*$E123,IF($F123=17.5,VLOOKUP($B123,Datensatz!$C$2:$K$2275,9,FALSE),0))))</f>
        <v>0</v>
      </c>
      <c r="K123" s="15">
        <f t="shared" si="14"/>
        <v>0</v>
      </c>
      <c r="L123" s="14">
        <f t="shared" si="17"/>
        <v>0</v>
      </c>
      <c r="M123" s="14">
        <f t="shared" si="15"/>
        <v>0</v>
      </c>
      <c r="N123" s="402">
        <f t="shared" si="16"/>
        <v>0</v>
      </c>
      <c r="O123" s="403" t="str">
        <f>IF(B123="","",IF(VLOOKUP(B123,Datensatz!$C$2:$G$3103,5,FALSE)=0,"",VLOOKUP(B123,Datensatz!$C$2:$G$3103,5,FALSE)))</f>
        <v/>
      </c>
      <c r="Q123" s="10" t="str">
        <f t="shared" si="18"/>
        <v/>
      </c>
    </row>
    <row r="124" spans="1:17" ht="18" customHeight="1" x14ac:dyDescent="0.3">
      <c r="A124" s="7"/>
      <c r="B124" s="140"/>
      <c r="C124" s="141"/>
      <c r="D124" s="142"/>
      <c r="E124" s="9">
        <f>VLOOKUP(D124,Maske!$A$20:$B$220,2)</f>
        <v>0</v>
      </c>
      <c r="F124" s="13">
        <f t="shared" si="13"/>
        <v>0</v>
      </c>
      <c r="G124" s="14">
        <f>IF($C124="E",VLOOKUP($B124,Datensatz!$C$2:$K$2275,6,FALSE)*$E124,0)</f>
        <v>0</v>
      </c>
      <c r="H124" s="14">
        <f>IF($C124&lt;&gt;"E",0,IF($C124="E",IF($F124&gt;17.5,VLOOKUP($B124,Datensatz!$C$2:$K$2275,7,FALSE)*$E124,IF($F124=17.5,VLOOKUP($B124,Datensatz!$C$2:$K$2275,7,FALSE),0))))</f>
        <v>0</v>
      </c>
      <c r="I124" s="14">
        <f>IF($C124="B",VLOOKUP($B124,Datensatz!$C$2:$K$2275,8,FALSE)*$E124,0)</f>
        <v>0</v>
      </c>
      <c r="J124" s="14">
        <f>IF($C124&lt;&gt;"B",0,IF($C124="B",IF($F124&gt;17.5,VLOOKUP($B124,Datensatz!$C$2:$K$2275,9,FALSE)*$E124,IF($F124=17.5,VLOOKUP($B124,Datensatz!$C$2:$K$2275,9,FALSE),0))))</f>
        <v>0</v>
      </c>
      <c r="K124" s="15">
        <f t="shared" si="14"/>
        <v>0</v>
      </c>
      <c r="L124" s="14">
        <f t="shared" si="17"/>
        <v>0</v>
      </c>
      <c r="M124" s="14">
        <f t="shared" si="15"/>
        <v>0</v>
      </c>
      <c r="N124" s="402">
        <f t="shared" si="16"/>
        <v>0</v>
      </c>
      <c r="O124" s="403" t="str">
        <f>IF(B124="","",IF(VLOOKUP(B124,Datensatz!$C$2:$G$3103,5,FALSE)=0,"",VLOOKUP(B124,Datensatz!$C$2:$G$3103,5,FALSE)))</f>
        <v/>
      </c>
      <c r="Q124" s="10" t="str">
        <f t="shared" si="18"/>
        <v/>
      </c>
    </row>
    <row r="125" spans="1:17" ht="18" customHeight="1" x14ac:dyDescent="0.3">
      <c r="A125" s="7"/>
      <c r="B125" s="140"/>
      <c r="C125" s="141"/>
      <c r="D125" s="142"/>
      <c r="E125" s="9">
        <f>VLOOKUP(D125,Maske!$A$20:$B$220,2)</f>
        <v>0</v>
      </c>
      <c r="F125" s="13">
        <f t="shared" si="13"/>
        <v>0</v>
      </c>
      <c r="G125" s="14">
        <f>IF($C125="E",VLOOKUP($B125,Datensatz!$C$2:$K$2275,6,FALSE)*$E125,0)</f>
        <v>0</v>
      </c>
      <c r="H125" s="14">
        <f>IF($C125&lt;&gt;"E",0,IF($C125="E",IF($F125&gt;17.5,VLOOKUP($B125,Datensatz!$C$2:$K$2275,7,FALSE)*$E125,IF($F125=17.5,VLOOKUP($B125,Datensatz!$C$2:$K$2275,7,FALSE),0))))</f>
        <v>0</v>
      </c>
      <c r="I125" s="14">
        <f>IF($C125="B",VLOOKUP($B125,Datensatz!$C$2:$K$2275,8,FALSE)*$E125,0)</f>
        <v>0</v>
      </c>
      <c r="J125" s="14">
        <f>IF($C125&lt;&gt;"B",0,IF($C125="B",IF($F125&gt;17.5,VLOOKUP($B125,Datensatz!$C$2:$K$2275,9,FALSE)*$E125,IF($F125=17.5,VLOOKUP($B125,Datensatz!$C$2:$K$2275,9,FALSE),0))))</f>
        <v>0</v>
      </c>
      <c r="K125" s="15">
        <f t="shared" si="14"/>
        <v>0</v>
      </c>
      <c r="L125" s="14">
        <f t="shared" si="17"/>
        <v>0</v>
      </c>
      <c r="M125" s="14">
        <f t="shared" si="15"/>
        <v>0</v>
      </c>
      <c r="N125" s="402">
        <f t="shared" si="16"/>
        <v>0</v>
      </c>
      <c r="O125" s="403" t="str">
        <f>IF(B125="","",IF(VLOOKUP(B125,Datensatz!$C$2:$G$3103,5,FALSE)=0,"",VLOOKUP(B125,Datensatz!$C$2:$G$3103,5,FALSE)))</f>
        <v/>
      </c>
      <c r="Q125" s="10" t="str">
        <f t="shared" si="18"/>
        <v/>
      </c>
    </row>
    <row r="126" spans="1:17" ht="18" customHeight="1" x14ac:dyDescent="0.3">
      <c r="A126" s="7"/>
      <c r="B126" s="140"/>
      <c r="C126" s="141"/>
      <c r="D126" s="142"/>
      <c r="E126" s="9">
        <f>VLOOKUP(D126,Maske!$A$20:$B$220,2)</f>
        <v>0</v>
      </c>
      <c r="F126" s="13">
        <f t="shared" si="13"/>
        <v>0</v>
      </c>
      <c r="G126" s="14">
        <f>IF($C126="E",VLOOKUP($B126,Datensatz!$C$2:$K$2275,6,FALSE)*$E126,0)</f>
        <v>0</v>
      </c>
      <c r="H126" s="14">
        <f>IF($C126&lt;&gt;"E",0,IF($C126="E",IF($F126&gt;17.5,VLOOKUP($B126,Datensatz!$C$2:$K$2275,7,FALSE)*$E126,IF($F126=17.5,VLOOKUP($B126,Datensatz!$C$2:$K$2275,7,FALSE),0))))</f>
        <v>0</v>
      </c>
      <c r="I126" s="14">
        <f>IF($C126="B",VLOOKUP($B126,Datensatz!$C$2:$K$2275,8,FALSE)*$E126,0)</f>
        <v>0</v>
      </c>
      <c r="J126" s="14">
        <f>IF($C126&lt;&gt;"B",0,IF($C126="B",IF($F126&gt;17.5,VLOOKUP($B126,Datensatz!$C$2:$K$2275,9,FALSE)*$E126,IF($F126=17.5,VLOOKUP($B126,Datensatz!$C$2:$K$2275,9,FALSE),0))))</f>
        <v>0</v>
      </c>
      <c r="K126" s="15">
        <f t="shared" si="14"/>
        <v>0</v>
      </c>
      <c r="L126" s="14">
        <f t="shared" si="17"/>
        <v>0</v>
      </c>
      <c r="M126" s="14">
        <f t="shared" si="15"/>
        <v>0</v>
      </c>
      <c r="N126" s="402">
        <f t="shared" si="16"/>
        <v>0</v>
      </c>
      <c r="O126" s="403" t="str">
        <f>IF(B126="","",IF(VLOOKUP(B126,Datensatz!$C$2:$G$3103,5,FALSE)=0,"",VLOOKUP(B126,Datensatz!$C$2:$G$3103,5,FALSE)))</f>
        <v/>
      </c>
      <c r="Q126" s="10" t="str">
        <f t="shared" si="18"/>
        <v/>
      </c>
    </row>
    <row r="127" spans="1:17" ht="18" customHeight="1" x14ac:dyDescent="0.3">
      <c r="A127" s="7"/>
      <c r="B127" s="140"/>
      <c r="C127" s="141"/>
      <c r="D127" s="142"/>
      <c r="E127" s="9">
        <f>VLOOKUP(D127,Maske!$A$20:$B$220,2)</f>
        <v>0</v>
      </c>
      <c r="F127" s="13">
        <f t="shared" si="13"/>
        <v>0</v>
      </c>
      <c r="G127" s="14">
        <f>IF($C127="E",VLOOKUP($B127,Datensatz!$C$2:$K$2275,6,FALSE)*$E127,0)</f>
        <v>0</v>
      </c>
      <c r="H127" s="14">
        <f>IF($C127&lt;&gt;"E",0,IF($C127="E",IF($F127&gt;17.5,VLOOKUP($B127,Datensatz!$C$2:$K$2275,7,FALSE)*$E127,IF($F127=17.5,VLOOKUP($B127,Datensatz!$C$2:$K$2275,7,FALSE),0))))</f>
        <v>0</v>
      </c>
      <c r="I127" s="14">
        <f>IF($C127="B",VLOOKUP($B127,Datensatz!$C$2:$K$2275,8,FALSE)*$E127,0)</f>
        <v>0</v>
      </c>
      <c r="J127" s="14">
        <f>IF($C127&lt;&gt;"B",0,IF($C127="B",IF($F127&gt;17.5,VLOOKUP($B127,Datensatz!$C$2:$K$2275,9,FALSE)*$E127,IF($F127=17.5,VLOOKUP($B127,Datensatz!$C$2:$K$2275,9,FALSE),0))))</f>
        <v>0</v>
      </c>
      <c r="K127" s="15">
        <f t="shared" si="14"/>
        <v>0</v>
      </c>
      <c r="L127" s="14">
        <f t="shared" si="17"/>
        <v>0</v>
      </c>
      <c r="M127" s="14">
        <f t="shared" si="15"/>
        <v>0</v>
      </c>
      <c r="N127" s="402">
        <f t="shared" si="16"/>
        <v>0</v>
      </c>
      <c r="O127" s="403" t="str">
        <f>IF(B127="","",IF(VLOOKUP(B127,Datensatz!$C$2:$G$3103,5,FALSE)=0,"",VLOOKUP(B127,Datensatz!$C$2:$G$3103,5,FALSE)))</f>
        <v/>
      </c>
      <c r="Q127" s="10" t="str">
        <f t="shared" si="18"/>
        <v/>
      </c>
    </row>
    <row r="128" spans="1:17" ht="18" customHeight="1" x14ac:dyDescent="0.3">
      <c r="A128" s="7"/>
      <c r="B128" s="140"/>
      <c r="C128" s="141"/>
      <c r="D128" s="142"/>
      <c r="E128" s="9">
        <f>VLOOKUP(D128,Maske!$A$20:$B$220,2)</f>
        <v>0</v>
      </c>
      <c r="F128" s="13">
        <f t="shared" si="13"/>
        <v>0</v>
      </c>
      <c r="G128" s="14">
        <f>IF($C128="E",VLOOKUP($B128,Datensatz!$C$2:$K$2275,6,FALSE)*$E128,0)</f>
        <v>0</v>
      </c>
      <c r="H128" s="14">
        <f>IF($C128&lt;&gt;"E",0,IF($C128="E",IF($F128&gt;17.5,VLOOKUP($B128,Datensatz!$C$2:$K$2275,7,FALSE)*$E128,IF($F128=17.5,VLOOKUP($B128,Datensatz!$C$2:$K$2275,7,FALSE),0))))</f>
        <v>0</v>
      </c>
      <c r="I128" s="14">
        <f>IF($C128="B",VLOOKUP($B128,Datensatz!$C$2:$K$2275,8,FALSE)*$E128,0)</f>
        <v>0</v>
      </c>
      <c r="J128" s="14">
        <f>IF($C128&lt;&gt;"B",0,IF($C128="B",IF($F128&gt;17.5,VLOOKUP($B128,Datensatz!$C$2:$K$2275,9,FALSE)*$E128,IF($F128=17.5,VLOOKUP($B128,Datensatz!$C$2:$K$2275,9,FALSE),0))))</f>
        <v>0</v>
      </c>
      <c r="K128" s="15">
        <f t="shared" si="14"/>
        <v>0</v>
      </c>
      <c r="L128" s="14">
        <f t="shared" si="17"/>
        <v>0</v>
      </c>
      <c r="M128" s="14">
        <f t="shared" si="15"/>
        <v>0</v>
      </c>
      <c r="N128" s="402">
        <f t="shared" si="16"/>
        <v>0</v>
      </c>
      <c r="O128" s="403" t="str">
        <f>IF(B128="","",IF(VLOOKUP(B128,Datensatz!$C$2:$G$3103,5,FALSE)=0,"",VLOOKUP(B128,Datensatz!$C$2:$G$3103,5,FALSE)))</f>
        <v/>
      </c>
      <c r="Q128" s="10" t="str">
        <f t="shared" si="18"/>
        <v/>
      </c>
    </row>
    <row r="129" spans="1:17" ht="18" customHeight="1" x14ac:dyDescent="0.3">
      <c r="A129" s="7"/>
      <c r="B129" s="140"/>
      <c r="C129" s="141"/>
      <c r="D129" s="142"/>
      <c r="E129" s="9">
        <f>VLOOKUP(D129,Maske!$A$20:$B$220,2)</f>
        <v>0</v>
      </c>
      <c r="F129" s="13">
        <f t="shared" si="13"/>
        <v>0</v>
      </c>
      <c r="G129" s="14">
        <f>IF($C129="E",VLOOKUP($B129,Datensatz!$C$2:$K$2275,6,FALSE)*$E129,0)</f>
        <v>0</v>
      </c>
      <c r="H129" s="14">
        <f>IF($C129&lt;&gt;"E",0,IF($C129="E",IF($F129&gt;17.5,VLOOKUP($B129,Datensatz!$C$2:$K$2275,7,FALSE)*$E129,IF($F129=17.5,VLOOKUP($B129,Datensatz!$C$2:$K$2275,7,FALSE),0))))</f>
        <v>0</v>
      </c>
      <c r="I129" s="14">
        <f>IF($C129="B",VLOOKUP($B129,Datensatz!$C$2:$K$2275,8,FALSE)*$E129,0)</f>
        <v>0</v>
      </c>
      <c r="J129" s="14">
        <f>IF($C129&lt;&gt;"B",0,IF($C129="B",IF($F129&gt;17.5,VLOOKUP($B129,Datensatz!$C$2:$K$2275,9,FALSE)*$E129,IF($F129=17.5,VLOOKUP($B129,Datensatz!$C$2:$K$2275,9,FALSE),0))))</f>
        <v>0</v>
      </c>
      <c r="K129" s="15">
        <f t="shared" si="14"/>
        <v>0</v>
      </c>
      <c r="L129" s="14">
        <f t="shared" si="17"/>
        <v>0</v>
      </c>
      <c r="M129" s="14">
        <f t="shared" si="15"/>
        <v>0</v>
      </c>
      <c r="N129" s="402">
        <f t="shared" si="16"/>
        <v>0</v>
      </c>
      <c r="O129" s="403" t="str">
        <f>IF(B129="","",IF(VLOOKUP(B129,Datensatz!$C$2:$G$3103,5,FALSE)=0,"",VLOOKUP(B129,Datensatz!$C$2:$G$3103,5,FALSE)))</f>
        <v/>
      </c>
      <c r="Q129" s="10" t="str">
        <f t="shared" si="18"/>
        <v/>
      </c>
    </row>
    <row r="130" spans="1:17" ht="18" customHeight="1" x14ac:dyDescent="0.3">
      <c r="A130" s="7"/>
      <c r="B130" s="140"/>
      <c r="C130" s="141"/>
      <c r="D130" s="142"/>
      <c r="E130" s="9">
        <f>VLOOKUP(D130,Maske!$A$20:$B$220,2)</f>
        <v>0</v>
      </c>
      <c r="F130" s="13">
        <f t="shared" si="13"/>
        <v>0</v>
      </c>
      <c r="G130" s="14">
        <f>IF($C130="E",VLOOKUP($B130,Datensatz!$C$2:$K$2275,6,FALSE)*$E130,0)</f>
        <v>0</v>
      </c>
      <c r="H130" s="14">
        <f>IF($C130&lt;&gt;"E",0,IF($C130="E",IF($F130&gt;17.5,VLOOKUP($B130,Datensatz!$C$2:$K$2275,7,FALSE)*$E130,IF($F130=17.5,VLOOKUP($B130,Datensatz!$C$2:$K$2275,7,FALSE),0))))</f>
        <v>0</v>
      </c>
      <c r="I130" s="14">
        <f>IF($C130="B",VLOOKUP($B130,Datensatz!$C$2:$K$2275,8,FALSE)*$E130,0)</f>
        <v>0</v>
      </c>
      <c r="J130" s="14">
        <f>IF($C130&lt;&gt;"B",0,IF($C130="B",IF($F130&gt;17.5,VLOOKUP($B130,Datensatz!$C$2:$K$2275,9,FALSE)*$E130,IF($F130=17.5,VLOOKUP($B130,Datensatz!$C$2:$K$2275,9,FALSE),0))))</f>
        <v>0</v>
      </c>
      <c r="K130" s="15">
        <f t="shared" si="14"/>
        <v>0</v>
      </c>
      <c r="L130" s="14">
        <f t="shared" si="17"/>
        <v>0</v>
      </c>
      <c r="M130" s="14">
        <f t="shared" si="15"/>
        <v>0</v>
      </c>
      <c r="N130" s="402">
        <f t="shared" si="16"/>
        <v>0</v>
      </c>
      <c r="O130" s="403" t="str">
        <f>IF(B130="","",IF(VLOOKUP(B130,Datensatz!$C$2:$G$3103,5,FALSE)=0,"",VLOOKUP(B130,Datensatz!$C$2:$G$3103,5,FALSE)))</f>
        <v/>
      </c>
      <c r="Q130" s="10" t="str">
        <f t="shared" si="18"/>
        <v/>
      </c>
    </row>
    <row r="131" spans="1:17" ht="18" customHeight="1" x14ac:dyDescent="0.3">
      <c r="A131" s="7"/>
      <c r="B131" s="140"/>
      <c r="C131" s="141"/>
      <c r="D131" s="142"/>
      <c r="E131" s="9">
        <f>VLOOKUP(D131,Maske!$A$20:$B$220,2)</f>
        <v>0</v>
      </c>
      <c r="F131" s="13">
        <f t="shared" si="13"/>
        <v>0</v>
      </c>
      <c r="G131" s="14">
        <f>IF($C131="E",VLOOKUP($B131,Datensatz!$C$2:$K$2275,6,FALSE)*$E131,0)</f>
        <v>0</v>
      </c>
      <c r="H131" s="14">
        <f>IF($C131&lt;&gt;"E",0,IF($C131="E",IF($F131&gt;17.5,VLOOKUP($B131,Datensatz!$C$2:$K$2275,7,FALSE)*$E131,IF($F131=17.5,VLOOKUP($B131,Datensatz!$C$2:$K$2275,7,FALSE),0))))</f>
        <v>0</v>
      </c>
      <c r="I131" s="14">
        <f>IF($C131="B",VLOOKUP($B131,Datensatz!$C$2:$K$2275,8,FALSE)*$E131,0)</f>
        <v>0</v>
      </c>
      <c r="J131" s="14">
        <f>IF($C131&lt;&gt;"B",0,IF($C131="B",IF($F131&gt;17.5,VLOOKUP($B131,Datensatz!$C$2:$K$2275,9,FALSE)*$E131,IF($F131=17.5,VLOOKUP($B131,Datensatz!$C$2:$K$2275,9,FALSE),0))))</f>
        <v>0</v>
      </c>
      <c r="K131" s="15">
        <f t="shared" si="14"/>
        <v>0</v>
      </c>
      <c r="L131" s="14">
        <f t="shared" si="17"/>
        <v>0</v>
      </c>
      <c r="M131" s="14">
        <f t="shared" si="15"/>
        <v>0</v>
      </c>
      <c r="N131" s="402">
        <f t="shared" si="16"/>
        <v>0</v>
      </c>
      <c r="O131" s="403" t="str">
        <f>IF(B131="","",IF(VLOOKUP(B131,Datensatz!$C$2:$G$3103,5,FALSE)=0,"",VLOOKUP(B131,Datensatz!$C$2:$G$3103,5,FALSE)))</f>
        <v/>
      </c>
      <c r="Q131" s="10" t="str">
        <f t="shared" si="18"/>
        <v/>
      </c>
    </row>
    <row r="132" spans="1:17" ht="18" customHeight="1" x14ac:dyDescent="0.3">
      <c r="A132" s="7"/>
      <c r="B132" s="140"/>
      <c r="C132" s="141"/>
      <c r="D132" s="142"/>
      <c r="E132" s="9">
        <f>VLOOKUP(D132,Maske!$A$20:$B$220,2)</f>
        <v>0</v>
      </c>
      <c r="F132" s="13">
        <f t="shared" si="13"/>
        <v>0</v>
      </c>
      <c r="G132" s="14">
        <f>IF($C132="E",VLOOKUP($B132,Datensatz!$C$2:$K$2275,6,FALSE)*$E132,0)</f>
        <v>0</v>
      </c>
      <c r="H132" s="14">
        <f>IF($C132&lt;&gt;"E",0,IF($C132="E",IF($F132&gt;17.5,VLOOKUP($B132,Datensatz!$C$2:$K$2275,7,FALSE)*$E132,IF($F132=17.5,VLOOKUP($B132,Datensatz!$C$2:$K$2275,7,FALSE),0))))</f>
        <v>0</v>
      </c>
      <c r="I132" s="14">
        <f>IF($C132="B",VLOOKUP($B132,Datensatz!$C$2:$K$2275,8,FALSE)*$E132,0)</f>
        <v>0</v>
      </c>
      <c r="J132" s="14">
        <f>IF($C132&lt;&gt;"B",0,IF($C132="B",IF($F132&gt;17.5,VLOOKUP($B132,Datensatz!$C$2:$K$2275,9,FALSE)*$E132,IF($F132=17.5,VLOOKUP($B132,Datensatz!$C$2:$K$2275,9,FALSE),0))))</f>
        <v>0</v>
      </c>
      <c r="K132" s="15">
        <f t="shared" si="14"/>
        <v>0</v>
      </c>
      <c r="L132" s="14">
        <f t="shared" si="17"/>
        <v>0</v>
      </c>
      <c r="M132" s="14">
        <f t="shared" si="15"/>
        <v>0</v>
      </c>
      <c r="N132" s="402">
        <f t="shared" si="16"/>
        <v>0</v>
      </c>
      <c r="O132" s="403" t="str">
        <f>IF(B132="","",IF(VLOOKUP(B132,Datensatz!$C$2:$G$3103,5,FALSE)=0,"",VLOOKUP(B132,Datensatz!$C$2:$G$3103,5,FALSE)))</f>
        <v/>
      </c>
      <c r="Q132" s="10" t="str">
        <f t="shared" si="18"/>
        <v/>
      </c>
    </row>
    <row r="133" spans="1:17" ht="18" customHeight="1" x14ac:dyDescent="0.3">
      <c r="A133" s="7"/>
      <c r="B133" s="140"/>
      <c r="C133" s="141"/>
      <c r="D133" s="142"/>
      <c r="E133" s="9">
        <f>VLOOKUP(D133,Maske!$A$20:$B$220,2)</f>
        <v>0</v>
      </c>
      <c r="F133" s="13">
        <f t="shared" si="13"/>
        <v>0</v>
      </c>
      <c r="G133" s="14">
        <f>IF($C133="E",VLOOKUP($B133,Datensatz!$C$2:$K$2275,6,FALSE)*$E133,0)</f>
        <v>0</v>
      </c>
      <c r="H133" s="14">
        <f>IF($C133&lt;&gt;"E",0,IF($C133="E",IF($F133&gt;17.5,VLOOKUP($B133,Datensatz!$C$2:$K$2275,7,FALSE)*$E133,IF($F133=17.5,VLOOKUP($B133,Datensatz!$C$2:$K$2275,7,FALSE),0))))</f>
        <v>0</v>
      </c>
      <c r="I133" s="14">
        <f>IF($C133="B",VLOOKUP($B133,Datensatz!$C$2:$K$2275,8,FALSE)*$E133,0)</f>
        <v>0</v>
      </c>
      <c r="J133" s="14">
        <f>IF($C133&lt;&gt;"B",0,IF($C133="B",IF($F133&gt;17.5,VLOOKUP($B133,Datensatz!$C$2:$K$2275,9,FALSE)*$E133,IF($F133=17.5,VLOOKUP($B133,Datensatz!$C$2:$K$2275,9,FALSE),0))))</f>
        <v>0</v>
      </c>
      <c r="K133" s="15">
        <f t="shared" si="14"/>
        <v>0</v>
      </c>
      <c r="L133" s="14">
        <f t="shared" si="17"/>
        <v>0</v>
      </c>
      <c r="M133" s="14">
        <f t="shared" si="15"/>
        <v>0</v>
      </c>
      <c r="N133" s="402">
        <f t="shared" si="16"/>
        <v>0</v>
      </c>
      <c r="O133" s="403" t="str">
        <f>IF(B133="","",IF(VLOOKUP(B133,Datensatz!$C$2:$G$3103,5,FALSE)=0,"",VLOOKUP(B133,Datensatz!$C$2:$G$3103,5,FALSE)))</f>
        <v/>
      </c>
      <c r="Q133" s="10" t="str">
        <f t="shared" si="18"/>
        <v/>
      </c>
    </row>
    <row r="134" spans="1:17" ht="18" customHeight="1" x14ac:dyDescent="0.3">
      <c r="A134" s="7"/>
      <c r="B134" s="140"/>
      <c r="C134" s="141"/>
      <c r="D134" s="142"/>
      <c r="E134" s="9">
        <f>VLOOKUP(D134,Maske!$A$20:$B$220,2)</f>
        <v>0</v>
      </c>
      <c r="F134" s="13">
        <f t="shared" si="13"/>
        <v>0</v>
      </c>
      <c r="G134" s="14">
        <f>IF($C134="E",VLOOKUP($B134,Datensatz!$C$2:$K$2275,6,FALSE)*$E134,0)</f>
        <v>0</v>
      </c>
      <c r="H134" s="14">
        <f>IF($C134&lt;&gt;"E",0,IF($C134="E",IF($F134&gt;17.5,VLOOKUP($B134,Datensatz!$C$2:$K$2275,7,FALSE)*$E134,IF($F134=17.5,VLOOKUP($B134,Datensatz!$C$2:$K$2275,7,FALSE),0))))</f>
        <v>0</v>
      </c>
      <c r="I134" s="14">
        <f>IF($C134="B",VLOOKUP($B134,Datensatz!$C$2:$K$2275,8,FALSE)*$E134,0)</f>
        <v>0</v>
      </c>
      <c r="J134" s="14">
        <f>IF($C134&lt;&gt;"B",0,IF($C134="B",IF($F134&gt;17.5,VLOOKUP($B134,Datensatz!$C$2:$K$2275,9,FALSE)*$E134,IF($F134=17.5,VLOOKUP($B134,Datensatz!$C$2:$K$2275,9,FALSE),0))))</f>
        <v>0</v>
      </c>
      <c r="K134" s="15">
        <f t="shared" si="14"/>
        <v>0</v>
      </c>
      <c r="L134" s="14">
        <f t="shared" si="17"/>
        <v>0</v>
      </c>
      <c r="M134" s="14">
        <f t="shared" si="15"/>
        <v>0</v>
      </c>
      <c r="N134" s="402">
        <f t="shared" si="16"/>
        <v>0</v>
      </c>
      <c r="O134" s="403" t="str">
        <f>IF(B134="","",IF(VLOOKUP(B134,Datensatz!$C$2:$G$3103,5,FALSE)=0,"",VLOOKUP(B134,Datensatz!$C$2:$G$3103,5,FALSE)))</f>
        <v/>
      </c>
      <c r="Q134" s="10" t="str">
        <f t="shared" si="18"/>
        <v/>
      </c>
    </row>
    <row r="135" spans="1:17" ht="18" customHeight="1" x14ac:dyDescent="0.3">
      <c r="A135" s="7"/>
      <c r="B135" s="140"/>
      <c r="C135" s="141"/>
      <c r="D135" s="142"/>
      <c r="E135" s="9">
        <f>VLOOKUP(D135,Maske!$A$20:$B$220,2)</f>
        <v>0</v>
      </c>
      <c r="F135" s="13">
        <f t="shared" si="13"/>
        <v>0</v>
      </c>
      <c r="G135" s="14">
        <f>IF($C135="E",VLOOKUP($B135,Datensatz!$C$2:$K$2275,6,FALSE)*$E135,0)</f>
        <v>0</v>
      </c>
      <c r="H135" s="14">
        <f>IF($C135&lt;&gt;"E",0,IF($C135="E",IF($F135&gt;17.5,VLOOKUP($B135,Datensatz!$C$2:$K$2275,7,FALSE)*$E135,IF($F135=17.5,VLOOKUP($B135,Datensatz!$C$2:$K$2275,7,FALSE),0))))</f>
        <v>0</v>
      </c>
      <c r="I135" s="14">
        <f>IF($C135="B",VLOOKUP($B135,Datensatz!$C$2:$K$2275,8,FALSE)*$E135,0)</f>
        <v>0</v>
      </c>
      <c r="J135" s="14">
        <f>IF($C135&lt;&gt;"B",0,IF($C135="B",IF($F135&gt;17.5,VLOOKUP($B135,Datensatz!$C$2:$K$2275,9,FALSE)*$E135,IF($F135=17.5,VLOOKUP($B135,Datensatz!$C$2:$K$2275,9,FALSE),0))))</f>
        <v>0</v>
      </c>
      <c r="K135" s="15">
        <f t="shared" si="14"/>
        <v>0</v>
      </c>
      <c r="L135" s="14">
        <f t="shared" si="17"/>
        <v>0</v>
      </c>
      <c r="M135" s="14">
        <f t="shared" si="15"/>
        <v>0</v>
      </c>
      <c r="N135" s="402">
        <f t="shared" si="16"/>
        <v>0</v>
      </c>
      <c r="O135" s="403" t="str">
        <f>IF(B135="","",IF(VLOOKUP(B135,Datensatz!$C$2:$G$3103,5,FALSE)=0,"",VLOOKUP(B135,Datensatz!$C$2:$G$3103,5,FALSE)))</f>
        <v/>
      </c>
      <c r="Q135" s="10" t="str">
        <f t="shared" si="18"/>
        <v/>
      </c>
    </row>
    <row r="136" spans="1:17" ht="18" customHeight="1" x14ac:dyDescent="0.3">
      <c r="A136" s="7"/>
      <c r="B136" s="140"/>
      <c r="C136" s="141"/>
      <c r="D136" s="142"/>
      <c r="E136" s="9">
        <f>VLOOKUP(D136,Maske!$A$20:$B$220,2)</f>
        <v>0</v>
      </c>
      <c r="F136" s="13">
        <f t="shared" si="13"/>
        <v>0</v>
      </c>
      <c r="G136" s="14">
        <f>IF($C136="E",VLOOKUP($B136,Datensatz!$C$2:$K$2275,6,FALSE)*$E136,0)</f>
        <v>0</v>
      </c>
      <c r="H136" s="14">
        <f>IF($C136&lt;&gt;"E",0,IF($C136="E",IF($F136&gt;17.5,VLOOKUP($B136,Datensatz!$C$2:$K$2275,7,FALSE)*$E136,IF($F136=17.5,VLOOKUP($B136,Datensatz!$C$2:$K$2275,7,FALSE),0))))</f>
        <v>0</v>
      </c>
      <c r="I136" s="14">
        <f>IF($C136="B",VLOOKUP($B136,Datensatz!$C$2:$K$2275,8,FALSE)*$E136,0)</f>
        <v>0</v>
      </c>
      <c r="J136" s="14">
        <f>IF($C136&lt;&gt;"B",0,IF($C136="B",IF($F136&gt;17.5,VLOOKUP($B136,Datensatz!$C$2:$K$2275,9,FALSE)*$E136,IF($F136=17.5,VLOOKUP($B136,Datensatz!$C$2:$K$2275,9,FALSE),0))))</f>
        <v>0</v>
      </c>
      <c r="K136" s="15">
        <f t="shared" si="14"/>
        <v>0</v>
      </c>
      <c r="L136" s="14">
        <f t="shared" si="17"/>
        <v>0</v>
      </c>
      <c r="M136" s="14">
        <f t="shared" si="15"/>
        <v>0</v>
      </c>
      <c r="N136" s="402">
        <f t="shared" si="16"/>
        <v>0</v>
      </c>
      <c r="O136" s="403" t="str">
        <f>IF(B136="","",IF(VLOOKUP(B136,Datensatz!$C$2:$G$3103,5,FALSE)=0,"",VLOOKUP(B136,Datensatz!$C$2:$G$3103,5,FALSE)))</f>
        <v/>
      </c>
      <c r="Q136" s="10" t="str">
        <f t="shared" si="18"/>
        <v/>
      </c>
    </row>
    <row r="137" spans="1:17" ht="18" customHeight="1" x14ac:dyDescent="0.3">
      <c r="A137" s="7"/>
      <c r="B137" s="140"/>
      <c r="C137" s="141"/>
      <c r="D137" s="142"/>
      <c r="E137" s="9">
        <f>VLOOKUP(D137,Maske!$A$20:$B$220,2)</f>
        <v>0</v>
      </c>
      <c r="F137" s="13">
        <f t="shared" si="13"/>
        <v>0</v>
      </c>
      <c r="G137" s="14">
        <f>IF($C137="E",VLOOKUP($B137,Datensatz!$C$2:$K$2275,6,FALSE)*$E137,0)</f>
        <v>0</v>
      </c>
      <c r="H137" s="14">
        <f>IF($C137&lt;&gt;"E",0,IF($C137="E",IF($F137&gt;17.5,VLOOKUP($B137,Datensatz!$C$2:$K$2275,7,FALSE)*$E137,IF($F137=17.5,VLOOKUP($B137,Datensatz!$C$2:$K$2275,7,FALSE),0))))</f>
        <v>0</v>
      </c>
      <c r="I137" s="14">
        <f>IF($C137="B",VLOOKUP($B137,Datensatz!$C$2:$K$2275,8,FALSE)*$E137,0)</f>
        <v>0</v>
      </c>
      <c r="J137" s="14">
        <f>IF($C137&lt;&gt;"B",0,IF($C137="B",IF($F137&gt;17.5,VLOOKUP($B137,Datensatz!$C$2:$K$2275,9,FALSE)*$E137,IF($F137=17.5,VLOOKUP($B137,Datensatz!$C$2:$K$2275,9,FALSE),0))))</f>
        <v>0</v>
      </c>
      <c r="K137" s="15">
        <f t="shared" si="14"/>
        <v>0</v>
      </c>
      <c r="L137" s="14">
        <f t="shared" si="17"/>
        <v>0</v>
      </c>
      <c r="M137" s="14">
        <f t="shared" si="15"/>
        <v>0</v>
      </c>
      <c r="N137" s="402">
        <f t="shared" si="16"/>
        <v>0</v>
      </c>
      <c r="O137" s="403" t="str">
        <f>IF(B137="","",IF(VLOOKUP(B137,Datensatz!$C$2:$G$3103,5,FALSE)=0,"",VLOOKUP(B137,Datensatz!$C$2:$G$3103,5,FALSE)))</f>
        <v/>
      </c>
      <c r="Q137" s="10" t="str">
        <f t="shared" si="18"/>
        <v/>
      </c>
    </row>
    <row r="138" spans="1:17" ht="18" customHeight="1" x14ac:dyDescent="0.3">
      <c r="A138" s="7"/>
      <c r="B138" s="140"/>
      <c r="C138" s="141"/>
      <c r="D138" s="142"/>
      <c r="E138" s="9">
        <f>VLOOKUP(D138,Maske!$A$20:$B$220,2)</f>
        <v>0</v>
      </c>
      <c r="F138" s="13">
        <f t="shared" si="13"/>
        <v>0</v>
      </c>
      <c r="G138" s="14">
        <f>IF($C138="E",VLOOKUP($B138,Datensatz!$C$2:$K$2275,6,FALSE)*$E138,0)</f>
        <v>0</v>
      </c>
      <c r="H138" s="14">
        <f>IF($C138&lt;&gt;"E",0,IF($C138="E",IF($F138&gt;17.5,VLOOKUP($B138,Datensatz!$C$2:$K$2275,7,FALSE)*$E138,IF($F138=17.5,VLOOKUP($B138,Datensatz!$C$2:$K$2275,7,FALSE),0))))</f>
        <v>0</v>
      </c>
      <c r="I138" s="14">
        <f>IF($C138="B",VLOOKUP($B138,Datensatz!$C$2:$K$2275,8,FALSE)*$E138,0)</f>
        <v>0</v>
      </c>
      <c r="J138" s="14">
        <f>IF($C138&lt;&gt;"B",0,IF($C138="B",IF($F138&gt;17.5,VLOOKUP($B138,Datensatz!$C$2:$K$2275,9,FALSE)*$E138,IF($F138=17.5,VLOOKUP($B138,Datensatz!$C$2:$K$2275,9,FALSE),0))))</f>
        <v>0</v>
      </c>
      <c r="K138" s="15">
        <f t="shared" si="14"/>
        <v>0</v>
      </c>
      <c r="L138" s="14">
        <f t="shared" si="17"/>
        <v>0</v>
      </c>
      <c r="M138" s="14">
        <f t="shared" si="15"/>
        <v>0</v>
      </c>
      <c r="N138" s="402">
        <f t="shared" si="16"/>
        <v>0</v>
      </c>
      <c r="O138" s="403" t="str">
        <f>IF(B138="","",IF(VLOOKUP(B138,Datensatz!$C$2:$G$3103,5,FALSE)=0,"",VLOOKUP(B138,Datensatz!$C$2:$G$3103,5,FALSE)))</f>
        <v/>
      </c>
      <c r="Q138" s="10" t="str">
        <f t="shared" si="18"/>
        <v/>
      </c>
    </row>
    <row r="139" spans="1:17" ht="18" customHeight="1" x14ac:dyDescent="0.3">
      <c r="A139" s="7"/>
      <c r="B139" s="140"/>
      <c r="C139" s="141"/>
      <c r="D139" s="142"/>
      <c r="E139" s="9">
        <f>VLOOKUP(D139,Maske!$A$20:$B$220,2)</f>
        <v>0</v>
      </c>
      <c r="F139" s="13">
        <f t="shared" si="13"/>
        <v>0</v>
      </c>
      <c r="G139" s="14">
        <f>IF($C139="E",VLOOKUP($B139,Datensatz!$C$2:$K$2275,6,FALSE)*$E139,0)</f>
        <v>0</v>
      </c>
      <c r="H139" s="14">
        <f>IF($C139&lt;&gt;"E",0,IF($C139="E",IF($F139&gt;17.5,VLOOKUP($B139,Datensatz!$C$2:$K$2275,7,FALSE)*$E139,IF($F139=17.5,VLOOKUP($B139,Datensatz!$C$2:$K$2275,7,FALSE),0))))</f>
        <v>0</v>
      </c>
      <c r="I139" s="14">
        <f>IF($C139="B",VLOOKUP($B139,Datensatz!$C$2:$K$2275,8,FALSE)*$E139,0)</f>
        <v>0</v>
      </c>
      <c r="J139" s="14">
        <f>IF($C139&lt;&gt;"B",0,IF($C139="B",IF($F139&gt;17.5,VLOOKUP($B139,Datensatz!$C$2:$K$2275,9,FALSE)*$E139,IF($F139=17.5,VLOOKUP($B139,Datensatz!$C$2:$K$2275,9,FALSE),0))))</f>
        <v>0</v>
      </c>
      <c r="K139" s="15">
        <f t="shared" si="14"/>
        <v>0</v>
      </c>
      <c r="L139" s="14">
        <f t="shared" si="17"/>
        <v>0</v>
      </c>
      <c r="M139" s="14">
        <f t="shared" si="15"/>
        <v>0</v>
      </c>
      <c r="N139" s="402">
        <f t="shared" si="16"/>
        <v>0</v>
      </c>
      <c r="O139" s="403" t="str">
        <f>IF(B139="","",IF(VLOOKUP(B139,Datensatz!$C$2:$G$3103,5,FALSE)=0,"",VLOOKUP(B139,Datensatz!$C$2:$G$3103,5,FALSE)))</f>
        <v/>
      </c>
      <c r="Q139" s="10" t="str">
        <f t="shared" si="18"/>
        <v/>
      </c>
    </row>
    <row r="140" spans="1:17" ht="18" customHeight="1" x14ac:dyDescent="0.3">
      <c r="A140" s="7"/>
      <c r="B140" s="140"/>
      <c r="C140" s="141"/>
      <c r="D140" s="142"/>
      <c r="E140" s="9">
        <f>VLOOKUP(D140,Maske!$A$20:$B$220,2)</f>
        <v>0</v>
      </c>
      <c r="F140" s="13">
        <f t="shared" si="13"/>
        <v>0</v>
      </c>
      <c r="G140" s="14">
        <f>IF($C140="E",VLOOKUP($B140,Datensatz!$C$2:$K$2275,6,FALSE)*$E140,0)</f>
        <v>0</v>
      </c>
      <c r="H140" s="14">
        <f>IF($C140&lt;&gt;"E",0,IF($C140="E",IF($F140&gt;17.5,VLOOKUP($B140,Datensatz!$C$2:$K$2275,7,FALSE)*$E140,IF($F140=17.5,VLOOKUP($B140,Datensatz!$C$2:$K$2275,7,FALSE),0))))</f>
        <v>0</v>
      </c>
      <c r="I140" s="14">
        <f>IF($C140="B",VLOOKUP($B140,Datensatz!$C$2:$K$2275,8,FALSE)*$E140,0)</f>
        <v>0</v>
      </c>
      <c r="J140" s="14">
        <f>IF($C140&lt;&gt;"B",0,IF($C140="B",IF($F140&gt;17.5,VLOOKUP($B140,Datensatz!$C$2:$K$2275,9,FALSE)*$E140,IF($F140=17.5,VLOOKUP($B140,Datensatz!$C$2:$K$2275,9,FALSE),0))))</f>
        <v>0</v>
      </c>
      <c r="K140" s="15">
        <f t="shared" si="14"/>
        <v>0</v>
      </c>
      <c r="L140" s="14">
        <f t="shared" si="17"/>
        <v>0</v>
      </c>
      <c r="M140" s="14">
        <f t="shared" si="15"/>
        <v>0</v>
      </c>
      <c r="N140" s="402">
        <f t="shared" si="16"/>
        <v>0</v>
      </c>
      <c r="O140" s="403" t="str">
        <f>IF(B140="","",IF(VLOOKUP(B140,Datensatz!$C$2:$G$3103,5,FALSE)=0,"",VLOOKUP(B140,Datensatz!$C$2:$G$3103,5,FALSE)))</f>
        <v/>
      </c>
      <c r="Q140" s="10" t="str">
        <f t="shared" si="18"/>
        <v/>
      </c>
    </row>
    <row r="141" spans="1:17" ht="18" customHeight="1" x14ac:dyDescent="0.3">
      <c r="A141" s="7"/>
      <c r="B141" s="140"/>
      <c r="C141" s="141"/>
      <c r="D141" s="142"/>
      <c r="E141" s="9">
        <f>VLOOKUP(D141,Maske!$A$20:$B$220,2)</f>
        <v>0</v>
      </c>
      <c r="F141" s="13">
        <f t="shared" si="13"/>
        <v>0</v>
      </c>
      <c r="G141" s="14">
        <f>IF($C141="E",VLOOKUP($B141,Datensatz!$C$2:$K$2275,6,FALSE)*$E141,0)</f>
        <v>0</v>
      </c>
      <c r="H141" s="14">
        <f>IF($C141&lt;&gt;"E",0,IF($C141="E",IF($F141&gt;17.5,VLOOKUP($B141,Datensatz!$C$2:$K$2275,7,FALSE)*$E141,IF($F141=17.5,VLOOKUP($B141,Datensatz!$C$2:$K$2275,7,FALSE),0))))</f>
        <v>0</v>
      </c>
      <c r="I141" s="14">
        <f>IF($C141="B",VLOOKUP($B141,Datensatz!$C$2:$K$2275,8,FALSE)*$E141,0)</f>
        <v>0</v>
      </c>
      <c r="J141" s="14">
        <f>IF($C141&lt;&gt;"B",0,IF($C141="B",IF($F141&gt;17.5,VLOOKUP($B141,Datensatz!$C$2:$K$2275,9,FALSE)*$E141,IF($F141=17.5,VLOOKUP($B141,Datensatz!$C$2:$K$2275,9,FALSE),0))))</f>
        <v>0</v>
      </c>
      <c r="K141" s="15">
        <f t="shared" si="14"/>
        <v>0</v>
      </c>
      <c r="L141" s="14">
        <f t="shared" si="17"/>
        <v>0</v>
      </c>
      <c r="M141" s="14">
        <f t="shared" si="15"/>
        <v>0</v>
      </c>
      <c r="N141" s="402">
        <f t="shared" si="16"/>
        <v>0</v>
      </c>
      <c r="O141" s="403" t="str">
        <f>IF(B141="","",IF(VLOOKUP(B141,Datensatz!$C$2:$G$3103,5,FALSE)=0,"",VLOOKUP(B141,Datensatz!$C$2:$G$3103,5,FALSE)))</f>
        <v/>
      </c>
      <c r="Q141" s="10" t="str">
        <f t="shared" si="18"/>
        <v/>
      </c>
    </row>
    <row r="142" spans="1:17" ht="18" customHeight="1" x14ac:dyDescent="0.3">
      <c r="A142" s="7"/>
      <c r="B142" s="140"/>
      <c r="C142" s="141"/>
      <c r="D142" s="142"/>
      <c r="E142" s="9">
        <f>VLOOKUP(D142,Maske!$A$20:$B$220,2)</f>
        <v>0</v>
      </c>
      <c r="F142" s="13">
        <f t="shared" si="13"/>
        <v>0</v>
      </c>
      <c r="G142" s="14">
        <f>IF($C142="E",VLOOKUP($B142,Datensatz!$C$2:$K$2275,6,FALSE)*$E142,0)</f>
        <v>0</v>
      </c>
      <c r="H142" s="14">
        <f>IF($C142&lt;&gt;"E",0,IF($C142="E",IF($F142&gt;17.5,VLOOKUP($B142,Datensatz!$C$2:$K$2275,7,FALSE)*$E142,IF($F142=17.5,VLOOKUP($B142,Datensatz!$C$2:$K$2275,7,FALSE),0))))</f>
        <v>0</v>
      </c>
      <c r="I142" s="14">
        <f>IF($C142="B",VLOOKUP($B142,Datensatz!$C$2:$K$2275,8,FALSE)*$E142,0)</f>
        <v>0</v>
      </c>
      <c r="J142" s="14">
        <f>IF($C142&lt;&gt;"B",0,IF($C142="B",IF($F142&gt;17.5,VLOOKUP($B142,Datensatz!$C$2:$K$2275,9,FALSE)*$E142,IF($F142=17.5,VLOOKUP($B142,Datensatz!$C$2:$K$2275,9,FALSE),0))))</f>
        <v>0</v>
      </c>
      <c r="K142" s="15">
        <f t="shared" si="14"/>
        <v>0</v>
      </c>
      <c r="L142" s="14">
        <f t="shared" si="17"/>
        <v>0</v>
      </c>
      <c r="M142" s="14">
        <f t="shared" si="15"/>
        <v>0</v>
      </c>
      <c r="N142" s="402">
        <f t="shared" si="16"/>
        <v>0</v>
      </c>
      <c r="O142" s="403" t="str">
        <f>IF(B142="","",IF(VLOOKUP(B142,Datensatz!$C$2:$G$3103,5,FALSE)=0,"",VLOOKUP(B142,Datensatz!$C$2:$G$3103,5,FALSE)))</f>
        <v/>
      </c>
      <c r="Q142" s="10" t="str">
        <f t="shared" si="18"/>
        <v/>
      </c>
    </row>
    <row r="143" spans="1:17" ht="18" customHeight="1" x14ac:dyDescent="0.3">
      <c r="A143" s="7"/>
      <c r="B143" s="140"/>
      <c r="C143" s="141"/>
      <c r="D143" s="142"/>
      <c r="E143" s="9">
        <f>VLOOKUP(D143,Maske!$A$20:$B$220,2)</f>
        <v>0</v>
      </c>
      <c r="F143" s="13">
        <f t="shared" si="13"/>
        <v>0</v>
      </c>
      <c r="G143" s="14">
        <f>IF($C143="E",VLOOKUP($B143,Datensatz!$C$2:$K$2275,6,FALSE)*$E143,0)</f>
        <v>0</v>
      </c>
      <c r="H143" s="14">
        <f>IF($C143&lt;&gt;"E",0,IF($C143="E",IF($F143&gt;17.5,VLOOKUP($B143,Datensatz!$C$2:$K$2275,7,FALSE)*$E143,IF($F143=17.5,VLOOKUP($B143,Datensatz!$C$2:$K$2275,7,FALSE),0))))</f>
        <v>0</v>
      </c>
      <c r="I143" s="14">
        <f>IF($C143="B",VLOOKUP($B143,Datensatz!$C$2:$K$2275,8,FALSE)*$E143,0)</f>
        <v>0</v>
      </c>
      <c r="J143" s="14">
        <f>IF($C143&lt;&gt;"B",0,IF($C143="B",IF($F143&gt;17.5,VLOOKUP($B143,Datensatz!$C$2:$K$2275,9,FALSE)*$E143,IF($F143=17.5,VLOOKUP($B143,Datensatz!$C$2:$K$2275,9,FALSE),0))))</f>
        <v>0</v>
      </c>
      <c r="K143" s="15">
        <f t="shared" si="14"/>
        <v>0</v>
      </c>
      <c r="L143" s="14">
        <f t="shared" si="17"/>
        <v>0</v>
      </c>
      <c r="M143" s="14">
        <f t="shared" si="15"/>
        <v>0</v>
      </c>
      <c r="N143" s="402">
        <f t="shared" si="16"/>
        <v>0</v>
      </c>
      <c r="O143" s="403" t="str">
        <f>IF(B143="","",IF(VLOOKUP(B143,Datensatz!$C$2:$G$3103,5,FALSE)=0,"",VLOOKUP(B143,Datensatz!$C$2:$G$3103,5,FALSE)))</f>
        <v/>
      </c>
      <c r="Q143" s="10" t="str">
        <f t="shared" si="18"/>
        <v/>
      </c>
    </row>
    <row r="144" spans="1:17" ht="18" customHeight="1" x14ac:dyDescent="0.3">
      <c r="A144" s="7"/>
      <c r="B144" s="140"/>
      <c r="C144" s="141"/>
      <c r="D144" s="142"/>
      <c r="E144" s="9">
        <f>VLOOKUP(D144,Maske!$A$20:$B$220,2)</f>
        <v>0</v>
      </c>
      <c r="F144" s="13">
        <f t="shared" si="13"/>
        <v>0</v>
      </c>
      <c r="G144" s="14">
        <f>IF($C144="E",VLOOKUP($B144,Datensatz!$C$2:$K$2275,6,FALSE)*$E144,0)</f>
        <v>0</v>
      </c>
      <c r="H144" s="14">
        <f>IF($C144&lt;&gt;"E",0,IF($C144="E",IF($F144&gt;17.5,VLOOKUP($B144,Datensatz!$C$2:$K$2275,7,FALSE)*$E144,IF($F144=17.5,VLOOKUP($B144,Datensatz!$C$2:$K$2275,7,FALSE),0))))</f>
        <v>0</v>
      </c>
      <c r="I144" s="14">
        <f>IF($C144="B",VLOOKUP($B144,Datensatz!$C$2:$K$2275,8,FALSE)*$E144,0)</f>
        <v>0</v>
      </c>
      <c r="J144" s="14">
        <f>IF($C144&lt;&gt;"B",0,IF($C144="B",IF($F144&gt;17.5,VLOOKUP($B144,Datensatz!$C$2:$K$2275,9,FALSE)*$E144,IF($F144=17.5,VLOOKUP($B144,Datensatz!$C$2:$K$2275,9,FALSE),0))))</f>
        <v>0</v>
      </c>
      <c r="K144" s="15">
        <f t="shared" si="14"/>
        <v>0</v>
      </c>
      <c r="L144" s="14">
        <f t="shared" si="17"/>
        <v>0</v>
      </c>
      <c r="M144" s="14">
        <f t="shared" si="15"/>
        <v>0</v>
      </c>
      <c r="N144" s="402">
        <f t="shared" si="16"/>
        <v>0</v>
      </c>
      <c r="O144" s="403" t="str">
        <f>IF(B144="","",IF(VLOOKUP(B144,Datensatz!$C$2:$G$3103,5,FALSE)=0,"",VLOOKUP(B144,Datensatz!$C$2:$G$3103,5,FALSE)))</f>
        <v/>
      </c>
      <c r="Q144" s="10" t="str">
        <f t="shared" si="18"/>
        <v/>
      </c>
    </row>
    <row r="145" spans="1:17" ht="18" customHeight="1" x14ac:dyDescent="0.3">
      <c r="A145" s="7"/>
      <c r="B145" s="140"/>
      <c r="C145" s="141"/>
      <c r="D145" s="142"/>
      <c r="E145" s="9">
        <f>VLOOKUP(D145,Maske!$A$20:$B$220,2)</f>
        <v>0</v>
      </c>
      <c r="F145" s="13">
        <f t="shared" si="13"/>
        <v>0</v>
      </c>
      <c r="G145" s="14">
        <f>IF($C145="E",VLOOKUP($B145,Datensatz!$C$2:$K$2275,6,FALSE)*$E145,0)</f>
        <v>0</v>
      </c>
      <c r="H145" s="14">
        <f>IF($C145&lt;&gt;"E",0,IF($C145="E",IF($F145&gt;17.5,VLOOKUP($B145,Datensatz!$C$2:$K$2275,7,FALSE)*$E145,IF($F145=17.5,VLOOKUP($B145,Datensatz!$C$2:$K$2275,7,FALSE),0))))</f>
        <v>0</v>
      </c>
      <c r="I145" s="14">
        <f>IF($C145="B",VLOOKUP($B145,Datensatz!$C$2:$K$2275,8,FALSE)*$E145,0)</f>
        <v>0</v>
      </c>
      <c r="J145" s="14">
        <f>IF($C145&lt;&gt;"B",0,IF($C145="B",IF($F145&gt;17.5,VLOOKUP($B145,Datensatz!$C$2:$K$2275,9,FALSE)*$E145,IF($F145=17.5,VLOOKUP($B145,Datensatz!$C$2:$K$2275,9,FALSE),0))))</f>
        <v>0</v>
      </c>
      <c r="K145" s="15">
        <f t="shared" si="14"/>
        <v>0</v>
      </c>
      <c r="L145" s="14">
        <f t="shared" si="17"/>
        <v>0</v>
      </c>
      <c r="M145" s="14">
        <f t="shared" si="15"/>
        <v>0</v>
      </c>
      <c r="N145" s="402">
        <f t="shared" si="16"/>
        <v>0</v>
      </c>
      <c r="O145" s="403" t="str">
        <f>IF(B145="","",IF(VLOOKUP(B145,Datensatz!$C$2:$G$3103,5,FALSE)=0,"",VLOOKUP(B145,Datensatz!$C$2:$G$3103,5,FALSE)))</f>
        <v/>
      </c>
      <c r="Q145" s="10" t="str">
        <f t="shared" si="18"/>
        <v/>
      </c>
    </row>
    <row r="146" spans="1:17" ht="18" customHeight="1" x14ac:dyDescent="0.3">
      <c r="A146" s="7"/>
      <c r="B146" s="140"/>
      <c r="C146" s="141"/>
      <c r="D146" s="142"/>
      <c r="E146" s="9">
        <f>VLOOKUP(D146,Maske!$A$20:$B$220,2)</f>
        <v>0</v>
      </c>
      <c r="F146" s="13">
        <f t="shared" si="13"/>
        <v>0</v>
      </c>
      <c r="G146" s="14">
        <f>IF($C146="E",VLOOKUP($B146,Datensatz!$C$2:$K$2275,6,FALSE)*$E146,0)</f>
        <v>0</v>
      </c>
      <c r="H146" s="14">
        <f>IF($C146&lt;&gt;"E",0,IF($C146="E",IF($F146&gt;17.5,VLOOKUP($B146,Datensatz!$C$2:$K$2275,7,FALSE)*$E146,IF($F146=17.5,VLOOKUP($B146,Datensatz!$C$2:$K$2275,7,FALSE),0))))</f>
        <v>0</v>
      </c>
      <c r="I146" s="14">
        <f>IF($C146="B",VLOOKUP($B146,Datensatz!$C$2:$K$2275,8,FALSE)*$E146,0)</f>
        <v>0</v>
      </c>
      <c r="J146" s="14">
        <f>IF($C146&lt;&gt;"B",0,IF($C146="B",IF($F146&gt;17.5,VLOOKUP($B146,Datensatz!$C$2:$K$2275,9,FALSE)*$E146,IF($F146=17.5,VLOOKUP($B146,Datensatz!$C$2:$K$2275,9,FALSE),0))))</f>
        <v>0</v>
      </c>
      <c r="K146" s="15">
        <f t="shared" si="14"/>
        <v>0</v>
      </c>
      <c r="L146" s="14">
        <f t="shared" si="17"/>
        <v>0</v>
      </c>
      <c r="M146" s="14">
        <f t="shared" si="15"/>
        <v>0</v>
      </c>
      <c r="N146" s="402">
        <f t="shared" si="16"/>
        <v>0</v>
      </c>
      <c r="O146" s="403" t="str">
        <f>IF(B146="","",IF(VLOOKUP(B146,Datensatz!$C$2:$G$3103,5,FALSE)=0,"",VLOOKUP(B146,Datensatz!$C$2:$G$3103,5,FALSE)))</f>
        <v/>
      </c>
      <c r="Q146" s="10" t="str">
        <f t="shared" si="18"/>
        <v/>
      </c>
    </row>
    <row r="147" spans="1:17" ht="18" customHeight="1" x14ac:dyDescent="0.3">
      <c r="A147" s="7"/>
      <c r="B147" s="140"/>
      <c r="C147" s="141"/>
      <c r="D147" s="142"/>
      <c r="E147" s="9">
        <f>VLOOKUP(D147,Maske!$A$20:$B$220,2)</f>
        <v>0</v>
      </c>
      <c r="F147" s="13">
        <f t="shared" si="13"/>
        <v>0</v>
      </c>
      <c r="G147" s="14">
        <f>IF($C147="E",VLOOKUP($B147,Datensatz!$C$2:$K$2275,6,FALSE)*$E147,0)</f>
        <v>0</v>
      </c>
      <c r="H147" s="14">
        <f>IF($C147&lt;&gt;"E",0,IF($C147="E",IF($F147&gt;17.5,VLOOKUP($B147,Datensatz!$C$2:$K$2275,7,FALSE)*$E147,IF($F147=17.5,VLOOKUP($B147,Datensatz!$C$2:$K$2275,7,FALSE),0))))</f>
        <v>0</v>
      </c>
      <c r="I147" s="14">
        <f>IF($C147="B",VLOOKUP($B147,Datensatz!$C$2:$K$2275,8,FALSE)*$E147,0)</f>
        <v>0</v>
      </c>
      <c r="J147" s="14">
        <f>IF($C147&lt;&gt;"B",0,IF($C147="B",IF($F147&gt;17.5,VLOOKUP($B147,Datensatz!$C$2:$K$2275,9,FALSE)*$E147,IF($F147=17.5,VLOOKUP($B147,Datensatz!$C$2:$K$2275,9,FALSE),0))))</f>
        <v>0</v>
      </c>
      <c r="K147" s="15">
        <f t="shared" si="14"/>
        <v>0</v>
      </c>
      <c r="L147" s="14">
        <f t="shared" si="17"/>
        <v>0</v>
      </c>
      <c r="M147" s="14">
        <f t="shared" si="15"/>
        <v>0</v>
      </c>
      <c r="N147" s="402">
        <f t="shared" si="16"/>
        <v>0</v>
      </c>
      <c r="O147" s="403" t="str">
        <f>IF(B147="","",IF(VLOOKUP(B147,Datensatz!$C$2:$G$3103,5,FALSE)=0,"",VLOOKUP(B147,Datensatz!$C$2:$G$3103,5,FALSE)))</f>
        <v/>
      </c>
      <c r="Q147" s="10" t="str">
        <f t="shared" si="18"/>
        <v/>
      </c>
    </row>
    <row r="148" spans="1:17" ht="18" customHeight="1" x14ac:dyDescent="0.3">
      <c r="A148" s="7"/>
      <c r="B148" s="140"/>
      <c r="C148" s="141"/>
      <c r="D148" s="142"/>
      <c r="E148" s="9">
        <f>VLOOKUP(D148,Maske!$A$20:$B$220,2)</f>
        <v>0</v>
      </c>
      <c r="F148" s="13">
        <f t="shared" si="13"/>
        <v>0</v>
      </c>
      <c r="G148" s="14">
        <f>IF($C148="E",VLOOKUP($B148,Datensatz!$C$2:$K$2275,6,FALSE)*$E148,0)</f>
        <v>0</v>
      </c>
      <c r="H148" s="14">
        <f>IF($C148&lt;&gt;"E",0,IF($C148="E",IF($F148&gt;17.5,VLOOKUP($B148,Datensatz!$C$2:$K$2275,7,FALSE)*$E148,IF($F148=17.5,VLOOKUP($B148,Datensatz!$C$2:$K$2275,7,FALSE),0))))</f>
        <v>0</v>
      </c>
      <c r="I148" s="14">
        <f>IF($C148="B",VLOOKUP($B148,Datensatz!$C$2:$K$2275,8,FALSE)*$E148,0)</f>
        <v>0</v>
      </c>
      <c r="J148" s="14">
        <f>IF($C148&lt;&gt;"B",0,IF($C148="B",IF($F148&gt;17.5,VLOOKUP($B148,Datensatz!$C$2:$K$2275,9,FALSE)*$E148,IF($F148=17.5,VLOOKUP($B148,Datensatz!$C$2:$K$2275,9,FALSE),0))))</f>
        <v>0</v>
      </c>
      <c r="K148" s="15">
        <f t="shared" si="14"/>
        <v>0</v>
      </c>
      <c r="L148" s="14">
        <f t="shared" si="17"/>
        <v>0</v>
      </c>
      <c r="M148" s="14">
        <f t="shared" si="15"/>
        <v>0</v>
      </c>
      <c r="N148" s="402">
        <f t="shared" si="16"/>
        <v>0</v>
      </c>
      <c r="O148" s="403" t="str">
        <f>IF(B148="","",IF(VLOOKUP(B148,Datensatz!$C$2:$G$3103,5,FALSE)=0,"",VLOOKUP(B148,Datensatz!$C$2:$G$3103,5,FALSE)))</f>
        <v/>
      </c>
      <c r="Q148" s="10" t="str">
        <f t="shared" si="18"/>
        <v/>
      </c>
    </row>
    <row r="149" spans="1:17" ht="18" customHeight="1" x14ac:dyDescent="0.3">
      <c r="A149" s="7"/>
      <c r="B149" s="140"/>
      <c r="C149" s="141"/>
      <c r="D149" s="142"/>
      <c r="E149" s="9">
        <f>VLOOKUP(D149,Maske!$A$20:$B$220,2)</f>
        <v>0</v>
      </c>
      <c r="F149" s="13">
        <f t="shared" si="13"/>
        <v>0</v>
      </c>
      <c r="G149" s="14">
        <f>IF($C149="E",VLOOKUP($B149,Datensatz!$C$2:$K$2275,6,FALSE)*$E149,0)</f>
        <v>0</v>
      </c>
      <c r="H149" s="14">
        <f>IF($C149&lt;&gt;"E",0,IF($C149="E",IF($F149&gt;17.5,VLOOKUP($B149,Datensatz!$C$2:$K$2275,7,FALSE)*$E149,IF($F149=17.5,VLOOKUP($B149,Datensatz!$C$2:$K$2275,7,FALSE),0))))</f>
        <v>0</v>
      </c>
      <c r="I149" s="14">
        <f>IF($C149="B",VLOOKUP($B149,Datensatz!$C$2:$K$2275,8,FALSE)*$E149,0)</f>
        <v>0</v>
      </c>
      <c r="J149" s="14">
        <f>IF($C149&lt;&gt;"B",0,IF($C149="B",IF($F149&gt;17.5,VLOOKUP($B149,Datensatz!$C$2:$K$2275,9,FALSE)*$E149,IF($F149=17.5,VLOOKUP($B149,Datensatz!$C$2:$K$2275,9,FALSE),0))))</f>
        <v>0</v>
      </c>
      <c r="K149" s="15">
        <f t="shared" si="14"/>
        <v>0</v>
      </c>
      <c r="L149" s="14">
        <f t="shared" si="17"/>
        <v>0</v>
      </c>
      <c r="M149" s="14">
        <f t="shared" si="15"/>
        <v>0</v>
      </c>
      <c r="N149" s="402">
        <f t="shared" si="16"/>
        <v>0</v>
      </c>
      <c r="O149" s="403" t="str">
        <f>IF(B149="","",IF(VLOOKUP(B149,Datensatz!$C$2:$G$3103,5,FALSE)=0,"",VLOOKUP(B149,Datensatz!$C$2:$G$3103,5,FALSE)))</f>
        <v/>
      </c>
      <c r="Q149" s="10" t="str">
        <f t="shared" si="18"/>
        <v/>
      </c>
    </row>
    <row r="150" spans="1:17" ht="18" customHeight="1" x14ac:dyDescent="0.3">
      <c r="A150" s="7"/>
      <c r="B150" s="140"/>
      <c r="C150" s="141"/>
      <c r="D150" s="142"/>
      <c r="E150" s="9">
        <f>VLOOKUP(D150,Maske!$A$20:$B$220,2)</f>
        <v>0</v>
      </c>
      <c r="F150" s="13">
        <f t="shared" si="13"/>
        <v>0</v>
      </c>
      <c r="G150" s="14">
        <f>IF($C150="E",VLOOKUP($B150,Datensatz!$C$2:$K$2275,6,FALSE)*$E150,0)</f>
        <v>0</v>
      </c>
      <c r="H150" s="14">
        <f>IF($C150&lt;&gt;"E",0,IF($C150="E",IF($F150&gt;17.5,VLOOKUP($B150,Datensatz!$C$2:$K$2275,7,FALSE)*$E150,IF($F150=17.5,VLOOKUP($B150,Datensatz!$C$2:$K$2275,7,FALSE),0))))</f>
        <v>0</v>
      </c>
      <c r="I150" s="14">
        <f>IF($C150="B",VLOOKUP($B150,Datensatz!$C$2:$K$2275,8,FALSE)*$E150,0)</f>
        <v>0</v>
      </c>
      <c r="J150" s="14">
        <f>IF($C150&lt;&gt;"B",0,IF($C150="B",IF($F150&gt;17.5,VLOOKUP($B150,Datensatz!$C$2:$K$2275,9,FALSE)*$E150,IF($F150=17.5,VLOOKUP($B150,Datensatz!$C$2:$K$2275,9,FALSE),0))))</f>
        <v>0</v>
      </c>
      <c r="K150" s="15">
        <f t="shared" si="14"/>
        <v>0</v>
      </c>
      <c r="L150" s="14">
        <f t="shared" si="17"/>
        <v>0</v>
      </c>
      <c r="M150" s="14">
        <f t="shared" si="15"/>
        <v>0</v>
      </c>
      <c r="N150" s="402">
        <f t="shared" si="16"/>
        <v>0</v>
      </c>
      <c r="O150" s="403" t="str">
        <f>IF(B150="","",IF(VLOOKUP(B150,Datensatz!$C$2:$G$3103,5,FALSE)=0,"",VLOOKUP(B150,Datensatz!$C$2:$G$3103,5,FALSE)))</f>
        <v/>
      </c>
      <c r="Q150" s="10" t="str">
        <f t="shared" si="18"/>
        <v/>
      </c>
    </row>
    <row r="151" spans="1:17" ht="18" customHeight="1" x14ac:dyDescent="0.3">
      <c r="A151" s="7"/>
      <c r="B151" s="140"/>
      <c r="C151" s="141"/>
      <c r="D151" s="142"/>
      <c r="E151" s="9">
        <f>VLOOKUP(D151,Maske!$A$20:$B$220,2)</f>
        <v>0</v>
      </c>
      <c r="F151" s="13">
        <f t="shared" si="13"/>
        <v>0</v>
      </c>
      <c r="G151" s="14">
        <f>IF($C151="E",VLOOKUP($B151,Datensatz!$C$2:$K$2275,6,FALSE)*$E151,0)</f>
        <v>0</v>
      </c>
      <c r="H151" s="14">
        <f>IF($C151&lt;&gt;"E",0,IF($C151="E",IF($F151&gt;17.5,VLOOKUP($B151,Datensatz!$C$2:$K$2275,7,FALSE)*$E151,IF($F151=17.5,VLOOKUP($B151,Datensatz!$C$2:$K$2275,7,FALSE),0))))</f>
        <v>0</v>
      </c>
      <c r="I151" s="14">
        <f>IF($C151="B",VLOOKUP($B151,Datensatz!$C$2:$K$2275,8,FALSE)*$E151,0)</f>
        <v>0</v>
      </c>
      <c r="J151" s="14">
        <f>IF($C151&lt;&gt;"B",0,IF($C151="B",IF($F151&gt;17.5,VLOOKUP($B151,Datensatz!$C$2:$K$2275,9,FALSE)*$E151,IF($F151=17.5,VLOOKUP($B151,Datensatz!$C$2:$K$2275,9,FALSE),0))))</f>
        <v>0</v>
      </c>
      <c r="K151" s="15">
        <f t="shared" si="14"/>
        <v>0</v>
      </c>
      <c r="L151" s="14">
        <f t="shared" si="17"/>
        <v>0</v>
      </c>
      <c r="M151" s="14">
        <f t="shared" si="15"/>
        <v>0</v>
      </c>
      <c r="N151" s="402">
        <f t="shared" si="16"/>
        <v>0</v>
      </c>
      <c r="O151" s="403" t="str">
        <f>IF(B151="","",IF(VLOOKUP(B151,Datensatz!$C$2:$G$3103,5,FALSE)=0,"",VLOOKUP(B151,Datensatz!$C$2:$G$3103,5,FALSE)))</f>
        <v/>
      </c>
      <c r="Q151" s="10" t="str">
        <f t="shared" si="18"/>
        <v/>
      </c>
    </row>
    <row r="152" spans="1:17" ht="18" customHeight="1" x14ac:dyDescent="0.3">
      <c r="A152" s="7"/>
      <c r="B152" s="140"/>
      <c r="C152" s="141"/>
      <c r="D152" s="142"/>
      <c r="E152" s="9">
        <f>VLOOKUP(D152,Maske!$A$20:$B$220,2)</f>
        <v>0</v>
      </c>
      <c r="F152" s="13">
        <f t="shared" si="13"/>
        <v>0</v>
      </c>
      <c r="G152" s="14">
        <f>IF($C152="E",VLOOKUP($B152,Datensatz!$C$2:$K$2275,6,FALSE)*$E152,0)</f>
        <v>0</v>
      </c>
      <c r="H152" s="14">
        <f>IF($C152&lt;&gt;"E",0,IF($C152="E",IF($F152&gt;17.5,VLOOKUP($B152,Datensatz!$C$2:$K$2275,7,FALSE)*$E152,IF($F152=17.5,VLOOKUP($B152,Datensatz!$C$2:$K$2275,7,FALSE),0))))</f>
        <v>0</v>
      </c>
      <c r="I152" s="14">
        <f>IF($C152="B",VLOOKUP($B152,Datensatz!$C$2:$K$2275,8,FALSE)*$E152,0)</f>
        <v>0</v>
      </c>
      <c r="J152" s="14">
        <f>IF($C152&lt;&gt;"B",0,IF($C152="B",IF($F152&gt;17.5,VLOOKUP($B152,Datensatz!$C$2:$K$2275,9,FALSE)*$E152,IF($F152=17.5,VLOOKUP($B152,Datensatz!$C$2:$K$2275,9,FALSE),0))))</f>
        <v>0</v>
      </c>
      <c r="K152" s="15">
        <f t="shared" si="14"/>
        <v>0</v>
      </c>
      <c r="L152" s="14">
        <f t="shared" si="17"/>
        <v>0</v>
      </c>
      <c r="M152" s="14">
        <f t="shared" si="15"/>
        <v>0</v>
      </c>
      <c r="N152" s="402">
        <f t="shared" si="16"/>
        <v>0</v>
      </c>
      <c r="O152" s="403" t="str">
        <f>IF(B152="","",IF(VLOOKUP(B152,Datensatz!$C$2:$G$3103,5,FALSE)=0,"",VLOOKUP(B152,Datensatz!$C$2:$G$3103,5,FALSE)))</f>
        <v/>
      </c>
      <c r="Q152" s="10" t="str">
        <f t="shared" si="18"/>
        <v/>
      </c>
    </row>
    <row r="153" spans="1:17" ht="18" customHeight="1" x14ac:dyDescent="0.3">
      <c r="A153" s="7"/>
      <c r="B153" s="140"/>
      <c r="C153" s="141"/>
      <c r="D153" s="142"/>
      <c r="E153" s="9">
        <f>VLOOKUP(D153,Maske!$A$20:$B$220,2)</f>
        <v>0</v>
      </c>
      <c r="F153" s="13">
        <f t="shared" si="13"/>
        <v>0</v>
      </c>
      <c r="G153" s="14">
        <f>IF($C153="E",VLOOKUP($B153,Datensatz!$C$2:$K$2275,6,FALSE)*$E153,0)</f>
        <v>0</v>
      </c>
      <c r="H153" s="14">
        <f>IF($C153&lt;&gt;"E",0,IF($C153="E",IF($F153&gt;17.5,VLOOKUP($B153,Datensatz!$C$2:$K$2275,7,FALSE)*$E153,IF($F153=17.5,VLOOKUP($B153,Datensatz!$C$2:$K$2275,7,FALSE),0))))</f>
        <v>0</v>
      </c>
      <c r="I153" s="14">
        <f>IF($C153="B",VLOOKUP($B153,Datensatz!$C$2:$K$2275,8,FALSE)*$E153,0)</f>
        <v>0</v>
      </c>
      <c r="J153" s="14">
        <f>IF($C153&lt;&gt;"B",0,IF($C153="B",IF($F153&gt;17.5,VLOOKUP($B153,Datensatz!$C$2:$K$2275,9,FALSE)*$E153,IF($F153=17.5,VLOOKUP($B153,Datensatz!$C$2:$K$2275,9,FALSE),0))))</f>
        <v>0</v>
      </c>
      <c r="K153" s="15">
        <f t="shared" si="14"/>
        <v>0</v>
      </c>
      <c r="L153" s="14">
        <f t="shared" si="17"/>
        <v>0</v>
      </c>
      <c r="M153" s="14">
        <f t="shared" si="15"/>
        <v>0</v>
      </c>
      <c r="N153" s="402">
        <f t="shared" si="16"/>
        <v>0</v>
      </c>
      <c r="O153" s="403" t="str">
        <f>IF(B153="","",IF(VLOOKUP(B153,Datensatz!$C$2:$G$3103,5,FALSE)=0,"",VLOOKUP(B153,Datensatz!$C$2:$G$3103,5,FALSE)))</f>
        <v/>
      </c>
      <c r="Q153" s="10" t="str">
        <f t="shared" si="18"/>
        <v/>
      </c>
    </row>
    <row r="154" spans="1:17" ht="18" customHeight="1" x14ac:dyDescent="0.3">
      <c r="A154" s="7"/>
      <c r="B154" s="140"/>
      <c r="C154" s="141"/>
      <c r="D154" s="142"/>
      <c r="E154" s="9">
        <f>VLOOKUP(D154,Maske!$A$20:$B$220,2)</f>
        <v>0</v>
      </c>
      <c r="F154" s="13">
        <f t="shared" si="13"/>
        <v>0</v>
      </c>
      <c r="G154" s="14">
        <f>IF($C154="E",VLOOKUP($B154,Datensatz!$C$2:$K$2275,6,FALSE)*$E154,0)</f>
        <v>0</v>
      </c>
      <c r="H154" s="14">
        <f>IF($C154&lt;&gt;"E",0,IF($C154="E",IF($F154&gt;17.5,VLOOKUP($B154,Datensatz!$C$2:$K$2275,7,FALSE)*$E154,IF($F154=17.5,VLOOKUP($B154,Datensatz!$C$2:$K$2275,7,FALSE),0))))</f>
        <v>0</v>
      </c>
      <c r="I154" s="14">
        <f>IF($C154="B",VLOOKUP($B154,Datensatz!$C$2:$K$2275,8,FALSE)*$E154,0)</f>
        <v>0</v>
      </c>
      <c r="J154" s="14">
        <f>IF($C154&lt;&gt;"B",0,IF($C154="B",IF($F154&gt;17.5,VLOOKUP($B154,Datensatz!$C$2:$K$2275,9,FALSE)*$E154,IF($F154=17.5,VLOOKUP($B154,Datensatz!$C$2:$K$2275,9,FALSE),0))))</f>
        <v>0</v>
      </c>
      <c r="K154" s="15">
        <f t="shared" si="14"/>
        <v>0</v>
      </c>
      <c r="L154" s="14">
        <f t="shared" si="17"/>
        <v>0</v>
      </c>
      <c r="M154" s="14">
        <f t="shared" si="15"/>
        <v>0</v>
      </c>
      <c r="N154" s="402">
        <f t="shared" si="16"/>
        <v>0</v>
      </c>
      <c r="O154" s="403" t="str">
        <f>IF(B154="","",IF(VLOOKUP(B154,Datensatz!$C$2:$G$3103,5,FALSE)=0,"",VLOOKUP(B154,Datensatz!$C$2:$G$3103,5,FALSE)))</f>
        <v/>
      </c>
      <c r="Q154" s="10" t="str">
        <f t="shared" si="18"/>
        <v/>
      </c>
    </row>
    <row r="155" spans="1:17" ht="18" customHeight="1" x14ac:dyDescent="0.3">
      <c r="A155" s="7"/>
      <c r="B155" s="140"/>
      <c r="C155" s="141"/>
      <c r="D155" s="142"/>
      <c r="E155" s="9">
        <f>VLOOKUP(D155,Maske!$A$20:$B$220,2)</f>
        <v>0</v>
      </c>
      <c r="F155" s="13">
        <f t="shared" si="13"/>
        <v>0</v>
      </c>
      <c r="G155" s="14">
        <f>IF($C155="E",VLOOKUP($B155,Datensatz!$C$2:$K$2275,6,FALSE)*$E155,0)</f>
        <v>0</v>
      </c>
      <c r="H155" s="14">
        <f>IF($C155&lt;&gt;"E",0,IF($C155="E",IF($F155&gt;17.5,VLOOKUP($B155,Datensatz!$C$2:$K$2275,7,FALSE)*$E155,IF($F155=17.5,VLOOKUP($B155,Datensatz!$C$2:$K$2275,7,FALSE),0))))</f>
        <v>0</v>
      </c>
      <c r="I155" s="14">
        <f>IF($C155="B",VLOOKUP($B155,Datensatz!$C$2:$K$2275,8,FALSE)*$E155,0)</f>
        <v>0</v>
      </c>
      <c r="J155" s="14">
        <f>IF($C155&lt;&gt;"B",0,IF($C155="B",IF($F155&gt;17.5,VLOOKUP($B155,Datensatz!$C$2:$K$2275,9,FALSE)*$E155,IF($F155=17.5,VLOOKUP($B155,Datensatz!$C$2:$K$2275,9,FALSE),0))))</f>
        <v>0</v>
      </c>
      <c r="K155" s="15">
        <f t="shared" si="14"/>
        <v>0</v>
      </c>
      <c r="L155" s="14">
        <f t="shared" si="17"/>
        <v>0</v>
      </c>
      <c r="M155" s="14">
        <f t="shared" si="15"/>
        <v>0</v>
      </c>
      <c r="N155" s="402">
        <f t="shared" si="16"/>
        <v>0</v>
      </c>
      <c r="O155" s="403" t="str">
        <f>IF(B155="","",IF(VLOOKUP(B155,Datensatz!$C$2:$G$3103,5,FALSE)=0,"",VLOOKUP(B155,Datensatz!$C$2:$G$3103,5,FALSE)))</f>
        <v/>
      </c>
      <c r="Q155" s="10" t="str">
        <f t="shared" si="18"/>
        <v/>
      </c>
    </row>
    <row r="156" spans="1:17" ht="18" customHeight="1" x14ac:dyDescent="0.3">
      <c r="A156" s="7"/>
      <c r="B156" s="140"/>
      <c r="C156" s="141"/>
      <c r="D156" s="142"/>
      <c r="E156" s="9">
        <f>VLOOKUP(D156,Maske!$A$20:$B$220,2)</f>
        <v>0</v>
      </c>
      <c r="F156" s="13">
        <f t="shared" si="13"/>
        <v>0</v>
      </c>
      <c r="G156" s="14">
        <f>IF($C156="E",VLOOKUP($B156,Datensatz!$C$2:$K$2275,6,FALSE)*$E156,0)</f>
        <v>0</v>
      </c>
      <c r="H156" s="14">
        <f>IF($C156&lt;&gt;"E",0,IF($C156="E",IF($F156&gt;17.5,VLOOKUP($B156,Datensatz!$C$2:$K$2275,7,FALSE)*$E156,IF($F156=17.5,VLOOKUP($B156,Datensatz!$C$2:$K$2275,7,FALSE),0))))</f>
        <v>0</v>
      </c>
      <c r="I156" s="14">
        <f>IF($C156="B",VLOOKUP($B156,Datensatz!$C$2:$K$2275,8,FALSE)*$E156,0)</f>
        <v>0</v>
      </c>
      <c r="J156" s="14">
        <f>IF($C156&lt;&gt;"B",0,IF($C156="B",IF($F156&gt;17.5,VLOOKUP($B156,Datensatz!$C$2:$K$2275,9,FALSE)*$E156,IF($F156=17.5,VLOOKUP($B156,Datensatz!$C$2:$K$2275,9,FALSE),0))))</f>
        <v>0</v>
      </c>
      <c r="K156" s="15">
        <f t="shared" si="14"/>
        <v>0</v>
      </c>
      <c r="L156" s="14">
        <f t="shared" si="17"/>
        <v>0</v>
      </c>
      <c r="M156" s="14">
        <f t="shared" si="15"/>
        <v>0</v>
      </c>
      <c r="N156" s="402">
        <f t="shared" si="16"/>
        <v>0</v>
      </c>
      <c r="O156" s="403" t="str">
        <f>IF(B156="","",IF(VLOOKUP(B156,Datensatz!$C$2:$G$3103,5,FALSE)=0,"",VLOOKUP(B156,Datensatz!$C$2:$G$3103,5,FALSE)))</f>
        <v/>
      </c>
      <c r="Q156" s="10" t="str">
        <f t="shared" si="18"/>
        <v/>
      </c>
    </row>
    <row r="157" spans="1:17" ht="18" customHeight="1" x14ac:dyDescent="0.3">
      <c r="A157" s="7"/>
      <c r="B157" s="140"/>
      <c r="C157" s="141"/>
      <c r="D157" s="142"/>
      <c r="E157" s="9">
        <f>VLOOKUP(D157,Maske!$A$20:$B$220,2)</f>
        <v>0</v>
      </c>
      <c r="F157" s="13">
        <f t="shared" si="13"/>
        <v>0</v>
      </c>
      <c r="G157" s="14">
        <f>IF($C157="E",VLOOKUP($B157,Datensatz!$C$2:$K$2275,6,FALSE)*$E157,0)</f>
        <v>0</v>
      </c>
      <c r="H157" s="14">
        <f>IF($C157&lt;&gt;"E",0,IF($C157="E",IF($F157&gt;17.5,VLOOKUP($B157,Datensatz!$C$2:$K$2275,7,FALSE)*$E157,IF($F157=17.5,VLOOKUP($B157,Datensatz!$C$2:$K$2275,7,FALSE),0))))</f>
        <v>0</v>
      </c>
      <c r="I157" s="14">
        <f>IF($C157="B",VLOOKUP($B157,Datensatz!$C$2:$K$2275,8,FALSE)*$E157,0)</f>
        <v>0</v>
      </c>
      <c r="J157" s="14">
        <f>IF($C157&lt;&gt;"B",0,IF($C157="B",IF($F157&gt;17.5,VLOOKUP($B157,Datensatz!$C$2:$K$2275,9,FALSE)*$E157,IF($F157=17.5,VLOOKUP($B157,Datensatz!$C$2:$K$2275,9,FALSE),0))))</f>
        <v>0</v>
      </c>
      <c r="K157" s="15">
        <f t="shared" si="14"/>
        <v>0</v>
      </c>
      <c r="L157" s="14">
        <f t="shared" si="17"/>
        <v>0</v>
      </c>
      <c r="M157" s="14">
        <f t="shared" si="15"/>
        <v>0</v>
      </c>
      <c r="N157" s="402">
        <f t="shared" si="16"/>
        <v>0</v>
      </c>
      <c r="O157" s="403" t="str">
        <f>IF(B157="","",IF(VLOOKUP(B157,Datensatz!$C$2:$G$3103,5,FALSE)=0,"",VLOOKUP(B157,Datensatz!$C$2:$G$3103,5,FALSE)))</f>
        <v/>
      </c>
      <c r="Q157" s="10" t="str">
        <f t="shared" si="18"/>
        <v/>
      </c>
    </row>
    <row r="158" spans="1:17" ht="18" customHeight="1" x14ac:dyDescent="0.3">
      <c r="A158" s="7"/>
      <c r="B158" s="140"/>
      <c r="C158" s="141"/>
      <c r="D158" s="142"/>
      <c r="E158" s="9">
        <f>VLOOKUP(D158,Maske!$A$20:$B$220,2)</f>
        <v>0</v>
      </c>
      <c r="F158" s="13">
        <f t="shared" si="13"/>
        <v>0</v>
      </c>
      <c r="G158" s="14">
        <f>IF($C158="E",VLOOKUP($B158,Datensatz!$C$2:$K$2275,6,FALSE)*$E158,0)</f>
        <v>0</v>
      </c>
      <c r="H158" s="14">
        <f>IF($C158&lt;&gt;"E",0,IF($C158="E",IF($F158&gt;17.5,VLOOKUP($B158,Datensatz!$C$2:$K$2275,7,FALSE)*$E158,IF($F158=17.5,VLOOKUP($B158,Datensatz!$C$2:$K$2275,7,FALSE),0))))</f>
        <v>0</v>
      </c>
      <c r="I158" s="14">
        <f>IF($C158="B",VLOOKUP($B158,Datensatz!$C$2:$K$2275,8,FALSE)*$E158,0)</f>
        <v>0</v>
      </c>
      <c r="J158" s="14">
        <f>IF($C158&lt;&gt;"B",0,IF($C158="B",IF($F158&gt;17.5,VLOOKUP($B158,Datensatz!$C$2:$K$2275,9,FALSE)*$E158,IF($F158=17.5,VLOOKUP($B158,Datensatz!$C$2:$K$2275,9,FALSE),0))))</f>
        <v>0</v>
      </c>
      <c r="K158" s="15">
        <f t="shared" si="14"/>
        <v>0</v>
      </c>
      <c r="L158" s="14">
        <f t="shared" si="17"/>
        <v>0</v>
      </c>
      <c r="M158" s="14">
        <f t="shared" si="15"/>
        <v>0</v>
      </c>
      <c r="N158" s="402">
        <f t="shared" si="16"/>
        <v>0</v>
      </c>
      <c r="O158" s="403" t="str">
        <f>IF(B158="","",IF(VLOOKUP(B158,Datensatz!$C$2:$G$3103,5,FALSE)=0,"",VLOOKUP(B158,Datensatz!$C$2:$G$3103,5,FALSE)))</f>
        <v/>
      </c>
      <c r="Q158" s="10" t="str">
        <f t="shared" si="18"/>
        <v/>
      </c>
    </row>
    <row r="159" spans="1:17" ht="18" customHeight="1" x14ac:dyDescent="0.3">
      <c r="A159" s="7"/>
      <c r="B159" s="140"/>
      <c r="C159" s="141"/>
      <c r="D159" s="142"/>
      <c r="E159" s="9">
        <f>VLOOKUP(D159,Maske!$A$20:$B$220,2)</f>
        <v>0</v>
      </c>
      <c r="F159" s="13">
        <f t="shared" ref="F159:F222" si="19">IF(OR(ISBLANK(D159),D159=0),0,D159/E159)</f>
        <v>0</v>
      </c>
      <c r="G159" s="14">
        <f>IF($C159="E",VLOOKUP($B159,Datensatz!$C$2:$K$2275,6,FALSE)*$E159,0)</f>
        <v>0</v>
      </c>
      <c r="H159" s="14">
        <f>IF($C159&lt;&gt;"E",0,IF($C159="E",IF($F159&gt;17.5,VLOOKUP($B159,Datensatz!$C$2:$K$2275,7,FALSE)*$E159,IF($F159=17.5,VLOOKUP($B159,Datensatz!$C$2:$K$2275,7,FALSE),0))))</f>
        <v>0</v>
      </c>
      <c r="I159" s="14">
        <f>IF($C159="B",VLOOKUP($B159,Datensatz!$C$2:$K$2275,8,FALSE)*$E159,0)</f>
        <v>0</v>
      </c>
      <c r="J159" s="14">
        <f>IF($C159&lt;&gt;"B",0,IF($C159="B",IF($F159&gt;17.5,VLOOKUP($B159,Datensatz!$C$2:$K$2275,9,FALSE)*$E159,IF($F159=17.5,VLOOKUP($B159,Datensatz!$C$2:$K$2275,9,FALSE),0))))</f>
        <v>0</v>
      </c>
      <c r="K159" s="15">
        <f t="shared" ref="K159:K222" si="20">SUM(G159:J159)</f>
        <v>0</v>
      </c>
      <c r="L159" s="14">
        <f t="shared" si="17"/>
        <v>0</v>
      </c>
      <c r="M159" s="14">
        <f t="shared" ref="M159:M222" si="21">IF(AND(F159 &gt;=16,F159 &lt;= 27,B159&lt;&gt;"3001.10",B159&lt;&gt;"3001.11",B159&lt;&gt;"3001.12"),E159,0)</f>
        <v>0</v>
      </c>
      <c r="N159" s="402">
        <f t="shared" ref="N159:N222" si="22">IF(AND(F159&gt;27,B159&lt;&gt;"3001.10",B159&lt;&gt;"3001.11",B159&lt;&gt;"3001.12"),E159,0)</f>
        <v>0</v>
      </c>
      <c r="O159" s="403" t="str">
        <f>IF(B159="","",IF(VLOOKUP(B159,Datensatz!$C$2:$G$3103,5,FALSE)=0,"",VLOOKUP(B159,Datensatz!$C$2:$G$3103,5,FALSE)))</f>
        <v/>
      </c>
      <c r="Q159" s="10" t="str">
        <f t="shared" si="18"/>
        <v/>
      </c>
    </row>
    <row r="160" spans="1:17" ht="18" customHeight="1" x14ac:dyDescent="0.3">
      <c r="A160" s="7"/>
      <c r="B160" s="140"/>
      <c r="C160" s="141"/>
      <c r="D160" s="142"/>
      <c r="E160" s="9">
        <f>VLOOKUP(D160,Maske!$A$20:$B$220,2)</f>
        <v>0</v>
      </c>
      <c r="F160" s="13">
        <f t="shared" si="19"/>
        <v>0</v>
      </c>
      <c r="G160" s="14">
        <f>IF($C160="E",VLOOKUP($B160,Datensatz!$C$2:$K$2275,6,FALSE)*$E160,0)</f>
        <v>0</v>
      </c>
      <c r="H160" s="14">
        <f>IF($C160&lt;&gt;"E",0,IF($C160="E",IF($F160&gt;17.5,VLOOKUP($B160,Datensatz!$C$2:$K$2275,7,FALSE)*$E160,IF($F160=17.5,VLOOKUP($B160,Datensatz!$C$2:$K$2275,7,FALSE),0))))</f>
        <v>0</v>
      </c>
      <c r="I160" s="14">
        <f>IF($C160="B",VLOOKUP($B160,Datensatz!$C$2:$K$2275,8,FALSE)*$E160,0)</f>
        <v>0</v>
      </c>
      <c r="J160" s="14">
        <f>IF($C160&lt;&gt;"B",0,IF($C160="B",IF($F160&gt;17.5,VLOOKUP($B160,Datensatz!$C$2:$K$2275,9,FALSE)*$E160,IF($F160=17.5,VLOOKUP($B160,Datensatz!$C$2:$K$2275,9,FALSE),0))))</f>
        <v>0</v>
      </c>
      <c r="K160" s="15">
        <f t="shared" si="20"/>
        <v>0</v>
      </c>
      <c r="L160" s="14">
        <f t="shared" ref="L160:L223" si="23">IF(AND(F160&lt;16,E160&lt;&gt;"",B160&lt;&gt;"3000.10",B160&lt;&gt;"3001.10",B160&lt;&gt;"3001.11",B160&lt;&gt;"3001.12",B160&lt;&gt;"3002.10",B160&lt;&gt;"3004.10",B160&lt;&gt;"3007.10",B160&lt;&gt;"3009.10",B160&lt;&gt;"3014.10",B160&lt;&gt;"3017.10",B160&lt;&gt;"3021.10",B160&lt;&gt;"3022.10",B160&lt;&gt;"3026.10",B160&lt;&gt;"3028.10"),E160,0)</f>
        <v>0</v>
      </c>
      <c r="M160" s="14">
        <f t="shared" si="21"/>
        <v>0</v>
      </c>
      <c r="N160" s="402">
        <f t="shared" si="22"/>
        <v>0</v>
      </c>
      <c r="O160" s="403" t="str">
        <f>IF(B160="","",IF(VLOOKUP(B160,Datensatz!$C$2:$G$3103,5,FALSE)=0,"",VLOOKUP(B160,Datensatz!$C$2:$G$3103,5,FALSE)))</f>
        <v/>
      </c>
      <c r="Q160" s="10" t="str">
        <f t="shared" ref="Q160:Q223" si="24">IF(B160="3001.10","Vorsicht: JoA nur in Zeilen 19 bis 22 eintragen!",IF(B160="3001.11","Vorsicht: JoA nur in Zeilen 19 bis 22 eintragen!",IF(B160="3001.12","Vorsicht: JoA nur in Zeilen 19 bis 22 eintragen!","")))</f>
        <v/>
      </c>
    </row>
    <row r="161" spans="1:17" ht="18" customHeight="1" x14ac:dyDescent="0.3">
      <c r="A161" s="7"/>
      <c r="B161" s="140"/>
      <c r="C161" s="141"/>
      <c r="D161" s="142"/>
      <c r="E161" s="9">
        <f>VLOOKUP(D161,Maske!$A$20:$B$220,2)</f>
        <v>0</v>
      </c>
      <c r="F161" s="13">
        <f t="shared" si="19"/>
        <v>0</v>
      </c>
      <c r="G161" s="14">
        <f>IF($C161="E",VLOOKUP($B161,Datensatz!$C$2:$K$2275,6,FALSE)*$E161,0)</f>
        <v>0</v>
      </c>
      <c r="H161" s="14">
        <f>IF($C161&lt;&gt;"E",0,IF($C161="E",IF($F161&gt;17.5,VLOOKUP($B161,Datensatz!$C$2:$K$2275,7,FALSE)*$E161,IF($F161=17.5,VLOOKUP($B161,Datensatz!$C$2:$K$2275,7,FALSE),0))))</f>
        <v>0</v>
      </c>
      <c r="I161" s="14">
        <f>IF($C161="B",VLOOKUP($B161,Datensatz!$C$2:$K$2275,8,FALSE)*$E161,0)</f>
        <v>0</v>
      </c>
      <c r="J161" s="14">
        <f>IF($C161&lt;&gt;"B",0,IF($C161="B",IF($F161&gt;17.5,VLOOKUP($B161,Datensatz!$C$2:$K$2275,9,FALSE)*$E161,IF($F161=17.5,VLOOKUP($B161,Datensatz!$C$2:$K$2275,9,FALSE),0))))</f>
        <v>0</v>
      </c>
      <c r="K161" s="15">
        <f t="shared" si="20"/>
        <v>0</v>
      </c>
      <c r="L161" s="14">
        <f t="shared" si="23"/>
        <v>0</v>
      </c>
      <c r="M161" s="14">
        <f t="shared" si="21"/>
        <v>0</v>
      </c>
      <c r="N161" s="402">
        <f t="shared" si="22"/>
        <v>0</v>
      </c>
      <c r="O161" s="403" t="str">
        <f>IF(B161="","",IF(VLOOKUP(B161,Datensatz!$C$2:$G$3103,5,FALSE)=0,"",VLOOKUP(B161,Datensatz!$C$2:$G$3103,5,FALSE)))</f>
        <v/>
      </c>
      <c r="Q161" s="10" t="str">
        <f t="shared" si="24"/>
        <v/>
      </c>
    </row>
    <row r="162" spans="1:17" ht="18" customHeight="1" x14ac:dyDescent="0.3">
      <c r="A162" s="7"/>
      <c r="B162" s="140"/>
      <c r="C162" s="141"/>
      <c r="D162" s="142"/>
      <c r="E162" s="9">
        <f>VLOOKUP(D162,Maske!$A$20:$B$220,2)</f>
        <v>0</v>
      </c>
      <c r="F162" s="13">
        <f t="shared" si="19"/>
        <v>0</v>
      </c>
      <c r="G162" s="14">
        <f>IF($C162="E",VLOOKUP($B162,Datensatz!$C$2:$K$2275,6,FALSE)*$E162,0)</f>
        <v>0</v>
      </c>
      <c r="H162" s="14">
        <f>IF($C162&lt;&gt;"E",0,IF($C162="E",IF($F162&gt;17.5,VLOOKUP($B162,Datensatz!$C$2:$K$2275,7,FALSE)*$E162,IF($F162=17.5,VLOOKUP($B162,Datensatz!$C$2:$K$2275,7,FALSE),0))))</f>
        <v>0</v>
      </c>
      <c r="I162" s="14">
        <f>IF($C162="B",VLOOKUP($B162,Datensatz!$C$2:$K$2275,8,FALSE)*$E162,0)</f>
        <v>0</v>
      </c>
      <c r="J162" s="14">
        <f>IF($C162&lt;&gt;"B",0,IF($C162="B",IF($F162&gt;17.5,VLOOKUP($B162,Datensatz!$C$2:$K$2275,9,FALSE)*$E162,IF($F162=17.5,VLOOKUP($B162,Datensatz!$C$2:$K$2275,9,FALSE),0))))</f>
        <v>0</v>
      </c>
      <c r="K162" s="15">
        <f t="shared" si="20"/>
        <v>0</v>
      </c>
      <c r="L162" s="14">
        <f t="shared" si="23"/>
        <v>0</v>
      </c>
      <c r="M162" s="14">
        <f t="shared" si="21"/>
        <v>0</v>
      </c>
      <c r="N162" s="402">
        <f t="shared" si="22"/>
        <v>0</v>
      </c>
      <c r="O162" s="403" t="str">
        <f>IF(B162="","",IF(VLOOKUP(B162,Datensatz!$C$2:$G$3103,5,FALSE)=0,"",VLOOKUP(B162,Datensatz!$C$2:$G$3103,5,FALSE)))</f>
        <v/>
      </c>
      <c r="Q162" s="10" t="str">
        <f t="shared" si="24"/>
        <v/>
      </c>
    </row>
    <row r="163" spans="1:17" ht="18" customHeight="1" x14ac:dyDescent="0.3">
      <c r="A163" s="7"/>
      <c r="B163" s="140"/>
      <c r="C163" s="141"/>
      <c r="D163" s="142"/>
      <c r="E163" s="9">
        <f>VLOOKUP(D163,Maske!$A$20:$B$220,2)</f>
        <v>0</v>
      </c>
      <c r="F163" s="13">
        <f t="shared" si="19"/>
        <v>0</v>
      </c>
      <c r="G163" s="14">
        <f>IF($C163="E",VLOOKUP($B163,Datensatz!$C$2:$K$2275,6,FALSE)*$E163,0)</f>
        <v>0</v>
      </c>
      <c r="H163" s="14">
        <f>IF($C163&lt;&gt;"E",0,IF($C163="E",IF($F163&gt;17.5,VLOOKUP($B163,Datensatz!$C$2:$K$2275,7,FALSE)*$E163,IF($F163=17.5,VLOOKUP($B163,Datensatz!$C$2:$K$2275,7,FALSE),0))))</f>
        <v>0</v>
      </c>
      <c r="I163" s="14">
        <f>IF($C163="B",VLOOKUP($B163,Datensatz!$C$2:$K$2275,8,FALSE)*$E163,0)</f>
        <v>0</v>
      </c>
      <c r="J163" s="14">
        <f>IF($C163&lt;&gt;"B",0,IF($C163="B",IF($F163&gt;17.5,VLOOKUP($B163,Datensatz!$C$2:$K$2275,9,FALSE)*$E163,IF($F163=17.5,VLOOKUP($B163,Datensatz!$C$2:$K$2275,9,FALSE),0))))</f>
        <v>0</v>
      </c>
      <c r="K163" s="15">
        <f t="shared" si="20"/>
        <v>0</v>
      </c>
      <c r="L163" s="14">
        <f t="shared" si="23"/>
        <v>0</v>
      </c>
      <c r="M163" s="14">
        <f t="shared" si="21"/>
        <v>0</v>
      </c>
      <c r="N163" s="402">
        <f t="shared" si="22"/>
        <v>0</v>
      </c>
      <c r="O163" s="403" t="str">
        <f>IF(B163="","",IF(VLOOKUP(B163,Datensatz!$C$2:$G$3103,5,FALSE)=0,"",VLOOKUP(B163,Datensatz!$C$2:$G$3103,5,FALSE)))</f>
        <v/>
      </c>
      <c r="Q163" s="10" t="str">
        <f t="shared" si="24"/>
        <v/>
      </c>
    </row>
    <row r="164" spans="1:17" ht="18" customHeight="1" x14ac:dyDescent="0.3">
      <c r="A164" s="7"/>
      <c r="B164" s="140"/>
      <c r="C164" s="141"/>
      <c r="D164" s="142"/>
      <c r="E164" s="9">
        <f>VLOOKUP(D164,Maske!$A$20:$B$220,2)</f>
        <v>0</v>
      </c>
      <c r="F164" s="13">
        <f t="shared" si="19"/>
        <v>0</v>
      </c>
      <c r="G164" s="14">
        <f>IF($C164="E",VLOOKUP($B164,Datensatz!$C$2:$K$2275,6,FALSE)*$E164,0)</f>
        <v>0</v>
      </c>
      <c r="H164" s="14">
        <f>IF($C164&lt;&gt;"E",0,IF($C164="E",IF($F164&gt;17.5,VLOOKUP($B164,Datensatz!$C$2:$K$2275,7,FALSE)*$E164,IF($F164=17.5,VLOOKUP($B164,Datensatz!$C$2:$K$2275,7,FALSE),0))))</f>
        <v>0</v>
      </c>
      <c r="I164" s="14">
        <f>IF($C164="B",VLOOKUP($B164,Datensatz!$C$2:$K$2275,8,FALSE)*$E164,0)</f>
        <v>0</v>
      </c>
      <c r="J164" s="14">
        <f>IF($C164&lt;&gt;"B",0,IF($C164="B",IF($F164&gt;17.5,VLOOKUP($B164,Datensatz!$C$2:$K$2275,9,FALSE)*$E164,IF($F164=17.5,VLOOKUP($B164,Datensatz!$C$2:$K$2275,9,FALSE),0))))</f>
        <v>0</v>
      </c>
      <c r="K164" s="15">
        <f t="shared" si="20"/>
        <v>0</v>
      </c>
      <c r="L164" s="14">
        <f t="shared" si="23"/>
        <v>0</v>
      </c>
      <c r="M164" s="14">
        <f t="shared" si="21"/>
        <v>0</v>
      </c>
      <c r="N164" s="402">
        <f t="shared" si="22"/>
        <v>0</v>
      </c>
      <c r="O164" s="403" t="str">
        <f>IF(B164="","",IF(VLOOKUP(B164,Datensatz!$C$2:$G$3103,5,FALSE)=0,"",VLOOKUP(B164,Datensatz!$C$2:$G$3103,5,FALSE)))</f>
        <v/>
      </c>
      <c r="Q164" s="10" t="str">
        <f t="shared" si="24"/>
        <v/>
      </c>
    </row>
    <row r="165" spans="1:17" ht="18" customHeight="1" x14ac:dyDescent="0.3">
      <c r="A165" s="7"/>
      <c r="B165" s="140"/>
      <c r="C165" s="141"/>
      <c r="D165" s="142"/>
      <c r="E165" s="9">
        <f>VLOOKUP(D165,Maske!$A$20:$B$220,2)</f>
        <v>0</v>
      </c>
      <c r="F165" s="13">
        <f t="shared" si="19"/>
        <v>0</v>
      </c>
      <c r="G165" s="14">
        <f>IF($C165="E",VLOOKUP($B165,Datensatz!$C$2:$K$2275,6,FALSE)*$E165,0)</f>
        <v>0</v>
      </c>
      <c r="H165" s="14">
        <f>IF($C165&lt;&gt;"E",0,IF($C165="E",IF($F165&gt;17.5,VLOOKUP($B165,Datensatz!$C$2:$K$2275,7,FALSE)*$E165,IF($F165=17.5,VLOOKUP($B165,Datensatz!$C$2:$K$2275,7,FALSE),0))))</f>
        <v>0</v>
      </c>
      <c r="I165" s="14">
        <f>IF($C165="B",VLOOKUP($B165,Datensatz!$C$2:$K$2275,8,FALSE)*$E165,0)</f>
        <v>0</v>
      </c>
      <c r="J165" s="14">
        <f>IF($C165&lt;&gt;"B",0,IF($C165="B",IF($F165&gt;17.5,VLOOKUP($B165,Datensatz!$C$2:$K$2275,9,FALSE)*$E165,IF($F165=17.5,VLOOKUP($B165,Datensatz!$C$2:$K$2275,9,FALSE),0))))</f>
        <v>0</v>
      </c>
      <c r="K165" s="15">
        <f t="shared" si="20"/>
        <v>0</v>
      </c>
      <c r="L165" s="14">
        <f t="shared" si="23"/>
        <v>0</v>
      </c>
      <c r="M165" s="14">
        <f t="shared" si="21"/>
        <v>0</v>
      </c>
      <c r="N165" s="402">
        <f t="shared" si="22"/>
        <v>0</v>
      </c>
      <c r="O165" s="403" t="str">
        <f>IF(B165="","",IF(VLOOKUP(B165,Datensatz!$C$2:$G$3103,5,FALSE)=0,"",VLOOKUP(B165,Datensatz!$C$2:$G$3103,5,FALSE)))</f>
        <v/>
      </c>
      <c r="Q165" s="10" t="str">
        <f t="shared" si="24"/>
        <v/>
      </c>
    </row>
    <row r="166" spans="1:17" ht="18" customHeight="1" x14ac:dyDescent="0.3">
      <c r="A166" s="7"/>
      <c r="B166" s="140"/>
      <c r="C166" s="141"/>
      <c r="D166" s="142"/>
      <c r="E166" s="9">
        <f>VLOOKUP(D166,Maske!$A$20:$B$220,2)</f>
        <v>0</v>
      </c>
      <c r="F166" s="13">
        <f t="shared" si="19"/>
        <v>0</v>
      </c>
      <c r="G166" s="14">
        <f>IF($C166="E",VLOOKUP($B166,Datensatz!$C$2:$K$2275,6,FALSE)*$E166,0)</f>
        <v>0</v>
      </c>
      <c r="H166" s="14">
        <f>IF($C166&lt;&gt;"E",0,IF($C166="E",IF($F166&gt;17.5,VLOOKUP($B166,Datensatz!$C$2:$K$2275,7,FALSE)*$E166,IF($F166=17.5,VLOOKUP($B166,Datensatz!$C$2:$K$2275,7,FALSE),0))))</f>
        <v>0</v>
      </c>
      <c r="I166" s="14">
        <f>IF($C166="B",VLOOKUP($B166,Datensatz!$C$2:$K$2275,8,FALSE)*$E166,0)</f>
        <v>0</v>
      </c>
      <c r="J166" s="14">
        <f>IF($C166&lt;&gt;"B",0,IF($C166="B",IF($F166&gt;17.5,VLOOKUP($B166,Datensatz!$C$2:$K$2275,9,FALSE)*$E166,IF($F166=17.5,VLOOKUP($B166,Datensatz!$C$2:$K$2275,9,FALSE),0))))</f>
        <v>0</v>
      </c>
      <c r="K166" s="15">
        <f t="shared" si="20"/>
        <v>0</v>
      </c>
      <c r="L166" s="14">
        <f t="shared" si="23"/>
        <v>0</v>
      </c>
      <c r="M166" s="14">
        <f t="shared" si="21"/>
        <v>0</v>
      </c>
      <c r="N166" s="402">
        <f t="shared" si="22"/>
        <v>0</v>
      </c>
      <c r="O166" s="403" t="str">
        <f>IF(B166="","",IF(VLOOKUP(B166,Datensatz!$C$2:$G$3103,5,FALSE)=0,"",VLOOKUP(B166,Datensatz!$C$2:$G$3103,5,FALSE)))</f>
        <v/>
      </c>
      <c r="Q166" s="10" t="str">
        <f t="shared" si="24"/>
        <v/>
      </c>
    </row>
    <row r="167" spans="1:17" ht="18" customHeight="1" x14ac:dyDescent="0.3">
      <c r="A167" s="7"/>
      <c r="B167" s="140"/>
      <c r="C167" s="141"/>
      <c r="D167" s="142"/>
      <c r="E167" s="9">
        <f>VLOOKUP(D167,Maske!$A$20:$B$220,2)</f>
        <v>0</v>
      </c>
      <c r="F167" s="13">
        <f t="shared" si="19"/>
        <v>0</v>
      </c>
      <c r="G167" s="14">
        <f>IF($C167="E",VLOOKUP($B167,Datensatz!$C$2:$K$2275,6,FALSE)*$E167,0)</f>
        <v>0</v>
      </c>
      <c r="H167" s="14">
        <f>IF($C167&lt;&gt;"E",0,IF($C167="E",IF($F167&gt;17.5,VLOOKUP($B167,Datensatz!$C$2:$K$2275,7,FALSE)*$E167,IF($F167=17.5,VLOOKUP($B167,Datensatz!$C$2:$K$2275,7,FALSE),0))))</f>
        <v>0</v>
      </c>
      <c r="I167" s="14">
        <f>IF($C167="B",VLOOKUP($B167,Datensatz!$C$2:$K$2275,8,FALSE)*$E167,0)</f>
        <v>0</v>
      </c>
      <c r="J167" s="14">
        <f>IF($C167&lt;&gt;"B",0,IF($C167="B",IF($F167&gt;17.5,VLOOKUP($B167,Datensatz!$C$2:$K$2275,9,FALSE)*$E167,IF($F167=17.5,VLOOKUP($B167,Datensatz!$C$2:$K$2275,9,FALSE),0))))</f>
        <v>0</v>
      </c>
      <c r="K167" s="15">
        <f t="shared" si="20"/>
        <v>0</v>
      </c>
      <c r="L167" s="14">
        <f t="shared" si="23"/>
        <v>0</v>
      </c>
      <c r="M167" s="14">
        <f t="shared" si="21"/>
        <v>0</v>
      </c>
      <c r="N167" s="402">
        <f t="shared" si="22"/>
        <v>0</v>
      </c>
      <c r="O167" s="403" t="str">
        <f>IF(B167="","",IF(VLOOKUP(B167,Datensatz!$C$2:$G$3103,5,FALSE)=0,"",VLOOKUP(B167,Datensatz!$C$2:$G$3103,5,FALSE)))</f>
        <v/>
      </c>
      <c r="Q167" s="10" t="str">
        <f t="shared" si="24"/>
        <v/>
      </c>
    </row>
    <row r="168" spans="1:17" ht="18" customHeight="1" x14ac:dyDescent="0.3">
      <c r="A168" s="7"/>
      <c r="B168" s="140"/>
      <c r="C168" s="141"/>
      <c r="D168" s="142"/>
      <c r="E168" s="9">
        <f>VLOOKUP(D168,Maske!$A$20:$B$220,2)</f>
        <v>0</v>
      </c>
      <c r="F168" s="13">
        <f t="shared" si="19"/>
        <v>0</v>
      </c>
      <c r="G168" s="14">
        <f>IF($C168="E",VLOOKUP($B168,Datensatz!$C$2:$K$2275,6,FALSE)*$E168,0)</f>
        <v>0</v>
      </c>
      <c r="H168" s="14">
        <f>IF($C168&lt;&gt;"E",0,IF($C168="E",IF($F168&gt;17.5,VLOOKUP($B168,Datensatz!$C$2:$K$2275,7,FALSE)*$E168,IF($F168=17.5,VLOOKUP($B168,Datensatz!$C$2:$K$2275,7,FALSE),0))))</f>
        <v>0</v>
      </c>
      <c r="I168" s="14">
        <f>IF($C168="B",VLOOKUP($B168,Datensatz!$C$2:$K$2275,8,FALSE)*$E168,0)</f>
        <v>0</v>
      </c>
      <c r="J168" s="14">
        <f>IF($C168&lt;&gt;"B",0,IF($C168="B",IF($F168&gt;17.5,VLOOKUP($B168,Datensatz!$C$2:$K$2275,9,FALSE)*$E168,IF($F168=17.5,VLOOKUP($B168,Datensatz!$C$2:$K$2275,9,FALSE),0))))</f>
        <v>0</v>
      </c>
      <c r="K168" s="15">
        <f t="shared" si="20"/>
        <v>0</v>
      </c>
      <c r="L168" s="14">
        <f t="shared" si="23"/>
        <v>0</v>
      </c>
      <c r="M168" s="14">
        <f t="shared" si="21"/>
        <v>0</v>
      </c>
      <c r="N168" s="402">
        <f t="shared" si="22"/>
        <v>0</v>
      </c>
      <c r="O168" s="403" t="str">
        <f>IF(B168="","",IF(VLOOKUP(B168,Datensatz!$C$2:$G$3103,5,FALSE)=0,"",VLOOKUP(B168,Datensatz!$C$2:$G$3103,5,FALSE)))</f>
        <v/>
      </c>
      <c r="Q168" s="10" t="str">
        <f t="shared" si="24"/>
        <v/>
      </c>
    </row>
    <row r="169" spans="1:17" ht="18" customHeight="1" x14ac:dyDescent="0.3">
      <c r="A169" s="7"/>
      <c r="B169" s="140"/>
      <c r="C169" s="141"/>
      <c r="D169" s="142"/>
      <c r="E169" s="9">
        <f>VLOOKUP(D169,Maske!$A$20:$B$220,2)</f>
        <v>0</v>
      </c>
      <c r="F169" s="13">
        <f t="shared" si="19"/>
        <v>0</v>
      </c>
      <c r="G169" s="14">
        <f>IF($C169="E",VLOOKUP($B169,Datensatz!$C$2:$K$2275,6,FALSE)*$E169,0)</f>
        <v>0</v>
      </c>
      <c r="H169" s="14">
        <f>IF($C169&lt;&gt;"E",0,IF($C169="E",IF($F169&gt;17.5,VLOOKUP($B169,Datensatz!$C$2:$K$2275,7,FALSE)*$E169,IF($F169=17.5,VLOOKUP($B169,Datensatz!$C$2:$K$2275,7,FALSE),0))))</f>
        <v>0</v>
      </c>
      <c r="I169" s="14">
        <f>IF($C169="B",VLOOKUP($B169,Datensatz!$C$2:$K$2275,8,FALSE)*$E169,0)</f>
        <v>0</v>
      </c>
      <c r="J169" s="14">
        <f>IF($C169&lt;&gt;"B",0,IF($C169="B",IF($F169&gt;17.5,VLOOKUP($B169,Datensatz!$C$2:$K$2275,9,FALSE)*$E169,IF($F169=17.5,VLOOKUP($B169,Datensatz!$C$2:$K$2275,9,FALSE),0))))</f>
        <v>0</v>
      </c>
      <c r="K169" s="15">
        <f t="shared" si="20"/>
        <v>0</v>
      </c>
      <c r="L169" s="14">
        <f t="shared" si="23"/>
        <v>0</v>
      </c>
      <c r="M169" s="14">
        <f t="shared" si="21"/>
        <v>0</v>
      </c>
      <c r="N169" s="402">
        <f t="shared" si="22"/>
        <v>0</v>
      </c>
      <c r="O169" s="403" t="str">
        <f>IF(B169="","",IF(VLOOKUP(B169,Datensatz!$C$2:$G$3103,5,FALSE)=0,"",VLOOKUP(B169,Datensatz!$C$2:$G$3103,5,FALSE)))</f>
        <v/>
      </c>
      <c r="Q169" s="10" t="str">
        <f t="shared" si="24"/>
        <v/>
      </c>
    </row>
    <row r="170" spans="1:17" ht="18" customHeight="1" x14ac:dyDescent="0.3">
      <c r="A170" s="7"/>
      <c r="B170" s="140"/>
      <c r="C170" s="141"/>
      <c r="D170" s="142"/>
      <c r="E170" s="9">
        <f>VLOOKUP(D170,Maske!$A$20:$B$220,2)</f>
        <v>0</v>
      </c>
      <c r="F170" s="13">
        <f t="shared" si="19"/>
        <v>0</v>
      </c>
      <c r="G170" s="14">
        <f>IF($C170="E",VLOOKUP($B170,Datensatz!$C$2:$K$2275,6,FALSE)*$E170,0)</f>
        <v>0</v>
      </c>
      <c r="H170" s="14">
        <f>IF($C170&lt;&gt;"E",0,IF($C170="E",IF($F170&gt;17.5,VLOOKUP($B170,Datensatz!$C$2:$K$2275,7,FALSE)*$E170,IF($F170=17.5,VLOOKUP($B170,Datensatz!$C$2:$K$2275,7,FALSE),0))))</f>
        <v>0</v>
      </c>
      <c r="I170" s="14">
        <f>IF($C170="B",VLOOKUP($B170,Datensatz!$C$2:$K$2275,8,FALSE)*$E170,0)</f>
        <v>0</v>
      </c>
      <c r="J170" s="14">
        <f>IF($C170&lt;&gt;"B",0,IF($C170="B",IF($F170&gt;17.5,VLOOKUP($B170,Datensatz!$C$2:$K$2275,9,FALSE)*$E170,IF($F170=17.5,VLOOKUP($B170,Datensatz!$C$2:$K$2275,9,FALSE),0))))</f>
        <v>0</v>
      </c>
      <c r="K170" s="15">
        <f t="shared" si="20"/>
        <v>0</v>
      </c>
      <c r="L170" s="14">
        <f t="shared" si="23"/>
        <v>0</v>
      </c>
      <c r="M170" s="14">
        <f t="shared" si="21"/>
        <v>0</v>
      </c>
      <c r="N170" s="402">
        <f t="shared" si="22"/>
        <v>0</v>
      </c>
      <c r="O170" s="403" t="str">
        <f>IF(B170="","",IF(VLOOKUP(B170,Datensatz!$C$2:$G$3103,5,FALSE)=0,"",VLOOKUP(B170,Datensatz!$C$2:$G$3103,5,FALSE)))</f>
        <v/>
      </c>
      <c r="Q170" s="10" t="str">
        <f t="shared" si="24"/>
        <v/>
      </c>
    </row>
    <row r="171" spans="1:17" ht="18" customHeight="1" x14ac:dyDescent="0.3">
      <c r="A171" s="7"/>
      <c r="B171" s="140"/>
      <c r="C171" s="141"/>
      <c r="D171" s="142"/>
      <c r="E171" s="9">
        <f>VLOOKUP(D171,Maske!$A$20:$B$220,2)</f>
        <v>0</v>
      </c>
      <c r="F171" s="13">
        <f t="shared" si="19"/>
        <v>0</v>
      </c>
      <c r="G171" s="14">
        <f>IF($C171="E",VLOOKUP($B171,Datensatz!$C$2:$K$2275,6,FALSE)*$E171,0)</f>
        <v>0</v>
      </c>
      <c r="H171" s="14">
        <f>IF($C171&lt;&gt;"E",0,IF($C171="E",IF($F171&gt;17.5,VLOOKUP($B171,Datensatz!$C$2:$K$2275,7,FALSE)*$E171,IF($F171=17.5,VLOOKUP($B171,Datensatz!$C$2:$K$2275,7,FALSE),0))))</f>
        <v>0</v>
      </c>
      <c r="I171" s="14">
        <f>IF($C171="B",VLOOKUP($B171,Datensatz!$C$2:$K$2275,8,FALSE)*$E171,0)</f>
        <v>0</v>
      </c>
      <c r="J171" s="14">
        <f>IF($C171&lt;&gt;"B",0,IF($C171="B",IF($F171&gt;17.5,VLOOKUP($B171,Datensatz!$C$2:$K$2275,9,FALSE)*$E171,IF($F171=17.5,VLOOKUP($B171,Datensatz!$C$2:$K$2275,9,FALSE),0))))</f>
        <v>0</v>
      </c>
      <c r="K171" s="15">
        <f t="shared" si="20"/>
        <v>0</v>
      </c>
      <c r="L171" s="14">
        <f t="shared" si="23"/>
        <v>0</v>
      </c>
      <c r="M171" s="14">
        <f t="shared" si="21"/>
        <v>0</v>
      </c>
      <c r="N171" s="402">
        <f t="shared" si="22"/>
        <v>0</v>
      </c>
      <c r="O171" s="403" t="str">
        <f>IF(B171="","",IF(VLOOKUP(B171,Datensatz!$C$2:$G$3103,5,FALSE)=0,"",VLOOKUP(B171,Datensatz!$C$2:$G$3103,5,FALSE)))</f>
        <v/>
      </c>
      <c r="Q171" s="10" t="str">
        <f t="shared" si="24"/>
        <v/>
      </c>
    </row>
    <row r="172" spans="1:17" ht="18" customHeight="1" x14ac:dyDescent="0.3">
      <c r="A172" s="7"/>
      <c r="B172" s="140"/>
      <c r="C172" s="141"/>
      <c r="D172" s="142"/>
      <c r="E172" s="9">
        <f>VLOOKUP(D172,Maske!$A$20:$B$220,2)</f>
        <v>0</v>
      </c>
      <c r="F172" s="13">
        <f t="shared" si="19"/>
        <v>0</v>
      </c>
      <c r="G172" s="14">
        <f>IF($C172="E",VLOOKUP($B172,Datensatz!$C$2:$K$2275,6,FALSE)*$E172,0)</f>
        <v>0</v>
      </c>
      <c r="H172" s="14">
        <f>IF($C172&lt;&gt;"E",0,IF($C172="E",IF($F172&gt;17.5,VLOOKUP($B172,Datensatz!$C$2:$K$2275,7,FALSE)*$E172,IF($F172=17.5,VLOOKUP($B172,Datensatz!$C$2:$K$2275,7,FALSE),0))))</f>
        <v>0</v>
      </c>
      <c r="I172" s="14">
        <f>IF($C172="B",VLOOKUP($B172,Datensatz!$C$2:$K$2275,8,FALSE)*$E172,0)</f>
        <v>0</v>
      </c>
      <c r="J172" s="14">
        <f>IF($C172&lt;&gt;"B",0,IF($C172="B",IF($F172&gt;17.5,VLOOKUP($B172,Datensatz!$C$2:$K$2275,9,FALSE)*$E172,IF($F172=17.5,VLOOKUP($B172,Datensatz!$C$2:$K$2275,9,FALSE),0))))</f>
        <v>0</v>
      </c>
      <c r="K172" s="15">
        <f t="shared" si="20"/>
        <v>0</v>
      </c>
      <c r="L172" s="14">
        <f t="shared" si="23"/>
        <v>0</v>
      </c>
      <c r="M172" s="14">
        <f t="shared" si="21"/>
        <v>0</v>
      </c>
      <c r="N172" s="402">
        <f t="shared" si="22"/>
        <v>0</v>
      </c>
      <c r="O172" s="403" t="str">
        <f>IF(B172="","",IF(VLOOKUP(B172,Datensatz!$C$2:$G$3103,5,FALSE)=0,"",VLOOKUP(B172,Datensatz!$C$2:$G$3103,5,FALSE)))</f>
        <v/>
      </c>
      <c r="Q172" s="10" t="str">
        <f t="shared" si="24"/>
        <v/>
      </c>
    </row>
    <row r="173" spans="1:17" ht="18" customHeight="1" x14ac:dyDescent="0.3">
      <c r="A173" s="7"/>
      <c r="B173" s="140"/>
      <c r="C173" s="141"/>
      <c r="D173" s="142"/>
      <c r="E173" s="9">
        <f>VLOOKUP(D173,Maske!$A$20:$B$220,2)</f>
        <v>0</v>
      </c>
      <c r="F173" s="13">
        <f t="shared" si="19"/>
        <v>0</v>
      </c>
      <c r="G173" s="14">
        <f>IF($C173="E",VLOOKUP($B173,Datensatz!$C$2:$K$2275,6,FALSE)*$E173,0)</f>
        <v>0</v>
      </c>
      <c r="H173" s="14">
        <f>IF($C173&lt;&gt;"E",0,IF($C173="E",IF($F173&gt;17.5,VLOOKUP($B173,Datensatz!$C$2:$K$2275,7,FALSE)*$E173,IF($F173=17.5,VLOOKUP($B173,Datensatz!$C$2:$K$2275,7,FALSE),0))))</f>
        <v>0</v>
      </c>
      <c r="I173" s="14">
        <f>IF($C173="B",VLOOKUP($B173,Datensatz!$C$2:$K$2275,8,FALSE)*$E173,0)</f>
        <v>0</v>
      </c>
      <c r="J173" s="14">
        <f>IF($C173&lt;&gt;"B",0,IF($C173="B",IF($F173&gt;17.5,VLOOKUP($B173,Datensatz!$C$2:$K$2275,9,FALSE)*$E173,IF($F173=17.5,VLOOKUP($B173,Datensatz!$C$2:$K$2275,9,FALSE),0))))</f>
        <v>0</v>
      </c>
      <c r="K173" s="15">
        <f t="shared" si="20"/>
        <v>0</v>
      </c>
      <c r="L173" s="14">
        <f t="shared" si="23"/>
        <v>0</v>
      </c>
      <c r="M173" s="14">
        <f t="shared" si="21"/>
        <v>0</v>
      </c>
      <c r="N173" s="402">
        <f t="shared" si="22"/>
        <v>0</v>
      </c>
      <c r="O173" s="403" t="str">
        <f>IF(B173="","",IF(VLOOKUP(B173,Datensatz!$C$2:$G$3103,5,FALSE)=0,"",VLOOKUP(B173,Datensatz!$C$2:$G$3103,5,FALSE)))</f>
        <v/>
      </c>
      <c r="Q173" s="10" t="str">
        <f t="shared" si="24"/>
        <v/>
      </c>
    </row>
    <row r="174" spans="1:17" ht="18" customHeight="1" x14ac:dyDescent="0.3">
      <c r="A174" s="7"/>
      <c r="B174" s="140"/>
      <c r="C174" s="141"/>
      <c r="D174" s="142"/>
      <c r="E174" s="9">
        <f>VLOOKUP(D174,Maske!$A$20:$B$220,2)</f>
        <v>0</v>
      </c>
      <c r="F174" s="13">
        <f t="shared" si="19"/>
        <v>0</v>
      </c>
      <c r="G174" s="14">
        <f>IF($C174="E",VLOOKUP($B174,Datensatz!$C$2:$K$2275,6,FALSE)*$E174,0)</f>
        <v>0</v>
      </c>
      <c r="H174" s="14">
        <f>IF($C174&lt;&gt;"E",0,IF($C174="E",IF($F174&gt;17.5,VLOOKUP($B174,Datensatz!$C$2:$K$2275,7,FALSE)*$E174,IF($F174=17.5,VLOOKUP($B174,Datensatz!$C$2:$K$2275,7,FALSE),0))))</f>
        <v>0</v>
      </c>
      <c r="I174" s="14">
        <f>IF($C174="B",VLOOKUP($B174,Datensatz!$C$2:$K$2275,8,FALSE)*$E174,0)</f>
        <v>0</v>
      </c>
      <c r="J174" s="14">
        <f>IF($C174&lt;&gt;"B",0,IF($C174="B",IF($F174&gt;17.5,VLOOKUP($B174,Datensatz!$C$2:$K$2275,9,FALSE)*$E174,IF($F174=17.5,VLOOKUP($B174,Datensatz!$C$2:$K$2275,9,FALSE),0))))</f>
        <v>0</v>
      </c>
      <c r="K174" s="15">
        <f t="shared" si="20"/>
        <v>0</v>
      </c>
      <c r="L174" s="14">
        <f t="shared" si="23"/>
        <v>0</v>
      </c>
      <c r="M174" s="14">
        <f t="shared" si="21"/>
        <v>0</v>
      </c>
      <c r="N174" s="402">
        <f t="shared" si="22"/>
        <v>0</v>
      </c>
      <c r="O174" s="403" t="str">
        <f>IF(B174="","",IF(VLOOKUP(B174,Datensatz!$C$2:$G$3103,5,FALSE)=0,"",VLOOKUP(B174,Datensatz!$C$2:$G$3103,5,FALSE)))</f>
        <v/>
      </c>
      <c r="Q174" s="10" t="str">
        <f t="shared" si="24"/>
        <v/>
      </c>
    </row>
    <row r="175" spans="1:17" ht="18" customHeight="1" x14ac:dyDescent="0.3">
      <c r="A175" s="7"/>
      <c r="B175" s="140"/>
      <c r="C175" s="141"/>
      <c r="D175" s="142"/>
      <c r="E175" s="9">
        <f>VLOOKUP(D175,Maske!$A$20:$B$220,2)</f>
        <v>0</v>
      </c>
      <c r="F175" s="13">
        <f t="shared" si="19"/>
        <v>0</v>
      </c>
      <c r="G175" s="14">
        <f>IF($C175="E",VLOOKUP($B175,Datensatz!$C$2:$K$2275,6,FALSE)*$E175,0)</f>
        <v>0</v>
      </c>
      <c r="H175" s="14">
        <f>IF($C175&lt;&gt;"E",0,IF($C175="E",IF($F175&gt;17.5,VLOOKUP($B175,Datensatz!$C$2:$K$2275,7,FALSE)*$E175,IF($F175=17.5,VLOOKUP($B175,Datensatz!$C$2:$K$2275,7,FALSE),0))))</f>
        <v>0</v>
      </c>
      <c r="I175" s="14">
        <f>IF($C175="B",VLOOKUP($B175,Datensatz!$C$2:$K$2275,8,FALSE)*$E175,0)</f>
        <v>0</v>
      </c>
      <c r="J175" s="14">
        <f>IF($C175&lt;&gt;"B",0,IF($C175="B",IF($F175&gt;17.5,VLOOKUP($B175,Datensatz!$C$2:$K$2275,9,FALSE)*$E175,IF($F175=17.5,VLOOKUP($B175,Datensatz!$C$2:$K$2275,9,FALSE),0))))</f>
        <v>0</v>
      </c>
      <c r="K175" s="15">
        <f t="shared" si="20"/>
        <v>0</v>
      </c>
      <c r="L175" s="14">
        <f t="shared" si="23"/>
        <v>0</v>
      </c>
      <c r="M175" s="14">
        <f t="shared" si="21"/>
        <v>0</v>
      </c>
      <c r="N175" s="402">
        <f t="shared" si="22"/>
        <v>0</v>
      </c>
      <c r="O175" s="403" t="str">
        <f>IF(B175="","",IF(VLOOKUP(B175,Datensatz!$C$2:$G$3103,5,FALSE)=0,"",VLOOKUP(B175,Datensatz!$C$2:$G$3103,5,FALSE)))</f>
        <v/>
      </c>
      <c r="Q175" s="10" t="str">
        <f t="shared" si="24"/>
        <v/>
      </c>
    </row>
    <row r="176" spans="1:17" ht="18" customHeight="1" x14ac:dyDescent="0.3">
      <c r="A176" s="7"/>
      <c r="B176" s="140"/>
      <c r="C176" s="141"/>
      <c r="D176" s="142"/>
      <c r="E176" s="9">
        <f>VLOOKUP(D176,Maske!$A$20:$B$220,2)</f>
        <v>0</v>
      </c>
      <c r="F176" s="13">
        <f t="shared" si="19"/>
        <v>0</v>
      </c>
      <c r="G176" s="14">
        <f>IF($C176="E",VLOOKUP($B176,Datensatz!$C$2:$K$2275,6,FALSE)*$E176,0)</f>
        <v>0</v>
      </c>
      <c r="H176" s="14">
        <f>IF($C176&lt;&gt;"E",0,IF($C176="E",IF($F176&gt;17.5,VLOOKUP($B176,Datensatz!$C$2:$K$2275,7,FALSE)*$E176,IF($F176=17.5,VLOOKUP($B176,Datensatz!$C$2:$K$2275,7,FALSE),0))))</f>
        <v>0</v>
      </c>
      <c r="I176" s="14">
        <f>IF($C176="B",VLOOKUP($B176,Datensatz!$C$2:$K$2275,8,FALSE)*$E176,0)</f>
        <v>0</v>
      </c>
      <c r="J176" s="14">
        <f>IF($C176&lt;&gt;"B",0,IF($C176="B",IF($F176&gt;17.5,VLOOKUP($B176,Datensatz!$C$2:$K$2275,9,FALSE)*$E176,IF($F176=17.5,VLOOKUP($B176,Datensatz!$C$2:$K$2275,9,FALSE),0))))</f>
        <v>0</v>
      </c>
      <c r="K176" s="15">
        <f t="shared" si="20"/>
        <v>0</v>
      </c>
      <c r="L176" s="14">
        <f t="shared" si="23"/>
        <v>0</v>
      </c>
      <c r="M176" s="14">
        <f t="shared" si="21"/>
        <v>0</v>
      </c>
      <c r="N176" s="402">
        <f t="shared" si="22"/>
        <v>0</v>
      </c>
      <c r="O176" s="403" t="str">
        <f>IF(B176="","",IF(VLOOKUP(B176,Datensatz!$C$2:$G$3103,5,FALSE)=0,"",VLOOKUP(B176,Datensatz!$C$2:$G$3103,5,FALSE)))</f>
        <v/>
      </c>
      <c r="Q176" s="10" t="str">
        <f t="shared" si="24"/>
        <v/>
      </c>
    </row>
    <row r="177" spans="1:17" ht="18" customHeight="1" x14ac:dyDescent="0.3">
      <c r="A177" s="7"/>
      <c r="B177" s="140"/>
      <c r="C177" s="141"/>
      <c r="D177" s="142"/>
      <c r="E177" s="9">
        <f>VLOOKUP(D177,Maske!$A$20:$B$220,2)</f>
        <v>0</v>
      </c>
      <c r="F177" s="13">
        <f t="shared" si="19"/>
        <v>0</v>
      </c>
      <c r="G177" s="14">
        <f>IF($C177="E",VLOOKUP($B177,Datensatz!$C$2:$K$2275,6,FALSE)*$E177,0)</f>
        <v>0</v>
      </c>
      <c r="H177" s="14">
        <f>IF($C177&lt;&gt;"E",0,IF($C177="E",IF($F177&gt;17.5,VLOOKUP($B177,Datensatz!$C$2:$K$2275,7,FALSE)*$E177,IF($F177=17.5,VLOOKUP($B177,Datensatz!$C$2:$K$2275,7,FALSE),0))))</f>
        <v>0</v>
      </c>
      <c r="I177" s="14">
        <f>IF($C177="B",VLOOKUP($B177,Datensatz!$C$2:$K$2275,8,FALSE)*$E177,0)</f>
        <v>0</v>
      </c>
      <c r="J177" s="14">
        <f>IF($C177&lt;&gt;"B",0,IF($C177="B",IF($F177&gt;17.5,VLOOKUP($B177,Datensatz!$C$2:$K$2275,9,FALSE)*$E177,IF($F177=17.5,VLOOKUP($B177,Datensatz!$C$2:$K$2275,9,FALSE),0))))</f>
        <v>0</v>
      </c>
      <c r="K177" s="15">
        <f t="shared" si="20"/>
        <v>0</v>
      </c>
      <c r="L177" s="14">
        <f t="shared" si="23"/>
        <v>0</v>
      </c>
      <c r="M177" s="14">
        <f t="shared" si="21"/>
        <v>0</v>
      </c>
      <c r="N177" s="402">
        <f t="shared" si="22"/>
        <v>0</v>
      </c>
      <c r="O177" s="403" t="str">
        <f>IF(B177="","",IF(VLOOKUP(B177,Datensatz!$C$2:$G$3103,5,FALSE)=0,"",VLOOKUP(B177,Datensatz!$C$2:$G$3103,5,FALSE)))</f>
        <v/>
      </c>
      <c r="Q177" s="10" t="str">
        <f t="shared" si="24"/>
        <v/>
      </c>
    </row>
    <row r="178" spans="1:17" ht="18" customHeight="1" x14ac:dyDescent="0.3">
      <c r="A178" s="7"/>
      <c r="B178" s="140"/>
      <c r="C178" s="141"/>
      <c r="D178" s="142"/>
      <c r="E178" s="9">
        <f>VLOOKUP(D178,Maske!$A$20:$B$220,2)</f>
        <v>0</v>
      </c>
      <c r="F178" s="13">
        <f t="shared" si="19"/>
        <v>0</v>
      </c>
      <c r="G178" s="14">
        <f>IF($C178="E",VLOOKUP($B178,Datensatz!$C$2:$K$2275,6,FALSE)*$E178,0)</f>
        <v>0</v>
      </c>
      <c r="H178" s="14">
        <f>IF($C178&lt;&gt;"E",0,IF($C178="E",IF($F178&gt;17.5,VLOOKUP($B178,Datensatz!$C$2:$K$2275,7,FALSE)*$E178,IF($F178=17.5,VLOOKUP($B178,Datensatz!$C$2:$K$2275,7,FALSE),0))))</f>
        <v>0</v>
      </c>
      <c r="I178" s="14">
        <f>IF($C178="B",VLOOKUP($B178,Datensatz!$C$2:$K$2275,8,FALSE)*$E178,0)</f>
        <v>0</v>
      </c>
      <c r="J178" s="14">
        <f>IF($C178&lt;&gt;"B",0,IF($C178="B",IF($F178&gt;17.5,VLOOKUP($B178,Datensatz!$C$2:$K$2275,9,FALSE)*$E178,IF($F178=17.5,VLOOKUP($B178,Datensatz!$C$2:$K$2275,9,FALSE),0))))</f>
        <v>0</v>
      </c>
      <c r="K178" s="15">
        <f t="shared" si="20"/>
        <v>0</v>
      </c>
      <c r="L178" s="14">
        <f t="shared" si="23"/>
        <v>0</v>
      </c>
      <c r="M178" s="14">
        <f t="shared" si="21"/>
        <v>0</v>
      </c>
      <c r="N178" s="402">
        <f t="shared" si="22"/>
        <v>0</v>
      </c>
      <c r="O178" s="403" t="str">
        <f>IF(B178="","",IF(VLOOKUP(B178,Datensatz!$C$2:$G$3103,5,FALSE)=0,"",VLOOKUP(B178,Datensatz!$C$2:$G$3103,5,FALSE)))</f>
        <v/>
      </c>
      <c r="Q178" s="10" t="str">
        <f t="shared" si="24"/>
        <v/>
      </c>
    </row>
    <row r="179" spans="1:17" ht="18" customHeight="1" x14ac:dyDescent="0.3">
      <c r="A179" s="7"/>
      <c r="B179" s="140"/>
      <c r="C179" s="141"/>
      <c r="D179" s="142"/>
      <c r="E179" s="9">
        <f>VLOOKUP(D179,Maske!$A$20:$B$220,2)</f>
        <v>0</v>
      </c>
      <c r="F179" s="13">
        <f t="shared" si="19"/>
        <v>0</v>
      </c>
      <c r="G179" s="14">
        <f>IF($C179="E",VLOOKUP($B179,Datensatz!$C$2:$K$2275,6,FALSE)*$E179,0)</f>
        <v>0</v>
      </c>
      <c r="H179" s="14">
        <f>IF($C179&lt;&gt;"E",0,IF($C179="E",IF($F179&gt;17.5,VLOOKUP($B179,Datensatz!$C$2:$K$2275,7,FALSE)*$E179,IF($F179=17.5,VLOOKUP($B179,Datensatz!$C$2:$K$2275,7,FALSE),0))))</f>
        <v>0</v>
      </c>
      <c r="I179" s="14">
        <f>IF($C179="B",VLOOKUP($B179,Datensatz!$C$2:$K$2275,8,FALSE)*$E179,0)</f>
        <v>0</v>
      </c>
      <c r="J179" s="14">
        <f>IF($C179&lt;&gt;"B",0,IF($C179="B",IF($F179&gt;17.5,VLOOKUP($B179,Datensatz!$C$2:$K$2275,9,FALSE)*$E179,IF($F179=17.5,VLOOKUP($B179,Datensatz!$C$2:$K$2275,9,FALSE),0))))</f>
        <v>0</v>
      </c>
      <c r="K179" s="15">
        <f t="shared" si="20"/>
        <v>0</v>
      </c>
      <c r="L179" s="14">
        <f t="shared" si="23"/>
        <v>0</v>
      </c>
      <c r="M179" s="14">
        <f t="shared" si="21"/>
        <v>0</v>
      </c>
      <c r="N179" s="402">
        <f t="shared" si="22"/>
        <v>0</v>
      </c>
      <c r="O179" s="403" t="str">
        <f>IF(B179="","",IF(VLOOKUP(B179,Datensatz!$C$2:$G$3103,5,FALSE)=0,"",VLOOKUP(B179,Datensatz!$C$2:$G$3103,5,FALSE)))</f>
        <v/>
      </c>
      <c r="Q179" s="10" t="str">
        <f t="shared" si="24"/>
        <v/>
      </c>
    </row>
    <row r="180" spans="1:17" ht="18" customHeight="1" x14ac:dyDescent="0.3">
      <c r="A180" s="7"/>
      <c r="B180" s="140"/>
      <c r="C180" s="141"/>
      <c r="D180" s="142"/>
      <c r="E180" s="9">
        <f>VLOOKUP(D180,Maske!$A$20:$B$220,2)</f>
        <v>0</v>
      </c>
      <c r="F180" s="13">
        <f t="shared" si="19"/>
        <v>0</v>
      </c>
      <c r="G180" s="14">
        <f>IF($C180="E",VLOOKUP($B180,Datensatz!$C$2:$K$2275,6,FALSE)*$E180,0)</f>
        <v>0</v>
      </c>
      <c r="H180" s="14">
        <f>IF($C180&lt;&gt;"E",0,IF($C180="E",IF($F180&gt;17.5,VLOOKUP($B180,Datensatz!$C$2:$K$2275,7,FALSE)*$E180,IF($F180=17.5,VLOOKUP($B180,Datensatz!$C$2:$K$2275,7,FALSE),0))))</f>
        <v>0</v>
      </c>
      <c r="I180" s="14">
        <f>IF($C180="B",VLOOKUP($B180,Datensatz!$C$2:$K$2275,8,FALSE)*$E180,0)</f>
        <v>0</v>
      </c>
      <c r="J180" s="14">
        <f>IF($C180&lt;&gt;"B",0,IF($C180="B",IF($F180&gt;17.5,VLOOKUP($B180,Datensatz!$C$2:$K$2275,9,FALSE)*$E180,IF($F180=17.5,VLOOKUP($B180,Datensatz!$C$2:$K$2275,9,FALSE),0))))</f>
        <v>0</v>
      </c>
      <c r="K180" s="15">
        <f t="shared" si="20"/>
        <v>0</v>
      </c>
      <c r="L180" s="14">
        <f t="shared" si="23"/>
        <v>0</v>
      </c>
      <c r="M180" s="14">
        <f t="shared" si="21"/>
        <v>0</v>
      </c>
      <c r="N180" s="402">
        <f t="shared" si="22"/>
        <v>0</v>
      </c>
      <c r="O180" s="403" t="str">
        <f>IF(B180="","",IF(VLOOKUP(B180,Datensatz!$C$2:$G$3103,5,FALSE)=0,"",VLOOKUP(B180,Datensatz!$C$2:$G$3103,5,FALSE)))</f>
        <v/>
      </c>
      <c r="Q180" s="10" t="str">
        <f t="shared" si="24"/>
        <v/>
      </c>
    </row>
    <row r="181" spans="1:17" ht="18" customHeight="1" x14ac:dyDescent="0.3">
      <c r="A181" s="7"/>
      <c r="B181" s="140"/>
      <c r="C181" s="141"/>
      <c r="D181" s="142"/>
      <c r="E181" s="9">
        <f>VLOOKUP(D181,Maske!$A$20:$B$220,2)</f>
        <v>0</v>
      </c>
      <c r="F181" s="13">
        <f t="shared" si="19"/>
        <v>0</v>
      </c>
      <c r="G181" s="14">
        <f>IF($C181="E",VLOOKUP($B181,Datensatz!$C$2:$K$2275,6,FALSE)*$E181,0)</f>
        <v>0</v>
      </c>
      <c r="H181" s="14">
        <f>IF($C181&lt;&gt;"E",0,IF($C181="E",IF($F181&gt;17.5,VLOOKUP($B181,Datensatz!$C$2:$K$2275,7,FALSE)*$E181,IF($F181=17.5,VLOOKUP($B181,Datensatz!$C$2:$K$2275,7,FALSE),0))))</f>
        <v>0</v>
      </c>
      <c r="I181" s="14">
        <f>IF($C181="B",VLOOKUP($B181,Datensatz!$C$2:$K$2275,8,FALSE)*$E181,0)</f>
        <v>0</v>
      </c>
      <c r="J181" s="14">
        <f>IF($C181&lt;&gt;"B",0,IF($C181="B",IF($F181&gt;17.5,VLOOKUP($B181,Datensatz!$C$2:$K$2275,9,FALSE)*$E181,IF($F181=17.5,VLOOKUP($B181,Datensatz!$C$2:$K$2275,9,FALSE),0))))</f>
        <v>0</v>
      </c>
      <c r="K181" s="15">
        <f t="shared" si="20"/>
        <v>0</v>
      </c>
      <c r="L181" s="14">
        <f t="shared" si="23"/>
        <v>0</v>
      </c>
      <c r="M181" s="14">
        <f t="shared" si="21"/>
        <v>0</v>
      </c>
      <c r="N181" s="402">
        <f t="shared" si="22"/>
        <v>0</v>
      </c>
      <c r="O181" s="403" t="str">
        <f>IF(B181="","",IF(VLOOKUP(B181,Datensatz!$C$2:$G$3103,5,FALSE)=0,"",VLOOKUP(B181,Datensatz!$C$2:$G$3103,5,FALSE)))</f>
        <v/>
      </c>
      <c r="Q181" s="10" t="str">
        <f t="shared" si="24"/>
        <v/>
      </c>
    </row>
    <row r="182" spans="1:17" ht="18" customHeight="1" x14ac:dyDescent="0.3">
      <c r="A182" s="7"/>
      <c r="B182" s="140"/>
      <c r="C182" s="141"/>
      <c r="D182" s="142"/>
      <c r="E182" s="9">
        <f>VLOOKUP(D182,Maske!$A$20:$B$220,2)</f>
        <v>0</v>
      </c>
      <c r="F182" s="13">
        <f t="shared" si="19"/>
        <v>0</v>
      </c>
      <c r="G182" s="14">
        <f>IF($C182="E",VLOOKUP($B182,Datensatz!$C$2:$K$2275,6,FALSE)*$E182,0)</f>
        <v>0</v>
      </c>
      <c r="H182" s="14">
        <f>IF($C182&lt;&gt;"E",0,IF($C182="E",IF($F182&gt;17.5,VLOOKUP($B182,Datensatz!$C$2:$K$2275,7,FALSE)*$E182,IF($F182=17.5,VLOOKUP($B182,Datensatz!$C$2:$K$2275,7,FALSE),0))))</f>
        <v>0</v>
      </c>
      <c r="I182" s="14">
        <f>IF($C182="B",VLOOKUP($B182,Datensatz!$C$2:$K$2275,8,FALSE)*$E182,0)</f>
        <v>0</v>
      </c>
      <c r="J182" s="14">
        <f>IF($C182&lt;&gt;"B",0,IF($C182="B",IF($F182&gt;17.5,VLOOKUP($B182,Datensatz!$C$2:$K$2275,9,FALSE)*$E182,IF($F182=17.5,VLOOKUP($B182,Datensatz!$C$2:$K$2275,9,FALSE),0))))</f>
        <v>0</v>
      </c>
      <c r="K182" s="15">
        <f t="shared" si="20"/>
        <v>0</v>
      </c>
      <c r="L182" s="14">
        <f t="shared" si="23"/>
        <v>0</v>
      </c>
      <c r="M182" s="14">
        <f t="shared" si="21"/>
        <v>0</v>
      </c>
      <c r="N182" s="402">
        <f t="shared" si="22"/>
        <v>0</v>
      </c>
      <c r="O182" s="403" t="str">
        <f>IF(B182="","",IF(VLOOKUP(B182,Datensatz!$C$2:$G$3103,5,FALSE)=0,"",VLOOKUP(B182,Datensatz!$C$2:$G$3103,5,FALSE)))</f>
        <v/>
      </c>
      <c r="Q182" s="10" t="str">
        <f t="shared" si="24"/>
        <v/>
      </c>
    </row>
    <row r="183" spans="1:17" ht="18" customHeight="1" x14ac:dyDescent="0.3">
      <c r="A183" s="7"/>
      <c r="B183" s="140"/>
      <c r="C183" s="141"/>
      <c r="D183" s="142"/>
      <c r="E183" s="9">
        <f>VLOOKUP(D183,Maske!$A$20:$B$220,2)</f>
        <v>0</v>
      </c>
      <c r="F183" s="13">
        <f t="shared" si="19"/>
        <v>0</v>
      </c>
      <c r="G183" s="14">
        <f>IF($C183="E",VLOOKUP($B183,Datensatz!$C$2:$K$2275,6,FALSE)*$E183,0)</f>
        <v>0</v>
      </c>
      <c r="H183" s="14">
        <f>IF($C183&lt;&gt;"E",0,IF($C183="E",IF($F183&gt;17.5,VLOOKUP($B183,Datensatz!$C$2:$K$2275,7,FALSE)*$E183,IF($F183=17.5,VLOOKUP($B183,Datensatz!$C$2:$K$2275,7,FALSE),0))))</f>
        <v>0</v>
      </c>
      <c r="I183" s="14">
        <f>IF($C183="B",VLOOKUP($B183,Datensatz!$C$2:$K$2275,8,FALSE)*$E183,0)</f>
        <v>0</v>
      </c>
      <c r="J183" s="14">
        <f>IF($C183&lt;&gt;"B",0,IF($C183="B",IF($F183&gt;17.5,VLOOKUP($B183,Datensatz!$C$2:$K$2275,9,FALSE)*$E183,IF($F183=17.5,VLOOKUP($B183,Datensatz!$C$2:$K$2275,9,FALSE),0))))</f>
        <v>0</v>
      </c>
      <c r="K183" s="15">
        <f t="shared" si="20"/>
        <v>0</v>
      </c>
      <c r="L183" s="14">
        <f t="shared" si="23"/>
        <v>0</v>
      </c>
      <c r="M183" s="14">
        <f t="shared" si="21"/>
        <v>0</v>
      </c>
      <c r="N183" s="402">
        <f t="shared" si="22"/>
        <v>0</v>
      </c>
      <c r="O183" s="403" t="str">
        <f>IF(B183="","",IF(VLOOKUP(B183,Datensatz!$C$2:$G$3103,5,FALSE)=0,"",VLOOKUP(B183,Datensatz!$C$2:$G$3103,5,FALSE)))</f>
        <v/>
      </c>
      <c r="Q183" s="10" t="str">
        <f t="shared" si="24"/>
        <v/>
      </c>
    </row>
    <row r="184" spans="1:17" ht="18" customHeight="1" x14ac:dyDescent="0.3">
      <c r="A184" s="7"/>
      <c r="B184" s="140"/>
      <c r="C184" s="141"/>
      <c r="D184" s="142"/>
      <c r="E184" s="9">
        <f>VLOOKUP(D184,Maske!$A$20:$B$220,2)</f>
        <v>0</v>
      </c>
      <c r="F184" s="13">
        <f t="shared" si="19"/>
        <v>0</v>
      </c>
      <c r="G184" s="14">
        <f>IF($C184="E",VLOOKUP($B184,Datensatz!$C$2:$K$2275,6,FALSE)*$E184,0)</f>
        <v>0</v>
      </c>
      <c r="H184" s="14">
        <f>IF($C184&lt;&gt;"E",0,IF($C184="E",IF($F184&gt;17.5,VLOOKUP($B184,Datensatz!$C$2:$K$2275,7,FALSE)*$E184,IF($F184=17.5,VLOOKUP($B184,Datensatz!$C$2:$K$2275,7,FALSE),0))))</f>
        <v>0</v>
      </c>
      <c r="I184" s="14">
        <f>IF($C184="B",VLOOKUP($B184,Datensatz!$C$2:$K$2275,8,FALSE)*$E184,0)</f>
        <v>0</v>
      </c>
      <c r="J184" s="14">
        <f>IF($C184&lt;&gt;"B",0,IF($C184="B",IF($F184&gt;17.5,VLOOKUP($B184,Datensatz!$C$2:$K$2275,9,FALSE)*$E184,IF($F184=17.5,VLOOKUP($B184,Datensatz!$C$2:$K$2275,9,FALSE),0))))</f>
        <v>0</v>
      </c>
      <c r="K184" s="15">
        <f t="shared" si="20"/>
        <v>0</v>
      </c>
      <c r="L184" s="14">
        <f t="shared" si="23"/>
        <v>0</v>
      </c>
      <c r="M184" s="14">
        <f t="shared" si="21"/>
        <v>0</v>
      </c>
      <c r="N184" s="402">
        <f t="shared" si="22"/>
        <v>0</v>
      </c>
      <c r="O184" s="403" t="str">
        <f>IF(B184="","",IF(VLOOKUP(B184,Datensatz!$C$2:$G$3103,5,FALSE)=0,"",VLOOKUP(B184,Datensatz!$C$2:$G$3103,5,FALSE)))</f>
        <v/>
      </c>
      <c r="Q184" s="10" t="str">
        <f t="shared" si="24"/>
        <v/>
      </c>
    </row>
    <row r="185" spans="1:17" ht="18" customHeight="1" x14ac:dyDescent="0.3">
      <c r="A185" s="7"/>
      <c r="B185" s="140"/>
      <c r="C185" s="141"/>
      <c r="D185" s="142"/>
      <c r="E185" s="9">
        <f>VLOOKUP(D185,Maske!$A$20:$B$220,2)</f>
        <v>0</v>
      </c>
      <c r="F185" s="13">
        <f t="shared" si="19"/>
        <v>0</v>
      </c>
      <c r="G185" s="14">
        <f>IF($C185="E",VLOOKUP($B185,Datensatz!$C$2:$K$2275,6,FALSE)*$E185,0)</f>
        <v>0</v>
      </c>
      <c r="H185" s="14">
        <f>IF($C185&lt;&gt;"E",0,IF($C185="E",IF($F185&gt;17.5,VLOOKUP($B185,Datensatz!$C$2:$K$2275,7,FALSE)*$E185,IF($F185=17.5,VLOOKUP($B185,Datensatz!$C$2:$K$2275,7,FALSE),0))))</f>
        <v>0</v>
      </c>
      <c r="I185" s="14">
        <f>IF($C185="B",VLOOKUP($B185,Datensatz!$C$2:$K$2275,8,FALSE)*$E185,0)</f>
        <v>0</v>
      </c>
      <c r="J185" s="14">
        <f>IF($C185&lt;&gt;"B",0,IF($C185="B",IF($F185&gt;17.5,VLOOKUP($B185,Datensatz!$C$2:$K$2275,9,FALSE)*$E185,IF($F185=17.5,VLOOKUP($B185,Datensatz!$C$2:$K$2275,9,FALSE),0))))</f>
        <v>0</v>
      </c>
      <c r="K185" s="15">
        <f t="shared" si="20"/>
        <v>0</v>
      </c>
      <c r="L185" s="14">
        <f t="shared" si="23"/>
        <v>0</v>
      </c>
      <c r="M185" s="14">
        <f t="shared" si="21"/>
        <v>0</v>
      </c>
      <c r="N185" s="402">
        <f t="shared" si="22"/>
        <v>0</v>
      </c>
      <c r="O185" s="403" t="str">
        <f>IF(B185="","",IF(VLOOKUP(B185,Datensatz!$C$2:$G$3103,5,FALSE)=0,"",VLOOKUP(B185,Datensatz!$C$2:$G$3103,5,FALSE)))</f>
        <v/>
      </c>
      <c r="Q185" s="10" t="str">
        <f t="shared" si="24"/>
        <v/>
      </c>
    </row>
    <row r="186" spans="1:17" ht="18" customHeight="1" x14ac:dyDescent="0.3">
      <c r="A186" s="7"/>
      <c r="B186" s="140"/>
      <c r="C186" s="141"/>
      <c r="D186" s="142"/>
      <c r="E186" s="9">
        <f>VLOOKUP(D186,Maske!$A$20:$B$220,2)</f>
        <v>0</v>
      </c>
      <c r="F186" s="13">
        <f t="shared" si="19"/>
        <v>0</v>
      </c>
      <c r="G186" s="14">
        <f>IF($C186="E",VLOOKUP($B186,Datensatz!$C$2:$K$2275,6,FALSE)*$E186,0)</f>
        <v>0</v>
      </c>
      <c r="H186" s="14">
        <f>IF($C186&lt;&gt;"E",0,IF($C186="E",IF($F186&gt;17.5,VLOOKUP($B186,Datensatz!$C$2:$K$2275,7,FALSE)*$E186,IF($F186=17.5,VLOOKUP($B186,Datensatz!$C$2:$K$2275,7,FALSE),0))))</f>
        <v>0</v>
      </c>
      <c r="I186" s="14">
        <f>IF($C186="B",VLOOKUP($B186,Datensatz!$C$2:$K$2275,8,FALSE)*$E186,0)</f>
        <v>0</v>
      </c>
      <c r="J186" s="14">
        <f>IF($C186&lt;&gt;"B",0,IF($C186="B",IF($F186&gt;17.5,VLOOKUP($B186,Datensatz!$C$2:$K$2275,9,FALSE)*$E186,IF($F186=17.5,VLOOKUP($B186,Datensatz!$C$2:$K$2275,9,FALSE),0))))</f>
        <v>0</v>
      </c>
      <c r="K186" s="15">
        <f t="shared" si="20"/>
        <v>0</v>
      </c>
      <c r="L186" s="14">
        <f t="shared" si="23"/>
        <v>0</v>
      </c>
      <c r="M186" s="14">
        <f t="shared" si="21"/>
        <v>0</v>
      </c>
      <c r="N186" s="402">
        <f t="shared" si="22"/>
        <v>0</v>
      </c>
      <c r="O186" s="403" t="str">
        <f>IF(B186="","",IF(VLOOKUP(B186,Datensatz!$C$2:$G$3103,5,FALSE)=0,"",VLOOKUP(B186,Datensatz!$C$2:$G$3103,5,FALSE)))</f>
        <v/>
      </c>
      <c r="Q186" s="10" t="str">
        <f t="shared" si="24"/>
        <v/>
      </c>
    </row>
    <row r="187" spans="1:17" ht="18" customHeight="1" x14ac:dyDescent="0.3">
      <c r="A187" s="7"/>
      <c r="B187" s="140"/>
      <c r="C187" s="141"/>
      <c r="D187" s="142"/>
      <c r="E187" s="9">
        <f>VLOOKUP(D187,Maske!$A$20:$B$220,2)</f>
        <v>0</v>
      </c>
      <c r="F187" s="13">
        <f t="shared" si="19"/>
        <v>0</v>
      </c>
      <c r="G187" s="14">
        <f>IF($C187="E",VLOOKUP($B187,Datensatz!$C$2:$K$2275,6,FALSE)*$E187,0)</f>
        <v>0</v>
      </c>
      <c r="H187" s="14">
        <f>IF($C187&lt;&gt;"E",0,IF($C187="E",IF($F187&gt;17.5,VLOOKUP($B187,Datensatz!$C$2:$K$2275,7,FALSE)*$E187,IF($F187=17.5,VLOOKUP($B187,Datensatz!$C$2:$K$2275,7,FALSE),0))))</f>
        <v>0</v>
      </c>
      <c r="I187" s="14">
        <f>IF($C187="B",VLOOKUP($B187,Datensatz!$C$2:$K$2275,8,FALSE)*$E187,0)</f>
        <v>0</v>
      </c>
      <c r="J187" s="14">
        <f>IF($C187&lt;&gt;"B",0,IF($C187="B",IF($F187&gt;17.5,VLOOKUP($B187,Datensatz!$C$2:$K$2275,9,FALSE)*$E187,IF($F187=17.5,VLOOKUP($B187,Datensatz!$C$2:$K$2275,9,FALSE),0))))</f>
        <v>0</v>
      </c>
      <c r="K187" s="15">
        <f t="shared" si="20"/>
        <v>0</v>
      </c>
      <c r="L187" s="14">
        <f t="shared" si="23"/>
        <v>0</v>
      </c>
      <c r="M187" s="14">
        <f t="shared" si="21"/>
        <v>0</v>
      </c>
      <c r="N187" s="402">
        <f t="shared" si="22"/>
        <v>0</v>
      </c>
      <c r="O187" s="403" t="str">
        <f>IF(B187="","",IF(VLOOKUP(B187,Datensatz!$C$2:$G$3103,5,FALSE)=0,"",VLOOKUP(B187,Datensatz!$C$2:$G$3103,5,FALSE)))</f>
        <v/>
      </c>
      <c r="Q187" s="10" t="str">
        <f t="shared" si="24"/>
        <v/>
      </c>
    </row>
    <row r="188" spans="1:17" ht="18" customHeight="1" x14ac:dyDescent="0.3">
      <c r="A188" s="7"/>
      <c r="B188" s="140"/>
      <c r="C188" s="141"/>
      <c r="D188" s="142"/>
      <c r="E188" s="9">
        <f>VLOOKUP(D188,Maske!$A$20:$B$220,2)</f>
        <v>0</v>
      </c>
      <c r="F188" s="13">
        <f t="shared" si="19"/>
        <v>0</v>
      </c>
      <c r="G188" s="14">
        <f>IF($C188="E",VLOOKUP($B188,Datensatz!$C$2:$K$2275,6,FALSE)*$E188,0)</f>
        <v>0</v>
      </c>
      <c r="H188" s="14">
        <f>IF($C188&lt;&gt;"E",0,IF($C188="E",IF($F188&gt;17.5,VLOOKUP($B188,Datensatz!$C$2:$K$2275,7,FALSE)*$E188,IF($F188=17.5,VLOOKUP($B188,Datensatz!$C$2:$K$2275,7,FALSE),0))))</f>
        <v>0</v>
      </c>
      <c r="I188" s="14">
        <f>IF($C188="B",VLOOKUP($B188,Datensatz!$C$2:$K$2275,8,FALSE)*$E188,0)</f>
        <v>0</v>
      </c>
      <c r="J188" s="14">
        <f>IF($C188&lt;&gt;"B",0,IF($C188="B",IF($F188&gt;17.5,VLOOKUP($B188,Datensatz!$C$2:$K$2275,9,FALSE)*$E188,IF($F188=17.5,VLOOKUP($B188,Datensatz!$C$2:$K$2275,9,FALSE),0))))</f>
        <v>0</v>
      </c>
      <c r="K188" s="15">
        <f t="shared" si="20"/>
        <v>0</v>
      </c>
      <c r="L188" s="14">
        <f t="shared" si="23"/>
        <v>0</v>
      </c>
      <c r="M188" s="14">
        <f t="shared" si="21"/>
        <v>0</v>
      </c>
      <c r="N188" s="402">
        <f t="shared" si="22"/>
        <v>0</v>
      </c>
      <c r="O188" s="403" t="str">
        <f>IF(B188="","",IF(VLOOKUP(B188,Datensatz!$C$2:$G$3103,5,FALSE)=0,"",VLOOKUP(B188,Datensatz!$C$2:$G$3103,5,FALSE)))</f>
        <v/>
      </c>
      <c r="Q188" s="10" t="str">
        <f t="shared" si="24"/>
        <v/>
      </c>
    </row>
    <row r="189" spans="1:17" ht="18" customHeight="1" x14ac:dyDescent="0.3">
      <c r="A189" s="7"/>
      <c r="B189" s="140"/>
      <c r="C189" s="141"/>
      <c r="D189" s="142"/>
      <c r="E189" s="9">
        <f>VLOOKUP(D189,Maske!$A$20:$B$220,2)</f>
        <v>0</v>
      </c>
      <c r="F189" s="13">
        <f t="shared" si="19"/>
        <v>0</v>
      </c>
      <c r="G189" s="14">
        <f>IF($C189="E",VLOOKUP($B189,Datensatz!$C$2:$K$2275,6,FALSE)*$E189,0)</f>
        <v>0</v>
      </c>
      <c r="H189" s="14">
        <f>IF($C189&lt;&gt;"E",0,IF($C189="E",IF($F189&gt;17.5,VLOOKUP($B189,Datensatz!$C$2:$K$2275,7,FALSE)*$E189,IF($F189=17.5,VLOOKUP($B189,Datensatz!$C$2:$K$2275,7,FALSE),0))))</f>
        <v>0</v>
      </c>
      <c r="I189" s="14">
        <f>IF($C189="B",VLOOKUP($B189,Datensatz!$C$2:$K$2275,8,FALSE)*$E189,0)</f>
        <v>0</v>
      </c>
      <c r="J189" s="14">
        <f>IF($C189&lt;&gt;"B",0,IF($C189="B",IF($F189&gt;17.5,VLOOKUP($B189,Datensatz!$C$2:$K$2275,9,FALSE)*$E189,IF($F189=17.5,VLOOKUP($B189,Datensatz!$C$2:$K$2275,9,FALSE),0))))</f>
        <v>0</v>
      </c>
      <c r="K189" s="15">
        <f t="shared" si="20"/>
        <v>0</v>
      </c>
      <c r="L189" s="14">
        <f t="shared" si="23"/>
        <v>0</v>
      </c>
      <c r="M189" s="14">
        <f t="shared" si="21"/>
        <v>0</v>
      </c>
      <c r="N189" s="402">
        <f t="shared" si="22"/>
        <v>0</v>
      </c>
      <c r="O189" s="403" t="str">
        <f>IF(B189="","",IF(VLOOKUP(B189,Datensatz!$C$2:$G$3103,5,FALSE)=0,"",VLOOKUP(B189,Datensatz!$C$2:$G$3103,5,FALSE)))</f>
        <v/>
      </c>
      <c r="Q189" s="10" t="str">
        <f t="shared" si="24"/>
        <v/>
      </c>
    </row>
    <row r="190" spans="1:17" ht="18" customHeight="1" x14ac:dyDescent="0.3">
      <c r="A190" s="7"/>
      <c r="B190" s="140"/>
      <c r="C190" s="141"/>
      <c r="D190" s="142"/>
      <c r="E190" s="9">
        <f>VLOOKUP(D190,Maske!$A$20:$B$220,2)</f>
        <v>0</v>
      </c>
      <c r="F190" s="13">
        <f t="shared" si="19"/>
        <v>0</v>
      </c>
      <c r="G190" s="14">
        <f>IF($C190="E",VLOOKUP($B190,Datensatz!$C$2:$K$2275,6,FALSE)*$E190,0)</f>
        <v>0</v>
      </c>
      <c r="H190" s="14">
        <f>IF($C190&lt;&gt;"E",0,IF($C190="E",IF($F190&gt;17.5,VLOOKUP($B190,Datensatz!$C$2:$K$2275,7,FALSE)*$E190,IF($F190=17.5,VLOOKUP($B190,Datensatz!$C$2:$K$2275,7,FALSE),0))))</f>
        <v>0</v>
      </c>
      <c r="I190" s="14">
        <f>IF($C190="B",VLOOKUP($B190,Datensatz!$C$2:$K$2275,8,FALSE)*$E190,0)</f>
        <v>0</v>
      </c>
      <c r="J190" s="14">
        <f>IF($C190&lt;&gt;"B",0,IF($C190="B",IF($F190&gt;17.5,VLOOKUP($B190,Datensatz!$C$2:$K$2275,9,FALSE)*$E190,IF($F190=17.5,VLOOKUP($B190,Datensatz!$C$2:$K$2275,9,FALSE),0))))</f>
        <v>0</v>
      </c>
      <c r="K190" s="15">
        <f t="shared" si="20"/>
        <v>0</v>
      </c>
      <c r="L190" s="14">
        <f t="shared" si="23"/>
        <v>0</v>
      </c>
      <c r="M190" s="14">
        <f t="shared" si="21"/>
        <v>0</v>
      </c>
      <c r="N190" s="402">
        <f t="shared" si="22"/>
        <v>0</v>
      </c>
      <c r="O190" s="403" t="str">
        <f>IF(B190="","",IF(VLOOKUP(B190,Datensatz!$C$2:$G$3103,5,FALSE)=0,"",VLOOKUP(B190,Datensatz!$C$2:$G$3103,5,FALSE)))</f>
        <v/>
      </c>
      <c r="Q190" s="10" t="str">
        <f t="shared" si="24"/>
        <v/>
      </c>
    </row>
    <row r="191" spans="1:17" ht="18" customHeight="1" x14ac:dyDescent="0.3">
      <c r="A191" s="7"/>
      <c r="B191" s="140"/>
      <c r="C191" s="141"/>
      <c r="D191" s="142"/>
      <c r="E191" s="9">
        <f>VLOOKUP(D191,Maske!$A$20:$B$220,2)</f>
        <v>0</v>
      </c>
      <c r="F191" s="13">
        <f t="shared" si="19"/>
        <v>0</v>
      </c>
      <c r="G191" s="14">
        <f>IF($C191="E",VLOOKUP($B191,Datensatz!$C$2:$K$2275,6,FALSE)*$E191,0)</f>
        <v>0</v>
      </c>
      <c r="H191" s="14">
        <f>IF($C191&lt;&gt;"E",0,IF($C191="E",IF($F191&gt;17.5,VLOOKUP($B191,Datensatz!$C$2:$K$2275,7,FALSE)*$E191,IF($F191=17.5,VLOOKUP($B191,Datensatz!$C$2:$K$2275,7,FALSE),0))))</f>
        <v>0</v>
      </c>
      <c r="I191" s="14">
        <f>IF($C191="B",VLOOKUP($B191,Datensatz!$C$2:$K$2275,8,FALSE)*$E191,0)</f>
        <v>0</v>
      </c>
      <c r="J191" s="14">
        <f>IF($C191&lt;&gt;"B",0,IF($C191="B",IF($F191&gt;17.5,VLOOKUP($B191,Datensatz!$C$2:$K$2275,9,FALSE)*$E191,IF($F191=17.5,VLOOKUP($B191,Datensatz!$C$2:$K$2275,9,FALSE),0))))</f>
        <v>0</v>
      </c>
      <c r="K191" s="15">
        <f t="shared" si="20"/>
        <v>0</v>
      </c>
      <c r="L191" s="14">
        <f t="shared" si="23"/>
        <v>0</v>
      </c>
      <c r="M191" s="14">
        <f t="shared" si="21"/>
        <v>0</v>
      </c>
      <c r="N191" s="402">
        <f t="shared" si="22"/>
        <v>0</v>
      </c>
      <c r="O191" s="403" t="str">
        <f>IF(B191="","",IF(VLOOKUP(B191,Datensatz!$C$2:$G$3103,5,FALSE)=0,"",VLOOKUP(B191,Datensatz!$C$2:$G$3103,5,FALSE)))</f>
        <v/>
      </c>
      <c r="Q191" s="10" t="str">
        <f t="shared" si="24"/>
        <v/>
      </c>
    </row>
    <row r="192" spans="1:17" ht="18" customHeight="1" x14ac:dyDescent="0.3">
      <c r="A192" s="7"/>
      <c r="B192" s="140"/>
      <c r="C192" s="141"/>
      <c r="D192" s="142"/>
      <c r="E192" s="9">
        <f>VLOOKUP(D192,Maske!$A$20:$B$220,2)</f>
        <v>0</v>
      </c>
      <c r="F192" s="13">
        <f t="shared" si="19"/>
        <v>0</v>
      </c>
      <c r="G192" s="14">
        <f>IF($C192="E",VLOOKUP($B192,Datensatz!$C$2:$K$2275,6,FALSE)*$E192,0)</f>
        <v>0</v>
      </c>
      <c r="H192" s="14">
        <f>IF($C192&lt;&gt;"E",0,IF($C192="E",IF($F192&gt;17.5,VLOOKUP($B192,Datensatz!$C$2:$K$2275,7,FALSE)*$E192,IF($F192=17.5,VLOOKUP($B192,Datensatz!$C$2:$K$2275,7,FALSE),0))))</f>
        <v>0</v>
      </c>
      <c r="I192" s="14">
        <f>IF($C192="B",VLOOKUP($B192,Datensatz!$C$2:$K$2275,8,FALSE)*$E192,0)</f>
        <v>0</v>
      </c>
      <c r="J192" s="14">
        <f>IF($C192&lt;&gt;"B",0,IF($C192="B",IF($F192&gt;17.5,VLOOKUP($B192,Datensatz!$C$2:$K$2275,9,FALSE)*$E192,IF($F192=17.5,VLOOKUP($B192,Datensatz!$C$2:$K$2275,9,FALSE),0))))</f>
        <v>0</v>
      </c>
      <c r="K192" s="15">
        <f t="shared" si="20"/>
        <v>0</v>
      </c>
      <c r="L192" s="14">
        <f t="shared" si="23"/>
        <v>0</v>
      </c>
      <c r="M192" s="14">
        <f t="shared" si="21"/>
        <v>0</v>
      </c>
      <c r="N192" s="402">
        <f t="shared" si="22"/>
        <v>0</v>
      </c>
      <c r="O192" s="403" t="str">
        <f>IF(B192="","",IF(VLOOKUP(B192,Datensatz!$C$2:$G$3103,5,FALSE)=0,"",VLOOKUP(B192,Datensatz!$C$2:$G$3103,5,FALSE)))</f>
        <v/>
      </c>
      <c r="Q192" s="10" t="str">
        <f t="shared" si="24"/>
        <v/>
      </c>
    </row>
    <row r="193" spans="1:17" ht="18" customHeight="1" x14ac:dyDescent="0.3">
      <c r="A193" s="7"/>
      <c r="B193" s="140"/>
      <c r="C193" s="141"/>
      <c r="D193" s="142"/>
      <c r="E193" s="9">
        <f>VLOOKUP(D193,Maske!$A$20:$B$220,2)</f>
        <v>0</v>
      </c>
      <c r="F193" s="13">
        <f t="shared" si="19"/>
        <v>0</v>
      </c>
      <c r="G193" s="14">
        <f>IF($C193="E",VLOOKUP($B193,Datensatz!$C$2:$K$2275,6,FALSE)*$E193,0)</f>
        <v>0</v>
      </c>
      <c r="H193" s="14">
        <f>IF($C193&lt;&gt;"E",0,IF($C193="E",IF($F193&gt;17.5,VLOOKUP($B193,Datensatz!$C$2:$K$2275,7,FALSE)*$E193,IF($F193=17.5,VLOOKUP($B193,Datensatz!$C$2:$K$2275,7,FALSE),0))))</f>
        <v>0</v>
      </c>
      <c r="I193" s="14">
        <f>IF($C193="B",VLOOKUP($B193,Datensatz!$C$2:$K$2275,8,FALSE)*$E193,0)</f>
        <v>0</v>
      </c>
      <c r="J193" s="14">
        <f>IF($C193&lt;&gt;"B",0,IF($C193="B",IF($F193&gt;17.5,VLOOKUP($B193,Datensatz!$C$2:$K$2275,9,FALSE)*$E193,IF($F193=17.5,VLOOKUP($B193,Datensatz!$C$2:$K$2275,9,FALSE),0))))</f>
        <v>0</v>
      </c>
      <c r="K193" s="15">
        <f t="shared" si="20"/>
        <v>0</v>
      </c>
      <c r="L193" s="14">
        <f t="shared" si="23"/>
        <v>0</v>
      </c>
      <c r="M193" s="14">
        <f t="shared" si="21"/>
        <v>0</v>
      </c>
      <c r="N193" s="402">
        <f t="shared" si="22"/>
        <v>0</v>
      </c>
      <c r="O193" s="403" t="str">
        <f>IF(B193="","",IF(VLOOKUP(B193,Datensatz!$C$2:$G$3103,5,FALSE)=0,"",VLOOKUP(B193,Datensatz!$C$2:$G$3103,5,FALSE)))</f>
        <v/>
      </c>
      <c r="Q193" s="10" t="str">
        <f t="shared" si="24"/>
        <v/>
      </c>
    </row>
    <row r="194" spans="1:17" ht="18" customHeight="1" x14ac:dyDescent="0.3">
      <c r="A194" s="7"/>
      <c r="B194" s="140"/>
      <c r="C194" s="141"/>
      <c r="D194" s="142"/>
      <c r="E194" s="9">
        <f>VLOOKUP(D194,Maske!$A$20:$B$220,2)</f>
        <v>0</v>
      </c>
      <c r="F194" s="13">
        <f t="shared" si="19"/>
        <v>0</v>
      </c>
      <c r="G194" s="14">
        <f>IF($C194="E",VLOOKUP($B194,Datensatz!$C$2:$K$2275,6,FALSE)*$E194,0)</f>
        <v>0</v>
      </c>
      <c r="H194" s="14">
        <f>IF($C194&lt;&gt;"E",0,IF($C194="E",IF($F194&gt;17.5,VLOOKUP($B194,Datensatz!$C$2:$K$2275,7,FALSE)*$E194,IF($F194=17.5,VLOOKUP($B194,Datensatz!$C$2:$K$2275,7,FALSE),0))))</f>
        <v>0</v>
      </c>
      <c r="I194" s="14">
        <f>IF($C194="B",VLOOKUP($B194,Datensatz!$C$2:$K$2275,8,FALSE)*$E194,0)</f>
        <v>0</v>
      </c>
      <c r="J194" s="14">
        <f>IF($C194&lt;&gt;"B",0,IF($C194="B",IF($F194&gt;17.5,VLOOKUP($B194,Datensatz!$C$2:$K$2275,9,FALSE)*$E194,IF($F194=17.5,VLOOKUP($B194,Datensatz!$C$2:$K$2275,9,FALSE),0))))</f>
        <v>0</v>
      </c>
      <c r="K194" s="15">
        <f t="shared" si="20"/>
        <v>0</v>
      </c>
      <c r="L194" s="14">
        <f t="shared" si="23"/>
        <v>0</v>
      </c>
      <c r="M194" s="14">
        <f t="shared" si="21"/>
        <v>0</v>
      </c>
      <c r="N194" s="402">
        <f t="shared" si="22"/>
        <v>0</v>
      </c>
      <c r="O194" s="403" t="str">
        <f>IF(B194="","",IF(VLOOKUP(B194,Datensatz!$C$2:$G$3103,5,FALSE)=0,"",VLOOKUP(B194,Datensatz!$C$2:$G$3103,5,FALSE)))</f>
        <v/>
      </c>
      <c r="Q194" s="10" t="str">
        <f t="shared" si="24"/>
        <v/>
      </c>
    </row>
    <row r="195" spans="1:17" ht="18" customHeight="1" x14ac:dyDescent="0.3">
      <c r="A195" s="7"/>
      <c r="B195" s="140"/>
      <c r="C195" s="141"/>
      <c r="D195" s="142"/>
      <c r="E195" s="9">
        <f>VLOOKUP(D195,Maske!$A$20:$B$220,2)</f>
        <v>0</v>
      </c>
      <c r="F195" s="13">
        <f t="shared" si="19"/>
        <v>0</v>
      </c>
      <c r="G195" s="14">
        <f>IF($C195="E",VLOOKUP($B195,Datensatz!$C$2:$K$2275,6,FALSE)*$E195,0)</f>
        <v>0</v>
      </c>
      <c r="H195" s="14">
        <f>IF($C195&lt;&gt;"E",0,IF($C195="E",IF($F195&gt;17.5,VLOOKUP($B195,Datensatz!$C$2:$K$2275,7,FALSE)*$E195,IF($F195=17.5,VLOOKUP($B195,Datensatz!$C$2:$K$2275,7,FALSE),0))))</f>
        <v>0</v>
      </c>
      <c r="I195" s="14">
        <f>IF($C195="B",VLOOKUP($B195,Datensatz!$C$2:$K$2275,8,FALSE)*$E195,0)</f>
        <v>0</v>
      </c>
      <c r="J195" s="14">
        <f>IF($C195&lt;&gt;"B",0,IF($C195="B",IF($F195&gt;17.5,VLOOKUP($B195,Datensatz!$C$2:$K$2275,9,FALSE)*$E195,IF($F195=17.5,VLOOKUP($B195,Datensatz!$C$2:$K$2275,9,FALSE),0))))</f>
        <v>0</v>
      </c>
      <c r="K195" s="15">
        <f t="shared" si="20"/>
        <v>0</v>
      </c>
      <c r="L195" s="14">
        <f t="shared" si="23"/>
        <v>0</v>
      </c>
      <c r="M195" s="14">
        <f t="shared" si="21"/>
        <v>0</v>
      </c>
      <c r="N195" s="402">
        <f t="shared" si="22"/>
        <v>0</v>
      </c>
      <c r="O195" s="403" t="str">
        <f>IF(B195="","",IF(VLOOKUP(B195,Datensatz!$C$2:$G$3103,5,FALSE)=0,"",VLOOKUP(B195,Datensatz!$C$2:$G$3103,5,FALSE)))</f>
        <v/>
      </c>
      <c r="Q195" s="10" t="str">
        <f t="shared" si="24"/>
        <v/>
      </c>
    </row>
    <row r="196" spans="1:17" ht="18" customHeight="1" x14ac:dyDescent="0.3">
      <c r="A196" s="7"/>
      <c r="B196" s="140"/>
      <c r="C196" s="141"/>
      <c r="D196" s="142"/>
      <c r="E196" s="9">
        <f>VLOOKUP(D196,Maske!$A$20:$B$220,2)</f>
        <v>0</v>
      </c>
      <c r="F196" s="13">
        <f t="shared" si="19"/>
        <v>0</v>
      </c>
      <c r="G196" s="14">
        <f>IF($C196="E",VLOOKUP($B196,Datensatz!$C$2:$K$2275,6,FALSE)*$E196,0)</f>
        <v>0</v>
      </c>
      <c r="H196" s="14">
        <f>IF($C196&lt;&gt;"E",0,IF($C196="E",IF($F196&gt;17.5,VLOOKUP($B196,Datensatz!$C$2:$K$2275,7,FALSE)*$E196,IF($F196=17.5,VLOOKUP($B196,Datensatz!$C$2:$K$2275,7,FALSE),0))))</f>
        <v>0</v>
      </c>
      <c r="I196" s="14">
        <f>IF($C196="B",VLOOKUP($B196,Datensatz!$C$2:$K$2275,8,FALSE)*$E196,0)</f>
        <v>0</v>
      </c>
      <c r="J196" s="14">
        <f>IF($C196&lt;&gt;"B",0,IF($C196="B",IF($F196&gt;17.5,VLOOKUP($B196,Datensatz!$C$2:$K$2275,9,FALSE)*$E196,IF($F196=17.5,VLOOKUP($B196,Datensatz!$C$2:$K$2275,9,FALSE),0))))</f>
        <v>0</v>
      </c>
      <c r="K196" s="15">
        <f t="shared" si="20"/>
        <v>0</v>
      </c>
      <c r="L196" s="14">
        <f t="shared" si="23"/>
        <v>0</v>
      </c>
      <c r="M196" s="14">
        <f t="shared" si="21"/>
        <v>0</v>
      </c>
      <c r="N196" s="402">
        <f t="shared" si="22"/>
        <v>0</v>
      </c>
      <c r="O196" s="403" t="str">
        <f>IF(B196="","",IF(VLOOKUP(B196,Datensatz!$C$2:$G$3103,5,FALSE)=0,"",VLOOKUP(B196,Datensatz!$C$2:$G$3103,5,FALSE)))</f>
        <v/>
      </c>
      <c r="Q196" s="10" t="str">
        <f t="shared" si="24"/>
        <v/>
      </c>
    </row>
    <row r="197" spans="1:17" ht="18" customHeight="1" x14ac:dyDescent="0.3">
      <c r="A197" s="7"/>
      <c r="B197" s="140"/>
      <c r="C197" s="141"/>
      <c r="D197" s="142"/>
      <c r="E197" s="9">
        <f>VLOOKUP(D197,Maske!$A$20:$B$220,2)</f>
        <v>0</v>
      </c>
      <c r="F197" s="13">
        <f t="shared" si="19"/>
        <v>0</v>
      </c>
      <c r="G197" s="14">
        <f>IF($C197="E",VLOOKUP($B197,Datensatz!$C$2:$K$2275,6,FALSE)*$E197,0)</f>
        <v>0</v>
      </c>
      <c r="H197" s="14">
        <f>IF($C197&lt;&gt;"E",0,IF($C197="E",IF($F197&gt;17.5,VLOOKUP($B197,Datensatz!$C$2:$K$2275,7,FALSE)*$E197,IF($F197=17.5,VLOOKUP($B197,Datensatz!$C$2:$K$2275,7,FALSE),0))))</f>
        <v>0</v>
      </c>
      <c r="I197" s="14">
        <f>IF($C197="B",VLOOKUP($B197,Datensatz!$C$2:$K$2275,8,FALSE)*$E197,0)</f>
        <v>0</v>
      </c>
      <c r="J197" s="14">
        <f>IF($C197&lt;&gt;"B",0,IF($C197="B",IF($F197&gt;17.5,VLOOKUP($B197,Datensatz!$C$2:$K$2275,9,FALSE)*$E197,IF($F197=17.5,VLOOKUP($B197,Datensatz!$C$2:$K$2275,9,FALSE),0))))</f>
        <v>0</v>
      </c>
      <c r="K197" s="15">
        <f t="shared" si="20"/>
        <v>0</v>
      </c>
      <c r="L197" s="14">
        <f t="shared" si="23"/>
        <v>0</v>
      </c>
      <c r="M197" s="14">
        <f t="shared" si="21"/>
        <v>0</v>
      </c>
      <c r="N197" s="402">
        <f t="shared" si="22"/>
        <v>0</v>
      </c>
      <c r="O197" s="403" t="str">
        <f>IF(B197="","",IF(VLOOKUP(B197,Datensatz!$C$2:$G$3103,5,FALSE)=0,"",VLOOKUP(B197,Datensatz!$C$2:$G$3103,5,FALSE)))</f>
        <v/>
      </c>
      <c r="Q197" s="10" t="str">
        <f t="shared" si="24"/>
        <v/>
      </c>
    </row>
    <row r="198" spans="1:17" ht="18" customHeight="1" x14ac:dyDescent="0.3">
      <c r="A198" s="7"/>
      <c r="B198" s="140"/>
      <c r="C198" s="141"/>
      <c r="D198" s="142"/>
      <c r="E198" s="9">
        <f>VLOOKUP(D198,Maske!$A$20:$B$220,2)</f>
        <v>0</v>
      </c>
      <c r="F198" s="13">
        <f t="shared" si="19"/>
        <v>0</v>
      </c>
      <c r="G198" s="14">
        <f>IF($C198="E",VLOOKUP($B198,Datensatz!$C$2:$K$2275,6,FALSE)*$E198,0)</f>
        <v>0</v>
      </c>
      <c r="H198" s="14">
        <f>IF($C198&lt;&gt;"E",0,IF($C198="E",IF($F198&gt;17.5,VLOOKUP($B198,Datensatz!$C$2:$K$2275,7,FALSE)*$E198,IF($F198=17.5,VLOOKUP($B198,Datensatz!$C$2:$K$2275,7,FALSE),0))))</f>
        <v>0</v>
      </c>
      <c r="I198" s="14">
        <f>IF($C198="B",VLOOKUP($B198,Datensatz!$C$2:$K$2275,8,FALSE)*$E198,0)</f>
        <v>0</v>
      </c>
      <c r="J198" s="14">
        <f>IF($C198&lt;&gt;"B",0,IF($C198="B",IF($F198&gt;17.5,VLOOKUP($B198,Datensatz!$C$2:$K$2275,9,FALSE)*$E198,IF($F198=17.5,VLOOKUP($B198,Datensatz!$C$2:$K$2275,9,FALSE),0))))</f>
        <v>0</v>
      </c>
      <c r="K198" s="15">
        <f t="shared" si="20"/>
        <v>0</v>
      </c>
      <c r="L198" s="14">
        <f t="shared" si="23"/>
        <v>0</v>
      </c>
      <c r="M198" s="14">
        <f t="shared" si="21"/>
        <v>0</v>
      </c>
      <c r="N198" s="402">
        <f t="shared" si="22"/>
        <v>0</v>
      </c>
      <c r="O198" s="403" t="str">
        <f>IF(B198="","",IF(VLOOKUP(B198,Datensatz!$C$2:$G$3103,5,FALSE)=0,"",VLOOKUP(B198,Datensatz!$C$2:$G$3103,5,FALSE)))</f>
        <v/>
      </c>
      <c r="Q198" s="10" t="str">
        <f t="shared" si="24"/>
        <v/>
      </c>
    </row>
    <row r="199" spans="1:17" ht="18" customHeight="1" x14ac:dyDescent="0.3">
      <c r="A199" s="7"/>
      <c r="B199" s="140"/>
      <c r="C199" s="141"/>
      <c r="D199" s="142"/>
      <c r="E199" s="9">
        <f>VLOOKUP(D199,Maske!$A$20:$B$220,2)</f>
        <v>0</v>
      </c>
      <c r="F199" s="13">
        <f t="shared" si="19"/>
        <v>0</v>
      </c>
      <c r="G199" s="14">
        <f>IF($C199="E",VLOOKUP($B199,Datensatz!$C$2:$K$2275,6,FALSE)*$E199,0)</f>
        <v>0</v>
      </c>
      <c r="H199" s="14">
        <f>IF($C199&lt;&gt;"E",0,IF($C199="E",IF($F199&gt;17.5,VLOOKUP($B199,Datensatz!$C$2:$K$2275,7,FALSE)*$E199,IF($F199=17.5,VLOOKUP($B199,Datensatz!$C$2:$K$2275,7,FALSE),0))))</f>
        <v>0</v>
      </c>
      <c r="I199" s="14">
        <f>IF($C199="B",VLOOKUP($B199,Datensatz!$C$2:$K$2275,8,FALSE)*$E199,0)</f>
        <v>0</v>
      </c>
      <c r="J199" s="14">
        <f>IF($C199&lt;&gt;"B",0,IF($C199="B",IF($F199&gt;17.5,VLOOKUP($B199,Datensatz!$C$2:$K$2275,9,FALSE)*$E199,IF($F199=17.5,VLOOKUP($B199,Datensatz!$C$2:$K$2275,9,FALSE),0))))</f>
        <v>0</v>
      </c>
      <c r="K199" s="15">
        <f t="shared" si="20"/>
        <v>0</v>
      </c>
      <c r="L199" s="14">
        <f t="shared" si="23"/>
        <v>0</v>
      </c>
      <c r="M199" s="14">
        <f t="shared" si="21"/>
        <v>0</v>
      </c>
      <c r="N199" s="402">
        <f t="shared" si="22"/>
        <v>0</v>
      </c>
      <c r="O199" s="403" t="str">
        <f>IF(B199="","",IF(VLOOKUP(B199,Datensatz!$C$2:$G$3103,5,FALSE)=0,"",VLOOKUP(B199,Datensatz!$C$2:$G$3103,5,FALSE)))</f>
        <v/>
      </c>
      <c r="Q199" s="10" t="str">
        <f t="shared" si="24"/>
        <v/>
      </c>
    </row>
    <row r="200" spans="1:17" ht="18" customHeight="1" x14ac:dyDescent="0.3">
      <c r="A200" s="7"/>
      <c r="B200" s="140"/>
      <c r="C200" s="141"/>
      <c r="D200" s="142"/>
      <c r="E200" s="9">
        <f>VLOOKUP(D200,Maske!$A$20:$B$220,2)</f>
        <v>0</v>
      </c>
      <c r="F200" s="13">
        <f t="shared" si="19"/>
        <v>0</v>
      </c>
      <c r="G200" s="14">
        <f>IF($C200="E",VLOOKUP($B200,Datensatz!$C$2:$K$2275,6,FALSE)*$E200,0)</f>
        <v>0</v>
      </c>
      <c r="H200" s="14">
        <f>IF($C200&lt;&gt;"E",0,IF($C200="E",IF($F200&gt;17.5,VLOOKUP($B200,Datensatz!$C$2:$K$2275,7,FALSE)*$E200,IF($F200=17.5,VLOOKUP($B200,Datensatz!$C$2:$K$2275,7,FALSE),0))))</f>
        <v>0</v>
      </c>
      <c r="I200" s="14">
        <f>IF($C200="B",VLOOKUP($B200,Datensatz!$C$2:$K$2275,8,FALSE)*$E200,0)</f>
        <v>0</v>
      </c>
      <c r="J200" s="14">
        <f>IF($C200&lt;&gt;"B",0,IF($C200="B",IF($F200&gt;17.5,VLOOKUP($B200,Datensatz!$C$2:$K$2275,9,FALSE)*$E200,IF($F200=17.5,VLOOKUP($B200,Datensatz!$C$2:$K$2275,9,FALSE),0))))</f>
        <v>0</v>
      </c>
      <c r="K200" s="15">
        <f t="shared" si="20"/>
        <v>0</v>
      </c>
      <c r="L200" s="14">
        <f t="shared" si="23"/>
        <v>0</v>
      </c>
      <c r="M200" s="14">
        <f t="shared" si="21"/>
        <v>0</v>
      </c>
      <c r="N200" s="402">
        <f t="shared" si="22"/>
        <v>0</v>
      </c>
      <c r="O200" s="403" t="str">
        <f>IF(B200="","",IF(VLOOKUP(B200,Datensatz!$C$2:$G$3103,5,FALSE)=0,"",VLOOKUP(B200,Datensatz!$C$2:$G$3103,5,FALSE)))</f>
        <v/>
      </c>
      <c r="Q200" s="10" t="str">
        <f t="shared" si="24"/>
        <v/>
      </c>
    </row>
    <row r="201" spans="1:17" ht="18" customHeight="1" x14ac:dyDescent="0.3">
      <c r="A201" s="7"/>
      <c r="B201" s="140"/>
      <c r="C201" s="141"/>
      <c r="D201" s="142"/>
      <c r="E201" s="9">
        <f>VLOOKUP(D201,Maske!$A$20:$B$220,2)</f>
        <v>0</v>
      </c>
      <c r="F201" s="13">
        <f t="shared" si="19"/>
        <v>0</v>
      </c>
      <c r="G201" s="14">
        <f>IF($C201="E",VLOOKUP($B201,Datensatz!$C$2:$K$2275,6,FALSE)*$E201,0)</f>
        <v>0</v>
      </c>
      <c r="H201" s="14">
        <f>IF($C201&lt;&gt;"E",0,IF($C201="E",IF($F201&gt;17.5,VLOOKUP($B201,Datensatz!$C$2:$K$2275,7,FALSE)*$E201,IF($F201=17.5,VLOOKUP($B201,Datensatz!$C$2:$K$2275,7,FALSE),0))))</f>
        <v>0</v>
      </c>
      <c r="I201" s="14">
        <f>IF($C201="B",VLOOKUP($B201,Datensatz!$C$2:$K$2275,8,FALSE)*$E201,0)</f>
        <v>0</v>
      </c>
      <c r="J201" s="14">
        <f>IF($C201&lt;&gt;"B",0,IF($C201="B",IF($F201&gt;17.5,VLOOKUP($B201,Datensatz!$C$2:$K$2275,9,FALSE)*$E201,IF($F201=17.5,VLOOKUP($B201,Datensatz!$C$2:$K$2275,9,FALSE),0))))</f>
        <v>0</v>
      </c>
      <c r="K201" s="15">
        <f t="shared" si="20"/>
        <v>0</v>
      </c>
      <c r="L201" s="14">
        <f t="shared" si="23"/>
        <v>0</v>
      </c>
      <c r="M201" s="14">
        <f t="shared" si="21"/>
        <v>0</v>
      </c>
      <c r="N201" s="402">
        <f t="shared" si="22"/>
        <v>0</v>
      </c>
      <c r="O201" s="403" t="str">
        <f>IF(B201="","",IF(VLOOKUP(B201,Datensatz!$C$2:$G$3103,5,FALSE)=0,"",VLOOKUP(B201,Datensatz!$C$2:$G$3103,5,FALSE)))</f>
        <v/>
      </c>
      <c r="Q201" s="10" t="str">
        <f t="shared" si="24"/>
        <v/>
      </c>
    </row>
    <row r="202" spans="1:17" ht="18" customHeight="1" x14ac:dyDescent="0.3">
      <c r="A202" s="7"/>
      <c r="B202" s="140"/>
      <c r="C202" s="141"/>
      <c r="D202" s="142"/>
      <c r="E202" s="9">
        <f>VLOOKUP(D202,Maske!$A$20:$B$220,2)</f>
        <v>0</v>
      </c>
      <c r="F202" s="13">
        <f t="shared" si="19"/>
        <v>0</v>
      </c>
      <c r="G202" s="14">
        <f>IF($C202="E",VLOOKUP($B202,Datensatz!$C$2:$K$2275,6,FALSE)*$E202,0)</f>
        <v>0</v>
      </c>
      <c r="H202" s="14">
        <f>IF($C202&lt;&gt;"E",0,IF($C202="E",IF($F202&gt;17.5,VLOOKUP($B202,Datensatz!$C$2:$K$2275,7,FALSE)*$E202,IF($F202=17.5,VLOOKUP($B202,Datensatz!$C$2:$K$2275,7,FALSE),0))))</f>
        <v>0</v>
      </c>
      <c r="I202" s="14">
        <f>IF($C202="B",VLOOKUP($B202,Datensatz!$C$2:$K$2275,8,FALSE)*$E202,0)</f>
        <v>0</v>
      </c>
      <c r="J202" s="14">
        <f>IF($C202&lt;&gt;"B",0,IF($C202="B",IF($F202&gt;17.5,VLOOKUP($B202,Datensatz!$C$2:$K$2275,9,FALSE)*$E202,IF($F202=17.5,VLOOKUP($B202,Datensatz!$C$2:$K$2275,9,FALSE),0))))</f>
        <v>0</v>
      </c>
      <c r="K202" s="15">
        <f t="shared" si="20"/>
        <v>0</v>
      </c>
      <c r="L202" s="14">
        <f t="shared" si="23"/>
        <v>0</v>
      </c>
      <c r="M202" s="14">
        <f t="shared" si="21"/>
        <v>0</v>
      </c>
      <c r="N202" s="402">
        <f t="shared" si="22"/>
        <v>0</v>
      </c>
      <c r="O202" s="403" t="str">
        <f>IF(B202="","",IF(VLOOKUP(B202,Datensatz!$C$2:$G$3103,5,FALSE)=0,"",VLOOKUP(B202,Datensatz!$C$2:$G$3103,5,FALSE)))</f>
        <v/>
      </c>
      <c r="Q202" s="10" t="str">
        <f t="shared" si="24"/>
        <v/>
      </c>
    </row>
    <row r="203" spans="1:17" ht="18" customHeight="1" x14ac:dyDescent="0.3">
      <c r="A203" s="7"/>
      <c r="B203" s="140"/>
      <c r="C203" s="141"/>
      <c r="D203" s="142"/>
      <c r="E203" s="9">
        <f>VLOOKUP(D203,Maske!$A$20:$B$220,2)</f>
        <v>0</v>
      </c>
      <c r="F203" s="13">
        <f t="shared" si="19"/>
        <v>0</v>
      </c>
      <c r="G203" s="14">
        <f>IF($C203="E",VLOOKUP($B203,Datensatz!$C$2:$K$2275,6,FALSE)*$E203,0)</f>
        <v>0</v>
      </c>
      <c r="H203" s="14">
        <f>IF($C203&lt;&gt;"E",0,IF($C203="E",IF($F203&gt;17.5,VLOOKUP($B203,Datensatz!$C$2:$K$2275,7,FALSE)*$E203,IF($F203=17.5,VLOOKUP($B203,Datensatz!$C$2:$K$2275,7,FALSE),0))))</f>
        <v>0</v>
      </c>
      <c r="I203" s="14">
        <f>IF($C203="B",VLOOKUP($B203,Datensatz!$C$2:$K$2275,8,FALSE)*$E203,0)</f>
        <v>0</v>
      </c>
      <c r="J203" s="14">
        <f>IF($C203&lt;&gt;"B",0,IF($C203="B",IF($F203&gt;17.5,VLOOKUP($B203,Datensatz!$C$2:$K$2275,9,FALSE)*$E203,IF($F203=17.5,VLOOKUP($B203,Datensatz!$C$2:$K$2275,9,FALSE),0))))</f>
        <v>0</v>
      </c>
      <c r="K203" s="15">
        <f t="shared" si="20"/>
        <v>0</v>
      </c>
      <c r="L203" s="14">
        <f t="shared" si="23"/>
        <v>0</v>
      </c>
      <c r="M203" s="14">
        <f t="shared" si="21"/>
        <v>0</v>
      </c>
      <c r="N203" s="402">
        <f t="shared" si="22"/>
        <v>0</v>
      </c>
      <c r="O203" s="403" t="str">
        <f>IF(B203="","",IF(VLOOKUP(B203,Datensatz!$C$2:$G$3103,5,FALSE)=0,"",VLOOKUP(B203,Datensatz!$C$2:$G$3103,5,FALSE)))</f>
        <v/>
      </c>
      <c r="Q203" s="10" t="str">
        <f t="shared" si="24"/>
        <v/>
      </c>
    </row>
    <row r="204" spans="1:17" ht="18" customHeight="1" x14ac:dyDescent="0.3">
      <c r="A204" s="7"/>
      <c r="B204" s="140"/>
      <c r="C204" s="141"/>
      <c r="D204" s="142"/>
      <c r="E204" s="9">
        <f>VLOOKUP(D204,Maske!$A$20:$B$220,2)</f>
        <v>0</v>
      </c>
      <c r="F204" s="13">
        <f t="shared" si="19"/>
        <v>0</v>
      </c>
      <c r="G204" s="14">
        <f>IF($C204="E",VLOOKUP($B204,Datensatz!$C$2:$K$2275,6,FALSE)*$E204,0)</f>
        <v>0</v>
      </c>
      <c r="H204" s="14">
        <f>IF($C204&lt;&gt;"E",0,IF($C204="E",IF($F204&gt;17.5,VLOOKUP($B204,Datensatz!$C$2:$K$2275,7,FALSE)*$E204,IF($F204=17.5,VLOOKUP($B204,Datensatz!$C$2:$K$2275,7,FALSE),0))))</f>
        <v>0</v>
      </c>
      <c r="I204" s="14">
        <f>IF($C204="B",VLOOKUP($B204,Datensatz!$C$2:$K$2275,8,FALSE)*$E204,0)</f>
        <v>0</v>
      </c>
      <c r="J204" s="14">
        <f>IF($C204&lt;&gt;"B",0,IF($C204="B",IF($F204&gt;17.5,VLOOKUP($B204,Datensatz!$C$2:$K$2275,9,FALSE)*$E204,IF($F204=17.5,VLOOKUP($B204,Datensatz!$C$2:$K$2275,9,FALSE),0))))</f>
        <v>0</v>
      </c>
      <c r="K204" s="15">
        <f t="shared" si="20"/>
        <v>0</v>
      </c>
      <c r="L204" s="14">
        <f t="shared" si="23"/>
        <v>0</v>
      </c>
      <c r="M204" s="14">
        <f t="shared" si="21"/>
        <v>0</v>
      </c>
      <c r="N204" s="402">
        <f t="shared" si="22"/>
        <v>0</v>
      </c>
      <c r="O204" s="403" t="str">
        <f>IF(B204="","",IF(VLOOKUP(B204,Datensatz!$C$2:$G$3103,5,FALSE)=0,"",VLOOKUP(B204,Datensatz!$C$2:$G$3103,5,FALSE)))</f>
        <v/>
      </c>
      <c r="Q204" s="10" t="str">
        <f t="shared" si="24"/>
        <v/>
      </c>
    </row>
    <row r="205" spans="1:17" ht="18" customHeight="1" x14ac:dyDescent="0.3">
      <c r="A205" s="7"/>
      <c r="B205" s="140"/>
      <c r="C205" s="141"/>
      <c r="D205" s="142"/>
      <c r="E205" s="9">
        <f>VLOOKUP(D205,Maske!$A$20:$B$220,2)</f>
        <v>0</v>
      </c>
      <c r="F205" s="13">
        <f t="shared" si="19"/>
        <v>0</v>
      </c>
      <c r="G205" s="14">
        <f>IF($C205="E",VLOOKUP($B205,Datensatz!$C$2:$K$2275,6,FALSE)*$E205,0)</f>
        <v>0</v>
      </c>
      <c r="H205" s="14">
        <f>IF($C205&lt;&gt;"E",0,IF($C205="E",IF($F205&gt;17.5,VLOOKUP($B205,Datensatz!$C$2:$K$2275,7,FALSE)*$E205,IF($F205=17.5,VLOOKUP($B205,Datensatz!$C$2:$K$2275,7,FALSE),0))))</f>
        <v>0</v>
      </c>
      <c r="I205" s="14">
        <f>IF($C205="B",VLOOKUP($B205,Datensatz!$C$2:$K$2275,8,FALSE)*$E205,0)</f>
        <v>0</v>
      </c>
      <c r="J205" s="14">
        <f>IF($C205&lt;&gt;"B",0,IF($C205="B",IF($F205&gt;17.5,VLOOKUP($B205,Datensatz!$C$2:$K$2275,9,FALSE)*$E205,IF($F205=17.5,VLOOKUP($B205,Datensatz!$C$2:$K$2275,9,FALSE),0))))</f>
        <v>0</v>
      </c>
      <c r="K205" s="15">
        <f t="shared" si="20"/>
        <v>0</v>
      </c>
      <c r="L205" s="14">
        <f t="shared" si="23"/>
        <v>0</v>
      </c>
      <c r="M205" s="14">
        <f t="shared" si="21"/>
        <v>0</v>
      </c>
      <c r="N205" s="402">
        <f t="shared" si="22"/>
        <v>0</v>
      </c>
      <c r="O205" s="403" t="str">
        <f>IF(B205="","",IF(VLOOKUP(B205,Datensatz!$C$2:$G$3103,5,FALSE)=0,"",VLOOKUP(B205,Datensatz!$C$2:$G$3103,5,FALSE)))</f>
        <v/>
      </c>
      <c r="Q205" s="10" t="str">
        <f t="shared" si="24"/>
        <v/>
      </c>
    </row>
    <row r="206" spans="1:17" ht="18" customHeight="1" x14ac:dyDescent="0.3">
      <c r="A206" s="7"/>
      <c r="B206" s="140"/>
      <c r="C206" s="141"/>
      <c r="D206" s="142"/>
      <c r="E206" s="9">
        <f>VLOOKUP(D206,Maske!$A$20:$B$220,2)</f>
        <v>0</v>
      </c>
      <c r="F206" s="13">
        <f t="shared" si="19"/>
        <v>0</v>
      </c>
      <c r="G206" s="14">
        <f>IF($C206="E",VLOOKUP($B206,Datensatz!$C$2:$K$2275,6,FALSE)*$E206,0)</f>
        <v>0</v>
      </c>
      <c r="H206" s="14">
        <f>IF($C206&lt;&gt;"E",0,IF($C206="E",IF($F206&gt;17.5,VLOOKUP($B206,Datensatz!$C$2:$K$2275,7,FALSE)*$E206,IF($F206=17.5,VLOOKUP($B206,Datensatz!$C$2:$K$2275,7,FALSE),0))))</f>
        <v>0</v>
      </c>
      <c r="I206" s="14">
        <f>IF($C206="B",VLOOKUP($B206,Datensatz!$C$2:$K$2275,8,FALSE)*$E206,0)</f>
        <v>0</v>
      </c>
      <c r="J206" s="14">
        <f>IF($C206&lt;&gt;"B",0,IF($C206="B",IF($F206&gt;17.5,VLOOKUP($B206,Datensatz!$C$2:$K$2275,9,FALSE)*$E206,IF($F206=17.5,VLOOKUP($B206,Datensatz!$C$2:$K$2275,9,FALSE),0))))</f>
        <v>0</v>
      </c>
      <c r="K206" s="15">
        <f t="shared" si="20"/>
        <v>0</v>
      </c>
      <c r="L206" s="14">
        <f t="shared" si="23"/>
        <v>0</v>
      </c>
      <c r="M206" s="14">
        <f t="shared" si="21"/>
        <v>0</v>
      </c>
      <c r="N206" s="402">
        <f t="shared" si="22"/>
        <v>0</v>
      </c>
      <c r="O206" s="403" t="str">
        <f>IF(B206="","",IF(VLOOKUP(B206,Datensatz!$C$2:$G$3103,5,FALSE)=0,"",VLOOKUP(B206,Datensatz!$C$2:$G$3103,5,FALSE)))</f>
        <v/>
      </c>
      <c r="Q206" s="10" t="str">
        <f t="shared" si="24"/>
        <v/>
      </c>
    </row>
    <row r="207" spans="1:17" ht="18" customHeight="1" x14ac:dyDescent="0.3">
      <c r="A207" s="7"/>
      <c r="B207" s="140"/>
      <c r="C207" s="141"/>
      <c r="D207" s="142"/>
      <c r="E207" s="9">
        <f>VLOOKUP(D207,Maske!$A$20:$B$220,2)</f>
        <v>0</v>
      </c>
      <c r="F207" s="13">
        <f t="shared" si="19"/>
        <v>0</v>
      </c>
      <c r="G207" s="14">
        <f>IF($C207="E",VLOOKUP($B207,Datensatz!$C$2:$K$2275,6,FALSE)*$E207,0)</f>
        <v>0</v>
      </c>
      <c r="H207" s="14">
        <f>IF($C207&lt;&gt;"E",0,IF($C207="E",IF($F207&gt;17.5,VLOOKUP($B207,Datensatz!$C$2:$K$2275,7,FALSE)*$E207,IF($F207=17.5,VLOOKUP($B207,Datensatz!$C$2:$K$2275,7,FALSE),0))))</f>
        <v>0</v>
      </c>
      <c r="I207" s="14">
        <f>IF($C207="B",VLOOKUP($B207,Datensatz!$C$2:$K$2275,8,FALSE)*$E207,0)</f>
        <v>0</v>
      </c>
      <c r="J207" s="14">
        <f>IF($C207&lt;&gt;"B",0,IF($C207="B",IF($F207&gt;17.5,VLOOKUP($B207,Datensatz!$C$2:$K$2275,9,FALSE)*$E207,IF($F207=17.5,VLOOKUP($B207,Datensatz!$C$2:$K$2275,9,FALSE),0))))</f>
        <v>0</v>
      </c>
      <c r="K207" s="15">
        <f t="shared" si="20"/>
        <v>0</v>
      </c>
      <c r="L207" s="14">
        <f t="shared" si="23"/>
        <v>0</v>
      </c>
      <c r="M207" s="14">
        <f t="shared" si="21"/>
        <v>0</v>
      </c>
      <c r="N207" s="402">
        <f t="shared" si="22"/>
        <v>0</v>
      </c>
      <c r="O207" s="403" t="str">
        <f>IF(B207="","",IF(VLOOKUP(B207,Datensatz!$C$2:$G$3103,5,FALSE)=0,"",VLOOKUP(B207,Datensatz!$C$2:$G$3103,5,FALSE)))</f>
        <v/>
      </c>
      <c r="Q207" s="10" t="str">
        <f t="shared" si="24"/>
        <v/>
      </c>
    </row>
    <row r="208" spans="1:17" ht="18" customHeight="1" x14ac:dyDescent="0.3">
      <c r="A208" s="7"/>
      <c r="B208" s="140"/>
      <c r="C208" s="141"/>
      <c r="D208" s="142"/>
      <c r="E208" s="9">
        <f>VLOOKUP(D208,Maske!$A$20:$B$220,2)</f>
        <v>0</v>
      </c>
      <c r="F208" s="13">
        <f t="shared" si="19"/>
        <v>0</v>
      </c>
      <c r="G208" s="14">
        <f>IF($C208="E",VLOOKUP($B208,Datensatz!$C$2:$K$2275,6,FALSE)*$E208,0)</f>
        <v>0</v>
      </c>
      <c r="H208" s="14">
        <f>IF($C208&lt;&gt;"E",0,IF($C208="E",IF($F208&gt;17.5,VLOOKUP($B208,Datensatz!$C$2:$K$2275,7,FALSE)*$E208,IF($F208=17.5,VLOOKUP($B208,Datensatz!$C$2:$K$2275,7,FALSE),0))))</f>
        <v>0</v>
      </c>
      <c r="I208" s="14">
        <f>IF($C208="B",VLOOKUP($B208,Datensatz!$C$2:$K$2275,8,FALSE)*$E208,0)</f>
        <v>0</v>
      </c>
      <c r="J208" s="14">
        <f>IF($C208&lt;&gt;"B",0,IF($C208="B",IF($F208&gt;17.5,VLOOKUP($B208,Datensatz!$C$2:$K$2275,9,FALSE)*$E208,IF($F208=17.5,VLOOKUP($B208,Datensatz!$C$2:$K$2275,9,FALSE),0))))</f>
        <v>0</v>
      </c>
      <c r="K208" s="15">
        <f t="shared" si="20"/>
        <v>0</v>
      </c>
      <c r="L208" s="14">
        <f t="shared" si="23"/>
        <v>0</v>
      </c>
      <c r="M208" s="14">
        <f t="shared" si="21"/>
        <v>0</v>
      </c>
      <c r="N208" s="402">
        <f t="shared" si="22"/>
        <v>0</v>
      </c>
      <c r="O208" s="403" t="str">
        <f>IF(B208="","",IF(VLOOKUP(B208,Datensatz!$C$2:$G$3103,5,FALSE)=0,"",VLOOKUP(B208,Datensatz!$C$2:$G$3103,5,FALSE)))</f>
        <v/>
      </c>
      <c r="Q208" s="10" t="str">
        <f t="shared" si="24"/>
        <v/>
      </c>
    </row>
    <row r="209" spans="1:17" ht="18" customHeight="1" x14ac:dyDescent="0.3">
      <c r="A209" s="7"/>
      <c r="B209" s="140"/>
      <c r="C209" s="141"/>
      <c r="D209" s="142"/>
      <c r="E209" s="9">
        <f>VLOOKUP(D209,Maske!$A$20:$B$220,2)</f>
        <v>0</v>
      </c>
      <c r="F209" s="13">
        <f t="shared" si="19"/>
        <v>0</v>
      </c>
      <c r="G209" s="14">
        <f>IF($C209="E",VLOOKUP($B209,Datensatz!$C$2:$K$2275,6,FALSE)*$E209,0)</f>
        <v>0</v>
      </c>
      <c r="H209" s="14">
        <f>IF($C209&lt;&gt;"E",0,IF($C209="E",IF($F209&gt;17.5,VLOOKUP($B209,Datensatz!$C$2:$K$2275,7,FALSE)*$E209,IF($F209=17.5,VLOOKUP($B209,Datensatz!$C$2:$K$2275,7,FALSE),0))))</f>
        <v>0</v>
      </c>
      <c r="I209" s="14">
        <f>IF($C209="B",VLOOKUP($B209,Datensatz!$C$2:$K$2275,8,FALSE)*$E209,0)</f>
        <v>0</v>
      </c>
      <c r="J209" s="14">
        <f>IF($C209&lt;&gt;"B",0,IF($C209="B",IF($F209&gt;17.5,VLOOKUP($B209,Datensatz!$C$2:$K$2275,9,FALSE)*$E209,IF($F209=17.5,VLOOKUP($B209,Datensatz!$C$2:$K$2275,9,FALSE),0))))</f>
        <v>0</v>
      </c>
      <c r="K209" s="15">
        <f t="shared" si="20"/>
        <v>0</v>
      </c>
      <c r="L209" s="14">
        <f t="shared" si="23"/>
        <v>0</v>
      </c>
      <c r="M209" s="14">
        <f t="shared" si="21"/>
        <v>0</v>
      </c>
      <c r="N209" s="402">
        <f t="shared" si="22"/>
        <v>0</v>
      </c>
      <c r="O209" s="403" t="str">
        <f>IF(B209="","",IF(VLOOKUP(B209,Datensatz!$C$2:$G$3103,5,FALSE)=0,"",VLOOKUP(B209,Datensatz!$C$2:$G$3103,5,FALSE)))</f>
        <v/>
      </c>
      <c r="Q209" s="10" t="str">
        <f t="shared" si="24"/>
        <v/>
      </c>
    </row>
    <row r="210" spans="1:17" ht="18" customHeight="1" x14ac:dyDescent="0.3">
      <c r="A210" s="7"/>
      <c r="B210" s="140"/>
      <c r="C210" s="141"/>
      <c r="D210" s="142"/>
      <c r="E210" s="9">
        <f>VLOOKUP(D210,Maske!$A$20:$B$220,2)</f>
        <v>0</v>
      </c>
      <c r="F210" s="13">
        <f t="shared" si="19"/>
        <v>0</v>
      </c>
      <c r="G210" s="14">
        <f>IF($C210="E",VLOOKUP($B210,Datensatz!$C$2:$K$2275,6,FALSE)*$E210,0)</f>
        <v>0</v>
      </c>
      <c r="H210" s="14">
        <f>IF($C210&lt;&gt;"E",0,IF($C210="E",IF($F210&gt;17.5,VLOOKUP($B210,Datensatz!$C$2:$K$2275,7,FALSE)*$E210,IF($F210=17.5,VLOOKUP($B210,Datensatz!$C$2:$K$2275,7,FALSE),0))))</f>
        <v>0</v>
      </c>
      <c r="I210" s="14">
        <f>IF($C210="B",VLOOKUP($B210,Datensatz!$C$2:$K$2275,8,FALSE)*$E210,0)</f>
        <v>0</v>
      </c>
      <c r="J210" s="14">
        <f>IF($C210&lt;&gt;"B",0,IF($C210="B",IF($F210&gt;17.5,VLOOKUP($B210,Datensatz!$C$2:$K$2275,9,FALSE)*$E210,IF($F210=17.5,VLOOKUP($B210,Datensatz!$C$2:$K$2275,9,FALSE),0))))</f>
        <v>0</v>
      </c>
      <c r="K210" s="15">
        <f t="shared" si="20"/>
        <v>0</v>
      </c>
      <c r="L210" s="14">
        <f t="shared" si="23"/>
        <v>0</v>
      </c>
      <c r="M210" s="14">
        <f t="shared" si="21"/>
        <v>0</v>
      </c>
      <c r="N210" s="402">
        <f t="shared" si="22"/>
        <v>0</v>
      </c>
      <c r="O210" s="403" t="str">
        <f>IF(B210="","",IF(VLOOKUP(B210,Datensatz!$C$2:$G$3103,5,FALSE)=0,"",VLOOKUP(B210,Datensatz!$C$2:$G$3103,5,FALSE)))</f>
        <v/>
      </c>
      <c r="Q210" s="10" t="str">
        <f t="shared" si="24"/>
        <v/>
      </c>
    </row>
    <row r="211" spans="1:17" ht="18" customHeight="1" x14ac:dyDescent="0.3">
      <c r="A211" s="7"/>
      <c r="B211" s="140"/>
      <c r="C211" s="141"/>
      <c r="D211" s="142"/>
      <c r="E211" s="9">
        <f>VLOOKUP(D211,Maske!$A$20:$B$220,2)</f>
        <v>0</v>
      </c>
      <c r="F211" s="13">
        <f t="shared" si="19"/>
        <v>0</v>
      </c>
      <c r="G211" s="14">
        <f>IF($C211="E",VLOOKUP($B211,Datensatz!$C$2:$K$2275,6,FALSE)*$E211,0)</f>
        <v>0</v>
      </c>
      <c r="H211" s="14">
        <f>IF($C211&lt;&gt;"E",0,IF($C211="E",IF($F211&gt;17.5,VLOOKUP($B211,Datensatz!$C$2:$K$2275,7,FALSE)*$E211,IF($F211=17.5,VLOOKUP($B211,Datensatz!$C$2:$K$2275,7,FALSE),0))))</f>
        <v>0</v>
      </c>
      <c r="I211" s="14">
        <f>IF($C211="B",VLOOKUP($B211,Datensatz!$C$2:$K$2275,8,FALSE)*$E211,0)</f>
        <v>0</v>
      </c>
      <c r="J211" s="14">
        <f>IF($C211&lt;&gt;"B",0,IF($C211="B",IF($F211&gt;17.5,VLOOKUP($B211,Datensatz!$C$2:$K$2275,9,FALSE)*$E211,IF($F211=17.5,VLOOKUP($B211,Datensatz!$C$2:$K$2275,9,FALSE),0))))</f>
        <v>0</v>
      </c>
      <c r="K211" s="15">
        <f t="shared" si="20"/>
        <v>0</v>
      </c>
      <c r="L211" s="14">
        <f t="shared" si="23"/>
        <v>0</v>
      </c>
      <c r="M211" s="14">
        <f t="shared" si="21"/>
        <v>0</v>
      </c>
      <c r="N211" s="402">
        <f t="shared" si="22"/>
        <v>0</v>
      </c>
      <c r="O211" s="403" t="str">
        <f>IF(B211="","",IF(VLOOKUP(B211,Datensatz!$C$2:$G$3103,5,FALSE)=0,"",VLOOKUP(B211,Datensatz!$C$2:$G$3103,5,FALSE)))</f>
        <v/>
      </c>
      <c r="Q211" s="10" t="str">
        <f t="shared" si="24"/>
        <v/>
      </c>
    </row>
    <row r="212" spans="1:17" ht="18" customHeight="1" x14ac:dyDescent="0.3">
      <c r="A212" s="7"/>
      <c r="B212" s="140"/>
      <c r="C212" s="141"/>
      <c r="D212" s="142"/>
      <c r="E212" s="9">
        <f>VLOOKUP(D212,Maske!$A$20:$B$220,2)</f>
        <v>0</v>
      </c>
      <c r="F212" s="13">
        <f t="shared" si="19"/>
        <v>0</v>
      </c>
      <c r="G212" s="14">
        <f>IF($C212="E",VLOOKUP($B212,Datensatz!$C$2:$K$2275,6,FALSE)*$E212,0)</f>
        <v>0</v>
      </c>
      <c r="H212" s="14">
        <f>IF($C212&lt;&gt;"E",0,IF($C212="E",IF($F212&gt;17.5,VLOOKUP($B212,Datensatz!$C$2:$K$2275,7,FALSE)*$E212,IF($F212=17.5,VLOOKUP($B212,Datensatz!$C$2:$K$2275,7,FALSE),0))))</f>
        <v>0</v>
      </c>
      <c r="I212" s="14">
        <f>IF($C212="B",VLOOKUP($B212,Datensatz!$C$2:$K$2275,8,FALSE)*$E212,0)</f>
        <v>0</v>
      </c>
      <c r="J212" s="14">
        <f>IF($C212&lt;&gt;"B",0,IF($C212="B",IF($F212&gt;17.5,VLOOKUP($B212,Datensatz!$C$2:$K$2275,9,FALSE)*$E212,IF($F212=17.5,VLOOKUP($B212,Datensatz!$C$2:$K$2275,9,FALSE),0))))</f>
        <v>0</v>
      </c>
      <c r="K212" s="15">
        <f t="shared" si="20"/>
        <v>0</v>
      </c>
      <c r="L212" s="14">
        <f t="shared" si="23"/>
        <v>0</v>
      </c>
      <c r="M212" s="14">
        <f t="shared" si="21"/>
        <v>0</v>
      </c>
      <c r="N212" s="402">
        <f t="shared" si="22"/>
        <v>0</v>
      </c>
      <c r="O212" s="403" t="str">
        <f>IF(B212="","",IF(VLOOKUP(B212,Datensatz!$C$2:$G$3103,5,FALSE)=0,"",VLOOKUP(B212,Datensatz!$C$2:$G$3103,5,FALSE)))</f>
        <v/>
      </c>
      <c r="Q212" s="10" t="str">
        <f t="shared" si="24"/>
        <v/>
      </c>
    </row>
    <row r="213" spans="1:17" ht="18" customHeight="1" x14ac:dyDescent="0.3">
      <c r="A213" s="7"/>
      <c r="B213" s="140"/>
      <c r="C213" s="141"/>
      <c r="D213" s="142"/>
      <c r="E213" s="9">
        <f>VLOOKUP(D213,Maske!$A$20:$B$220,2)</f>
        <v>0</v>
      </c>
      <c r="F213" s="13">
        <f t="shared" si="19"/>
        <v>0</v>
      </c>
      <c r="G213" s="14">
        <f>IF($C213="E",VLOOKUP($B213,Datensatz!$C$2:$K$2275,6,FALSE)*$E213,0)</f>
        <v>0</v>
      </c>
      <c r="H213" s="14">
        <f>IF($C213&lt;&gt;"E",0,IF($C213="E",IF($F213&gt;17.5,VLOOKUP($B213,Datensatz!$C$2:$K$2275,7,FALSE)*$E213,IF($F213=17.5,VLOOKUP($B213,Datensatz!$C$2:$K$2275,7,FALSE),0))))</f>
        <v>0</v>
      </c>
      <c r="I213" s="14">
        <f>IF($C213="B",VLOOKUP($B213,Datensatz!$C$2:$K$2275,8,FALSE)*$E213,0)</f>
        <v>0</v>
      </c>
      <c r="J213" s="14">
        <f>IF($C213&lt;&gt;"B",0,IF($C213="B",IF($F213&gt;17.5,VLOOKUP($B213,Datensatz!$C$2:$K$2275,9,FALSE)*$E213,IF($F213=17.5,VLOOKUP($B213,Datensatz!$C$2:$K$2275,9,FALSE),0))))</f>
        <v>0</v>
      </c>
      <c r="K213" s="15">
        <f t="shared" si="20"/>
        <v>0</v>
      </c>
      <c r="L213" s="14">
        <f t="shared" si="23"/>
        <v>0</v>
      </c>
      <c r="M213" s="14">
        <f t="shared" si="21"/>
        <v>0</v>
      </c>
      <c r="N213" s="402">
        <f t="shared" si="22"/>
        <v>0</v>
      </c>
      <c r="O213" s="403" t="str">
        <f>IF(B213="","",IF(VLOOKUP(B213,Datensatz!$C$2:$G$3103,5,FALSE)=0,"",VLOOKUP(B213,Datensatz!$C$2:$G$3103,5,FALSE)))</f>
        <v/>
      </c>
      <c r="Q213" s="10" t="str">
        <f t="shared" si="24"/>
        <v/>
      </c>
    </row>
    <row r="214" spans="1:17" ht="18" customHeight="1" x14ac:dyDescent="0.3">
      <c r="A214" s="7"/>
      <c r="B214" s="140"/>
      <c r="C214" s="141"/>
      <c r="D214" s="142"/>
      <c r="E214" s="9">
        <f>VLOOKUP(D214,Maske!$A$20:$B$220,2)</f>
        <v>0</v>
      </c>
      <c r="F214" s="13">
        <f t="shared" si="19"/>
        <v>0</v>
      </c>
      <c r="G214" s="14">
        <f>IF($C214="E",VLOOKUP($B214,Datensatz!$C$2:$K$2275,6,FALSE)*$E214,0)</f>
        <v>0</v>
      </c>
      <c r="H214" s="14">
        <f>IF($C214&lt;&gt;"E",0,IF($C214="E",IF($F214&gt;17.5,VLOOKUP($B214,Datensatz!$C$2:$K$2275,7,FALSE)*$E214,IF($F214=17.5,VLOOKUP($B214,Datensatz!$C$2:$K$2275,7,FALSE),0))))</f>
        <v>0</v>
      </c>
      <c r="I214" s="14">
        <f>IF($C214="B",VLOOKUP($B214,Datensatz!$C$2:$K$2275,8,FALSE)*$E214,0)</f>
        <v>0</v>
      </c>
      <c r="J214" s="14">
        <f>IF($C214&lt;&gt;"B",0,IF($C214="B",IF($F214&gt;17.5,VLOOKUP($B214,Datensatz!$C$2:$K$2275,9,FALSE)*$E214,IF($F214=17.5,VLOOKUP($B214,Datensatz!$C$2:$K$2275,9,FALSE),0))))</f>
        <v>0</v>
      </c>
      <c r="K214" s="15">
        <f t="shared" si="20"/>
        <v>0</v>
      </c>
      <c r="L214" s="14">
        <f t="shared" si="23"/>
        <v>0</v>
      </c>
      <c r="M214" s="14">
        <f t="shared" si="21"/>
        <v>0</v>
      </c>
      <c r="N214" s="402">
        <f t="shared" si="22"/>
        <v>0</v>
      </c>
      <c r="O214" s="403" t="str">
        <f>IF(B214="","",IF(VLOOKUP(B214,Datensatz!$C$2:$G$3103,5,FALSE)=0,"",VLOOKUP(B214,Datensatz!$C$2:$G$3103,5,FALSE)))</f>
        <v/>
      </c>
      <c r="Q214" s="10" t="str">
        <f t="shared" si="24"/>
        <v/>
      </c>
    </row>
    <row r="215" spans="1:17" ht="18" customHeight="1" x14ac:dyDescent="0.3">
      <c r="A215" s="7"/>
      <c r="B215" s="140"/>
      <c r="C215" s="141"/>
      <c r="D215" s="142"/>
      <c r="E215" s="9">
        <f>VLOOKUP(D215,Maske!$A$20:$B$220,2)</f>
        <v>0</v>
      </c>
      <c r="F215" s="13">
        <f t="shared" si="19"/>
        <v>0</v>
      </c>
      <c r="G215" s="14">
        <f>IF($C215="E",VLOOKUP($B215,Datensatz!$C$2:$K$2275,6,FALSE)*$E215,0)</f>
        <v>0</v>
      </c>
      <c r="H215" s="14">
        <f>IF($C215&lt;&gt;"E",0,IF($C215="E",IF($F215&gt;17.5,VLOOKUP($B215,Datensatz!$C$2:$K$2275,7,FALSE)*$E215,IF($F215=17.5,VLOOKUP($B215,Datensatz!$C$2:$K$2275,7,FALSE),0))))</f>
        <v>0</v>
      </c>
      <c r="I215" s="14">
        <f>IF($C215="B",VLOOKUP($B215,Datensatz!$C$2:$K$2275,8,FALSE)*$E215,0)</f>
        <v>0</v>
      </c>
      <c r="J215" s="14">
        <f>IF($C215&lt;&gt;"B",0,IF($C215="B",IF($F215&gt;17.5,VLOOKUP($B215,Datensatz!$C$2:$K$2275,9,FALSE)*$E215,IF($F215=17.5,VLOOKUP($B215,Datensatz!$C$2:$K$2275,9,FALSE),0))))</f>
        <v>0</v>
      </c>
      <c r="K215" s="15">
        <f t="shared" si="20"/>
        <v>0</v>
      </c>
      <c r="L215" s="14">
        <f t="shared" si="23"/>
        <v>0</v>
      </c>
      <c r="M215" s="14">
        <f t="shared" si="21"/>
        <v>0</v>
      </c>
      <c r="N215" s="402">
        <f t="shared" si="22"/>
        <v>0</v>
      </c>
      <c r="O215" s="403" t="str">
        <f>IF(B215="","",IF(VLOOKUP(B215,Datensatz!$C$2:$G$3103,5,FALSE)=0,"",VLOOKUP(B215,Datensatz!$C$2:$G$3103,5,FALSE)))</f>
        <v/>
      </c>
      <c r="Q215" s="10" t="str">
        <f t="shared" si="24"/>
        <v/>
      </c>
    </row>
    <row r="216" spans="1:17" ht="18" customHeight="1" x14ac:dyDescent="0.3">
      <c r="A216" s="7"/>
      <c r="B216" s="140"/>
      <c r="C216" s="141"/>
      <c r="D216" s="142"/>
      <c r="E216" s="9">
        <f>VLOOKUP(D216,Maske!$A$20:$B$220,2)</f>
        <v>0</v>
      </c>
      <c r="F216" s="13">
        <f t="shared" si="19"/>
        <v>0</v>
      </c>
      <c r="G216" s="14">
        <f>IF($C216="E",VLOOKUP($B216,Datensatz!$C$2:$K$2275,6,FALSE)*$E216,0)</f>
        <v>0</v>
      </c>
      <c r="H216" s="14">
        <f>IF($C216&lt;&gt;"E",0,IF($C216="E",IF($F216&gt;17.5,VLOOKUP($B216,Datensatz!$C$2:$K$2275,7,FALSE)*$E216,IF($F216=17.5,VLOOKUP($B216,Datensatz!$C$2:$K$2275,7,FALSE),0))))</f>
        <v>0</v>
      </c>
      <c r="I216" s="14">
        <f>IF($C216="B",VLOOKUP($B216,Datensatz!$C$2:$K$2275,8,FALSE)*$E216,0)</f>
        <v>0</v>
      </c>
      <c r="J216" s="14">
        <f>IF($C216&lt;&gt;"B",0,IF($C216="B",IF($F216&gt;17.5,VLOOKUP($B216,Datensatz!$C$2:$K$2275,9,FALSE)*$E216,IF($F216=17.5,VLOOKUP($B216,Datensatz!$C$2:$K$2275,9,FALSE),0))))</f>
        <v>0</v>
      </c>
      <c r="K216" s="15">
        <f t="shared" si="20"/>
        <v>0</v>
      </c>
      <c r="L216" s="14">
        <f t="shared" si="23"/>
        <v>0</v>
      </c>
      <c r="M216" s="14">
        <f t="shared" si="21"/>
        <v>0</v>
      </c>
      <c r="N216" s="402">
        <f t="shared" si="22"/>
        <v>0</v>
      </c>
      <c r="O216" s="403" t="str">
        <f>IF(B216="","",IF(VLOOKUP(B216,Datensatz!$C$2:$G$3103,5,FALSE)=0,"",VLOOKUP(B216,Datensatz!$C$2:$G$3103,5,FALSE)))</f>
        <v/>
      </c>
      <c r="Q216" s="10" t="str">
        <f t="shared" si="24"/>
        <v/>
      </c>
    </row>
    <row r="217" spans="1:17" ht="18" customHeight="1" x14ac:dyDescent="0.3">
      <c r="A217" s="7"/>
      <c r="B217" s="140"/>
      <c r="C217" s="141"/>
      <c r="D217" s="142"/>
      <c r="E217" s="9">
        <f>VLOOKUP(D217,Maske!$A$20:$B$220,2)</f>
        <v>0</v>
      </c>
      <c r="F217" s="13">
        <f t="shared" si="19"/>
        <v>0</v>
      </c>
      <c r="G217" s="14">
        <f>IF($C217="E",VLOOKUP($B217,Datensatz!$C$2:$K$2275,6,FALSE)*$E217,0)</f>
        <v>0</v>
      </c>
      <c r="H217" s="14">
        <f>IF($C217&lt;&gt;"E",0,IF($C217="E",IF($F217&gt;17.5,VLOOKUP($B217,Datensatz!$C$2:$K$2275,7,FALSE)*$E217,IF($F217=17.5,VLOOKUP($B217,Datensatz!$C$2:$K$2275,7,FALSE),0))))</f>
        <v>0</v>
      </c>
      <c r="I217" s="14">
        <f>IF($C217="B",VLOOKUP($B217,Datensatz!$C$2:$K$2275,8,FALSE)*$E217,0)</f>
        <v>0</v>
      </c>
      <c r="J217" s="14">
        <f>IF($C217&lt;&gt;"B",0,IF($C217="B",IF($F217&gt;17.5,VLOOKUP($B217,Datensatz!$C$2:$K$2275,9,FALSE)*$E217,IF($F217=17.5,VLOOKUP($B217,Datensatz!$C$2:$K$2275,9,FALSE),0))))</f>
        <v>0</v>
      </c>
      <c r="K217" s="15">
        <f t="shared" si="20"/>
        <v>0</v>
      </c>
      <c r="L217" s="14">
        <f t="shared" si="23"/>
        <v>0</v>
      </c>
      <c r="M217" s="14">
        <f t="shared" si="21"/>
        <v>0</v>
      </c>
      <c r="N217" s="402">
        <f t="shared" si="22"/>
        <v>0</v>
      </c>
      <c r="O217" s="403" t="str">
        <f>IF(B217="","",IF(VLOOKUP(B217,Datensatz!$C$2:$G$3103,5,FALSE)=0,"",VLOOKUP(B217,Datensatz!$C$2:$G$3103,5,FALSE)))</f>
        <v/>
      </c>
      <c r="Q217" s="10" t="str">
        <f t="shared" si="24"/>
        <v/>
      </c>
    </row>
    <row r="218" spans="1:17" ht="18" customHeight="1" x14ac:dyDescent="0.3">
      <c r="A218" s="7"/>
      <c r="B218" s="140"/>
      <c r="C218" s="141"/>
      <c r="D218" s="142"/>
      <c r="E218" s="9">
        <f>VLOOKUP(D218,Maske!$A$20:$B$220,2)</f>
        <v>0</v>
      </c>
      <c r="F218" s="13">
        <f t="shared" si="19"/>
        <v>0</v>
      </c>
      <c r="G218" s="14">
        <f>IF($C218="E",VLOOKUP($B218,Datensatz!$C$2:$K$2275,6,FALSE)*$E218,0)</f>
        <v>0</v>
      </c>
      <c r="H218" s="14">
        <f>IF($C218&lt;&gt;"E",0,IF($C218="E",IF($F218&gt;17.5,VLOOKUP($B218,Datensatz!$C$2:$K$2275,7,FALSE)*$E218,IF($F218=17.5,VLOOKUP($B218,Datensatz!$C$2:$K$2275,7,FALSE),0))))</f>
        <v>0</v>
      </c>
      <c r="I218" s="14">
        <f>IF($C218="B",VLOOKUP($B218,Datensatz!$C$2:$K$2275,8,FALSE)*$E218,0)</f>
        <v>0</v>
      </c>
      <c r="J218" s="14">
        <f>IF($C218&lt;&gt;"B",0,IF($C218="B",IF($F218&gt;17.5,VLOOKUP($B218,Datensatz!$C$2:$K$2275,9,FALSE)*$E218,IF($F218=17.5,VLOOKUP($B218,Datensatz!$C$2:$K$2275,9,FALSE),0))))</f>
        <v>0</v>
      </c>
      <c r="K218" s="15">
        <f t="shared" si="20"/>
        <v>0</v>
      </c>
      <c r="L218" s="14">
        <f t="shared" si="23"/>
        <v>0</v>
      </c>
      <c r="M218" s="14">
        <f t="shared" si="21"/>
        <v>0</v>
      </c>
      <c r="N218" s="402">
        <f t="shared" si="22"/>
        <v>0</v>
      </c>
      <c r="O218" s="403" t="str">
        <f>IF(B218="","",IF(VLOOKUP(B218,Datensatz!$C$2:$G$3103,5,FALSE)=0,"",VLOOKUP(B218,Datensatz!$C$2:$G$3103,5,FALSE)))</f>
        <v/>
      </c>
      <c r="Q218" s="10" t="str">
        <f t="shared" si="24"/>
        <v/>
      </c>
    </row>
    <row r="219" spans="1:17" ht="18" customHeight="1" x14ac:dyDescent="0.3">
      <c r="A219" s="7"/>
      <c r="B219" s="140"/>
      <c r="C219" s="141"/>
      <c r="D219" s="142"/>
      <c r="E219" s="9">
        <f>VLOOKUP(D219,Maske!$A$20:$B$220,2)</f>
        <v>0</v>
      </c>
      <c r="F219" s="13">
        <f t="shared" si="19"/>
        <v>0</v>
      </c>
      <c r="G219" s="14">
        <f>IF($C219="E",VLOOKUP($B219,Datensatz!$C$2:$K$2275,6,FALSE)*$E219,0)</f>
        <v>0</v>
      </c>
      <c r="H219" s="14">
        <f>IF($C219&lt;&gt;"E",0,IF($C219="E",IF($F219&gt;17.5,VLOOKUP($B219,Datensatz!$C$2:$K$2275,7,FALSE)*$E219,IF($F219=17.5,VLOOKUP($B219,Datensatz!$C$2:$K$2275,7,FALSE),0))))</f>
        <v>0</v>
      </c>
      <c r="I219" s="14">
        <f>IF($C219="B",VLOOKUP($B219,Datensatz!$C$2:$K$2275,8,FALSE)*$E219,0)</f>
        <v>0</v>
      </c>
      <c r="J219" s="14">
        <f>IF($C219&lt;&gt;"B",0,IF($C219="B",IF($F219&gt;17.5,VLOOKUP($B219,Datensatz!$C$2:$K$2275,9,FALSE)*$E219,IF($F219=17.5,VLOOKUP($B219,Datensatz!$C$2:$K$2275,9,FALSE),0))))</f>
        <v>0</v>
      </c>
      <c r="K219" s="15">
        <f t="shared" si="20"/>
        <v>0</v>
      </c>
      <c r="L219" s="14">
        <f t="shared" si="23"/>
        <v>0</v>
      </c>
      <c r="M219" s="14">
        <f t="shared" si="21"/>
        <v>0</v>
      </c>
      <c r="N219" s="402">
        <f t="shared" si="22"/>
        <v>0</v>
      </c>
      <c r="O219" s="403" t="str">
        <f>IF(B219="","",IF(VLOOKUP(B219,Datensatz!$C$2:$G$3103,5,FALSE)=0,"",VLOOKUP(B219,Datensatz!$C$2:$G$3103,5,FALSE)))</f>
        <v/>
      </c>
      <c r="Q219" s="10" t="str">
        <f t="shared" si="24"/>
        <v/>
      </c>
    </row>
    <row r="220" spans="1:17" ht="18" customHeight="1" x14ac:dyDescent="0.3">
      <c r="A220" s="7"/>
      <c r="B220" s="140"/>
      <c r="C220" s="141"/>
      <c r="D220" s="142"/>
      <c r="E220" s="9">
        <f>VLOOKUP(D220,Maske!$A$20:$B$220,2)</f>
        <v>0</v>
      </c>
      <c r="F220" s="13">
        <f t="shared" si="19"/>
        <v>0</v>
      </c>
      <c r="G220" s="14">
        <f>IF($C220="E",VLOOKUP($B220,Datensatz!$C$2:$K$2275,6,FALSE)*$E220,0)</f>
        <v>0</v>
      </c>
      <c r="H220" s="14">
        <f>IF($C220&lt;&gt;"E",0,IF($C220="E",IF($F220&gt;17.5,VLOOKUP($B220,Datensatz!$C$2:$K$2275,7,FALSE)*$E220,IF($F220=17.5,VLOOKUP($B220,Datensatz!$C$2:$K$2275,7,FALSE),0))))</f>
        <v>0</v>
      </c>
      <c r="I220" s="14">
        <f>IF($C220="B",VLOOKUP($B220,Datensatz!$C$2:$K$2275,8,FALSE)*$E220,0)</f>
        <v>0</v>
      </c>
      <c r="J220" s="14">
        <f>IF($C220&lt;&gt;"B",0,IF($C220="B",IF($F220&gt;17.5,VLOOKUP($B220,Datensatz!$C$2:$K$2275,9,FALSE)*$E220,IF($F220=17.5,VLOOKUP($B220,Datensatz!$C$2:$K$2275,9,FALSE),0))))</f>
        <v>0</v>
      </c>
      <c r="K220" s="15">
        <f t="shared" si="20"/>
        <v>0</v>
      </c>
      <c r="L220" s="14">
        <f t="shared" si="23"/>
        <v>0</v>
      </c>
      <c r="M220" s="14">
        <f t="shared" si="21"/>
        <v>0</v>
      </c>
      <c r="N220" s="402">
        <f t="shared" si="22"/>
        <v>0</v>
      </c>
      <c r="O220" s="403" t="str">
        <f>IF(B220="","",IF(VLOOKUP(B220,Datensatz!$C$2:$G$3103,5,FALSE)=0,"",VLOOKUP(B220,Datensatz!$C$2:$G$3103,5,FALSE)))</f>
        <v/>
      </c>
      <c r="Q220" s="10" t="str">
        <f t="shared" si="24"/>
        <v/>
      </c>
    </row>
    <row r="221" spans="1:17" ht="18" customHeight="1" x14ac:dyDescent="0.3">
      <c r="A221" s="7"/>
      <c r="B221" s="140"/>
      <c r="C221" s="141"/>
      <c r="D221" s="142"/>
      <c r="E221" s="9">
        <f>VLOOKUP(D221,Maske!$A$20:$B$220,2)</f>
        <v>0</v>
      </c>
      <c r="F221" s="13">
        <f t="shared" si="19"/>
        <v>0</v>
      </c>
      <c r="G221" s="14">
        <f>IF($C221="E",VLOOKUP($B221,Datensatz!$C$2:$K$2275,6,FALSE)*$E221,0)</f>
        <v>0</v>
      </c>
      <c r="H221" s="14">
        <f>IF($C221&lt;&gt;"E",0,IF($C221="E",IF($F221&gt;17.5,VLOOKUP($B221,Datensatz!$C$2:$K$2275,7,FALSE)*$E221,IF($F221=17.5,VLOOKUP($B221,Datensatz!$C$2:$K$2275,7,FALSE),0))))</f>
        <v>0</v>
      </c>
      <c r="I221" s="14">
        <f>IF($C221="B",VLOOKUP($B221,Datensatz!$C$2:$K$2275,8,FALSE)*$E221,0)</f>
        <v>0</v>
      </c>
      <c r="J221" s="14">
        <f>IF($C221&lt;&gt;"B",0,IF($C221="B",IF($F221&gt;17.5,VLOOKUP($B221,Datensatz!$C$2:$K$2275,9,FALSE)*$E221,IF($F221=17.5,VLOOKUP($B221,Datensatz!$C$2:$K$2275,9,FALSE),0))))</f>
        <v>0</v>
      </c>
      <c r="K221" s="15">
        <f t="shared" si="20"/>
        <v>0</v>
      </c>
      <c r="L221" s="14">
        <f t="shared" si="23"/>
        <v>0</v>
      </c>
      <c r="M221" s="14">
        <f t="shared" si="21"/>
        <v>0</v>
      </c>
      <c r="N221" s="402">
        <f t="shared" si="22"/>
        <v>0</v>
      </c>
      <c r="O221" s="403" t="str">
        <f>IF(B221="","",IF(VLOOKUP(B221,Datensatz!$C$2:$G$3103,5,FALSE)=0,"",VLOOKUP(B221,Datensatz!$C$2:$G$3103,5,FALSE)))</f>
        <v/>
      </c>
      <c r="Q221" s="10" t="str">
        <f t="shared" si="24"/>
        <v/>
      </c>
    </row>
    <row r="222" spans="1:17" ht="18" customHeight="1" x14ac:dyDescent="0.3">
      <c r="A222" s="7"/>
      <c r="B222" s="140"/>
      <c r="C222" s="141"/>
      <c r="D222" s="142"/>
      <c r="E222" s="9">
        <f>VLOOKUP(D222,Maske!$A$20:$B$220,2)</f>
        <v>0</v>
      </c>
      <c r="F222" s="13">
        <f t="shared" si="19"/>
        <v>0</v>
      </c>
      <c r="G222" s="14">
        <f>IF($C222="E",VLOOKUP($B222,Datensatz!$C$2:$K$2275,6,FALSE)*$E222,0)</f>
        <v>0</v>
      </c>
      <c r="H222" s="14">
        <f>IF($C222&lt;&gt;"E",0,IF($C222="E",IF($F222&gt;17.5,VLOOKUP($B222,Datensatz!$C$2:$K$2275,7,FALSE)*$E222,IF($F222=17.5,VLOOKUP($B222,Datensatz!$C$2:$K$2275,7,FALSE),0))))</f>
        <v>0</v>
      </c>
      <c r="I222" s="14">
        <f>IF($C222="B",VLOOKUP($B222,Datensatz!$C$2:$K$2275,8,FALSE)*$E222,0)</f>
        <v>0</v>
      </c>
      <c r="J222" s="14">
        <f>IF($C222&lt;&gt;"B",0,IF($C222="B",IF($F222&gt;17.5,VLOOKUP($B222,Datensatz!$C$2:$K$2275,9,FALSE)*$E222,IF($F222=17.5,VLOOKUP($B222,Datensatz!$C$2:$K$2275,9,FALSE),0))))</f>
        <v>0</v>
      </c>
      <c r="K222" s="15">
        <f t="shared" si="20"/>
        <v>0</v>
      </c>
      <c r="L222" s="14">
        <f t="shared" si="23"/>
        <v>0</v>
      </c>
      <c r="M222" s="14">
        <f t="shared" si="21"/>
        <v>0</v>
      </c>
      <c r="N222" s="402">
        <f t="shared" si="22"/>
        <v>0</v>
      </c>
      <c r="O222" s="403" t="str">
        <f>IF(B222="","",IF(VLOOKUP(B222,Datensatz!$C$2:$G$3103,5,FALSE)=0,"",VLOOKUP(B222,Datensatz!$C$2:$G$3103,5,FALSE)))</f>
        <v/>
      </c>
      <c r="Q222" s="10" t="str">
        <f t="shared" si="24"/>
        <v/>
      </c>
    </row>
    <row r="223" spans="1:17" ht="18" customHeight="1" x14ac:dyDescent="0.3">
      <c r="A223" s="7"/>
      <c r="B223" s="140"/>
      <c r="C223" s="141"/>
      <c r="D223" s="142"/>
      <c r="E223" s="9">
        <f>VLOOKUP(D223,Maske!$A$20:$B$220,2)</f>
        <v>0</v>
      </c>
      <c r="F223" s="13">
        <f t="shared" ref="F223:F231" si="25">IF(OR(ISBLANK(D223),D223=0),0,D223/E223)</f>
        <v>0</v>
      </c>
      <c r="G223" s="14">
        <f>IF($C223="E",VLOOKUP($B223,Datensatz!$C$2:$K$2275,6,FALSE)*$E223,0)</f>
        <v>0</v>
      </c>
      <c r="H223" s="14">
        <f>IF($C223&lt;&gt;"E",0,IF($C223="E",IF($F223&gt;17.5,VLOOKUP($B223,Datensatz!$C$2:$K$2275,7,FALSE)*$E223,IF($F223=17.5,VLOOKUP($B223,Datensatz!$C$2:$K$2275,7,FALSE),0))))</f>
        <v>0</v>
      </c>
      <c r="I223" s="14">
        <f>IF($C223="B",VLOOKUP($B223,Datensatz!$C$2:$K$2275,8,FALSE)*$E223,0)</f>
        <v>0</v>
      </c>
      <c r="J223" s="14">
        <f>IF($C223&lt;&gt;"B",0,IF($C223="B",IF($F223&gt;17.5,VLOOKUP($B223,Datensatz!$C$2:$K$2275,9,FALSE)*$E223,IF($F223=17.5,VLOOKUP($B223,Datensatz!$C$2:$K$2275,9,FALSE),0))))</f>
        <v>0</v>
      </c>
      <c r="K223" s="15">
        <f t="shared" ref="K223:K231" si="26">SUM(G223:J223)</f>
        <v>0</v>
      </c>
      <c r="L223" s="14">
        <f t="shared" si="23"/>
        <v>0</v>
      </c>
      <c r="M223" s="14">
        <f t="shared" ref="M223:M231" si="27">IF(AND(F223 &gt;=16,F223 &lt;= 27,B223&lt;&gt;"3001.10",B223&lt;&gt;"3001.11",B223&lt;&gt;"3001.12"),E223,0)</f>
        <v>0</v>
      </c>
      <c r="N223" s="402">
        <f t="shared" ref="N223:N231" si="28">IF(AND(F223&gt;27,B223&lt;&gt;"3001.10",B223&lt;&gt;"3001.11",B223&lt;&gt;"3001.12"),E223,0)</f>
        <v>0</v>
      </c>
      <c r="O223" s="403" t="str">
        <f>IF(B223="","",IF(VLOOKUP(B223,Datensatz!$C$2:$G$3103,5,FALSE)=0,"",VLOOKUP(B223,Datensatz!$C$2:$G$3103,5,FALSE)))</f>
        <v/>
      </c>
      <c r="Q223" s="10" t="str">
        <f t="shared" si="24"/>
        <v/>
      </c>
    </row>
    <row r="224" spans="1:17" ht="18" customHeight="1" x14ac:dyDescent="0.3">
      <c r="A224" s="7"/>
      <c r="B224" s="140"/>
      <c r="C224" s="141"/>
      <c r="D224" s="142"/>
      <c r="E224" s="9">
        <f>VLOOKUP(D224,Maske!$A$20:$B$220,2)</f>
        <v>0</v>
      </c>
      <c r="F224" s="13">
        <f t="shared" si="25"/>
        <v>0</v>
      </c>
      <c r="G224" s="14">
        <f>IF($C224="E",VLOOKUP($B224,Datensatz!$C$2:$K$2275,6,FALSE)*$E224,0)</f>
        <v>0</v>
      </c>
      <c r="H224" s="14">
        <f>IF($C224&lt;&gt;"E",0,IF($C224="E",IF($F224&gt;17.5,VLOOKUP($B224,Datensatz!$C$2:$K$2275,7,FALSE)*$E224,IF($F224=17.5,VLOOKUP($B224,Datensatz!$C$2:$K$2275,7,FALSE),0))))</f>
        <v>0</v>
      </c>
      <c r="I224" s="14">
        <f>IF($C224="B",VLOOKUP($B224,Datensatz!$C$2:$K$2275,8,FALSE)*$E224,0)</f>
        <v>0</v>
      </c>
      <c r="J224" s="14">
        <f>IF($C224&lt;&gt;"B",0,IF($C224="B",IF($F224&gt;17.5,VLOOKUP($B224,Datensatz!$C$2:$K$2275,9,FALSE)*$E224,IF($F224=17.5,VLOOKUP($B224,Datensatz!$C$2:$K$2275,9,FALSE),0))))</f>
        <v>0</v>
      </c>
      <c r="K224" s="15">
        <f t="shared" si="26"/>
        <v>0</v>
      </c>
      <c r="L224" s="14">
        <f t="shared" ref="L224:L231" si="29">IF(AND(F224&lt;16,E224&lt;&gt;"",B224&lt;&gt;"3000.10",B224&lt;&gt;"3001.10",B224&lt;&gt;"3001.11",B224&lt;&gt;"3001.12",B224&lt;&gt;"3002.10",B224&lt;&gt;"3004.10",B224&lt;&gt;"3007.10",B224&lt;&gt;"3009.10",B224&lt;&gt;"3014.10",B224&lt;&gt;"3017.10",B224&lt;&gt;"3021.10",B224&lt;&gt;"3022.10",B224&lt;&gt;"3026.10",B224&lt;&gt;"3028.10"),E224,0)</f>
        <v>0</v>
      </c>
      <c r="M224" s="14">
        <f t="shared" si="27"/>
        <v>0</v>
      </c>
      <c r="N224" s="402">
        <f t="shared" si="28"/>
        <v>0</v>
      </c>
      <c r="O224" s="403" t="str">
        <f>IF(B224="","",IF(VLOOKUP(B224,Datensatz!$C$2:$G$3103,5,FALSE)=0,"",VLOOKUP(B224,Datensatz!$C$2:$G$3103,5,FALSE)))</f>
        <v/>
      </c>
      <c r="Q224" s="10" t="str">
        <f t="shared" ref="Q224:Q231" si="30">IF(B224="3001.10","Vorsicht: JoA nur in Zeilen 19 bis 22 eintragen!",IF(B224="3001.11","Vorsicht: JoA nur in Zeilen 19 bis 22 eintragen!",IF(B224="3001.12","Vorsicht: JoA nur in Zeilen 19 bis 22 eintragen!","")))</f>
        <v/>
      </c>
    </row>
    <row r="225" spans="1:17" ht="18" customHeight="1" x14ac:dyDescent="0.3">
      <c r="A225" s="7"/>
      <c r="B225" s="140"/>
      <c r="C225" s="141"/>
      <c r="D225" s="142"/>
      <c r="E225" s="9">
        <f>VLOOKUP(D225,Maske!$A$20:$B$220,2)</f>
        <v>0</v>
      </c>
      <c r="F225" s="13">
        <f t="shared" si="25"/>
        <v>0</v>
      </c>
      <c r="G225" s="14">
        <f>IF($C225="E",VLOOKUP($B225,Datensatz!$C$2:$K$2275,6,FALSE)*$E225,0)</f>
        <v>0</v>
      </c>
      <c r="H225" s="14">
        <f>IF($C225&lt;&gt;"E",0,IF($C225="E",IF($F225&gt;17.5,VLOOKUP($B225,Datensatz!$C$2:$K$2275,7,FALSE)*$E225,IF($F225=17.5,VLOOKUP($B225,Datensatz!$C$2:$K$2275,7,FALSE),0))))</f>
        <v>0</v>
      </c>
      <c r="I225" s="14">
        <f>IF($C225="B",VLOOKUP($B225,Datensatz!$C$2:$K$2275,8,FALSE)*$E225,0)</f>
        <v>0</v>
      </c>
      <c r="J225" s="14">
        <f>IF($C225&lt;&gt;"B",0,IF($C225="B",IF($F225&gt;17.5,VLOOKUP($B225,Datensatz!$C$2:$K$2275,9,FALSE)*$E225,IF($F225=17.5,VLOOKUP($B225,Datensatz!$C$2:$K$2275,9,FALSE),0))))</f>
        <v>0</v>
      </c>
      <c r="K225" s="15">
        <f t="shared" si="26"/>
        <v>0</v>
      </c>
      <c r="L225" s="14">
        <f t="shared" si="29"/>
        <v>0</v>
      </c>
      <c r="M225" s="14">
        <f t="shared" si="27"/>
        <v>0</v>
      </c>
      <c r="N225" s="402">
        <f t="shared" si="28"/>
        <v>0</v>
      </c>
      <c r="O225" s="403" t="str">
        <f>IF(B225="","",IF(VLOOKUP(B225,Datensatz!$C$2:$G$3103,5,FALSE)=0,"",VLOOKUP(B225,Datensatz!$C$2:$G$3103,5,FALSE)))</f>
        <v/>
      </c>
      <c r="Q225" s="10" t="str">
        <f t="shared" si="30"/>
        <v/>
      </c>
    </row>
    <row r="226" spans="1:17" ht="18" customHeight="1" x14ac:dyDescent="0.3">
      <c r="A226" s="7"/>
      <c r="B226" s="140"/>
      <c r="C226" s="141"/>
      <c r="D226" s="142"/>
      <c r="E226" s="9">
        <f>VLOOKUP(D226,Maske!$A$20:$B$220,2)</f>
        <v>0</v>
      </c>
      <c r="F226" s="13">
        <f t="shared" si="25"/>
        <v>0</v>
      </c>
      <c r="G226" s="14">
        <f>IF($C226="E",VLOOKUP($B226,Datensatz!$C$2:$K$2275,6,FALSE)*$E226,0)</f>
        <v>0</v>
      </c>
      <c r="H226" s="14">
        <f>IF($C226&lt;&gt;"E",0,IF($C226="E",IF($F226&gt;17.5,VLOOKUP($B226,Datensatz!$C$2:$K$2275,7,FALSE)*$E226,IF($F226=17.5,VLOOKUP($B226,Datensatz!$C$2:$K$2275,7,FALSE),0))))</f>
        <v>0</v>
      </c>
      <c r="I226" s="14">
        <f>IF($C226="B",VLOOKUP($B226,Datensatz!$C$2:$K$2275,8,FALSE)*$E226,0)</f>
        <v>0</v>
      </c>
      <c r="J226" s="14">
        <f>IF($C226&lt;&gt;"B",0,IF($C226="B",IF($F226&gt;17.5,VLOOKUP($B226,Datensatz!$C$2:$K$2275,9,FALSE)*$E226,IF($F226=17.5,VLOOKUP($B226,Datensatz!$C$2:$K$2275,9,FALSE),0))))</f>
        <v>0</v>
      </c>
      <c r="K226" s="15">
        <f t="shared" si="26"/>
        <v>0</v>
      </c>
      <c r="L226" s="14">
        <f t="shared" si="29"/>
        <v>0</v>
      </c>
      <c r="M226" s="14">
        <f t="shared" si="27"/>
        <v>0</v>
      </c>
      <c r="N226" s="402">
        <f t="shared" si="28"/>
        <v>0</v>
      </c>
      <c r="O226" s="403" t="str">
        <f>IF(B226="","",IF(VLOOKUP(B226,Datensatz!$C$2:$G$3103,5,FALSE)=0,"",VLOOKUP(B226,Datensatz!$C$2:$G$3103,5,FALSE)))</f>
        <v/>
      </c>
      <c r="Q226" s="10" t="str">
        <f t="shared" si="30"/>
        <v/>
      </c>
    </row>
    <row r="227" spans="1:17" ht="18" customHeight="1" x14ac:dyDescent="0.3">
      <c r="A227" s="7"/>
      <c r="B227" s="140"/>
      <c r="C227" s="141"/>
      <c r="D227" s="142"/>
      <c r="E227" s="9">
        <f>VLOOKUP(D227,Maske!$A$20:$B$220,2)</f>
        <v>0</v>
      </c>
      <c r="F227" s="13">
        <f t="shared" si="25"/>
        <v>0</v>
      </c>
      <c r="G227" s="14">
        <f>IF($C227="E",VLOOKUP($B227,Datensatz!$C$2:$K$2275,6,FALSE)*$E227,0)</f>
        <v>0</v>
      </c>
      <c r="H227" s="14">
        <f>IF($C227&lt;&gt;"E",0,IF($C227="E",IF($F227&gt;17.5,VLOOKUP($B227,Datensatz!$C$2:$K$2275,7,FALSE)*$E227,IF($F227=17.5,VLOOKUP($B227,Datensatz!$C$2:$K$2275,7,FALSE),0))))</f>
        <v>0</v>
      </c>
      <c r="I227" s="14">
        <f>IF($C227="B",VLOOKUP($B227,Datensatz!$C$2:$K$2275,8,FALSE)*$E227,0)</f>
        <v>0</v>
      </c>
      <c r="J227" s="14">
        <f>IF($C227&lt;&gt;"B",0,IF($C227="B",IF($F227&gt;17.5,VLOOKUP($B227,Datensatz!$C$2:$K$2275,9,FALSE)*$E227,IF($F227=17.5,VLOOKUP($B227,Datensatz!$C$2:$K$2275,9,FALSE),0))))</f>
        <v>0</v>
      </c>
      <c r="K227" s="15">
        <f t="shared" si="26"/>
        <v>0</v>
      </c>
      <c r="L227" s="14">
        <f t="shared" si="29"/>
        <v>0</v>
      </c>
      <c r="M227" s="14">
        <f t="shared" si="27"/>
        <v>0</v>
      </c>
      <c r="N227" s="402">
        <f t="shared" si="28"/>
        <v>0</v>
      </c>
      <c r="O227" s="403" t="str">
        <f>IF(B227="","",IF(VLOOKUP(B227,Datensatz!$C$2:$G$3103,5,FALSE)=0,"",VLOOKUP(B227,Datensatz!$C$2:$G$3103,5,FALSE)))</f>
        <v/>
      </c>
      <c r="Q227" s="10" t="str">
        <f t="shared" si="30"/>
        <v/>
      </c>
    </row>
    <row r="228" spans="1:17" ht="18" customHeight="1" x14ac:dyDescent="0.3">
      <c r="A228" s="7"/>
      <c r="B228" s="140"/>
      <c r="C228" s="141"/>
      <c r="D228" s="142"/>
      <c r="E228" s="9">
        <f>VLOOKUP(D228,Maske!$A$20:$B$220,2)</f>
        <v>0</v>
      </c>
      <c r="F228" s="13">
        <f t="shared" si="25"/>
        <v>0</v>
      </c>
      <c r="G228" s="14">
        <f>IF($C228="E",VLOOKUP($B228,Datensatz!$C$2:$K$2275,6,FALSE)*$E228,0)</f>
        <v>0</v>
      </c>
      <c r="H228" s="14">
        <f>IF($C228&lt;&gt;"E",0,IF($C228="E",IF($F228&gt;17.5,VLOOKUP($B228,Datensatz!$C$2:$K$2275,7,FALSE)*$E228,IF($F228=17.5,VLOOKUP($B228,Datensatz!$C$2:$K$2275,7,FALSE),0))))</f>
        <v>0</v>
      </c>
      <c r="I228" s="14">
        <f>IF($C228="B",VLOOKUP($B228,Datensatz!$C$2:$K$2275,8,FALSE)*$E228,0)</f>
        <v>0</v>
      </c>
      <c r="J228" s="14">
        <f>IF($C228&lt;&gt;"B",0,IF($C228="B",IF($F228&gt;17.5,VLOOKUP($B228,Datensatz!$C$2:$K$2275,9,FALSE)*$E228,IF($F228=17.5,VLOOKUP($B228,Datensatz!$C$2:$K$2275,9,FALSE),0))))</f>
        <v>0</v>
      </c>
      <c r="K228" s="15">
        <f t="shared" si="26"/>
        <v>0</v>
      </c>
      <c r="L228" s="14">
        <f t="shared" si="29"/>
        <v>0</v>
      </c>
      <c r="M228" s="14">
        <f t="shared" si="27"/>
        <v>0</v>
      </c>
      <c r="N228" s="402">
        <f t="shared" si="28"/>
        <v>0</v>
      </c>
      <c r="O228" s="403" t="str">
        <f>IF(B228="","",IF(VLOOKUP(B228,Datensatz!$C$2:$G$3103,5,FALSE)=0,"",VLOOKUP(B228,Datensatz!$C$2:$G$3103,5,FALSE)))</f>
        <v/>
      </c>
      <c r="Q228" s="10" t="str">
        <f t="shared" si="30"/>
        <v/>
      </c>
    </row>
    <row r="229" spans="1:17" ht="18" customHeight="1" x14ac:dyDescent="0.3">
      <c r="A229" s="7"/>
      <c r="B229" s="140"/>
      <c r="C229" s="141"/>
      <c r="D229" s="142"/>
      <c r="E229" s="9">
        <f>VLOOKUP(D229,Maske!$A$20:$B$220,2)</f>
        <v>0</v>
      </c>
      <c r="F229" s="13">
        <f t="shared" si="25"/>
        <v>0</v>
      </c>
      <c r="G229" s="14">
        <f>IF($C229="E",VLOOKUP($B229,Datensatz!$C$2:$K$2275,6,FALSE)*$E229,0)</f>
        <v>0</v>
      </c>
      <c r="H229" s="14">
        <f>IF($C229&lt;&gt;"E",0,IF($C229="E",IF($F229&gt;17.5,VLOOKUP($B229,Datensatz!$C$2:$K$2275,7,FALSE)*$E229,IF($F229=17.5,VLOOKUP($B229,Datensatz!$C$2:$K$2275,7,FALSE),0))))</f>
        <v>0</v>
      </c>
      <c r="I229" s="14">
        <f>IF($C229="B",VLOOKUP($B229,Datensatz!$C$2:$K$2275,8,FALSE)*$E229,0)</f>
        <v>0</v>
      </c>
      <c r="J229" s="14">
        <f>IF($C229&lt;&gt;"B",0,IF($C229="B",IF($F229&gt;17.5,VLOOKUP($B229,Datensatz!$C$2:$K$2275,9,FALSE)*$E229,IF($F229=17.5,VLOOKUP($B229,Datensatz!$C$2:$K$2275,9,FALSE),0))))</f>
        <v>0</v>
      </c>
      <c r="K229" s="15">
        <f t="shared" si="26"/>
        <v>0</v>
      </c>
      <c r="L229" s="14">
        <f t="shared" si="29"/>
        <v>0</v>
      </c>
      <c r="M229" s="14">
        <f t="shared" si="27"/>
        <v>0</v>
      </c>
      <c r="N229" s="402">
        <f t="shared" si="28"/>
        <v>0</v>
      </c>
      <c r="O229" s="403" t="str">
        <f>IF(B229="","",IF(VLOOKUP(B229,Datensatz!$C$2:$G$3103,5,FALSE)=0,"",VLOOKUP(B229,Datensatz!$C$2:$G$3103,5,FALSE)))</f>
        <v/>
      </c>
      <c r="Q229" s="10" t="str">
        <f t="shared" si="30"/>
        <v/>
      </c>
    </row>
    <row r="230" spans="1:17" ht="18" customHeight="1" x14ac:dyDescent="0.3">
      <c r="A230" s="7"/>
      <c r="B230" s="140"/>
      <c r="C230" s="141"/>
      <c r="D230" s="142"/>
      <c r="E230" s="9">
        <f>VLOOKUP(D230,Maske!$A$20:$B$220,2)</f>
        <v>0</v>
      </c>
      <c r="F230" s="13">
        <f t="shared" si="25"/>
        <v>0</v>
      </c>
      <c r="G230" s="14">
        <f>IF($C230="E",VLOOKUP($B230,Datensatz!$C$2:$K$2275,6,FALSE)*$E230,0)</f>
        <v>0</v>
      </c>
      <c r="H230" s="14">
        <f>IF($C230&lt;&gt;"E",0,IF($C230="E",IF($F230&gt;17.5,VLOOKUP($B230,Datensatz!$C$2:$K$2275,7,FALSE)*$E230,IF($F230=17.5,VLOOKUP($B230,Datensatz!$C$2:$K$2275,7,FALSE),0))))</f>
        <v>0</v>
      </c>
      <c r="I230" s="14">
        <f>IF($C230="B",VLOOKUP($B230,Datensatz!$C$2:$K$2275,8,FALSE)*$E230,0)</f>
        <v>0</v>
      </c>
      <c r="J230" s="14">
        <f>IF($C230&lt;&gt;"B",0,IF($C230="B",IF($F230&gt;17.5,VLOOKUP($B230,Datensatz!$C$2:$K$2275,9,FALSE)*$E230,IF($F230=17.5,VLOOKUP($B230,Datensatz!$C$2:$K$2275,9,FALSE),0))))</f>
        <v>0</v>
      </c>
      <c r="K230" s="15">
        <f t="shared" si="26"/>
        <v>0</v>
      </c>
      <c r="L230" s="14">
        <f t="shared" si="29"/>
        <v>0</v>
      </c>
      <c r="M230" s="14">
        <f t="shared" si="27"/>
        <v>0</v>
      </c>
      <c r="N230" s="402">
        <f t="shared" si="28"/>
        <v>0</v>
      </c>
      <c r="O230" s="403" t="str">
        <f>IF(B230="","",IF(VLOOKUP(B230,Datensatz!$C$2:$G$3103,5,FALSE)=0,"",VLOOKUP(B230,Datensatz!$C$2:$G$3103,5,FALSE)))</f>
        <v/>
      </c>
      <c r="Q230" s="10" t="str">
        <f t="shared" si="30"/>
        <v/>
      </c>
    </row>
    <row r="231" spans="1:17" ht="18" customHeight="1" x14ac:dyDescent="0.3">
      <c r="A231" s="16"/>
      <c r="B231" s="140"/>
      <c r="C231" s="141"/>
      <c r="D231" s="142"/>
      <c r="E231" s="9">
        <f>VLOOKUP(D231,Maske!$A$20:$B$220,2)</f>
        <v>0</v>
      </c>
      <c r="F231" s="13">
        <f t="shared" si="25"/>
        <v>0</v>
      </c>
      <c r="G231" s="14">
        <f>IF($C231="E",VLOOKUP($B231,Datensatz!$C$2:$K$2275,6,FALSE)*$E231,0)</f>
        <v>0</v>
      </c>
      <c r="H231" s="14">
        <f>IF($C231&lt;&gt;"E",0,IF($C231="E",IF($F231&gt;17.5,VLOOKUP($B231,Datensatz!$C$2:$K$2275,7,FALSE)*$E231,IF($F231=17.5,VLOOKUP($B231,Datensatz!$C$2:$K$2275,7,FALSE),0))))</f>
        <v>0</v>
      </c>
      <c r="I231" s="14">
        <f>IF($C231="B",VLOOKUP($B231,Datensatz!$C$2:$K$2275,8,FALSE)*$E231,0)</f>
        <v>0</v>
      </c>
      <c r="J231" s="14">
        <f>IF($C231&lt;&gt;"B",0,IF($C231="B",IF($F231&gt;17.5,VLOOKUP($B231,Datensatz!$C$2:$K$2275,9,FALSE)*$E231,IF($F231=17.5,VLOOKUP($B231,Datensatz!$C$2:$K$2275,9,FALSE),0))))</f>
        <v>0</v>
      </c>
      <c r="K231" s="15">
        <f t="shared" si="26"/>
        <v>0</v>
      </c>
      <c r="L231" s="14">
        <f t="shared" si="29"/>
        <v>0</v>
      </c>
      <c r="M231" s="14">
        <f t="shared" si="27"/>
        <v>0</v>
      </c>
      <c r="N231" s="402">
        <f t="shared" si="28"/>
        <v>0</v>
      </c>
      <c r="O231" s="403" t="str">
        <f>IF(B231="","",IF(VLOOKUP(B231,Datensatz!$C$2:$G$3103,5,FALSE)=0,"",VLOOKUP(B231,Datensatz!$C$2:$G$3103,5,FALSE)))</f>
        <v/>
      </c>
      <c r="Q231" s="10" t="str">
        <f t="shared" si="30"/>
        <v/>
      </c>
    </row>
  </sheetData>
  <sheetProtection sheet="1" objects="1" scenarios="1"/>
  <mergeCells count="5">
    <mergeCell ref="P19:Q28"/>
    <mergeCell ref="C6:J6"/>
    <mergeCell ref="C5:J5"/>
    <mergeCell ref="A11:A14"/>
    <mergeCell ref="O11:O18"/>
  </mergeCells>
  <phoneticPr fontId="0" type="noConversion"/>
  <conditionalFormatting sqref="A19:B19">
    <cfRule type="expression" dxfId="14" priority="3" stopIfTrue="1">
      <formula>OR($B19="3009.10",$B19="3014.10",$B19="3017.10",$B19="3019.10",$B19="3026.10",$B19="3028.10",$B19="3004.10",$B19="3007.10")</formula>
    </cfRule>
    <cfRule type="expression" dxfId="13" priority="4" stopIfTrue="1">
      <formula>OR($B19="3001.10",$B19="3001.11",$B19="3001.12")</formula>
    </cfRule>
  </conditionalFormatting>
  <conditionalFormatting sqref="B20:B23">
    <cfRule type="expression" dxfId="12" priority="23" stopIfTrue="1">
      <formula>OR($B20="3009.10",$B20="3019.10",$B20="3026.10",$B20="3028.10",$B20="3004.10")</formula>
    </cfRule>
    <cfRule type="expression" dxfId="11" priority="25" stopIfTrue="1">
      <formula>OR($B20="3001.10",$B20="3001.11",$B20="3001.12")</formula>
    </cfRule>
  </conditionalFormatting>
  <conditionalFormatting sqref="B24">
    <cfRule type="expression" dxfId="10" priority="16" stopIfTrue="1">
      <formula>OR($B24="3009.10",$B24="3014.10",$B24="3017.10",$B24="3019.10",$B24="3026.10",$B24="3028.10",$B24="3004.10",$B24="3007.10")</formula>
    </cfRule>
    <cfRule type="expression" dxfId="9" priority="18" stopIfTrue="1">
      <formula>OR($B24="3001.10",$B24="3001.11",$B24="3001.12")</formula>
    </cfRule>
  </conditionalFormatting>
  <conditionalFormatting sqref="B33:B231">
    <cfRule type="expression" dxfId="8" priority="34" stopIfTrue="1">
      <formula>OR($B33="3009.10",$B33="3014.10",$B33="3017.10",$B33="3019.10",$B33="3026.10",$B33="3028.10",$B33="3004.10",$B33="3007.10")</formula>
    </cfRule>
    <cfRule type="expression" dxfId="7" priority="36" stopIfTrue="1">
      <formula>OR($B33="3001.10",$B33="3001.11",$B33="3001.12")</formula>
    </cfRule>
  </conditionalFormatting>
  <conditionalFormatting sqref="D19:D24">
    <cfRule type="cellIs" dxfId="6" priority="1" stopIfTrue="1" operator="between">
      <formula>1</formula>
      <formula>9</formula>
    </cfRule>
    <cfRule type="cellIs" dxfId="5" priority="2" stopIfTrue="1" operator="between">
      <formula>10</formula>
      <formula>15</formula>
    </cfRule>
  </conditionalFormatting>
  <conditionalFormatting sqref="D33:D231">
    <cfRule type="cellIs" dxfId="4" priority="35" stopIfTrue="1" operator="between">
      <formula>1</formula>
      <formula>9</formula>
    </cfRule>
    <cfRule type="cellIs" dxfId="3" priority="37" stopIfTrue="1" operator="between">
      <formula>10</formula>
      <formula>15</formula>
    </cfRule>
  </conditionalFormatting>
  <conditionalFormatting sqref="L20:L231">
    <cfRule type="cellIs" dxfId="2" priority="13" stopIfTrue="1" operator="equal">
      <formula>1</formula>
    </cfRule>
  </conditionalFormatting>
  <conditionalFormatting sqref="O20:O231">
    <cfRule type="expression" dxfId="1" priority="7">
      <formula>AND($O20="BG",$D20&lt;18)</formula>
    </cfRule>
    <cfRule type="expression" dxfId="0" priority="8">
      <formula>AND($O20="BG",$D20&gt;31)</formula>
    </cfRule>
  </conditionalFormatting>
  <dataValidations count="2">
    <dataValidation type="custom" allowBlank="1" showErrorMessage="1" errorTitle="Vorsicht falsche Eingabe!" error="Bitte beachten Sie, dass JoA-Klassen (Fachklassen-Nr. 3001.10, 3001.11 und 3001.12) in die Zeilen 18 bis 21 eingetragen werden müssen!" sqref="B20:B24 B33:B231" xr:uid="{00000000-0002-0000-1100-000000000000}">
      <formula1>AND(B20&lt;&gt;"3001.10",B20&lt;&gt;"3001.11",B20&lt;&gt;"3001.12")</formula1>
    </dataValidation>
    <dataValidation type="custom" allowBlank="1" showInputMessage="1" showErrorMessage="1" errorTitle="Falsche Eingabe" error="Bitte nur &quot;e&quot; für Einzeltag- oder &quot;b&quot; für Blockbeschulung eintragen. Für Vollzeitklassen  &quot;e&quot; eintragen." sqref="C20:C24 C33:C231" xr:uid="{00000000-0002-0000-1100-000001000000}">
      <formula1>OR(C20="e",C20="b")</formula1>
    </dataValidation>
  </dataValidations>
  <pageMargins left="0.70866141732283472" right="0.39370078740157483" top="0.9055118110236221" bottom="0.59055118110236227" header="0.39370078740157483" footer="0.31496062992125984"/>
  <pageSetup paperSize="9" scale="95" orientation="portrait" horizontalDpi="4294967292" verticalDpi="300" r:id="rId1"/>
  <headerFooter alignWithMargins="0">
    <oddHeader>&amp;L&amp;"Times New Roman,Fett"&amp;12Unterrichtsplanung / Erhebung der Unterrichtssituation&amp;R&amp;"Times New Roman,Fett"&amp;12Formblatt 1
&amp;D</oddHeader>
    <oddFooter>&amp;C&amp;"Times New Roman,Standard"Seite &amp;P von &amp;N</oddFooter>
  </headerFooter>
  <rowBreaks count="1" manualBreakCount="1">
    <brk id="1" max="14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Tabelle3"/>
  <dimension ref="A1:O105"/>
  <sheetViews>
    <sheetView showOutlineSymbols="0" topLeftCell="A4" zoomScale="145" zoomScaleNormal="145" zoomScaleSheetLayoutView="115" workbookViewId="0">
      <pane ySplit="3" topLeftCell="A7" activePane="bottomLeft" state="frozen"/>
      <selection activeCell="A4" sqref="A4"/>
      <selection pane="bottomLeft" activeCell="J27" sqref="J27"/>
    </sheetView>
  </sheetViews>
  <sheetFormatPr baseColWidth="10" defaultColWidth="14.375" defaultRowHeight="26.1" customHeight="1" x14ac:dyDescent="0.25"/>
  <cols>
    <col min="1" max="1" width="5.625" style="239" customWidth="1"/>
    <col min="2" max="2" width="11.25" style="239" customWidth="1"/>
    <col min="3" max="3" width="9" style="239" customWidth="1"/>
    <col min="4" max="4" width="19" style="239" customWidth="1"/>
    <col min="5" max="5" width="4.5" style="239" customWidth="1"/>
    <col min="6" max="6" width="3.375" style="240" customWidth="1"/>
    <col min="7" max="7" width="4.75" style="239" customWidth="1"/>
    <col min="8" max="8" width="9.375" style="239" customWidth="1"/>
    <col min="9" max="9" width="4.75" style="239" customWidth="1"/>
    <col min="10" max="10" width="6.125" style="239" customWidth="1"/>
    <col min="11" max="11" width="7.25" style="239" customWidth="1"/>
    <col min="12" max="12" width="2.5" style="239" customWidth="1"/>
    <col min="13" max="13" width="10.125" style="239" customWidth="1"/>
    <col min="14" max="14" width="8.25" style="239" customWidth="1"/>
    <col min="15" max="15" width="7.75" style="239" customWidth="1"/>
    <col min="16" max="16384" width="14.375" style="239"/>
  </cols>
  <sheetData>
    <row r="1" spans="1:15" s="242" customFormat="1" ht="26.1" hidden="1" customHeight="1" x14ac:dyDescent="0.25">
      <c r="A1" s="238" t="s">
        <v>1155</v>
      </c>
      <c r="B1" s="238"/>
      <c r="C1" s="239"/>
      <c r="D1" s="239"/>
      <c r="E1" s="239"/>
      <c r="F1" s="240"/>
      <c r="G1" s="239"/>
      <c r="H1" s="239"/>
      <c r="I1" s="239"/>
      <c r="J1" s="241" t="s">
        <v>592</v>
      </c>
      <c r="K1" s="580">
        <f ca="1">NOW()</f>
        <v>46090.856413888891</v>
      </c>
      <c r="L1" s="580"/>
      <c r="M1" s="580"/>
    </row>
    <row r="2" spans="1:15" s="242" customFormat="1" ht="26.1" hidden="1" customHeight="1" x14ac:dyDescent="0.25">
      <c r="A2" s="238"/>
      <c r="B2" s="239"/>
      <c r="C2" s="239"/>
      <c r="D2" s="239"/>
      <c r="E2" s="239"/>
      <c r="F2" s="240"/>
      <c r="G2" s="239"/>
      <c r="H2" s="239"/>
      <c r="I2" s="239"/>
      <c r="J2" s="239"/>
      <c r="K2" s="243"/>
      <c r="L2" s="244"/>
      <c r="M2" s="245"/>
    </row>
    <row r="3" spans="1:15" s="242" customFormat="1" ht="26.1" hidden="1" customHeight="1" x14ac:dyDescent="0.25">
      <c r="A3" s="238"/>
      <c r="B3" s="239"/>
      <c r="C3" s="239"/>
      <c r="D3" s="239"/>
      <c r="E3" s="239"/>
      <c r="F3" s="240"/>
      <c r="G3" s="239"/>
      <c r="H3" s="239"/>
      <c r="I3" s="239"/>
      <c r="J3" s="239"/>
      <c r="K3" s="243"/>
      <c r="L3" s="244"/>
      <c r="M3" s="245"/>
    </row>
    <row r="4" spans="1:15" s="151" customFormat="1" ht="37.5" customHeight="1" thickBot="1" x14ac:dyDescent="0.2">
      <c r="A4" s="246"/>
      <c r="B4" s="247"/>
      <c r="C4" s="247" t="s">
        <v>278</v>
      </c>
      <c r="D4" s="247"/>
      <c r="E4" s="247"/>
      <c r="F4" s="248"/>
      <c r="G4" s="247"/>
      <c r="H4" s="247"/>
      <c r="I4" s="247"/>
      <c r="J4" s="247"/>
      <c r="K4" s="247"/>
    </row>
    <row r="5" spans="1:15" ht="21" customHeight="1" x14ac:dyDescent="0.3">
      <c r="A5" s="249"/>
      <c r="B5" s="250"/>
      <c r="C5" s="221" t="s">
        <v>594</v>
      </c>
      <c r="D5" s="222" t="str">
        <f>IF(ISBLANK(Formblatt1!$E$8),"Eing. in Formblatt 1",Formblatt1!$E$8)</f>
        <v>Eing. in Formblatt 1</v>
      </c>
      <c r="E5" s="251"/>
      <c r="F5" s="252"/>
      <c r="G5" s="223"/>
      <c r="H5" s="224" t="s">
        <v>595</v>
      </c>
      <c r="I5" s="253" t="str">
        <f>IF(ISBLANK(Formblatt1!$I$8),"Eingabe in Formblatt 1",Formblatt1!$I$8)</f>
        <v>2026/27</v>
      </c>
      <c r="J5" s="254"/>
      <c r="K5" s="242"/>
    </row>
    <row r="6" spans="1:15" ht="23.25" customHeight="1" thickBot="1" x14ac:dyDescent="0.3">
      <c r="A6" s="255"/>
      <c r="B6" s="256"/>
      <c r="C6" s="225" t="s">
        <v>593</v>
      </c>
      <c r="D6" s="226" t="str">
        <f>IF(ISBLANK(Formblatt1!$E$9),"Eingabe in Formblatt 1",Formblatt1!$E$9)</f>
        <v>Eingabe in Formblatt 1</v>
      </c>
      <c r="E6" s="257"/>
      <c r="F6" s="258"/>
      <c r="G6" s="227"/>
      <c r="H6" s="227"/>
      <c r="I6" s="227"/>
      <c r="J6" s="259"/>
      <c r="M6" s="260"/>
    </row>
    <row r="7" spans="1:15" ht="28.5" customHeight="1" x14ac:dyDescent="0.25">
      <c r="A7" s="261" t="s">
        <v>1156</v>
      </c>
      <c r="B7" s="262" t="s">
        <v>0</v>
      </c>
      <c r="C7" s="242"/>
      <c r="D7" s="242"/>
      <c r="E7" s="242"/>
      <c r="F7" s="263"/>
      <c r="J7" s="240"/>
      <c r="K7" s="240"/>
      <c r="M7" s="240"/>
    </row>
    <row r="8" spans="1:15" ht="20.100000000000001" customHeight="1" x14ac:dyDescent="0.25">
      <c r="A8" s="264" t="s">
        <v>1157</v>
      </c>
      <c r="B8" s="239" t="s">
        <v>2272</v>
      </c>
      <c r="J8" s="265">
        <f>Formblatt1!$L$16</f>
        <v>0</v>
      </c>
      <c r="O8" s="266" t="s">
        <v>1169</v>
      </c>
    </row>
    <row r="9" spans="1:15" ht="20.100000000000001" customHeight="1" x14ac:dyDescent="0.25">
      <c r="A9" s="264" t="s">
        <v>808</v>
      </c>
      <c r="B9" s="239" t="s">
        <v>2273</v>
      </c>
      <c r="I9" s="265">
        <f>Formblatt1!E16-SUM(Formblatt1!L16:N16)</f>
        <v>0</v>
      </c>
      <c r="J9" s="395"/>
      <c r="O9" s="266"/>
    </row>
    <row r="10" spans="1:15" ht="20.100000000000001" customHeight="1" x14ac:dyDescent="0.25">
      <c r="A10" s="264" t="s">
        <v>1158</v>
      </c>
      <c r="B10" s="239" t="s">
        <v>2274</v>
      </c>
      <c r="J10" s="265">
        <f>Formblatt1!$M$16</f>
        <v>0</v>
      </c>
      <c r="O10" s="266"/>
    </row>
    <row r="11" spans="1:15" ht="20.100000000000001" customHeight="1" x14ac:dyDescent="0.25">
      <c r="A11" s="264" t="s">
        <v>1159</v>
      </c>
      <c r="B11" s="239" t="s">
        <v>2275</v>
      </c>
      <c r="J11" s="265">
        <f>Formblatt1!$N$16</f>
        <v>0</v>
      </c>
    </row>
    <row r="12" spans="1:15" ht="20.100000000000001" customHeight="1" x14ac:dyDescent="0.25">
      <c r="A12" s="264" t="s">
        <v>1160</v>
      </c>
      <c r="B12" s="239" t="s">
        <v>2</v>
      </c>
      <c r="J12" s="267">
        <f>Formblatt1!$I$18</f>
        <v>0</v>
      </c>
      <c r="M12" s="241"/>
    </row>
    <row r="13" spans="1:15" ht="20.100000000000001" customHeight="1" x14ac:dyDescent="0.25">
      <c r="A13" s="264" t="s">
        <v>1161</v>
      </c>
      <c r="B13" s="239" t="s">
        <v>1162</v>
      </c>
      <c r="J13" s="267">
        <f>Formblatt1!$G$18</f>
        <v>0</v>
      </c>
      <c r="M13" s="268"/>
    </row>
    <row r="14" spans="1:15" s="242" customFormat="1" ht="20.100000000000001" customHeight="1" x14ac:dyDescent="0.25">
      <c r="A14" s="261" t="s">
        <v>1163</v>
      </c>
      <c r="B14" s="262" t="s">
        <v>413</v>
      </c>
      <c r="F14" s="263"/>
      <c r="J14" s="269"/>
      <c r="K14" s="270">
        <f>SUM(J12:J13)</f>
        <v>0</v>
      </c>
    </row>
    <row r="15" spans="1:15" s="242" customFormat="1" ht="25.5" customHeight="1" x14ac:dyDescent="0.25">
      <c r="A15" s="261" t="s">
        <v>1165</v>
      </c>
      <c r="B15" s="262" t="s">
        <v>895</v>
      </c>
      <c r="F15" s="263"/>
      <c r="J15" s="269"/>
      <c r="K15" s="271">
        <f>Formblatt1!$K$18</f>
        <v>0</v>
      </c>
    </row>
    <row r="16" spans="1:15" s="262" customFormat="1" ht="26.25" customHeight="1" x14ac:dyDescent="0.25">
      <c r="A16" s="261" t="s">
        <v>1174</v>
      </c>
      <c r="B16" s="262" t="s">
        <v>395</v>
      </c>
      <c r="F16" s="272"/>
      <c r="J16" s="273"/>
    </row>
    <row r="17" spans="1:15" ht="20.100000000000001" customHeight="1" x14ac:dyDescent="0.25">
      <c r="A17" s="264" t="s">
        <v>820</v>
      </c>
      <c r="B17" s="239" t="s">
        <v>1</v>
      </c>
      <c r="J17" s="267">
        <f>Formblatt1!$J$18</f>
        <v>0</v>
      </c>
    </row>
    <row r="18" spans="1:15" ht="20.100000000000001" customHeight="1" x14ac:dyDescent="0.25">
      <c r="A18" s="264" t="s">
        <v>821</v>
      </c>
      <c r="B18" s="239" t="s">
        <v>1164</v>
      </c>
      <c r="J18" s="267">
        <f>Formblatt1!$H$18</f>
        <v>0</v>
      </c>
      <c r="M18" s="268"/>
    </row>
    <row r="19" spans="1:15" s="262" customFormat="1" ht="20.100000000000001" customHeight="1" x14ac:dyDescent="0.25">
      <c r="A19" s="261" t="s">
        <v>822</v>
      </c>
      <c r="B19" s="262" t="s">
        <v>415</v>
      </c>
      <c r="F19" s="272"/>
      <c r="K19" s="274">
        <f>SUM(J17:J18)</f>
        <v>0</v>
      </c>
      <c r="M19" s="275"/>
      <c r="O19" s="276"/>
    </row>
    <row r="20" spans="1:15" s="490" customFormat="1" ht="27" customHeight="1" x14ac:dyDescent="0.25">
      <c r="A20" s="528" t="s">
        <v>1076</v>
      </c>
      <c r="B20" s="529" t="s">
        <v>2337</v>
      </c>
      <c r="C20" s="529"/>
      <c r="D20" s="529"/>
      <c r="E20" s="529"/>
      <c r="F20" s="530"/>
      <c r="G20" s="529"/>
      <c r="H20" s="529"/>
      <c r="I20" s="529"/>
      <c r="J20" s="529"/>
    </row>
    <row r="21" spans="1:15" s="490" customFormat="1" ht="20.100000000000001" customHeight="1" x14ac:dyDescent="0.25">
      <c r="A21" s="528"/>
      <c r="B21" s="529" t="s">
        <v>2338</v>
      </c>
      <c r="C21" s="529"/>
      <c r="D21" s="529"/>
      <c r="E21" s="529"/>
      <c r="F21" s="530"/>
      <c r="G21" s="529"/>
      <c r="H21" s="529"/>
      <c r="I21" s="529"/>
      <c r="J21" s="529"/>
    </row>
    <row r="22" spans="1:15" s="332" customFormat="1" ht="20.100000000000001" customHeight="1" x14ac:dyDescent="0.25">
      <c r="A22" s="531" t="s">
        <v>396</v>
      </c>
      <c r="B22" s="478" t="s">
        <v>1167</v>
      </c>
      <c r="C22" s="478"/>
      <c r="D22" s="478"/>
      <c r="E22" s="478"/>
      <c r="F22" s="532"/>
      <c r="G22" s="478"/>
      <c r="H22" s="478"/>
      <c r="I22" s="478"/>
      <c r="J22" s="478"/>
    </row>
    <row r="23" spans="1:15" s="332" customFormat="1" ht="20.100000000000001" customHeight="1" x14ac:dyDescent="0.25">
      <c r="A23" s="531"/>
      <c r="B23" s="478" t="s">
        <v>1168</v>
      </c>
      <c r="C23" s="478"/>
      <c r="D23" s="478"/>
      <c r="E23" s="533">
        <f>J10</f>
        <v>0</v>
      </c>
      <c r="F23" s="532" t="s">
        <v>1170</v>
      </c>
      <c r="G23" s="534">
        <v>0.4</v>
      </c>
      <c r="H23" s="532" t="s">
        <v>1171</v>
      </c>
      <c r="I23" s="478"/>
      <c r="J23" s="533">
        <f>E23*G23</f>
        <v>0</v>
      </c>
      <c r="M23" s="492"/>
    </row>
    <row r="24" spans="1:15" s="332" customFormat="1" ht="20.100000000000001" customHeight="1" x14ac:dyDescent="0.25">
      <c r="A24" s="531"/>
      <c r="B24" s="478" t="s">
        <v>1172</v>
      </c>
      <c r="C24" s="478"/>
      <c r="D24" s="478"/>
      <c r="E24" s="478"/>
      <c r="F24" s="532"/>
      <c r="G24" s="478"/>
      <c r="H24" s="478"/>
      <c r="I24" s="478"/>
      <c r="J24" s="478"/>
      <c r="M24" s="493"/>
    </row>
    <row r="25" spans="1:15" s="332" customFormat="1" ht="20.100000000000001" customHeight="1" x14ac:dyDescent="0.25">
      <c r="A25" s="531"/>
      <c r="B25" s="478" t="s">
        <v>1173</v>
      </c>
      <c r="C25" s="478"/>
      <c r="D25" s="478"/>
      <c r="E25" s="533">
        <f>J11</f>
        <v>0</v>
      </c>
      <c r="F25" s="532" t="s">
        <v>1170</v>
      </c>
      <c r="G25" s="534">
        <v>0.9</v>
      </c>
      <c r="H25" s="532" t="s">
        <v>1171</v>
      </c>
      <c r="I25" s="478"/>
      <c r="J25" s="533">
        <f>E25*G25</f>
        <v>0</v>
      </c>
      <c r="M25" s="492"/>
    </row>
    <row r="26" spans="1:15" s="494" customFormat="1" ht="20.100000000000001" customHeight="1" x14ac:dyDescent="0.2">
      <c r="A26" s="535" t="s">
        <v>397</v>
      </c>
      <c r="B26" s="536" t="s">
        <v>2339</v>
      </c>
      <c r="C26" s="536"/>
      <c r="D26" s="536"/>
      <c r="E26" s="536"/>
      <c r="F26" s="537"/>
      <c r="G26" s="536"/>
      <c r="H26" s="536"/>
      <c r="I26" s="536"/>
      <c r="J26" s="536"/>
    </row>
    <row r="27" spans="1:15" s="332" customFormat="1" ht="20.100000000000001" customHeight="1" x14ac:dyDescent="0.25">
      <c r="A27" s="531" t="s">
        <v>1859</v>
      </c>
      <c r="B27" s="478" t="s">
        <v>2396</v>
      </c>
      <c r="C27" s="478"/>
      <c r="D27" s="478"/>
      <c r="E27" s="478"/>
      <c r="F27" s="532"/>
      <c r="G27" s="478"/>
      <c r="H27" s="478"/>
      <c r="I27" s="478"/>
      <c r="J27" s="538"/>
    </row>
    <row r="28" spans="1:15" s="332" customFormat="1" ht="20.100000000000001" customHeight="1" x14ac:dyDescent="0.25">
      <c r="A28" s="531" t="s">
        <v>1860</v>
      </c>
      <c r="B28" s="478" t="s">
        <v>1475</v>
      </c>
      <c r="C28" s="539"/>
      <c r="D28" s="539"/>
      <c r="E28" s="540">
        <f>IF(COUNTIF(Formblatt1!B33:B231,"1301.10")=0,0,SUMPRODUCT((Formblatt1!B33:B231="1301.10")*(Formblatt1!D33:D231)))</f>
        <v>0</v>
      </c>
      <c r="F28" s="532" t="s">
        <v>1470</v>
      </c>
      <c r="G28" s="541" t="s">
        <v>1707</v>
      </c>
      <c r="H28" s="478"/>
      <c r="I28" s="478"/>
      <c r="J28" s="542">
        <f>E28/4*4.8</f>
        <v>0</v>
      </c>
    </row>
    <row r="29" spans="1:15" s="332" customFormat="1" ht="20.100000000000001" customHeight="1" x14ac:dyDescent="0.25">
      <c r="A29" s="531" t="s">
        <v>1861</v>
      </c>
      <c r="B29" s="478" t="s">
        <v>394</v>
      </c>
      <c r="C29" s="478"/>
      <c r="D29" s="478"/>
      <c r="E29" s="543"/>
      <c r="F29" s="532" t="s">
        <v>1170</v>
      </c>
      <c r="G29" s="544">
        <v>6.4</v>
      </c>
      <c r="H29" s="478"/>
      <c r="I29" s="478"/>
      <c r="J29" s="542">
        <f>E29*G29</f>
        <v>0</v>
      </c>
      <c r="O29" s="333"/>
    </row>
    <row r="30" spans="1:15" s="332" customFormat="1" ht="20.100000000000001" customHeight="1" x14ac:dyDescent="0.25">
      <c r="A30" s="531" t="s">
        <v>2407</v>
      </c>
      <c r="B30" s="539" t="s">
        <v>1897</v>
      </c>
      <c r="C30" s="478" t="s">
        <v>2408</v>
      </c>
      <c r="E30" s="558"/>
      <c r="F30" s="532" t="s">
        <v>1170</v>
      </c>
      <c r="G30" s="544">
        <v>1</v>
      </c>
      <c r="J30" s="542">
        <f>E30*G30</f>
        <v>0</v>
      </c>
      <c r="O30" s="333"/>
    </row>
    <row r="31" spans="1:15" s="332" customFormat="1" ht="20.100000000000001" customHeight="1" x14ac:dyDescent="0.25">
      <c r="A31" s="531" t="s">
        <v>1862</v>
      </c>
      <c r="B31" s="478" t="s">
        <v>2397</v>
      </c>
      <c r="C31" s="478"/>
      <c r="D31" s="478"/>
      <c r="E31" s="543"/>
      <c r="F31" s="532" t="s">
        <v>1170</v>
      </c>
      <c r="G31" s="541">
        <v>1</v>
      </c>
      <c r="H31" s="478"/>
      <c r="I31" s="478"/>
      <c r="J31" s="542">
        <f>E31*G31</f>
        <v>0</v>
      </c>
      <c r="O31" s="333"/>
    </row>
    <row r="32" spans="1:15" s="332" customFormat="1" ht="20.100000000000001" customHeight="1" x14ac:dyDescent="0.25">
      <c r="A32" s="531" t="s">
        <v>1863</v>
      </c>
      <c r="B32" s="478" t="s">
        <v>2398</v>
      </c>
      <c r="C32" s="478"/>
      <c r="D32" s="478"/>
      <c r="E32" s="478"/>
      <c r="F32" s="532"/>
      <c r="G32" s="478"/>
      <c r="H32" s="478"/>
      <c r="I32" s="478"/>
      <c r="J32" s="545"/>
    </row>
    <row r="33" spans="1:15" s="332" customFormat="1" ht="20.100000000000001" customHeight="1" x14ac:dyDescent="0.25">
      <c r="A33" s="531"/>
      <c r="B33" s="546" t="s">
        <v>1897</v>
      </c>
      <c r="C33" s="478" t="s">
        <v>1888</v>
      </c>
      <c r="D33" s="478"/>
      <c r="E33" s="478"/>
      <c r="F33" s="532"/>
      <c r="G33" s="478"/>
      <c r="H33" s="478"/>
      <c r="I33" s="478"/>
      <c r="J33" s="538"/>
    </row>
    <row r="34" spans="1:15" s="332" customFormat="1" ht="20.100000000000001" customHeight="1" x14ac:dyDescent="0.25">
      <c r="A34" s="531"/>
      <c r="B34" s="546" t="s">
        <v>1898</v>
      </c>
      <c r="C34" s="478" t="s">
        <v>2340</v>
      </c>
      <c r="D34" s="478"/>
      <c r="E34" s="478"/>
      <c r="F34" s="532"/>
      <c r="G34" s="478"/>
      <c r="H34" s="478"/>
      <c r="I34" s="478"/>
      <c r="J34" s="538"/>
    </row>
    <row r="35" spans="1:15" s="332" customFormat="1" ht="20.100000000000001" customHeight="1" x14ac:dyDescent="0.25">
      <c r="A35" s="531"/>
      <c r="B35" s="546" t="s">
        <v>1979</v>
      </c>
      <c r="C35" s="478" t="s">
        <v>2341</v>
      </c>
      <c r="D35" s="478"/>
      <c r="E35" s="478"/>
      <c r="F35" s="532"/>
      <c r="G35" s="478"/>
      <c r="H35" s="478"/>
      <c r="I35" s="478"/>
      <c r="J35" s="538"/>
    </row>
    <row r="36" spans="1:15" s="494" customFormat="1" ht="20.100000000000001" customHeight="1" x14ac:dyDescent="0.2">
      <c r="A36" s="535" t="s">
        <v>398</v>
      </c>
      <c r="B36" s="536" t="s">
        <v>2342</v>
      </c>
      <c r="C36" s="547"/>
      <c r="D36" s="547"/>
      <c r="E36" s="548"/>
      <c r="F36" s="537"/>
      <c r="G36" s="549"/>
      <c r="H36" s="536"/>
      <c r="I36" s="536"/>
      <c r="J36" s="550"/>
    </row>
    <row r="37" spans="1:15" s="332" customFormat="1" ht="20.100000000000001" customHeight="1" x14ac:dyDescent="0.25">
      <c r="A37" s="531" t="s">
        <v>2343</v>
      </c>
      <c r="B37" s="478" t="s">
        <v>2399</v>
      </c>
      <c r="C37" s="478"/>
      <c r="D37" s="551"/>
      <c r="E37" s="552">
        <f>SUM(Formblatt1!E20:E24)</f>
        <v>0</v>
      </c>
      <c r="F37" s="532" t="s">
        <v>1170</v>
      </c>
      <c r="G37" s="553">
        <v>1</v>
      </c>
      <c r="H37" s="498"/>
      <c r="I37" s="478"/>
      <c r="J37" s="542">
        <f>E37*G37</f>
        <v>0</v>
      </c>
      <c r="O37" s="333"/>
    </row>
    <row r="38" spans="1:15" s="332" customFormat="1" ht="20.100000000000001" customHeight="1" x14ac:dyDescent="0.25">
      <c r="A38" s="531" t="s">
        <v>2344</v>
      </c>
      <c r="B38" s="478" t="s">
        <v>2400</v>
      </c>
      <c r="C38" s="478"/>
      <c r="D38" s="551"/>
      <c r="E38" s="552">
        <f ca="1">SUMIF(Formblatt1!B33:E231,"3009.10",Formblatt1!E33:E231)</f>
        <v>0</v>
      </c>
      <c r="F38" s="532" t="s">
        <v>1170</v>
      </c>
      <c r="G38" s="553">
        <v>2</v>
      </c>
      <c r="H38" s="498"/>
      <c r="I38" s="478"/>
      <c r="J38" s="542">
        <f ca="1">E38*G38</f>
        <v>0</v>
      </c>
      <c r="O38" s="333"/>
    </row>
    <row r="39" spans="1:15" s="495" customFormat="1" ht="20.100000000000001" customHeight="1" x14ac:dyDescent="0.25">
      <c r="A39" s="554" t="s">
        <v>2345</v>
      </c>
      <c r="B39" s="555" t="s">
        <v>2346</v>
      </c>
      <c r="C39" s="556"/>
      <c r="D39" s="556"/>
      <c r="E39" s="556"/>
      <c r="F39" s="556"/>
      <c r="G39" s="556"/>
      <c r="H39" s="556"/>
      <c r="I39" s="556"/>
      <c r="J39" s="556"/>
    </row>
    <row r="40" spans="1:15" s="332" customFormat="1" ht="20.100000000000001" customHeight="1" x14ac:dyDescent="0.25">
      <c r="A40" s="531"/>
      <c r="B40" s="546" t="s">
        <v>1897</v>
      </c>
      <c r="C40" s="478" t="s">
        <v>2425</v>
      </c>
      <c r="F40" s="491"/>
      <c r="G40" s="478"/>
      <c r="H40" s="478"/>
      <c r="I40" s="478"/>
      <c r="J40" s="538"/>
    </row>
    <row r="41" spans="1:15" s="332" customFormat="1" ht="20.100000000000001" customHeight="1" x14ac:dyDescent="0.25">
      <c r="A41" s="531"/>
      <c r="B41" s="546" t="s">
        <v>1898</v>
      </c>
      <c r="C41" s="478" t="s">
        <v>1992</v>
      </c>
      <c r="D41" s="478"/>
      <c r="E41" s="478"/>
      <c r="F41" s="532"/>
      <c r="G41" s="478"/>
      <c r="H41" s="478"/>
      <c r="I41" s="478"/>
      <c r="J41" s="538"/>
    </row>
    <row r="42" spans="1:15" s="332" customFormat="1" ht="20.100000000000001" customHeight="1" x14ac:dyDescent="0.25">
      <c r="A42" s="531"/>
      <c r="B42" s="546" t="s">
        <v>1979</v>
      </c>
      <c r="C42" s="478" t="s">
        <v>2403</v>
      </c>
      <c r="D42" s="478"/>
      <c r="E42" s="478"/>
      <c r="F42" s="532"/>
      <c r="G42" s="478"/>
      <c r="H42" s="478"/>
      <c r="I42" s="478"/>
      <c r="J42" s="538"/>
    </row>
    <row r="43" spans="1:15" s="332" customFormat="1" ht="20.100000000000001" customHeight="1" x14ac:dyDescent="0.25">
      <c r="A43" s="531"/>
      <c r="B43" s="546" t="s">
        <v>1980</v>
      </c>
      <c r="C43" s="478" t="s">
        <v>2340</v>
      </c>
      <c r="D43" s="478"/>
      <c r="E43" s="478"/>
      <c r="F43" s="532"/>
      <c r="G43" s="478"/>
      <c r="H43" s="478"/>
      <c r="I43" s="478"/>
      <c r="J43" s="538"/>
    </row>
    <row r="44" spans="1:15" s="332" customFormat="1" ht="20.100000000000001" customHeight="1" x14ac:dyDescent="0.25">
      <c r="A44" s="531"/>
      <c r="B44" s="546" t="s">
        <v>1978</v>
      </c>
      <c r="C44" s="478" t="s">
        <v>2341</v>
      </c>
      <c r="D44" s="478"/>
      <c r="E44" s="478"/>
      <c r="F44" s="532"/>
      <c r="G44" s="478"/>
      <c r="H44" s="478"/>
      <c r="I44" s="478"/>
      <c r="J44" s="538"/>
    </row>
    <row r="45" spans="1:15" s="242" customFormat="1" ht="20.100000000000001" customHeight="1" x14ac:dyDescent="0.25">
      <c r="A45" s="261" t="s">
        <v>398</v>
      </c>
      <c r="B45" s="262" t="s">
        <v>1077</v>
      </c>
      <c r="F45" s="263"/>
      <c r="K45" s="279">
        <f ca="1">SUM(J23:J44)</f>
        <v>0</v>
      </c>
      <c r="M45" s="280"/>
    </row>
    <row r="46" spans="1:15" s="262" customFormat="1" ht="24" customHeight="1" x14ac:dyDescent="0.25">
      <c r="A46" s="261" t="s">
        <v>1176</v>
      </c>
      <c r="B46" s="262" t="s">
        <v>819</v>
      </c>
      <c r="F46" s="272"/>
      <c r="M46" s="281"/>
    </row>
    <row r="47" spans="1:15" ht="20.100000000000001" customHeight="1" x14ac:dyDescent="0.25">
      <c r="A47" s="264" t="s">
        <v>1078</v>
      </c>
      <c r="B47" s="239" t="s">
        <v>400</v>
      </c>
      <c r="C47" s="242"/>
      <c r="D47" s="242"/>
      <c r="E47" s="242"/>
      <c r="F47" s="263"/>
      <c r="G47" s="242"/>
      <c r="M47" s="278"/>
    </row>
    <row r="48" spans="1:15" ht="15.75" customHeight="1" x14ac:dyDescent="0.25">
      <c r="A48" s="264"/>
      <c r="B48" s="239" t="s">
        <v>1168</v>
      </c>
      <c r="E48" s="277">
        <f>J8</f>
        <v>0</v>
      </c>
      <c r="F48" s="282" t="s">
        <v>1170</v>
      </c>
      <c r="G48" s="278">
        <v>1</v>
      </c>
      <c r="H48" s="240" t="s">
        <v>1171</v>
      </c>
      <c r="J48" s="277">
        <f>E48*G48</f>
        <v>0</v>
      </c>
      <c r="M48" s="278"/>
    </row>
    <row r="49" spans="1:13" ht="20.100000000000001" customHeight="1" x14ac:dyDescent="0.25">
      <c r="A49" s="264" t="s">
        <v>1079</v>
      </c>
      <c r="B49" s="239" t="s">
        <v>401</v>
      </c>
      <c r="C49" s="242"/>
      <c r="D49" s="242"/>
      <c r="E49" s="242"/>
      <c r="F49" s="263"/>
      <c r="G49" s="242"/>
      <c r="H49" s="242"/>
      <c r="I49" s="242"/>
      <c r="J49" s="184"/>
    </row>
    <row r="50" spans="1:13" ht="17.25" customHeight="1" x14ac:dyDescent="0.25">
      <c r="A50" s="264"/>
      <c r="B50" s="239" t="s">
        <v>1175</v>
      </c>
      <c r="J50" s="283"/>
    </row>
    <row r="51" spans="1:13" ht="20.100000000000001" customHeight="1" x14ac:dyDescent="0.25">
      <c r="A51" s="261" t="s">
        <v>399</v>
      </c>
      <c r="B51" s="262" t="s">
        <v>1262</v>
      </c>
      <c r="C51" s="242"/>
      <c r="D51" s="242"/>
      <c r="K51" s="284">
        <f>J48+J49</f>
        <v>0</v>
      </c>
    </row>
    <row r="52" spans="1:13" ht="15" customHeight="1" x14ac:dyDescent="0.25">
      <c r="A52" s="264"/>
      <c r="B52" s="239" t="s">
        <v>1080</v>
      </c>
      <c r="K52" s="241"/>
      <c r="M52" s="241"/>
    </row>
    <row r="53" spans="1:13" ht="33" customHeight="1" x14ac:dyDescent="0.25">
      <c r="A53" s="261" t="s">
        <v>1263</v>
      </c>
      <c r="B53" s="262" t="s">
        <v>885</v>
      </c>
      <c r="C53" s="242"/>
      <c r="D53" s="242"/>
      <c r="E53" s="242"/>
      <c r="F53" s="263"/>
      <c r="G53" s="242"/>
      <c r="H53" s="242"/>
      <c r="I53" s="242"/>
      <c r="J53" s="242"/>
    </row>
    <row r="54" spans="1:13" ht="17.25" customHeight="1" x14ac:dyDescent="0.25">
      <c r="A54" s="264"/>
      <c r="B54" s="239" t="s">
        <v>412</v>
      </c>
      <c r="M54" s="285">
        <f ca="1">K14+K15+K19+K45-K51</f>
        <v>0</v>
      </c>
    </row>
    <row r="55" spans="1:13" ht="20.100000000000001" customHeight="1" x14ac:dyDescent="0.25">
      <c r="A55" s="264" t="s">
        <v>1712</v>
      </c>
      <c r="B55" s="239" t="s">
        <v>1711</v>
      </c>
      <c r="I55" s="186"/>
    </row>
    <row r="56" spans="1:13" ht="23.25" customHeight="1" x14ac:dyDescent="0.25">
      <c r="A56" s="261" t="s">
        <v>1264</v>
      </c>
      <c r="B56" s="262" t="s">
        <v>886</v>
      </c>
      <c r="C56" s="242"/>
      <c r="D56" s="242"/>
      <c r="E56" s="242"/>
      <c r="F56" s="263"/>
      <c r="G56" s="242"/>
      <c r="H56" s="242"/>
      <c r="I56" s="242"/>
      <c r="J56" s="242"/>
    </row>
    <row r="57" spans="1:13" ht="12.75" customHeight="1" x14ac:dyDescent="0.25">
      <c r="A57" s="286"/>
      <c r="B57" s="287" t="s">
        <v>1265</v>
      </c>
      <c r="C57" s="288"/>
      <c r="D57" s="288"/>
      <c r="J57" s="241"/>
      <c r="K57" s="240"/>
    </row>
    <row r="58" spans="1:13" ht="21" customHeight="1" x14ac:dyDescent="0.25">
      <c r="A58" s="264" t="s">
        <v>402</v>
      </c>
      <c r="B58" s="239" t="s">
        <v>1641</v>
      </c>
      <c r="J58" s="185"/>
      <c r="K58" s="240"/>
    </row>
    <row r="59" spans="1:13" ht="21" customHeight="1" x14ac:dyDescent="0.25">
      <c r="A59" s="264" t="s">
        <v>403</v>
      </c>
      <c r="B59" s="239" t="s">
        <v>1266</v>
      </c>
      <c r="J59" s="185"/>
      <c r="K59" s="240"/>
    </row>
    <row r="60" spans="1:13" ht="21" customHeight="1" x14ac:dyDescent="0.25">
      <c r="A60" s="264" t="s">
        <v>404</v>
      </c>
      <c r="B60" s="239" t="s">
        <v>1267</v>
      </c>
      <c r="J60" s="185"/>
      <c r="K60" s="240"/>
    </row>
    <row r="61" spans="1:13" ht="21" customHeight="1" x14ac:dyDescent="0.25">
      <c r="A61" s="264" t="s">
        <v>405</v>
      </c>
      <c r="B61" s="239" t="s">
        <v>1278</v>
      </c>
      <c r="J61" s="185"/>
      <c r="K61" s="240"/>
    </row>
    <row r="62" spans="1:13" s="332" customFormat="1" ht="21" customHeight="1" x14ac:dyDescent="0.25">
      <c r="A62" s="557" t="s">
        <v>406</v>
      </c>
      <c r="B62" s="239" t="s">
        <v>2354</v>
      </c>
      <c r="F62" s="491"/>
      <c r="J62" s="496"/>
      <c r="K62" s="491"/>
    </row>
    <row r="63" spans="1:13" s="332" customFormat="1" ht="21" customHeight="1" x14ac:dyDescent="0.25">
      <c r="A63" s="557" t="s">
        <v>407</v>
      </c>
      <c r="B63" s="239" t="s">
        <v>2347</v>
      </c>
      <c r="F63" s="491"/>
      <c r="J63" s="496"/>
      <c r="K63" s="491"/>
    </row>
    <row r="64" spans="1:13" ht="21" customHeight="1" x14ac:dyDescent="0.25">
      <c r="A64" s="264" t="s">
        <v>406</v>
      </c>
      <c r="B64" s="239" t="s">
        <v>1279</v>
      </c>
      <c r="J64" s="185"/>
      <c r="K64" s="240"/>
    </row>
    <row r="65" spans="1:13" ht="21" customHeight="1" x14ac:dyDescent="0.25">
      <c r="A65" s="261" t="s">
        <v>407</v>
      </c>
      <c r="B65" s="262" t="s">
        <v>887</v>
      </c>
      <c r="J65" s="289"/>
      <c r="K65" s="240"/>
      <c r="M65" s="290">
        <f>SUM(J58:J64)</f>
        <v>0</v>
      </c>
    </row>
    <row r="66" spans="1:13" ht="18" customHeight="1" x14ac:dyDescent="0.25">
      <c r="A66" s="261"/>
      <c r="B66" s="262" t="s">
        <v>888</v>
      </c>
      <c r="J66" s="289"/>
      <c r="K66" s="240"/>
      <c r="M66" s="269"/>
    </row>
    <row r="67" spans="1:13" ht="27.75" customHeight="1" x14ac:dyDescent="0.25">
      <c r="A67" s="261" t="s">
        <v>804</v>
      </c>
      <c r="B67" s="262" t="s">
        <v>1921</v>
      </c>
      <c r="I67" s="283"/>
    </row>
    <row r="68" spans="1:13" ht="19.5" customHeight="1" x14ac:dyDescent="0.25">
      <c r="A68" s="264" t="s">
        <v>835</v>
      </c>
      <c r="B68" s="239" t="s">
        <v>1914</v>
      </c>
      <c r="J68" s="186"/>
    </row>
    <row r="69" spans="1:13" ht="19.5" customHeight="1" x14ac:dyDescent="0.25">
      <c r="A69" s="264" t="s">
        <v>836</v>
      </c>
      <c r="B69" s="239" t="s">
        <v>1919</v>
      </c>
      <c r="J69" s="186"/>
    </row>
    <row r="70" spans="1:13" ht="20.100000000000001" customHeight="1" x14ac:dyDescent="0.25">
      <c r="A70" s="264" t="s">
        <v>1287</v>
      </c>
      <c r="B70" s="239" t="s">
        <v>1915</v>
      </c>
      <c r="J70" s="186"/>
    </row>
    <row r="71" spans="1:13" ht="20.100000000000001" customHeight="1" x14ac:dyDescent="0.25">
      <c r="A71" s="264" t="s">
        <v>833</v>
      </c>
      <c r="B71" s="239" t="s">
        <v>1916</v>
      </c>
      <c r="J71" s="186"/>
    </row>
    <row r="72" spans="1:13" ht="20.100000000000001" customHeight="1" x14ac:dyDescent="0.25">
      <c r="A72" s="264" t="s">
        <v>832</v>
      </c>
      <c r="B72" s="239" t="s">
        <v>1993</v>
      </c>
      <c r="J72" s="186"/>
    </row>
    <row r="73" spans="1:13" ht="20.100000000000001" customHeight="1" x14ac:dyDescent="0.25">
      <c r="A73" s="264" t="s">
        <v>1847</v>
      </c>
      <c r="B73" s="239" t="s">
        <v>1917</v>
      </c>
      <c r="J73" s="186"/>
    </row>
    <row r="74" spans="1:13" s="242" customFormat="1" ht="26.1" customHeight="1" x14ac:dyDescent="0.25">
      <c r="A74" s="261" t="s">
        <v>1990</v>
      </c>
      <c r="B74" s="262" t="s">
        <v>1922</v>
      </c>
      <c r="F74" s="263"/>
      <c r="I74" s="269"/>
      <c r="M74" s="291">
        <f>SUM(J68:J73)</f>
        <v>0</v>
      </c>
    </row>
    <row r="75" spans="1:13" ht="24" customHeight="1" x14ac:dyDescent="0.25">
      <c r="A75" s="167" t="s">
        <v>1288</v>
      </c>
      <c r="B75" s="29" t="s">
        <v>1923</v>
      </c>
      <c r="C75" s="115"/>
      <c r="D75" s="115"/>
      <c r="E75" s="115"/>
      <c r="F75" s="292"/>
      <c r="G75" s="115"/>
      <c r="H75" s="115"/>
      <c r="I75" s="115"/>
      <c r="J75" s="111"/>
      <c r="K75" s="293"/>
    </row>
    <row r="76" spans="1:13" ht="18.75" customHeight="1" x14ac:dyDescent="0.25">
      <c r="A76" s="118" t="s">
        <v>1293</v>
      </c>
      <c r="B76" s="111" t="s">
        <v>896</v>
      </c>
      <c r="C76" s="115"/>
      <c r="D76" s="115"/>
      <c r="E76" s="115"/>
      <c r="F76" s="292"/>
      <c r="G76" s="115"/>
      <c r="H76" s="115"/>
      <c r="I76" s="115"/>
      <c r="J76" s="111"/>
    </row>
    <row r="77" spans="1:13" ht="16.5" customHeight="1" x14ac:dyDescent="0.25">
      <c r="A77" s="111"/>
      <c r="B77" s="294" t="s">
        <v>417</v>
      </c>
      <c r="C77" s="111"/>
      <c r="D77" s="111"/>
      <c r="E77" s="187"/>
      <c r="F77" s="295"/>
      <c r="G77" s="296"/>
      <c r="H77" s="111"/>
      <c r="I77" s="188"/>
      <c r="J77" s="120">
        <f>I77/37</f>
        <v>0</v>
      </c>
    </row>
    <row r="78" spans="1:13" ht="21.75" customHeight="1" x14ac:dyDescent="0.25">
      <c r="A78" s="264" t="s">
        <v>1294</v>
      </c>
      <c r="B78" s="111" t="s">
        <v>1292</v>
      </c>
      <c r="F78" s="263"/>
      <c r="G78" s="242"/>
      <c r="H78" s="242"/>
      <c r="J78" s="132"/>
    </row>
    <row r="79" spans="1:13" s="242" customFormat="1" ht="21.75" customHeight="1" x14ac:dyDescent="0.25">
      <c r="A79" s="261" t="s">
        <v>1296</v>
      </c>
      <c r="B79" s="29" t="s">
        <v>1924</v>
      </c>
      <c r="F79" s="263"/>
      <c r="I79" s="280"/>
      <c r="M79" s="161">
        <f>SUM(J77:J78)</f>
        <v>0</v>
      </c>
    </row>
    <row r="80" spans="1:13" ht="26.25" customHeight="1" x14ac:dyDescent="0.3">
      <c r="A80" s="297"/>
      <c r="B80" s="298"/>
      <c r="C80" s="298"/>
      <c r="D80" s="298"/>
      <c r="E80" s="298"/>
      <c r="F80" s="299"/>
      <c r="G80" s="298"/>
      <c r="H80" s="300"/>
      <c r="I80" s="301"/>
      <c r="J80" s="301"/>
      <c r="K80" s="301"/>
      <c r="L80" s="301"/>
      <c r="M80" s="301"/>
    </row>
    <row r="81" spans="1:13" ht="32.25" customHeight="1" thickBot="1" x14ac:dyDescent="0.35">
      <c r="A81" s="302" t="s">
        <v>1289</v>
      </c>
      <c r="B81" s="303" t="s">
        <v>1920</v>
      </c>
      <c r="C81" s="303"/>
      <c r="D81" s="303"/>
      <c r="E81" s="303"/>
      <c r="F81" s="304"/>
      <c r="G81" s="303"/>
      <c r="H81" s="305"/>
      <c r="I81" s="306"/>
      <c r="J81" s="306"/>
      <c r="K81" s="306"/>
      <c r="L81" s="306"/>
      <c r="M81" s="307">
        <f ca="1">M54+M65+M74+M79</f>
        <v>0</v>
      </c>
    </row>
    <row r="82" spans="1:13" ht="19.5" customHeight="1" thickTop="1" x14ac:dyDescent="0.25">
      <c r="A82" s="308"/>
      <c r="B82" s="309" t="s">
        <v>2093</v>
      </c>
      <c r="C82" s="301"/>
      <c r="D82" s="301"/>
      <c r="E82" s="301"/>
      <c r="F82" s="310"/>
      <c r="G82" s="301"/>
      <c r="H82" s="301"/>
      <c r="I82" s="301"/>
      <c r="J82" s="301"/>
      <c r="K82" s="301"/>
      <c r="L82" s="301"/>
      <c r="M82" s="301"/>
    </row>
    <row r="83" spans="1:13" s="478" customFormat="1" ht="40.5" customHeight="1" x14ac:dyDescent="0.25">
      <c r="A83" s="497" t="s">
        <v>889</v>
      </c>
      <c r="B83" s="477" t="s">
        <v>2348</v>
      </c>
      <c r="C83" s="477"/>
      <c r="D83" s="477"/>
      <c r="E83" s="498"/>
      <c r="F83" s="499"/>
      <c r="G83" s="498"/>
      <c r="H83" s="498"/>
      <c r="I83" s="498"/>
      <c r="J83" s="498"/>
      <c r="K83" s="498"/>
    </row>
    <row r="84" spans="1:13" s="478" customFormat="1" ht="15" customHeight="1" x14ac:dyDescent="0.25">
      <c r="A84" s="497"/>
      <c r="B84" s="477" t="s">
        <v>2319</v>
      </c>
      <c r="C84" s="477"/>
      <c r="D84" s="477"/>
      <c r="E84" s="498"/>
      <c r="F84" s="499"/>
      <c r="G84" s="498"/>
      <c r="H84" s="498"/>
      <c r="I84" s="498"/>
      <c r="J84" s="498"/>
      <c r="K84" s="498"/>
    </row>
    <row r="85" spans="1:13" s="478" customFormat="1" ht="15.75" customHeight="1" x14ac:dyDescent="0.25">
      <c r="A85" s="497"/>
      <c r="B85" s="477" t="s">
        <v>2375</v>
      </c>
      <c r="C85" s="477"/>
      <c r="D85" s="477"/>
      <c r="E85" s="498"/>
      <c r="F85" s="499"/>
      <c r="G85" s="498"/>
      <c r="H85" s="498"/>
      <c r="I85" s="498"/>
      <c r="J85" s="498"/>
      <c r="K85" s="498"/>
    </row>
    <row r="86" spans="1:13" s="478" customFormat="1" ht="15.75" customHeight="1" x14ac:dyDescent="0.25">
      <c r="A86" s="497"/>
      <c r="B86" s="477" t="s">
        <v>2376</v>
      </c>
      <c r="C86" s="477"/>
      <c r="D86" s="477"/>
      <c r="E86" s="498"/>
      <c r="F86" s="499"/>
      <c r="G86" s="498"/>
      <c r="H86" s="498"/>
      <c r="I86" s="498"/>
      <c r="J86" s="498"/>
      <c r="K86" s="498"/>
    </row>
    <row r="87" spans="1:13" s="478" customFormat="1" ht="15.75" customHeight="1" x14ac:dyDescent="0.25">
      <c r="A87" s="497"/>
      <c r="B87" s="477" t="s">
        <v>2321</v>
      </c>
      <c r="C87" s="477"/>
      <c r="D87" s="477"/>
      <c r="E87" s="498"/>
      <c r="F87" s="499"/>
      <c r="G87" s="498"/>
      <c r="H87" s="498"/>
      <c r="I87" s="498"/>
      <c r="J87" s="498"/>
      <c r="K87" s="498"/>
    </row>
    <row r="88" spans="1:13" s="478" customFormat="1" ht="15.75" customHeight="1" x14ac:dyDescent="0.25">
      <c r="A88" s="497"/>
      <c r="B88" s="477" t="s">
        <v>2320</v>
      </c>
      <c r="C88" s="477"/>
      <c r="D88" s="477"/>
      <c r="E88" s="498"/>
      <c r="F88" s="499"/>
      <c r="G88" s="498"/>
      <c r="H88" s="498"/>
      <c r="I88" s="498"/>
      <c r="J88" s="498"/>
      <c r="K88" s="498"/>
    </row>
    <row r="89" spans="1:13" ht="16.5" x14ac:dyDescent="0.25">
      <c r="A89" s="181" t="s">
        <v>890</v>
      </c>
      <c r="B89" s="160" t="s">
        <v>1138</v>
      </c>
      <c r="C89" s="160"/>
      <c r="D89" s="160"/>
      <c r="E89" s="17"/>
      <c r="F89" s="311"/>
      <c r="G89" s="17"/>
      <c r="H89" s="17"/>
      <c r="I89" s="17"/>
      <c r="J89" s="17"/>
      <c r="K89" s="17"/>
    </row>
    <row r="90" spans="1:13" ht="16.5" x14ac:dyDescent="0.25">
      <c r="A90" s="181" t="s">
        <v>891</v>
      </c>
      <c r="B90" s="160" t="s">
        <v>1257</v>
      </c>
      <c r="C90" s="160"/>
      <c r="D90" s="160"/>
      <c r="E90" s="17"/>
      <c r="F90" s="311"/>
      <c r="G90" s="17"/>
      <c r="H90" s="17"/>
      <c r="I90" s="17"/>
      <c r="J90" s="17"/>
      <c r="K90" s="17"/>
    </row>
    <row r="91" spans="1:13" ht="16.5" x14ac:dyDescent="0.25">
      <c r="A91" s="181" t="s">
        <v>892</v>
      </c>
      <c r="B91" s="160" t="s">
        <v>1918</v>
      </c>
      <c r="C91" s="160"/>
      <c r="D91" s="160"/>
    </row>
    <row r="92" spans="1:13" ht="15.75" customHeight="1" x14ac:dyDescent="0.25">
      <c r="A92" s="312" t="s">
        <v>893</v>
      </c>
      <c r="B92" s="160" t="s">
        <v>1295</v>
      </c>
    </row>
    <row r="93" spans="1:13" ht="13.5" customHeight="1" x14ac:dyDescent="0.25">
      <c r="A93" s="312"/>
      <c r="B93" s="160" t="s">
        <v>894</v>
      </c>
    </row>
    <row r="94" spans="1:13" ht="15.75" customHeight="1" x14ac:dyDescent="0.25">
      <c r="A94" s="312" t="s">
        <v>1706</v>
      </c>
      <c r="B94" s="160" t="s">
        <v>1910</v>
      </c>
    </row>
    <row r="95" spans="1:13" ht="13.5" customHeight="1" x14ac:dyDescent="0.25">
      <c r="B95" s="160" t="s">
        <v>1709</v>
      </c>
    </row>
    <row r="96" spans="1:13" ht="16.5" customHeight="1" x14ac:dyDescent="0.25">
      <c r="A96" s="312" t="s">
        <v>1857</v>
      </c>
      <c r="B96" s="477" t="s">
        <v>2276</v>
      </c>
      <c r="F96" s="239"/>
    </row>
    <row r="97" spans="1:6" ht="13.5" customHeight="1" x14ac:dyDescent="0.25">
      <c r="B97" s="477" t="s">
        <v>2277</v>
      </c>
      <c r="F97" s="239"/>
    </row>
    <row r="98" spans="1:6" ht="13.5" customHeight="1" x14ac:dyDescent="0.25">
      <c r="B98" s="477" t="s">
        <v>2278</v>
      </c>
      <c r="F98" s="239"/>
    </row>
    <row r="99" spans="1:6" ht="16.5" customHeight="1" x14ac:dyDescent="0.25">
      <c r="A99" s="312" t="s">
        <v>2401</v>
      </c>
      <c r="B99" s="477" t="s">
        <v>2402</v>
      </c>
      <c r="F99" s="239"/>
    </row>
    <row r="100" spans="1:6" ht="16.5" customHeight="1" x14ac:dyDescent="0.25">
      <c r="F100" s="239"/>
    </row>
    <row r="101" spans="1:6" ht="16.5" customHeight="1" x14ac:dyDescent="0.25">
      <c r="F101" s="239"/>
    </row>
    <row r="102" spans="1:6" ht="16.5" customHeight="1" x14ac:dyDescent="0.25">
      <c r="F102" s="239"/>
    </row>
    <row r="103" spans="1:6" ht="16.5" customHeight="1" x14ac:dyDescent="0.25">
      <c r="F103" s="239"/>
    </row>
    <row r="104" spans="1:6" ht="16.5" customHeight="1" x14ac:dyDescent="0.25">
      <c r="F104" s="239"/>
    </row>
    <row r="105" spans="1:6" ht="16.5" customHeight="1" x14ac:dyDescent="0.25">
      <c r="F105" s="239"/>
    </row>
  </sheetData>
  <sheetProtection sheet="1" selectLockedCells="1"/>
  <mergeCells count="1">
    <mergeCell ref="K1:M1"/>
  </mergeCells>
  <phoneticPr fontId="0" type="noConversion"/>
  <printOptions horizontalCentered="1"/>
  <pageMargins left="0.78740157480314965" right="0.39370078740157483" top="0.78740157480314965" bottom="0.59055118110236227" header="0.39370078740157483" footer="0.23622047244094491"/>
  <pageSetup paperSize="9" scale="80" fitToHeight="0" orientation="portrait" r:id="rId1"/>
  <headerFooter alignWithMargins="0">
    <oddHeader>&amp;L&amp;"Times New Roman,Fett"&amp;12Unterrichtsplanung / Erhebung der Unterrichtssituation&amp;R&amp;"Times New Roman,Fett"&amp;12Formblatt 5
&amp;D</oddHeader>
    <oddFooter>&amp;C&amp;"Times New Roman,Standard"Seite &amp;P von &amp;N</oddFooter>
  </headerFooter>
  <rowBreaks count="2" manualBreakCount="2">
    <brk id="45" max="12" man="1"/>
    <brk id="82" max="12" man="1"/>
  </rowBreaks>
  <colBreaks count="1" manualBreakCount="1">
    <brk id="13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Tabelle4"/>
  <dimension ref="A1:X94"/>
  <sheetViews>
    <sheetView showOutlineSymbols="0" zoomScale="110" zoomScaleNormal="110" zoomScaleSheetLayoutView="115" workbookViewId="0">
      <pane ySplit="4" topLeftCell="A5" activePane="bottomLeft" state="frozen"/>
      <selection pane="bottomLeft" activeCell="I8" sqref="I8"/>
    </sheetView>
  </sheetViews>
  <sheetFormatPr baseColWidth="10" defaultColWidth="9.75" defaultRowHeight="26.1" customHeight="1" x14ac:dyDescent="0.25"/>
  <cols>
    <col min="1" max="1" width="7.375" style="18" customWidth="1"/>
    <col min="2" max="2" width="11.375" style="18" customWidth="1"/>
    <col min="3" max="3" width="10.25" style="18" customWidth="1"/>
    <col min="4" max="4" width="5.75" style="18" customWidth="1"/>
    <col min="5" max="5" width="5.875" style="18" customWidth="1"/>
    <col min="6" max="6" width="9.875" style="18" customWidth="1"/>
    <col min="7" max="7" width="8.25" style="18" customWidth="1"/>
    <col min="8" max="8" width="8.5" style="18" customWidth="1"/>
    <col min="9" max="9" width="9.875" style="18" customWidth="1"/>
    <col min="10" max="10" width="2.125" style="18" customWidth="1"/>
    <col min="11" max="11" width="9.125" style="18" customWidth="1"/>
    <col min="12" max="12" width="8.25" style="18" customWidth="1"/>
    <col min="13" max="13" width="7.75" style="18" customWidth="1"/>
    <col min="14" max="16384" width="9.75" style="18"/>
  </cols>
  <sheetData>
    <row r="1" spans="1:13" s="19" customFormat="1" ht="15.75" hidden="1" customHeight="1" x14ac:dyDescent="0.25">
      <c r="A1" s="20"/>
      <c r="B1" s="21"/>
      <c r="C1" s="22"/>
      <c r="D1" s="21"/>
      <c r="E1" s="21"/>
      <c r="F1" s="21"/>
      <c r="G1" s="21"/>
      <c r="H1" s="21"/>
      <c r="I1" s="23"/>
      <c r="J1" s="21"/>
      <c r="K1" s="21"/>
      <c r="L1" s="21"/>
      <c r="M1" s="24"/>
    </row>
    <row r="2" spans="1:13" s="154" customFormat="1" ht="33" customHeight="1" thickBot="1" x14ac:dyDescent="0.2">
      <c r="A2" s="152"/>
      <c r="B2" s="158"/>
      <c r="D2" s="158"/>
      <c r="E2" s="229" t="s">
        <v>1297</v>
      </c>
      <c r="G2" s="158"/>
      <c r="H2" s="158"/>
      <c r="I2" s="158"/>
      <c r="J2" s="152"/>
      <c r="K2" s="152"/>
      <c r="L2" s="153"/>
      <c r="M2" s="152"/>
    </row>
    <row r="3" spans="1:13" s="19" customFormat="1" ht="21" customHeight="1" x14ac:dyDescent="0.25">
      <c r="A3" s="21"/>
      <c r="B3" s="21"/>
      <c r="C3" s="221" t="s">
        <v>594</v>
      </c>
      <c r="D3" s="222" t="str">
        <f>IF(ISBLANK(Formblatt1!$E$8),"Eing. in Formblatt 1",Formblatt1!$E$8)</f>
        <v>Eing. in Formblatt 1</v>
      </c>
      <c r="E3" s="223"/>
      <c r="F3" s="223"/>
      <c r="G3" s="224" t="s">
        <v>595</v>
      </c>
      <c r="H3" s="230" t="str">
        <f>IF(ISBLANK(Formblatt1!$I$8),"Eingabe in Formblatt 1",Formblatt1!$I$8)</f>
        <v>2026/27</v>
      </c>
      <c r="I3" s="228"/>
      <c r="J3" s="134"/>
      <c r="K3" s="21"/>
      <c r="L3" s="21"/>
      <c r="M3" s="21"/>
    </row>
    <row r="4" spans="1:13" s="19" customFormat="1" ht="25.5" customHeight="1" thickBot="1" x14ac:dyDescent="0.3">
      <c r="B4" s="136"/>
      <c r="C4" s="225" t="s">
        <v>593</v>
      </c>
      <c r="D4" s="226" t="str">
        <f>IF(ISBLANK(Formblatt1!$E$9),"Eing. in Formblatt 1",Formblatt1!$E$9)</f>
        <v>Eing. in Formblatt 1</v>
      </c>
      <c r="E4" s="227"/>
      <c r="F4" s="227"/>
      <c r="G4" s="227"/>
      <c r="H4" s="231"/>
      <c r="I4" s="151"/>
      <c r="J4" s="135"/>
      <c r="K4" s="26"/>
      <c r="L4" s="21"/>
      <c r="M4" s="21"/>
    </row>
    <row r="5" spans="1:13" ht="30.75" customHeight="1" x14ac:dyDescent="0.3">
      <c r="A5" s="416" t="s">
        <v>1156</v>
      </c>
      <c r="B5" s="201" t="s">
        <v>2165</v>
      </c>
      <c r="C5" s="201"/>
      <c r="D5" s="92"/>
      <c r="E5" s="92"/>
    </row>
    <row r="6" spans="1:13" s="111" customFormat="1" ht="18.75" customHeight="1" x14ac:dyDescent="0.25">
      <c r="A6" s="117" t="s">
        <v>1157</v>
      </c>
      <c r="B6" s="115" t="s">
        <v>2061</v>
      </c>
      <c r="C6" s="115"/>
      <c r="D6" s="312"/>
    </row>
    <row r="7" spans="1:13" ht="18.75" customHeight="1" x14ac:dyDescent="0.25">
      <c r="A7" s="117" t="s">
        <v>808</v>
      </c>
      <c r="B7" s="29" t="s">
        <v>2121</v>
      </c>
      <c r="C7" s="29"/>
      <c r="D7" s="181"/>
    </row>
    <row r="8" spans="1:13" s="111" customFormat="1" ht="21.95" customHeight="1" x14ac:dyDescent="0.25">
      <c r="A8" s="118" t="s">
        <v>2062</v>
      </c>
      <c r="B8" s="111" t="s">
        <v>2122</v>
      </c>
      <c r="E8" s="295"/>
      <c r="F8" s="295"/>
      <c r="G8" s="295"/>
      <c r="H8" s="112"/>
      <c r="I8" s="143"/>
      <c r="J8" s="113"/>
    </row>
    <row r="9" spans="1:13" s="111" customFormat="1" ht="21.95" customHeight="1" x14ac:dyDescent="0.25">
      <c r="A9" s="118" t="s">
        <v>2063</v>
      </c>
      <c r="B9" s="111" t="s">
        <v>2123</v>
      </c>
      <c r="D9" s="25"/>
      <c r="E9" s="295"/>
      <c r="F9" s="295"/>
      <c r="G9" s="295"/>
      <c r="H9" s="112"/>
      <c r="I9" s="143"/>
      <c r="J9" s="113"/>
    </row>
    <row r="10" spans="1:13" s="111" customFormat="1" ht="21.95" customHeight="1" x14ac:dyDescent="0.25">
      <c r="A10" s="117" t="s">
        <v>812</v>
      </c>
      <c r="B10" s="115" t="s">
        <v>2088</v>
      </c>
      <c r="C10" s="115"/>
      <c r="D10" s="112"/>
      <c r="E10" s="112"/>
      <c r="F10" s="112"/>
      <c r="G10" s="112"/>
      <c r="H10" s="112"/>
      <c r="I10" s="113"/>
      <c r="J10" s="113"/>
    </row>
    <row r="11" spans="1:13" s="111" customFormat="1" ht="21.75" customHeight="1" x14ac:dyDescent="0.25">
      <c r="A11" s="118" t="s">
        <v>2064</v>
      </c>
      <c r="B11" s="111" t="s">
        <v>2124</v>
      </c>
      <c r="D11" s="112"/>
      <c r="E11" s="187"/>
      <c r="F11" s="187"/>
      <c r="G11" s="112"/>
      <c r="H11" s="112"/>
      <c r="I11" s="143"/>
      <c r="J11" s="113"/>
    </row>
    <row r="12" spans="1:13" s="111" customFormat="1" ht="21.95" customHeight="1" x14ac:dyDescent="0.25">
      <c r="A12" s="118" t="s">
        <v>2065</v>
      </c>
      <c r="B12" s="111" t="s">
        <v>2125</v>
      </c>
      <c r="D12" s="112"/>
      <c r="E12" s="187"/>
      <c r="F12" s="187"/>
      <c r="G12" s="112"/>
      <c r="H12" s="112"/>
      <c r="I12" s="143"/>
      <c r="J12" s="113"/>
    </row>
    <row r="13" spans="1:13" s="111" customFormat="1" ht="15" customHeight="1" x14ac:dyDescent="0.25">
      <c r="A13" s="117"/>
      <c r="B13" s="115"/>
      <c r="C13" s="115"/>
      <c r="D13" s="115"/>
      <c r="E13" s="115"/>
      <c r="F13" s="112"/>
      <c r="G13" s="112"/>
      <c r="H13" s="112"/>
      <c r="I13" s="27"/>
      <c r="J13" s="113"/>
    </row>
    <row r="14" spans="1:13" s="111" customFormat="1" ht="21.95" customHeight="1" x14ac:dyDescent="0.25">
      <c r="A14" s="117" t="s">
        <v>1158</v>
      </c>
      <c r="B14" s="115" t="s">
        <v>2087</v>
      </c>
      <c r="C14" s="115"/>
      <c r="D14" s="115"/>
      <c r="E14" s="115"/>
      <c r="F14" s="112"/>
      <c r="G14" s="112"/>
      <c r="H14" s="112"/>
      <c r="I14" s="113"/>
      <c r="J14" s="113"/>
    </row>
    <row r="15" spans="1:13" s="111" customFormat="1" ht="21.95" customHeight="1" x14ac:dyDescent="0.25">
      <c r="A15" s="117" t="s">
        <v>813</v>
      </c>
      <c r="B15" s="115" t="s">
        <v>2066</v>
      </c>
      <c r="C15" s="115"/>
      <c r="D15" s="115"/>
      <c r="E15" s="115"/>
      <c r="F15" s="112"/>
      <c r="G15" s="112"/>
      <c r="H15" s="112"/>
      <c r="I15" s="27"/>
      <c r="J15" s="113"/>
    </row>
    <row r="16" spans="1:13" s="111" customFormat="1" ht="21.95" customHeight="1" x14ac:dyDescent="0.25">
      <c r="A16" s="118" t="s">
        <v>2067</v>
      </c>
      <c r="B16" s="111" t="s">
        <v>2124</v>
      </c>
      <c r="D16" s="112"/>
      <c r="E16" s="187"/>
      <c r="F16" s="187"/>
      <c r="G16" s="112"/>
      <c r="H16" s="112"/>
      <c r="I16" s="143"/>
      <c r="J16" s="113"/>
    </row>
    <row r="17" spans="1:13" s="111" customFormat="1" ht="21.95" customHeight="1" x14ac:dyDescent="0.25">
      <c r="A17" s="118" t="s">
        <v>2068</v>
      </c>
      <c r="B17" s="111" t="s">
        <v>2125</v>
      </c>
      <c r="D17" s="112"/>
      <c r="E17" s="187"/>
      <c r="F17" s="187"/>
      <c r="G17" s="112"/>
      <c r="H17" s="112"/>
      <c r="I17" s="143"/>
      <c r="J17" s="113"/>
    </row>
    <row r="18" spans="1:13" s="111" customFormat="1" ht="21.95" customHeight="1" x14ac:dyDescent="0.25">
      <c r="A18" s="117" t="s">
        <v>815</v>
      </c>
      <c r="B18" s="115" t="s">
        <v>2069</v>
      </c>
      <c r="C18" s="115"/>
      <c r="D18" s="115"/>
      <c r="E18" s="115"/>
      <c r="F18" s="115"/>
      <c r="G18" s="115"/>
      <c r="H18" s="115"/>
      <c r="I18" s="27"/>
      <c r="J18" s="115"/>
    </row>
    <row r="19" spans="1:13" s="111" customFormat="1" ht="14.25" customHeight="1" x14ac:dyDescent="0.25">
      <c r="A19" s="117"/>
      <c r="B19" s="111" t="s">
        <v>1477</v>
      </c>
      <c r="C19" s="115"/>
      <c r="D19" s="115"/>
      <c r="E19" s="115"/>
      <c r="F19" s="115"/>
      <c r="G19" s="115"/>
      <c r="H19" s="115"/>
      <c r="I19" s="27"/>
      <c r="J19" s="115"/>
    </row>
    <row r="20" spans="1:13" s="111" customFormat="1" ht="14.25" customHeight="1" x14ac:dyDescent="0.25">
      <c r="A20" s="117"/>
      <c r="B20" s="111" t="s">
        <v>1476</v>
      </c>
      <c r="C20" s="115"/>
      <c r="D20" s="115"/>
      <c r="E20" s="115"/>
      <c r="F20" s="115"/>
      <c r="G20" s="115"/>
      <c r="H20" s="115"/>
      <c r="I20" s="27"/>
      <c r="J20" s="115"/>
    </row>
    <row r="21" spans="1:13" s="111" customFormat="1" ht="21.95" customHeight="1" x14ac:dyDescent="0.25">
      <c r="A21" s="118" t="s">
        <v>2070</v>
      </c>
      <c r="B21" s="111" t="s">
        <v>2124</v>
      </c>
      <c r="D21" s="112"/>
      <c r="E21" s="187"/>
      <c r="F21" s="187"/>
      <c r="G21" s="112"/>
      <c r="H21" s="112"/>
      <c r="I21" s="143"/>
      <c r="J21" s="113"/>
    </row>
    <row r="22" spans="1:13" s="111" customFormat="1" ht="21.95" customHeight="1" x14ac:dyDescent="0.25">
      <c r="A22" s="118" t="s">
        <v>2071</v>
      </c>
      <c r="B22" s="111" t="s">
        <v>2125</v>
      </c>
      <c r="D22" s="112"/>
      <c r="E22" s="187"/>
      <c r="F22" s="187"/>
      <c r="G22" s="112"/>
      <c r="H22" s="112"/>
      <c r="I22" s="143"/>
      <c r="J22" s="113"/>
    </row>
    <row r="23" spans="1:13" s="111" customFormat="1" ht="14.25" customHeight="1" x14ac:dyDescent="0.25">
      <c r="A23" s="117"/>
      <c r="B23" s="115"/>
      <c r="C23" s="115"/>
      <c r="D23" s="115"/>
      <c r="E23" s="115"/>
      <c r="F23" s="115"/>
      <c r="G23" s="115"/>
      <c r="H23" s="115"/>
      <c r="I23" s="113"/>
      <c r="J23" s="115"/>
    </row>
    <row r="24" spans="1:13" s="111" customFormat="1" ht="21.95" customHeight="1" x14ac:dyDescent="0.25">
      <c r="A24" s="117" t="s">
        <v>1159</v>
      </c>
      <c r="B24" s="115" t="s">
        <v>2089</v>
      </c>
      <c r="C24" s="115"/>
      <c r="D24" s="115"/>
      <c r="E24" s="115"/>
      <c r="F24" s="115"/>
      <c r="G24" s="115"/>
      <c r="H24" s="115"/>
      <c r="I24" s="113"/>
      <c r="J24" s="115"/>
    </row>
    <row r="25" spans="1:13" s="111" customFormat="1" ht="21.95" customHeight="1" x14ac:dyDescent="0.25">
      <c r="A25" s="118" t="s">
        <v>816</v>
      </c>
      <c r="B25" s="111" t="s">
        <v>2124</v>
      </c>
      <c r="D25" s="112"/>
      <c r="E25" s="187"/>
      <c r="F25" s="187"/>
      <c r="G25" s="112"/>
      <c r="H25" s="112"/>
      <c r="I25" s="143"/>
      <c r="J25" s="113"/>
    </row>
    <row r="26" spans="1:13" s="111" customFormat="1" ht="21.95" customHeight="1" x14ac:dyDescent="0.25">
      <c r="A26" s="118" t="s">
        <v>817</v>
      </c>
      <c r="B26" s="111" t="s">
        <v>2125</v>
      </c>
      <c r="D26" s="112"/>
      <c r="E26" s="187"/>
      <c r="F26" s="187"/>
      <c r="G26" s="112"/>
      <c r="H26" s="112"/>
      <c r="I26" s="143"/>
      <c r="J26" s="113"/>
      <c r="M26" s="119"/>
    </row>
    <row r="27" spans="1:13" s="111" customFormat="1" ht="14.25" customHeight="1" x14ac:dyDescent="0.25">
      <c r="A27" s="117"/>
      <c r="B27" s="115"/>
      <c r="D27" s="112"/>
      <c r="E27" s="187"/>
      <c r="F27" s="187"/>
      <c r="G27" s="112"/>
      <c r="H27" s="112"/>
      <c r="I27" s="112"/>
      <c r="J27" s="113"/>
    </row>
    <row r="28" spans="1:13" s="111" customFormat="1" ht="21.95" customHeight="1" x14ac:dyDescent="0.25">
      <c r="A28" s="117" t="s">
        <v>1160</v>
      </c>
      <c r="B28" s="115" t="s">
        <v>818</v>
      </c>
      <c r="D28" s="112"/>
      <c r="E28" s="187"/>
      <c r="F28" s="187"/>
      <c r="G28" s="112"/>
      <c r="H28" s="112"/>
      <c r="I28" s="112"/>
      <c r="J28" s="113"/>
    </row>
    <row r="29" spans="1:13" s="111" customFormat="1" ht="21.95" customHeight="1" x14ac:dyDescent="0.25">
      <c r="A29" s="118"/>
      <c r="B29" s="433" t="s">
        <v>1897</v>
      </c>
      <c r="C29" s="111" t="s">
        <v>1893</v>
      </c>
      <c r="D29" s="112"/>
      <c r="E29" s="187"/>
      <c r="F29" s="434" t="s">
        <v>1896</v>
      </c>
      <c r="G29" s="143"/>
      <c r="H29" s="112" t="s">
        <v>1894</v>
      </c>
      <c r="I29" s="143"/>
      <c r="J29" s="113"/>
    </row>
    <row r="30" spans="1:13" s="111" customFormat="1" ht="21.95" customHeight="1" x14ac:dyDescent="0.25">
      <c r="A30" s="118"/>
      <c r="B30" s="433" t="s">
        <v>1898</v>
      </c>
      <c r="C30" s="111" t="s">
        <v>1895</v>
      </c>
      <c r="D30" s="112"/>
      <c r="E30" s="187"/>
      <c r="F30" s="187"/>
      <c r="G30" s="112"/>
      <c r="H30" s="112" t="s">
        <v>1894</v>
      </c>
      <c r="I30" s="143"/>
      <c r="J30" s="113"/>
    </row>
    <row r="31" spans="1:13" s="111" customFormat="1" ht="25.5" customHeight="1" x14ac:dyDescent="0.25">
      <c r="A31" s="117" t="s">
        <v>1161</v>
      </c>
      <c r="B31" s="115" t="s">
        <v>722</v>
      </c>
      <c r="C31" s="115"/>
      <c r="D31" s="115"/>
      <c r="E31" s="194"/>
      <c r="F31" s="194"/>
      <c r="G31" s="194"/>
      <c r="H31" s="194"/>
      <c r="I31" s="428"/>
      <c r="J31" s="190"/>
      <c r="K31" s="161">
        <f>SUM(I8:I30)</f>
        <v>0</v>
      </c>
      <c r="M31" s="119"/>
    </row>
    <row r="32" spans="1:13" s="111" customFormat="1" ht="13.5" customHeight="1" x14ac:dyDescent="0.25">
      <c r="A32" s="118"/>
      <c r="B32" s="111" t="s">
        <v>2072</v>
      </c>
      <c r="D32" s="112"/>
      <c r="E32" s="112"/>
      <c r="F32" s="112"/>
      <c r="G32" s="112"/>
      <c r="H32" s="112"/>
      <c r="I32" s="114"/>
      <c r="J32" s="113"/>
      <c r="K32" s="113"/>
    </row>
    <row r="33" spans="1:24" s="111" customFormat="1" ht="21.75" customHeight="1" x14ac:dyDescent="0.25">
      <c r="A33" s="167" t="s">
        <v>1165</v>
      </c>
      <c r="B33" s="29" t="s">
        <v>819</v>
      </c>
      <c r="D33" s="112"/>
      <c r="E33" s="112"/>
      <c r="F33" s="112"/>
      <c r="G33" s="112"/>
      <c r="H33" s="112"/>
      <c r="I33" s="114"/>
      <c r="J33" s="113"/>
      <c r="K33" s="113"/>
    </row>
    <row r="34" spans="1:24" s="111" customFormat="1" ht="21.75" customHeight="1" x14ac:dyDescent="0.25">
      <c r="A34" s="118" t="s">
        <v>805</v>
      </c>
      <c r="B34" s="111" t="s">
        <v>721</v>
      </c>
      <c r="C34" s="115"/>
      <c r="D34" s="115"/>
      <c r="E34" s="115"/>
      <c r="F34" s="115"/>
      <c r="G34" s="112"/>
      <c r="H34" s="112"/>
      <c r="I34" s="116"/>
      <c r="J34" s="113"/>
    </row>
    <row r="35" spans="1:24" s="111" customFormat="1" ht="13.5" customHeight="1" x14ac:dyDescent="0.25">
      <c r="A35" s="118"/>
      <c r="B35" s="111" t="s">
        <v>2164</v>
      </c>
      <c r="E35" s="112"/>
      <c r="F35" s="187"/>
      <c r="G35" s="187"/>
      <c r="H35" s="112"/>
      <c r="J35" s="113"/>
    </row>
    <row r="36" spans="1:24" s="111" customFormat="1" ht="21.75" customHeight="1" x14ac:dyDescent="0.25">
      <c r="A36" s="118" t="s">
        <v>806</v>
      </c>
      <c r="B36" s="111" t="s">
        <v>720</v>
      </c>
      <c r="C36" s="115"/>
      <c r="D36" s="115"/>
      <c r="E36" s="115"/>
      <c r="F36" s="115"/>
      <c r="G36" s="115"/>
      <c r="H36" s="115"/>
      <c r="I36" s="113"/>
      <c r="J36" s="113"/>
    </row>
    <row r="37" spans="1:24" s="111" customFormat="1" ht="18" customHeight="1" x14ac:dyDescent="0.25">
      <c r="A37" s="118" t="s">
        <v>1290</v>
      </c>
      <c r="B37" s="111" t="s">
        <v>803</v>
      </c>
      <c r="E37" s="112"/>
      <c r="F37" s="187" t="s">
        <v>814</v>
      </c>
      <c r="G37" s="187"/>
      <c r="H37" s="112"/>
      <c r="I37" s="143"/>
      <c r="J37" s="113"/>
    </row>
    <row r="38" spans="1:24" s="111" customFormat="1" ht="18" customHeight="1" x14ac:dyDescent="0.25">
      <c r="A38" s="118" t="s">
        <v>1291</v>
      </c>
      <c r="B38" s="111" t="s">
        <v>802</v>
      </c>
      <c r="F38" s="187" t="s">
        <v>814</v>
      </c>
      <c r="G38" s="187"/>
      <c r="H38" s="112"/>
      <c r="I38" s="143"/>
      <c r="J38" s="113"/>
    </row>
    <row r="39" spans="1:24" s="111" customFormat="1" ht="21.95" customHeight="1" x14ac:dyDescent="0.25">
      <c r="A39" s="117" t="s">
        <v>807</v>
      </c>
      <c r="B39" s="350" t="s">
        <v>1943</v>
      </c>
      <c r="C39" s="351"/>
      <c r="D39" s="352"/>
      <c r="E39" s="353"/>
      <c r="F39" s="353"/>
      <c r="G39" s="353"/>
      <c r="H39" s="396" t="s">
        <v>890</v>
      </c>
      <c r="I39" s="143"/>
      <c r="J39" s="113"/>
    </row>
    <row r="40" spans="1:24" ht="22.5" customHeight="1" x14ac:dyDescent="0.25">
      <c r="A40" s="261" t="s">
        <v>1597</v>
      </c>
      <c r="B40" s="29" t="s">
        <v>1262</v>
      </c>
      <c r="D40" s="93"/>
      <c r="E40" s="93"/>
      <c r="F40" s="93"/>
      <c r="G40" s="93"/>
      <c r="H40" s="93"/>
      <c r="I40" s="19"/>
      <c r="J40" s="94"/>
      <c r="K40" s="313">
        <f>SUM(I34:I39)</f>
        <v>0</v>
      </c>
    </row>
    <row r="41" spans="1:24" s="111" customFormat="1" ht="14.25" customHeight="1" x14ac:dyDescent="0.25">
      <c r="A41" s="412"/>
      <c r="B41" s="314" t="s">
        <v>1596</v>
      </c>
      <c r="C41" s="314"/>
      <c r="D41" s="315"/>
      <c r="E41" s="315"/>
      <c r="F41" s="315"/>
      <c r="G41" s="315"/>
      <c r="H41" s="315"/>
      <c r="I41" s="316"/>
      <c r="J41" s="317"/>
      <c r="K41" s="318"/>
    </row>
    <row r="42" spans="1:24" ht="27" customHeight="1" thickBot="1" x14ac:dyDescent="0.3">
      <c r="A42" s="167" t="s">
        <v>1174</v>
      </c>
      <c r="B42" s="29" t="s">
        <v>723</v>
      </c>
      <c r="C42" s="29"/>
      <c r="D42" s="29"/>
      <c r="E42" s="29"/>
      <c r="F42" s="29"/>
      <c r="G42" s="29"/>
      <c r="H42" s="93"/>
      <c r="J42" s="94"/>
      <c r="K42" s="189">
        <f>K31-K40</f>
        <v>0</v>
      </c>
      <c r="L42" s="155"/>
      <c r="M42" s="155"/>
      <c r="N42" s="155"/>
      <c r="O42" s="155"/>
      <c r="P42" s="155"/>
      <c r="Q42" s="155"/>
      <c r="R42" s="155"/>
      <c r="S42" s="155"/>
      <c r="T42" s="155"/>
      <c r="U42" s="155"/>
      <c r="V42" s="155"/>
      <c r="W42" s="155"/>
      <c r="X42" s="155"/>
    </row>
    <row r="43" spans="1:24" s="111" customFormat="1" ht="12.75" customHeight="1" thickTop="1" x14ac:dyDescent="0.25">
      <c r="A43" s="118"/>
      <c r="B43" s="111" t="s">
        <v>2090</v>
      </c>
      <c r="D43" s="112"/>
      <c r="E43" s="112"/>
      <c r="F43" s="112"/>
      <c r="G43" s="112"/>
      <c r="H43" s="112"/>
      <c r="J43" s="190"/>
      <c r="L43" s="119"/>
      <c r="M43" s="119"/>
      <c r="N43" s="119"/>
      <c r="O43" s="119"/>
      <c r="P43" s="119"/>
      <c r="Q43" s="119"/>
      <c r="R43" s="119"/>
      <c r="S43" s="119"/>
      <c r="T43" s="119"/>
      <c r="U43" s="119"/>
      <c r="V43" s="119"/>
      <c r="W43" s="119"/>
      <c r="X43" s="119"/>
    </row>
    <row r="44" spans="1:24" ht="21.75" customHeight="1" thickBot="1" x14ac:dyDescent="0.3">
      <c r="A44" s="167" t="s">
        <v>1076</v>
      </c>
      <c r="B44" s="29" t="s">
        <v>1920</v>
      </c>
      <c r="C44" s="29"/>
      <c r="D44" s="29"/>
      <c r="E44" s="29"/>
      <c r="F44" s="29"/>
      <c r="G44" s="29"/>
      <c r="H44" s="162"/>
      <c r="I44" s="19"/>
      <c r="J44" s="191"/>
      <c r="K44" s="192">
        <f ca="1">Formblatt5!$M$81</f>
        <v>0</v>
      </c>
      <c r="L44" s="155"/>
      <c r="M44" s="155"/>
      <c r="N44" s="155"/>
      <c r="O44" s="155"/>
      <c r="P44" s="155"/>
      <c r="Q44" s="155"/>
      <c r="R44" s="155"/>
      <c r="S44" s="155"/>
      <c r="T44" s="155"/>
      <c r="U44" s="155"/>
      <c r="V44" s="155"/>
      <c r="W44" s="155"/>
      <c r="X44" s="155"/>
    </row>
    <row r="45" spans="1:24" s="111" customFormat="1" ht="14.25" customHeight="1" thickTop="1" x14ac:dyDescent="0.25">
      <c r="A45" s="118"/>
      <c r="B45" s="193" t="s">
        <v>2094</v>
      </c>
      <c r="D45" s="112"/>
      <c r="E45" s="112"/>
      <c r="F45" s="112"/>
      <c r="G45" s="112"/>
      <c r="H45" s="112"/>
      <c r="J45" s="112"/>
      <c r="K45" s="112"/>
      <c r="L45" s="119"/>
      <c r="M45" s="119"/>
      <c r="N45" s="119"/>
      <c r="O45" s="119"/>
      <c r="P45" s="119"/>
      <c r="Q45" s="119"/>
      <c r="R45" s="119"/>
      <c r="S45" s="119"/>
      <c r="T45" s="119"/>
      <c r="U45" s="119"/>
      <c r="V45" s="119"/>
      <c r="W45" s="119"/>
      <c r="X45" s="119"/>
    </row>
    <row r="46" spans="1:24" ht="21.75" customHeight="1" thickBot="1" x14ac:dyDescent="0.3">
      <c r="A46" s="167" t="s">
        <v>1176</v>
      </c>
      <c r="B46" s="29" t="s">
        <v>767</v>
      </c>
      <c r="C46" s="29"/>
      <c r="D46" s="29"/>
      <c r="E46" s="29"/>
      <c r="F46" s="29"/>
      <c r="G46" s="93"/>
      <c r="H46" s="93"/>
      <c r="J46" s="93"/>
      <c r="K46" s="192">
        <f ca="1">K44-K42</f>
        <v>0</v>
      </c>
      <c r="L46" s="155"/>
      <c r="M46" s="163"/>
      <c r="N46" s="155"/>
      <c r="O46" s="155"/>
      <c r="P46" s="155"/>
      <c r="Q46" s="155"/>
      <c r="R46" s="155"/>
      <c r="S46" s="155"/>
      <c r="T46" s="155"/>
      <c r="U46" s="155"/>
      <c r="V46" s="155"/>
      <c r="W46" s="155"/>
      <c r="X46" s="155"/>
    </row>
    <row r="47" spans="1:24" s="111" customFormat="1" ht="13.5" customHeight="1" thickTop="1" x14ac:dyDescent="0.25">
      <c r="A47" s="118"/>
      <c r="B47" s="111" t="s">
        <v>834</v>
      </c>
      <c r="D47" s="112"/>
      <c r="E47" s="112"/>
      <c r="F47" s="112"/>
      <c r="G47" s="112"/>
      <c r="H47" s="112"/>
      <c r="J47" s="194"/>
      <c r="L47" s="119"/>
      <c r="M47" s="119"/>
      <c r="N47" s="119"/>
      <c r="O47" s="119"/>
      <c r="P47" s="119"/>
      <c r="Q47" s="119"/>
      <c r="R47" s="119"/>
      <c r="S47" s="119"/>
      <c r="T47" s="119"/>
      <c r="U47" s="119"/>
      <c r="V47" s="119"/>
      <c r="W47" s="119"/>
      <c r="X47" s="119"/>
    </row>
    <row r="48" spans="1:24" ht="6.75" customHeight="1" x14ac:dyDescent="0.25">
      <c r="A48" s="26"/>
      <c r="B48" s="25"/>
      <c r="C48" s="25"/>
      <c r="D48" s="28"/>
      <c r="E48" s="28"/>
      <c r="F48" s="28"/>
      <c r="G48" s="28"/>
      <c r="H48" s="28"/>
      <c r="I48" s="25"/>
      <c r="J48" s="195"/>
      <c r="K48" s="25"/>
      <c r="L48" s="157"/>
      <c r="M48" s="157"/>
      <c r="N48" s="155"/>
      <c r="O48" s="155"/>
      <c r="P48" s="155"/>
      <c r="Q48" s="155"/>
      <c r="R48" s="155"/>
      <c r="S48" s="155"/>
      <c r="T48" s="155"/>
      <c r="U48" s="155"/>
      <c r="V48" s="155"/>
      <c r="W48" s="155"/>
      <c r="X48" s="155"/>
    </row>
    <row r="49" spans="1:24" ht="6.75" customHeight="1" thickBot="1" x14ac:dyDescent="0.3">
      <c r="A49" s="413"/>
      <c r="B49" s="97"/>
      <c r="C49" s="97"/>
      <c r="D49" s="98"/>
      <c r="E49" s="98"/>
      <c r="F49" s="98"/>
      <c r="G49" s="98"/>
      <c r="H49" s="98"/>
      <c r="I49" s="97"/>
      <c r="J49" s="196"/>
      <c r="K49" s="97"/>
      <c r="L49" s="157"/>
      <c r="M49" s="157"/>
      <c r="N49" s="155"/>
      <c r="O49" s="155"/>
      <c r="P49" s="155"/>
      <c r="Q49" s="155"/>
      <c r="R49" s="155"/>
      <c r="S49" s="155"/>
      <c r="T49" s="155"/>
      <c r="U49" s="155"/>
      <c r="V49" s="155"/>
      <c r="W49" s="155"/>
      <c r="X49" s="155"/>
    </row>
    <row r="50" spans="1:24" s="106" customFormat="1" ht="30" customHeight="1" thickTop="1" thickBot="1" x14ac:dyDescent="0.2">
      <c r="A50" s="414" t="s">
        <v>1263</v>
      </c>
      <c r="B50" s="103" t="s">
        <v>1075</v>
      </c>
      <c r="C50" s="103"/>
      <c r="D50" s="103"/>
      <c r="E50" s="103"/>
      <c r="F50" s="103"/>
      <c r="G50" s="104"/>
      <c r="H50" s="104"/>
      <c r="I50" s="105"/>
      <c r="J50" s="104"/>
      <c r="K50" s="197">
        <f ca="1">IF(K44=0,0,K42/K44)</f>
        <v>0</v>
      </c>
      <c r="L50" s="156"/>
      <c r="M50" s="156"/>
      <c r="N50" s="156"/>
      <c r="O50" s="156"/>
      <c r="P50" s="156"/>
      <c r="Q50" s="156"/>
      <c r="R50" s="156"/>
      <c r="S50" s="156"/>
      <c r="T50" s="156"/>
      <c r="U50" s="156"/>
      <c r="V50" s="156"/>
      <c r="W50" s="156"/>
      <c r="X50" s="156"/>
    </row>
    <row r="51" spans="1:24" s="92" customFormat="1" ht="7.5" customHeight="1" thickTop="1" x14ac:dyDescent="0.3">
      <c r="A51" s="415"/>
      <c r="B51" s="95"/>
      <c r="C51" s="95"/>
      <c r="D51" s="95"/>
      <c r="E51" s="95"/>
      <c r="F51" s="95"/>
      <c r="G51" s="96"/>
      <c r="H51" s="96"/>
      <c r="I51" s="99"/>
      <c r="J51" s="96"/>
      <c r="K51" s="198"/>
      <c r="L51" s="164"/>
      <c r="M51" s="164"/>
      <c r="N51" s="164"/>
      <c r="O51" s="164"/>
      <c r="P51" s="164"/>
      <c r="Q51" s="164"/>
      <c r="R51" s="164"/>
      <c r="S51" s="164"/>
      <c r="T51" s="164"/>
      <c r="U51" s="164"/>
      <c r="V51" s="164"/>
      <c r="W51" s="164"/>
      <c r="X51" s="164"/>
    </row>
    <row r="52" spans="1:24" s="92" customFormat="1" ht="21" customHeight="1" x14ac:dyDescent="0.3">
      <c r="A52" s="416"/>
      <c r="B52" s="201"/>
      <c r="C52" s="201"/>
      <c r="D52" s="201"/>
      <c r="E52" s="201"/>
      <c r="F52" s="201"/>
      <c r="G52" s="202"/>
      <c r="H52" s="202"/>
      <c r="I52" s="203"/>
      <c r="J52" s="202"/>
      <c r="K52" s="204"/>
      <c r="L52" s="164"/>
      <c r="M52" s="164"/>
      <c r="N52" s="164"/>
      <c r="O52" s="164"/>
      <c r="P52" s="164"/>
      <c r="Q52" s="164"/>
      <c r="R52" s="164"/>
      <c r="S52" s="164"/>
      <c r="T52" s="164"/>
      <c r="U52" s="164"/>
      <c r="V52" s="164"/>
      <c r="W52" s="164"/>
      <c r="X52" s="164"/>
    </row>
    <row r="53" spans="1:24" s="111" customFormat="1" ht="21.75" customHeight="1" x14ac:dyDescent="0.25">
      <c r="A53" s="117" t="s">
        <v>1264</v>
      </c>
      <c r="B53" s="115" t="s">
        <v>1643</v>
      </c>
      <c r="C53" s="205"/>
      <c r="D53" s="206"/>
      <c r="E53" s="206"/>
      <c r="F53" s="206"/>
      <c r="G53" s="206"/>
      <c r="H53" s="206"/>
      <c r="I53" s="113"/>
      <c r="K53" s="429" t="s">
        <v>1644</v>
      </c>
    </row>
    <row r="54" spans="1:24" s="111" customFormat="1" ht="21.75" customHeight="1" x14ac:dyDescent="0.25">
      <c r="A54" s="118" t="s">
        <v>402</v>
      </c>
      <c r="B54" s="111" t="s">
        <v>803</v>
      </c>
      <c r="C54" s="207"/>
      <c r="D54" s="206"/>
      <c r="E54" s="208"/>
      <c r="F54" s="187" t="s">
        <v>1646</v>
      </c>
      <c r="G54" s="206"/>
      <c r="H54" s="206"/>
      <c r="I54" s="143"/>
      <c r="J54" s="113"/>
    </row>
    <row r="55" spans="1:24" s="111" customFormat="1" ht="21.75" customHeight="1" x14ac:dyDescent="0.25">
      <c r="A55" s="118" t="s">
        <v>1864</v>
      </c>
      <c r="B55" s="111" t="s">
        <v>1865</v>
      </c>
      <c r="C55" s="207"/>
      <c r="D55" s="206"/>
      <c r="E55" s="208"/>
      <c r="F55" s="208"/>
      <c r="G55" s="206"/>
      <c r="H55" s="143"/>
      <c r="J55" s="113"/>
    </row>
    <row r="56" spans="1:24" s="111" customFormat="1" ht="21.75" customHeight="1" x14ac:dyDescent="0.25">
      <c r="A56" s="118" t="s">
        <v>1866</v>
      </c>
      <c r="B56" s="111" t="s">
        <v>1867</v>
      </c>
      <c r="C56" s="207"/>
      <c r="D56" s="206"/>
      <c r="E56" s="208"/>
      <c r="F56" s="208"/>
      <c r="G56" s="206"/>
      <c r="H56" s="143"/>
      <c r="J56" s="113"/>
    </row>
    <row r="57" spans="1:24" s="111" customFormat="1" ht="21.75" customHeight="1" x14ac:dyDescent="0.25">
      <c r="A57" s="118" t="s">
        <v>403</v>
      </c>
      <c r="B57" s="111" t="s">
        <v>802</v>
      </c>
      <c r="C57" s="207"/>
      <c r="D57" s="206"/>
      <c r="E57" s="208"/>
      <c r="F57" s="187" t="s">
        <v>1646</v>
      </c>
      <c r="G57" s="206"/>
      <c r="H57" s="206"/>
      <c r="I57" s="143"/>
      <c r="J57" s="113"/>
    </row>
    <row r="58" spans="1:24" s="111" customFormat="1" ht="21.75" customHeight="1" x14ac:dyDescent="0.25">
      <c r="A58" s="118" t="s">
        <v>1868</v>
      </c>
      <c r="B58" s="111" t="s">
        <v>1865</v>
      </c>
      <c r="C58" s="207"/>
      <c r="D58" s="206"/>
      <c r="E58" s="208"/>
      <c r="F58" s="208"/>
      <c r="G58" s="206"/>
      <c r="H58" s="143"/>
      <c r="J58" s="113"/>
    </row>
    <row r="59" spans="1:24" s="111" customFormat="1" ht="21.75" customHeight="1" x14ac:dyDescent="0.25">
      <c r="A59" s="118" t="s">
        <v>1869</v>
      </c>
      <c r="B59" s="111" t="s">
        <v>1867</v>
      </c>
      <c r="C59" s="207"/>
      <c r="D59" s="206"/>
      <c r="E59" s="208"/>
      <c r="F59" s="208"/>
      <c r="G59" s="206"/>
      <c r="H59" s="143"/>
      <c r="J59" s="113"/>
    </row>
    <row r="60" spans="1:24" s="92" customFormat="1" ht="21" customHeight="1" x14ac:dyDescent="0.3">
      <c r="A60" s="416"/>
      <c r="B60" s="201"/>
      <c r="C60" s="201"/>
      <c r="D60" s="201"/>
      <c r="E60" s="201"/>
      <c r="F60" s="201"/>
      <c r="G60" s="202"/>
      <c r="H60" s="202"/>
      <c r="I60" s="203"/>
      <c r="J60" s="202"/>
      <c r="K60" s="204"/>
      <c r="L60" s="164"/>
      <c r="M60" s="164"/>
      <c r="N60" s="164"/>
      <c r="O60" s="164"/>
      <c r="P60" s="164"/>
      <c r="Q60" s="164"/>
      <c r="R60" s="164"/>
      <c r="S60" s="164"/>
      <c r="T60" s="164"/>
      <c r="U60" s="164"/>
      <c r="V60" s="164"/>
      <c r="W60" s="164"/>
      <c r="X60" s="164"/>
    </row>
    <row r="61" spans="1:24" s="100" customFormat="1" ht="37.5" customHeight="1" x14ac:dyDescent="0.15">
      <c r="A61" s="417" t="s">
        <v>804</v>
      </c>
      <c r="B61" s="100" t="s">
        <v>588</v>
      </c>
      <c r="G61" s="199"/>
      <c r="H61" s="101"/>
      <c r="I61" s="101"/>
      <c r="J61" s="102"/>
      <c r="K61" s="102"/>
      <c r="L61" s="165"/>
      <c r="M61" s="166"/>
      <c r="N61" s="166"/>
      <c r="O61" s="166"/>
      <c r="P61" s="166"/>
      <c r="Q61" s="166"/>
      <c r="R61" s="166"/>
      <c r="S61" s="166"/>
      <c r="T61" s="166"/>
      <c r="U61" s="166"/>
      <c r="V61" s="166"/>
      <c r="W61" s="166"/>
      <c r="X61" s="166"/>
    </row>
    <row r="62" spans="1:24" s="111" customFormat="1" ht="21.95" customHeight="1" thickBot="1" x14ac:dyDescent="0.3">
      <c r="A62" s="121"/>
      <c r="B62" s="122"/>
      <c r="C62" s="122" t="s">
        <v>725</v>
      </c>
      <c r="D62" s="430" t="s">
        <v>585</v>
      </c>
      <c r="E62" s="431" t="s">
        <v>586</v>
      </c>
      <c r="F62" s="432" t="s">
        <v>587</v>
      </c>
      <c r="G62" s="123" t="s">
        <v>261</v>
      </c>
      <c r="H62" s="124"/>
      <c r="I62" s="124"/>
      <c r="J62" s="125"/>
      <c r="K62" s="125"/>
      <c r="L62" s="119"/>
      <c r="M62" s="119"/>
      <c r="N62" s="119"/>
      <c r="O62" s="119"/>
      <c r="P62" s="119"/>
      <c r="Q62" s="119"/>
      <c r="R62" s="119"/>
      <c r="S62" s="119"/>
      <c r="T62" s="119"/>
      <c r="U62" s="119"/>
      <c r="V62" s="119"/>
      <c r="W62" s="119"/>
      <c r="X62" s="119"/>
    </row>
    <row r="63" spans="1:24" s="111" customFormat="1" ht="21.95" customHeight="1" thickTop="1" x14ac:dyDescent="0.25">
      <c r="A63" s="121"/>
      <c r="B63" s="121"/>
      <c r="C63" s="126" t="s">
        <v>726</v>
      </c>
      <c r="D63" s="502"/>
      <c r="E63" s="503"/>
      <c r="F63" s="504"/>
      <c r="G63" s="127"/>
      <c r="H63" s="127"/>
      <c r="I63" s="127"/>
      <c r="J63" s="128"/>
      <c r="K63" s="128"/>
      <c r="L63" s="119"/>
      <c r="M63" s="119"/>
      <c r="N63" s="119"/>
      <c r="O63" s="119"/>
      <c r="P63" s="119"/>
      <c r="Q63" s="119"/>
      <c r="R63" s="119"/>
      <c r="S63" s="119"/>
      <c r="T63" s="119"/>
      <c r="U63" s="119"/>
      <c r="V63" s="119"/>
      <c r="W63" s="119"/>
      <c r="X63" s="119"/>
    </row>
    <row r="64" spans="1:24" s="111" customFormat="1" ht="21.95" customHeight="1" x14ac:dyDescent="0.25">
      <c r="A64" s="121"/>
      <c r="B64" s="121"/>
      <c r="C64" s="126" t="s">
        <v>727</v>
      </c>
      <c r="D64" s="505"/>
      <c r="E64" s="506"/>
      <c r="F64" s="507"/>
      <c r="G64" s="127"/>
      <c r="H64" s="127"/>
      <c r="I64" s="127"/>
      <c r="J64" s="128"/>
      <c r="K64" s="128"/>
      <c r="L64" s="119"/>
      <c r="M64" s="119"/>
      <c r="N64" s="119"/>
      <c r="O64" s="119"/>
      <c r="P64" s="119"/>
      <c r="Q64" s="119"/>
      <c r="R64" s="119"/>
      <c r="S64" s="119"/>
      <c r="T64" s="119"/>
      <c r="U64" s="119"/>
      <c r="V64" s="119"/>
      <c r="W64" s="119"/>
      <c r="X64" s="119"/>
    </row>
    <row r="65" spans="1:24" s="111" customFormat="1" ht="21.95" customHeight="1" x14ac:dyDescent="0.25">
      <c r="A65" s="121"/>
      <c r="B65" s="121"/>
      <c r="C65" s="126" t="s">
        <v>728</v>
      </c>
      <c r="D65" s="505"/>
      <c r="E65" s="506"/>
      <c r="F65" s="507"/>
      <c r="G65" s="127"/>
      <c r="H65" s="127"/>
      <c r="I65" s="127"/>
      <c r="J65" s="128"/>
      <c r="K65" s="128"/>
      <c r="L65" s="119"/>
      <c r="M65" s="119"/>
      <c r="N65" s="119"/>
      <c r="O65" s="119"/>
      <c r="P65" s="119"/>
      <c r="Q65" s="119"/>
      <c r="R65" s="119"/>
      <c r="S65" s="119"/>
      <c r="T65" s="119"/>
      <c r="U65" s="119"/>
      <c r="V65" s="119"/>
      <c r="W65" s="119"/>
      <c r="X65" s="119"/>
    </row>
    <row r="66" spans="1:24" s="111" customFormat="1" ht="21.95" customHeight="1" x14ac:dyDescent="0.25">
      <c r="A66" s="121"/>
      <c r="B66" s="121"/>
      <c r="C66" s="126" t="s">
        <v>729</v>
      </c>
      <c r="D66" s="505"/>
      <c r="E66" s="506"/>
      <c r="F66" s="507"/>
      <c r="G66" s="127"/>
      <c r="H66" s="127"/>
      <c r="I66" s="127"/>
      <c r="J66" s="128"/>
      <c r="K66" s="128"/>
      <c r="L66" s="119"/>
      <c r="M66" s="119"/>
      <c r="N66" s="119"/>
      <c r="O66" s="119"/>
      <c r="P66" s="119"/>
      <c r="Q66" s="119"/>
      <c r="R66" s="119"/>
      <c r="S66" s="119"/>
      <c r="T66" s="119"/>
      <c r="U66" s="119"/>
      <c r="V66" s="119"/>
      <c r="W66" s="119"/>
      <c r="X66" s="119"/>
    </row>
    <row r="67" spans="1:24" s="111" customFormat="1" ht="21.95" customHeight="1" x14ac:dyDescent="0.25">
      <c r="A67" s="121"/>
      <c r="B67" s="121"/>
      <c r="C67" s="126" t="s">
        <v>730</v>
      </c>
      <c r="D67" s="505"/>
      <c r="E67" s="506"/>
      <c r="F67" s="507"/>
      <c r="G67" s="127"/>
      <c r="H67" s="127"/>
      <c r="I67" s="127"/>
      <c r="J67" s="128"/>
      <c r="K67" s="128"/>
      <c r="L67" s="119"/>
      <c r="M67" s="119"/>
      <c r="N67" s="119"/>
      <c r="O67" s="119"/>
      <c r="P67" s="119"/>
      <c r="Q67" s="119"/>
      <c r="R67" s="119"/>
      <c r="S67" s="119"/>
      <c r="T67" s="119"/>
      <c r="U67" s="119"/>
      <c r="V67" s="119"/>
      <c r="W67" s="119"/>
      <c r="X67" s="119"/>
    </row>
    <row r="68" spans="1:24" s="111" customFormat="1" ht="21.95" customHeight="1" x14ac:dyDescent="0.25">
      <c r="A68" s="121"/>
      <c r="B68" s="121"/>
      <c r="C68" s="126" t="s">
        <v>731</v>
      </c>
      <c r="D68" s="508"/>
      <c r="E68" s="509"/>
      <c r="F68" s="510"/>
      <c r="G68" s="128"/>
      <c r="H68" s="128"/>
      <c r="I68" s="128"/>
      <c r="J68" s="128"/>
      <c r="K68" s="128"/>
      <c r="L68" s="119"/>
      <c r="M68" s="119"/>
      <c r="N68" s="119"/>
      <c r="O68" s="119"/>
      <c r="P68" s="119"/>
      <c r="Q68" s="119"/>
      <c r="R68" s="119"/>
      <c r="S68" s="119"/>
      <c r="T68" s="119"/>
      <c r="U68" s="119"/>
      <c r="V68" s="119"/>
      <c r="W68" s="119"/>
      <c r="X68" s="119"/>
    </row>
    <row r="69" spans="1:24" s="111" customFormat="1" ht="21.95" customHeight="1" x14ac:dyDescent="0.25">
      <c r="A69" s="121"/>
      <c r="B69" s="121"/>
      <c r="C69" s="126" t="s">
        <v>732</v>
      </c>
      <c r="D69" s="508"/>
      <c r="E69" s="509"/>
      <c r="F69" s="510"/>
      <c r="G69" s="128"/>
      <c r="H69" s="128"/>
      <c r="I69" s="128"/>
      <c r="J69" s="128"/>
      <c r="K69" s="128"/>
      <c r="L69" s="119"/>
      <c r="M69" s="119"/>
      <c r="N69" s="119"/>
      <c r="O69" s="119"/>
      <c r="P69" s="119"/>
      <c r="Q69" s="119"/>
      <c r="R69" s="119"/>
      <c r="S69" s="119"/>
      <c r="T69" s="119"/>
      <c r="U69" s="119"/>
      <c r="V69" s="119"/>
      <c r="W69" s="119"/>
      <c r="X69" s="119"/>
    </row>
    <row r="70" spans="1:24" s="111" customFormat="1" ht="21.95" customHeight="1" x14ac:dyDescent="0.25">
      <c r="A70" s="121"/>
      <c r="B70" s="121"/>
      <c r="C70" s="126" t="s">
        <v>733</v>
      </c>
      <c r="D70" s="508"/>
      <c r="E70" s="509"/>
      <c r="F70" s="510"/>
      <c r="G70" s="128"/>
      <c r="H70" s="128"/>
      <c r="I70" s="128"/>
      <c r="J70" s="128"/>
      <c r="K70" s="128"/>
      <c r="L70" s="119"/>
      <c r="M70" s="119"/>
      <c r="N70" s="119"/>
      <c r="O70" s="119"/>
      <c r="P70" s="119"/>
      <c r="Q70" s="119"/>
      <c r="R70" s="119"/>
      <c r="S70" s="119"/>
      <c r="T70" s="119"/>
      <c r="U70" s="119"/>
      <c r="V70" s="119"/>
      <c r="W70" s="119"/>
      <c r="X70" s="119"/>
    </row>
    <row r="71" spans="1:24" s="111" customFormat="1" ht="21.95" customHeight="1" x14ac:dyDescent="0.25">
      <c r="A71" s="133" t="s">
        <v>724</v>
      </c>
      <c r="B71" s="129"/>
      <c r="D71" s="508"/>
      <c r="E71" s="509"/>
      <c r="F71" s="510"/>
      <c r="G71" s="131"/>
      <c r="H71" s="131"/>
      <c r="I71" s="131"/>
      <c r="J71" s="128"/>
      <c r="K71" s="128"/>
      <c r="L71" s="119"/>
      <c r="M71" s="119"/>
      <c r="N71" s="119"/>
      <c r="O71" s="119"/>
      <c r="P71" s="119"/>
      <c r="Q71" s="119"/>
      <c r="R71" s="119"/>
      <c r="S71" s="119"/>
      <c r="T71" s="119"/>
      <c r="U71" s="119"/>
      <c r="V71" s="119"/>
      <c r="W71" s="119"/>
      <c r="X71" s="119"/>
    </row>
    <row r="72" spans="1:24" s="111" customFormat="1" ht="21.95" customHeight="1" thickBot="1" x14ac:dyDescent="0.3">
      <c r="A72" s="133" t="s">
        <v>724</v>
      </c>
      <c r="B72" s="129"/>
      <c r="C72" s="130"/>
      <c r="D72" s="511"/>
      <c r="E72" s="512"/>
      <c r="F72" s="513"/>
      <c r="G72" s="131"/>
      <c r="H72" s="131"/>
      <c r="I72" s="131"/>
      <c r="J72" s="128"/>
      <c r="K72" s="128"/>
      <c r="L72" s="119"/>
      <c r="M72" s="119"/>
      <c r="N72" s="119"/>
      <c r="O72" s="119"/>
      <c r="P72" s="119"/>
      <c r="Q72" s="119"/>
      <c r="R72" s="119"/>
      <c r="S72" s="119"/>
      <c r="T72" s="119"/>
      <c r="U72" s="119"/>
      <c r="V72" s="119"/>
      <c r="W72" s="119"/>
      <c r="X72" s="119"/>
    </row>
    <row r="73" spans="1:24" s="111" customFormat="1" ht="29.25" customHeight="1" thickTop="1" x14ac:dyDescent="0.25">
      <c r="A73" s="200" t="s">
        <v>768</v>
      </c>
      <c r="B73" s="200"/>
      <c r="C73" s="200"/>
      <c r="D73" s="200"/>
      <c r="E73" s="200"/>
      <c r="F73" s="200"/>
      <c r="G73" s="112"/>
      <c r="H73" s="137"/>
      <c r="I73" s="137"/>
      <c r="J73" s="138"/>
      <c r="L73" s="119"/>
      <c r="M73" s="119"/>
      <c r="N73" s="119"/>
      <c r="O73" s="119"/>
      <c r="P73" s="119"/>
      <c r="Q73" s="119"/>
      <c r="R73" s="119"/>
      <c r="S73" s="119"/>
      <c r="T73" s="119"/>
      <c r="U73" s="119"/>
      <c r="V73" s="119"/>
      <c r="W73" s="119"/>
      <c r="X73" s="119"/>
    </row>
    <row r="74" spans="1:24" ht="21.95" customHeight="1" x14ac:dyDescent="0.25">
      <c r="A74" s="30"/>
      <c r="B74" s="30"/>
      <c r="C74" s="30"/>
      <c r="D74" s="30"/>
      <c r="E74" s="30"/>
      <c r="F74" s="30"/>
      <c r="G74" s="30"/>
      <c r="H74" s="30"/>
      <c r="I74" s="30"/>
      <c r="J74" s="30"/>
      <c r="K74" s="30"/>
      <c r="L74" s="157"/>
      <c r="M74" s="155"/>
      <c r="N74" s="155"/>
      <c r="O74" s="155"/>
      <c r="P74" s="155"/>
      <c r="Q74" s="155"/>
      <c r="R74" s="155"/>
      <c r="S74" s="155"/>
      <c r="T74" s="155"/>
      <c r="U74" s="155"/>
      <c r="V74" s="155"/>
      <c r="W74" s="155"/>
      <c r="X74" s="155"/>
    </row>
    <row r="75" spans="1:24" ht="21.95" customHeight="1" x14ac:dyDescent="0.25">
      <c r="A75" s="30"/>
      <c r="B75" s="30"/>
      <c r="C75" s="30"/>
      <c r="D75" s="30"/>
      <c r="E75" s="30"/>
      <c r="F75" s="30"/>
      <c r="G75" s="30"/>
      <c r="H75" s="30"/>
      <c r="I75" s="30"/>
      <c r="J75" s="30"/>
      <c r="K75" s="30"/>
      <c r="L75" s="157"/>
      <c r="M75" s="155"/>
      <c r="N75" s="155"/>
      <c r="O75" s="155"/>
      <c r="P75" s="155"/>
      <c r="Q75" s="155"/>
      <c r="R75" s="155"/>
      <c r="S75" s="155"/>
      <c r="T75" s="155"/>
      <c r="U75" s="155"/>
      <c r="V75" s="155"/>
      <c r="W75" s="155"/>
      <c r="X75" s="155"/>
    </row>
    <row r="76" spans="1:24" ht="21.95" customHeight="1" x14ac:dyDescent="0.25">
      <c r="A76" s="30"/>
      <c r="B76" s="30"/>
      <c r="C76" s="30"/>
      <c r="D76" s="30"/>
      <c r="E76" s="30"/>
      <c r="F76" s="30"/>
      <c r="G76" s="30"/>
      <c r="H76" s="30"/>
      <c r="I76" s="30"/>
      <c r="J76" s="30"/>
      <c r="K76" s="30"/>
      <c r="L76" s="157"/>
      <c r="M76" s="155"/>
      <c r="N76" s="155"/>
      <c r="O76" s="155"/>
      <c r="P76" s="155"/>
      <c r="Q76" s="155"/>
      <c r="R76" s="155"/>
      <c r="S76" s="155"/>
      <c r="T76" s="155"/>
      <c r="U76" s="155"/>
      <c r="V76" s="155"/>
      <c r="W76" s="155"/>
      <c r="X76" s="155"/>
    </row>
    <row r="77" spans="1:24" ht="21.95" customHeight="1" x14ac:dyDescent="0.25">
      <c r="A77" s="30"/>
      <c r="B77" s="30"/>
      <c r="C77" s="30"/>
      <c r="D77" s="30"/>
      <c r="E77" s="30"/>
      <c r="F77" s="30"/>
      <c r="G77" s="30"/>
      <c r="H77" s="30"/>
      <c r="I77" s="30"/>
      <c r="J77" s="30"/>
      <c r="K77" s="30"/>
      <c r="L77" s="157"/>
      <c r="M77" s="155"/>
      <c r="N77" s="155"/>
      <c r="O77" s="155"/>
      <c r="P77" s="155"/>
      <c r="Q77" s="155"/>
      <c r="R77" s="155"/>
      <c r="S77" s="155"/>
      <c r="T77" s="155"/>
      <c r="U77" s="155"/>
      <c r="V77" s="155"/>
      <c r="W77" s="155"/>
      <c r="X77" s="155"/>
    </row>
    <row r="78" spans="1:24" ht="21.95" customHeight="1" x14ac:dyDescent="0.25">
      <c r="A78" s="30"/>
      <c r="B78" s="30"/>
      <c r="C78" s="30"/>
      <c r="D78" s="30"/>
      <c r="E78" s="30"/>
      <c r="F78" s="30"/>
      <c r="G78" s="30"/>
      <c r="H78" s="30"/>
      <c r="I78" s="30"/>
      <c r="J78" s="30"/>
      <c r="K78" s="30"/>
      <c r="L78" s="157"/>
      <c r="M78" s="155"/>
      <c r="N78" s="155"/>
      <c r="O78" s="155"/>
      <c r="P78" s="155"/>
      <c r="Q78" s="155"/>
      <c r="R78" s="155"/>
      <c r="S78" s="155"/>
      <c r="T78" s="155"/>
      <c r="U78" s="155"/>
      <c r="V78" s="155"/>
      <c r="W78" s="155"/>
      <c r="X78" s="155"/>
    </row>
    <row r="79" spans="1:24" ht="21.95" customHeight="1" x14ac:dyDescent="0.25">
      <c r="A79" s="30"/>
      <c r="B79" s="30"/>
      <c r="C79" s="30"/>
      <c r="D79" s="30"/>
      <c r="E79" s="30"/>
      <c r="F79" s="30"/>
      <c r="G79" s="30"/>
      <c r="H79" s="30"/>
      <c r="I79" s="30"/>
      <c r="J79" s="30"/>
      <c r="K79" s="30"/>
      <c r="L79" s="157"/>
      <c r="M79" s="155"/>
      <c r="N79" s="155"/>
      <c r="O79" s="155"/>
      <c r="P79" s="155"/>
      <c r="Q79" s="155"/>
      <c r="R79" s="155"/>
      <c r="S79" s="155"/>
      <c r="T79" s="155"/>
      <c r="U79" s="155"/>
      <c r="V79" s="155"/>
      <c r="W79" s="155"/>
      <c r="X79" s="155"/>
    </row>
    <row r="80" spans="1:24" ht="21.95" customHeight="1" x14ac:dyDescent="0.25">
      <c r="A80" s="30"/>
      <c r="B80" s="30"/>
      <c r="C80" s="30"/>
      <c r="D80" s="30"/>
      <c r="E80" s="30"/>
      <c r="F80" s="30"/>
      <c r="G80" s="30"/>
      <c r="H80" s="30"/>
      <c r="I80" s="30"/>
      <c r="J80" s="30"/>
      <c r="K80" s="30"/>
      <c r="L80" s="157"/>
      <c r="M80" s="155"/>
      <c r="N80" s="155"/>
      <c r="O80" s="155"/>
      <c r="P80" s="155"/>
      <c r="Q80" s="155"/>
      <c r="R80" s="155"/>
      <c r="S80" s="155"/>
      <c r="T80" s="155"/>
      <c r="U80" s="155"/>
      <c r="V80" s="155"/>
      <c r="W80" s="155"/>
      <c r="X80" s="155"/>
    </row>
    <row r="81" spans="1:24" ht="21.95" customHeight="1" x14ac:dyDescent="0.25">
      <c r="A81" s="30"/>
      <c r="B81" s="30"/>
      <c r="C81" s="30"/>
      <c r="D81" s="30"/>
      <c r="E81" s="30"/>
      <c r="F81" s="30"/>
      <c r="G81" s="30"/>
      <c r="H81" s="30"/>
      <c r="I81" s="30"/>
      <c r="J81" s="30"/>
      <c r="K81" s="30"/>
      <c r="L81" s="157"/>
      <c r="M81" s="155"/>
      <c r="N81" s="155"/>
      <c r="O81" s="155"/>
      <c r="P81" s="155"/>
      <c r="Q81" s="155"/>
      <c r="R81" s="155"/>
      <c r="S81" s="155"/>
      <c r="T81" s="155"/>
      <c r="U81" s="155"/>
      <c r="V81" s="155"/>
      <c r="W81" s="155"/>
      <c r="X81" s="155"/>
    </row>
    <row r="82" spans="1:24" ht="21.95" customHeight="1" x14ac:dyDescent="0.25">
      <c r="A82" s="30"/>
      <c r="B82" s="30"/>
      <c r="C82" s="30"/>
      <c r="D82" s="30"/>
      <c r="E82" s="30"/>
      <c r="F82" s="30"/>
      <c r="G82" s="30"/>
      <c r="H82" s="30"/>
      <c r="I82" s="30"/>
      <c r="J82" s="30"/>
      <c r="K82" s="30"/>
      <c r="L82" s="157"/>
      <c r="M82" s="155"/>
      <c r="N82" s="155"/>
      <c r="O82" s="155"/>
      <c r="P82" s="155"/>
      <c r="Q82" s="155"/>
      <c r="R82" s="155"/>
      <c r="S82" s="155"/>
      <c r="T82" s="155"/>
      <c r="U82" s="155"/>
      <c r="V82" s="155"/>
      <c r="W82" s="155"/>
      <c r="X82" s="155"/>
    </row>
    <row r="83" spans="1:24" ht="21.95" customHeight="1" x14ac:dyDescent="0.25">
      <c r="A83" s="30"/>
      <c r="B83" s="30"/>
      <c r="C83" s="30"/>
      <c r="D83" s="30"/>
      <c r="E83" s="30"/>
      <c r="F83" s="30"/>
      <c r="G83" s="30"/>
      <c r="H83" s="30"/>
      <c r="I83" s="30"/>
      <c r="J83" s="30"/>
      <c r="K83" s="30"/>
      <c r="L83" s="157"/>
      <c r="M83" s="155"/>
      <c r="N83" s="155"/>
      <c r="O83" s="155"/>
      <c r="P83" s="155"/>
      <c r="Q83" s="155"/>
      <c r="R83" s="155"/>
      <c r="S83" s="155"/>
      <c r="T83" s="155"/>
      <c r="U83" s="155"/>
      <c r="V83" s="155"/>
      <c r="W83" s="155"/>
      <c r="X83" s="155"/>
    </row>
    <row r="84" spans="1:24" ht="21.95" customHeight="1" x14ac:dyDescent="0.25">
      <c r="A84" s="30"/>
      <c r="B84" s="30"/>
      <c r="C84" s="30"/>
      <c r="D84" s="30"/>
      <c r="E84" s="30"/>
      <c r="F84" s="30"/>
      <c r="G84" s="30"/>
      <c r="H84" s="30"/>
      <c r="I84" s="30"/>
      <c r="J84" s="30"/>
      <c r="K84" s="30"/>
      <c r="L84" s="157"/>
      <c r="M84" s="155"/>
      <c r="N84" s="155"/>
      <c r="O84" s="155"/>
      <c r="P84" s="155"/>
      <c r="Q84" s="155"/>
      <c r="R84" s="155"/>
      <c r="S84" s="155"/>
      <c r="T84" s="155"/>
      <c r="U84" s="155"/>
      <c r="V84" s="155"/>
      <c r="W84" s="155"/>
      <c r="X84" s="155"/>
    </row>
    <row r="85" spans="1:24" ht="21.95" customHeight="1" x14ac:dyDescent="0.25">
      <c r="A85" s="30"/>
      <c r="B85" s="30"/>
      <c r="C85" s="30"/>
      <c r="D85" s="30"/>
      <c r="E85" s="30"/>
      <c r="F85" s="30"/>
      <c r="G85" s="30"/>
      <c r="H85" s="30"/>
      <c r="I85" s="30"/>
      <c r="J85" s="30"/>
      <c r="K85" s="30"/>
      <c r="L85" s="157"/>
      <c r="M85" s="155"/>
      <c r="N85" s="155"/>
      <c r="O85" s="155"/>
      <c r="P85" s="155"/>
      <c r="Q85" s="155"/>
      <c r="R85" s="155"/>
      <c r="S85" s="155"/>
      <c r="T85" s="155"/>
      <c r="U85" s="155"/>
      <c r="V85" s="155"/>
      <c r="W85" s="155"/>
      <c r="X85" s="155"/>
    </row>
    <row r="86" spans="1:24" ht="21.95" customHeight="1" x14ac:dyDescent="0.25">
      <c r="A86" s="30"/>
      <c r="B86" s="30"/>
      <c r="C86" s="30"/>
      <c r="D86" s="30"/>
      <c r="E86" s="30"/>
      <c r="F86" s="30"/>
      <c r="G86" s="30"/>
      <c r="H86" s="30"/>
      <c r="I86" s="30"/>
      <c r="J86" s="30"/>
      <c r="K86" s="30"/>
      <c r="L86" s="157"/>
      <c r="M86" s="155"/>
      <c r="N86" s="155"/>
      <c r="O86" s="155"/>
      <c r="P86" s="155"/>
      <c r="Q86" s="155"/>
      <c r="R86" s="155"/>
      <c r="S86" s="155"/>
      <c r="T86" s="155"/>
      <c r="U86" s="155"/>
      <c r="V86" s="155"/>
      <c r="W86" s="155"/>
      <c r="X86" s="155"/>
    </row>
    <row r="87" spans="1:24" ht="21.95" customHeight="1" x14ac:dyDescent="0.25">
      <c r="A87" s="30"/>
      <c r="B87" s="30"/>
      <c r="C87" s="30"/>
      <c r="D87" s="30"/>
      <c r="E87" s="30"/>
      <c r="F87" s="30"/>
      <c r="G87" s="30"/>
      <c r="H87" s="30"/>
      <c r="I87" s="30"/>
      <c r="J87" s="30"/>
      <c r="K87" s="30"/>
      <c r="L87" s="157"/>
      <c r="M87" s="155"/>
      <c r="N87" s="155"/>
      <c r="O87" s="155"/>
      <c r="P87" s="155"/>
      <c r="Q87" s="155"/>
      <c r="R87" s="155"/>
      <c r="S87" s="155"/>
      <c r="T87" s="155"/>
      <c r="U87" s="155"/>
      <c r="V87" s="155"/>
      <c r="W87" s="155"/>
      <c r="X87" s="155"/>
    </row>
    <row r="88" spans="1:24" ht="21.95" customHeight="1" x14ac:dyDescent="0.25">
      <c r="A88" s="30"/>
      <c r="B88" s="30"/>
      <c r="C88" s="30"/>
      <c r="D88" s="30"/>
      <c r="E88" s="30"/>
      <c r="F88" s="30"/>
      <c r="G88" s="30"/>
      <c r="H88" s="30"/>
      <c r="I88" s="30"/>
      <c r="J88" s="30"/>
      <c r="K88" s="30"/>
      <c r="L88" s="157"/>
      <c r="M88" s="155"/>
      <c r="N88" s="155"/>
      <c r="O88" s="155"/>
      <c r="P88" s="155"/>
      <c r="Q88" s="155"/>
      <c r="R88" s="155"/>
      <c r="S88" s="155"/>
      <c r="T88" s="155"/>
      <c r="U88" s="155"/>
      <c r="V88" s="155"/>
      <c r="W88" s="155"/>
      <c r="X88" s="155"/>
    </row>
    <row r="89" spans="1:24" ht="19.5" customHeight="1" x14ac:dyDescent="0.25">
      <c r="A89" s="181"/>
      <c r="B89" s="160"/>
      <c r="C89" s="160"/>
      <c r="D89" s="160"/>
      <c r="E89" s="17"/>
      <c r="L89" s="155"/>
      <c r="M89" s="155"/>
      <c r="N89" s="155"/>
      <c r="O89" s="155"/>
      <c r="P89" s="155"/>
      <c r="Q89" s="155"/>
      <c r="R89" s="155"/>
      <c r="S89" s="155"/>
      <c r="T89" s="155"/>
      <c r="U89" s="155"/>
      <c r="V89" s="155"/>
      <c r="W89" s="155"/>
      <c r="X89" s="155"/>
    </row>
    <row r="90" spans="1:24" s="458" customFormat="1" ht="16.5" customHeight="1" x14ac:dyDescent="0.2">
      <c r="A90" s="457" t="s">
        <v>1595</v>
      </c>
      <c r="B90" s="17" t="s">
        <v>1918</v>
      </c>
      <c r="C90" s="17"/>
      <c r="D90" s="17"/>
      <c r="E90" s="17"/>
      <c r="F90" s="311"/>
    </row>
    <row r="91" spans="1:24" s="458" customFormat="1" ht="16.5" customHeight="1" x14ac:dyDescent="0.2">
      <c r="A91" s="457" t="s">
        <v>890</v>
      </c>
      <c r="B91" s="17" t="s">
        <v>1598</v>
      </c>
    </row>
    <row r="92" spans="1:24" s="458" customFormat="1" ht="16.5" customHeight="1" x14ac:dyDescent="0.2">
      <c r="A92" s="457" t="s">
        <v>891</v>
      </c>
      <c r="B92" s="17" t="s">
        <v>1645</v>
      </c>
    </row>
    <row r="93" spans="1:24" s="458" customFormat="1" ht="16.5" customHeight="1" x14ac:dyDescent="0.2">
      <c r="A93" s="457" t="s">
        <v>2161</v>
      </c>
      <c r="B93" s="17" t="s">
        <v>2162</v>
      </c>
    </row>
    <row r="94" spans="1:24" s="458" customFormat="1" ht="16.5" customHeight="1" x14ac:dyDescent="0.2">
      <c r="A94" s="457"/>
      <c r="B94" s="17" t="s">
        <v>2163</v>
      </c>
    </row>
  </sheetData>
  <sheetProtection sheet="1" selectLockedCells="1"/>
  <phoneticPr fontId="0" type="noConversion"/>
  <printOptions horizontalCentered="1"/>
  <pageMargins left="0.78740157480314965" right="0.39370078740157483" top="0.78740157480314965" bottom="0.51181102362204722" header="0.39370078740157483" footer="0.31496062992125984"/>
  <pageSetup paperSize="9" scale="97" orientation="portrait" r:id="rId1"/>
  <headerFooter alignWithMargins="0">
    <oddHeader>&amp;L&amp;"Times New Roman,Fett"&amp;12Unterrichtsplanung / Erhebung der Unterrichtssituation&amp;C &amp;R&amp;"Times New Roman,Fett"&amp;12Formblatt 6
&amp;D</oddHeader>
    <oddFooter>&amp;C&amp;"Times New Roman,Standard"Seite &amp;P von &amp;N</oddFooter>
  </headerFooter>
  <rowBreaks count="2" manualBreakCount="2">
    <brk id="32" max="10" man="1"/>
    <brk id="60" max="10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Tabelle5">
    <pageSetUpPr fitToPage="1"/>
  </sheetPr>
  <dimension ref="A1:BW2177"/>
  <sheetViews>
    <sheetView zoomScale="145" zoomScaleNormal="145" zoomScaleSheetLayoutView="85" zoomScalePageLayoutView="130" workbookViewId="0">
      <pane ySplit="1" topLeftCell="A2" activePane="bottomLeft" state="frozen"/>
      <selection pane="bottomLeft"/>
    </sheetView>
  </sheetViews>
  <sheetFormatPr baseColWidth="10" defaultColWidth="11" defaultRowHeight="12.75" x14ac:dyDescent="0.2"/>
  <cols>
    <col min="1" max="1" width="6.625" style="374" customWidth="1"/>
    <col min="2" max="2" width="6.875" style="453" customWidth="1"/>
    <col min="3" max="3" width="9.625" style="454" customWidth="1"/>
    <col min="4" max="4" width="6.875" style="455" customWidth="1"/>
    <col min="5" max="5" width="5.75" style="455" customWidth="1"/>
    <col min="6" max="6" width="51.875" style="374" customWidth="1"/>
    <col min="7" max="7" width="12.5" style="456" customWidth="1"/>
    <col min="8" max="10" width="5" style="374" customWidth="1"/>
    <col min="11" max="11" width="5.5" style="374" customWidth="1"/>
    <col min="12" max="12" width="12.75" style="374" customWidth="1"/>
    <col min="13" max="13" width="19" style="374" customWidth="1"/>
    <col min="14" max="14" width="194.25" style="368" customWidth="1"/>
    <col min="15" max="15" width="21.75" style="374" customWidth="1"/>
    <col min="16" max="16384" width="11" style="374"/>
  </cols>
  <sheetData>
    <row r="1" spans="1:15" s="442" customFormat="1" ht="93.6" customHeight="1" x14ac:dyDescent="0.2">
      <c r="A1" s="435" t="s">
        <v>1855</v>
      </c>
      <c r="B1" s="436" t="s">
        <v>769</v>
      </c>
      <c r="C1" s="437" t="s">
        <v>1854</v>
      </c>
      <c r="D1" s="437" t="s">
        <v>781</v>
      </c>
      <c r="E1" s="437" t="s">
        <v>782</v>
      </c>
      <c r="F1" s="438" t="s">
        <v>1960</v>
      </c>
      <c r="G1" s="439" t="s">
        <v>1957</v>
      </c>
      <c r="H1" s="439" t="s">
        <v>1961</v>
      </c>
      <c r="I1" s="439" t="s">
        <v>1962</v>
      </c>
      <c r="J1" s="439" t="s">
        <v>1961</v>
      </c>
      <c r="K1" s="439" t="s">
        <v>1962</v>
      </c>
      <c r="L1" s="438" t="s">
        <v>786</v>
      </c>
      <c r="M1" s="440" t="s">
        <v>787</v>
      </c>
      <c r="N1" s="441" t="s">
        <v>788</v>
      </c>
    </row>
    <row r="2" spans="1:15" s="180" customFormat="1" x14ac:dyDescent="0.2">
      <c r="A2" s="368" t="str">
        <f>IF(OR(E2="00",E2=""),"",IF(OR(C2="3011.10",C2="3012.10",C2="3013.10"),"05",IF(OR(C2="3008.10",C2="3008.11"),"00",IF(C2="3003.10","07",IF(OR(G2="DBFH",G2="DBFH - BG"),"10",IF(G2="Hochschule Dual","25",IF(ISERROR(FIND("BGJ",F2)),IF(B2&gt;=99500,VLOOKUP(B2,Maske!$I$23:$J$79,2,FALSE),VLOOKUP($E2,Maske!$I$19:$J$23,2,FALSE)),"06")))))))</f>
        <v/>
      </c>
      <c r="B2" s="369">
        <v>42351</v>
      </c>
      <c r="C2" s="370" t="s">
        <v>468</v>
      </c>
      <c r="D2" s="371" t="str">
        <f t="shared" ref="D2:D65" si="0">LEFT(C2,4)</f>
        <v>0000</v>
      </c>
      <c r="E2" s="371" t="str">
        <f t="shared" ref="E2:E65" si="1">MID(C2,6,2)</f>
        <v>00</v>
      </c>
      <c r="F2" s="372" t="s">
        <v>494</v>
      </c>
      <c r="G2" s="373"/>
      <c r="H2" s="373"/>
      <c r="I2" s="368"/>
      <c r="J2" s="368"/>
      <c r="K2" s="368"/>
      <c r="L2" s="368" t="s">
        <v>790</v>
      </c>
      <c r="M2" s="368" t="s">
        <v>340</v>
      </c>
      <c r="N2" s="368" t="s">
        <v>1247</v>
      </c>
      <c r="O2" s="460"/>
    </row>
    <row r="3" spans="1:15" s="180" customFormat="1" x14ac:dyDescent="0.2">
      <c r="A3" s="368" t="str">
        <f>IF(OR(E3="00",E3=""),"",IF(OR(C3="3011.10",C3="3012.10",C3="3013.10"),"05",IF(OR(C3="3008.10",C3="3008.11"),"00",IF(C3="3003.10","07",IF(OR(G3="DBFH",G3="DBFH - BG"),"10",IF(G3="Hochschule Dual","25",IF(ISERROR(FIND("BGJ",F3)),IF(B3&gt;=99500,VLOOKUP(B3,Maske!$I$23:$J$79,2,FALSE),VLOOKUP($E3,Maske!$I$19:$J$23,2,FALSE)),"06")))))))</f>
        <v/>
      </c>
      <c r="B3" s="444">
        <v>1103</v>
      </c>
      <c r="C3" s="445" t="s">
        <v>468</v>
      </c>
      <c r="D3" s="371" t="str">
        <f t="shared" si="0"/>
        <v>0000</v>
      </c>
      <c r="E3" s="371" t="str">
        <f t="shared" si="1"/>
        <v>00</v>
      </c>
      <c r="F3" s="372" t="s">
        <v>1316</v>
      </c>
      <c r="G3" s="373"/>
      <c r="H3" s="373"/>
      <c r="I3" s="368"/>
      <c r="J3" s="368"/>
      <c r="K3" s="368"/>
      <c r="L3" s="368" t="s">
        <v>790</v>
      </c>
      <c r="M3" s="368" t="s">
        <v>1317</v>
      </c>
      <c r="N3" s="368"/>
      <c r="O3" s="460"/>
    </row>
    <row r="4" spans="1:15" s="180" customFormat="1" ht="12" customHeight="1" x14ac:dyDescent="0.2">
      <c r="A4" s="368" t="str">
        <f>IF(OR(E4="00",E4=""),"",IF(OR(C4="3011.10",C4="3012.10",C4="3013.10"),"05",IF(OR(C4="3008.10",C4="3008.11"),"00",IF(C4="3003.10","07",IF(OR(G4="DBFH",G4="DBFH - BG"),"10",IF(G4="Hochschule Dual","25",IF(ISERROR(FIND("BGJ",F4)),IF(B4&gt;=99500,VLOOKUP(B4,Maske!$I$23:$J$79,2,FALSE),VLOOKUP($E4,Maske!$I$19:$J$23,2,FALSE)),"06")))))))</f>
        <v>06</v>
      </c>
      <c r="B4" s="369">
        <v>99011</v>
      </c>
      <c r="C4" s="445" t="s">
        <v>789</v>
      </c>
      <c r="D4" s="371" t="str">
        <f t="shared" si="0"/>
        <v>1301</v>
      </c>
      <c r="E4" s="371" t="str">
        <f t="shared" si="1"/>
        <v>10</v>
      </c>
      <c r="F4" s="372" t="s">
        <v>1950</v>
      </c>
      <c r="G4" s="373" t="s">
        <v>1949</v>
      </c>
      <c r="H4" s="373">
        <v>28.5</v>
      </c>
      <c r="I4" s="368">
        <v>8.8000000000000007</v>
      </c>
      <c r="J4" s="373"/>
      <c r="K4" s="368"/>
      <c r="L4" s="368" t="s">
        <v>790</v>
      </c>
      <c r="M4" s="375" t="s">
        <v>1764</v>
      </c>
      <c r="N4" s="368" t="s">
        <v>1514</v>
      </c>
      <c r="O4" s="460"/>
    </row>
    <row r="5" spans="1:15" s="180" customFormat="1" ht="12" customHeight="1" x14ac:dyDescent="0.2">
      <c r="A5" s="368" t="str">
        <f>IF(OR(E5="00",E5=""),"",IF(OR(C5="3011.10",C5="3012.10",C5="3013.10"),"05",IF(OR(C5="3008.10",C5="3008.11"),"00",IF(C5="3003.10","07",IF(OR(G5="DBFH",G5="DBFH - BG"),"10",IF(G5="Hochschule Dual","25",IF(ISERROR(FIND("BGJ",F5)),IF(B5&gt;=99500,VLOOKUP(B5,Maske!$I$23:$J$79,2,FALSE),VLOOKUP($E5,Maske!$I$19:$J$23,2,FALSE)),"06")))))))</f>
        <v>00</v>
      </c>
      <c r="B5" s="369">
        <v>42351</v>
      </c>
      <c r="C5" s="445" t="s">
        <v>1533</v>
      </c>
      <c r="D5" s="371" t="str">
        <f t="shared" si="0"/>
        <v>1301</v>
      </c>
      <c r="E5" s="371" t="str">
        <f t="shared" si="1"/>
        <v>11</v>
      </c>
      <c r="F5" s="372" t="s">
        <v>494</v>
      </c>
      <c r="G5" s="368"/>
      <c r="H5" s="368">
        <v>10</v>
      </c>
      <c r="I5" s="368">
        <v>2</v>
      </c>
      <c r="J5" s="373">
        <v>10.7</v>
      </c>
      <c r="K5" s="368">
        <v>2.2000000000000002</v>
      </c>
      <c r="L5" s="368" t="s">
        <v>790</v>
      </c>
      <c r="M5" s="368" t="s">
        <v>544</v>
      </c>
      <c r="N5" s="368"/>
      <c r="O5" s="460"/>
    </row>
    <row r="6" spans="1:15" s="180" customFormat="1" ht="12" customHeight="1" x14ac:dyDescent="0.2">
      <c r="A6" s="368" t="str">
        <f>IF(OR(E6="00",E6=""),"",IF(OR(C6="3011.10",C6="3012.10",C6="3013.10"),"05",IF(OR(C6="3008.10",C6="3008.11"),"00",IF(C6="3003.10","07",IF(OR(G6="DBFH",G6="DBFH - BG"),"10",IF(G6="Hochschule Dual","25",IF(ISERROR(FIND("BGJ",F6)),IF(B6&gt;=99500,VLOOKUP(B6,Maske!$I$23:$J$79,2,FALSE),VLOOKUP($E6,Maske!$I$19:$J$23,2,FALSE)),"06")))))))</f>
        <v>00</v>
      </c>
      <c r="B6" s="369">
        <v>42351</v>
      </c>
      <c r="C6" s="445" t="s">
        <v>1548</v>
      </c>
      <c r="D6" s="371" t="str">
        <f t="shared" si="0"/>
        <v>1301</v>
      </c>
      <c r="E6" s="371" t="str">
        <f t="shared" si="1"/>
        <v>12</v>
      </c>
      <c r="F6" s="372" t="s">
        <v>494</v>
      </c>
      <c r="G6" s="368"/>
      <c r="H6" s="368">
        <v>10</v>
      </c>
      <c r="I6" s="368">
        <v>2</v>
      </c>
      <c r="J6" s="373">
        <v>10.7</v>
      </c>
      <c r="K6" s="368">
        <v>2.2000000000000002</v>
      </c>
      <c r="L6" s="368" t="s">
        <v>790</v>
      </c>
      <c r="M6" s="368" t="s">
        <v>544</v>
      </c>
      <c r="N6" s="368"/>
      <c r="O6" s="460"/>
    </row>
    <row r="7" spans="1:15" s="180" customFormat="1" ht="13.15" customHeight="1" x14ac:dyDescent="0.2">
      <c r="A7" s="368" t="str">
        <f>IF(OR(E7="00",E7=""),"",IF(OR(C7="3011.10",C7="3012.10",C7="3013.10"),"05",IF(OR(C7="3008.10",C7="3008.11"),"00",IF(C7="3003.10","07",IF(OR(G7="DBFH",G7="DBFH - BG"),"10",IF(G7="Hochschule Dual","25",IF(ISERROR(FIND("BGJ",F7)),IF(B7&gt;=99500,VLOOKUP(B7,Maske!$I$23:$J$79,2,FALSE),VLOOKUP($E7,Maske!$I$19:$J$23,2,FALSE)),"06")))))))</f>
        <v>00</v>
      </c>
      <c r="B7" s="444">
        <v>1101</v>
      </c>
      <c r="C7" s="445" t="s">
        <v>1533</v>
      </c>
      <c r="D7" s="371" t="str">
        <f t="shared" si="0"/>
        <v>1301</v>
      </c>
      <c r="E7" s="371" t="str">
        <f t="shared" si="1"/>
        <v>11</v>
      </c>
      <c r="F7" s="372" t="s">
        <v>792</v>
      </c>
      <c r="G7" s="368"/>
      <c r="H7" s="368">
        <v>10</v>
      </c>
      <c r="I7" s="368">
        <v>2</v>
      </c>
      <c r="J7" s="373">
        <v>10.7</v>
      </c>
      <c r="K7" s="368">
        <v>2.2000000000000002</v>
      </c>
      <c r="L7" s="368" t="s">
        <v>790</v>
      </c>
      <c r="M7" s="368"/>
      <c r="N7" s="368"/>
      <c r="O7" s="460"/>
    </row>
    <row r="8" spans="1:15" s="180" customFormat="1" ht="13.15" customHeight="1" x14ac:dyDescent="0.2">
      <c r="A8" s="368" t="str">
        <f>IF(OR(E8="00",E8=""),"",IF(OR(C8="3011.10",C8="3012.10",C8="3013.10"),"05",IF(OR(C8="3008.10",C8="3008.11"),"00",IF(C8="3003.10","07",IF(OR(G8="DBFH",G8="DBFH - BG"),"10",IF(G8="Hochschule Dual","25",IF(ISERROR(FIND("BGJ",F8)),IF(B8&gt;=99500,VLOOKUP(B8,Maske!$I$23:$J$79,2,FALSE),VLOOKUP($E8,Maske!$I$19:$J$23,2,FALSE)),"06")))))))</f>
        <v>00</v>
      </c>
      <c r="B8" s="444">
        <v>1101</v>
      </c>
      <c r="C8" s="445" t="s">
        <v>1548</v>
      </c>
      <c r="D8" s="371" t="str">
        <f t="shared" si="0"/>
        <v>1301</v>
      </c>
      <c r="E8" s="371" t="str">
        <f t="shared" si="1"/>
        <v>12</v>
      </c>
      <c r="F8" s="372" t="s">
        <v>792</v>
      </c>
      <c r="G8" s="368"/>
      <c r="H8" s="368">
        <v>10</v>
      </c>
      <c r="I8" s="368">
        <v>2</v>
      </c>
      <c r="J8" s="373">
        <v>10.7</v>
      </c>
      <c r="K8" s="368">
        <v>2.2000000000000002</v>
      </c>
      <c r="L8" s="368" t="s">
        <v>790</v>
      </c>
      <c r="M8" s="368"/>
      <c r="N8" s="368"/>
      <c r="O8" s="460"/>
    </row>
    <row r="9" spans="1:15" s="180" customFormat="1" ht="13.15" customHeight="1" x14ac:dyDescent="0.2">
      <c r="A9" s="368" t="str">
        <f>IF(OR(E9="00",E9=""),"",IF(OR(C9="3011.10",C9="3012.10",C9="3013.10"),"05",IF(OR(C9="3008.10",C9="3008.11"),"00",IF(C9="3003.10","07",IF(OR(G9="DBFH",G9="DBFH - BG"),"10",IF(G9="Hochschule Dual","25",IF(ISERROR(FIND("BGJ",F9)),IF(B9&gt;=99500,VLOOKUP(B9,Maske!$I$23:$J$79,2,FALSE),VLOOKUP($E9,Maske!$I$19:$J$23,2,FALSE)),"06")))))))</f>
        <v>00</v>
      </c>
      <c r="B9" s="444">
        <v>2301</v>
      </c>
      <c r="C9" s="445" t="s">
        <v>1534</v>
      </c>
      <c r="D9" s="371" t="str">
        <f t="shared" si="0"/>
        <v>1302</v>
      </c>
      <c r="E9" s="371" t="str">
        <f t="shared" si="1"/>
        <v>11</v>
      </c>
      <c r="F9" s="372" t="s">
        <v>795</v>
      </c>
      <c r="G9" s="368"/>
      <c r="H9" s="368">
        <v>9</v>
      </c>
      <c r="I9" s="368">
        <v>2</v>
      </c>
      <c r="J9" s="373">
        <v>9.5</v>
      </c>
      <c r="K9" s="368">
        <v>2.2000000000000002</v>
      </c>
      <c r="L9" s="368" t="s">
        <v>790</v>
      </c>
      <c r="M9" s="368" t="s">
        <v>796</v>
      </c>
      <c r="N9" s="368"/>
      <c r="O9" s="460"/>
    </row>
    <row r="10" spans="1:15" s="180" customFormat="1" ht="12" customHeight="1" x14ac:dyDescent="0.2">
      <c r="A10" s="368" t="str">
        <f>IF(OR(E10="00",E10=""),"",IF(OR(C10="3011.10",C10="3012.10",C10="3013.10"),"05",IF(OR(C10="3008.10",C10="3008.11"),"00",IF(C10="3003.10","07",IF(OR(G10="DBFH",G10="DBFH - BG"),"10",IF(G10="Hochschule Dual","25",IF(ISERROR(FIND("BGJ",F10)),IF(B10&gt;=99500,VLOOKUP(B10,Maske!$I$23:$J$79,2,FALSE),VLOOKUP($E10,Maske!$I$19:$J$23,2,FALSE)),"06")))))))</f>
        <v>00</v>
      </c>
      <c r="B10" s="444">
        <v>2301</v>
      </c>
      <c r="C10" s="445" t="s">
        <v>1549</v>
      </c>
      <c r="D10" s="371" t="str">
        <f t="shared" si="0"/>
        <v>1302</v>
      </c>
      <c r="E10" s="371" t="str">
        <f t="shared" si="1"/>
        <v>12</v>
      </c>
      <c r="F10" s="372" t="s">
        <v>795</v>
      </c>
      <c r="G10" s="368"/>
      <c r="H10" s="368">
        <v>9</v>
      </c>
      <c r="I10" s="368">
        <v>2</v>
      </c>
      <c r="J10" s="373">
        <v>9.5</v>
      </c>
      <c r="K10" s="368">
        <v>2.2000000000000002</v>
      </c>
      <c r="L10" s="368" t="s">
        <v>790</v>
      </c>
      <c r="M10" s="368" t="s">
        <v>796</v>
      </c>
      <c r="N10" s="368"/>
      <c r="O10" s="460"/>
    </row>
    <row r="11" spans="1:15" s="180" customFormat="1" ht="12" customHeight="1" x14ac:dyDescent="0.2">
      <c r="A11" s="368" t="str">
        <f>IF(OR(E11="00",E11=""),"",IF(OR(C11="3011.10",C11="3012.10",C11="3013.10"),"05",IF(OR(C11="3008.10",C11="3008.11"),"00",IF(C11="3003.10","07",IF(OR(G11="DBFH",G11="DBFH - BG"),"10",IF(G11="Hochschule Dual","25",IF(ISERROR(FIND("BGJ",F11)),IF(B11&gt;=99500,VLOOKUP(B11,Maske!$I$23:$J$79,2,FALSE),VLOOKUP($E11,Maske!$I$19:$J$23,2,FALSE)),"06")))))))</f>
        <v>00</v>
      </c>
      <c r="B11" s="444">
        <v>2381</v>
      </c>
      <c r="C11" s="445" t="s">
        <v>436</v>
      </c>
      <c r="D11" s="371" t="str">
        <f t="shared" si="0"/>
        <v>1303</v>
      </c>
      <c r="E11" s="371" t="str">
        <f t="shared" si="1"/>
        <v>10</v>
      </c>
      <c r="F11" s="372" t="s">
        <v>793</v>
      </c>
      <c r="G11" s="373"/>
      <c r="H11" s="373">
        <v>13</v>
      </c>
      <c r="I11" s="368">
        <v>0.4</v>
      </c>
      <c r="J11" s="368">
        <v>12.7</v>
      </c>
      <c r="K11" s="368">
        <v>0.4</v>
      </c>
      <c r="L11" s="368" t="s">
        <v>790</v>
      </c>
      <c r="M11" s="368" t="s">
        <v>437</v>
      </c>
      <c r="N11" s="368"/>
      <c r="O11" s="460"/>
    </row>
    <row r="12" spans="1:15" s="180" customFormat="1" ht="12" customHeight="1" x14ac:dyDescent="0.2">
      <c r="A12" s="368" t="str">
        <f>IF(OR(E12="00",E12=""),"",IF(OR(C12="3011.10",C12="3012.10",C12="3013.10"),"05",IF(OR(C12="3008.10",C12="3008.11"),"00",IF(C12="3003.10","07",IF(OR(G12="DBFH",G12="DBFH - BG"),"10",IF(G12="Hochschule Dual","25",IF(ISERROR(FIND("BGJ",F12)),IF(B12&gt;=99500,VLOOKUP(B12,Maske!$I$23:$J$79,2,FALSE),VLOOKUP($E12,Maske!$I$19:$J$23,2,FALSE)),"06")))))))</f>
        <v>00</v>
      </c>
      <c r="B12" s="444">
        <v>2381</v>
      </c>
      <c r="C12" s="445" t="s">
        <v>1535</v>
      </c>
      <c r="D12" s="371" t="str">
        <f t="shared" si="0"/>
        <v>1303</v>
      </c>
      <c r="E12" s="371" t="str">
        <f t="shared" si="1"/>
        <v>11</v>
      </c>
      <c r="F12" s="372" t="s">
        <v>793</v>
      </c>
      <c r="G12" s="368"/>
      <c r="H12" s="368">
        <v>9</v>
      </c>
      <c r="I12" s="368">
        <v>0.3</v>
      </c>
      <c r="J12" s="373">
        <v>10.5</v>
      </c>
      <c r="K12" s="368">
        <v>0.3</v>
      </c>
      <c r="L12" s="368" t="s">
        <v>790</v>
      </c>
      <c r="M12" s="368" t="s">
        <v>860</v>
      </c>
      <c r="N12" s="368"/>
      <c r="O12" s="460"/>
    </row>
    <row r="13" spans="1:15" s="180" customFormat="1" ht="12" customHeight="1" x14ac:dyDescent="0.2">
      <c r="A13" s="368" t="str">
        <f>IF(OR(E13="00",E13=""),"",IF(OR(C13="3011.10",C13="3012.10",C13="3013.10"),"05",IF(OR(C13="3008.10",C13="3008.11"),"00",IF(C13="3003.10","07",IF(OR(G13="DBFH",G13="DBFH - BG"),"10",IF(G13="Hochschule Dual","25",IF(ISERROR(FIND("BGJ",F13)),IF(B13&gt;=99500,VLOOKUP(B13,Maske!$I$23:$J$79,2,FALSE),VLOOKUP($E13,Maske!$I$19:$J$23,2,FALSE)),"06")))))))</f>
        <v>00</v>
      </c>
      <c r="B13" s="444">
        <v>2381</v>
      </c>
      <c r="C13" s="445" t="s">
        <v>1550</v>
      </c>
      <c r="D13" s="371" t="str">
        <f t="shared" si="0"/>
        <v>1303</v>
      </c>
      <c r="E13" s="371" t="str">
        <f t="shared" si="1"/>
        <v>12</v>
      </c>
      <c r="F13" s="372" t="s">
        <v>793</v>
      </c>
      <c r="G13" s="368"/>
      <c r="H13" s="368">
        <v>9</v>
      </c>
      <c r="I13" s="368">
        <v>0.3</v>
      </c>
      <c r="J13" s="373">
        <v>10.5</v>
      </c>
      <c r="K13" s="368">
        <v>0.3</v>
      </c>
      <c r="L13" s="368" t="s">
        <v>790</v>
      </c>
      <c r="M13" s="368" t="s">
        <v>860</v>
      </c>
      <c r="N13" s="368"/>
      <c r="O13" s="460"/>
    </row>
    <row r="14" spans="1:15" s="180" customFormat="1" ht="12" customHeight="1" x14ac:dyDescent="0.2">
      <c r="A14" s="368" t="str">
        <f>IF(OR(E14="00",E14=""),"",IF(OR(C14="3011.10",C14="3012.10",C14="3013.10"),"05",IF(OR(C14="3008.10",C14="3008.11"),"00",IF(C14="3003.10","07",IF(OR(G14="DBFH",G14="DBFH - BG"),"10",IF(G14="Hochschule Dual","25",IF(ISERROR(FIND("BGJ",F14)),IF(B14&gt;=99500,VLOOKUP(B14,Maske!$I$23:$J$79,2,FALSE),VLOOKUP($E14,Maske!$I$19:$J$23,2,FALSE)),"06")))))))</f>
        <v>00</v>
      </c>
      <c r="B14" s="444">
        <v>2361</v>
      </c>
      <c r="C14" s="445" t="s">
        <v>797</v>
      </c>
      <c r="D14" s="371" t="str">
        <f t="shared" si="0"/>
        <v>1304</v>
      </c>
      <c r="E14" s="371" t="str">
        <f t="shared" si="1"/>
        <v>10</v>
      </c>
      <c r="F14" s="372" t="s">
        <v>798</v>
      </c>
      <c r="G14" s="373"/>
      <c r="H14" s="373"/>
      <c r="I14" s="368"/>
      <c r="J14" s="368">
        <v>13.7</v>
      </c>
      <c r="K14" s="368">
        <v>3.5</v>
      </c>
      <c r="L14" s="368" t="s">
        <v>790</v>
      </c>
      <c r="M14" s="368" t="s">
        <v>1520</v>
      </c>
      <c r="N14" s="368"/>
      <c r="O14" s="460"/>
    </row>
    <row r="15" spans="1:15" s="180" customFormat="1" ht="12" customHeight="1" x14ac:dyDescent="0.2">
      <c r="A15" s="368" t="str">
        <f>IF(OR(E15="00",E15=""),"",IF(OR(C15="3011.10",C15="3012.10",C15="3013.10"),"05",IF(OR(C15="3008.10",C15="3008.11"),"00",IF(C15="3003.10","07",IF(OR(G15="DBFH",G15="DBFH - BG"),"10",IF(G15="Hochschule Dual","25",IF(ISERROR(FIND("BGJ",F15)),IF(B15&gt;=99500,VLOOKUP(B15,Maske!$I$23:$J$79,2,FALSE),VLOOKUP($E15,Maske!$I$19:$J$23,2,FALSE)),"06")))))))</f>
        <v>00</v>
      </c>
      <c r="B15" s="444">
        <v>2361</v>
      </c>
      <c r="C15" s="445" t="s">
        <v>1536</v>
      </c>
      <c r="D15" s="371" t="str">
        <f t="shared" si="0"/>
        <v>1304</v>
      </c>
      <c r="E15" s="371" t="str">
        <f t="shared" si="1"/>
        <v>11</v>
      </c>
      <c r="F15" s="372" t="s">
        <v>798</v>
      </c>
      <c r="G15" s="368"/>
      <c r="H15" s="368"/>
      <c r="I15" s="368"/>
      <c r="J15" s="368">
        <v>11.6</v>
      </c>
      <c r="K15" s="368">
        <v>3.3</v>
      </c>
      <c r="L15" s="368" t="s">
        <v>790</v>
      </c>
      <c r="M15" s="368" t="s">
        <v>1520</v>
      </c>
      <c r="N15" s="368"/>
      <c r="O15" s="460"/>
    </row>
    <row r="16" spans="1:15" s="180" customFormat="1" ht="12" customHeight="1" x14ac:dyDescent="0.2">
      <c r="A16" s="368" t="str">
        <f>IF(OR(E16="00",E16=""),"",IF(OR(C16="3011.10",C16="3012.10",C16="3013.10"),"05",IF(OR(C16="3008.10",C16="3008.11"),"00",IF(C16="3003.10","07",IF(OR(G16="DBFH",G16="DBFH - BG"),"10",IF(G16="Hochschule Dual","25",IF(ISERROR(FIND("BGJ",F16)),IF(B16&gt;=99500,VLOOKUP(B16,Maske!$I$23:$J$79,2,FALSE),VLOOKUP($E16,Maske!$I$19:$J$23,2,FALSE)),"06")))))))</f>
        <v>00</v>
      </c>
      <c r="B16" s="444">
        <v>2361</v>
      </c>
      <c r="C16" s="445" t="s">
        <v>1551</v>
      </c>
      <c r="D16" s="371" t="str">
        <f t="shared" si="0"/>
        <v>1304</v>
      </c>
      <c r="E16" s="371" t="str">
        <f t="shared" si="1"/>
        <v>12</v>
      </c>
      <c r="F16" s="372" t="s">
        <v>798</v>
      </c>
      <c r="G16" s="368"/>
      <c r="H16" s="368"/>
      <c r="I16" s="368"/>
      <c r="J16" s="368">
        <v>10.5</v>
      </c>
      <c r="K16" s="368">
        <v>2.4</v>
      </c>
      <c r="L16" s="368" t="s">
        <v>790</v>
      </c>
      <c r="M16" s="368" t="s">
        <v>1520</v>
      </c>
      <c r="N16" s="368"/>
      <c r="O16" s="460"/>
    </row>
    <row r="17" spans="1:15" s="180" customFormat="1" ht="12" customHeight="1" x14ac:dyDescent="0.2">
      <c r="A17" s="368" t="str">
        <f>IF(OR(E17="00",E17=""),"",IF(OR(C17="3011.10",C17="3012.10",C17="3013.10"),"05",IF(OR(C17="3008.10",C17="3008.11"),"00",IF(C17="3003.10","07",IF(OR(G17="DBFH",G17="DBFH - BG"),"10",IF(G17="Hochschule Dual","25",IF(ISERROR(FIND("BGJ",F17)),IF(B17&gt;=99500,VLOOKUP(B17,Maske!$I$23:$J$79,2,FALSE),VLOOKUP($E17,Maske!$I$19:$J$23,2,FALSE)),"06")))))))</f>
        <v>00</v>
      </c>
      <c r="B17" s="369">
        <v>1201</v>
      </c>
      <c r="C17" s="445" t="s">
        <v>1521</v>
      </c>
      <c r="D17" s="371" t="str">
        <f t="shared" si="0"/>
        <v>1310</v>
      </c>
      <c r="E17" s="371" t="str">
        <f t="shared" si="1"/>
        <v>10</v>
      </c>
      <c r="F17" s="372" t="s">
        <v>1538</v>
      </c>
      <c r="G17" s="373"/>
      <c r="H17" s="373"/>
      <c r="I17" s="368"/>
      <c r="J17" s="368">
        <v>13.7</v>
      </c>
      <c r="K17" s="368">
        <v>3.3</v>
      </c>
      <c r="L17" s="368" t="s">
        <v>790</v>
      </c>
      <c r="M17" s="368"/>
      <c r="N17" s="368"/>
      <c r="O17" s="460"/>
    </row>
    <row r="18" spans="1:15" s="217" customFormat="1" ht="12" customHeight="1" x14ac:dyDescent="0.2">
      <c r="A18" s="214" t="str">
        <f>IF(OR(E18="00",E18=""),"",IF(OR(C18="3011.10",C18="3012.10",C18="3013.10"),"05",IF(OR(C18="3008.10",C18="3008.11"),"00",IF(C18="3003.10","07",IF(OR(G18="DBFH",G18="DBFH - BG"),"10",IF(G18="Hochschule Dual","25",IF(ISERROR(FIND("BGJ",F18)),IF(B18&gt;=99500,VLOOKUP(B18,Maske!$I$23:$J$79,2,FALSE),VLOOKUP($E18,Maske!$I$19:$J$23,2,FALSE)),"06")))))))</f>
        <v>00</v>
      </c>
      <c r="B18" s="515">
        <v>1201</v>
      </c>
      <c r="C18" s="219" t="s">
        <v>1537</v>
      </c>
      <c r="D18" s="212" t="str">
        <f t="shared" si="0"/>
        <v>1310</v>
      </c>
      <c r="E18" s="212" t="str">
        <f t="shared" si="1"/>
        <v>11</v>
      </c>
      <c r="F18" s="213" t="s">
        <v>1538</v>
      </c>
      <c r="G18" s="214"/>
      <c r="H18" s="214"/>
      <c r="I18" s="214"/>
      <c r="J18" s="214">
        <v>9.5</v>
      </c>
      <c r="K18" s="214">
        <v>2.2999999999999998</v>
      </c>
      <c r="L18" s="214" t="s">
        <v>790</v>
      </c>
      <c r="M18" s="214" t="s">
        <v>1539</v>
      </c>
      <c r="N18" s="214"/>
      <c r="O18" s="459"/>
    </row>
    <row r="19" spans="1:15" s="180" customFormat="1" ht="12" customHeight="1" x14ac:dyDescent="0.2">
      <c r="A19" s="368" t="str">
        <f>IF(OR(E19="00",E19=""),"",IF(OR(C19="3011.10",C19="3012.10",C19="3013.10"),"05",IF(OR(C19="3008.10",C19="3008.11"),"00",IF(C19="3003.10","07",IF(OR(G19="DBFH",G19="DBFH - BG"),"10",IF(G19="Hochschule Dual","25",IF(ISERROR(FIND("BGJ",F19)),IF(B19&gt;=99500,VLOOKUP(B19,Maske!$I$23:$J$79,2,FALSE),VLOOKUP($E19,Maske!$I$19:$J$23,2,FALSE)),"06")))))))</f>
        <v>00</v>
      </c>
      <c r="B19" s="444">
        <v>1201</v>
      </c>
      <c r="C19" s="445" t="s">
        <v>1552</v>
      </c>
      <c r="D19" s="371" t="str">
        <f t="shared" si="0"/>
        <v>1310</v>
      </c>
      <c r="E19" s="371" t="str">
        <f t="shared" si="1"/>
        <v>12</v>
      </c>
      <c r="F19" s="372" t="s">
        <v>1538</v>
      </c>
      <c r="G19" s="368"/>
      <c r="H19" s="368">
        <v>9</v>
      </c>
      <c r="I19" s="368">
        <v>2</v>
      </c>
      <c r="J19" s="368">
        <v>9.5</v>
      </c>
      <c r="K19" s="368">
        <v>2.2999999999999998</v>
      </c>
      <c r="L19" s="368" t="s">
        <v>790</v>
      </c>
      <c r="M19" s="368" t="s">
        <v>1539</v>
      </c>
      <c r="N19" s="368"/>
      <c r="O19" s="460"/>
    </row>
    <row r="20" spans="1:15" ht="12" customHeight="1" x14ac:dyDescent="0.2">
      <c r="A20" s="368" t="str">
        <f>IF(OR(E20="00",E20=""),"",IF(OR(C20="3011.10",C20="3012.10",C20="3013.10"),"05",IF(OR(C20="3008.10",C20="3008.11"),"00",IF(C20="3003.10","07",IF(OR(G20="DBFH",G20="DBFH - BG"),"10",IF(G20="Hochschule Dual","25",IF(ISERROR(FIND("BGJ",F20)),IF(B20&gt;=99500,VLOOKUP(B20,Maske!$I$23:$J$79,2,FALSE),VLOOKUP($E20,Maske!$I$19:$J$23,2,FALSE)),"06")))))))</f>
        <v>00</v>
      </c>
      <c r="B20" s="369">
        <v>42332</v>
      </c>
      <c r="C20" s="445" t="s">
        <v>29</v>
      </c>
      <c r="D20" s="371" t="str">
        <f t="shared" si="0"/>
        <v>1311</v>
      </c>
      <c r="E20" s="371" t="str">
        <f t="shared" si="1"/>
        <v>10</v>
      </c>
      <c r="F20" s="372" t="s">
        <v>1314</v>
      </c>
      <c r="G20" s="368"/>
      <c r="H20" s="368"/>
      <c r="I20" s="368"/>
      <c r="J20" s="373">
        <v>13.7</v>
      </c>
      <c r="K20" s="368">
        <v>6.5</v>
      </c>
      <c r="L20" s="368" t="s">
        <v>790</v>
      </c>
      <c r="M20" s="368" t="s">
        <v>1532</v>
      </c>
      <c r="N20" s="368" t="s">
        <v>2404</v>
      </c>
      <c r="O20" s="454"/>
    </row>
    <row r="21" spans="1:15" ht="12" customHeight="1" x14ac:dyDescent="0.2">
      <c r="A21" s="214" t="str">
        <f>IF(OR(E21="00",E21=""),"",IF(OR(C21="3011.10",C21="3012.10",C21="3013.10"),"05",IF(OR(C21="3008.10",C21="3008.11"),"00",IF(C21="3003.10","07",IF(OR(G21="DBFH",G21="DBFH - BG"),"10",IF(G21="Hochschule Dual","25",IF(ISERROR(FIND("BGJ",F21)),IF(B21&gt;=99500,VLOOKUP(B21,Maske!$I$23:$J$79,2,FALSE),VLOOKUP($E21,Maske!$I$19:$J$23,2,FALSE)),"06")))))))</f>
        <v>00</v>
      </c>
      <c r="B21" s="210">
        <v>42332</v>
      </c>
      <c r="C21" s="219" t="s">
        <v>372</v>
      </c>
      <c r="D21" s="212" t="str">
        <f t="shared" si="0"/>
        <v>1311</v>
      </c>
      <c r="E21" s="212" t="str">
        <f t="shared" si="1"/>
        <v>11</v>
      </c>
      <c r="F21" s="213" t="s">
        <v>1314</v>
      </c>
      <c r="G21" s="214"/>
      <c r="H21" s="214"/>
      <c r="I21" s="214"/>
      <c r="J21" s="215">
        <v>9.5</v>
      </c>
      <c r="K21" s="214">
        <v>4.5</v>
      </c>
      <c r="L21" s="214" t="s">
        <v>790</v>
      </c>
      <c r="M21" s="214" t="s">
        <v>1532</v>
      </c>
      <c r="N21" s="214" t="s">
        <v>1793</v>
      </c>
      <c r="O21" s="454"/>
    </row>
    <row r="22" spans="1:15" s="217" customFormat="1" ht="12" customHeight="1" x14ac:dyDescent="0.2">
      <c r="A22" s="368" t="str">
        <f>IF(OR(E22="00",E22=""),"",IF(OR(C22="3011.10",C22="3012.10",C22="3013.10"),"05",IF(OR(C22="3008.10",C22="3008.11"),"00",IF(C22="3003.10","07",IF(OR(G22="DBFH",G22="DBFH - BG"),"10",IF(G22="Hochschule Dual","25",IF(ISERROR(FIND("BGJ",F22)),IF(B22&gt;=99500,VLOOKUP(B22,Maske!$I$23:$J$79,2,FALSE),VLOOKUP($E22,Maske!$I$19:$J$23,2,FALSE)),"06")))))))</f>
        <v>00</v>
      </c>
      <c r="B22" s="369">
        <v>42332</v>
      </c>
      <c r="C22" s="445" t="s">
        <v>373</v>
      </c>
      <c r="D22" s="371" t="str">
        <f t="shared" si="0"/>
        <v>1311</v>
      </c>
      <c r="E22" s="371" t="str">
        <f t="shared" si="1"/>
        <v>12</v>
      </c>
      <c r="F22" s="372" t="s">
        <v>1314</v>
      </c>
      <c r="G22" s="368"/>
      <c r="H22" s="368">
        <v>9</v>
      </c>
      <c r="I22" s="368">
        <v>4</v>
      </c>
      <c r="J22" s="373">
        <v>9.5</v>
      </c>
      <c r="K22" s="368">
        <v>4.5</v>
      </c>
      <c r="L22" s="368" t="s">
        <v>790</v>
      </c>
      <c r="M22" s="368" t="s">
        <v>1532</v>
      </c>
      <c r="N22" s="368" t="s">
        <v>1793</v>
      </c>
      <c r="O22" s="459"/>
    </row>
    <row r="23" spans="1:15" s="217" customFormat="1" ht="12" customHeight="1" x14ac:dyDescent="0.2">
      <c r="A23" s="368" t="str">
        <f>IF(OR(E23="00",E23=""),"",IF(OR(C23="3011.10",C23="3012.10",C23="3013.10"),"05",IF(OR(C23="3008.10",C23="3008.11"),"00",IF(C23="3003.10","07",IF(OR(G23="DBFH",G23="DBFH - BG"),"10",IF(G23="Hochschule Dual","25",IF(ISERROR(FIND("BGJ",F23)),IF(B23&gt;=99500,VLOOKUP(B23,Maske!$I$23:$J$79,2,FALSE),VLOOKUP($E23,Maske!$I$19:$J$23,2,FALSE)),"06")))))))</f>
        <v>00</v>
      </c>
      <c r="B23" s="369">
        <v>1201</v>
      </c>
      <c r="C23" s="445" t="s">
        <v>29</v>
      </c>
      <c r="D23" s="371" t="str">
        <f t="shared" si="0"/>
        <v>1311</v>
      </c>
      <c r="E23" s="371" t="str">
        <f t="shared" si="1"/>
        <v>10</v>
      </c>
      <c r="F23" s="372" t="s">
        <v>1538</v>
      </c>
      <c r="G23" s="368"/>
      <c r="H23" s="368"/>
      <c r="I23" s="368"/>
      <c r="J23" s="373">
        <v>13.7</v>
      </c>
      <c r="K23" s="368">
        <v>6.5</v>
      </c>
      <c r="L23" s="368" t="s">
        <v>790</v>
      </c>
      <c r="M23" s="368" t="s">
        <v>1532</v>
      </c>
      <c r="N23" s="368" t="s">
        <v>2404</v>
      </c>
      <c r="O23" s="459"/>
    </row>
    <row r="24" spans="1:15" s="180" customFormat="1" ht="12" customHeight="1" x14ac:dyDescent="0.2">
      <c r="A24" s="214" t="str">
        <f>IF(OR(E24="00",E24=""),"",IF(OR(C24="3011.10",C24="3012.10",C24="3013.10"),"05",IF(OR(C24="3008.10",C24="3008.11"),"00",IF(C24="3003.10","07",IF(OR(G24="DBFH",G24="DBFH - BG"),"10",IF(G24="Hochschule Dual","25",IF(ISERROR(FIND("BGJ",F24)),IF(B24&gt;=99500,VLOOKUP(B24,Maske!$I$23:$J$79,2,FALSE),VLOOKUP($E24,Maske!$I$19:$J$23,2,FALSE)),"06")))))))</f>
        <v>00</v>
      </c>
      <c r="B24" s="515">
        <v>1201</v>
      </c>
      <c r="C24" s="219" t="s">
        <v>372</v>
      </c>
      <c r="D24" s="212" t="str">
        <f t="shared" si="0"/>
        <v>1311</v>
      </c>
      <c r="E24" s="212" t="str">
        <f t="shared" si="1"/>
        <v>11</v>
      </c>
      <c r="F24" s="213" t="s">
        <v>1538</v>
      </c>
      <c r="G24" s="214"/>
      <c r="H24" s="214"/>
      <c r="I24" s="214"/>
      <c r="J24" s="215">
        <v>9.5</v>
      </c>
      <c r="K24" s="214">
        <v>4.5</v>
      </c>
      <c r="L24" s="214" t="s">
        <v>790</v>
      </c>
      <c r="M24" s="214" t="s">
        <v>1539</v>
      </c>
      <c r="N24" s="214" t="s">
        <v>1793</v>
      </c>
      <c r="O24" s="460"/>
    </row>
    <row r="25" spans="1:15" s="461" customFormat="1" x14ac:dyDescent="0.2">
      <c r="A25" s="368" t="str">
        <f>IF(OR(E25="00",E25=""),"",IF(OR(C25="3011.10",C25="3012.10",C25="3013.10"),"05",IF(OR(C25="3008.10",C25="3008.11"),"00",IF(C25="3003.10","07",IF(OR(G25="DBFH",G25="DBFH - BG"),"10",IF(G25="Hochschule Dual","25",IF(ISERROR(FIND("BGJ",F25)),IF(B25&gt;=99500,VLOOKUP(B25,Maske!$I$23:$J$79,2,FALSE),VLOOKUP($E25,Maske!$I$19:$J$23,2,FALSE)),"06")))))))</f>
        <v>00</v>
      </c>
      <c r="B25" s="444">
        <v>1201</v>
      </c>
      <c r="C25" s="445" t="s">
        <v>373</v>
      </c>
      <c r="D25" s="371" t="str">
        <f t="shared" si="0"/>
        <v>1311</v>
      </c>
      <c r="E25" s="371" t="str">
        <f t="shared" si="1"/>
        <v>12</v>
      </c>
      <c r="F25" s="372" t="s">
        <v>1538</v>
      </c>
      <c r="G25" s="368"/>
      <c r="H25" s="368">
        <v>9</v>
      </c>
      <c r="I25" s="368">
        <v>4</v>
      </c>
      <c r="J25" s="373">
        <v>9.5</v>
      </c>
      <c r="K25" s="368">
        <v>4.5</v>
      </c>
      <c r="L25" s="368" t="s">
        <v>790</v>
      </c>
      <c r="M25" s="368" t="s">
        <v>1539</v>
      </c>
      <c r="N25" s="368" t="s">
        <v>1793</v>
      </c>
      <c r="O25" s="460"/>
    </row>
    <row r="26" spans="1:15" s="180" customFormat="1" ht="12" customHeight="1" x14ac:dyDescent="0.2">
      <c r="A26" s="368" t="str">
        <f>IF(OR(E26="00",E26=""),"",IF(OR(C26="3011.10",C26="3012.10",C26="3013.10"),"05",IF(OR(C26="3008.10",C26="3008.11"),"00",IF(C26="3003.10","07",IF(OR(G26="DBFH",G26="DBFH - BG"),"10",IF(G26="Hochschule Dual","25",IF(ISERROR(FIND("BGJ",F26)),IF(B26&gt;=99500,VLOOKUP(B26,Maske!$I$23:$J$79,2,FALSE),VLOOKUP($E26,Maske!$I$19:$J$23,2,FALSE)),"06")))))))</f>
        <v>25</v>
      </c>
      <c r="B26" s="444">
        <v>1101</v>
      </c>
      <c r="C26" s="445" t="s">
        <v>410</v>
      </c>
      <c r="D26" s="371" t="str">
        <f t="shared" si="0"/>
        <v>1315</v>
      </c>
      <c r="E26" s="371" t="str">
        <f t="shared" si="1"/>
        <v>10</v>
      </c>
      <c r="F26" s="372" t="s">
        <v>792</v>
      </c>
      <c r="G26" s="368" t="s">
        <v>1222</v>
      </c>
      <c r="H26" s="368"/>
      <c r="I26" s="368"/>
      <c r="J26" s="373">
        <v>3.4</v>
      </c>
      <c r="K26" s="368">
        <v>0.8</v>
      </c>
      <c r="L26" s="368" t="s">
        <v>790</v>
      </c>
      <c r="M26" s="368"/>
      <c r="N26" s="368" t="s">
        <v>1222</v>
      </c>
      <c r="O26" s="460"/>
    </row>
    <row r="27" spans="1:15" s="180" customFormat="1" ht="12" customHeight="1" x14ac:dyDescent="0.2">
      <c r="A27" s="368" t="str">
        <f>IF(OR(E27="00",E27=""),"",IF(OR(C27="3011.10",C27="3012.10",C27="3013.10"),"05",IF(OR(C27="3008.10",C27="3008.11"),"00",IF(C27="3003.10","07",IF(OR(G27="DBFH",G27="DBFH - BG"),"10",IF(G27="Hochschule Dual","25",IF(ISERROR(FIND("BGJ",F27)),IF(B27&gt;=99500,VLOOKUP(B27,Maske!$I$23:$J$79,2,FALSE),VLOOKUP($E27,Maske!$I$19:$J$23,2,FALSE)),"06")))))))</f>
        <v>25</v>
      </c>
      <c r="B27" s="444">
        <v>1101</v>
      </c>
      <c r="C27" s="445" t="s">
        <v>409</v>
      </c>
      <c r="D27" s="371" t="str">
        <f t="shared" si="0"/>
        <v>1315</v>
      </c>
      <c r="E27" s="371" t="str">
        <f t="shared" si="1"/>
        <v>11</v>
      </c>
      <c r="F27" s="372" t="s">
        <v>792</v>
      </c>
      <c r="G27" s="368" t="s">
        <v>1222</v>
      </c>
      <c r="H27" s="368"/>
      <c r="I27" s="368"/>
      <c r="J27" s="373">
        <v>3.4</v>
      </c>
      <c r="K27" s="368">
        <v>0.8</v>
      </c>
      <c r="L27" s="368" t="s">
        <v>790</v>
      </c>
      <c r="M27" s="368"/>
      <c r="N27" s="368" t="s">
        <v>1222</v>
      </c>
      <c r="O27" s="460"/>
    </row>
    <row r="28" spans="1:15" s="217" customFormat="1" ht="12" customHeight="1" x14ac:dyDescent="0.2">
      <c r="A28" s="368" t="str">
        <f>IF(OR(E28="00",E28=""),"",IF(OR(C28="3011.10",C28="3012.10",C28="3013.10"),"05",IF(OR(C28="3008.10",C28="3008.11"),"00",IF(C28="3003.10","07",IF(OR(G28="DBFH",G28="DBFH - BG"),"10",IF(G28="Hochschule Dual","25",IF(ISERROR(FIND("BGJ",F28)),IF(B28&gt;=99500,VLOOKUP(B28,Maske!$I$23:$J$79,2,FALSE),VLOOKUP($E28,Maske!$I$19:$J$23,2,FALSE)),"06")))))))</f>
        <v>25</v>
      </c>
      <c r="B28" s="444">
        <v>1101</v>
      </c>
      <c r="C28" s="445" t="s">
        <v>411</v>
      </c>
      <c r="D28" s="371" t="str">
        <f t="shared" si="0"/>
        <v>1315</v>
      </c>
      <c r="E28" s="371" t="str">
        <f t="shared" si="1"/>
        <v>12</v>
      </c>
      <c r="F28" s="372" t="s">
        <v>792</v>
      </c>
      <c r="G28" s="368" t="s">
        <v>1222</v>
      </c>
      <c r="H28" s="368"/>
      <c r="I28" s="368"/>
      <c r="J28" s="373">
        <v>3.4</v>
      </c>
      <c r="K28" s="368">
        <v>0.8</v>
      </c>
      <c r="L28" s="368" t="s">
        <v>790</v>
      </c>
      <c r="M28" s="368"/>
      <c r="N28" s="368" t="s">
        <v>1222</v>
      </c>
      <c r="O28" s="459"/>
    </row>
    <row r="29" spans="1:15" s="180" customFormat="1" ht="12" customHeight="1" x14ac:dyDescent="0.2">
      <c r="A29" s="55" t="str">
        <f>IF(OR(E29="00",E29=""),"",IF(OR(C29="3011.10",C29="3012.10",C29="3013.10"),"05",IF(OR(C29="3008.10",C29="3008.11"),"00",IF(C29="3003.10","07",IF(OR(G29="DBFH",G29="DBFH - BG"),"10",IF(G29="Hochschule Dual","25",IF(ISERROR(FIND("BGJ",F29)),IF(B29&gt;=99500,VLOOKUP(B29,Maske!$I$23:$J$79,2,FALSE),VLOOKUP($E29,Maske!$I$19:$J$23,2,FALSE)),"06")))))))</f>
        <v>00</v>
      </c>
      <c r="B29" s="36">
        <v>5101</v>
      </c>
      <c r="C29" s="38" t="s">
        <v>1522</v>
      </c>
      <c r="D29" s="53" t="str">
        <f t="shared" si="0"/>
        <v>1320</v>
      </c>
      <c r="E29" s="53" t="str">
        <f t="shared" si="1"/>
        <v>10</v>
      </c>
      <c r="F29" s="54" t="s">
        <v>559</v>
      </c>
      <c r="G29" s="55"/>
      <c r="H29" s="55">
        <v>13</v>
      </c>
      <c r="I29" s="55">
        <v>3</v>
      </c>
      <c r="J29" s="179">
        <v>12.7</v>
      </c>
      <c r="K29" s="55">
        <v>2.9</v>
      </c>
      <c r="L29" s="55" t="s">
        <v>790</v>
      </c>
      <c r="M29" s="55" t="s">
        <v>5</v>
      </c>
      <c r="N29" s="55"/>
      <c r="O29" s="460"/>
    </row>
    <row r="30" spans="1:15" s="180" customFormat="1" ht="12" customHeight="1" x14ac:dyDescent="0.2">
      <c r="A30" s="55" t="str">
        <f>IF(OR(E30="00",E30=""),"",IF(OR(C30="3011.10",C30="3012.10",C30="3013.10"),"05",IF(OR(C30="3008.10",C30="3008.11"),"00",IF(C30="3003.10","07",IF(OR(G30="DBFH",G30="DBFH - BG"),"10",IF(G30="Hochschule Dual","25",IF(ISERROR(FIND("BGJ",F30)),IF(B30&gt;=99500,VLOOKUP(B30,Maske!$I$23:$J$79,2,FALSE),VLOOKUP($E30,Maske!$I$19:$J$23,2,FALSE)),"06")))))))</f>
        <v>00</v>
      </c>
      <c r="B30" s="36">
        <v>5101</v>
      </c>
      <c r="C30" s="38" t="s">
        <v>1540</v>
      </c>
      <c r="D30" s="53" t="str">
        <f t="shared" si="0"/>
        <v>1320</v>
      </c>
      <c r="E30" s="53" t="str">
        <f t="shared" si="1"/>
        <v>11</v>
      </c>
      <c r="F30" s="54" t="s">
        <v>559</v>
      </c>
      <c r="G30" s="55"/>
      <c r="H30" s="55">
        <v>9</v>
      </c>
      <c r="I30" s="55">
        <v>2</v>
      </c>
      <c r="J30" s="179">
        <v>11.6</v>
      </c>
      <c r="K30" s="55">
        <v>2.4</v>
      </c>
      <c r="L30" s="55" t="s">
        <v>790</v>
      </c>
      <c r="M30" s="55" t="s">
        <v>5</v>
      </c>
      <c r="N30" s="55"/>
      <c r="O30" s="460"/>
    </row>
    <row r="31" spans="1:15" s="180" customFormat="1" ht="12" customHeight="1" x14ac:dyDescent="0.2">
      <c r="A31" s="55" t="str">
        <f>IF(OR(E31="00",E31=""),"",IF(OR(C31="3011.10",C31="3012.10",C31="3013.10"),"05",IF(OR(C31="3008.10",C31="3008.11"),"00",IF(C31="3003.10","07",IF(OR(G31="DBFH",G31="DBFH - BG"),"10",IF(G31="Hochschule Dual","25",IF(ISERROR(FIND("BGJ",F31)),IF(B31&gt;=99500,VLOOKUP(B31,Maske!$I$23:$J$79,2,FALSE),VLOOKUP($E31,Maske!$I$19:$J$23,2,FALSE)),"06")))))))</f>
        <v>00</v>
      </c>
      <c r="B31" s="36">
        <v>5102</v>
      </c>
      <c r="C31" s="38" t="s">
        <v>1522</v>
      </c>
      <c r="D31" s="53" t="str">
        <f t="shared" si="0"/>
        <v>1320</v>
      </c>
      <c r="E31" s="53" t="str">
        <f t="shared" si="1"/>
        <v>10</v>
      </c>
      <c r="F31" s="54" t="s">
        <v>560</v>
      </c>
      <c r="G31" s="55"/>
      <c r="H31" s="55">
        <v>13</v>
      </c>
      <c r="I31" s="55">
        <v>3</v>
      </c>
      <c r="J31" s="179">
        <v>12.7</v>
      </c>
      <c r="K31" s="55">
        <v>2.9</v>
      </c>
      <c r="L31" s="55" t="s">
        <v>790</v>
      </c>
      <c r="N31" s="55"/>
      <c r="O31" s="460"/>
    </row>
    <row r="32" spans="1:15" s="180" customFormat="1" ht="12" customHeight="1" x14ac:dyDescent="0.2">
      <c r="A32" s="368" t="str">
        <f>IF(OR(E32="00",E32=""),"",IF(OR(C32="3011.10",C32="3012.10",C32="3013.10"),"05",IF(OR(C32="3008.10",C32="3008.11"),"00",IF(C32="3003.10","07",IF(OR(G32="DBFH",G32="DBFH - BG"),"10",IF(G32="Hochschule Dual","25",IF(ISERROR(FIND("BGJ",F32)),IF(B32&gt;=99500,VLOOKUP(B32,Maske!$I$23:$J$79,2,FALSE),VLOOKUP($E32,Maske!$I$19:$J$23,2,FALSE)),"06")))))))</f>
        <v>00</v>
      </c>
      <c r="B32" s="444">
        <v>5102</v>
      </c>
      <c r="C32" s="445" t="s">
        <v>1540</v>
      </c>
      <c r="D32" s="371" t="str">
        <f t="shared" si="0"/>
        <v>1320</v>
      </c>
      <c r="E32" s="371" t="str">
        <f t="shared" si="1"/>
        <v>11</v>
      </c>
      <c r="F32" s="372" t="s">
        <v>560</v>
      </c>
      <c r="G32" s="368"/>
      <c r="H32" s="368">
        <v>9</v>
      </c>
      <c r="I32" s="368">
        <v>2</v>
      </c>
      <c r="J32" s="373">
        <v>11.6</v>
      </c>
      <c r="K32" s="368">
        <v>2.4</v>
      </c>
      <c r="L32" s="368" t="s">
        <v>790</v>
      </c>
      <c r="M32" s="368"/>
      <c r="N32" s="368"/>
      <c r="O32" s="460"/>
    </row>
    <row r="33" spans="1:15" s="180" customFormat="1" ht="12" customHeight="1" x14ac:dyDescent="0.2">
      <c r="A33" s="368" t="str">
        <f>IF(OR(E33="00",E33=""),"",IF(OR(C33="3011.10",C33="3012.10",C33="3013.10"),"05",IF(OR(C33="3008.10",C33="3008.11"),"00",IF(C33="3003.10","07",IF(OR(G33="DBFH",G33="DBFH - BG"),"10",IF(G33="Hochschule Dual","25",IF(ISERROR(FIND("BGJ",F33)),IF(B33&gt;=99500,VLOOKUP(B33,Maske!$I$23:$J$79,2,FALSE),VLOOKUP($E33,Maske!$I$19:$J$23,2,FALSE)),"06")))))))</f>
        <v>00</v>
      </c>
      <c r="B33" s="444">
        <v>5102</v>
      </c>
      <c r="C33" s="445" t="s">
        <v>1553</v>
      </c>
      <c r="D33" s="371" t="str">
        <f t="shared" si="0"/>
        <v>1320</v>
      </c>
      <c r="E33" s="371" t="str">
        <f t="shared" si="1"/>
        <v>12</v>
      </c>
      <c r="F33" s="372" t="s">
        <v>560</v>
      </c>
      <c r="G33" s="368"/>
      <c r="H33" s="368">
        <v>9</v>
      </c>
      <c r="I33" s="368">
        <v>2</v>
      </c>
      <c r="J33" s="373">
        <v>10.5</v>
      </c>
      <c r="K33" s="368">
        <v>1.9</v>
      </c>
      <c r="L33" s="368" t="s">
        <v>790</v>
      </c>
      <c r="M33" s="368"/>
      <c r="N33" s="368"/>
      <c r="O33" s="460"/>
    </row>
    <row r="34" spans="1:15" s="180" customFormat="1" ht="13.15" customHeight="1" x14ac:dyDescent="0.2">
      <c r="A34" s="55" t="str">
        <f>IF(OR(E34="00",E34=""),"",IF(OR(C34="3011.10",C34="3012.10",C34="3013.10"),"05",IF(OR(C34="3008.10",C34="3008.11"),"00",IF(C34="3003.10","07",IF(OR(G34="DBFH",G34="DBFH - BG"),"10",IF(G34="Hochschule Dual","25",IF(ISERROR(FIND("BGJ",F34)),IF(B34&gt;=99500,VLOOKUP(B34,Maske!$I$23:$J$79,2,FALSE),VLOOKUP($E34,Maske!$I$19:$J$23,2,FALSE)),"06")))))))</f>
        <v>00</v>
      </c>
      <c r="B34" s="36">
        <v>5103</v>
      </c>
      <c r="C34" s="38" t="s">
        <v>1522</v>
      </c>
      <c r="D34" s="53" t="str">
        <f t="shared" si="0"/>
        <v>1320</v>
      </c>
      <c r="E34" s="53" t="str">
        <f t="shared" si="1"/>
        <v>10</v>
      </c>
      <c r="F34" s="54" t="s">
        <v>561</v>
      </c>
      <c r="G34" s="55"/>
      <c r="H34" s="55">
        <v>13</v>
      </c>
      <c r="I34" s="55">
        <v>3</v>
      </c>
      <c r="J34" s="179">
        <v>12.7</v>
      </c>
      <c r="K34" s="55">
        <v>2.9</v>
      </c>
      <c r="L34" s="55" t="s">
        <v>790</v>
      </c>
      <c r="M34" s="55" t="s">
        <v>6</v>
      </c>
      <c r="N34" s="55"/>
      <c r="O34" s="460"/>
    </row>
    <row r="35" spans="1:15" s="180" customFormat="1" ht="12" customHeight="1" x14ac:dyDescent="0.2">
      <c r="A35" s="55" t="str">
        <f>IF(OR(E35="00",E35=""),"",IF(OR(C35="3011.10",C35="3012.10",C35="3013.10"),"05",IF(OR(C35="3008.10",C35="3008.11"),"00",IF(C35="3003.10","07",IF(OR(G35="DBFH",G35="DBFH - BG"),"10",IF(G35="Hochschule Dual","25",IF(ISERROR(FIND("BGJ",F35)),IF(B35&gt;=99500,VLOOKUP(B35,Maske!$I$23:$J$79,2,FALSE),VLOOKUP($E35,Maske!$I$19:$J$23,2,FALSE)),"06")))))))</f>
        <v>00</v>
      </c>
      <c r="B35" s="36">
        <v>5104</v>
      </c>
      <c r="C35" s="38" t="s">
        <v>1522</v>
      </c>
      <c r="D35" s="53" t="str">
        <f t="shared" si="0"/>
        <v>1320</v>
      </c>
      <c r="E35" s="53" t="str">
        <f t="shared" si="1"/>
        <v>10</v>
      </c>
      <c r="F35" s="54" t="s">
        <v>562</v>
      </c>
      <c r="G35" s="55"/>
      <c r="H35" s="55">
        <v>13</v>
      </c>
      <c r="I35" s="55">
        <v>3</v>
      </c>
      <c r="J35" s="179">
        <v>12.7</v>
      </c>
      <c r="K35" s="55">
        <v>2.9</v>
      </c>
      <c r="L35" s="55" t="s">
        <v>790</v>
      </c>
      <c r="M35" s="55"/>
      <c r="N35" s="55"/>
      <c r="O35" s="460"/>
    </row>
    <row r="36" spans="1:15" s="180" customFormat="1" ht="12" customHeight="1" x14ac:dyDescent="0.2">
      <c r="A36" s="368" t="str">
        <f>IF(OR(E36="00",E36=""),"",IF(OR(C36="3011.10",C36="3012.10",C36="3013.10"),"05",IF(OR(C36="3008.10",C36="3008.11"),"00",IF(C36="3003.10","07",IF(OR(G36="DBFH",G36="DBFH - BG"),"10",IF(G36="Hochschule Dual","25",IF(ISERROR(FIND("BGJ",F36)),IF(B36&gt;=99500,VLOOKUP(B36,Maske!$I$23:$J$79,2,FALSE),VLOOKUP($E36,Maske!$I$19:$J$23,2,FALSE)),"06")))))))</f>
        <v>00</v>
      </c>
      <c r="B36" s="444">
        <v>5104</v>
      </c>
      <c r="C36" s="445" t="s">
        <v>1540</v>
      </c>
      <c r="D36" s="371" t="str">
        <f t="shared" si="0"/>
        <v>1320</v>
      </c>
      <c r="E36" s="371" t="str">
        <f t="shared" si="1"/>
        <v>11</v>
      </c>
      <c r="F36" s="372" t="s">
        <v>562</v>
      </c>
      <c r="G36" s="368"/>
      <c r="H36" s="368">
        <v>9</v>
      </c>
      <c r="I36" s="368">
        <v>2</v>
      </c>
      <c r="J36" s="373">
        <v>11.6</v>
      </c>
      <c r="K36" s="368">
        <v>2.4</v>
      </c>
      <c r="L36" s="368" t="s">
        <v>790</v>
      </c>
      <c r="M36" s="368"/>
      <c r="N36" s="368"/>
    </row>
    <row r="37" spans="1:15" s="180" customFormat="1" ht="12" customHeight="1" x14ac:dyDescent="0.2">
      <c r="A37" s="368" t="str">
        <f>IF(OR(E37="00",E37=""),"",IF(OR(C37="3011.10",C37="3012.10",C37="3013.10"),"05",IF(OR(C37="3008.10",C37="3008.11"),"00",IF(C37="3003.10","07",IF(OR(G37="DBFH",G37="DBFH - BG"),"10",IF(G37="Hochschule Dual","25",IF(ISERROR(FIND("BGJ",F37)),IF(B37&gt;=99500,VLOOKUP(B37,Maske!$I$23:$J$79,2,FALSE),VLOOKUP($E37,Maske!$I$19:$J$23,2,FALSE)),"06")))))))</f>
        <v>00</v>
      </c>
      <c r="B37" s="444">
        <v>5104</v>
      </c>
      <c r="C37" s="445" t="s">
        <v>1553</v>
      </c>
      <c r="D37" s="371" t="str">
        <f t="shared" si="0"/>
        <v>1320</v>
      </c>
      <c r="E37" s="371" t="str">
        <f t="shared" si="1"/>
        <v>12</v>
      </c>
      <c r="F37" s="372" t="s">
        <v>562</v>
      </c>
      <c r="G37" s="368"/>
      <c r="H37" s="368">
        <v>9</v>
      </c>
      <c r="I37" s="368">
        <v>2</v>
      </c>
      <c r="J37" s="373">
        <v>10.5</v>
      </c>
      <c r="K37" s="368">
        <v>1.9</v>
      </c>
      <c r="L37" s="368" t="s">
        <v>790</v>
      </c>
      <c r="M37" s="368"/>
      <c r="N37" s="368"/>
      <c r="O37" s="460"/>
    </row>
    <row r="38" spans="1:15" s="180" customFormat="1" ht="12" customHeight="1" x14ac:dyDescent="0.2">
      <c r="A38" s="55" t="str">
        <f>IF(OR(E38="00",E38=""),"",IF(OR(C38="3011.10",C38="3012.10",C38="3013.10"),"05",IF(OR(C38="3008.10",C38="3008.11"),"00",IF(C38="3003.10","07",IF(OR(G38="DBFH",G38="DBFH - BG"),"10",IF(G38="Hochschule Dual","25",IF(ISERROR(FIND("BGJ",F38)),IF(B38&gt;=99500,VLOOKUP(B38,Maske!$I$23:$J$79,2,FALSE),VLOOKUP($E38,Maske!$I$19:$J$23,2,FALSE)),"06")))))))</f>
        <v>00</v>
      </c>
      <c r="B38" s="36">
        <v>5105</v>
      </c>
      <c r="C38" s="38" t="s">
        <v>1522</v>
      </c>
      <c r="D38" s="53" t="str">
        <f t="shared" si="0"/>
        <v>1320</v>
      </c>
      <c r="E38" s="53" t="str">
        <f t="shared" si="1"/>
        <v>10</v>
      </c>
      <c r="F38" s="54" t="s">
        <v>563</v>
      </c>
      <c r="G38" s="55"/>
      <c r="H38" s="55">
        <v>13</v>
      </c>
      <c r="I38" s="55">
        <v>3</v>
      </c>
      <c r="J38" s="179">
        <v>12.7</v>
      </c>
      <c r="K38" s="55">
        <v>2.9</v>
      </c>
      <c r="L38" s="55" t="s">
        <v>790</v>
      </c>
      <c r="M38" s="55" t="s">
        <v>2160</v>
      </c>
      <c r="N38" s="55"/>
      <c r="O38" s="460"/>
    </row>
    <row r="39" spans="1:15" s="180" customFormat="1" ht="12" customHeight="1" x14ac:dyDescent="0.2">
      <c r="A39" s="55" t="str">
        <f>IF(OR(E39="00",E39=""),"",IF(OR(C39="3011.10",C39="3012.10",C39="3013.10"),"05",IF(OR(C39="3008.10",C39="3008.11"),"00",IF(C39="3003.10","07",IF(OR(G39="DBFH",G39="DBFH - BG"),"10",IF(G39="Hochschule Dual","25",IF(ISERROR(FIND("BGJ",F39)),IF(B39&gt;=99500,VLOOKUP(B39,Maske!$I$23:$J$79,2,FALSE),VLOOKUP($E39,Maske!$I$19:$J$23,2,FALSE)),"06")))))))</f>
        <v>00</v>
      </c>
      <c r="B39" s="36">
        <v>5106</v>
      </c>
      <c r="C39" s="38" t="s">
        <v>1522</v>
      </c>
      <c r="D39" s="53" t="str">
        <f t="shared" si="0"/>
        <v>1320</v>
      </c>
      <c r="E39" s="53" t="str">
        <f t="shared" si="1"/>
        <v>10</v>
      </c>
      <c r="F39" s="54" t="s">
        <v>564</v>
      </c>
      <c r="G39" s="55"/>
      <c r="H39" s="55">
        <v>13</v>
      </c>
      <c r="I39" s="55">
        <v>3</v>
      </c>
      <c r="J39" s="179">
        <v>12.7</v>
      </c>
      <c r="K39" s="55">
        <v>2.9</v>
      </c>
      <c r="L39" s="55" t="s">
        <v>790</v>
      </c>
      <c r="M39" s="55"/>
      <c r="N39" s="55"/>
      <c r="O39" s="460"/>
    </row>
    <row r="40" spans="1:15" s="180" customFormat="1" ht="12" customHeight="1" x14ac:dyDescent="0.2">
      <c r="A40" s="368" t="str">
        <f>IF(OR(E40="00",E40=""),"",IF(OR(C40="3011.10",C40="3012.10",C40="3013.10"),"05",IF(OR(C40="3008.10",C40="3008.11"),"00",IF(C40="3003.10","07",IF(OR(G40="DBFH",G40="DBFH - BG"),"10",IF(G40="Hochschule Dual","25",IF(ISERROR(FIND("BGJ",F40)),IF(B40&gt;=99500,VLOOKUP(B40,Maske!$I$23:$J$79,2,FALSE),VLOOKUP($E40,Maske!$I$19:$J$23,2,FALSE)),"06")))))))</f>
        <v>00</v>
      </c>
      <c r="B40" s="444">
        <v>5106</v>
      </c>
      <c r="C40" s="445" t="s">
        <v>1540</v>
      </c>
      <c r="D40" s="371" t="str">
        <f t="shared" si="0"/>
        <v>1320</v>
      </c>
      <c r="E40" s="371" t="str">
        <f t="shared" si="1"/>
        <v>11</v>
      </c>
      <c r="F40" s="372" t="s">
        <v>564</v>
      </c>
      <c r="G40" s="368"/>
      <c r="H40" s="368">
        <v>9</v>
      </c>
      <c r="I40" s="368">
        <v>2</v>
      </c>
      <c r="J40" s="373">
        <v>11.6</v>
      </c>
      <c r="K40" s="368">
        <v>2.4</v>
      </c>
      <c r="L40" s="368" t="s">
        <v>790</v>
      </c>
      <c r="M40" s="368"/>
      <c r="N40" s="368"/>
      <c r="O40" s="460"/>
    </row>
    <row r="41" spans="1:15" s="180" customFormat="1" ht="12" customHeight="1" x14ac:dyDescent="0.2">
      <c r="A41" s="368" t="str">
        <f>IF(OR(E41="00",E41=""),"",IF(OR(C41="3011.10",C41="3012.10",C41="3013.10"),"05",IF(OR(C41="3008.10",C41="3008.11"),"00",IF(C41="3003.10","07",IF(OR(G41="DBFH",G41="DBFH - BG"),"10",IF(G41="Hochschule Dual","25",IF(ISERROR(FIND("BGJ",F41)),IF(B41&gt;=99500,VLOOKUP(B41,Maske!$I$23:$J$79,2,FALSE),VLOOKUP($E41,Maske!$I$19:$J$23,2,FALSE)),"06")))))))</f>
        <v>00</v>
      </c>
      <c r="B41" s="444">
        <v>5106</v>
      </c>
      <c r="C41" s="445" t="s">
        <v>1553</v>
      </c>
      <c r="D41" s="371" t="str">
        <f t="shared" si="0"/>
        <v>1320</v>
      </c>
      <c r="E41" s="371" t="str">
        <f t="shared" si="1"/>
        <v>12</v>
      </c>
      <c r="F41" s="372" t="s">
        <v>564</v>
      </c>
      <c r="G41" s="368"/>
      <c r="H41" s="368">
        <v>9</v>
      </c>
      <c r="I41" s="368">
        <v>2</v>
      </c>
      <c r="J41" s="373">
        <v>10.5</v>
      </c>
      <c r="K41" s="368">
        <v>1.9</v>
      </c>
      <c r="L41" s="368" t="s">
        <v>790</v>
      </c>
      <c r="M41" s="368"/>
      <c r="N41" s="368"/>
      <c r="O41" s="460"/>
    </row>
    <row r="42" spans="1:15" s="180" customFormat="1" ht="12" customHeight="1" x14ac:dyDescent="0.2">
      <c r="A42" s="55" t="str">
        <f>IF(OR(E42="00",E42=""),"",IF(OR(C42="3011.10",C42="3012.10",C42="3013.10"),"05",IF(OR(C42="3008.10",C42="3008.11"),"00",IF(C42="3003.10","07",IF(OR(G42="DBFH",G42="DBFH - BG"),"10",IF(G42="Hochschule Dual","25",IF(ISERROR(FIND("BGJ",F42)),IF(B42&gt;=99500,VLOOKUP(B42,Maske!$I$23:$J$79,2,FALSE),VLOOKUP($E42,Maske!$I$19:$J$23,2,FALSE)),"06")))))))</f>
        <v>00</v>
      </c>
      <c r="B42" s="36">
        <v>5107</v>
      </c>
      <c r="C42" s="38" t="s">
        <v>1522</v>
      </c>
      <c r="D42" s="53" t="str">
        <f t="shared" si="0"/>
        <v>1320</v>
      </c>
      <c r="E42" s="53" t="str">
        <f t="shared" si="1"/>
        <v>10</v>
      </c>
      <c r="F42" s="54" t="s">
        <v>565</v>
      </c>
      <c r="G42" s="55"/>
      <c r="H42" s="55">
        <v>13</v>
      </c>
      <c r="I42" s="55">
        <v>3</v>
      </c>
      <c r="J42" s="179">
        <v>12.7</v>
      </c>
      <c r="K42" s="55">
        <v>2.9</v>
      </c>
      <c r="L42" s="55" t="s">
        <v>790</v>
      </c>
      <c r="M42" s="55"/>
      <c r="N42" s="55"/>
      <c r="O42" s="460"/>
    </row>
    <row r="43" spans="1:15" s="180" customFormat="1" ht="12" customHeight="1" x14ac:dyDescent="0.2">
      <c r="A43" s="368" t="str">
        <f>IF(OR(E43="00",E43=""),"",IF(OR(C43="3011.10",C43="3012.10",C43="3013.10"),"05",IF(OR(C43="3008.10",C43="3008.11"),"00",IF(C43="3003.10","07",IF(OR(G43="DBFH",G43="DBFH - BG"),"10",IF(G43="Hochschule Dual","25",IF(ISERROR(FIND("BGJ",F43)),IF(B43&gt;=99500,VLOOKUP(B43,Maske!$I$23:$J$79,2,FALSE),VLOOKUP($E43,Maske!$I$19:$J$23,2,FALSE)),"06")))))))</f>
        <v>00</v>
      </c>
      <c r="B43" s="444">
        <v>5107</v>
      </c>
      <c r="C43" s="445" t="s">
        <v>1540</v>
      </c>
      <c r="D43" s="371" t="str">
        <f t="shared" si="0"/>
        <v>1320</v>
      </c>
      <c r="E43" s="371" t="str">
        <f t="shared" si="1"/>
        <v>11</v>
      </c>
      <c r="F43" s="372" t="s">
        <v>565</v>
      </c>
      <c r="G43" s="368"/>
      <c r="H43" s="368">
        <v>9</v>
      </c>
      <c r="I43" s="368">
        <v>2</v>
      </c>
      <c r="J43" s="373">
        <v>11.6</v>
      </c>
      <c r="K43" s="368">
        <v>2.4</v>
      </c>
      <c r="L43" s="368" t="s">
        <v>790</v>
      </c>
      <c r="M43" s="368"/>
      <c r="N43" s="368"/>
      <c r="O43" s="460"/>
    </row>
    <row r="44" spans="1:15" s="180" customFormat="1" ht="12" customHeight="1" x14ac:dyDescent="0.2">
      <c r="A44" s="368" t="str">
        <f>IF(OR(E44="00",E44=""),"",IF(OR(C44="3011.10",C44="3012.10",C44="3013.10"),"05",IF(OR(C44="3008.10",C44="3008.11"),"00",IF(C44="3003.10","07",IF(OR(G44="DBFH",G44="DBFH - BG"),"10",IF(G44="Hochschule Dual","25",IF(ISERROR(FIND("BGJ",F44)),IF(B44&gt;=99500,VLOOKUP(B44,Maske!$I$23:$J$79,2,FALSE),VLOOKUP($E44,Maske!$I$19:$J$23,2,FALSE)),"06")))))))</f>
        <v>00</v>
      </c>
      <c r="B44" s="444">
        <v>5107</v>
      </c>
      <c r="C44" s="445" t="s">
        <v>1553</v>
      </c>
      <c r="D44" s="371" t="str">
        <f t="shared" si="0"/>
        <v>1320</v>
      </c>
      <c r="E44" s="371" t="str">
        <f t="shared" si="1"/>
        <v>12</v>
      </c>
      <c r="F44" s="372" t="s">
        <v>565</v>
      </c>
      <c r="G44" s="368"/>
      <c r="H44" s="368">
        <v>9</v>
      </c>
      <c r="I44" s="368">
        <v>2</v>
      </c>
      <c r="J44" s="373">
        <v>10.5</v>
      </c>
      <c r="K44" s="368">
        <v>1.9</v>
      </c>
      <c r="L44" s="368" t="s">
        <v>790</v>
      </c>
      <c r="M44" s="368"/>
      <c r="N44" s="368"/>
      <c r="O44" s="460"/>
    </row>
    <row r="45" spans="1:15" s="180" customFormat="1" ht="12" customHeight="1" x14ac:dyDescent="0.2">
      <c r="A45" s="368" t="str">
        <f>IF(OR(E45="00",E45=""),"",IF(OR(C45="3011.10",C45="3012.10",C45="3013.10"),"05",IF(OR(C45="3008.10",C45="3008.11"),"00",IF(C45="3003.10","07",IF(OR(G45="DBFH",G45="DBFH - BG"),"10",IF(G45="Hochschule Dual","25",IF(ISERROR(FIND("BGJ",F45)),IF(B45&gt;=99500,VLOOKUP(B45,Maske!$I$23:$J$79,2,FALSE),VLOOKUP($E45,Maske!$I$19:$J$23,2,FALSE)),"06")))))))</f>
        <v>00</v>
      </c>
      <c r="B45" s="444">
        <v>5103</v>
      </c>
      <c r="C45" s="445" t="s">
        <v>1541</v>
      </c>
      <c r="D45" s="371" t="str">
        <f t="shared" si="0"/>
        <v>1321</v>
      </c>
      <c r="E45" s="371" t="str">
        <f t="shared" si="1"/>
        <v>11</v>
      </c>
      <c r="F45" s="372" t="s">
        <v>561</v>
      </c>
      <c r="G45" s="368"/>
      <c r="H45" s="368">
        <v>13</v>
      </c>
      <c r="I45" s="368">
        <v>3</v>
      </c>
      <c r="J45" s="373">
        <v>11.6</v>
      </c>
      <c r="K45" s="368">
        <v>2.4</v>
      </c>
      <c r="L45" s="368" t="s">
        <v>790</v>
      </c>
      <c r="M45" s="368" t="s">
        <v>6</v>
      </c>
      <c r="N45" s="368"/>
      <c r="O45" s="460"/>
    </row>
    <row r="46" spans="1:15" s="180" customFormat="1" ht="12" customHeight="1" x14ac:dyDescent="0.2">
      <c r="A46" s="368" t="str">
        <f>IF(OR(E46="00",E46=""),"",IF(OR(C46="3011.10",C46="3012.10",C46="3013.10"),"05",IF(OR(C46="3008.10",C46="3008.11"),"00",IF(C46="3003.10","07",IF(OR(G46="DBFH",G46="DBFH - BG"),"10",IF(G46="Hochschule Dual","25",IF(ISERROR(FIND("BGJ",F46)),IF(B46&gt;=99500,VLOOKUP(B46,Maske!$I$23:$J$79,2,FALSE),VLOOKUP($E46,Maske!$I$19:$J$23,2,FALSE)),"06")))))))</f>
        <v>00</v>
      </c>
      <c r="B46" s="444">
        <v>5103</v>
      </c>
      <c r="C46" s="445" t="s">
        <v>1554</v>
      </c>
      <c r="D46" s="371" t="str">
        <f t="shared" si="0"/>
        <v>1321</v>
      </c>
      <c r="E46" s="371" t="str">
        <f t="shared" si="1"/>
        <v>12</v>
      </c>
      <c r="F46" s="372" t="s">
        <v>561</v>
      </c>
      <c r="G46" s="368"/>
      <c r="H46" s="368">
        <v>9</v>
      </c>
      <c r="I46" s="368">
        <v>2</v>
      </c>
      <c r="J46" s="373">
        <v>10.5</v>
      </c>
      <c r="K46" s="368">
        <v>1.9</v>
      </c>
      <c r="L46" s="368" t="s">
        <v>790</v>
      </c>
      <c r="M46" s="368" t="s">
        <v>6</v>
      </c>
      <c r="N46" s="368"/>
      <c r="O46" s="460"/>
    </row>
    <row r="47" spans="1:15" s="180" customFormat="1" ht="12" customHeight="1" x14ac:dyDescent="0.2">
      <c r="A47" s="55" t="str">
        <f>IF(OR(E47="00",E47=""),"",IF(OR(C47="3011.10",C47="3012.10",C47="3013.10"),"05",IF(OR(C47="3008.10",C47="3008.11"),"00",IF(C47="3003.10","07",IF(OR(G47="DBFH",G47="DBFH - BG"),"10",IF(G47="Hochschule Dual","25",IF(ISERROR(FIND("BGJ",F47)),IF(B47&gt;=99500,VLOOKUP(B47,Maske!$I$23:$J$79,2,FALSE),VLOOKUP($E47,Maske!$I$19:$J$23,2,FALSE)),"06")))))))</f>
        <v>00</v>
      </c>
      <c r="B47" s="36">
        <v>5101</v>
      </c>
      <c r="C47" s="38" t="s">
        <v>1555</v>
      </c>
      <c r="D47" s="53" t="str">
        <f t="shared" si="0"/>
        <v>1322</v>
      </c>
      <c r="E47" s="53" t="str">
        <f t="shared" si="1"/>
        <v>12</v>
      </c>
      <c r="F47" s="54" t="s">
        <v>559</v>
      </c>
      <c r="G47" s="55"/>
      <c r="H47" s="55">
        <v>9</v>
      </c>
      <c r="I47" s="55">
        <v>2</v>
      </c>
      <c r="J47" s="179">
        <v>10.5</v>
      </c>
      <c r="K47" s="55">
        <v>1.9</v>
      </c>
      <c r="L47" s="55" t="s">
        <v>790</v>
      </c>
      <c r="M47" s="55" t="s">
        <v>5</v>
      </c>
      <c r="N47" s="55"/>
      <c r="O47" s="460"/>
    </row>
    <row r="48" spans="1:15" s="180" customFormat="1" ht="12" customHeight="1" x14ac:dyDescent="0.2">
      <c r="A48" s="55" t="str">
        <f>IF(OR(E48="00",E48=""),"",IF(OR(C48="3011.10",C48="3012.10",C48="3013.10"),"05",IF(OR(C48="3008.10",C48="3008.11"),"00",IF(C48="3003.10","07",IF(OR(G48="DBFH",G48="DBFH - BG"),"10",IF(G48="Hochschule Dual","25",IF(ISERROR(FIND("BGJ",F48)),IF(B48&gt;=99500,VLOOKUP(B48,Maske!$I$23:$J$79,2,FALSE),VLOOKUP($E48,Maske!$I$19:$J$23,2,FALSE)),"06")))))))</f>
        <v>00</v>
      </c>
      <c r="B48" s="36">
        <v>5105</v>
      </c>
      <c r="C48" s="38" t="s">
        <v>1542</v>
      </c>
      <c r="D48" s="53" t="str">
        <f t="shared" si="0"/>
        <v>1323</v>
      </c>
      <c r="E48" s="53" t="str">
        <f t="shared" si="1"/>
        <v>11</v>
      </c>
      <c r="F48" s="54" t="s">
        <v>563</v>
      </c>
      <c r="G48" s="55"/>
      <c r="H48" s="55"/>
      <c r="I48" s="55"/>
      <c r="J48" s="179"/>
      <c r="K48" s="55"/>
      <c r="L48" s="55" t="s">
        <v>790</v>
      </c>
      <c r="M48" s="55" t="s">
        <v>2160</v>
      </c>
      <c r="N48" s="55"/>
      <c r="O48" s="460"/>
    </row>
    <row r="49" spans="1:15" s="180" customFormat="1" ht="12" customHeight="1" x14ac:dyDescent="0.2">
      <c r="A49" s="55" t="str">
        <f>IF(OR(E49="00",E49=""),"",IF(OR(C49="3011.10",C49="3012.10",C49="3013.10"),"05",IF(OR(C49="3008.10",C49="3008.11"),"00",IF(C49="3003.10","07",IF(OR(G49="DBFH",G49="DBFH - BG"),"10",IF(G49="Hochschule Dual","25",IF(ISERROR(FIND("BGJ",F49)),IF(B49&gt;=99500,VLOOKUP(B49,Maske!$I$23:$J$79,2,FALSE),VLOOKUP($E49,Maske!$I$19:$J$23,2,FALSE)),"06")))))))</f>
        <v>00</v>
      </c>
      <c r="B49" s="36">
        <v>5105</v>
      </c>
      <c r="C49" s="38" t="s">
        <v>1556</v>
      </c>
      <c r="D49" s="53" t="str">
        <f t="shared" si="0"/>
        <v>1323</v>
      </c>
      <c r="E49" s="53" t="str">
        <f t="shared" si="1"/>
        <v>12</v>
      </c>
      <c r="F49" s="54" t="s">
        <v>563</v>
      </c>
      <c r="G49" s="55"/>
      <c r="H49" s="55"/>
      <c r="I49" s="55"/>
      <c r="J49" s="179"/>
      <c r="K49" s="55"/>
      <c r="L49" s="55" t="s">
        <v>790</v>
      </c>
      <c r="M49" s="55" t="s">
        <v>2160</v>
      </c>
      <c r="N49" s="55"/>
      <c r="O49" s="460"/>
    </row>
    <row r="50" spans="1:15" s="180" customFormat="1" ht="12" customHeight="1" x14ac:dyDescent="0.2">
      <c r="A50" s="55" t="str">
        <f>IF(OR(E50="00",E50=""),"",IF(OR(C50="3011.10",C50="3012.10",C50="3013.10"),"05",IF(OR(C50="3008.10",C50="3008.11"),"00",IF(C50="3003.10","07",IF(OR(G50="DBFH",G50="DBFH - BG"),"10",IF(G50="Hochschule Dual","25",IF(ISERROR(FIND("BGJ",F50)),IF(B50&gt;=99500,VLOOKUP(B50,Maske!$I$23:$J$79,2,FALSE),VLOOKUP($E50,Maske!$I$19:$J$23,2,FALSE)),"06")))))))</f>
        <v>00</v>
      </c>
      <c r="B50" s="36">
        <v>5101</v>
      </c>
      <c r="C50" s="38" t="s">
        <v>1453</v>
      </c>
      <c r="D50" s="53" t="str">
        <f t="shared" si="0"/>
        <v>1325</v>
      </c>
      <c r="E50" s="53" t="str">
        <f t="shared" si="1"/>
        <v>10</v>
      </c>
      <c r="F50" s="54" t="s">
        <v>559</v>
      </c>
      <c r="G50" s="55" t="s">
        <v>1951</v>
      </c>
      <c r="H50" s="55">
        <v>17</v>
      </c>
      <c r="I50" s="55">
        <v>9</v>
      </c>
      <c r="J50" s="55">
        <v>12.7</v>
      </c>
      <c r="K50" s="55">
        <v>5.5</v>
      </c>
      <c r="L50" s="55" t="s">
        <v>790</v>
      </c>
      <c r="M50" s="55" t="s">
        <v>5</v>
      </c>
      <c r="N50" s="55" t="s">
        <v>1810</v>
      </c>
      <c r="O50" s="460"/>
    </row>
    <row r="51" spans="1:15" s="180" customFormat="1" ht="12" customHeight="1" x14ac:dyDescent="0.2">
      <c r="A51" s="55" t="str">
        <f>IF(OR(E51="00",E51=""),"",IF(OR(C51="3011.10",C51="3012.10",C51="3013.10"),"05",IF(OR(C51="3008.10",C51="3008.11"),"00",IF(C51="3003.10","07",IF(OR(G51="DBFH",G51="DBFH - BG"),"10",IF(G51="Hochschule Dual","25",IF(ISERROR(FIND("BGJ",F51)),IF(B51&gt;=99500,VLOOKUP(B51,Maske!$I$23:$J$79,2,FALSE),VLOOKUP($E51,Maske!$I$19:$J$23,2,FALSE)),"06")))))))</f>
        <v>00</v>
      </c>
      <c r="B51" s="36">
        <v>5102</v>
      </c>
      <c r="C51" s="38" t="s">
        <v>1453</v>
      </c>
      <c r="D51" s="53" t="str">
        <f t="shared" si="0"/>
        <v>1325</v>
      </c>
      <c r="E51" s="53" t="str">
        <f t="shared" si="1"/>
        <v>10</v>
      </c>
      <c r="F51" s="54" t="s">
        <v>560</v>
      </c>
      <c r="G51" s="55" t="s">
        <v>1951</v>
      </c>
      <c r="H51" s="55">
        <v>17</v>
      </c>
      <c r="I51" s="55">
        <v>9</v>
      </c>
      <c r="J51" s="55">
        <v>12.7</v>
      </c>
      <c r="K51" s="55">
        <v>5.5</v>
      </c>
      <c r="L51" s="55" t="s">
        <v>790</v>
      </c>
      <c r="M51" s="55"/>
      <c r="N51" s="55" t="s">
        <v>1810</v>
      </c>
      <c r="O51" s="460"/>
    </row>
    <row r="52" spans="1:15" s="180" customFormat="1" ht="12" customHeight="1" x14ac:dyDescent="0.2">
      <c r="A52" s="55" t="str">
        <f>IF(OR(E52="00",E52=""),"",IF(OR(C52="3011.10",C52="3012.10",C52="3013.10"),"05",IF(OR(C52="3008.10",C52="3008.11"),"00",IF(C52="3003.10","07",IF(OR(G52="DBFH",G52="DBFH - BG"),"10",IF(G52="Hochschule Dual","25",IF(ISERROR(FIND("BGJ",F52)),IF(B52&gt;=99500,VLOOKUP(B52,Maske!$I$23:$J$79,2,FALSE),VLOOKUP($E52,Maske!$I$19:$J$23,2,FALSE)),"06")))))))</f>
        <v>00</v>
      </c>
      <c r="B52" s="36">
        <v>5102</v>
      </c>
      <c r="C52" s="38" t="s">
        <v>1454</v>
      </c>
      <c r="D52" s="53" t="str">
        <f t="shared" si="0"/>
        <v>1325</v>
      </c>
      <c r="E52" s="53" t="str">
        <f t="shared" si="1"/>
        <v>11</v>
      </c>
      <c r="F52" s="54" t="s">
        <v>560</v>
      </c>
      <c r="G52" s="55" t="s">
        <v>1951</v>
      </c>
      <c r="H52" s="55">
        <v>9</v>
      </c>
      <c r="I52" s="55">
        <v>5</v>
      </c>
      <c r="J52" s="55">
        <v>11.6</v>
      </c>
      <c r="K52" s="55">
        <v>5</v>
      </c>
      <c r="L52" s="55" t="s">
        <v>790</v>
      </c>
      <c r="M52" s="55"/>
      <c r="N52" s="55" t="s">
        <v>1811</v>
      </c>
      <c r="O52" s="460"/>
    </row>
    <row r="53" spans="1:15" s="180" customFormat="1" ht="13.15" customHeight="1" x14ac:dyDescent="0.2">
      <c r="A53" s="55" t="str">
        <f>IF(OR(E53="00",E53=""),"",IF(OR(C53="3011.10",C53="3012.10",C53="3013.10"),"05",IF(OR(C53="3008.10",C53="3008.11"),"00",IF(C53="3003.10","07",IF(OR(G53="DBFH",G53="DBFH - BG"),"10",IF(G53="Hochschule Dual","25",IF(ISERROR(FIND("BGJ",F53)),IF(B53&gt;=99500,VLOOKUP(B53,Maske!$I$23:$J$79,2,FALSE),VLOOKUP($E53,Maske!$I$19:$J$23,2,FALSE)),"06")))))))</f>
        <v>00</v>
      </c>
      <c r="B53" s="36">
        <v>5102</v>
      </c>
      <c r="C53" s="38" t="s">
        <v>1455</v>
      </c>
      <c r="D53" s="53" t="str">
        <f t="shared" si="0"/>
        <v>1325</v>
      </c>
      <c r="E53" s="53" t="str">
        <f t="shared" si="1"/>
        <v>12</v>
      </c>
      <c r="F53" s="54" t="s">
        <v>560</v>
      </c>
      <c r="G53" s="55" t="s">
        <v>1951</v>
      </c>
      <c r="H53" s="55">
        <v>9</v>
      </c>
      <c r="I53" s="55">
        <v>5</v>
      </c>
      <c r="J53" s="55">
        <v>10.5</v>
      </c>
      <c r="K53" s="55">
        <v>4.5</v>
      </c>
      <c r="L53" s="55" t="s">
        <v>790</v>
      </c>
      <c r="M53" s="55"/>
      <c r="N53" s="55" t="s">
        <v>1811</v>
      </c>
      <c r="O53" s="460"/>
    </row>
    <row r="54" spans="1:15" s="180" customFormat="1" ht="12" customHeight="1" x14ac:dyDescent="0.2">
      <c r="A54" s="55" t="str">
        <f>IF(OR(E54="00",E54=""),"",IF(OR(C54="3011.10",C54="3012.10",C54="3013.10"),"05",IF(OR(C54="3008.10",C54="3008.11"),"00",IF(C54="3003.10","07",IF(OR(G54="DBFH",G54="DBFH - BG"),"10",IF(G54="Hochschule Dual","25",IF(ISERROR(FIND("BGJ",F54)),IF(B54&gt;=99500,VLOOKUP(B54,Maske!$I$23:$J$79,2,FALSE),VLOOKUP($E54,Maske!$I$19:$J$23,2,FALSE)),"06")))))))</f>
        <v>00</v>
      </c>
      <c r="B54" s="36">
        <v>5103</v>
      </c>
      <c r="C54" s="38" t="s">
        <v>1453</v>
      </c>
      <c r="D54" s="53" t="str">
        <f t="shared" si="0"/>
        <v>1325</v>
      </c>
      <c r="E54" s="53" t="str">
        <f t="shared" si="1"/>
        <v>10</v>
      </c>
      <c r="F54" s="54" t="s">
        <v>561</v>
      </c>
      <c r="G54" s="55" t="s">
        <v>1951</v>
      </c>
      <c r="H54" s="55">
        <v>17</v>
      </c>
      <c r="I54" s="55">
        <v>9</v>
      </c>
      <c r="J54" s="55">
        <v>12.7</v>
      </c>
      <c r="K54" s="55">
        <v>5.5</v>
      </c>
      <c r="L54" s="55" t="s">
        <v>790</v>
      </c>
      <c r="M54" s="55" t="s">
        <v>6</v>
      </c>
      <c r="N54" s="55" t="s">
        <v>1810</v>
      </c>
      <c r="O54" s="460"/>
    </row>
    <row r="55" spans="1:15" s="180" customFormat="1" ht="12" customHeight="1" x14ac:dyDescent="0.2">
      <c r="A55" s="55" t="str">
        <f>IF(OR(E55="00",E55=""),"",IF(OR(C55="3011.10",C55="3012.10",C55="3013.10"),"05",IF(OR(C55="3008.10",C55="3008.11"),"00",IF(C55="3003.10","07",IF(OR(G55="DBFH",G55="DBFH - BG"),"10",IF(G55="Hochschule Dual","25",IF(ISERROR(FIND("BGJ",F55)),IF(B55&gt;=99500,VLOOKUP(B55,Maske!$I$23:$J$79,2,FALSE),VLOOKUP($E55,Maske!$I$19:$J$23,2,FALSE)),"06")))))))</f>
        <v>00</v>
      </c>
      <c r="B55" s="36">
        <v>5104</v>
      </c>
      <c r="C55" s="38" t="s">
        <v>1453</v>
      </c>
      <c r="D55" s="53" t="str">
        <f t="shared" si="0"/>
        <v>1325</v>
      </c>
      <c r="E55" s="53" t="str">
        <f t="shared" si="1"/>
        <v>10</v>
      </c>
      <c r="F55" s="54" t="s">
        <v>562</v>
      </c>
      <c r="G55" s="55" t="s">
        <v>1951</v>
      </c>
      <c r="H55" s="55">
        <v>17</v>
      </c>
      <c r="I55" s="55">
        <v>9</v>
      </c>
      <c r="J55" s="55">
        <v>12.7</v>
      </c>
      <c r="K55" s="55">
        <v>5.5</v>
      </c>
      <c r="L55" s="55" t="s">
        <v>790</v>
      </c>
      <c r="N55" s="55" t="s">
        <v>1810</v>
      </c>
      <c r="O55" s="460"/>
    </row>
    <row r="56" spans="1:15" s="180" customFormat="1" ht="12" customHeight="1" x14ac:dyDescent="0.2">
      <c r="A56" s="55" t="str">
        <f>IF(OR(E56="00",E56=""),"",IF(OR(C56="3011.10",C56="3012.10",C56="3013.10"),"05",IF(OR(C56="3008.10",C56="3008.11"),"00",IF(C56="3003.10","07",IF(OR(G56="DBFH",G56="DBFH - BG"),"10",IF(G56="Hochschule Dual","25",IF(ISERROR(FIND("BGJ",F56)),IF(B56&gt;=99500,VLOOKUP(B56,Maske!$I$23:$J$79,2,FALSE),VLOOKUP($E56,Maske!$I$19:$J$23,2,FALSE)),"06")))))))</f>
        <v>00</v>
      </c>
      <c r="B56" s="36">
        <v>5104</v>
      </c>
      <c r="C56" s="38" t="s">
        <v>1454</v>
      </c>
      <c r="D56" s="53" t="str">
        <f t="shared" si="0"/>
        <v>1325</v>
      </c>
      <c r="E56" s="53" t="str">
        <f t="shared" si="1"/>
        <v>11</v>
      </c>
      <c r="F56" s="54" t="s">
        <v>562</v>
      </c>
      <c r="G56" s="55" t="s">
        <v>1951</v>
      </c>
      <c r="H56" s="55">
        <v>9</v>
      </c>
      <c r="I56" s="55">
        <v>5</v>
      </c>
      <c r="J56" s="55">
        <v>11.6</v>
      </c>
      <c r="K56" s="55">
        <v>5</v>
      </c>
      <c r="L56" s="55" t="s">
        <v>790</v>
      </c>
      <c r="M56" s="55"/>
      <c r="N56" s="55" t="s">
        <v>1811</v>
      </c>
      <c r="O56" s="460"/>
    </row>
    <row r="57" spans="1:15" s="180" customFormat="1" ht="12" customHeight="1" x14ac:dyDescent="0.2">
      <c r="A57" s="55" t="str">
        <f>IF(OR(E57="00",E57=""),"",IF(OR(C57="3011.10",C57="3012.10",C57="3013.10"),"05",IF(OR(C57="3008.10",C57="3008.11"),"00",IF(C57="3003.10","07",IF(OR(G57="DBFH",G57="DBFH - BG"),"10",IF(G57="Hochschule Dual","25",IF(ISERROR(FIND("BGJ",F57)),IF(B57&gt;=99500,VLOOKUP(B57,Maske!$I$23:$J$79,2,FALSE),VLOOKUP($E57,Maske!$I$19:$J$23,2,FALSE)),"06")))))))</f>
        <v>00</v>
      </c>
      <c r="B57" s="36">
        <v>5104</v>
      </c>
      <c r="C57" s="38" t="s">
        <v>1455</v>
      </c>
      <c r="D57" s="53" t="str">
        <f t="shared" si="0"/>
        <v>1325</v>
      </c>
      <c r="E57" s="53" t="str">
        <f t="shared" si="1"/>
        <v>12</v>
      </c>
      <c r="F57" s="54" t="s">
        <v>562</v>
      </c>
      <c r="G57" s="55" t="s">
        <v>1951</v>
      </c>
      <c r="H57" s="55">
        <v>9</v>
      </c>
      <c r="I57" s="55">
        <v>5</v>
      </c>
      <c r="J57" s="55">
        <v>10.5</v>
      </c>
      <c r="K57" s="55">
        <v>4.5</v>
      </c>
      <c r="L57" s="55" t="s">
        <v>790</v>
      </c>
      <c r="M57" s="55"/>
      <c r="N57" s="55" t="s">
        <v>1811</v>
      </c>
      <c r="O57" s="460"/>
    </row>
    <row r="58" spans="1:15" s="180" customFormat="1" ht="12" customHeight="1" x14ac:dyDescent="0.2">
      <c r="A58" s="55" t="str">
        <f>IF(OR(E58="00",E58=""),"",IF(OR(C58="3011.10",C58="3012.10",C58="3013.10"),"05",IF(OR(C58="3008.10",C58="3008.11"),"00",IF(C58="3003.10","07",IF(OR(G58="DBFH",G58="DBFH - BG"),"10",IF(G58="Hochschule Dual","25",IF(ISERROR(FIND("BGJ",F58)),IF(B58&gt;=99500,VLOOKUP(B58,Maske!$I$23:$J$79,2,FALSE),VLOOKUP($E58,Maske!$I$19:$J$23,2,FALSE)),"06")))))))</f>
        <v>00</v>
      </c>
      <c r="B58" s="36">
        <v>5105</v>
      </c>
      <c r="C58" s="38" t="s">
        <v>1453</v>
      </c>
      <c r="D58" s="53" t="str">
        <f t="shared" si="0"/>
        <v>1325</v>
      </c>
      <c r="E58" s="53" t="str">
        <f t="shared" si="1"/>
        <v>10</v>
      </c>
      <c r="F58" s="54" t="s">
        <v>563</v>
      </c>
      <c r="G58" s="55" t="s">
        <v>1951</v>
      </c>
      <c r="H58" s="55">
        <v>17</v>
      </c>
      <c r="I58" s="55">
        <v>9</v>
      </c>
      <c r="J58" s="55">
        <v>12.7</v>
      </c>
      <c r="K58" s="55">
        <v>5.5</v>
      </c>
      <c r="L58" s="55" t="s">
        <v>790</v>
      </c>
      <c r="M58" s="55" t="s">
        <v>2160</v>
      </c>
      <c r="N58" s="55" t="s">
        <v>1810</v>
      </c>
      <c r="O58" s="460"/>
    </row>
    <row r="59" spans="1:15" s="180" customFormat="1" ht="12" customHeight="1" x14ac:dyDescent="0.2">
      <c r="A59" s="55" t="str">
        <f>IF(OR(E59="00",E59=""),"",IF(OR(C59="3011.10",C59="3012.10",C59="3013.10"),"05",IF(OR(C59="3008.10",C59="3008.11"),"00",IF(C59="3003.10","07",IF(OR(G59="DBFH",G59="DBFH - BG"),"10",IF(G59="Hochschule Dual","25",IF(ISERROR(FIND("BGJ",F59)),IF(B59&gt;=99500,VLOOKUP(B59,Maske!$I$23:$J$79,2,FALSE),VLOOKUP($E59,Maske!$I$19:$J$23,2,FALSE)),"06")))))))</f>
        <v>00</v>
      </c>
      <c r="B59" s="36">
        <v>5106</v>
      </c>
      <c r="C59" s="38" t="s">
        <v>1453</v>
      </c>
      <c r="D59" s="53" t="str">
        <f t="shared" si="0"/>
        <v>1325</v>
      </c>
      <c r="E59" s="53" t="str">
        <f t="shared" si="1"/>
        <v>10</v>
      </c>
      <c r="F59" s="54" t="s">
        <v>564</v>
      </c>
      <c r="G59" s="55" t="s">
        <v>1951</v>
      </c>
      <c r="H59" s="55">
        <v>17</v>
      </c>
      <c r="I59" s="55">
        <v>9</v>
      </c>
      <c r="J59" s="55">
        <v>12.7</v>
      </c>
      <c r="K59" s="55">
        <v>5.5</v>
      </c>
      <c r="L59" s="55" t="s">
        <v>790</v>
      </c>
      <c r="M59" s="55"/>
      <c r="N59" s="55" t="s">
        <v>1810</v>
      </c>
      <c r="O59" s="460"/>
    </row>
    <row r="60" spans="1:15" s="180" customFormat="1" ht="12" customHeight="1" x14ac:dyDescent="0.2">
      <c r="A60" s="55" t="str">
        <f>IF(OR(E60="00",E60=""),"",IF(OR(C60="3011.10",C60="3012.10",C60="3013.10"),"05",IF(OR(C60="3008.10",C60="3008.11"),"00",IF(C60="3003.10","07",IF(OR(G60="DBFH",G60="DBFH - BG"),"10",IF(G60="Hochschule Dual","25",IF(ISERROR(FIND("BGJ",F60)),IF(B60&gt;=99500,VLOOKUP(B60,Maske!$I$23:$J$79,2,FALSE),VLOOKUP($E60,Maske!$I$19:$J$23,2,FALSE)),"06")))))))</f>
        <v>00</v>
      </c>
      <c r="B60" s="36">
        <v>5106</v>
      </c>
      <c r="C60" s="38" t="s">
        <v>1454</v>
      </c>
      <c r="D60" s="53" t="str">
        <f t="shared" si="0"/>
        <v>1325</v>
      </c>
      <c r="E60" s="53" t="str">
        <f t="shared" si="1"/>
        <v>11</v>
      </c>
      <c r="F60" s="54" t="s">
        <v>564</v>
      </c>
      <c r="G60" s="55" t="s">
        <v>1951</v>
      </c>
      <c r="H60" s="55">
        <v>9</v>
      </c>
      <c r="I60" s="55">
        <v>5</v>
      </c>
      <c r="J60" s="55">
        <v>11.6</v>
      </c>
      <c r="K60" s="55">
        <v>5</v>
      </c>
      <c r="L60" s="55" t="s">
        <v>790</v>
      </c>
      <c r="M60" s="55"/>
      <c r="N60" s="55" t="s">
        <v>1811</v>
      </c>
      <c r="O60" s="460"/>
    </row>
    <row r="61" spans="1:15" s="180" customFormat="1" ht="12" customHeight="1" x14ac:dyDescent="0.2">
      <c r="A61" s="55" t="str">
        <f>IF(OR(E61="00",E61=""),"",IF(OR(C61="3011.10",C61="3012.10",C61="3013.10"),"05",IF(OR(C61="3008.10",C61="3008.11"),"00",IF(C61="3003.10","07",IF(OR(G61="DBFH",G61="DBFH - BG"),"10",IF(G61="Hochschule Dual","25",IF(ISERROR(FIND("BGJ",F61)),IF(B61&gt;=99500,VLOOKUP(B61,Maske!$I$23:$J$79,2,FALSE),VLOOKUP($E61,Maske!$I$19:$J$23,2,FALSE)),"06")))))))</f>
        <v>00</v>
      </c>
      <c r="B61" s="36">
        <v>5106</v>
      </c>
      <c r="C61" s="38" t="s">
        <v>1455</v>
      </c>
      <c r="D61" s="53" t="str">
        <f t="shared" si="0"/>
        <v>1325</v>
      </c>
      <c r="E61" s="53" t="str">
        <f t="shared" si="1"/>
        <v>12</v>
      </c>
      <c r="F61" s="54" t="s">
        <v>564</v>
      </c>
      <c r="G61" s="55" t="s">
        <v>1951</v>
      </c>
      <c r="H61" s="55">
        <v>9</v>
      </c>
      <c r="I61" s="55">
        <v>5</v>
      </c>
      <c r="J61" s="55">
        <v>10.5</v>
      </c>
      <c r="K61" s="55">
        <v>4.5</v>
      </c>
      <c r="L61" s="55" t="s">
        <v>790</v>
      </c>
      <c r="M61" s="55"/>
      <c r="N61" s="55" t="s">
        <v>1811</v>
      </c>
      <c r="O61" s="460"/>
    </row>
    <row r="62" spans="1:15" s="180" customFormat="1" ht="12" customHeight="1" x14ac:dyDescent="0.2">
      <c r="A62" s="55" t="str">
        <f>IF(OR(E62="00",E62=""),"",IF(OR(C62="3011.10",C62="3012.10",C62="3013.10"),"05",IF(OR(C62="3008.10",C62="3008.11"),"00",IF(C62="3003.10","07",IF(OR(G62="DBFH",G62="DBFH - BG"),"10",IF(G62="Hochschule Dual","25",IF(ISERROR(FIND("BGJ",F62)),IF(B62&gt;=99500,VLOOKUP(B62,Maske!$I$23:$J$79,2,FALSE),VLOOKUP($E62,Maske!$I$19:$J$23,2,FALSE)),"06")))))))</f>
        <v>00</v>
      </c>
      <c r="B62" s="36">
        <v>5107</v>
      </c>
      <c r="C62" s="38" t="s">
        <v>1453</v>
      </c>
      <c r="D62" s="53" t="str">
        <f t="shared" si="0"/>
        <v>1325</v>
      </c>
      <c r="E62" s="53" t="str">
        <f t="shared" si="1"/>
        <v>10</v>
      </c>
      <c r="F62" s="54" t="s">
        <v>565</v>
      </c>
      <c r="G62" s="55" t="s">
        <v>1951</v>
      </c>
      <c r="H62" s="55">
        <v>17</v>
      </c>
      <c r="I62" s="55">
        <v>9</v>
      </c>
      <c r="J62" s="55">
        <v>12.7</v>
      </c>
      <c r="K62" s="55">
        <v>5.5</v>
      </c>
      <c r="L62" s="55" t="s">
        <v>790</v>
      </c>
      <c r="M62" s="55"/>
      <c r="N62" s="55" t="s">
        <v>1810</v>
      </c>
      <c r="O62" s="460"/>
    </row>
    <row r="63" spans="1:15" s="180" customFormat="1" ht="12" customHeight="1" x14ac:dyDescent="0.2">
      <c r="A63" s="55" t="str">
        <f>IF(OR(E63="00",E63=""),"",IF(OR(C63="3011.10",C63="3012.10",C63="3013.10"),"05",IF(OR(C63="3008.10",C63="3008.11"),"00",IF(C63="3003.10","07",IF(OR(G63="DBFH",G63="DBFH - BG"),"10",IF(G63="Hochschule Dual","25",IF(ISERROR(FIND("BGJ",F63)),IF(B63&gt;=99500,VLOOKUP(B63,Maske!$I$23:$J$79,2,FALSE),VLOOKUP($E63,Maske!$I$19:$J$23,2,FALSE)),"06")))))))</f>
        <v>00</v>
      </c>
      <c r="B63" s="36">
        <v>5107</v>
      </c>
      <c r="C63" s="38" t="s">
        <v>1454</v>
      </c>
      <c r="D63" s="53" t="str">
        <f t="shared" si="0"/>
        <v>1325</v>
      </c>
      <c r="E63" s="53" t="str">
        <f t="shared" si="1"/>
        <v>11</v>
      </c>
      <c r="F63" s="54" t="s">
        <v>565</v>
      </c>
      <c r="G63" s="55" t="s">
        <v>1951</v>
      </c>
      <c r="H63" s="55">
        <v>9</v>
      </c>
      <c r="I63" s="55">
        <v>5</v>
      </c>
      <c r="J63" s="55">
        <v>11.6</v>
      </c>
      <c r="K63" s="55">
        <v>5</v>
      </c>
      <c r="L63" s="55" t="s">
        <v>790</v>
      </c>
      <c r="M63" s="55"/>
      <c r="N63" s="55" t="s">
        <v>1811</v>
      </c>
      <c r="O63" s="460"/>
    </row>
    <row r="64" spans="1:15" s="180" customFormat="1" ht="12" customHeight="1" x14ac:dyDescent="0.2">
      <c r="A64" s="55" t="str">
        <f>IF(OR(E64="00",E64=""),"",IF(OR(C64="3011.10",C64="3012.10",C64="3013.10"),"05",IF(OR(C64="3008.10",C64="3008.11"),"00",IF(C64="3003.10","07",IF(OR(G64="DBFH",G64="DBFH - BG"),"10",IF(G64="Hochschule Dual","25",IF(ISERROR(FIND("BGJ",F64)),IF(B64&gt;=99500,VLOOKUP(B64,Maske!$I$23:$J$79,2,FALSE),VLOOKUP($E64,Maske!$I$19:$J$23,2,FALSE)),"06")))))))</f>
        <v>00</v>
      </c>
      <c r="B64" s="36">
        <v>5107</v>
      </c>
      <c r="C64" s="38" t="s">
        <v>1455</v>
      </c>
      <c r="D64" s="53" t="str">
        <f t="shared" si="0"/>
        <v>1325</v>
      </c>
      <c r="E64" s="53" t="str">
        <f t="shared" si="1"/>
        <v>12</v>
      </c>
      <c r="F64" s="54" t="s">
        <v>565</v>
      </c>
      <c r="G64" s="55" t="s">
        <v>1951</v>
      </c>
      <c r="H64" s="55">
        <v>9</v>
      </c>
      <c r="I64" s="55">
        <v>5</v>
      </c>
      <c r="J64" s="55">
        <v>10.5</v>
      </c>
      <c r="K64" s="55">
        <v>4.5</v>
      </c>
      <c r="L64" s="55" t="s">
        <v>790</v>
      </c>
      <c r="M64" s="55"/>
      <c r="N64" s="55" t="s">
        <v>1811</v>
      </c>
      <c r="O64" s="460"/>
    </row>
    <row r="65" spans="1:15" s="180" customFormat="1" ht="12" customHeight="1" x14ac:dyDescent="0.2">
      <c r="A65" s="368" t="str">
        <f>IF(OR(E65="00",E65=""),"",IF(OR(C65="3011.10",C65="3012.10",C65="3013.10"),"05",IF(OR(C65="3008.10",C65="3008.11"),"00",IF(C65="3003.10","07",IF(OR(G65="DBFH",G65="DBFH - BG"),"10",IF(G65="Hochschule Dual","25",IF(ISERROR(FIND("BGJ",F65)),IF(B65&gt;=99500,VLOOKUP(B65,Maske!$I$23:$J$79,2,FALSE),VLOOKUP($E65,Maske!$I$19:$J$23,2,FALSE)),"06")))))))</f>
        <v>00</v>
      </c>
      <c r="B65" s="444">
        <v>2401</v>
      </c>
      <c r="C65" s="445" t="s">
        <v>1523</v>
      </c>
      <c r="D65" s="371" t="str">
        <f t="shared" si="0"/>
        <v>1330</v>
      </c>
      <c r="E65" s="371" t="str">
        <f t="shared" si="1"/>
        <v>10</v>
      </c>
      <c r="F65" s="372" t="s">
        <v>1524</v>
      </c>
      <c r="G65" s="368"/>
      <c r="H65" s="368"/>
      <c r="I65" s="368"/>
      <c r="J65" s="373">
        <v>11.6</v>
      </c>
      <c r="K65" s="368">
        <v>2.4</v>
      </c>
      <c r="L65" s="368" t="s">
        <v>790</v>
      </c>
      <c r="M65" s="368" t="s">
        <v>1525</v>
      </c>
      <c r="N65" s="368"/>
      <c r="O65" s="460"/>
    </row>
    <row r="66" spans="1:15" s="180" customFormat="1" ht="12" customHeight="1" x14ac:dyDescent="0.2">
      <c r="A66" s="368" t="str">
        <f>IF(OR(E66="00",E66=""),"",IF(OR(C66="3011.10",C66="3012.10",C66="3013.10"),"05",IF(OR(C66="3008.10",C66="3008.11"),"00",IF(C66="3003.10","07",IF(OR(G66="DBFH",G66="DBFH - BG"),"10",IF(G66="Hochschule Dual","25",IF(ISERROR(FIND("BGJ",F66)),IF(B66&gt;=99500,VLOOKUP(B66,Maske!$I$23:$J$79,2,FALSE),VLOOKUP($E66,Maske!$I$19:$J$23,2,FALSE)),"06")))))))</f>
        <v>00</v>
      </c>
      <c r="B66" s="444">
        <v>2401</v>
      </c>
      <c r="C66" s="445" t="s">
        <v>1545</v>
      </c>
      <c r="D66" s="371" t="str">
        <f t="shared" ref="D66:D129" si="2">LEFT(C66,4)</f>
        <v>1330</v>
      </c>
      <c r="E66" s="371" t="str">
        <f t="shared" ref="E66:E129" si="3">MID(C66,6,2)</f>
        <v>11</v>
      </c>
      <c r="F66" s="372" t="s">
        <v>1524</v>
      </c>
      <c r="G66" s="368"/>
      <c r="H66" s="368"/>
      <c r="I66" s="368"/>
      <c r="J66" s="373">
        <v>10.5</v>
      </c>
      <c r="K66" s="368">
        <v>2.4</v>
      </c>
      <c r="L66" s="368" t="s">
        <v>790</v>
      </c>
      <c r="M66" s="368" t="s">
        <v>1525</v>
      </c>
      <c r="N66" s="368"/>
      <c r="O66" s="460"/>
    </row>
    <row r="67" spans="1:15" s="180" customFormat="1" ht="12" customHeight="1" x14ac:dyDescent="0.2">
      <c r="A67" s="368" t="str">
        <f>IF(OR(E67="00",E67=""),"",IF(OR(C67="3011.10",C67="3012.10",C67="3013.10"),"05",IF(OR(C67="3008.10",C67="3008.11"),"00",IF(C67="3003.10","07",IF(OR(G67="DBFH",G67="DBFH - BG"),"10",IF(G67="Hochschule Dual","25",IF(ISERROR(FIND("BGJ",F67)),IF(B67&gt;=99500,VLOOKUP(B67,Maske!$I$23:$J$79,2,FALSE),VLOOKUP($E67,Maske!$I$19:$J$23,2,FALSE)),"06")))))))</f>
        <v>00</v>
      </c>
      <c r="B67" s="444">
        <v>2401</v>
      </c>
      <c r="C67" s="445" t="s">
        <v>1558</v>
      </c>
      <c r="D67" s="371" t="str">
        <f t="shared" si="2"/>
        <v>1330</v>
      </c>
      <c r="E67" s="371" t="str">
        <f t="shared" si="3"/>
        <v>12</v>
      </c>
      <c r="F67" s="372" t="s">
        <v>1524</v>
      </c>
      <c r="G67" s="368"/>
      <c r="H67" s="368"/>
      <c r="I67" s="368"/>
      <c r="J67" s="373">
        <v>10.5</v>
      </c>
      <c r="K67" s="368">
        <v>2.4</v>
      </c>
      <c r="L67" s="368" t="s">
        <v>790</v>
      </c>
      <c r="M67" s="368" t="s">
        <v>1525</v>
      </c>
      <c r="N67" s="368" t="s">
        <v>1302</v>
      </c>
      <c r="O67" s="460"/>
    </row>
    <row r="68" spans="1:15" s="180" customFormat="1" ht="12" customHeight="1" x14ac:dyDescent="0.2">
      <c r="A68" s="368" t="str">
        <f>IF(OR(E68="00",E68=""),"",IF(OR(C68="3011.10",C68="3012.10",C68="3013.10"),"05",IF(OR(C68="3008.10",C68="3008.11"),"00",IF(C68="3003.10","07",IF(OR(G68="DBFH",G68="DBFH - BG"),"10",IF(G68="Hochschule Dual","25",IF(ISERROR(FIND("BGJ",F68)),IF(B68&gt;=99500,VLOOKUP(B68,Maske!$I$23:$J$79,2,FALSE),VLOOKUP($E68,Maske!$I$19:$J$23,2,FALSE)),"06")))))))</f>
        <v>00</v>
      </c>
      <c r="B68" s="444">
        <v>2401</v>
      </c>
      <c r="C68" s="445" t="s">
        <v>1557</v>
      </c>
      <c r="D68" s="371" t="str">
        <f t="shared" si="2"/>
        <v>1330</v>
      </c>
      <c r="E68" s="371" t="str">
        <f t="shared" si="3"/>
        <v>12</v>
      </c>
      <c r="F68" s="372" t="s">
        <v>1524</v>
      </c>
      <c r="G68" s="368"/>
      <c r="H68" s="368"/>
      <c r="I68" s="368"/>
      <c r="J68" s="373">
        <v>10.5</v>
      </c>
      <c r="K68" s="368">
        <v>4.9000000000000004</v>
      </c>
      <c r="L68" s="368" t="s">
        <v>790</v>
      </c>
      <c r="M68" s="368" t="s">
        <v>1525</v>
      </c>
      <c r="N68" s="368" t="s">
        <v>1301</v>
      </c>
      <c r="O68" s="460"/>
    </row>
    <row r="69" spans="1:15" s="180" customFormat="1" ht="13.15" customHeight="1" x14ac:dyDescent="0.2">
      <c r="A69" s="368" t="str">
        <f>IF(OR(E69="00",E69=""),"",IF(OR(C69="3011.10",C69="3012.10",C69="3013.10"),"05",IF(OR(C69="3008.10",C69="3008.11"),"00",IF(C69="3003.10","07",IF(OR(G69="DBFH",G69="DBFH - BG"),"10",IF(G69="Hochschule Dual","25",IF(ISERROR(FIND("BGJ",F69)),IF(B69&gt;=99500,VLOOKUP(B69,Maske!$I$23:$J$79,2,FALSE),VLOOKUP($E69,Maske!$I$19:$J$23,2,FALSE)),"06")))))))</f>
        <v>00</v>
      </c>
      <c r="B69" s="444">
        <v>6211</v>
      </c>
      <c r="C69" s="445" t="s">
        <v>1526</v>
      </c>
      <c r="D69" s="371" t="str">
        <f t="shared" si="2"/>
        <v>1331</v>
      </c>
      <c r="E69" s="371" t="str">
        <f t="shared" si="3"/>
        <v>10</v>
      </c>
      <c r="F69" s="372" t="s">
        <v>1527</v>
      </c>
      <c r="G69" s="368"/>
      <c r="H69" s="368"/>
      <c r="I69" s="368"/>
      <c r="J69" s="373">
        <v>12.7</v>
      </c>
      <c r="K69" s="368">
        <v>3.9</v>
      </c>
      <c r="L69" s="368" t="s">
        <v>790</v>
      </c>
      <c r="M69" s="368" t="s">
        <v>1528</v>
      </c>
      <c r="N69" s="368"/>
      <c r="O69" s="460"/>
    </row>
    <row r="70" spans="1:15" s="180" customFormat="1" ht="13.15" customHeight="1" x14ac:dyDescent="0.2">
      <c r="A70" s="368" t="str">
        <f>IF(OR(E70="00",E70=""),"",IF(OR(C70="3011.10",C70="3012.10",C70="3013.10"),"05",IF(OR(C70="3008.10",C70="3008.11"),"00",IF(C70="3003.10","07",IF(OR(G70="DBFH",G70="DBFH - BG"),"10",IF(G70="Hochschule Dual","25",IF(ISERROR(FIND("BGJ",F70)),IF(B70&gt;=99500,VLOOKUP(B70,Maske!$I$23:$J$79,2,FALSE),VLOOKUP($E70,Maske!$I$19:$J$23,2,FALSE)),"06")))))))</f>
        <v>00</v>
      </c>
      <c r="B70" s="444">
        <v>6211</v>
      </c>
      <c r="C70" s="445" t="s">
        <v>1546</v>
      </c>
      <c r="D70" s="371" t="str">
        <f t="shared" si="2"/>
        <v>1331</v>
      </c>
      <c r="E70" s="371" t="str">
        <f t="shared" si="3"/>
        <v>11</v>
      </c>
      <c r="F70" s="372" t="s">
        <v>1527</v>
      </c>
      <c r="G70" s="368"/>
      <c r="H70" s="368"/>
      <c r="I70" s="368"/>
      <c r="J70" s="373">
        <v>10.5</v>
      </c>
      <c r="K70" s="368">
        <v>2.4</v>
      </c>
      <c r="L70" s="368" t="s">
        <v>790</v>
      </c>
      <c r="M70" s="368" t="s">
        <v>1528</v>
      </c>
      <c r="N70" s="368"/>
      <c r="O70" s="460"/>
    </row>
    <row r="71" spans="1:15" s="180" customFormat="1" ht="13.15" customHeight="1" x14ac:dyDescent="0.2">
      <c r="A71" s="368" t="str">
        <f>IF(OR(E71="00",E71=""),"",IF(OR(C71="3011.10",C71="3012.10",C71="3013.10"),"05",IF(OR(C71="3008.10",C71="3008.11"),"00",IF(C71="3003.10","07",IF(OR(G71="DBFH",G71="DBFH - BG"),"10",IF(G71="Hochschule Dual","25",IF(ISERROR(FIND("BGJ",F71)),IF(B71&gt;=99500,VLOOKUP(B71,Maske!$I$23:$J$79,2,FALSE),VLOOKUP($E71,Maske!$I$19:$J$23,2,FALSE)),"06")))))))</f>
        <v>00</v>
      </c>
      <c r="B71" s="444">
        <v>6211</v>
      </c>
      <c r="C71" s="445" t="s">
        <v>1559</v>
      </c>
      <c r="D71" s="371" t="str">
        <f t="shared" si="2"/>
        <v>1331</v>
      </c>
      <c r="E71" s="371" t="str">
        <f t="shared" si="3"/>
        <v>12</v>
      </c>
      <c r="F71" s="372" t="s">
        <v>1527</v>
      </c>
      <c r="G71" s="368"/>
      <c r="H71" s="368"/>
      <c r="I71" s="368"/>
      <c r="J71" s="373">
        <v>10.5</v>
      </c>
      <c r="K71" s="368">
        <v>2.4</v>
      </c>
      <c r="L71" s="368" t="s">
        <v>790</v>
      </c>
      <c r="M71" s="368" t="s">
        <v>1528</v>
      </c>
      <c r="N71" s="368"/>
      <c r="O71" s="460"/>
    </row>
    <row r="72" spans="1:15" s="473" customFormat="1" ht="13.15" customHeight="1" x14ac:dyDescent="0.2">
      <c r="A72" s="368" t="str">
        <f>IF(OR(E72="00",E72=""),"",IF(OR(C72="3011.10",C72="3012.10",C72="3013.10"),"05",IF(OR(C72="3008.10",C72="3008.11"),"00",IF(C72="3003.10","07",IF(OR(G72="DBFH",G72="DBFH - BG"),"10",IF(G72="Hochschule Dual","25",IF(ISERROR(FIND("BGJ",F72)),IF(B72&gt;=99500,VLOOKUP(B72,Maske!$I$23:$J$79,2,FALSE),VLOOKUP($E72,Maske!$I$19:$J$23,2,FALSE)),"06")))))))</f>
        <v>00</v>
      </c>
      <c r="B72" s="369">
        <v>42332</v>
      </c>
      <c r="C72" s="445" t="s">
        <v>1531</v>
      </c>
      <c r="D72" s="371" t="str">
        <f t="shared" si="2"/>
        <v>1341</v>
      </c>
      <c r="E72" s="371" t="str">
        <f t="shared" si="3"/>
        <v>10</v>
      </c>
      <c r="F72" s="372" t="s">
        <v>1314</v>
      </c>
      <c r="G72" s="368"/>
      <c r="H72" s="368">
        <v>13</v>
      </c>
      <c r="I72" s="368">
        <v>2.9</v>
      </c>
      <c r="J72" s="373">
        <v>12.7</v>
      </c>
      <c r="K72" s="368">
        <v>2.9</v>
      </c>
      <c r="L72" s="368" t="s">
        <v>790</v>
      </c>
      <c r="M72" s="368" t="s">
        <v>1532</v>
      </c>
      <c r="N72" s="368" t="s">
        <v>1315</v>
      </c>
      <c r="O72" s="472"/>
    </row>
    <row r="73" spans="1:15" s="473" customFormat="1" ht="12" customHeight="1" x14ac:dyDescent="0.2">
      <c r="A73" s="368" t="str">
        <f>IF(OR(E73="00",E73=""),"",IF(OR(C73="3011.10",C73="3012.10",C73="3013.10"),"05",IF(OR(C73="3008.10",C73="3008.11"),"00",IF(C73="3003.10","07",IF(OR(G73="DBFH",G73="DBFH - BG"),"10",IF(G73="Hochschule Dual","25",IF(ISERROR(FIND("BGJ",F73)),IF(B73&gt;=99500,VLOOKUP(B73,Maske!$I$23:$J$79,2,FALSE),VLOOKUP($E73,Maske!$I$19:$J$23,2,FALSE)),"06")))))))</f>
        <v>00</v>
      </c>
      <c r="B73" s="369">
        <v>42332</v>
      </c>
      <c r="C73" s="445" t="s">
        <v>1547</v>
      </c>
      <c r="D73" s="371" t="str">
        <f t="shared" si="2"/>
        <v>1341</v>
      </c>
      <c r="E73" s="371" t="str">
        <f t="shared" si="3"/>
        <v>11</v>
      </c>
      <c r="F73" s="372" t="s">
        <v>1314</v>
      </c>
      <c r="G73" s="368"/>
      <c r="H73" s="368">
        <v>9</v>
      </c>
      <c r="I73" s="368">
        <v>2</v>
      </c>
      <c r="J73" s="373">
        <v>9.5</v>
      </c>
      <c r="K73" s="368">
        <v>2.2000000000000002</v>
      </c>
      <c r="L73" s="368" t="s">
        <v>790</v>
      </c>
      <c r="M73" s="368" t="s">
        <v>1532</v>
      </c>
      <c r="N73" s="368"/>
      <c r="O73" s="472"/>
    </row>
    <row r="74" spans="1:15" s="180" customFormat="1" ht="12" customHeight="1" x14ac:dyDescent="0.2">
      <c r="A74" s="368" t="str">
        <f>IF(OR(E74="00",E74=""),"",IF(OR(C74="3011.10",C74="3012.10",C74="3013.10"),"05",IF(OR(C74="3008.10",C74="3008.11"),"00",IF(C74="3003.10","07",IF(OR(G74="DBFH",G74="DBFH - BG"),"10",IF(G74="Hochschule Dual","25",IF(ISERROR(FIND("BGJ",F74)),IF(B74&gt;=99500,VLOOKUP(B74,Maske!$I$23:$J$79,2,FALSE),VLOOKUP($E74,Maske!$I$19:$J$23,2,FALSE)),"06")))))))</f>
        <v>00</v>
      </c>
      <c r="B74" s="369">
        <v>42332</v>
      </c>
      <c r="C74" s="445" t="s">
        <v>1560</v>
      </c>
      <c r="D74" s="371" t="str">
        <f t="shared" si="2"/>
        <v>1341</v>
      </c>
      <c r="E74" s="371" t="str">
        <f t="shared" si="3"/>
        <v>12</v>
      </c>
      <c r="F74" s="372" t="s">
        <v>1314</v>
      </c>
      <c r="G74" s="368"/>
      <c r="H74" s="368">
        <v>9</v>
      </c>
      <c r="I74" s="368">
        <v>2</v>
      </c>
      <c r="J74" s="373">
        <v>9.5</v>
      </c>
      <c r="K74" s="368">
        <v>2.2000000000000002</v>
      </c>
      <c r="L74" s="368" t="s">
        <v>790</v>
      </c>
      <c r="M74" s="368" t="s">
        <v>1532</v>
      </c>
      <c r="N74" s="368"/>
      <c r="O74" s="460"/>
    </row>
    <row r="75" spans="1:15" s="180" customFormat="1" ht="12" customHeight="1" x14ac:dyDescent="0.2">
      <c r="A75" s="368" t="str">
        <f>IF(OR(E75="00",E75=""),"",IF(OR(C75="3011.10",C75="3012.10",C75="3013.10"),"05",IF(OR(C75="3008.10",C75="3008.11"),"00",IF(C75="3003.10","07",IF(OR(G75="DBFH",G75="DBFH - BG"),"10",IF(G75="Hochschule Dual","25",IF(ISERROR(FIND("BGJ",F75)),IF(B75&gt;=99500,VLOOKUP(B75,Maske!$I$23:$J$79,2,FALSE),VLOOKUP($E75,Maske!$I$19:$J$23,2,FALSE)),"06")))))))</f>
        <v>00</v>
      </c>
      <c r="B75" s="369">
        <v>43102</v>
      </c>
      <c r="C75" s="445" t="s">
        <v>1108</v>
      </c>
      <c r="D75" s="371" t="str">
        <f t="shared" si="2"/>
        <v>1345</v>
      </c>
      <c r="E75" s="371" t="str">
        <f t="shared" si="3"/>
        <v>10</v>
      </c>
      <c r="F75" s="372" t="s">
        <v>1107</v>
      </c>
      <c r="G75" s="368"/>
      <c r="H75" s="368"/>
      <c r="I75" s="368"/>
      <c r="J75" s="373">
        <v>10.5</v>
      </c>
      <c r="K75" s="368">
        <v>5</v>
      </c>
      <c r="L75" s="368" t="s">
        <v>790</v>
      </c>
      <c r="M75" s="368" t="s">
        <v>1530</v>
      </c>
      <c r="N75" s="368"/>
      <c r="O75" s="460"/>
    </row>
    <row r="76" spans="1:15" s="180" customFormat="1" ht="12" customHeight="1" x14ac:dyDescent="0.2">
      <c r="A76" s="368" t="str">
        <f>IF(OR(E76="00",E76=""),"",IF(OR(C76="3011.10",C76="3012.10",C76="3013.10"),"05",IF(OR(C76="3008.10",C76="3008.11"),"00",IF(C76="3003.10","07",IF(OR(G76="DBFH",G76="DBFH - BG"),"10",IF(G76="Hochschule Dual","25",IF(ISERROR(FIND("BGJ",F76)),IF(B76&gt;=99500,VLOOKUP(B76,Maske!$I$23:$J$79,2,FALSE),VLOOKUP($E76,Maske!$I$19:$J$23,2,FALSE)),"06")))))))</f>
        <v>00</v>
      </c>
      <c r="B76" s="369">
        <v>43102</v>
      </c>
      <c r="C76" s="445" t="s">
        <v>1109</v>
      </c>
      <c r="D76" s="371" t="str">
        <f t="shared" si="2"/>
        <v>1345</v>
      </c>
      <c r="E76" s="371" t="str">
        <f t="shared" si="3"/>
        <v>11</v>
      </c>
      <c r="F76" s="372" t="s">
        <v>1107</v>
      </c>
      <c r="G76" s="368"/>
      <c r="H76" s="368"/>
      <c r="I76" s="368"/>
      <c r="J76" s="373">
        <v>11.6</v>
      </c>
      <c r="K76" s="368">
        <v>5</v>
      </c>
      <c r="L76" s="368" t="s">
        <v>790</v>
      </c>
      <c r="M76" s="368" t="s">
        <v>1530</v>
      </c>
      <c r="N76" s="368"/>
      <c r="O76" s="460"/>
    </row>
    <row r="77" spans="1:15" s="180" customFormat="1" ht="12" customHeight="1" x14ac:dyDescent="0.2">
      <c r="A77" s="368" t="str">
        <f>IF(OR(E77="00",E77=""),"",IF(OR(C77="3011.10",C77="3012.10",C77="3013.10"),"05",IF(OR(C77="3008.10",C77="3008.11"),"00",IF(C77="3003.10","07",IF(OR(G77="DBFH",G77="DBFH - BG"),"10",IF(G77="Hochschule Dual","25",IF(ISERROR(FIND("BGJ",F77)),IF(B77&gt;=99500,VLOOKUP(B77,Maske!$I$23:$J$79,2,FALSE),VLOOKUP($E77,Maske!$I$19:$J$23,2,FALSE)),"06")))))))</f>
        <v>00</v>
      </c>
      <c r="B77" s="369">
        <v>43102</v>
      </c>
      <c r="C77" s="445" t="s">
        <v>1110</v>
      </c>
      <c r="D77" s="371" t="str">
        <f t="shared" si="2"/>
        <v>1345</v>
      </c>
      <c r="E77" s="371" t="str">
        <f t="shared" si="3"/>
        <v>12</v>
      </c>
      <c r="F77" s="372" t="s">
        <v>1107</v>
      </c>
      <c r="G77" s="368"/>
      <c r="H77" s="368"/>
      <c r="I77" s="368"/>
      <c r="J77" s="373">
        <v>10.5</v>
      </c>
      <c r="K77" s="368">
        <v>5</v>
      </c>
      <c r="L77" s="368" t="s">
        <v>790</v>
      </c>
      <c r="M77" s="368" t="s">
        <v>1530</v>
      </c>
      <c r="N77" s="368"/>
      <c r="O77" s="460"/>
    </row>
    <row r="78" spans="1:15" ht="12" customHeight="1" x14ac:dyDescent="0.2">
      <c r="A78" s="368" t="str">
        <f>IF(OR(E78="00",E78=""),"",IF(OR(C78="3011.10",C78="3012.10",C78="3013.10"),"05",IF(OR(C78="3008.10",C78="3008.11"),"00",IF(C78="3003.10","07",IF(OR(G78="DBFH",G78="DBFH - BG"),"10",IF(G78="Hochschule Dual","25",IF(ISERROR(FIND("BGJ",F78)),IF(B78&gt;=99500,VLOOKUP(B78,Maske!$I$23:$J$79,2,FALSE),VLOOKUP($E78,Maske!$I$19:$J$23,2,FALSE)),"06")))))))</f>
        <v>25</v>
      </c>
      <c r="B78" s="444">
        <v>5103</v>
      </c>
      <c r="C78" s="445" t="s">
        <v>1223</v>
      </c>
      <c r="D78" s="371" t="str">
        <f t="shared" si="2"/>
        <v>1350</v>
      </c>
      <c r="E78" s="371" t="str">
        <f t="shared" si="3"/>
        <v>10</v>
      </c>
      <c r="F78" s="372" t="s">
        <v>561</v>
      </c>
      <c r="G78" s="368" t="s">
        <v>1222</v>
      </c>
      <c r="H78" s="368"/>
      <c r="I78" s="368"/>
      <c r="J78" s="373">
        <v>6.3</v>
      </c>
      <c r="K78" s="368">
        <v>1.5</v>
      </c>
      <c r="L78" s="368" t="s">
        <v>790</v>
      </c>
      <c r="M78" s="368" t="s">
        <v>7</v>
      </c>
      <c r="N78" s="368" t="s">
        <v>1222</v>
      </c>
      <c r="O78" s="454"/>
    </row>
    <row r="79" spans="1:15" ht="12" customHeight="1" x14ac:dyDescent="0.2">
      <c r="A79" s="368" t="str">
        <f>IF(OR(E79="00",E79=""),"",IF(OR(C79="3011.10",C79="3012.10",C79="3013.10"),"05",IF(OR(C79="3008.10",C79="3008.11"),"00",IF(C79="3003.10","07",IF(OR(G79="DBFH",G79="DBFH - BG"),"10",IF(G79="Hochschule Dual","25",IF(ISERROR(FIND("BGJ",F79)),IF(B79&gt;=99500,VLOOKUP(B79,Maske!$I$23:$J$79,2,FALSE),VLOOKUP($E79,Maske!$I$19:$J$23,2,FALSE)),"06")))))))</f>
        <v>25</v>
      </c>
      <c r="B79" s="444">
        <v>5103</v>
      </c>
      <c r="C79" s="445" t="s">
        <v>1224</v>
      </c>
      <c r="D79" s="371" t="str">
        <f t="shared" si="2"/>
        <v>1350</v>
      </c>
      <c r="E79" s="371" t="str">
        <f t="shared" si="3"/>
        <v>11</v>
      </c>
      <c r="F79" s="372" t="s">
        <v>561</v>
      </c>
      <c r="G79" s="368" t="s">
        <v>1222</v>
      </c>
      <c r="H79" s="368"/>
      <c r="I79" s="368"/>
      <c r="J79" s="373">
        <v>3.2</v>
      </c>
      <c r="K79" s="368">
        <v>0.8</v>
      </c>
      <c r="L79" s="368" t="s">
        <v>790</v>
      </c>
      <c r="M79" s="368" t="s">
        <v>7</v>
      </c>
      <c r="N79" s="368" t="s">
        <v>1222</v>
      </c>
      <c r="O79" s="454"/>
    </row>
    <row r="80" spans="1:15" ht="12" customHeight="1" x14ac:dyDescent="0.2">
      <c r="A80" s="368" t="str">
        <f>IF(OR(E80="00",E80=""),"",IF(OR(C80="3011.10",C80="3012.10",C80="3013.10"),"05",IF(OR(C80="3008.10",C80="3008.11"),"00",IF(C80="3003.10","07",IF(OR(G80="DBFH",G80="DBFH - BG"),"10",IF(G80="Hochschule Dual","25",IF(ISERROR(FIND("BGJ",F80)),IF(B80&gt;=99500,VLOOKUP(B80,Maske!$I$23:$J$79,2,FALSE),VLOOKUP($E80,Maske!$I$19:$J$23,2,FALSE)),"06")))))))</f>
        <v>25</v>
      </c>
      <c r="B80" s="444">
        <v>5103</v>
      </c>
      <c r="C80" s="445" t="s">
        <v>1225</v>
      </c>
      <c r="D80" s="371" t="str">
        <f t="shared" si="2"/>
        <v>1350</v>
      </c>
      <c r="E80" s="371" t="str">
        <f t="shared" si="3"/>
        <v>12</v>
      </c>
      <c r="F80" s="372" t="s">
        <v>561</v>
      </c>
      <c r="G80" s="368" t="s">
        <v>1222</v>
      </c>
      <c r="H80" s="368"/>
      <c r="I80" s="368"/>
      <c r="J80" s="373">
        <v>3.2</v>
      </c>
      <c r="K80" s="368">
        <v>0.8</v>
      </c>
      <c r="L80" s="368" t="s">
        <v>790</v>
      </c>
      <c r="M80" s="368" t="s">
        <v>7</v>
      </c>
      <c r="N80" s="368" t="s">
        <v>1222</v>
      </c>
      <c r="O80" s="454"/>
    </row>
    <row r="81" spans="1:15" ht="12" customHeight="1" x14ac:dyDescent="0.2">
      <c r="A81" s="368" t="str">
        <f>IF(OR(E81="00",E81=""),"",IF(OR(C81="3011.10",C81="3012.10",C81="3013.10"),"05",IF(OR(C81="3008.10",C81="3008.11"),"00",IF(C81="3003.10","07",IF(OR(G81="DBFH",G81="DBFH - BG"),"10",IF(G81="Hochschule Dual","25",IF(ISERROR(FIND("BGJ",F81)),IF(B81&gt;=99500,VLOOKUP(B81,Maske!$I$23:$J$79,2,FALSE),VLOOKUP($E81,Maske!$I$19:$J$23,2,FALSE)),"06")))))))</f>
        <v>00</v>
      </c>
      <c r="B81" s="369">
        <v>1102</v>
      </c>
      <c r="C81" s="370" t="s">
        <v>525</v>
      </c>
      <c r="D81" s="371" t="str">
        <f t="shared" si="2"/>
        <v>9999</v>
      </c>
      <c r="E81" s="371" t="str">
        <f t="shared" si="3"/>
        <v>10</v>
      </c>
      <c r="F81" s="372" t="s">
        <v>2187</v>
      </c>
      <c r="G81" s="368" t="s">
        <v>1956</v>
      </c>
      <c r="H81" s="376"/>
      <c r="I81" s="376"/>
      <c r="J81" s="376"/>
      <c r="K81" s="376"/>
      <c r="L81" s="368" t="s">
        <v>790</v>
      </c>
      <c r="M81" s="376"/>
      <c r="N81" s="372" t="s">
        <v>537</v>
      </c>
      <c r="O81" s="454"/>
    </row>
    <row r="82" spans="1:15" ht="12" customHeight="1" x14ac:dyDescent="0.2">
      <c r="A82" s="368" t="str">
        <f>IF(OR(E82="00",E82=""),"",IF(OR(C82="3011.10",C82="3012.10",C82="3013.10"),"05",IF(OR(C82="3008.10",C82="3008.11"),"00",IF(C82="3003.10","07",IF(OR(G82="DBFH",G82="DBFH - BG"),"10",IF(G82="Hochschule Dual","25",IF(ISERROR(FIND("BGJ",F82)),IF(B82&gt;=99500,VLOOKUP(B82,Maske!$I$23:$J$79,2,FALSE),VLOOKUP($E82,Maske!$I$19:$J$23,2,FALSE)),"06")))))))</f>
        <v>00</v>
      </c>
      <c r="B82" s="369">
        <v>1102</v>
      </c>
      <c r="C82" s="370" t="s">
        <v>1229</v>
      </c>
      <c r="D82" s="371" t="str">
        <f t="shared" si="2"/>
        <v>9999</v>
      </c>
      <c r="E82" s="371" t="str">
        <f t="shared" si="3"/>
        <v>11</v>
      </c>
      <c r="F82" s="372" t="s">
        <v>2187</v>
      </c>
      <c r="G82" s="368" t="s">
        <v>1956</v>
      </c>
      <c r="H82" s="376"/>
      <c r="I82" s="376"/>
      <c r="J82" s="376"/>
      <c r="K82" s="376"/>
      <c r="L82" s="368" t="s">
        <v>790</v>
      </c>
      <c r="M82" s="376"/>
      <c r="N82" s="372" t="s">
        <v>537</v>
      </c>
      <c r="O82" s="454"/>
    </row>
    <row r="83" spans="1:15" ht="12" customHeight="1" x14ac:dyDescent="0.2">
      <c r="A83" s="368" t="str">
        <f>IF(OR(E83="00",E83=""),"",IF(OR(C83="3011.10",C83="3012.10",C83="3013.10"),"05",IF(OR(C83="3008.10",C83="3008.11"),"00",IF(C83="3003.10","07",IF(OR(G83="DBFH",G83="DBFH - BG"),"10",IF(G83="Hochschule Dual","25",IF(ISERROR(FIND("BGJ",F83)),IF(B83&gt;=99500,VLOOKUP(B83,Maske!$I$23:$J$79,2,FALSE),VLOOKUP($E83,Maske!$I$19:$J$23,2,FALSE)),"06")))))))</f>
        <v>00</v>
      </c>
      <c r="B83" s="369">
        <v>1102</v>
      </c>
      <c r="C83" s="370" t="s">
        <v>1230</v>
      </c>
      <c r="D83" s="371" t="str">
        <f t="shared" si="2"/>
        <v>9999</v>
      </c>
      <c r="E83" s="371" t="str">
        <f t="shared" si="3"/>
        <v>12</v>
      </c>
      <c r="F83" s="372" t="s">
        <v>2187</v>
      </c>
      <c r="G83" s="368" t="s">
        <v>1956</v>
      </c>
      <c r="H83" s="376"/>
      <c r="I83" s="376"/>
      <c r="J83" s="376"/>
      <c r="K83" s="376"/>
      <c r="L83" s="368" t="s">
        <v>790</v>
      </c>
      <c r="M83" s="376"/>
      <c r="N83" s="372" t="s">
        <v>537</v>
      </c>
      <c r="O83" s="454"/>
    </row>
    <row r="84" spans="1:15" ht="12" customHeight="1" x14ac:dyDescent="0.2">
      <c r="A84" s="368" t="str">
        <f>IF(OR(E84="00",E84=""),"",IF(OR(C84="3011.10",C84="3012.10",C84="3013.10"),"05",IF(OR(C84="3008.10",C84="3008.11"),"00",IF(C84="3003.10","07",IF(OR(G84="DBFH",G84="DBFH - BG"),"10",IF(G84="Hochschule Dual","25",IF(ISERROR(FIND("BGJ",F84)),IF(B84&gt;=99500,VLOOKUP(B84,Maske!$I$23:$J$79,2,FALSE),VLOOKUP($E84,Maske!$I$19:$J$23,2,FALSE)),"06")))))))</f>
        <v>00</v>
      </c>
      <c r="B84" s="444">
        <v>5109</v>
      </c>
      <c r="C84" s="370" t="s">
        <v>525</v>
      </c>
      <c r="D84" s="371" t="str">
        <f t="shared" si="2"/>
        <v>9999</v>
      </c>
      <c r="E84" s="371" t="str">
        <f t="shared" si="3"/>
        <v>10</v>
      </c>
      <c r="F84" s="372" t="s">
        <v>2188</v>
      </c>
      <c r="G84" s="368" t="s">
        <v>1956</v>
      </c>
      <c r="H84" s="446"/>
      <c r="I84" s="446"/>
      <c r="J84" s="446"/>
      <c r="K84" s="446"/>
      <c r="L84" s="368" t="s">
        <v>790</v>
      </c>
      <c r="M84" s="376"/>
      <c r="N84" s="372" t="s">
        <v>537</v>
      </c>
      <c r="O84" s="454"/>
    </row>
    <row r="85" spans="1:15" ht="12" customHeight="1" x14ac:dyDescent="0.2">
      <c r="A85" s="368" t="str">
        <f>IF(OR(E85="00",E85=""),"",IF(OR(C85="3011.10",C85="3012.10",C85="3013.10"),"05",IF(OR(C85="3008.10",C85="3008.11"),"00",IF(C85="3003.10","07",IF(OR(G85="DBFH",G85="DBFH - BG"),"10",IF(G85="Hochschule Dual","25",IF(ISERROR(FIND("BGJ",F85)),IF(B85&gt;=99500,VLOOKUP(B85,Maske!$I$23:$J$79,2,FALSE),VLOOKUP($E85,Maske!$I$19:$J$23,2,FALSE)),"06")))))))</f>
        <v>00</v>
      </c>
      <c r="B85" s="444">
        <v>5109</v>
      </c>
      <c r="C85" s="370" t="s">
        <v>1229</v>
      </c>
      <c r="D85" s="371" t="str">
        <f t="shared" si="2"/>
        <v>9999</v>
      </c>
      <c r="E85" s="371" t="str">
        <f t="shared" si="3"/>
        <v>11</v>
      </c>
      <c r="F85" s="372" t="s">
        <v>2188</v>
      </c>
      <c r="G85" s="368" t="s">
        <v>1956</v>
      </c>
      <c r="H85" s="446"/>
      <c r="I85" s="446"/>
      <c r="J85" s="446"/>
      <c r="K85" s="446"/>
      <c r="L85" s="368" t="s">
        <v>790</v>
      </c>
      <c r="M85" s="376"/>
      <c r="N85" s="372" t="s">
        <v>537</v>
      </c>
      <c r="O85" s="454"/>
    </row>
    <row r="86" spans="1:15" s="468" customFormat="1" ht="12" customHeight="1" x14ac:dyDescent="0.2">
      <c r="A86" s="368" t="str">
        <f>IF(OR(E86="00",E86=""),"",IF(OR(C86="3011.10",C86="3012.10",C86="3013.10"),"05",IF(OR(C86="3008.10",C86="3008.11"),"00",IF(C86="3003.10","07",IF(OR(G86="DBFH",G86="DBFH - BG"),"10",IF(G86="Hochschule Dual","25",IF(ISERROR(FIND("BGJ",F86)),IF(B86&gt;=99500,VLOOKUP(B86,Maske!$I$23:$J$79,2,FALSE),VLOOKUP($E86,Maske!$I$19:$J$23,2,FALSE)),"06")))))))</f>
        <v>00</v>
      </c>
      <c r="B86" s="444">
        <v>5109</v>
      </c>
      <c r="C86" s="370" t="s">
        <v>1230</v>
      </c>
      <c r="D86" s="371" t="str">
        <f t="shared" si="2"/>
        <v>9999</v>
      </c>
      <c r="E86" s="371" t="str">
        <f t="shared" si="3"/>
        <v>12</v>
      </c>
      <c r="F86" s="372" t="s">
        <v>2188</v>
      </c>
      <c r="G86" s="368" t="s">
        <v>1956</v>
      </c>
      <c r="H86" s="446"/>
      <c r="I86" s="446"/>
      <c r="J86" s="446"/>
      <c r="K86" s="446"/>
      <c r="L86" s="368" t="s">
        <v>790</v>
      </c>
      <c r="M86" s="376"/>
      <c r="N86" s="372" t="s">
        <v>537</v>
      </c>
      <c r="O86" s="467"/>
    </row>
    <row r="87" spans="1:15" s="468" customFormat="1" ht="12" customHeight="1" x14ac:dyDescent="0.2">
      <c r="A87" s="368" t="str">
        <f>IF(OR(E87="00",E87=""),"",IF(OR(C87="3011.10",C87="3012.10",C87="3013.10"),"05",IF(OR(C87="3008.10",C87="3008.11"),"00",IF(C87="3003.10","07",IF(OR(G87="DBFH",G87="DBFH - BG"),"10",IF(G87="Hochschule Dual","25",IF(ISERROR(FIND("BGJ",F87)),IF(B87&gt;=99500,VLOOKUP(B87,Maske!$I$23:$J$79,2,FALSE),VLOOKUP($E87,Maske!$I$19:$J$23,2,FALSE)),"06")))))))</f>
        <v>00</v>
      </c>
      <c r="B87" s="444">
        <v>5103</v>
      </c>
      <c r="C87" s="445" t="s">
        <v>1231</v>
      </c>
      <c r="D87" s="371" t="str">
        <f t="shared" si="2"/>
        <v>9999</v>
      </c>
      <c r="E87" s="371" t="str">
        <f t="shared" si="3"/>
        <v>13</v>
      </c>
      <c r="F87" s="372" t="s">
        <v>561</v>
      </c>
      <c r="G87" s="368" t="s">
        <v>1956</v>
      </c>
      <c r="H87" s="368"/>
      <c r="I87" s="368"/>
      <c r="J87" s="373"/>
      <c r="K87" s="368"/>
      <c r="L87" s="368" t="s">
        <v>790</v>
      </c>
      <c r="M87" s="368"/>
      <c r="N87" s="368" t="s">
        <v>537</v>
      </c>
      <c r="O87" s="467"/>
    </row>
    <row r="88" spans="1:15" s="468" customFormat="1" ht="12" customHeight="1" x14ac:dyDescent="0.2">
      <c r="A88" s="368" t="str">
        <f>IF(OR(E88="00",E88=""),"",IF(OR(C88="3011.10",C88="3012.10",C88="3013.10"),"05",IF(OR(C88="3008.10",C88="3008.11"),"00",IF(C88="3003.10","07",IF(OR(G88="DBFH",G88="DBFH - BG"),"10",IF(G88="Hochschule Dual","25",IF(ISERROR(FIND("BGJ",F88)),IF(B88&gt;=99500,VLOOKUP(B88,Maske!$I$23:$J$79,2,FALSE),VLOOKUP($E88,Maske!$I$19:$J$23,2,FALSE)),"06")))))))</f>
        <v>00</v>
      </c>
      <c r="B88" s="444">
        <v>5107</v>
      </c>
      <c r="C88" s="445" t="s">
        <v>1231</v>
      </c>
      <c r="D88" s="371" t="str">
        <f t="shared" si="2"/>
        <v>9999</v>
      </c>
      <c r="E88" s="371" t="str">
        <f t="shared" si="3"/>
        <v>13</v>
      </c>
      <c r="F88" s="372" t="s">
        <v>565</v>
      </c>
      <c r="G88" s="368" t="s">
        <v>1956</v>
      </c>
      <c r="H88" s="368"/>
      <c r="I88" s="368"/>
      <c r="J88" s="373"/>
      <c r="K88" s="368"/>
      <c r="L88" s="368" t="s">
        <v>790</v>
      </c>
      <c r="M88" s="368"/>
      <c r="N88" s="368" t="s">
        <v>537</v>
      </c>
      <c r="O88" s="467"/>
    </row>
    <row r="89" spans="1:15" s="468" customFormat="1" ht="12" customHeight="1" x14ac:dyDescent="0.2">
      <c r="A89" s="368" t="str">
        <f>IF(OR(E89="00",E89=""),"",IF(OR(C89="3011.10",C89="3012.10",C89="3013.10"),"05",IF(OR(C89="3008.10",C89="3008.11"),"00",IF(C89="3003.10","07",IF(OR(G89="DBFH",G89="DBFH - BG"),"10",IF(G89="Hochschule Dual","25",IF(ISERROR(FIND("BGJ",F89)),IF(B89&gt;=99500,VLOOKUP(B89,Maske!$I$23:$J$79,2,FALSE),VLOOKUP($E89,Maske!$I$19:$J$23,2,FALSE)),"06")))))))</f>
        <v>00</v>
      </c>
      <c r="B89" s="444">
        <v>5111</v>
      </c>
      <c r="C89" s="445" t="s">
        <v>525</v>
      </c>
      <c r="D89" s="371" t="str">
        <f t="shared" si="2"/>
        <v>9999</v>
      </c>
      <c r="E89" s="371" t="str">
        <f t="shared" si="3"/>
        <v>10</v>
      </c>
      <c r="F89" s="372" t="s">
        <v>2190</v>
      </c>
      <c r="G89" s="368" t="s">
        <v>1956</v>
      </c>
      <c r="H89" s="368"/>
      <c r="I89" s="368"/>
      <c r="J89" s="373"/>
      <c r="K89" s="368"/>
      <c r="L89" s="368" t="s">
        <v>790</v>
      </c>
      <c r="M89" s="368"/>
      <c r="N89" s="368" t="s">
        <v>537</v>
      </c>
      <c r="O89" s="467"/>
    </row>
    <row r="90" spans="1:15" s="180" customFormat="1" ht="13.15" customHeight="1" x14ac:dyDescent="0.2">
      <c r="A90" s="368" t="str">
        <f>IF(OR(E90="00",E90=""),"",IF(OR(C90="3011.10",C90="3012.10",C90="3013.10"),"05",IF(OR(C90="3008.10",C90="3008.11"),"00",IF(C90="3003.10","07",IF(OR(G90="DBFH",G90="DBFH - BG"),"10",IF(G90="Hochschule Dual","25",IF(ISERROR(FIND("BGJ",F90)),IF(B90&gt;=99500,VLOOKUP(B90,Maske!$I$23:$J$79,2,FALSE),VLOOKUP($E90,Maske!$I$19:$J$23,2,FALSE)),"06")))))))</f>
        <v>00</v>
      </c>
      <c r="B90" s="444">
        <v>5111</v>
      </c>
      <c r="C90" s="445" t="s">
        <v>1229</v>
      </c>
      <c r="D90" s="371" t="str">
        <f t="shared" si="2"/>
        <v>9999</v>
      </c>
      <c r="E90" s="371" t="str">
        <f t="shared" si="3"/>
        <v>11</v>
      </c>
      <c r="F90" s="372" t="s">
        <v>2190</v>
      </c>
      <c r="G90" s="368" t="s">
        <v>1956</v>
      </c>
      <c r="H90" s="368"/>
      <c r="I90" s="368"/>
      <c r="J90" s="373"/>
      <c r="K90" s="368"/>
      <c r="L90" s="368" t="s">
        <v>790</v>
      </c>
      <c r="M90" s="368"/>
      <c r="N90" s="368" t="s">
        <v>537</v>
      </c>
      <c r="O90" s="460"/>
    </row>
    <row r="91" spans="1:15" s="180" customFormat="1" ht="12" customHeight="1" x14ac:dyDescent="0.2">
      <c r="A91" s="368" t="str">
        <f>IF(OR(E91="00",E91=""),"",IF(OR(C91="3011.10",C91="3012.10",C91="3013.10"),"05",IF(OR(C91="3008.10",C91="3008.11"),"00",IF(C91="3003.10","07",IF(OR(G91="DBFH",G91="DBFH - BG"),"10",IF(G91="Hochschule Dual","25",IF(ISERROR(FIND("BGJ",F91)),IF(B91&gt;=99500,VLOOKUP(B91,Maske!$I$23:$J$79,2,FALSE),VLOOKUP($E91,Maske!$I$19:$J$23,2,FALSE)),"06")))))))</f>
        <v>00</v>
      </c>
      <c r="B91" s="444">
        <v>5111</v>
      </c>
      <c r="C91" s="445" t="s">
        <v>1230</v>
      </c>
      <c r="D91" s="371" t="str">
        <f t="shared" si="2"/>
        <v>9999</v>
      </c>
      <c r="E91" s="371" t="str">
        <f t="shared" si="3"/>
        <v>12</v>
      </c>
      <c r="F91" s="372" t="s">
        <v>2190</v>
      </c>
      <c r="G91" s="368" t="s">
        <v>1956</v>
      </c>
      <c r="H91" s="368"/>
      <c r="I91" s="368"/>
      <c r="J91" s="373"/>
      <c r="K91" s="368"/>
      <c r="L91" s="368" t="s">
        <v>790</v>
      </c>
      <c r="M91" s="368"/>
      <c r="N91" s="368" t="s">
        <v>537</v>
      </c>
      <c r="O91" s="460"/>
    </row>
    <row r="92" spans="1:15" s="217" customFormat="1" ht="12" customHeight="1" x14ac:dyDescent="0.2">
      <c r="A92" s="368" t="str">
        <f>IF(OR(E92="00",E92=""),"",IF(OR(C92="3011.10",C92="3012.10",C92="3013.10"),"05",IF(OR(C92="3008.10",C92="3008.11"),"00",IF(C92="3003.10","07",IF(OR(G92="DBFH",G92="DBFH - BG"),"10",IF(G92="Hochschule Dual","25",IF(ISERROR(FIND("BGJ",F92)),IF(B92&gt;=99500,VLOOKUP(B92,Maske!$I$23:$J$79,2,FALSE),VLOOKUP($E92,Maske!$I$19:$J$23,2,FALSE)),"06")))))))</f>
        <v>00</v>
      </c>
      <c r="B92" s="444">
        <v>5110</v>
      </c>
      <c r="C92" s="445" t="s">
        <v>525</v>
      </c>
      <c r="D92" s="371" t="str">
        <f t="shared" si="2"/>
        <v>9999</v>
      </c>
      <c r="E92" s="371" t="str">
        <f t="shared" si="3"/>
        <v>10</v>
      </c>
      <c r="F92" s="372" t="s">
        <v>2189</v>
      </c>
      <c r="G92" s="368" t="s">
        <v>1956</v>
      </c>
      <c r="H92" s="368"/>
      <c r="I92" s="368"/>
      <c r="J92" s="373"/>
      <c r="K92" s="368"/>
      <c r="L92" s="368" t="s">
        <v>790</v>
      </c>
      <c r="M92" s="368"/>
      <c r="N92" s="368" t="s">
        <v>537</v>
      </c>
      <c r="O92" s="459"/>
    </row>
    <row r="93" spans="1:15" s="180" customFormat="1" ht="12" customHeight="1" x14ac:dyDescent="0.2">
      <c r="A93" s="368" t="str">
        <f>IF(OR(E93="00",E93=""),"",IF(OR(C93="3011.10",C93="3012.10",C93="3013.10"),"05",IF(OR(C93="3008.10",C93="3008.11"),"00",IF(C93="3003.10","07",IF(OR(G93="DBFH",G93="DBFH - BG"),"10",IF(G93="Hochschule Dual","25",IF(ISERROR(FIND("BGJ",F93)),IF(B93&gt;=99500,VLOOKUP(B93,Maske!$I$23:$J$79,2,FALSE),VLOOKUP($E93,Maske!$I$19:$J$23,2,FALSE)),"06")))))))</f>
        <v>00</v>
      </c>
      <c r="B93" s="444">
        <v>5110</v>
      </c>
      <c r="C93" s="445" t="s">
        <v>1229</v>
      </c>
      <c r="D93" s="371" t="str">
        <f t="shared" si="2"/>
        <v>9999</v>
      </c>
      <c r="E93" s="371" t="str">
        <f t="shared" si="3"/>
        <v>11</v>
      </c>
      <c r="F93" s="372" t="s">
        <v>2189</v>
      </c>
      <c r="G93" s="368" t="s">
        <v>1956</v>
      </c>
      <c r="H93" s="368"/>
      <c r="I93" s="368"/>
      <c r="J93" s="373"/>
      <c r="K93" s="368"/>
      <c r="L93" s="368" t="s">
        <v>790</v>
      </c>
      <c r="M93" s="368"/>
      <c r="N93" s="368" t="s">
        <v>537</v>
      </c>
      <c r="O93" s="460"/>
    </row>
    <row r="94" spans="1:15" s="180" customFormat="1" ht="12" customHeight="1" x14ac:dyDescent="0.2">
      <c r="A94" s="368" t="str">
        <f>IF(OR(E94="00",E94=""),"",IF(OR(C94="3011.10",C94="3012.10",C94="3013.10"),"05",IF(OR(C94="3008.10",C94="3008.11"),"00",IF(C94="3003.10","07",IF(OR(G94="DBFH",G94="DBFH - BG"),"10",IF(G94="Hochschule Dual","25",IF(ISERROR(FIND("BGJ",F94)),IF(B94&gt;=99500,VLOOKUP(B94,Maske!$I$23:$J$79,2,FALSE),VLOOKUP($E94,Maske!$I$19:$J$23,2,FALSE)),"06")))))))</f>
        <v>00</v>
      </c>
      <c r="B94" s="444">
        <v>5110</v>
      </c>
      <c r="C94" s="445" t="s">
        <v>1230</v>
      </c>
      <c r="D94" s="371" t="str">
        <f t="shared" si="2"/>
        <v>9999</v>
      </c>
      <c r="E94" s="371" t="str">
        <f t="shared" si="3"/>
        <v>12</v>
      </c>
      <c r="F94" s="372" t="s">
        <v>2189</v>
      </c>
      <c r="G94" s="368" t="s">
        <v>1956</v>
      </c>
      <c r="H94" s="368"/>
      <c r="I94" s="368"/>
      <c r="J94" s="373"/>
      <c r="K94" s="368"/>
      <c r="L94" s="368" t="s">
        <v>790</v>
      </c>
      <c r="M94" s="368"/>
      <c r="N94" s="368" t="s">
        <v>537</v>
      </c>
      <c r="O94" s="460"/>
    </row>
    <row r="95" spans="1:15" s="180" customFormat="1" ht="12" customHeight="1" x14ac:dyDescent="0.2">
      <c r="A95" s="368" t="str">
        <f>IF(OR(E95="00",E95=""),"",IF(OR(C95="3011.10",C95="3012.10",C95="3013.10"),"05",IF(OR(C95="3008.10",C95="3008.11"),"00",IF(C95="3003.10","07",IF(OR(G95="DBFH",G95="DBFH - BG"),"10",IF(G95="Hochschule Dual","25",IF(ISERROR(FIND("BGJ",F95)),IF(B95&gt;=99500,VLOOKUP(B95,Maske!$I$23:$J$79,2,FALSE),VLOOKUP($E95,Maske!$I$19:$J$23,2,FALSE)),"06")))))))</f>
        <v>00</v>
      </c>
      <c r="B95" s="444">
        <v>5112</v>
      </c>
      <c r="C95" s="445" t="s">
        <v>525</v>
      </c>
      <c r="D95" s="371" t="str">
        <f t="shared" si="2"/>
        <v>9999</v>
      </c>
      <c r="E95" s="371" t="str">
        <f t="shared" si="3"/>
        <v>10</v>
      </c>
      <c r="F95" s="372" t="s">
        <v>2191</v>
      </c>
      <c r="G95" s="368" t="s">
        <v>1956</v>
      </c>
      <c r="H95" s="368"/>
      <c r="I95" s="368"/>
      <c r="J95" s="373"/>
      <c r="K95" s="368"/>
      <c r="L95" s="368" t="s">
        <v>790</v>
      </c>
      <c r="M95" s="368"/>
      <c r="N95" s="368" t="s">
        <v>537</v>
      </c>
      <c r="O95" s="460"/>
    </row>
    <row r="96" spans="1:15" s="180" customFormat="1" ht="12" customHeight="1" x14ac:dyDescent="0.2">
      <c r="A96" s="368" t="str">
        <f>IF(OR(E96="00",E96=""),"",IF(OR(C96="3011.10",C96="3012.10",C96="3013.10"),"05",IF(OR(C96="3008.10",C96="3008.11"),"00",IF(C96="3003.10","07",IF(OR(G96="DBFH",G96="DBFH - BG"),"10",IF(G96="Hochschule Dual","25",IF(ISERROR(FIND("BGJ",F96)),IF(B96&gt;=99500,VLOOKUP(B96,Maske!$I$23:$J$79,2,FALSE),VLOOKUP($E96,Maske!$I$19:$J$23,2,FALSE)),"06")))))))</f>
        <v>00</v>
      </c>
      <c r="B96" s="444">
        <v>5112</v>
      </c>
      <c r="C96" s="445" t="s">
        <v>1229</v>
      </c>
      <c r="D96" s="371" t="str">
        <f t="shared" si="2"/>
        <v>9999</v>
      </c>
      <c r="E96" s="371" t="str">
        <f t="shared" si="3"/>
        <v>11</v>
      </c>
      <c r="F96" s="372" t="s">
        <v>2191</v>
      </c>
      <c r="G96" s="368" t="s">
        <v>1956</v>
      </c>
      <c r="H96" s="368"/>
      <c r="I96" s="368"/>
      <c r="J96" s="373"/>
      <c r="K96" s="368"/>
      <c r="L96" s="368" t="s">
        <v>790</v>
      </c>
      <c r="M96" s="368"/>
      <c r="N96" s="368" t="s">
        <v>537</v>
      </c>
      <c r="O96" s="460"/>
    </row>
    <row r="97" spans="1:15" s="180" customFormat="1" ht="12" customHeight="1" x14ac:dyDescent="0.2">
      <c r="A97" s="368" t="str">
        <f>IF(OR(E97="00",E97=""),"",IF(OR(C97="3011.10",C97="3012.10",C97="3013.10"),"05",IF(OR(C97="3008.10",C97="3008.11"),"00",IF(C97="3003.10","07",IF(OR(G97="DBFH",G97="DBFH - BG"),"10",IF(G97="Hochschule Dual","25",IF(ISERROR(FIND("BGJ",F97)),IF(B97&gt;=99500,VLOOKUP(B97,Maske!$I$23:$J$79,2,FALSE),VLOOKUP($E97,Maske!$I$19:$J$23,2,FALSE)),"06")))))))</f>
        <v>00</v>
      </c>
      <c r="B97" s="444">
        <v>5112</v>
      </c>
      <c r="C97" s="445" t="s">
        <v>1230</v>
      </c>
      <c r="D97" s="371" t="str">
        <f t="shared" si="2"/>
        <v>9999</v>
      </c>
      <c r="E97" s="371" t="str">
        <f t="shared" si="3"/>
        <v>12</v>
      </c>
      <c r="F97" s="372" t="s">
        <v>2191</v>
      </c>
      <c r="G97" s="368" t="s">
        <v>1956</v>
      </c>
      <c r="H97" s="368"/>
      <c r="I97" s="368"/>
      <c r="J97" s="373"/>
      <c r="K97" s="368"/>
      <c r="L97" s="368" t="s">
        <v>790</v>
      </c>
      <c r="M97" s="368"/>
      <c r="N97" s="368" t="s">
        <v>537</v>
      </c>
      <c r="O97" s="460"/>
    </row>
    <row r="98" spans="1:15" s="180" customFormat="1" ht="12" customHeight="1" x14ac:dyDescent="0.2">
      <c r="A98" s="368" t="str">
        <f>IF(OR(E98="00",E98=""),"",IF(OR(C98="3011.10",C98="3012.10",C98="3013.10"),"05",IF(OR(C98="3008.10",C98="3008.11"),"00",IF(C98="3003.10","07",IF(OR(G98="DBFH",G98="DBFH - BG"),"10",IF(G98="Hochschule Dual","25",IF(ISERROR(FIND("BGJ",F98)),IF(B98&gt;=99500,VLOOKUP(B98,Maske!$I$23:$J$79,2,FALSE),VLOOKUP($E98,Maske!$I$19:$J$23,2,FALSE)),"06")))))))</f>
        <v>00</v>
      </c>
      <c r="B98" s="444">
        <v>5113</v>
      </c>
      <c r="C98" s="445" t="s">
        <v>525</v>
      </c>
      <c r="D98" s="371" t="str">
        <f t="shared" si="2"/>
        <v>9999</v>
      </c>
      <c r="E98" s="371" t="str">
        <f t="shared" si="3"/>
        <v>10</v>
      </c>
      <c r="F98" s="372" t="s">
        <v>2192</v>
      </c>
      <c r="G98" s="368" t="s">
        <v>1956</v>
      </c>
      <c r="H98" s="368"/>
      <c r="I98" s="368"/>
      <c r="J98" s="373"/>
      <c r="K98" s="368"/>
      <c r="L98" s="368" t="s">
        <v>790</v>
      </c>
      <c r="M98" s="368"/>
      <c r="N98" s="368" t="s">
        <v>537</v>
      </c>
      <c r="O98" s="460"/>
    </row>
    <row r="99" spans="1:15" s="180" customFormat="1" ht="12" customHeight="1" x14ac:dyDescent="0.2">
      <c r="A99" s="368" t="str">
        <f>IF(OR(E99="00",E99=""),"",IF(OR(C99="3011.10",C99="3012.10",C99="3013.10"),"05",IF(OR(C99="3008.10",C99="3008.11"),"00",IF(C99="3003.10","07",IF(OR(G99="DBFH",G99="DBFH - BG"),"10",IF(G99="Hochschule Dual","25",IF(ISERROR(FIND("BGJ",F99)),IF(B99&gt;=99500,VLOOKUP(B99,Maske!$I$23:$J$79,2,FALSE),VLOOKUP($E99,Maske!$I$19:$J$23,2,FALSE)),"06")))))))</f>
        <v>00</v>
      </c>
      <c r="B99" s="444">
        <v>5113</v>
      </c>
      <c r="C99" s="445" t="s">
        <v>1229</v>
      </c>
      <c r="D99" s="371" t="str">
        <f t="shared" si="2"/>
        <v>9999</v>
      </c>
      <c r="E99" s="371" t="str">
        <f t="shared" si="3"/>
        <v>11</v>
      </c>
      <c r="F99" s="372" t="s">
        <v>2192</v>
      </c>
      <c r="G99" s="368" t="s">
        <v>1956</v>
      </c>
      <c r="H99" s="368"/>
      <c r="I99" s="368"/>
      <c r="J99" s="373"/>
      <c r="K99" s="368"/>
      <c r="L99" s="368" t="s">
        <v>790</v>
      </c>
      <c r="M99" s="368"/>
      <c r="N99" s="368" t="s">
        <v>537</v>
      </c>
      <c r="O99" s="460"/>
    </row>
    <row r="100" spans="1:15" ht="12" customHeight="1" x14ac:dyDescent="0.2">
      <c r="A100" s="368" t="str">
        <f>IF(OR(E100="00",E100=""),"",IF(OR(C100="3011.10",C100="3012.10",C100="3013.10"),"05",IF(OR(C100="3008.10",C100="3008.11"),"00",IF(C100="3003.10","07",IF(OR(G100="DBFH",G100="DBFH - BG"),"10",IF(G100="Hochschule Dual","25",IF(ISERROR(FIND("BGJ",F100)),IF(B100&gt;=99500,VLOOKUP(B100,Maske!$I$23:$J$79,2,FALSE),VLOOKUP($E100,Maske!$I$19:$J$23,2,FALSE)),"06")))))))</f>
        <v>00</v>
      </c>
      <c r="B100" s="444">
        <v>5113</v>
      </c>
      <c r="C100" s="445" t="s">
        <v>1230</v>
      </c>
      <c r="D100" s="371" t="str">
        <f t="shared" si="2"/>
        <v>9999</v>
      </c>
      <c r="E100" s="371" t="str">
        <f t="shared" si="3"/>
        <v>12</v>
      </c>
      <c r="F100" s="372" t="s">
        <v>2192</v>
      </c>
      <c r="G100" s="368" t="s">
        <v>1956</v>
      </c>
      <c r="H100" s="368"/>
      <c r="I100" s="368"/>
      <c r="J100" s="373"/>
      <c r="K100" s="368"/>
      <c r="L100" s="368" t="s">
        <v>790</v>
      </c>
      <c r="M100" s="368"/>
      <c r="N100" s="368" t="s">
        <v>537</v>
      </c>
      <c r="O100" s="454"/>
    </row>
    <row r="101" spans="1:15" ht="12" customHeight="1" x14ac:dyDescent="0.2">
      <c r="A101" s="368" t="str">
        <f>IF(OR(E101="00",E101=""),"",IF(OR(C101="3011.10",C101="3012.10",C101="3013.10"),"05",IF(OR(C101="3008.10",C101="3008.11"),"00",IF(C101="3003.10","07",IF(OR(G101="DBFH",G101="DBFH - BG"),"10",IF(G101="Hochschule Dual","25",IF(ISERROR(FIND("BGJ",F101)),IF(B101&gt;=99500,VLOOKUP(B101,Maske!$I$23:$J$79,2,FALSE),VLOOKUP($E101,Maske!$I$19:$J$23,2,FALSE)),"06")))))))</f>
        <v/>
      </c>
      <c r="B101" s="369">
        <v>48261</v>
      </c>
      <c r="C101" s="370" t="s">
        <v>468</v>
      </c>
      <c r="D101" s="371" t="str">
        <f t="shared" si="2"/>
        <v>0000</v>
      </c>
      <c r="E101" s="371" t="str">
        <f t="shared" si="3"/>
        <v>00</v>
      </c>
      <c r="F101" s="372" t="s">
        <v>469</v>
      </c>
      <c r="G101" s="373"/>
      <c r="H101" s="373"/>
      <c r="I101" s="368"/>
      <c r="J101" s="373"/>
      <c r="K101" s="368"/>
      <c r="L101" s="368" t="s">
        <v>1562</v>
      </c>
      <c r="M101" s="368" t="s">
        <v>470</v>
      </c>
      <c r="O101" s="454"/>
    </row>
    <row r="102" spans="1:15" ht="12" customHeight="1" x14ac:dyDescent="0.2">
      <c r="A102" s="368" t="str">
        <f>IF(OR(E102="00",E102=""),"",IF(OR(C102="3011.10",C102="3012.10",C102="3013.10"),"05",IF(OR(C102="3008.10",C102="3008.11"),"00",IF(C102="3003.10","07",IF(OR(G102="DBFH",G102="DBFH - BG"),"10",IF(G102="Hochschule Dual","25",IF(ISERROR(FIND("BGJ",F102)),IF(B102&gt;=99500,VLOOKUP(B102,Maske!$I$23:$J$79,2,FALSE),VLOOKUP($E102,Maske!$I$19:$J$23,2,FALSE)),"06")))))))</f>
        <v/>
      </c>
      <c r="B102" s="369">
        <v>46621</v>
      </c>
      <c r="C102" s="370" t="s">
        <v>468</v>
      </c>
      <c r="D102" s="371" t="str">
        <f t="shared" si="2"/>
        <v>0000</v>
      </c>
      <c r="E102" s="371" t="str">
        <f t="shared" si="3"/>
        <v>00</v>
      </c>
      <c r="F102" s="372" t="s">
        <v>1565</v>
      </c>
      <c r="G102" s="373"/>
      <c r="H102" s="373"/>
      <c r="I102" s="368"/>
      <c r="J102" s="373"/>
      <c r="K102" s="368"/>
      <c r="L102" s="368" t="s">
        <v>1562</v>
      </c>
      <c r="M102" s="368" t="s">
        <v>149</v>
      </c>
      <c r="O102" s="454"/>
    </row>
    <row r="103" spans="1:15" ht="12" customHeight="1" x14ac:dyDescent="0.2">
      <c r="A103" s="368" t="str">
        <f>IF(OR(E103="00",E103=""),"",IF(OR(C103="3011.10",C103="3012.10",C103="3013.10"),"05",IF(OR(C103="3008.10",C103="3008.11"),"00",IF(C103="3003.10","07",IF(OR(G103="DBFH",G103="DBFH - BG"),"10",IF(G103="Hochschule Dual","25",IF(ISERROR(FIND("BGJ",F103)),IF(B103&gt;=99500,VLOOKUP(B103,Maske!$I$23:$J$79,2,FALSE),VLOOKUP($E103,Maske!$I$19:$J$23,2,FALSE)),"06")))))))</f>
        <v/>
      </c>
      <c r="B103" s="369">
        <v>44311</v>
      </c>
      <c r="C103" s="370" t="s">
        <v>468</v>
      </c>
      <c r="D103" s="371" t="str">
        <f t="shared" si="2"/>
        <v>0000</v>
      </c>
      <c r="E103" s="371" t="str">
        <f t="shared" si="3"/>
        <v>00</v>
      </c>
      <c r="F103" s="372" t="s">
        <v>1095</v>
      </c>
      <c r="G103" s="368"/>
      <c r="H103" s="368"/>
      <c r="I103" s="368"/>
      <c r="J103" s="373"/>
      <c r="K103" s="368"/>
      <c r="L103" s="368" t="s">
        <v>1562</v>
      </c>
      <c r="M103" s="368" t="s">
        <v>1096</v>
      </c>
      <c r="O103" s="454"/>
    </row>
    <row r="104" spans="1:15" ht="12" customHeight="1" x14ac:dyDescent="0.2">
      <c r="A104" s="368" t="str">
        <f>IF(OR(E104="00",E104=""),"",IF(OR(C104="3011.10",C104="3012.10",C104="3013.10"),"05",IF(OR(C104="3008.10",C104="3008.11"),"00",IF(C104="3003.10","07",IF(OR(G104="DBFH",G104="DBFH - BG"),"10",IF(G104="Hochschule Dual","25",IF(ISERROR(FIND("BGJ",F104)),IF(B104&gt;=99500,VLOOKUP(B104,Maske!$I$23:$J$79,2,FALSE),VLOOKUP($E104,Maske!$I$19:$J$23,2,FALSE)),"06")))))))</f>
        <v>00</v>
      </c>
      <c r="B104" s="369">
        <v>48011</v>
      </c>
      <c r="C104" s="370" t="s">
        <v>872</v>
      </c>
      <c r="D104" s="371" t="str">
        <f t="shared" si="2"/>
        <v>0401</v>
      </c>
      <c r="E104" s="371" t="str">
        <f t="shared" si="3"/>
        <v>11</v>
      </c>
      <c r="F104" s="372" t="s">
        <v>873</v>
      </c>
      <c r="G104" s="373"/>
      <c r="H104" s="373"/>
      <c r="I104" s="368"/>
      <c r="J104" s="373">
        <v>9.5</v>
      </c>
      <c r="K104" s="368">
        <v>2.4</v>
      </c>
      <c r="L104" s="368" t="s">
        <v>1562</v>
      </c>
      <c r="M104" s="368"/>
      <c r="O104" s="454"/>
    </row>
    <row r="105" spans="1:15" ht="12" customHeight="1" x14ac:dyDescent="0.2">
      <c r="A105" s="368" t="str">
        <f>IF(OR(E105="00",E105=""),"",IF(OR(C105="3011.10",C105="3012.10",C105="3013.10"),"05",IF(OR(C105="3008.10",C105="3008.11"),"00",IF(C105="3003.10","07",IF(OR(G105="DBFH",G105="DBFH - BG"),"10",IF(G105="Hochschule Dual","25",IF(ISERROR(FIND("BGJ",F105)),IF(B105&gt;=99500,VLOOKUP(B105,Maske!$I$23:$J$79,2,FALSE),VLOOKUP($E105,Maske!$I$19:$J$23,2,FALSE)),"06")))))))</f>
        <v>06</v>
      </c>
      <c r="B105" s="369">
        <v>99061</v>
      </c>
      <c r="C105" s="370" t="s">
        <v>1561</v>
      </c>
      <c r="D105" s="371" t="str">
        <f t="shared" si="2"/>
        <v>0401</v>
      </c>
      <c r="E105" s="371" t="str">
        <f t="shared" si="3"/>
        <v>10</v>
      </c>
      <c r="F105" s="372" t="s">
        <v>1765</v>
      </c>
      <c r="G105" s="373"/>
      <c r="H105" s="373">
        <v>34</v>
      </c>
      <c r="I105" s="368">
        <v>20</v>
      </c>
      <c r="J105" s="373"/>
      <c r="K105" s="368"/>
      <c r="L105" s="368" t="s">
        <v>1562</v>
      </c>
      <c r="M105" s="368"/>
      <c r="N105" s="368" t="s">
        <v>791</v>
      </c>
      <c r="O105" s="454"/>
    </row>
    <row r="106" spans="1:15" ht="12" customHeight="1" x14ac:dyDescent="0.2">
      <c r="A106" s="368" t="str">
        <f>IF(OR(E106="00",E106=""),"",IF(OR(C106="3011.10",C106="3012.10",C106="3013.10"),"05",IF(OR(C106="3008.10",C106="3008.11"),"00",IF(C106="3003.10","07",IF(OR(G106="DBFH",G106="DBFH - BG"),"10",IF(G106="Hochschule Dual","25",IF(ISERROR(FIND("BGJ",F106)),IF(B106&gt;=99500,VLOOKUP(B106,Maske!$I$23:$J$79,2,FALSE),VLOOKUP($E106,Maske!$I$19:$J$23,2,FALSE)),"06")))))))</f>
        <v>00</v>
      </c>
      <c r="B106" s="369">
        <v>48701</v>
      </c>
      <c r="C106" s="370" t="s">
        <v>872</v>
      </c>
      <c r="D106" s="371" t="str">
        <f t="shared" si="2"/>
        <v>0401</v>
      </c>
      <c r="E106" s="371" t="str">
        <f t="shared" si="3"/>
        <v>11</v>
      </c>
      <c r="F106" s="372" t="s">
        <v>874</v>
      </c>
      <c r="G106" s="373"/>
      <c r="H106" s="373"/>
      <c r="I106" s="368"/>
      <c r="J106" s="373">
        <v>9.5</v>
      </c>
      <c r="K106" s="368">
        <v>2.4</v>
      </c>
      <c r="L106" s="368" t="s">
        <v>1562</v>
      </c>
      <c r="M106" s="368"/>
      <c r="O106" s="454"/>
    </row>
    <row r="107" spans="1:15" s="217" customFormat="1" ht="12" customHeight="1" x14ac:dyDescent="0.2">
      <c r="A107" s="368" t="str">
        <f>IF(OR(E107="00",E107=""),"",IF(OR(C107="3011.10",C107="3012.10",C107="3013.10"),"05",IF(OR(C107="3008.10",C107="3008.11"),"00",IF(C107="3003.10","07",IF(OR(G107="DBFH",G107="DBFH - BG"),"10",IF(G107="Hochschule Dual","25",IF(ISERROR(FIND("BGJ",F107)),IF(B107&gt;=99500,VLOOKUP(B107,Maske!$I$23:$J$79,2,FALSE),VLOOKUP($E107,Maske!$I$19:$J$23,2,FALSE)),"06")))))))</f>
        <v>00</v>
      </c>
      <c r="B107" s="369">
        <v>48701</v>
      </c>
      <c r="C107" s="370" t="s">
        <v>1025</v>
      </c>
      <c r="D107" s="371" t="str">
        <f t="shared" si="2"/>
        <v>0401</v>
      </c>
      <c r="E107" s="371" t="str">
        <f t="shared" si="3"/>
        <v>12</v>
      </c>
      <c r="F107" s="372" t="s">
        <v>874</v>
      </c>
      <c r="G107" s="373"/>
      <c r="H107" s="373">
        <v>9</v>
      </c>
      <c r="I107" s="368">
        <v>2</v>
      </c>
      <c r="J107" s="373">
        <v>9.5</v>
      </c>
      <c r="K107" s="368">
        <v>2.4</v>
      </c>
      <c r="L107" s="368" t="s">
        <v>1562</v>
      </c>
      <c r="M107" s="368"/>
      <c r="N107" s="368"/>
      <c r="O107" s="454"/>
    </row>
    <row r="108" spans="1:15" s="217" customFormat="1" ht="12" customHeight="1" x14ac:dyDescent="0.2">
      <c r="A108" s="368" t="str">
        <f>IF(OR(E108="00",E108=""),"",IF(OR(C108="3011.10",C108="3012.10",C108="3013.10"),"05",IF(OR(C108="3008.10",C108="3008.11"),"00",IF(C108="3003.10","07",IF(OR(G108="DBFH",G108="DBFH - BG"),"10",IF(G108="Hochschule Dual","25",IF(ISERROR(FIND("BGJ",F108)),IF(B108&gt;=99500,VLOOKUP(B108,Maske!$I$23:$J$79,2,FALSE),VLOOKUP($E108,Maske!$I$19:$J$23,2,FALSE)),"06")))))))</f>
        <v>00</v>
      </c>
      <c r="B108" s="369">
        <v>48015</v>
      </c>
      <c r="C108" s="370" t="s">
        <v>1563</v>
      </c>
      <c r="D108" s="371" t="str">
        <f t="shared" si="2"/>
        <v>0402</v>
      </c>
      <c r="E108" s="371" t="str">
        <f t="shared" si="3"/>
        <v>10</v>
      </c>
      <c r="F108" s="372" t="s">
        <v>900</v>
      </c>
      <c r="G108" s="373"/>
      <c r="H108" s="373"/>
      <c r="I108" s="368"/>
      <c r="J108" s="373">
        <v>13.7</v>
      </c>
      <c r="K108" s="368">
        <v>3.2</v>
      </c>
      <c r="L108" s="368" t="s">
        <v>1562</v>
      </c>
      <c r="M108" s="368"/>
      <c r="N108" s="368"/>
      <c r="O108" s="454"/>
    </row>
    <row r="109" spans="1:15" s="217" customFormat="1" ht="12" customHeight="1" x14ac:dyDescent="0.2">
      <c r="A109" s="368" t="str">
        <f>IF(OR(E109="00",E109=""),"",IF(OR(C109="3011.10",C109="3012.10",C109="3013.10"),"05",IF(OR(C109="3008.10",C109="3008.11"),"00",IF(C109="3003.10","07",IF(OR(G109="DBFH",G109="DBFH - BG"),"10",IF(G109="Hochschule Dual","25",IF(ISERROR(FIND("BGJ",F109)),IF(B109&gt;=99500,VLOOKUP(B109,Maske!$I$23:$J$79,2,FALSE),VLOOKUP($E109,Maske!$I$19:$J$23,2,FALSE)),"06")))))))</f>
        <v>00</v>
      </c>
      <c r="B109" s="369">
        <v>48014</v>
      </c>
      <c r="C109" s="370" t="s">
        <v>1563</v>
      </c>
      <c r="D109" s="371" t="str">
        <f t="shared" si="2"/>
        <v>0402</v>
      </c>
      <c r="E109" s="371" t="str">
        <f t="shared" si="3"/>
        <v>10</v>
      </c>
      <c r="F109" s="372" t="s">
        <v>881</v>
      </c>
      <c r="G109" s="373"/>
      <c r="H109" s="373"/>
      <c r="I109" s="368"/>
      <c r="J109" s="373">
        <v>13.7</v>
      </c>
      <c r="K109" s="368">
        <v>3.2</v>
      </c>
      <c r="L109" s="368" t="s">
        <v>1562</v>
      </c>
      <c r="M109" s="368"/>
      <c r="N109" s="368"/>
      <c r="O109" s="454"/>
    </row>
    <row r="110" spans="1:15" ht="12" customHeight="1" x14ac:dyDescent="0.2">
      <c r="A110" s="368" t="str">
        <f>IF(OR(E110="00",E110=""),"",IF(OR(C110="3011.10",C110="3012.10",C110="3013.10"),"05",IF(OR(C110="3008.10",C110="3008.11"),"00",IF(C110="3003.10","07",IF(OR(G110="DBFH",G110="DBFH - BG"),"10",IF(G110="Hochschule Dual","25",IF(ISERROR(FIND("BGJ",F110)),IF(B110&gt;=99500,VLOOKUP(B110,Maske!$I$23:$J$79,2,FALSE),VLOOKUP($E110,Maske!$I$19:$J$23,2,FALSE)),"06")))))))</f>
        <v>00</v>
      </c>
      <c r="B110" s="369">
        <v>48013</v>
      </c>
      <c r="C110" s="370" t="s">
        <v>1563</v>
      </c>
      <c r="D110" s="371" t="str">
        <f t="shared" si="2"/>
        <v>0402</v>
      </c>
      <c r="E110" s="371" t="str">
        <f t="shared" si="3"/>
        <v>10</v>
      </c>
      <c r="F110" s="372" t="s">
        <v>878</v>
      </c>
      <c r="G110" s="373"/>
      <c r="H110" s="373"/>
      <c r="I110" s="368"/>
      <c r="J110" s="373">
        <v>13.7</v>
      </c>
      <c r="K110" s="368">
        <v>3.2</v>
      </c>
      <c r="L110" s="368" t="s">
        <v>1562</v>
      </c>
      <c r="M110" s="368"/>
      <c r="O110" s="454"/>
    </row>
    <row r="111" spans="1:15" ht="12" customHeight="1" x14ac:dyDescent="0.2">
      <c r="A111" s="368" t="str">
        <f>IF(OR(E111="00",E111=""),"",IF(OR(C111="3011.10",C111="3012.10",C111="3013.10"),"05",IF(OR(C111="3008.10",C111="3008.11"),"00",IF(C111="3003.10","07",IF(OR(G111="DBFH",G111="DBFH - BG"),"10",IF(G111="Hochschule Dual","25",IF(ISERROR(FIND("BGJ",F111)),IF(B111&gt;=99500,VLOOKUP(B111,Maske!$I$23:$J$79,2,FALSE),VLOOKUP($E111,Maske!$I$19:$J$23,2,FALSE)),"06")))))))</f>
        <v>00</v>
      </c>
      <c r="B111" s="369">
        <v>48012</v>
      </c>
      <c r="C111" s="370" t="s">
        <v>1563</v>
      </c>
      <c r="D111" s="371" t="str">
        <f t="shared" si="2"/>
        <v>0402</v>
      </c>
      <c r="E111" s="371" t="str">
        <f t="shared" si="3"/>
        <v>10</v>
      </c>
      <c r="F111" s="372" t="s">
        <v>876</v>
      </c>
      <c r="G111" s="373"/>
      <c r="H111" s="373"/>
      <c r="I111" s="368"/>
      <c r="J111" s="373">
        <v>13.7</v>
      </c>
      <c r="K111" s="368">
        <v>3.2</v>
      </c>
      <c r="L111" s="368" t="s">
        <v>1562</v>
      </c>
      <c r="M111" s="368"/>
      <c r="O111" s="454"/>
    </row>
    <row r="112" spans="1:15" ht="12" customHeight="1" x14ac:dyDescent="0.2">
      <c r="A112" s="368" t="str">
        <f>IF(OR(E112="00",E112=""),"",IF(OR(C112="3011.10",C112="3012.10",C112="3013.10"),"05",IF(OR(C112="3008.10",C112="3008.11"),"00",IF(C112="3003.10","07",IF(OR(G112="DBFH",G112="DBFH - BG"),"10",IF(G112="Hochschule Dual","25",IF(ISERROR(FIND("BGJ",F112)),IF(B112&gt;=99500,VLOOKUP(B112,Maske!$I$23:$J$79,2,FALSE),VLOOKUP($E112,Maske!$I$19:$J$23,2,FALSE)),"06")))))))</f>
        <v>00</v>
      </c>
      <c r="B112" s="369">
        <v>48011</v>
      </c>
      <c r="C112" s="370" t="s">
        <v>1563</v>
      </c>
      <c r="D112" s="371" t="str">
        <f t="shared" si="2"/>
        <v>0402</v>
      </c>
      <c r="E112" s="371" t="str">
        <f t="shared" si="3"/>
        <v>10</v>
      </c>
      <c r="F112" s="372" t="s">
        <v>873</v>
      </c>
      <c r="G112" s="373"/>
      <c r="H112" s="373"/>
      <c r="I112" s="368"/>
      <c r="J112" s="373">
        <v>13.7</v>
      </c>
      <c r="K112" s="368">
        <v>3.2</v>
      </c>
      <c r="L112" s="368" t="s">
        <v>1562</v>
      </c>
      <c r="M112" s="368"/>
      <c r="O112" s="454"/>
    </row>
    <row r="113" spans="1:15" ht="12" customHeight="1" x14ac:dyDescent="0.2">
      <c r="A113" s="368" t="str">
        <f>IF(OR(E113="00",E113=""),"",IF(OR(C113="3011.10",C113="3012.10",C113="3013.10"),"05",IF(OR(C113="3008.10",C113="3008.11"),"00",IF(C113="3003.10","07",IF(OR(G113="DBFH",G113="DBFH - BG"),"10",IF(G113="Hochschule Dual","25",IF(ISERROR(FIND("BGJ",F113)),IF(B113&gt;=99500,VLOOKUP(B113,Maske!$I$23:$J$79,2,FALSE),VLOOKUP($E113,Maske!$I$19:$J$23,2,FALSE)),"06")))))))</f>
        <v>00</v>
      </c>
      <c r="B113" s="369">
        <v>44301</v>
      </c>
      <c r="C113" s="370" t="s">
        <v>1563</v>
      </c>
      <c r="D113" s="371" t="str">
        <f t="shared" si="2"/>
        <v>0402</v>
      </c>
      <c r="E113" s="371" t="str">
        <f t="shared" si="3"/>
        <v>10</v>
      </c>
      <c r="F113" s="372" t="s">
        <v>1564</v>
      </c>
      <c r="G113" s="373"/>
      <c r="H113" s="373"/>
      <c r="I113" s="368"/>
      <c r="J113" s="373">
        <v>13.7</v>
      </c>
      <c r="K113" s="368">
        <v>3.2</v>
      </c>
      <c r="L113" s="368" t="s">
        <v>1562</v>
      </c>
      <c r="M113" s="368"/>
      <c r="O113" s="454"/>
    </row>
    <row r="114" spans="1:15" ht="12" customHeight="1" x14ac:dyDescent="0.2">
      <c r="A114" s="368" t="str">
        <f>IF(OR(E114="00",E114=""),"",IF(OR(C114="3011.10",C114="3012.10",C114="3013.10"),"05",IF(OR(C114="3008.10",C114="3008.11"),"00",IF(C114="3003.10","07",IF(OR(G114="DBFH",G114="DBFH - BG"),"10",IF(G114="Hochschule Dual","25",IF(ISERROR(FIND("BGJ",F114)),IF(B114&gt;=99500,VLOOKUP(B114,Maske!$I$23:$J$79,2,FALSE),VLOOKUP($E114,Maske!$I$19:$J$23,2,FALSE)),"06")))))))</f>
        <v>00</v>
      </c>
      <c r="B114" s="369">
        <v>44201</v>
      </c>
      <c r="C114" s="370" t="s">
        <v>1563</v>
      </c>
      <c r="D114" s="371" t="str">
        <f t="shared" si="2"/>
        <v>0402</v>
      </c>
      <c r="E114" s="371" t="str">
        <f t="shared" si="3"/>
        <v>10</v>
      </c>
      <c r="F114" s="372" t="s">
        <v>1768</v>
      </c>
      <c r="G114" s="373"/>
      <c r="H114" s="373"/>
      <c r="I114" s="368"/>
      <c r="J114" s="373">
        <v>13.7</v>
      </c>
      <c r="K114" s="368">
        <v>3.2</v>
      </c>
      <c r="L114" s="368" t="s">
        <v>1562</v>
      </c>
      <c r="M114" s="368"/>
      <c r="O114" s="454"/>
    </row>
    <row r="115" spans="1:15" s="217" customFormat="1" ht="12" customHeight="1" x14ac:dyDescent="0.2">
      <c r="A115" s="368" t="str">
        <f>IF(OR(E115="00",E115=""),"",IF(OR(C115="3011.10",C115="3012.10",C115="3013.10"),"05",IF(OR(C115="3008.10",C115="3008.11"),"00",IF(C115="3003.10","07",IF(OR(G115="DBFH",G115="DBFH - BG"),"10",IF(G115="Hochschule Dual","25",IF(ISERROR(FIND("BGJ",F115)),IF(B115&gt;=99500,VLOOKUP(B115,Maske!$I$23:$J$79,2,FALSE),VLOOKUP($E115,Maske!$I$19:$J$23,2,FALSE)),"06")))))))</f>
        <v>00</v>
      </c>
      <c r="B115" s="369">
        <v>46621</v>
      </c>
      <c r="C115" s="370" t="s">
        <v>1563</v>
      </c>
      <c r="D115" s="371" t="str">
        <f t="shared" si="2"/>
        <v>0402</v>
      </c>
      <c r="E115" s="371" t="str">
        <f t="shared" si="3"/>
        <v>10</v>
      </c>
      <c r="F115" s="372" t="s">
        <v>1565</v>
      </c>
      <c r="G115" s="373"/>
      <c r="H115" s="373"/>
      <c r="I115" s="368"/>
      <c r="J115" s="373">
        <v>13.7</v>
      </c>
      <c r="K115" s="368">
        <v>3.2</v>
      </c>
      <c r="L115" s="368" t="s">
        <v>1562</v>
      </c>
      <c r="M115" s="368" t="s">
        <v>1566</v>
      </c>
      <c r="N115" s="368"/>
      <c r="O115" s="459"/>
    </row>
    <row r="116" spans="1:15" ht="12" customHeight="1" x14ac:dyDescent="0.2">
      <c r="A116" s="368" t="str">
        <f>IF(OR(E116="00",E116=""),"",IF(OR(C116="3011.10",C116="3012.10",C116="3013.10"),"05",IF(OR(C116="3008.10",C116="3008.11"),"00",IF(C116="3003.10","07",IF(OR(G116="DBFH",G116="DBFH - BG"),"10",IF(G116="Hochschule Dual","25",IF(ISERROR(FIND("BGJ",F116)),IF(B116&gt;=99500,VLOOKUP(B116,Maske!$I$23:$J$79,2,FALSE),VLOOKUP($E116,Maske!$I$19:$J$23,2,FALSE)),"06")))))))</f>
        <v>00</v>
      </c>
      <c r="B116" s="369">
        <v>48621</v>
      </c>
      <c r="C116" s="370" t="s">
        <v>1563</v>
      </c>
      <c r="D116" s="371" t="str">
        <f t="shared" si="2"/>
        <v>0402</v>
      </c>
      <c r="E116" s="371" t="str">
        <f t="shared" si="3"/>
        <v>10</v>
      </c>
      <c r="F116" s="372" t="s">
        <v>1567</v>
      </c>
      <c r="G116" s="373"/>
      <c r="H116" s="373"/>
      <c r="I116" s="368"/>
      <c r="J116" s="373">
        <v>13.7</v>
      </c>
      <c r="K116" s="368">
        <v>3.2</v>
      </c>
      <c r="L116" s="368" t="s">
        <v>1562</v>
      </c>
      <c r="M116" s="368" t="s">
        <v>1568</v>
      </c>
      <c r="O116" s="454"/>
    </row>
    <row r="117" spans="1:15" s="217" customFormat="1" ht="12" customHeight="1" x14ac:dyDescent="0.2">
      <c r="A117" s="368" t="str">
        <f>IF(OR(E117="00",E117=""),"",IF(OR(C117="3011.10",C117="3012.10",C117="3013.10"),"05",IF(OR(C117="3008.10",C117="3008.11"),"00",IF(C117="3003.10","07",IF(OR(G117="DBFH",G117="DBFH - BG"),"10",IF(G117="Hochschule Dual","25",IF(ISERROR(FIND("BGJ",F117)),IF(B117&gt;=99500,VLOOKUP(B117,Maske!$I$23:$J$79,2,FALSE),VLOOKUP($E117,Maske!$I$19:$J$23,2,FALSE)),"06")))))))</f>
        <v>00</v>
      </c>
      <c r="B117" s="369">
        <v>44121</v>
      </c>
      <c r="C117" s="370" t="s">
        <v>1563</v>
      </c>
      <c r="D117" s="371" t="str">
        <f t="shared" si="2"/>
        <v>0402</v>
      </c>
      <c r="E117" s="371" t="str">
        <f t="shared" si="3"/>
        <v>10</v>
      </c>
      <c r="F117" s="372" t="s">
        <v>1569</v>
      </c>
      <c r="G117" s="373"/>
      <c r="H117" s="373"/>
      <c r="I117" s="368"/>
      <c r="J117" s="373">
        <v>13.7</v>
      </c>
      <c r="K117" s="368">
        <v>3.2</v>
      </c>
      <c r="L117" s="368" t="s">
        <v>1562</v>
      </c>
      <c r="M117" s="368" t="s">
        <v>1571</v>
      </c>
      <c r="N117" s="368"/>
      <c r="O117" s="459"/>
    </row>
    <row r="118" spans="1:15" ht="12" customHeight="1" x14ac:dyDescent="0.2">
      <c r="A118" s="368" t="str">
        <f>IF(OR(E118="00",E118=""),"",IF(OR(C118="3011.10",C118="3012.10",C118="3013.10"),"05",IF(OR(C118="3008.10",C118="3008.11"),"00",IF(C118="3003.10","07",IF(OR(G118="DBFH",G118="DBFH - BG"),"10",IF(G118="Hochschule Dual","25",IF(ISERROR(FIND("BGJ",F118)),IF(B118&gt;=99500,VLOOKUP(B118,Maske!$I$23:$J$79,2,FALSE),VLOOKUP($E118,Maske!$I$19:$J$23,2,FALSE)),"06")))))))</f>
        <v>00</v>
      </c>
      <c r="B118" s="369">
        <v>44142</v>
      </c>
      <c r="C118" s="370" t="s">
        <v>1563</v>
      </c>
      <c r="D118" s="371" t="str">
        <f t="shared" si="2"/>
        <v>0402</v>
      </c>
      <c r="E118" s="371" t="str">
        <f t="shared" si="3"/>
        <v>10</v>
      </c>
      <c r="F118" s="372" t="s">
        <v>1570</v>
      </c>
      <c r="G118" s="373"/>
      <c r="H118" s="373"/>
      <c r="I118" s="368"/>
      <c r="J118" s="373">
        <v>13.7</v>
      </c>
      <c r="K118" s="368">
        <v>3.2</v>
      </c>
      <c r="L118" s="368" t="s">
        <v>1562</v>
      </c>
      <c r="M118" s="368" t="s">
        <v>1571</v>
      </c>
      <c r="O118" s="454"/>
    </row>
    <row r="119" spans="1:15" ht="12" customHeight="1" x14ac:dyDescent="0.2">
      <c r="A119" s="368" t="str">
        <f>IF(OR(E119="00",E119=""),"",IF(OR(C119="3011.10",C119="3012.10",C119="3013.10"),"05",IF(OR(C119="3008.10",C119="3008.11"),"00",IF(C119="3003.10","07",IF(OR(G119="DBFH",G119="DBFH - BG"),"10",IF(G119="Hochschule Dual","25",IF(ISERROR(FIND("BGJ",F119)),IF(B119&gt;=99500,VLOOKUP(B119,Maske!$I$23:$J$79,2,FALSE),VLOOKUP($E119,Maske!$I$19:$J$23,2,FALSE)),"06")))))))</f>
        <v>00</v>
      </c>
      <c r="B119" s="369">
        <v>48301</v>
      </c>
      <c r="C119" s="370" t="s">
        <v>1563</v>
      </c>
      <c r="D119" s="371" t="str">
        <f t="shared" si="2"/>
        <v>0402</v>
      </c>
      <c r="E119" s="371" t="str">
        <f t="shared" si="3"/>
        <v>10</v>
      </c>
      <c r="F119" s="372" t="s">
        <v>1572</v>
      </c>
      <c r="G119" s="373"/>
      <c r="H119" s="373"/>
      <c r="I119" s="368"/>
      <c r="J119" s="373">
        <v>13.7</v>
      </c>
      <c r="K119" s="368">
        <v>3.2</v>
      </c>
      <c r="L119" s="368" t="s">
        <v>1562</v>
      </c>
      <c r="M119" s="368"/>
      <c r="O119" s="454"/>
    </row>
    <row r="120" spans="1:15" s="217" customFormat="1" ht="12" customHeight="1" x14ac:dyDescent="0.2">
      <c r="A120" s="214" t="str">
        <f>IF(OR(E120="00",E120=""),"",IF(OR(C120="3011.10",C120="3012.10",C120="3013.10"),"05",IF(OR(C120="3008.10",C120="3008.11"),"00",IF(C120="3003.10","07",IF(OR(G120="DBFH",G120="DBFH - BG"),"10",IF(G120="Hochschule Dual","25",IF(ISERROR(FIND("BGJ",F120)),IF(B120&gt;=99500,VLOOKUP(B120,Maske!$I$23:$J$79,2,FALSE),VLOOKUP($E120,Maske!$I$19:$J$23,2,FALSE)),"06")))))))</f>
        <v>00</v>
      </c>
      <c r="B120" s="210">
        <v>44013</v>
      </c>
      <c r="C120" s="211" t="s">
        <v>1563</v>
      </c>
      <c r="D120" s="212" t="str">
        <f t="shared" si="2"/>
        <v>0402</v>
      </c>
      <c r="E120" s="212" t="str">
        <f t="shared" si="3"/>
        <v>10</v>
      </c>
      <c r="F120" s="213" t="s">
        <v>2427</v>
      </c>
      <c r="G120" s="215"/>
      <c r="H120" s="215"/>
      <c r="I120" s="214"/>
      <c r="J120" s="215">
        <v>13.7</v>
      </c>
      <c r="K120" s="214">
        <v>3.2</v>
      </c>
      <c r="L120" s="214" t="s">
        <v>1562</v>
      </c>
      <c r="M120" s="214"/>
      <c r="N120" s="214"/>
      <c r="O120" s="459"/>
    </row>
    <row r="121" spans="1:15" ht="12" customHeight="1" x14ac:dyDescent="0.2">
      <c r="A121" s="368" t="str">
        <f>IF(OR(E121="00",E121=""),"",IF(OR(C121="3011.10",C121="3012.10",C121="3013.10"),"05",IF(OR(C121="3008.10",C121="3008.11"),"00",IF(C121="3003.10","07",IF(OR(G121="DBFH",G121="DBFH - BG"),"10",IF(G121="Hochschule Dual","25",IF(ISERROR(FIND("BGJ",F121)),IF(B121&gt;=99500,VLOOKUP(B121,Maske!$I$23:$J$79,2,FALSE),VLOOKUP($E121,Maske!$I$19:$J$23,2,FALSE)),"06")))))))</f>
        <v>00</v>
      </c>
      <c r="B121" s="369">
        <v>44011</v>
      </c>
      <c r="C121" s="370" t="s">
        <v>1563</v>
      </c>
      <c r="D121" s="371" t="str">
        <f t="shared" si="2"/>
        <v>0402</v>
      </c>
      <c r="E121" s="371" t="str">
        <f t="shared" si="3"/>
        <v>10</v>
      </c>
      <c r="F121" s="372" t="s">
        <v>1388</v>
      </c>
      <c r="G121" s="373"/>
      <c r="H121" s="373"/>
      <c r="I121" s="368"/>
      <c r="J121" s="373">
        <v>13.7</v>
      </c>
      <c r="K121" s="368">
        <v>3.2</v>
      </c>
      <c r="L121" s="368" t="s">
        <v>1562</v>
      </c>
      <c r="M121" s="368"/>
      <c r="O121" s="454"/>
    </row>
    <row r="122" spans="1:15" s="217" customFormat="1" ht="12" customHeight="1" x14ac:dyDescent="0.2">
      <c r="A122" s="214" t="str">
        <f>IF(OR(E122="00",E122=""),"",IF(OR(C122="3011.10",C122="3012.10",C122="3013.10"),"05",IF(OR(C122="3008.10",C122="3008.11"),"00",IF(C122="3003.10","07",IF(OR(G122="DBFH",G122="DBFH - BG"),"10",IF(G122="Hochschule Dual","25",IF(ISERROR(FIND("BGJ",F122)),IF(B122&gt;=99500,VLOOKUP(B122,Maske!$I$23:$J$79,2,FALSE),VLOOKUP($E122,Maske!$I$19:$J$23,2,FALSE)),"06")))))))</f>
        <v>00</v>
      </c>
      <c r="B122" s="210">
        <v>46632</v>
      </c>
      <c r="C122" s="211" t="s">
        <v>1563</v>
      </c>
      <c r="D122" s="212" t="str">
        <f t="shared" si="2"/>
        <v>0402</v>
      </c>
      <c r="E122" s="212" t="str">
        <f t="shared" si="3"/>
        <v>10</v>
      </c>
      <c r="F122" s="213" t="s">
        <v>2429</v>
      </c>
      <c r="G122" s="215"/>
      <c r="H122" s="215"/>
      <c r="I122" s="214"/>
      <c r="J122" s="215">
        <v>13.7</v>
      </c>
      <c r="K122" s="214">
        <v>3.2</v>
      </c>
      <c r="L122" s="214" t="s">
        <v>1562</v>
      </c>
      <c r="M122" s="214" t="s">
        <v>1577</v>
      </c>
      <c r="N122" s="214"/>
      <c r="O122" s="459"/>
    </row>
    <row r="123" spans="1:15" s="217" customFormat="1" ht="12" customHeight="1" x14ac:dyDescent="0.2">
      <c r="A123" s="214" t="str">
        <f>IF(OR(E123="00",E123=""),"",IF(OR(C123="3011.10",C123="3012.10",C123="3013.10"),"05",IF(OR(C123="3008.10",C123="3008.11"),"00",IF(C123="3003.10","07",IF(OR(G123="DBFH",G123="DBFH - BG"),"10",IF(G123="Hochschule Dual","25",IF(ISERROR(FIND("BGJ",F123)),IF(B123&gt;=99500,VLOOKUP(B123,Maske!$I$23:$J$79,2,FALSE),VLOOKUP($E123,Maske!$I$19:$J$23,2,FALSE)),"06")))))))</f>
        <v>00</v>
      </c>
      <c r="B123" s="210">
        <v>46642</v>
      </c>
      <c r="C123" s="211" t="s">
        <v>1563</v>
      </c>
      <c r="D123" s="212" t="str">
        <f t="shared" si="2"/>
        <v>0402</v>
      </c>
      <c r="E123" s="212" t="str">
        <f t="shared" si="3"/>
        <v>10</v>
      </c>
      <c r="F123" s="213" t="s">
        <v>2430</v>
      </c>
      <c r="G123" s="215"/>
      <c r="H123" s="215"/>
      <c r="I123" s="214"/>
      <c r="J123" s="215">
        <v>13.7</v>
      </c>
      <c r="K123" s="214">
        <v>3.2</v>
      </c>
      <c r="L123" s="214" t="s">
        <v>1562</v>
      </c>
      <c r="M123" s="214" t="s">
        <v>1580</v>
      </c>
      <c r="N123" s="214"/>
      <c r="O123" s="454"/>
    </row>
    <row r="124" spans="1:15" s="217" customFormat="1" ht="12" customHeight="1" x14ac:dyDescent="0.2">
      <c r="A124" s="368" t="str">
        <f>IF(OR(E124="00",E124=""),"",IF(OR(C124="3011.10",C124="3012.10",C124="3013.10"),"05",IF(OR(C124="3008.10",C124="3008.11"),"00",IF(C124="3003.10","07",IF(OR(G124="DBFH",G124="DBFH - BG"),"10",IF(G124="Hochschule Dual","25",IF(ISERROR(FIND("BGJ",F124)),IF(B124&gt;=99500,VLOOKUP(B124,Maske!$I$23:$J$79,2,FALSE),VLOOKUP($E124,Maske!$I$19:$J$23,2,FALSE)),"06")))))))</f>
        <v>00</v>
      </c>
      <c r="B124" s="369">
        <v>44101</v>
      </c>
      <c r="C124" s="370" t="s">
        <v>1563</v>
      </c>
      <c r="D124" s="371" t="str">
        <f t="shared" si="2"/>
        <v>0402</v>
      </c>
      <c r="E124" s="371" t="str">
        <f t="shared" si="3"/>
        <v>10</v>
      </c>
      <c r="F124" s="372" t="s">
        <v>1578</v>
      </c>
      <c r="G124" s="373"/>
      <c r="H124" s="373"/>
      <c r="I124" s="368"/>
      <c r="J124" s="373">
        <v>13.7</v>
      </c>
      <c r="K124" s="368">
        <v>3.2</v>
      </c>
      <c r="L124" s="368" t="s">
        <v>1562</v>
      </c>
      <c r="M124" s="368"/>
      <c r="N124" s="368"/>
      <c r="O124" s="459"/>
    </row>
    <row r="125" spans="1:15" s="217" customFormat="1" ht="12" customHeight="1" x14ac:dyDescent="0.2">
      <c r="A125" s="368" t="str">
        <f>IF(OR(E125="00",E125=""),"",IF(OR(C125="3011.10",C125="3012.10",C125="3013.10"),"05",IF(OR(C125="3008.10",C125="3008.11"),"00",IF(C125="3003.10","07",IF(OR(G125="DBFH",G125="DBFH - BG"),"10",IF(G125="Hochschule Dual","25",IF(ISERROR(FIND("BGJ",F125)),IF(B125&gt;=99500,VLOOKUP(B125,Maske!$I$23:$J$79,2,FALSE),VLOOKUP($E125,Maske!$I$19:$J$23,2,FALSE)),"06")))))))</f>
        <v>00</v>
      </c>
      <c r="B125" s="369">
        <v>46651</v>
      </c>
      <c r="C125" s="370" t="s">
        <v>1563</v>
      </c>
      <c r="D125" s="371" t="str">
        <f t="shared" si="2"/>
        <v>0402</v>
      </c>
      <c r="E125" s="371" t="str">
        <f t="shared" si="3"/>
        <v>10</v>
      </c>
      <c r="F125" s="372" t="s">
        <v>1581</v>
      </c>
      <c r="G125" s="373"/>
      <c r="H125" s="373"/>
      <c r="I125" s="368"/>
      <c r="J125" s="373">
        <v>13.7</v>
      </c>
      <c r="K125" s="368">
        <v>3.2</v>
      </c>
      <c r="L125" s="368" t="s">
        <v>1562</v>
      </c>
      <c r="M125" s="368" t="s">
        <v>1566</v>
      </c>
      <c r="N125" s="368"/>
      <c r="O125" s="459"/>
    </row>
    <row r="126" spans="1:15" s="217" customFormat="1" ht="12" customHeight="1" x14ac:dyDescent="0.2">
      <c r="A126" s="368" t="str">
        <f>IF(OR(E126="00",E126=""),"",IF(OR(C126="3011.10",C126="3012.10",C126="3013.10"),"05",IF(OR(C126="3008.10",C126="3008.11"),"00",IF(C126="3003.10","07",IF(OR(G126="DBFH",G126="DBFH - BG"),"10",IF(G126="Hochschule Dual","25",IF(ISERROR(FIND("BGJ",F126)),IF(B126&gt;=99500,VLOOKUP(B126,Maske!$I$23:$J$79,2,FALSE),VLOOKUP($E126,Maske!$I$19:$J$23,2,FALSE)),"06")))))))</f>
        <v>00</v>
      </c>
      <c r="B126" s="369">
        <v>46101</v>
      </c>
      <c r="C126" s="370" t="s">
        <v>1563</v>
      </c>
      <c r="D126" s="371" t="str">
        <f t="shared" si="2"/>
        <v>0402</v>
      </c>
      <c r="E126" s="371" t="str">
        <f t="shared" si="3"/>
        <v>10</v>
      </c>
      <c r="F126" s="372" t="s">
        <v>1582</v>
      </c>
      <c r="G126" s="373"/>
      <c r="H126" s="373"/>
      <c r="I126" s="368"/>
      <c r="J126" s="373">
        <v>13.7</v>
      </c>
      <c r="K126" s="368">
        <v>3.2</v>
      </c>
      <c r="L126" s="368" t="s">
        <v>1562</v>
      </c>
      <c r="M126" s="368" t="s">
        <v>1583</v>
      </c>
      <c r="N126" s="368"/>
      <c r="O126" s="454"/>
    </row>
    <row r="127" spans="1:15" ht="12" customHeight="1" x14ac:dyDescent="0.2">
      <c r="A127" s="368" t="str">
        <f>IF(OR(E127="00",E127=""),"",IF(OR(C127="3011.10",C127="3012.10",C127="3013.10"),"05",IF(OR(C127="3008.10",C127="3008.11"),"00",IF(C127="3003.10","07",IF(OR(G127="DBFH",G127="DBFH - BG"),"10",IF(G127="Hochschule Dual","25",IF(ISERROR(FIND("BGJ",F127)),IF(B127&gt;=99500,VLOOKUP(B127,Maske!$I$23:$J$79,2,FALSE),VLOOKUP($E127,Maske!$I$19:$J$23,2,FALSE)),"06")))))))</f>
        <v>00</v>
      </c>
      <c r="B127" s="369">
        <v>48101</v>
      </c>
      <c r="C127" s="370" t="s">
        <v>1563</v>
      </c>
      <c r="D127" s="371" t="str">
        <f t="shared" si="2"/>
        <v>0402</v>
      </c>
      <c r="E127" s="371" t="str">
        <f t="shared" si="3"/>
        <v>10</v>
      </c>
      <c r="F127" s="372" t="s">
        <v>879</v>
      </c>
      <c r="G127" s="373"/>
      <c r="H127" s="373"/>
      <c r="I127" s="368"/>
      <c r="J127" s="373">
        <v>13.7</v>
      </c>
      <c r="K127" s="368">
        <v>3.2</v>
      </c>
      <c r="L127" s="368" t="s">
        <v>1562</v>
      </c>
      <c r="M127" s="368" t="s">
        <v>1580</v>
      </c>
      <c r="O127" s="454"/>
    </row>
    <row r="128" spans="1:15" ht="12" customHeight="1" x14ac:dyDescent="0.2">
      <c r="A128" s="368" t="str">
        <f>IF(OR(E128="00",E128=""),"",IF(OR(C128="3011.10",C128="3012.10",C128="3013.10"),"05",IF(OR(C128="3008.10",C128="3008.11"),"00",IF(C128="3003.10","07",IF(OR(G128="DBFH",G128="DBFH - BG"),"10",IF(G128="Hochschule Dual","25",IF(ISERROR(FIND("BGJ",F128)),IF(B128&gt;=99500,VLOOKUP(B128,Maske!$I$23:$J$79,2,FALSE),VLOOKUP($E128,Maske!$I$19:$J$23,2,FALSE)),"06")))))))</f>
        <v>00</v>
      </c>
      <c r="B128" s="369">
        <v>46014</v>
      </c>
      <c r="C128" s="370" t="s">
        <v>1563</v>
      </c>
      <c r="D128" s="371" t="str">
        <f t="shared" si="2"/>
        <v>0402</v>
      </c>
      <c r="E128" s="371" t="str">
        <f t="shared" si="3"/>
        <v>10</v>
      </c>
      <c r="F128" s="372" t="s">
        <v>1392</v>
      </c>
      <c r="G128" s="373"/>
      <c r="H128" s="373"/>
      <c r="I128" s="368"/>
      <c r="J128" s="373">
        <v>13.7</v>
      </c>
      <c r="K128" s="368">
        <v>3.2</v>
      </c>
      <c r="L128" s="368" t="s">
        <v>1562</v>
      </c>
      <c r="M128" s="368" t="s">
        <v>1228</v>
      </c>
      <c r="O128" s="454"/>
    </row>
    <row r="129" spans="1:15" ht="12" customHeight="1" x14ac:dyDescent="0.2">
      <c r="A129" s="368" t="str">
        <f>IF(OR(E129="00",E129=""),"",IF(OR(C129="3011.10",C129="3012.10",C129="3013.10"),"05",IF(OR(C129="3008.10",C129="3008.11"),"00",IF(C129="3003.10","07",IF(OR(G129="DBFH",G129="DBFH - BG"),"10",IF(G129="Hochschule Dual","25",IF(ISERROR(FIND("BGJ",F129)),IF(B129&gt;=99500,VLOOKUP(B129,Maske!$I$23:$J$79,2,FALSE),VLOOKUP($E129,Maske!$I$19:$J$23,2,FALSE)),"06")))))))</f>
        <v>00</v>
      </c>
      <c r="B129" s="369">
        <v>46011</v>
      </c>
      <c r="C129" s="370" t="s">
        <v>1563</v>
      </c>
      <c r="D129" s="371" t="str">
        <f t="shared" si="2"/>
        <v>0402</v>
      </c>
      <c r="E129" s="371" t="str">
        <f t="shared" si="3"/>
        <v>10</v>
      </c>
      <c r="F129" s="372" t="s">
        <v>902</v>
      </c>
      <c r="G129" s="373"/>
      <c r="H129" s="373"/>
      <c r="I129" s="368"/>
      <c r="J129" s="373">
        <v>13.7</v>
      </c>
      <c r="K129" s="368">
        <v>3.2</v>
      </c>
      <c r="L129" s="368" t="s">
        <v>1562</v>
      </c>
      <c r="M129" s="368" t="s">
        <v>1577</v>
      </c>
      <c r="O129" s="454"/>
    </row>
    <row r="130" spans="1:15" s="217" customFormat="1" ht="12" customHeight="1" x14ac:dyDescent="0.2">
      <c r="A130" s="214" t="str">
        <f>IF(OR(E130="00",E130=""),"",IF(OR(C130="3011.10",C130="3012.10",C130="3013.10"),"05",IF(OR(C130="3008.10",C130="3008.11"),"00",IF(C130="3003.10","07",IF(OR(G130="DBFH",G130="DBFH - BG"),"10",IF(G130="Hochschule Dual","25",IF(ISERROR(FIND("BGJ",F130)),IF(B130&gt;=99500,VLOOKUP(B130,Maske!$I$23:$J$79,2,FALSE),VLOOKUP($E130,Maske!$I$19:$J$23,2,FALSE)),"06")))))))</f>
        <v>00</v>
      </c>
      <c r="B130" s="210">
        <v>46015</v>
      </c>
      <c r="C130" s="211" t="s">
        <v>1563</v>
      </c>
      <c r="D130" s="212" t="str">
        <f t="shared" ref="D130:D193" si="4">LEFT(C130,4)</f>
        <v>0402</v>
      </c>
      <c r="E130" s="212" t="str">
        <f t="shared" ref="E130:E193" si="5">MID(C130,6,2)</f>
        <v>10</v>
      </c>
      <c r="F130" s="213" t="s">
        <v>2431</v>
      </c>
      <c r="G130" s="215"/>
      <c r="H130" s="215"/>
      <c r="I130" s="214"/>
      <c r="J130" s="215">
        <v>13.7</v>
      </c>
      <c r="K130" s="214">
        <v>3.2</v>
      </c>
      <c r="L130" s="214" t="s">
        <v>1562</v>
      </c>
      <c r="M130" s="214" t="s">
        <v>1580</v>
      </c>
      <c r="N130" s="214"/>
      <c r="O130" s="459"/>
    </row>
    <row r="131" spans="1:15" s="217" customFormat="1" ht="12" customHeight="1" x14ac:dyDescent="0.2">
      <c r="A131" s="214" t="str">
        <f>IF(OR(E131="00",E131=""),"",IF(OR(C131="3011.10",C131="3012.10",C131="3013.10"),"05",IF(OR(C131="3008.10",C131="3008.11"),"00",IF(C131="3003.10","07",IF(OR(G131="DBFH",G131="DBFH - BG"),"10",IF(G131="Hochschule Dual","25",IF(ISERROR(FIND("BGJ",F131)),IF(B131&gt;=99500,VLOOKUP(B131,Maske!$I$23:$J$79,2,FALSE),VLOOKUP($E131,Maske!$I$19:$J$23,2,FALSE)),"06")))))))</f>
        <v>00</v>
      </c>
      <c r="B131" s="210">
        <v>46016</v>
      </c>
      <c r="C131" s="211" t="s">
        <v>1563</v>
      </c>
      <c r="D131" s="212" t="str">
        <f t="shared" si="4"/>
        <v>0402</v>
      </c>
      <c r="E131" s="212" t="str">
        <f t="shared" si="5"/>
        <v>10</v>
      </c>
      <c r="F131" s="213" t="s">
        <v>2428</v>
      </c>
      <c r="G131" s="215"/>
      <c r="H131" s="215"/>
      <c r="I131" s="214"/>
      <c r="J131" s="215">
        <v>13.7</v>
      </c>
      <c r="K131" s="214">
        <v>3.2</v>
      </c>
      <c r="L131" s="214" t="s">
        <v>1562</v>
      </c>
      <c r="M131" s="214" t="s">
        <v>1583</v>
      </c>
      <c r="N131" s="214"/>
      <c r="O131" s="459"/>
    </row>
    <row r="132" spans="1:15" ht="12" customHeight="1" x14ac:dyDescent="0.2">
      <c r="A132" s="368" t="str">
        <f>IF(OR(E132="00",E132=""),"",IF(OR(C132="3011.10",C132="3012.10",C132="3013.10"),"05",IF(OR(C132="3008.10",C132="3008.11"),"00",IF(C132="3003.10","07",IF(OR(G132="DBFH",G132="DBFH - BG"),"10",IF(G132="Hochschule Dual","25",IF(ISERROR(FIND("BGJ",F132)),IF(B132&gt;=99500,VLOOKUP(B132,Maske!$I$23:$J$79,2,FALSE),VLOOKUP($E132,Maske!$I$19:$J$23,2,FALSE)),"06")))))))</f>
        <v>00</v>
      </c>
      <c r="B132" s="369">
        <v>48241</v>
      </c>
      <c r="C132" s="370" t="s">
        <v>1563</v>
      </c>
      <c r="D132" s="371" t="str">
        <f t="shared" si="4"/>
        <v>0402</v>
      </c>
      <c r="E132" s="371" t="str">
        <f t="shared" si="5"/>
        <v>10</v>
      </c>
      <c r="F132" s="372" t="s">
        <v>1584</v>
      </c>
      <c r="G132" s="373"/>
      <c r="H132" s="373"/>
      <c r="I132" s="368"/>
      <c r="J132" s="373">
        <v>13.7</v>
      </c>
      <c r="K132" s="368">
        <v>3.2</v>
      </c>
      <c r="L132" s="368" t="s">
        <v>1562</v>
      </c>
      <c r="M132" s="368"/>
      <c r="O132" s="454"/>
    </row>
    <row r="133" spans="1:15" ht="12" customHeight="1" x14ac:dyDescent="0.2">
      <c r="A133" s="368" t="str">
        <f>IF(OR(E133="00",E133=""),"",IF(OR(C133="3011.10",C133="3012.10",C133="3013.10"),"05",IF(OR(C133="3008.10",C133="3008.11"),"00",IF(C133="3003.10","07",IF(OR(G133="DBFH",G133="DBFH - BG"),"10",IF(G133="Hochschule Dual","25",IF(ISERROR(FIND("BGJ",F133)),IF(B133&gt;=99500,VLOOKUP(B133,Maske!$I$23:$J$79,2,FALSE),VLOOKUP($E133,Maske!$I$19:$J$23,2,FALSE)),"06")))))))</f>
        <v>00</v>
      </c>
      <c r="B133" s="369">
        <v>48012</v>
      </c>
      <c r="C133" s="370" t="s">
        <v>875</v>
      </c>
      <c r="D133" s="371" t="str">
        <f t="shared" si="4"/>
        <v>0403</v>
      </c>
      <c r="E133" s="371" t="str">
        <f t="shared" si="5"/>
        <v>11</v>
      </c>
      <c r="F133" s="372" t="s">
        <v>876</v>
      </c>
      <c r="G133" s="373"/>
      <c r="H133" s="373">
        <v>9</v>
      </c>
      <c r="I133" s="368">
        <v>2</v>
      </c>
      <c r="J133" s="373">
        <v>10.5</v>
      </c>
      <c r="K133" s="368">
        <v>2.7</v>
      </c>
      <c r="L133" s="368" t="s">
        <v>1562</v>
      </c>
      <c r="M133" s="368"/>
      <c r="O133" s="454"/>
    </row>
    <row r="134" spans="1:15" ht="12" customHeight="1" x14ac:dyDescent="0.2">
      <c r="A134" s="368" t="str">
        <f>IF(OR(E134="00",E134=""),"",IF(OR(C134="3011.10",C134="3012.10",C134="3013.10"),"05",IF(OR(C134="3008.10",C134="3008.11"),"00",IF(C134="3003.10","07",IF(OR(G134="DBFH",G134="DBFH - BG"),"10",IF(G134="Hochschule Dual","25",IF(ISERROR(FIND("BGJ",F134)),IF(B134&gt;=99500,VLOOKUP(B134,Maske!$I$23:$J$79,2,FALSE),VLOOKUP($E134,Maske!$I$19:$J$23,2,FALSE)),"06")))))))</f>
        <v>00</v>
      </c>
      <c r="B134" s="369">
        <v>48241</v>
      </c>
      <c r="C134" s="370" t="s">
        <v>875</v>
      </c>
      <c r="D134" s="371" t="str">
        <f t="shared" si="4"/>
        <v>0403</v>
      </c>
      <c r="E134" s="371" t="str">
        <f t="shared" si="5"/>
        <v>11</v>
      </c>
      <c r="F134" s="372" t="s">
        <v>1584</v>
      </c>
      <c r="G134" s="373"/>
      <c r="H134" s="373">
        <v>9</v>
      </c>
      <c r="I134" s="368">
        <v>2</v>
      </c>
      <c r="J134" s="373">
        <v>10.5</v>
      </c>
      <c r="K134" s="368">
        <v>2.7</v>
      </c>
      <c r="L134" s="368" t="s">
        <v>1562</v>
      </c>
      <c r="M134" s="368"/>
      <c r="O134" s="454"/>
    </row>
    <row r="135" spans="1:15" ht="12" customHeight="1" x14ac:dyDescent="0.2">
      <c r="A135" s="368" t="str">
        <f>IF(OR(E135="00",E135=""),"",IF(OR(C135="3011.10",C135="3012.10",C135="3013.10"),"05",IF(OR(C135="3008.10",C135="3008.11"),"00",IF(C135="3003.10","07",IF(OR(G135="DBFH",G135="DBFH - BG"),"10",IF(G135="Hochschule Dual","25",IF(ISERROR(FIND("BGJ",F135)),IF(B135&gt;=99500,VLOOKUP(B135,Maske!$I$23:$J$79,2,FALSE),VLOOKUP($E135,Maske!$I$19:$J$23,2,FALSE)),"06")))))))</f>
        <v>00</v>
      </c>
      <c r="B135" s="369">
        <v>48241</v>
      </c>
      <c r="C135" s="370" t="s">
        <v>1026</v>
      </c>
      <c r="D135" s="371" t="str">
        <f t="shared" si="4"/>
        <v>0403</v>
      </c>
      <c r="E135" s="371" t="str">
        <f t="shared" si="5"/>
        <v>12</v>
      </c>
      <c r="F135" s="372" t="s">
        <v>1584</v>
      </c>
      <c r="G135" s="373"/>
      <c r="H135" s="373">
        <v>9</v>
      </c>
      <c r="I135" s="368">
        <v>2</v>
      </c>
      <c r="J135" s="373">
        <v>10.5</v>
      </c>
      <c r="K135" s="368">
        <v>2.7</v>
      </c>
      <c r="L135" s="368" t="s">
        <v>1562</v>
      </c>
      <c r="M135" s="368"/>
      <c r="O135" s="454"/>
    </row>
    <row r="136" spans="1:15" ht="12" customHeight="1" x14ac:dyDescent="0.2">
      <c r="A136" s="368" t="str">
        <f>IF(OR(E136="00",E136=""),"",IF(OR(C136="3011.10",C136="3012.10",C136="3013.10"),"05",IF(OR(C136="3008.10",C136="3008.11"),"00",IF(C136="3003.10","07",IF(OR(G136="DBFH",G136="DBFH - BG"),"10",IF(G136="Hochschule Dual","25",IF(ISERROR(FIND("BGJ",F136)),IF(B136&gt;=99500,VLOOKUP(B136,Maske!$I$23:$J$79,2,FALSE),VLOOKUP($E136,Maske!$I$19:$J$23,2,FALSE)),"06")))))))</f>
        <v>00</v>
      </c>
      <c r="B136" s="369">
        <v>48013</v>
      </c>
      <c r="C136" s="370" t="s">
        <v>877</v>
      </c>
      <c r="D136" s="371" t="str">
        <f t="shared" si="4"/>
        <v>0404</v>
      </c>
      <c r="E136" s="371" t="str">
        <f t="shared" si="5"/>
        <v>11</v>
      </c>
      <c r="F136" s="372" t="s">
        <v>878</v>
      </c>
      <c r="G136" s="373"/>
      <c r="H136" s="373">
        <v>9</v>
      </c>
      <c r="I136" s="368">
        <v>2</v>
      </c>
      <c r="J136" s="373">
        <v>10.5</v>
      </c>
      <c r="K136" s="368">
        <v>2.7</v>
      </c>
      <c r="L136" s="368" t="s">
        <v>1562</v>
      </c>
      <c r="M136" s="368"/>
      <c r="O136" s="454"/>
    </row>
    <row r="137" spans="1:15" ht="12" customHeight="1" x14ac:dyDescent="0.2">
      <c r="A137" s="368" t="str">
        <f>IF(OR(E137="00",E137=""),"",IF(OR(C137="3011.10",C137="3012.10",C137="3013.10"),"05",IF(OR(C137="3008.10",C137="3008.11"),"00",IF(C137="3003.10","07",IF(OR(G137="DBFH",G137="DBFH - BG"),"10",IF(G137="Hochschule Dual","25",IF(ISERROR(FIND("BGJ",F137)),IF(B137&gt;=99500,VLOOKUP(B137,Maske!$I$23:$J$79,2,FALSE),VLOOKUP($E137,Maske!$I$19:$J$23,2,FALSE)),"06")))))))</f>
        <v>00</v>
      </c>
      <c r="B137" s="369">
        <v>48101</v>
      </c>
      <c r="C137" s="370" t="s">
        <v>877</v>
      </c>
      <c r="D137" s="371" t="str">
        <f t="shared" si="4"/>
        <v>0404</v>
      </c>
      <c r="E137" s="371" t="str">
        <f t="shared" si="5"/>
        <v>11</v>
      </c>
      <c r="F137" s="372" t="s">
        <v>879</v>
      </c>
      <c r="G137" s="373"/>
      <c r="H137" s="373">
        <v>9</v>
      </c>
      <c r="I137" s="368">
        <v>2</v>
      </c>
      <c r="J137" s="373">
        <v>10.5</v>
      </c>
      <c r="K137" s="368">
        <v>2.7</v>
      </c>
      <c r="L137" s="368" t="s">
        <v>1562</v>
      </c>
      <c r="M137" s="368" t="s">
        <v>1580</v>
      </c>
      <c r="O137" s="454"/>
    </row>
    <row r="138" spans="1:15" ht="12" customHeight="1" x14ac:dyDescent="0.2">
      <c r="A138" s="368" t="str">
        <f>IF(OR(E138="00",E138=""),"",IF(OR(C138="3011.10",C138="3012.10",C138="3013.10"),"05",IF(OR(C138="3008.10",C138="3008.11"),"00",IF(C138="3003.10","07",IF(OR(G138="DBFH",G138="DBFH - BG"),"10",IF(G138="Hochschule Dual","25",IF(ISERROR(FIND("BGJ",F138)),IF(B138&gt;=99500,VLOOKUP(B138,Maske!$I$23:$J$79,2,FALSE),VLOOKUP($E138,Maske!$I$19:$J$23,2,FALSE)),"06")))))))</f>
        <v>00</v>
      </c>
      <c r="B138" s="369">
        <v>48101</v>
      </c>
      <c r="C138" s="370" t="s">
        <v>1027</v>
      </c>
      <c r="D138" s="371" t="str">
        <f t="shared" si="4"/>
        <v>0404</v>
      </c>
      <c r="E138" s="371" t="str">
        <f t="shared" si="5"/>
        <v>12</v>
      </c>
      <c r="F138" s="372" t="s">
        <v>879</v>
      </c>
      <c r="G138" s="373"/>
      <c r="H138" s="373">
        <v>9</v>
      </c>
      <c r="I138" s="368">
        <v>2</v>
      </c>
      <c r="J138" s="373">
        <v>10.5</v>
      </c>
      <c r="K138" s="368">
        <v>2.7</v>
      </c>
      <c r="L138" s="368" t="s">
        <v>1562</v>
      </c>
      <c r="M138" s="368" t="s">
        <v>1580</v>
      </c>
      <c r="O138" s="454"/>
    </row>
    <row r="139" spans="1:15" ht="12" customHeight="1" x14ac:dyDescent="0.2">
      <c r="A139" s="368" t="str">
        <f>IF(OR(E139="00",E139=""),"",IF(OR(C139="3011.10",C139="3012.10",C139="3013.10"),"05",IF(OR(C139="3008.10",C139="3008.11"),"00",IF(C139="3003.10","07",IF(OR(G139="DBFH",G139="DBFH - BG"),"10",IF(G139="Hochschule Dual","25",IF(ISERROR(FIND("BGJ",F139)),IF(B139&gt;=99500,VLOOKUP(B139,Maske!$I$23:$J$79,2,FALSE),VLOOKUP($E139,Maske!$I$19:$J$23,2,FALSE)),"06")))))))</f>
        <v>00</v>
      </c>
      <c r="B139" s="369">
        <v>48012</v>
      </c>
      <c r="C139" s="370" t="s">
        <v>1667</v>
      </c>
      <c r="D139" s="371" t="str">
        <f t="shared" si="4"/>
        <v>0405</v>
      </c>
      <c r="E139" s="371" t="str">
        <f t="shared" si="5"/>
        <v>11</v>
      </c>
      <c r="F139" s="372" t="s">
        <v>876</v>
      </c>
      <c r="G139" s="368" t="s">
        <v>1951</v>
      </c>
      <c r="H139" s="373"/>
      <c r="I139" s="368"/>
      <c r="J139" s="373">
        <v>10.5</v>
      </c>
      <c r="K139" s="368">
        <v>5.6</v>
      </c>
      <c r="L139" s="368" t="s">
        <v>1562</v>
      </c>
      <c r="M139" s="368"/>
      <c r="N139" s="375" t="s">
        <v>1795</v>
      </c>
      <c r="O139" s="454"/>
    </row>
    <row r="140" spans="1:15" ht="12" customHeight="1" x14ac:dyDescent="0.2">
      <c r="A140" s="368" t="str">
        <f>IF(OR(E140="00",E140=""),"",IF(OR(C140="3011.10",C140="3012.10",C140="3013.10"),"05",IF(OR(C140="3008.10",C140="3008.11"),"00",IF(C140="3003.10","07",IF(OR(G140="DBFH",G140="DBFH - BG"),"10",IF(G140="Hochschule Dual","25",IF(ISERROR(FIND("BGJ",F140)),IF(B140&gt;=99500,VLOOKUP(B140,Maske!$I$23:$J$79,2,FALSE),VLOOKUP($E140,Maske!$I$19:$J$23,2,FALSE)),"06")))))))</f>
        <v>00</v>
      </c>
      <c r="B140" s="369">
        <v>48011</v>
      </c>
      <c r="C140" s="370" t="s">
        <v>1667</v>
      </c>
      <c r="D140" s="371" t="str">
        <f t="shared" si="4"/>
        <v>0405</v>
      </c>
      <c r="E140" s="371" t="str">
        <f t="shared" si="5"/>
        <v>11</v>
      </c>
      <c r="F140" s="372" t="s">
        <v>873</v>
      </c>
      <c r="G140" s="368" t="s">
        <v>1951</v>
      </c>
      <c r="H140" s="373"/>
      <c r="I140" s="368"/>
      <c r="J140" s="373">
        <v>10.5</v>
      </c>
      <c r="K140" s="368">
        <v>5.6</v>
      </c>
      <c r="L140" s="368" t="s">
        <v>1562</v>
      </c>
      <c r="M140" s="368"/>
      <c r="N140" s="375" t="s">
        <v>1795</v>
      </c>
      <c r="O140" s="454"/>
    </row>
    <row r="141" spans="1:15" ht="12" customHeight="1" x14ac:dyDescent="0.2">
      <c r="A141" s="368" t="str">
        <f>IF(OR(E141="00",E141=""),"",IF(OR(C141="3011.10",C141="3012.10",C141="3013.10"),"05",IF(OR(C141="3008.10",C141="3008.11"),"00",IF(C141="3003.10","07",IF(OR(G141="DBFH",G141="DBFH - BG"),"10",IF(G141="Hochschule Dual","25",IF(ISERROR(FIND("BGJ",F141)),IF(B141&gt;=99500,VLOOKUP(B141,Maske!$I$23:$J$79,2,FALSE),VLOOKUP($E141,Maske!$I$19:$J$23,2,FALSE)),"06")))))))</f>
        <v>00</v>
      </c>
      <c r="B141" s="369">
        <v>48241</v>
      </c>
      <c r="C141" s="370" t="s">
        <v>1667</v>
      </c>
      <c r="D141" s="371" t="str">
        <f t="shared" si="4"/>
        <v>0405</v>
      </c>
      <c r="E141" s="371" t="str">
        <f t="shared" si="5"/>
        <v>11</v>
      </c>
      <c r="F141" s="372" t="s">
        <v>1584</v>
      </c>
      <c r="G141" s="368" t="s">
        <v>1951</v>
      </c>
      <c r="H141" s="373"/>
      <c r="I141" s="368"/>
      <c r="J141" s="373">
        <v>10.5</v>
      </c>
      <c r="K141" s="368">
        <v>5.6</v>
      </c>
      <c r="L141" s="368" t="s">
        <v>1562</v>
      </c>
      <c r="M141" s="368"/>
      <c r="N141" s="375" t="s">
        <v>1795</v>
      </c>
      <c r="O141" s="454"/>
    </row>
    <row r="142" spans="1:15" ht="12" customHeight="1" x14ac:dyDescent="0.2">
      <c r="A142" s="368" t="str">
        <f>IF(OR(E142="00",E142=""),"",IF(OR(C142="3011.10",C142="3012.10",C142="3013.10"),"05",IF(OR(C142="3008.10",C142="3008.11"),"00",IF(C142="3003.10","07",IF(OR(G142="DBFH",G142="DBFH - BG"),"10",IF(G142="Hochschule Dual","25",IF(ISERROR(FIND("BGJ",F142)),IF(B142&gt;=99500,VLOOKUP(B142,Maske!$I$23:$J$79,2,FALSE),VLOOKUP($E142,Maske!$I$19:$J$23,2,FALSE)),"06")))))))</f>
        <v>00</v>
      </c>
      <c r="B142" s="369">
        <v>48241</v>
      </c>
      <c r="C142" s="370" t="s">
        <v>1668</v>
      </c>
      <c r="D142" s="371" t="str">
        <f t="shared" si="4"/>
        <v>0405</v>
      </c>
      <c r="E142" s="371" t="str">
        <f t="shared" si="5"/>
        <v>12</v>
      </c>
      <c r="F142" s="372" t="s">
        <v>1584</v>
      </c>
      <c r="G142" s="368" t="s">
        <v>1951</v>
      </c>
      <c r="H142" s="373"/>
      <c r="I142" s="368"/>
      <c r="J142" s="373">
        <v>10.5</v>
      </c>
      <c r="K142" s="368">
        <v>5.6</v>
      </c>
      <c r="L142" s="368" t="s">
        <v>1562</v>
      </c>
      <c r="M142" s="368"/>
      <c r="N142" s="375" t="s">
        <v>1796</v>
      </c>
      <c r="O142" s="454"/>
    </row>
    <row r="143" spans="1:15" ht="12" customHeight="1" x14ac:dyDescent="0.2">
      <c r="A143" s="368" t="str">
        <f>IF(OR(E143="00",E143=""),"",IF(OR(C143="3011.10",C143="3012.10",C143="3013.10"),"05",IF(OR(C143="3008.10",C143="3008.11"),"00",IF(C143="3003.10","07",IF(OR(G143="DBFH",G143="DBFH - BG"),"10",IF(G143="Hochschule Dual","25",IF(ISERROR(FIND("BGJ",F143)),IF(B143&gt;=99500,VLOOKUP(B143,Maske!$I$23:$J$79,2,FALSE),VLOOKUP($E143,Maske!$I$19:$J$23,2,FALSE)),"06")))))))</f>
        <v>00</v>
      </c>
      <c r="B143" s="369">
        <v>48701</v>
      </c>
      <c r="C143" s="370" t="s">
        <v>1667</v>
      </c>
      <c r="D143" s="371" t="str">
        <f t="shared" si="4"/>
        <v>0405</v>
      </c>
      <c r="E143" s="371" t="str">
        <f t="shared" si="5"/>
        <v>11</v>
      </c>
      <c r="F143" s="372" t="s">
        <v>874</v>
      </c>
      <c r="G143" s="368" t="s">
        <v>1951</v>
      </c>
      <c r="H143" s="373"/>
      <c r="I143" s="368"/>
      <c r="J143" s="373">
        <v>10.5</v>
      </c>
      <c r="K143" s="368">
        <v>5.6</v>
      </c>
      <c r="L143" s="368" t="s">
        <v>1562</v>
      </c>
      <c r="M143" s="368"/>
      <c r="N143" s="375" t="s">
        <v>1795</v>
      </c>
      <c r="O143" s="454"/>
    </row>
    <row r="144" spans="1:15" ht="12" customHeight="1" x14ac:dyDescent="0.2">
      <c r="A144" s="368" t="str">
        <f>IF(OR(E144="00",E144=""),"",IF(OR(C144="3011.10",C144="3012.10",C144="3013.10"),"05",IF(OR(C144="3008.10",C144="3008.11"),"00",IF(C144="3003.10","07",IF(OR(G144="DBFH",G144="DBFH - BG"),"10",IF(G144="Hochschule Dual","25",IF(ISERROR(FIND("BGJ",F144)),IF(B144&gt;=99500,VLOOKUP(B144,Maske!$I$23:$J$79,2,FALSE),VLOOKUP($E144,Maske!$I$19:$J$23,2,FALSE)),"06")))))))</f>
        <v>00</v>
      </c>
      <c r="B144" s="369">
        <v>48701</v>
      </c>
      <c r="C144" s="370" t="s">
        <v>1668</v>
      </c>
      <c r="D144" s="371" t="str">
        <f t="shared" si="4"/>
        <v>0405</v>
      </c>
      <c r="E144" s="371" t="str">
        <f t="shared" si="5"/>
        <v>12</v>
      </c>
      <c r="F144" s="372" t="s">
        <v>874</v>
      </c>
      <c r="G144" s="368" t="s">
        <v>1951</v>
      </c>
      <c r="H144" s="373"/>
      <c r="I144" s="368"/>
      <c r="J144" s="373">
        <v>10.5</v>
      </c>
      <c r="K144" s="368">
        <v>5.6</v>
      </c>
      <c r="L144" s="368" t="s">
        <v>1562</v>
      </c>
      <c r="M144" s="368"/>
      <c r="N144" s="375" t="s">
        <v>1796</v>
      </c>
      <c r="O144" s="454"/>
    </row>
    <row r="145" spans="1:15" s="217" customFormat="1" ht="12" customHeight="1" x14ac:dyDescent="0.2">
      <c r="A145" s="368" t="str">
        <f>IF(OR(E145="00",E145=""),"",IF(OR(C145="3011.10",C145="3012.10",C145="3013.10"),"05",IF(OR(C145="3008.10",C145="3008.11"),"00",IF(C145="3003.10","07",IF(OR(G145="DBFH",G145="DBFH - BG"),"10",IF(G145="Hochschule Dual","25",IF(ISERROR(FIND("BGJ",F145)),IF(B145&gt;=99500,VLOOKUP(B145,Maske!$I$23:$J$79,2,FALSE),VLOOKUP($E145,Maske!$I$19:$J$23,2,FALSE)),"06")))))))</f>
        <v>00</v>
      </c>
      <c r="B145" s="369">
        <v>48014</v>
      </c>
      <c r="C145" s="370" t="s">
        <v>880</v>
      </c>
      <c r="D145" s="371" t="str">
        <f t="shared" si="4"/>
        <v>0406</v>
      </c>
      <c r="E145" s="371" t="str">
        <f t="shared" si="5"/>
        <v>11</v>
      </c>
      <c r="F145" s="372" t="s">
        <v>881</v>
      </c>
      <c r="G145" s="373"/>
      <c r="H145" s="373">
        <v>9</v>
      </c>
      <c r="I145" s="368">
        <v>2</v>
      </c>
      <c r="J145" s="373">
        <v>10.5</v>
      </c>
      <c r="K145" s="368">
        <v>2.7</v>
      </c>
      <c r="L145" s="368" t="s">
        <v>1562</v>
      </c>
      <c r="M145" s="368"/>
      <c r="N145" s="368"/>
      <c r="O145" s="459"/>
    </row>
    <row r="146" spans="1:15" ht="12" customHeight="1" x14ac:dyDescent="0.2">
      <c r="A146" s="368" t="str">
        <f>IF(OR(E146="00",E146=""),"",IF(OR(C146="3011.10",C146="3012.10",C146="3013.10"),"05",IF(OR(C146="3008.10",C146="3008.11"),"00",IF(C146="3003.10","07",IF(OR(G146="DBFH",G146="DBFH - BG"),"10",IF(G146="Hochschule Dual","25",IF(ISERROR(FIND("BGJ",F146)),IF(B146&gt;=99500,VLOOKUP(B146,Maske!$I$23:$J$79,2,FALSE),VLOOKUP($E146,Maske!$I$19:$J$23,2,FALSE)),"06")))))))</f>
        <v>00</v>
      </c>
      <c r="B146" s="369">
        <v>48301</v>
      </c>
      <c r="C146" s="370" t="s">
        <v>880</v>
      </c>
      <c r="D146" s="371" t="str">
        <f t="shared" si="4"/>
        <v>0406</v>
      </c>
      <c r="E146" s="371" t="str">
        <f t="shared" si="5"/>
        <v>11</v>
      </c>
      <c r="F146" s="372" t="s">
        <v>1572</v>
      </c>
      <c r="G146" s="373"/>
      <c r="H146" s="373">
        <v>9</v>
      </c>
      <c r="I146" s="368">
        <v>2</v>
      </c>
      <c r="J146" s="373">
        <v>10.5</v>
      </c>
      <c r="K146" s="368">
        <v>2.7</v>
      </c>
      <c r="L146" s="368" t="s">
        <v>1562</v>
      </c>
      <c r="M146" s="368"/>
      <c r="O146" s="454"/>
    </row>
    <row r="147" spans="1:15" ht="12" customHeight="1" x14ac:dyDescent="0.2">
      <c r="A147" s="368" t="str">
        <f>IF(OR(E147="00",E147=""),"",IF(OR(C147="3011.10",C147="3012.10",C147="3013.10"),"05",IF(OR(C147="3008.10",C147="3008.11"),"00",IF(C147="3003.10","07",IF(OR(G147="DBFH",G147="DBFH - BG"),"10",IF(G147="Hochschule Dual","25",IF(ISERROR(FIND("BGJ",F147)),IF(B147&gt;=99500,VLOOKUP(B147,Maske!$I$23:$J$79,2,FALSE),VLOOKUP($E147,Maske!$I$19:$J$23,2,FALSE)),"06")))))))</f>
        <v>00</v>
      </c>
      <c r="B147" s="369">
        <v>48301</v>
      </c>
      <c r="C147" s="370" t="s">
        <v>1028</v>
      </c>
      <c r="D147" s="371" t="str">
        <f t="shared" si="4"/>
        <v>0406</v>
      </c>
      <c r="E147" s="371" t="str">
        <f t="shared" si="5"/>
        <v>12</v>
      </c>
      <c r="F147" s="372" t="s">
        <v>1572</v>
      </c>
      <c r="G147" s="373"/>
      <c r="H147" s="373">
        <v>9</v>
      </c>
      <c r="I147" s="368">
        <v>2</v>
      </c>
      <c r="J147" s="373">
        <v>10.5</v>
      </c>
      <c r="K147" s="368">
        <v>2.7</v>
      </c>
      <c r="L147" s="368" t="s">
        <v>1562</v>
      </c>
      <c r="M147" s="368"/>
      <c r="O147" s="454"/>
    </row>
    <row r="148" spans="1:15" ht="12" customHeight="1" x14ac:dyDescent="0.2">
      <c r="A148" s="368" t="str">
        <f>IF(OR(E148="00",E148=""),"",IF(OR(C148="3011.10",C148="3012.10",C148="3013.10"),"05",IF(OR(C148="3008.10",C148="3008.11"),"00",IF(C148="3003.10","07",IF(OR(G148="DBFH",G148="DBFH - BG"),"10",IF(G148="Hochschule Dual","25",IF(ISERROR(FIND("BGJ",F148)),IF(B148&gt;=99500,VLOOKUP(B148,Maske!$I$23:$J$79,2,FALSE),VLOOKUP($E148,Maske!$I$19:$J$23,2,FALSE)),"06")))))))</f>
        <v>00</v>
      </c>
      <c r="B148" s="369">
        <v>48015</v>
      </c>
      <c r="C148" s="370" t="s">
        <v>882</v>
      </c>
      <c r="D148" s="371" t="str">
        <f t="shared" si="4"/>
        <v>0407</v>
      </c>
      <c r="E148" s="371" t="str">
        <f t="shared" si="5"/>
        <v>11</v>
      </c>
      <c r="F148" s="372" t="s">
        <v>900</v>
      </c>
      <c r="G148" s="373"/>
      <c r="H148" s="373">
        <v>9</v>
      </c>
      <c r="I148" s="368">
        <v>2</v>
      </c>
      <c r="J148" s="373">
        <v>10.5</v>
      </c>
      <c r="K148" s="368">
        <v>2.7</v>
      </c>
      <c r="L148" s="368" t="s">
        <v>1562</v>
      </c>
      <c r="M148" s="368"/>
      <c r="O148" s="454"/>
    </row>
    <row r="149" spans="1:15" ht="12" customHeight="1" x14ac:dyDescent="0.2">
      <c r="A149" s="368" t="str">
        <f>IF(OR(E149="00",E149=""),"",IF(OR(C149="3011.10",C149="3012.10",C149="3013.10"),"05",IF(OR(C149="3008.10",C149="3008.11"),"00",IF(C149="3003.10","07",IF(OR(G149="DBFH",G149="DBFH - BG"),"10",IF(G149="Hochschule Dual","25",IF(ISERROR(FIND("BGJ",F149)),IF(B149&gt;=99500,VLOOKUP(B149,Maske!$I$23:$J$79,2,FALSE),VLOOKUP($E149,Maske!$I$19:$J$23,2,FALSE)),"06")))))))</f>
        <v>00</v>
      </c>
      <c r="B149" s="369">
        <v>48621</v>
      </c>
      <c r="C149" s="370" t="s">
        <v>882</v>
      </c>
      <c r="D149" s="371" t="str">
        <f t="shared" si="4"/>
        <v>0407</v>
      </c>
      <c r="E149" s="371" t="str">
        <f t="shared" si="5"/>
        <v>11</v>
      </c>
      <c r="F149" s="372" t="s">
        <v>1567</v>
      </c>
      <c r="G149" s="373"/>
      <c r="H149" s="373">
        <v>9</v>
      </c>
      <c r="I149" s="368">
        <v>2</v>
      </c>
      <c r="J149" s="373">
        <v>10.5</v>
      </c>
      <c r="K149" s="368">
        <v>2.7</v>
      </c>
      <c r="L149" s="368" t="s">
        <v>1562</v>
      </c>
      <c r="M149" s="368" t="s">
        <v>1568</v>
      </c>
      <c r="O149" s="454"/>
    </row>
    <row r="150" spans="1:15" ht="12" customHeight="1" x14ac:dyDescent="0.2">
      <c r="A150" s="368" t="str">
        <f>IF(OR(E150="00",E150=""),"",IF(OR(C150="3011.10",C150="3012.10",C150="3013.10"),"05",IF(OR(C150="3008.10",C150="3008.11"),"00",IF(C150="3003.10","07",IF(OR(G150="DBFH",G150="DBFH - BG"),"10",IF(G150="Hochschule Dual","25",IF(ISERROR(FIND("BGJ",F150)),IF(B150&gt;=99500,VLOOKUP(B150,Maske!$I$23:$J$79,2,FALSE),VLOOKUP($E150,Maske!$I$19:$J$23,2,FALSE)),"06")))))))</f>
        <v>00</v>
      </c>
      <c r="B150" s="369">
        <v>48621</v>
      </c>
      <c r="C150" s="370" t="s">
        <v>1029</v>
      </c>
      <c r="D150" s="371" t="str">
        <f t="shared" si="4"/>
        <v>0407</v>
      </c>
      <c r="E150" s="371" t="str">
        <f t="shared" si="5"/>
        <v>12</v>
      </c>
      <c r="F150" s="372" t="s">
        <v>1567</v>
      </c>
      <c r="G150" s="373"/>
      <c r="H150" s="373">
        <v>9</v>
      </c>
      <c r="I150" s="368">
        <v>2</v>
      </c>
      <c r="J150" s="373">
        <v>10.5</v>
      </c>
      <c r="K150" s="368">
        <v>2.7</v>
      </c>
      <c r="L150" s="368" t="s">
        <v>1562</v>
      </c>
      <c r="M150" s="368" t="s">
        <v>1568</v>
      </c>
      <c r="O150" s="454"/>
    </row>
    <row r="151" spans="1:15" ht="12" customHeight="1" x14ac:dyDescent="0.2">
      <c r="A151" s="368" t="str">
        <f>IF(OR(E151="00",E151=""),"",IF(OR(C151="3011.10",C151="3012.10",C151="3013.10"),"05",IF(OR(C151="3008.10",C151="3008.11"),"00",IF(C151="3003.10","07",IF(OR(G151="DBFH",G151="DBFH - BG"),"10",IF(G151="Hochschule Dual","25",IF(ISERROR(FIND("BGJ",F151)),IF(B151&gt;=99500,VLOOKUP(B151,Maske!$I$23:$J$79,2,FALSE),VLOOKUP($E151,Maske!$I$19:$J$23,2,FALSE)),"06")))))))</f>
        <v>00</v>
      </c>
      <c r="B151" s="369">
        <v>46631</v>
      </c>
      <c r="C151" s="370" t="s">
        <v>901</v>
      </c>
      <c r="D151" s="371" t="str">
        <f t="shared" si="4"/>
        <v>0408</v>
      </c>
      <c r="E151" s="371" t="str">
        <f t="shared" si="5"/>
        <v>11</v>
      </c>
      <c r="F151" s="372" t="s">
        <v>1576</v>
      </c>
      <c r="G151" s="373"/>
      <c r="H151" s="373">
        <v>9</v>
      </c>
      <c r="I151" s="368">
        <v>2</v>
      </c>
      <c r="J151" s="373">
        <v>10.5</v>
      </c>
      <c r="K151" s="368">
        <v>2.7</v>
      </c>
      <c r="L151" s="368" t="s">
        <v>1562</v>
      </c>
      <c r="M151" s="368" t="s">
        <v>1577</v>
      </c>
      <c r="O151" s="454"/>
    </row>
    <row r="152" spans="1:15" ht="12" customHeight="1" x14ac:dyDescent="0.2">
      <c r="A152" s="368" t="str">
        <f>IF(OR(E152="00",E152=""),"",IF(OR(C152="3011.10",C152="3012.10",C152="3013.10"),"05",IF(OR(C152="3008.10",C152="3008.11"),"00",IF(C152="3003.10","07",IF(OR(G152="DBFH",G152="DBFH - BG"),"10",IF(G152="Hochschule Dual","25",IF(ISERROR(FIND("BGJ",F152)),IF(B152&gt;=99500,VLOOKUP(B152,Maske!$I$23:$J$79,2,FALSE),VLOOKUP($E152,Maske!$I$19:$J$23,2,FALSE)),"06")))))))</f>
        <v>00</v>
      </c>
      <c r="B152" s="369">
        <v>46631</v>
      </c>
      <c r="C152" s="370" t="s">
        <v>1030</v>
      </c>
      <c r="D152" s="371" t="str">
        <f t="shared" si="4"/>
        <v>0408</v>
      </c>
      <c r="E152" s="371" t="str">
        <f t="shared" si="5"/>
        <v>12</v>
      </c>
      <c r="F152" s="372" t="s">
        <v>1576</v>
      </c>
      <c r="G152" s="373"/>
      <c r="H152" s="373">
        <v>9</v>
      </c>
      <c r="I152" s="368">
        <v>2</v>
      </c>
      <c r="J152" s="373">
        <v>10.5</v>
      </c>
      <c r="K152" s="368">
        <v>2.7</v>
      </c>
      <c r="L152" s="368" t="s">
        <v>1562</v>
      </c>
      <c r="M152" s="368" t="s">
        <v>1577</v>
      </c>
      <c r="O152" s="454"/>
    </row>
    <row r="153" spans="1:15" ht="12" customHeight="1" x14ac:dyDescent="0.2">
      <c r="A153" s="368" t="str">
        <f>IF(OR(E153="00",E153=""),"",IF(OR(C153="3011.10",C153="3012.10",C153="3013.10"),"05",IF(OR(C153="3008.10",C153="3008.11"),"00",IF(C153="3003.10","07",IF(OR(G153="DBFH",G153="DBFH - BG"),"10",IF(G153="Hochschule Dual","25",IF(ISERROR(FIND("BGJ",F153)),IF(B153&gt;=99500,VLOOKUP(B153,Maske!$I$23:$J$79,2,FALSE),VLOOKUP($E153,Maske!$I$19:$J$23,2,FALSE)),"06")))))))</f>
        <v>00</v>
      </c>
      <c r="B153" s="369">
        <v>46011</v>
      </c>
      <c r="C153" s="445" t="s">
        <v>901</v>
      </c>
      <c r="D153" s="371" t="str">
        <f t="shared" si="4"/>
        <v>0408</v>
      </c>
      <c r="E153" s="371" t="str">
        <f t="shared" si="5"/>
        <v>11</v>
      </c>
      <c r="F153" s="372" t="s">
        <v>902</v>
      </c>
      <c r="G153" s="373"/>
      <c r="H153" s="373">
        <v>9</v>
      </c>
      <c r="I153" s="368">
        <v>2</v>
      </c>
      <c r="J153" s="373">
        <v>10.5</v>
      </c>
      <c r="K153" s="368">
        <v>2.7</v>
      </c>
      <c r="L153" s="368" t="s">
        <v>1562</v>
      </c>
      <c r="M153" s="368" t="s">
        <v>1577</v>
      </c>
      <c r="O153" s="454"/>
    </row>
    <row r="154" spans="1:15" ht="12" customHeight="1" x14ac:dyDescent="0.2">
      <c r="A154" s="368" t="str">
        <f>IF(OR(E154="00",E154=""),"",IF(OR(C154="3011.10",C154="3012.10",C154="3013.10"),"05",IF(OR(C154="3008.10",C154="3008.11"),"00",IF(C154="3003.10","07",IF(OR(G154="DBFH",G154="DBFH - BG"),"10",IF(G154="Hochschule Dual","25",IF(ISERROR(FIND("BGJ",F154)),IF(B154&gt;=99500,VLOOKUP(B154,Maske!$I$23:$J$79,2,FALSE),VLOOKUP($E154,Maske!$I$19:$J$23,2,FALSE)),"06")))))))</f>
        <v>00</v>
      </c>
      <c r="B154" s="369">
        <v>46101</v>
      </c>
      <c r="C154" s="370" t="s">
        <v>916</v>
      </c>
      <c r="D154" s="371" t="str">
        <f t="shared" si="4"/>
        <v>0409</v>
      </c>
      <c r="E154" s="371" t="str">
        <f t="shared" si="5"/>
        <v>11</v>
      </c>
      <c r="F154" s="372" t="s">
        <v>1582</v>
      </c>
      <c r="G154" s="373"/>
      <c r="H154" s="373">
        <v>9</v>
      </c>
      <c r="I154" s="368">
        <v>2</v>
      </c>
      <c r="J154" s="373">
        <v>10.5</v>
      </c>
      <c r="K154" s="368">
        <v>2.7</v>
      </c>
      <c r="L154" s="368" t="s">
        <v>1562</v>
      </c>
      <c r="M154" s="368" t="s">
        <v>1583</v>
      </c>
      <c r="O154" s="454"/>
    </row>
    <row r="155" spans="1:15" ht="12" customHeight="1" x14ac:dyDescent="0.2">
      <c r="A155" s="368" t="str">
        <f>IF(OR(E155="00",E155=""),"",IF(OR(C155="3011.10",C155="3012.10",C155="3013.10"),"05",IF(OR(C155="3008.10",C155="3008.11"),"00",IF(C155="3003.10","07",IF(OR(G155="DBFH",G155="DBFH - BG"),"10",IF(G155="Hochschule Dual","25",IF(ISERROR(FIND("BGJ",F155)),IF(B155&gt;=99500,VLOOKUP(B155,Maske!$I$23:$J$79,2,FALSE),VLOOKUP($E155,Maske!$I$19:$J$23,2,FALSE)),"06")))))))</f>
        <v>00</v>
      </c>
      <c r="B155" s="369">
        <v>46101</v>
      </c>
      <c r="C155" s="370" t="s">
        <v>1031</v>
      </c>
      <c r="D155" s="371" t="str">
        <f t="shared" si="4"/>
        <v>0409</v>
      </c>
      <c r="E155" s="371" t="str">
        <f t="shared" si="5"/>
        <v>12</v>
      </c>
      <c r="F155" s="372" t="s">
        <v>1582</v>
      </c>
      <c r="G155" s="373"/>
      <c r="H155" s="373">
        <v>9</v>
      </c>
      <c r="I155" s="368">
        <v>2</v>
      </c>
      <c r="J155" s="373">
        <v>10.5</v>
      </c>
      <c r="K155" s="368">
        <v>2.7</v>
      </c>
      <c r="L155" s="368" t="s">
        <v>1562</v>
      </c>
      <c r="M155" s="368" t="s">
        <v>1583</v>
      </c>
      <c r="O155" s="454"/>
    </row>
    <row r="156" spans="1:15" ht="12" customHeight="1" x14ac:dyDescent="0.2">
      <c r="A156" s="368" t="str">
        <f>IF(OR(E156="00",E156=""),"",IF(OR(C156="3011.10",C156="3012.10",C156="3013.10"),"05",IF(OR(C156="3008.10",C156="3008.11"),"00",IF(C156="3003.10","07",IF(OR(G156="DBFH",G156="DBFH - BG"),"10",IF(G156="Hochschule Dual","25",IF(ISERROR(FIND("BGJ",F156)),IF(B156&gt;=99500,VLOOKUP(B156,Maske!$I$23:$J$79,2,FALSE),VLOOKUP($E156,Maske!$I$19:$J$23,2,FALSE)),"06")))))))</f>
        <v>00</v>
      </c>
      <c r="B156" s="369">
        <v>46012</v>
      </c>
      <c r="C156" s="445" t="s">
        <v>916</v>
      </c>
      <c r="D156" s="371" t="str">
        <f t="shared" si="4"/>
        <v>0409</v>
      </c>
      <c r="E156" s="371" t="str">
        <f t="shared" si="5"/>
        <v>11</v>
      </c>
      <c r="F156" s="372" t="s">
        <v>1384</v>
      </c>
      <c r="G156" s="373"/>
      <c r="H156" s="373">
        <v>9</v>
      </c>
      <c r="I156" s="368">
        <v>2</v>
      </c>
      <c r="J156" s="373">
        <v>10.5</v>
      </c>
      <c r="K156" s="368">
        <v>2.7</v>
      </c>
      <c r="L156" s="368" t="s">
        <v>1562</v>
      </c>
      <c r="M156" s="368" t="s">
        <v>1583</v>
      </c>
      <c r="O156" s="454"/>
    </row>
    <row r="157" spans="1:15" ht="12" customHeight="1" x14ac:dyDescent="0.2">
      <c r="A157" s="368" t="str">
        <f>IF(OR(E157="00",E157=""),"",IF(OR(C157="3011.10",C157="3012.10",C157="3013.10"),"05",IF(OR(C157="3008.10",C157="3008.11"),"00",IF(C157="3003.10","07",IF(OR(G157="DBFH",G157="DBFH - BG"),"10",IF(G157="Hochschule Dual","25",IF(ISERROR(FIND("BGJ",F157)),IF(B157&gt;=99500,VLOOKUP(B157,Maske!$I$23:$J$79,2,FALSE),VLOOKUP($E157,Maske!$I$19:$J$23,2,FALSE)),"06")))))))</f>
        <v>00</v>
      </c>
      <c r="B157" s="369">
        <v>46641</v>
      </c>
      <c r="C157" s="370" t="s">
        <v>1385</v>
      </c>
      <c r="D157" s="371" t="str">
        <f t="shared" si="4"/>
        <v>0410</v>
      </c>
      <c r="E157" s="371" t="str">
        <f t="shared" si="5"/>
        <v>11</v>
      </c>
      <c r="F157" s="372" t="s">
        <v>1579</v>
      </c>
      <c r="G157" s="373"/>
      <c r="H157" s="373">
        <v>9</v>
      </c>
      <c r="I157" s="368">
        <v>2</v>
      </c>
      <c r="J157" s="373">
        <v>10.5</v>
      </c>
      <c r="K157" s="368">
        <v>2.7</v>
      </c>
      <c r="L157" s="368" t="s">
        <v>1562</v>
      </c>
      <c r="M157" s="368" t="s">
        <v>1580</v>
      </c>
      <c r="O157" s="454"/>
    </row>
    <row r="158" spans="1:15" ht="12" customHeight="1" x14ac:dyDescent="0.2">
      <c r="A158" s="368" t="str">
        <f>IF(OR(E158="00",E158=""),"",IF(OR(C158="3011.10",C158="3012.10",C158="3013.10"),"05",IF(OR(C158="3008.10",C158="3008.11"),"00",IF(C158="3003.10","07",IF(OR(G158="DBFH",G158="DBFH - BG"),"10",IF(G158="Hochschule Dual","25",IF(ISERROR(FIND("BGJ",F158)),IF(B158&gt;=99500,VLOOKUP(B158,Maske!$I$23:$J$79,2,FALSE),VLOOKUP($E158,Maske!$I$19:$J$23,2,FALSE)),"06")))))))</f>
        <v>00</v>
      </c>
      <c r="B158" s="369">
        <v>46641</v>
      </c>
      <c r="C158" s="370" t="s">
        <v>1032</v>
      </c>
      <c r="D158" s="371" t="str">
        <f t="shared" si="4"/>
        <v>0410</v>
      </c>
      <c r="E158" s="371" t="str">
        <f t="shared" si="5"/>
        <v>12</v>
      </c>
      <c r="F158" s="372" t="s">
        <v>1579</v>
      </c>
      <c r="G158" s="373"/>
      <c r="H158" s="373">
        <v>9</v>
      </c>
      <c r="I158" s="368">
        <v>2</v>
      </c>
      <c r="J158" s="373">
        <v>10.5</v>
      </c>
      <c r="K158" s="368">
        <v>2.7</v>
      </c>
      <c r="L158" s="368" t="s">
        <v>1562</v>
      </c>
      <c r="M158" s="368" t="s">
        <v>1580</v>
      </c>
      <c r="O158" s="454"/>
    </row>
    <row r="159" spans="1:15" ht="12" customHeight="1" x14ac:dyDescent="0.2">
      <c r="A159" s="368" t="str">
        <f>IF(OR(E159="00",E159=""),"",IF(OR(C159="3011.10",C159="3012.10",C159="3013.10"),"05",IF(OR(C159="3008.10",C159="3008.11"),"00",IF(C159="3003.10","07",IF(OR(G159="DBFH",G159="DBFH - BG"),"10",IF(G159="Hochschule Dual","25",IF(ISERROR(FIND("BGJ",F159)),IF(B159&gt;=99500,VLOOKUP(B159,Maske!$I$23:$J$79,2,FALSE),VLOOKUP($E159,Maske!$I$19:$J$23,2,FALSE)),"06")))))))</f>
        <v>00</v>
      </c>
      <c r="B159" s="369">
        <v>46013</v>
      </c>
      <c r="C159" s="445" t="s">
        <v>1385</v>
      </c>
      <c r="D159" s="371" t="str">
        <f t="shared" si="4"/>
        <v>0410</v>
      </c>
      <c r="E159" s="371" t="str">
        <f t="shared" si="5"/>
        <v>11</v>
      </c>
      <c r="F159" s="372" t="s">
        <v>1386</v>
      </c>
      <c r="G159" s="373"/>
      <c r="H159" s="373">
        <v>9</v>
      </c>
      <c r="I159" s="368">
        <v>2</v>
      </c>
      <c r="J159" s="373">
        <v>10.5</v>
      </c>
      <c r="K159" s="368">
        <v>2.7</v>
      </c>
      <c r="L159" s="368" t="s">
        <v>1562</v>
      </c>
      <c r="M159" s="368" t="s">
        <v>1580</v>
      </c>
      <c r="O159" s="454"/>
    </row>
    <row r="160" spans="1:15" ht="12" customHeight="1" x14ac:dyDescent="0.2">
      <c r="A160" s="368" t="str">
        <f>IF(OR(E160="00",E160=""),"",IF(OR(C160="3011.10",C160="3012.10",C160="3013.10"),"05",IF(OR(C160="3008.10",C160="3008.11"),"00",IF(C160="3003.10","07",IF(OR(G160="DBFH",G160="DBFH - BG"),"10",IF(G160="Hochschule Dual","25",IF(ISERROR(FIND("BGJ",F160)),IF(B160&gt;=99500,VLOOKUP(B160,Maske!$I$23:$J$79,2,FALSE),VLOOKUP($E160,Maske!$I$19:$J$23,2,FALSE)),"06")))))))</f>
        <v>00</v>
      </c>
      <c r="B160" s="369">
        <v>44301</v>
      </c>
      <c r="C160" s="370" t="s">
        <v>825</v>
      </c>
      <c r="D160" s="371" t="str">
        <f t="shared" si="4"/>
        <v>0411</v>
      </c>
      <c r="E160" s="371" t="str">
        <f t="shared" si="5"/>
        <v>11</v>
      </c>
      <c r="F160" s="372" t="s">
        <v>1564</v>
      </c>
      <c r="G160" s="368" t="s">
        <v>1951</v>
      </c>
      <c r="H160" s="373">
        <v>9</v>
      </c>
      <c r="I160" s="368">
        <v>5</v>
      </c>
      <c r="J160" s="373">
        <v>10.5</v>
      </c>
      <c r="K160" s="368">
        <v>6.3</v>
      </c>
      <c r="L160" s="368" t="s">
        <v>1562</v>
      </c>
      <c r="M160" s="368"/>
      <c r="N160" s="375" t="s">
        <v>1797</v>
      </c>
      <c r="O160" s="454"/>
    </row>
    <row r="161" spans="1:15" ht="12" customHeight="1" x14ac:dyDescent="0.2">
      <c r="A161" s="368" t="str">
        <f>IF(OR(E161="00",E161=""),"",IF(OR(C161="3011.10",C161="3012.10",C161="3013.10"),"05",IF(OR(C161="3008.10",C161="3008.11"),"00",IF(C161="3003.10","07",IF(OR(G161="DBFH",G161="DBFH - BG"),"10",IF(G161="Hochschule Dual","25",IF(ISERROR(FIND("BGJ",F161)),IF(B161&gt;=99500,VLOOKUP(B161,Maske!$I$23:$J$79,2,FALSE),VLOOKUP($E161,Maske!$I$19:$J$23,2,FALSE)),"06")))))))</f>
        <v>00</v>
      </c>
      <c r="B161" s="369">
        <v>44201</v>
      </c>
      <c r="C161" s="370" t="s">
        <v>825</v>
      </c>
      <c r="D161" s="371" t="str">
        <f t="shared" si="4"/>
        <v>0411</v>
      </c>
      <c r="E161" s="371" t="str">
        <f t="shared" si="5"/>
        <v>11</v>
      </c>
      <c r="F161" s="372" t="s">
        <v>1768</v>
      </c>
      <c r="G161" s="368" t="s">
        <v>1951</v>
      </c>
      <c r="H161" s="373">
        <v>9</v>
      </c>
      <c r="I161" s="368">
        <v>5</v>
      </c>
      <c r="J161" s="373">
        <v>10.5</v>
      </c>
      <c r="K161" s="368">
        <v>6.3</v>
      </c>
      <c r="L161" s="368" t="s">
        <v>1562</v>
      </c>
      <c r="M161" s="368"/>
      <c r="N161" s="375" t="s">
        <v>1797</v>
      </c>
      <c r="O161" s="454"/>
    </row>
    <row r="162" spans="1:15" ht="12" customHeight="1" x14ac:dyDescent="0.2">
      <c r="A162" s="368" t="str">
        <f>IF(OR(E162="00",E162=""),"",IF(OR(C162="3011.10",C162="3012.10",C162="3013.10"),"05",IF(OR(C162="3008.10",C162="3008.11"),"00",IF(C162="3003.10","07",IF(OR(G162="DBFH",G162="DBFH - BG"),"10",IF(G162="Hochschule Dual","25",IF(ISERROR(FIND("BGJ",F162)),IF(B162&gt;=99500,VLOOKUP(B162,Maske!$I$23:$J$79,2,FALSE),VLOOKUP($E162,Maske!$I$19:$J$23,2,FALSE)),"06")))))))</f>
        <v>00</v>
      </c>
      <c r="B162" s="369">
        <v>44201</v>
      </c>
      <c r="C162" s="370" t="s">
        <v>824</v>
      </c>
      <c r="D162" s="371" t="str">
        <f t="shared" si="4"/>
        <v>0411</v>
      </c>
      <c r="E162" s="371" t="str">
        <f t="shared" si="5"/>
        <v>12</v>
      </c>
      <c r="F162" s="372" t="s">
        <v>1768</v>
      </c>
      <c r="G162" s="368" t="s">
        <v>1951</v>
      </c>
      <c r="H162" s="373">
        <v>9</v>
      </c>
      <c r="I162" s="368">
        <v>5</v>
      </c>
      <c r="J162" s="373">
        <v>10.5</v>
      </c>
      <c r="K162" s="368">
        <v>6.3</v>
      </c>
      <c r="L162" s="368" t="s">
        <v>1562</v>
      </c>
      <c r="M162" s="368"/>
      <c r="N162" s="375" t="s">
        <v>1798</v>
      </c>
      <c r="O162" s="454"/>
    </row>
    <row r="163" spans="1:15" ht="12" customHeight="1" x14ac:dyDescent="0.2">
      <c r="A163" s="368" t="str">
        <f>IF(OR(E163="00",E163=""),"",IF(OR(C163="3011.10",C163="3012.10",C163="3013.10"),"05",IF(OR(C163="3008.10",C163="3008.11"),"00",IF(C163="3003.10","07",IF(OR(G163="DBFH",G163="DBFH - BG"),"10",IF(G163="Hochschule Dual","25",IF(ISERROR(FIND("BGJ",F163)),IF(B163&gt;=99500,VLOOKUP(B163,Maske!$I$23:$J$79,2,FALSE),VLOOKUP($E163,Maske!$I$19:$J$23,2,FALSE)),"06")))))))</f>
        <v>00</v>
      </c>
      <c r="B163" s="369">
        <v>44012</v>
      </c>
      <c r="C163" s="370" t="s">
        <v>825</v>
      </c>
      <c r="D163" s="371" t="str">
        <f t="shared" si="4"/>
        <v>0411</v>
      </c>
      <c r="E163" s="371" t="str">
        <f t="shared" si="5"/>
        <v>11</v>
      </c>
      <c r="F163" s="372" t="s">
        <v>1390</v>
      </c>
      <c r="G163" s="368" t="s">
        <v>1951</v>
      </c>
      <c r="H163" s="373">
        <v>9</v>
      </c>
      <c r="I163" s="368">
        <v>5</v>
      </c>
      <c r="J163" s="373">
        <v>10.5</v>
      </c>
      <c r="K163" s="368">
        <v>6.3</v>
      </c>
      <c r="L163" s="368" t="s">
        <v>1562</v>
      </c>
      <c r="M163" s="368"/>
      <c r="N163" s="375" t="s">
        <v>1797</v>
      </c>
      <c r="O163" s="454"/>
    </row>
    <row r="164" spans="1:15" ht="12" customHeight="1" x14ac:dyDescent="0.2">
      <c r="A164" s="368" t="str">
        <f>IF(OR(E164="00",E164=""),"",IF(OR(C164="3011.10",C164="3012.10",C164="3013.10"),"05",IF(OR(C164="3008.10",C164="3008.11"),"00",IF(C164="3003.10","07",IF(OR(G164="DBFH",G164="DBFH - BG"),"10",IF(G164="Hochschule Dual","25",IF(ISERROR(FIND("BGJ",F164)),IF(B164&gt;=99500,VLOOKUP(B164,Maske!$I$23:$J$79,2,FALSE),VLOOKUP($E164,Maske!$I$19:$J$23,2,FALSE)),"06")))))))</f>
        <v>00</v>
      </c>
      <c r="B164" s="369">
        <v>44011</v>
      </c>
      <c r="C164" s="370" t="s">
        <v>825</v>
      </c>
      <c r="D164" s="371" t="str">
        <f t="shared" si="4"/>
        <v>0411</v>
      </c>
      <c r="E164" s="371" t="str">
        <f t="shared" si="5"/>
        <v>11</v>
      </c>
      <c r="F164" s="372" t="s">
        <v>1388</v>
      </c>
      <c r="G164" s="368" t="s">
        <v>1951</v>
      </c>
      <c r="H164" s="373">
        <v>9</v>
      </c>
      <c r="I164" s="368">
        <v>5</v>
      </c>
      <c r="J164" s="373">
        <v>10.5</v>
      </c>
      <c r="K164" s="368">
        <v>6.3</v>
      </c>
      <c r="L164" s="368" t="s">
        <v>1562</v>
      </c>
      <c r="M164" s="368"/>
      <c r="N164" s="375" t="s">
        <v>1797</v>
      </c>
      <c r="O164" s="454"/>
    </row>
    <row r="165" spans="1:15" ht="12" customHeight="1" x14ac:dyDescent="0.2">
      <c r="A165" s="368" t="str">
        <f>IF(OR(E165="00",E165=""),"",IF(OR(C165="3011.10",C165="3012.10",C165="3013.10"),"05",IF(OR(C165="3008.10",C165="3008.11"),"00",IF(C165="3003.10","07",IF(OR(G165="DBFH",G165="DBFH - BG"),"10",IF(G165="Hochschule Dual","25",IF(ISERROR(FIND("BGJ",F165)),IF(B165&gt;=99500,VLOOKUP(B165,Maske!$I$23:$J$79,2,FALSE),VLOOKUP($E165,Maske!$I$19:$J$23,2,FALSE)),"06")))))))</f>
        <v>00</v>
      </c>
      <c r="B165" s="369">
        <v>44101</v>
      </c>
      <c r="C165" s="370" t="s">
        <v>825</v>
      </c>
      <c r="D165" s="371" t="str">
        <f t="shared" si="4"/>
        <v>0411</v>
      </c>
      <c r="E165" s="371" t="str">
        <f t="shared" si="5"/>
        <v>11</v>
      </c>
      <c r="F165" s="372" t="s">
        <v>1578</v>
      </c>
      <c r="G165" s="368" t="s">
        <v>1951</v>
      </c>
      <c r="H165" s="373">
        <v>9</v>
      </c>
      <c r="I165" s="368">
        <v>5</v>
      </c>
      <c r="J165" s="373">
        <v>10.5</v>
      </c>
      <c r="K165" s="368">
        <v>6.3</v>
      </c>
      <c r="L165" s="368" t="s">
        <v>1562</v>
      </c>
      <c r="M165" s="368"/>
      <c r="N165" s="375" t="s">
        <v>1797</v>
      </c>
      <c r="O165" s="454"/>
    </row>
    <row r="166" spans="1:15" ht="12" customHeight="1" x14ac:dyDescent="0.2">
      <c r="A166" s="368" t="str">
        <f>IF(OR(E166="00",E166=""),"",IF(OR(C166="3011.10",C166="3012.10",C166="3013.10"),"05",IF(OR(C166="3008.10",C166="3008.11"),"00",IF(C166="3003.10","07",IF(OR(G166="DBFH",G166="DBFH - BG"),"10",IF(G166="Hochschule Dual","25",IF(ISERROR(FIND("BGJ",F166)),IF(B166&gt;=99500,VLOOKUP(B166,Maske!$I$23:$J$79,2,FALSE),VLOOKUP($E166,Maske!$I$19:$J$23,2,FALSE)),"06")))))))</f>
        <v>00</v>
      </c>
      <c r="B166" s="369">
        <v>44101</v>
      </c>
      <c r="C166" s="370" t="s">
        <v>824</v>
      </c>
      <c r="D166" s="371" t="str">
        <f t="shared" si="4"/>
        <v>0411</v>
      </c>
      <c r="E166" s="371" t="str">
        <f t="shared" si="5"/>
        <v>12</v>
      </c>
      <c r="F166" s="372" t="s">
        <v>1578</v>
      </c>
      <c r="G166" s="368" t="s">
        <v>1951</v>
      </c>
      <c r="H166" s="373">
        <v>9</v>
      </c>
      <c r="I166" s="368">
        <v>5</v>
      </c>
      <c r="J166" s="373">
        <v>10.5</v>
      </c>
      <c r="K166" s="368">
        <v>6.3</v>
      </c>
      <c r="L166" s="368" t="s">
        <v>1562</v>
      </c>
      <c r="M166" s="368"/>
      <c r="N166" s="375" t="s">
        <v>1798</v>
      </c>
      <c r="O166" s="454"/>
    </row>
    <row r="167" spans="1:15" ht="12" customHeight="1" x14ac:dyDescent="0.2">
      <c r="A167" s="368" t="str">
        <f>IF(OR(E167="00",E167=""),"",IF(OR(C167="3011.10",C167="3012.10",C167="3013.10"),"05",IF(OR(C167="3008.10",C167="3008.11"),"00",IF(C167="3003.10","07",IF(OR(G167="DBFH",G167="DBFH - BG"),"10",IF(G167="Hochschule Dual","25",IF(ISERROR(FIND("BGJ",F167)),IF(B167&gt;=99500,VLOOKUP(B167,Maske!$I$23:$J$79,2,FALSE),VLOOKUP($E167,Maske!$I$19:$J$23,2,FALSE)),"06")))))))</f>
        <v>00</v>
      </c>
      <c r="B167" s="369">
        <v>44011</v>
      </c>
      <c r="C167" s="370" t="s">
        <v>1387</v>
      </c>
      <c r="D167" s="371" t="str">
        <f t="shared" si="4"/>
        <v>0412</v>
      </c>
      <c r="E167" s="371" t="str">
        <f t="shared" si="5"/>
        <v>11</v>
      </c>
      <c r="F167" s="372" t="s">
        <v>1388</v>
      </c>
      <c r="G167" s="373"/>
      <c r="H167" s="373">
        <v>9</v>
      </c>
      <c r="I167" s="368">
        <v>2</v>
      </c>
      <c r="J167" s="373">
        <v>10.5</v>
      </c>
      <c r="K167" s="368">
        <v>2.7</v>
      </c>
      <c r="L167" s="368" t="s">
        <v>1562</v>
      </c>
      <c r="M167" s="368"/>
      <c r="O167" s="454"/>
    </row>
    <row r="168" spans="1:15" ht="12" customHeight="1" x14ac:dyDescent="0.2">
      <c r="A168" s="368" t="str">
        <f>IF(OR(E168="00",E168=""),"",IF(OR(C168="3011.10",C168="3012.10",C168="3013.10"),"05",IF(OR(C168="3008.10",C168="3008.11"),"00",IF(C168="3003.10","07",IF(OR(G168="DBFH",G168="DBFH - BG"),"10",IF(G168="Hochschule Dual","25",IF(ISERROR(FIND("BGJ",F168)),IF(B168&gt;=99500,VLOOKUP(B168,Maske!$I$23:$J$79,2,FALSE),VLOOKUP($E168,Maske!$I$19:$J$23,2,FALSE)),"06")))))))</f>
        <v>00</v>
      </c>
      <c r="B168" s="369">
        <v>44101</v>
      </c>
      <c r="C168" s="370" t="s">
        <v>1387</v>
      </c>
      <c r="D168" s="371" t="str">
        <f t="shared" si="4"/>
        <v>0412</v>
      </c>
      <c r="E168" s="371" t="str">
        <f t="shared" si="5"/>
        <v>11</v>
      </c>
      <c r="F168" s="372" t="s">
        <v>1578</v>
      </c>
      <c r="G168" s="373"/>
      <c r="H168" s="373">
        <v>9</v>
      </c>
      <c r="I168" s="368">
        <v>2</v>
      </c>
      <c r="J168" s="373">
        <v>10.5</v>
      </c>
      <c r="K168" s="368">
        <v>2.7</v>
      </c>
      <c r="L168" s="368" t="s">
        <v>1562</v>
      </c>
      <c r="M168" s="368"/>
      <c r="O168" s="454"/>
    </row>
    <row r="169" spans="1:15" ht="12" customHeight="1" x14ac:dyDescent="0.2">
      <c r="A169" s="368" t="str">
        <f>IF(OR(E169="00",E169=""),"",IF(OR(C169="3011.10",C169="3012.10",C169="3013.10"),"05",IF(OR(C169="3008.10",C169="3008.11"),"00",IF(C169="3003.10","07",IF(OR(G169="DBFH",G169="DBFH - BG"),"10",IF(G169="Hochschule Dual","25",IF(ISERROR(FIND("BGJ",F169)),IF(B169&gt;=99500,VLOOKUP(B169,Maske!$I$23:$J$79,2,FALSE),VLOOKUP($E169,Maske!$I$19:$J$23,2,FALSE)),"06")))))))</f>
        <v>00</v>
      </c>
      <c r="B169" s="369">
        <v>44101</v>
      </c>
      <c r="C169" s="370" t="s">
        <v>1033</v>
      </c>
      <c r="D169" s="371" t="str">
        <f t="shared" si="4"/>
        <v>0412</v>
      </c>
      <c r="E169" s="371" t="str">
        <f t="shared" si="5"/>
        <v>12</v>
      </c>
      <c r="F169" s="372" t="s">
        <v>1578</v>
      </c>
      <c r="G169" s="373"/>
      <c r="H169" s="373">
        <v>9</v>
      </c>
      <c r="I169" s="368">
        <v>2</v>
      </c>
      <c r="J169" s="373">
        <v>10.5</v>
      </c>
      <c r="K169" s="368">
        <v>2.7</v>
      </c>
      <c r="L169" s="368" t="s">
        <v>1562</v>
      </c>
      <c r="M169" s="368"/>
      <c r="O169" s="454"/>
    </row>
    <row r="170" spans="1:15" s="217" customFormat="1" ht="12" customHeight="1" x14ac:dyDescent="0.2">
      <c r="A170" s="368" t="str">
        <f>IF(OR(E170="00",E170=""),"",IF(OR(C170="3011.10",C170="3012.10",C170="3013.10"),"05",IF(OR(C170="3008.10",C170="3008.11"),"00",IF(C170="3003.10","07",IF(OR(G170="DBFH",G170="DBFH - BG"),"10",IF(G170="Hochschule Dual","25",IF(ISERROR(FIND("BGJ",F170)),IF(B170&gt;=99500,VLOOKUP(B170,Maske!$I$23:$J$79,2,FALSE),VLOOKUP($E170,Maske!$I$19:$J$23,2,FALSE)),"06")))))))</f>
        <v>00</v>
      </c>
      <c r="B170" s="369">
        <v>44301</v>
      </c>
      <c r="C170" s="370" t="s">
        <v>1034</v>
      </c>
      <c r="D170" s="371" t="str">
        <f t="shared" si="4"/>
        <v>0413</v>
      </c>
      <c r="E170" s="371" t="str">
        <f t="shared" si="5"/>
        <v>12</v>
      </c>
      <c r="F170" s="372" t="s">
        <v>1564</v>
      </c>
      <c r="G170" s="373"/>
      <c r="H170" s="373"/>
      <c r="I170" s="368"/>
      <c r="J170" s="373">
        <v>10.5</v>
      </c>
      <c r="K170" s="368">
        <v>2.7</v>
      </c>
      <c r="L170" s="368" t="s">
        <v>1562</v>
      </c>
      <c r="M170" s="368"/>
      <c r="N170" s="368"/>
      <c r="O170" s="459"/>
    </row>
    <row r="171" spans="1:15" ht="12" customHeight="1" x14ac:dyDescent="0.2">
      <c r="A171" s="368" t="str">
        <f>IF(OR(E171="00",E171=""),"",IF(OR(C171="3011.10",C171="3012.10",C171="3013.10"),"05",IF(OR(C171="3008.10",C171="3008.11"),"00",IF(C171="3003.10","07",IF(OR(G171="DBFH",G171="DBFH - BG"),"10",IF(G171="Hochschule Dual","25",IF(ISERROR(FIND("BGJ",F171)),IF(B171&gt;=99500,VLOOKUP(B171,Maske!$I$23:$J$79,2,FALSE),VLOOKUP($E171,Maske!$I$19:$J$23,2,FALSE)),"06")))))))</f>
        <v>00</v>
      </c>
      <c r="B171" s="369">
        <v>44301</v>
      </c>
      <c r="C171" s="370" t="s">
        <v>1389</v>
      </c>
      <c r="D171" s="371" t="str">
        <f t="shared" si="4"/>
        <v>0414</v>
      </c>
      <c r="E171" s="371" t="str">
        <f t="shared" si="5"/>
        <v>11</v>
      </c>
      <c r="F171" s="372" t="s">
        <v>1564</v>
      </c>
      <c r="G171" s="373"/>
      <c r="H171" s="373">
        <v>9</v>
      </c>
      <c r="I171" s="368">
        <v>2</v>
      </c>
      <c r="J171" s="373">
        <v>10.5</v>
      </c>
      <c r="K171" s="368">
        <v>2.7</v>
      </c>
      <c r="L171" s="368" t="s">
        <v>1562</v>
      </c>
      <c r="M171" s="368"/>
      <c r="O171" s="454"/>
    </row>
    <row r="172" spans="1:15" ht="12" customHeight="1" x14ac:dyDescent="0.2">
      <c r="A172" s="368" t="str">
        <f>IF(OR(E172="00",E172=""),"",IF(OR(C172="3011.10",C172="3012.10",C172="3013.10"),"05",IF(OR(C172="3008.10",C172="3008.11"),"00",IF(C172="3003.10","07",IF(OR(G172="DBFH",G172="DBFH - BG"),"10",IF(G172="Hochschule Dual","25",IF(ISERROR(FIND("BGJ",F172)),IF(B172&gt;=99500,VLOOKUP(B172,Maske!$I$23:$J$79,2,FALSE),VLOOKUP($E172,Maske!$I$19:$J$23,2,FALSE)),"06")))))))</f>
        <v>00</v>
      </c>
      <c r="B172" s="369">
        <v>44201</v>
      </c>
      <c r="C172" s="445" t="s">
        <v>1389</v>
      </c>
      <c r="D172" s="371" t="str">
        <f t="shared" si="4"/>
        <v>0414</v>
      </c>
      <c r="E172" s="371" t="str">
        <f t="shared" si="5"/>
        <v>11</v>
      </c>
      <c r="F172" s="372" t="s">
        <v>1768</v>
      </c>
      <c r="G172" s="373"/>
      <c r="H172" s="373">
        <v>9</v>
      </c>
      <c r="I172" s="368">
        <v>2</v>
      </c>
      <c r="J172" s="373">
        <v>10.5</v>
      </c>
      <c r="K172" s="368">
        <v>2.7</v>
      </c>
      <c r="L172" s="368" t="s">
        <v>1562</v>
      </c>
      <c r="M172" s="368"/>
      <c r="O172" s="454"/>
    </row>
    <row r="173" spans="1:15" ht="12" customHeight="1" x14ac:dyDescent="0.2">
      <c r="A173" s="368" t="str">
        <f>IF(OR(E173="00",E173=""),"",IF(OR(C173="3011.10",C173="3012.10",C173="3013.10"),"05",IF(OR(C173="3008.10",C173="3008.11"),"00",IF(C173="3003.10","07",IF(OR(G173="DBFH",G173="DBFH - BG"),"10",IF(G173="Hochschule Dual","25",IF(ISERROR(FIND("BGJ",F173)),IF(B173&gt;=99500,VLOOKUP(B173,Maske!$I$23:$J$79,2,FALSE),VLOOKUP($E173,Maske!$I$19:$J$23,2,FALSE)),"06")))))))</f>
        <v>00</v>
      </c>
      <c r="B173" s="369">
        <v>44201</v>
      </c>
      <c r="C173" s="370" t="s">
        <v>1035</v>
      </c>
      <c r="D173" s="371" t="str">
        <f t="shared" si="4"/>
        <v>0414</v>
      </c>
      <c r="E173" s="371" t="str">
        <f t="shared" si="5"/>
        <v>12</v>
      </c>
      <c r="F173" s="372" t="s">
        <v>1768</v>
      </c>
      <c r="G173" s="373"/>
      <c r="H173" s="373">
        <v>9</v>
      </c>
      <c r="I173" s="368">
        <v>2</v>
      </c>
      <c r="J173" s="373">
        <v>10.5</v>
      </c>
      <c r="K173" s="368">
        <v>2.7</v>
      </c>
      <c r="L173" s="368" t="s">
        <v>1562</v>
      </c>
      <c r="M173" s="368"/>
      <c r="O173" s="454"/>
    </row>
    <row r="174" spans="1:15" ht="12" customHeight="1" x14ac:dyDescent="0.2">
      <c r="A174" s="368" t="str">
        <f>IF(OR(E174="00",E174=""),"",IF(OR(C174="3011.10",C174="3012.10",C174="3013.10"),"05",IF(OR(C174="3008.10",C174="3008.11"),"00",IF(C174="3003.10","07",IF(OR(G174="DBFH",G174="DBFH - BG"),"10",IF(G174="Hochschule Dual","25",IF(ISERROR(FIND("BGJ",F174)),IF(B174&gt;=99500,VLOOKUP(B174,Maske!$I$23:$J$79,2,FALSE),VLOOKUP($E174,Maske!$I$19:$J$23,2,FALSE)),"06")))))))</f>
        <v>00</v>
      </c>
      <c r="B174" s="369">
        <v>44012</v>
      </c>
      <c r="C174" s="370" t="s">
        <v>1389</v>
      </c>
      <c r="D174" s="371" t="str">
        <f t="shared" si="4"/>
        <v>0414</v>
      </c>
      <c r="E174" s="371" t="str">
        <f t="shared" si="5"/>
        <v>11</v>
      </c>
      <c r="F174" s="372" t="s">
        <v>1390</v>
      </c>
      <c r="G174" s="373"/>
      <c r="H174" s="373">
        <v>9</v>
      </c>
      <c r="I174" s="368">
        <v>2</v>
      </c>
      <c r="J174" s="373">
        <v>10.5</v>
      </c>
      <c r="K174" s="368">
        <v>2.7</v>
      </c>
      <c r="L174" s="368" t="s">
        <v>1562</v>
      </c>
      <c r="M174" s="368"/>
      <c r="O174" s="454"/>
    </row>
    <row r="175" spans="1:15" ht="12" customHeight="1" x14ac:dyDescent="0.2">
      <c r="A175" s="368" t="str">
        <f>IF(OR(E175="00",E175=""),"",IF(OR(C175="3011.10",C175="3012.10",C175="3013.10"),"05",IF(OR(C175="3008.10",C175="3008.11"),"00",IF(C175="3003.10","07",IF(OR(G175="DBFH",G175="DBFH - BG"),"10",IF(G175="Hochschule Dual","25",IF(ISERROR(FIND("BGJ",F175)),IF(B175&gt;=99500,VLOOKUP(B175,Maske!$I$23:$J$79,2,FALSE),VLOOKUP($E175,Maske!$I$19:$J$23,2,FALSE)),"06")))))))</f>
        <v>00</v>
      </c>
      <c r="B175" s="369">
        <v>46311</v>
      </c>
      <c r="C175" s="370" t="s">
        <v>1585</v>
      </c>
      <c r="D175" s="371" t="str">
        <f t="shared" si="4"/>
        <v>0415</v>
      </c>
      <c r="E175" s="371" t="str">
        <f t="shared" si="5"/>
        <v>10</v>
      </c>
      <c r="F175" s="372" t="s">
        <v>1586</v>
      </c>
      <c r="G175" s="373"/>
      <c r="H175" s="373"/>
      <c r="I175" s="368"/>
      <c r="J175" s="373">
        <v>13.7</v>
      </c>
      <c r="K175" s="368">
        <v>3.2</v>
      </c>
      <c r="L175" s="368" t="s">
        <v>1562</v>
      </c>
      <c r="M175" s="368" t="s">
        <v>1587</v>
      </c>
      <c r="O175" s="454"/>
    </row>
    <row r="176" spans="1:15" ht="12" customHeight="1" x14ac:dyDescent="0.2">
      <c r="A176" s="368" t="str">
        <f>IF(OR(E176="00",E176=""),"",IF(OR(C176="3011.10",C176="3012.10",C176="3013.10"),"05",IF(OR(C176="3008.10",C176="3008.11"),"00",IF(C176="3003.10","07",IF(OR(G176="DBFH",G176="DBFH - BG"),"10",IF(G176="Hochschule Dual","25",IF(ISERROR(FIND("BGJ",F176)),IF(B176&gt;=99500,VLOOKUP(B176,Maske!$I$23:$J$79,2,FALSE),VLOOKUP($E176,Maske!$I$19:$J$23,2,FALSE)),"06")))))))</f>
        <v>00</v>
      </c>
      <c r="B176" s="369">
        <v>46311</v>
      </c>
      <c r="C176" s="370" t="s">
        <v>1391</v>
      </c>
      <c r="D176" s="371" t="str">
        <f t="shared" si="4"/>
        <v>0415</v>
      </c>
      <c r="E176" s="371" t="str">
        <f t="shared" si="5"/>
        <v>11</v>
      </c>
      <c r="F176" s="372" t="s">
        <v>1586</v>
      </c>
      <c r="G176" s="373"/>
      <c r="H176" s="373"/>
      <c r="I176" s="368"/>
      <c r="J176" s="373">
        <v>10.5</v>
      </c>
      <c r="K176" s="368">
        <v>2.7</v>
      </c>
      <c r="L176" s="368" t="s">
        <v>1562</v>
      </c>
      <c r="M176" s="368" t="s">
        <v>1587</v>
      </c>
      <c r="O176" s="454"/>
    </row>
    <row r="177" spans="1:15" ht="12" customHeight="1" x14ac:dyDescent="0.2">
      <c r="A177" s="368" t="str">
        <f>IF(OR(E177="00",E177=""),"",IF(OR(C177="3011.10",C177="3012.10",C177="3013.10"),"05",IF(OR(C177="3008.10",C177="3008.11"),"00",IF(C177="3003.10","07",IF(OR(G177="DBFH",G177="DBFH - BG"),"10",IF(G177="Hochschule Dual","25",IF(ISERROR(FIND("BGJ",F177)),IF(B177&gt;=99500,VLOOKUP(B177,Maske!$I$23:$J$79,2,FALSE),VLOOKUP($E177,Maske!$I$19:$J$23,2,FALSE)),"06")))))))</f>
        <v>00</v>
      </c>
      <c r="B177" s="369">
        <v>46311</v>
      </c>
      <c r="C177" s="370" t="s">
        <v>1036</v>
      </c>
      <c r="D177" s="371" t="str">
        <f t="shared" si="4"/>
        <v>0415</v>
      </c>
      <c r="E177" s="371" t="str">
        <f t="shared" si="5"/>
        <v>12</v>
      </c>
      <c r="F177" s="372" t="s">
        <v>1586</v>
      </c>
      <c r="G177" s="368"/>
      <c r="H177" s="368"/>
      <c r="I177" s="368"/>
      <c r="J177" s="373">
        <v>10.5</v>
      </c>
      <c r="K177" s="368">
        <v>2.7</v>
      </c>
      <c r="L177" s="368" t="s">
        <v>1562</v>
      </c>
      <c r="M177" s="368" t="s">
        <v>1587</v>
      </c>
      <c r="O177" s="454"/>
    </row>
    <row r="178" spans="1:15" ht="12" customHeight="1" x14ac:dyDescent="0.2">
      <c r="A178" s="368" t="str">
        <f>IF(OR(E178="00",E178=""),"",IF(OR(C178="3011.10",C178="3012.10",C178="3013.10"),"05",IF(OR(C178="3008.10",C178="3008.11"),"00",IF(C178="3003.10","07",IF(OR(G178="DBFH",G178="DBFH - BG"),"10",IF(G178="Hochschule Dual","25",IF(ISERROR(FIND("BGJ",F178)),IF(B178&gt;=99500,VLOOKUP(B178,Maske!$I$23:$J$79,2,FALSE),VLOOKUP($E178,Maske!$I$19:$J$23,2,FALSE)),"06")))))))</f>
        <v>00</v>
      </c>
      <c r="B178" s="369">
        <v>46014</v>
      </c>
      <c r="C178" s="370" t="s">
        <v>1585</v>
      </c>
      <c r="D178" s="371" t="str">
        <f t="shared" si="4"/>
        <v>0415</v>
      </c>
      <c r="E178" s="371" t="str">
        <f t="shared" si="5"/>
        <v>10</v>
      </c>
      <c r="F178" s="372" t="s">
        <v>1392</v>
      </c>
      <c r="G178" s="373"/>
      <c r="H178" s="373"/>
      <c r="I178" s="368"/>
      <c r="J178" s="373">
        <v>13.7</v>
      </c>
      <c r="K178" s="368">
        <v>3.2</v>
      </c>
      <c r="L178" s="368" t="s">
        <v>1562</v>
      </c>
      <c r="M178" s="368" t="s">
        <v>1228</v>
      </c>
      <c r="O178" s="454"/>
    </row>
    <row r="179" spans="1:15" ht="12" customHeight="1" x14ac:dyDescent="0.2">
      <c r="A179" s="368" t="str">
        <f>IF(OR(E179="00",E179=""),"",IF(OR(C179="3011.10",C179="3012.10",C179="3013.10"),"05",IF(OR(C179="3008.10",C179="3008.11"),"00",IF(C179="3003.10","07",IF(OR(G179="DBFH",G179="DBFH - BG"),"10",IF(G179="Hochschule Dual","25",IF(ISERROR(FIND("BGJ",F179)),IF(B179&gt;=99500,VLOOKUP(B179,Maske!$I$23:$J$79,2,FALSE),VLOOKUP($E179,Maske!$I$19:$J$23,2,FALSE)),"06")))))))</f>
        <v>00</v>
      </c>
      <c r="B179" s="369">
        <v>46014</v>
      </c>
      <c r="C179" s="445" t="s">
        <v>1391</v>
      </c>
      <c r="D179" s="371" t="str">
        <f t="shared" si="4"/>
        <v>0415</v>
      </c>
      <c r="E179" s="371" t="str">
        <f t="shared" si="5"/>
        <v>11</v>
      </c>
      <c r="F179" s="372" t="s">
        <v>1392</v>
      </c>
      <c r="G179" s="373"/>
      <c r="H179" s="373"/>
      <c r="I179" s="368"/>
      <c r="J179" s="373">
        <v>10.5</v>
      </c>
      <c r="K179" s="368">
        <v>2.7</v>
      </c>
      <c r="L179" s="368" t="s">
        <v>1562</v>
      </c>
      <c r="M179" s="368" t="s">
        <v>1228</v>
      </c>
      <c r="O179" s="454"/>
    </row>
    <row r="180" spans="1:15" ht="12" customHeight="1" x14ac:dyDescent="0.2">
      <c r="A180" s="368" t="str">
        <f>IF(OR(E180="00",E180=""),"",IF(OR(C180="3011.10",C180="3012.10",C180="3013.10"),"05",IF(OR(C180="3008.10",C180="3008.11"),"00",IF(C180="3003.10","07",IF(OR(G180="DBFH",G180="DBFH - BG"),"10",IF(G180="Hochschule Dual","25",IF(ISERROR(FIND("BGJ",F180)),IF(B180&gt;=99500,VLOOKUP(B180,Maske!$I$23:$J$79,2,FALSE),VLOOKUP($E180,Maske!$I$19:$J$23,2,FALSE)),"06")))))))</f>
        <v>00</v>
      </c>
      <c r="B180" s="369">
        <v>71601</v>
      </c>
      <c r="C180" s="370" t="s">
        <v>1588</v>
      </c>
      <c r="D180" s="371" t="str">
        <f t="shared" si="4"/>
        <v>0416</v>
      </c>
      <c r="E180" s="371" t="str">
        <f t="shared" si="5"/>
        <v>10</v>
      </c>
      <c r="F180" s="372" t="s">
        <v>1589</v>
      </c>
      <c r="G180" s="373"/>
      <c r="H180" s="373"/>
      <c r="I180" s="368"/>
      <c r="J180" s="373">
        <v>13.7</v>
      </c>
      <c r="K180" s="368">
        <v>3.2</v>
      </c>
      <c r="L180" s="368" t="s">
        <v>1562</v>
      </c>
      <c r="M180" s="368" t="s">
        <v>1590</v>
      </c>
      <c r="O180" s="454"/>
    </row>
    <row r="181" spans="1:15" ht="12" customHeight="1" x14ac:dyDescent="0.2">
      <c r="A181" s="368" t="str">
        <f>IF(OR(E181="00",E181=""),"",IF(OR(C181="3011.10",C181="3012.10",C181="3013.10"),"05",IF(OR(C181="3008.10",C181="3008.11"),"00",IF(C181="3003.10","07",IF(OR(G181="DBFH",G181="DBFH - BG"),"10",IF(G181="Hochschule Dual","25",IF(ISERROR(FIND("BGJ",F181)),IF(B181&gt;=99500,VLOOKUP(B181,Maske!$I$23:$J$79,2,FALSE),VLOOKUP($E181,Maske!$I$19:$J$23,2,FALSE)),"06")))))))</f>
        <v>00</v>
      </c>
      <c r="B181" s="369">
        <v>71601</v>
      </c>
      <c r="C181" s="370" t="s">
        <v>1393</v>
      </c>
      <c r="D181" s="371" t="str">
        <f t="shared" si="4"/>
        <v>0416</v>
      </c>
      <c r="E181" s="371" t="str">
        <f t="shared" si="5"/>
        <v>11</v>
      </c>
      <c r="F181" s="372" t="s">
        <v>1589</v>
      </c>
      <c r="G181" s="373"/>
      <c r="H181" s="373"/>
      <c r="I181" s="368"/>
      <c r="J181" s="373">
        <v>9.5</v>
      </c>
      <c r="K181" s="368">
        <v>2.4</v>
      </c>
      <c r="L181" s="368" t="s">
        <v>1562</v>
      </c>
      <c r="M181" s="368" t="s">
        <v>1590</v>
      </c>
      <c r="O181" s="454"/>
    </row>
    <row r="182" spans="1:15" ht="12" customHeight="1" x14ac:dyDescent="0.2">
      <c r="A182" s="368" t="str">
        <f>IF(OR(E182="00",E182=""),"",IF(OR(C182="3011.10",C182="3012.10",C182="3013.10"),"05",IF(OR(C182="3008.10",C182="3008.11"),"00",IF(C182="3003.10","07",IF(OR(G182="DBFH",G182="DBFH - BG"),"10",IF(G182="Hochschule Dual","25",IF(ISERROR(FIND("BGJ",F182)),IF(B182&gt;=99500,VLOOKUP(B182,Maske!$I$23:$J$79,2,FALSE),VLOOKUP($E182,Maske!$I$19:$J$23,2,FALSE)),"06")))))))</f>
        <v>00</v>
      </c>
      <c r="B182" s="369">
        <v>71601</v>
      </c>
      <c r="C182" s="370" t="s">
        <v>1037</v>
      </c>
      <c r="D182" s="371" t="str">
        <f t="shared" si="4"/>
        <v>0416</v>
      </c>
      <c r="E182" s="371" t="str">
        <f t="shared" si="5"/>
        <v>12</v>
      </c>
      <c r="F182" s="372" t="s">
        <v>1589</v>
      </c>
      <c r="G182" s="373"/>
      <c r="H182" s="373">
        <v>9</v>
      </c>
      <c r="I182" s="368">
        <v>2</v>
      </c>
      <c r="J182" s="373">
        <v>9.5</v>
      </c>
      <c r="K182" s="368">
        <v>2.4</v>
      </c>
      <c r="L182" s="368" t="s">
        <v>1562</v>
      </c>
      <c r="M182" s="368" t="s">
        <v>1590</v>
      </c>
      <c r="O182" s="454"/>
    </row>
    <row r="183" spans="1:15" s="217" customFormat="1" ht="12" customHeight="1" x14ac:dyDescent="0.2">
      <c r="A183" s="368" t="str">
        <f>IF(OR(E183="00",E183=""),"",IF(OR(C183="3011.10",C183="3012.10",C183="3013.10"),"05",IF(OR(C183="3008.10",C183="3008.11"),"00",IF(C183="3003.10","07",IF(OR(G183="DBFH",G183="DBFH - BG"),"10",IF(G183="Hochschule Dual","25",IF(ISERROR(FIND("BGJ",F183)),IF(B183&gt;=99500,VLOOKUP(B183,Maske!$I$23:$J$79,2,FALSE),VLOOKUP($E183,Maske!$I$19:$J$23,2,FALSE)),"06")))))))</f>
        <v>00</v>
      </c>
      <c r="B183" s="369">
        <v>50511</v>
      </c>
      <c r="C183" s="370" t="s">
        <v>1947</v>
      </c>
      <c r="D183" s="371" t="str">
        <f t="shared" si="4"/>
        <v>0417</v>
      </c>
      <c r="E183" s="371" t="str">
        <f t="shared" si="5"/>
        <v>10</v>
      </c>
      <c r="F183" s="372" t="s">
        <v>1952</v>
      </c>
      <c r="G183" s="368" t="s">
        <v>1951</v>
      </c>
      <c r="H183" s="373"/>
      <c r="I183" s="368"/>
      <c r="J183" s="368">
        <v>13.7</v>
      </c>
      <c r="K183" s="368">
        <v>3.2</v>
      </c>
      <c r="L183" s="368" t="s">
        <v>1562</v>
      </c>
      <c r="M183" s="368" t="s">
        <v>1959</v>
      </c>
      <c r="N183" s="368" t="s">
        <v>1948</v>
      </c>
      <c r="O183" s="459"/>
    </row>
    <row r="184" spans="1:15" s="217" customFormat="1" ht="12" customHeight="1" x14ac:dyDescent="0.2">
      <c r="A184" s="368" t="str">
        <f>IF(OR(E184="00",E184=""),"",IF(OR(C184="3011.10",C184="3012.10",C184="3013.10"),"05",IF(OR(C184="3008.10",C184="3008.11"),"00",IF(C184="3003.10","07",IF(OR(G184="DBFH",G184="DBFH - BG"),"10",IF(G184="Hochschule Dual","25",IF(ISERROR(FIND("BGJ",F184)),IF(B184&gt;=99500,VLOOKUP(B184,Maske!$I$23:$J$79,2,FALSE),VLOOKUP($E184,Maske!$I$19:$J$23,2,FALSE)),"06")))))))</f>
        <v>00</v>
      </c>
      <c r="B184" s="369">
        <v>50511</v>
      </c>
      <c r="C184" s="370" t="s">
        <v>2008</v>
      </c>
      <c r="D184" s="371" t="str">
        <f t="shared" si="4"/>
        <v>0417</v>
      </c>
      <c r="E184" s="371" t="str">
        <f t="shared" si="5"/>
        <v>11</v>
      </c>
      <c r="F184" s="372" t="s">
        <v>1952</v>
      </c>
      <c r="G184" s="368" t="s">
        <v>1951</v>
      </c>
      <c r="H184" s="373"/>
      <c r="I184" s="368"/>
      <c r="J184" s="373">
        <v>10.5</v>
      </c>
      <c r="K184" s="368">
        <v>2.7</v>
      </c>
      <c r="L184" s="368" t="s">
        <v>1562</v>
      </c>
      <c r="M184" s="368" t="s">
        <v>1959</v>
      </c>
      <c r="N184" s="375" t="s">
        <v>1948</v>
      </c>
      <c r="O184" s="459"/>
    </row>
    <row r="185" spans="1:15" s="217" customFormat="1" ht="12" customHeight="1" x14ac:dyDescent="0.2">
      <c r="A185" s="368" t="str">
        <f>IF(OR(E185="00",E185=""),"",IF(OR(C185="3011.10",C185="3012.10",C185="3013.10"),"05",IF(OR(C185="3008.10",C185="3008.11"),"00",IF(C185="3003.10","07",IF(OR(G185="DBFH",G185="DBFH - BG"),"10",IF(G185="Hochschule Dual","25",IF(ISERROR(FIND("BGJ",F185)),IF(B185&gt;=99500,VLOOKUP(B185,Maske!$I$23:$J$79,2,FALSE),VLOOKUP($E185,Maske!$I$19:$J$23,2,FALSE)),"06")))))))</f>
        <v>00</v>
      </c>
      <c r="B185" s="369">
        <v>44011</v>
      </c>
      <c r="C185" s="370" t="s">
        <v>1947</v>
      </c>
      <c r="D185" s="371" t="str">
        <f t="shared" si="4"/>
        <v>0417</v>
      </c>
      <c r="E185" s="371" t="str">
        <f t="shared" si="5"/>
        <v>10</v>
      </c>
      <c r="F185" s="372" t="s">
        <v>1388</v>
      </c>
      <c r="G185" s="368" t="s">
        <v>1951</v>
      </c>
      <c r="H185" s="373"/>
      <c r="I185" s="368"/>
      <c r="J185" s="373">
        <v>13.7</v>
      </c>
      <c r="K185" s="368">
        <v>3.2</v>
      </c>
      <c r="L185" s="368" t="s">
        <v>1562</v>
      </c>
      <c r="M185" s="368"/>
      <c r="N185" s="375" t="s">
        <v>1948</v>
      </c>
      <c r="O185" s="459"/>
    </row>
    <row r="186" spans="1:15" s="217" customFormat="1" ht="12" customHeight="1" x14ac:dyDescent="0.2">
      <c r="A186" s="368" t="str">
        <f>IF(OR(E186="00",E186=""),"",IF(OR(C186="3011.10",C186="3012.10",C186="3013.10"),"05",IF(OR(C186="3008.10",C186="3008.11"),"00",IF(C186="3003.10","07",IF(OR(G186="DBFH",G186="DBFH - BG"),"10",IF(G186="Hochschule Dual","25",IF(ISERROR(FIND("BGJ",F186)),IF(B186&gt;=99500,VLOOKUP(B186,Maske!$I$23:$J$79,2,FALSE),VLOOKUP($E186,Maske!$I$19:$J$23,2,FALSE)),"06")))))))</f>
        <v>00</v>
      </c>
      <c r="B186" s="369">
        <v>44011</v>
      </c>
      <c r="C186" s="370" t="s">
        <v>2008</v>
      </c>
      <c r="D186" s="371" t="str">
        <f t="shared" si="4"/>
        <v>0417</v>
      </c>
      <c r="E186" s="371" t="str">
        <f t="shared" si="5"/>
        <v>11</v>
      </c>
      <c r="F186" s="372" t="s">
        <v>1388</v>
      </c>
      <c r="G186" s="368" t="s">
        <v>1951</v>
      </c>
      <c r="H186" s="373"/>
      <c r="I186" s="368"/>
      <c r="J186" s="373">
        <v>10.5</v>
      </c>
      <c r="K186" s="368">
        <v>2.7</v>
      </c>
      <c r="L186" s="368" t="s">
        <v>1562</v>
      </c>
      <c r="M186" s="368"/>
      <c r="N186" s="375" t="s">
        <v>1948</v>
      </c>
      <c r="O186" s="459"/>
    </row>
    <row r="187" spans="1:15" ht="12" customHeight="1" x14ac:dyDescent="0.2">
      <c r="A187" s="368" t="str">
        <f>IF(OR(E187="00",E187=""),"",IF(OR(C187="3011.10",C187="3012.10",C187="3013.10"),"05",IF(OR(C187="3008.10",C187="3008.11"),"00",IF(C187="3003.10","07",IF(OR(G187="DBFH",G187="DBFH - BG"),"10",IF(G187="Hochschule Dual","25",IF(ISERROR(FIND("BGJ",F187)),IF(B187&gt;=99500,VLOOKUP(B187,Maske!$I$23:$J$79,2,FALSE),VLOOKUP($E187,Maske!$I$19:$J$23,2,FALSE)),"06")))))))</f>
        <v>00</v>
      </c>
      <c r="B187" s="369">
        <v>50510</v>
      </c>
      <c r="C187" s="370" t="s">
        <v>1947</v>
      </c>
      <c r="D187" s="371" t="str">
        <f t="shared" si="4"/>
        <v>0417</v>
      </c>
      <c r="E187" s="371" t="str">
        <f t="shared" si="5"/>
        <v>10</v>
      </c>
      <c r="F187" s="372" t="s">
        <v>1953</v>
      </c>
      <c r="G187" s="368" t="s">
        <v>1951</v>
      </c>
      <c r="H187" s="373"/>
      <c r="I187" s="368"/>
      <c r="J187" s="368">
        <v>13.7</v>
      </c>
      <c r="K187" s="368">
        <v>3.2</v>
      </c>
      <c r="L187" s="368" t="s">
        <v>1562</v>
      </c>
      <c r="M187" s="368" t="s">
        <v>1959</v>
      </c>
      <c r="N187" s="368" t="s">
        <v>1948</v>
      </c>
      <c r="O187" s="454"/>
    </row>
    <row r="188" spans="1:15" ht="12" customHeight="1" x14ac:dyDescent="0.2">
      <c r="A188" s="368" t="str">
        <f>IF(OR(E188="00",E188=""),"",IF(OR(C188="3011.10",C188="3012.10",C188="3013.10"),"05",IF(OR(C188="3008.10",C188="3008.11"),"00",IF(C188="3003.10","07",IF(OR(G188="DBFH",G188="DBFH - BG"),"10",IF(G188="Hochschule Dual","25",IF(ISERROR(FIND("BGJ",F188)),IF(B188&gt;=99500,VLOOKUP(B188,Maske!$I$23:$J$79,2,FALSE),VLOOKUP($E188,Maske!$I$19:$J$23,2,FALSE)),"06")))))))</f>
        <v>00</v>
      </c>
      <c r="B188" s="369">
        <v>50510</v>
      </c>
      <c r="C188" s="370" t="s">
        <v>2008</v>
      </c>
      <c r="D188" s="371" t="str">
        <f t="shared" si="4"/>
        <v>0417</v>
      </c>
      <c r="E188" s="371" t="str">
        <f t="shared" si="5"/>
        <v>11</v>
      </c>
      <c r="F188" s="372" t="s">
        <v>1953</v>
      </c>
      <c r="G188" s="368" t="s">
        <v>1951</v>
      </c>
      <c r="H188" s="373"/>
      <c r="I188" s="368"/>
      <c r="J188" s="373">
        <v>10.5</v>
      </c>
      <c r="K188" s="368">
        <v>2.7</v>
      </c>
      <c r="L188" s="368" t="s">
        <v>1562</v>
      </c>
      <c r="M188" s="368" t="s">
        <v>1959</v>
      </c>
      <c r="N188" s="375" t="s">
        <v>1948</v>
      </c>
      <c r="O188" s="454"/>
    </row>
    <row r="189" spans="1:15" ht="12" customHeight="1" x14ac:dyDescent="0.2">
      <c r="A189" s="368" t="str">
        <f>IF(OR(E189="00",E189=""),"",IF(OR(C189="3011.10",C189="3012.10",C189="3013.10"),"05",IF(OR(C189="3008.10",C189="3008.11"),"00",IF(C189="3003.10","07",IF(OR(G189="DBFH",G189="DBFH - BG"),"10",IF(G189="Hochschule Dual","25",IF(ISERROR(FIND("BGJ",F189)),IF(B189&gt;=99500,VLOOKUP(B189,Maske!$I$23:$J$79,2,FALSE),VLOOKUP($E189,Maske!$I$19:$J$23,2,FALSE)),"06")))))))</f>
        <v>00</v>
      </c>
      <c r="B189" s="369">
        <v>50510</v>
      </c>
      <c r="C189" s="370" t="s">
        <v>2050</v>
      </c>
      <c r="D189" s="371" t="str">
        <f t="shared" si="4"/>
        <v>0417</v>
      </c>
      <c r="E189" s="371" t="str">
        <f t="shared" si="5"/>
        <v>12</v>
      </c>
      <c r="F189" s="372" t="s">
        <v>1953</v>
      </c>
      <c r="G189" s="368" t="s">
        <v>1951</v>
      </c>
      <c r="H189" s="373"/>
      <c r="I189" s="368"/>
      <c r="J189" s="373">
        <v>10.5</v>
      </c>
      <c r="K189" s="368">
        <v>2.7</v>
      </c>
      <c r="L189" s="368" t="s">
        <v>1562</v>
      </c>
      <c r="M189" s="368" t="s">
        <v>1959</v>
      </c>
      <c r="N189" s="375" t="s">
        <v>2051</v>
      </c>
      <c r="O189" s="454"/>
    </row>
    <row r="190" spans="1:15" ht="12" customHeight="1" x14ac:dyDescent="0.2">
      <c r="A190" s="368" t="str">
        <f>IF(OR(E190="00",E190=""),"",IF(OR(C190="3011.10",C190="3012.10",C190="3013.10"),"05",IF(OR(C190="3008.10",C190="3008.11"),"00",IF(C190="3003.10","07",IF(OR(G190="DBFH",G190="DBFH - BG"),"10",IF(G190="Hochschule Dual","25",IF(ISERROR(FIND("BGJ",F190)),IF(B190&gt;=99500,VLOOKUP(B190,Maske!$I$23:$J$79,2,FALSE),VLOOKUP($E190,Maske!$I$19:$J$23,2,FALSE)),"06")))))))</f>
        <v>00</v>
      </c>
      <c r="B190" s="369">
        <v>44101</v>
      </c>
      <c r="C190" s="370" t="s">
        <v>1947</v>
      </c>
      <c r="D190" s="371" t="str">
        <f t="shared" si="4"/>
        <v>0417</v>
      </c>
      <c r="E190" s="371" t="str">
        <f t="shared" si="5"/>
        <v>10</v>
      </c>
      <c r="F190" s="372" t="s">
        <v>1578</v>
      </c>
      <c r="G190" s="368" t="s">
        <v>1951</v>
      </c>
      <c r="H190" s="373"/>
      <c r="I190" s="368"/>
      <c r="J190" s="373">
        <v>13.7</v>
      </c>
      <c r="K190" s="368">
        <v>3.2</v>
      </c>
      <c r="L190" s="368" t="s">
        <v>1562</v>
      </c>
      <c r="M190" s="368"/>
      <c r="N190" s="375" t="s">
        <v>1948</v>
      </c>
      <c r="O190" s="454"/>
    </row>
    <row r="191" spans="1:15" ht="12" customHeight="1" x14ac:dyDescent="0.2">
      <c r="A191" s="368" t="str">
        <f>IF(OR(E191="00",E191=""),"",IF(OR(C191="3011.10",C191="3012.10",C191="3013.10"),"05",IF(OR(C191="3008.10",C191="3008.11"),"00",IF(C191="3003.10","07",IF(OR(G191="DBFH",G191="DBFH - BG"),"10",IF(G191="Hochschule Dual","25",IF(ISERROR(FIND("BGJ",F191)),IF(B191&gt;=99500,VLOOKUP(B191,Maske!$I$23:$J$79,2,FALSE),VLOOKUP($E191,Maske!$I$19:$J$23,2,FALSE)),"06")))))))</f>
        <v>00</v>
      </c>
      <c r="B191" s="369">
        <v>44101</v>
      </c>
      <c r="C191" s="370" t="s">
        <v>2008</v>
      </c>
      <c r="D191" s="371" t="str">
        <f t="shared" si="4"/>
        <v>0417</v>
      </c>
      <c r="E191" s="371" t="str">
        <f t="shared" si="5"/>
        <v>11</v>
      </c>
      <c r="F191" s="372" t="s">
        <v>1578</v>
      </c>
      <c r="G191" s="368" t="s">
        <v>1951</v>
      </c>
      <c r="H191" s="373"/>
      <c r="I191" s="368"/>
      <c r="J191" s="373">
        <v>10.5</v>
      </c>
      <c r="K191" s="368">
        <v>2.7</v>
      </c>
      <c r="L191" s="368" t="s">
        <v>1562</v>
      </c>
      <c r="M191" s="368"/>
      <c r="N191" s="375" t="s">
        <v>1948</v>
      </c>
      <c r="O191" s="454"/>
    </row>
    <row r="192" spans="1:15" ht="12" customHeight="1" x14ac:dyDescent="0.2">
      <c r="A192" s="368" t="str">
        <f>IF(OR(E192="00",E192=""),"",IF(OR(C192="3011.10",C192="3012.10",C192="3013.10"),"05",IF(OR(C192="3008.10",C192="3008.11"),"00",IF(C192="3003.10","07",IF(OR(G192="DBFH",G192="DBFH - BG"),"10",IF(G192="Hochschule Dual","25",IF(ISERROR(FIND("BGJ",F192)),IF(B192&gt;=99500,VLOOKUP(B192,Maske!$I$23:$J$79,2,FALSE),VLOOKUP($E192,Maske!$I$19:$J$23,2,FALSE)),"06")))))))</f>
        <v>00</v>
      </c>
      <c r="B192" s="369">
        <v>44101</v>
      </c>
      <c r="C192" s="370" t="s">
        <v>2050</v>
      </c>
      <c r="D192" s="371" t="str">
        <f t="shared" si="4"/>
        <v>0417</v>
      </c>
      <c r="E192" s="371" t="str">
        <f t="shared" si="5"/>
        <v>12</v>
      </c>
      <c r="F192" s="372" t="s">
        <v>1578</v>
      </c>
      <c r="G192" s="368" t="s">
        <v>1951</v>
      </c>
      <c r="H192" s="373"/>
      <c r="I192" s="368"/>
      <c r="J192" s="373">
        <v>10.5</v>
      </c>
      <c r="K192" s="368">
        <v>2.7</v>
      </c>
      <c r="L192" s="368" t="s">
        <v>1562</v>
      </c>
      <c r="M192" s="368"/>
      <c r="N192" s="375" t="s">
        <v>2051</v>
      </c>
      <c r="O192" s="454"/>
    </row>
    <row r="193" spans="1:15" ht="12" customHeight="1" x14ac:dyDescent="0.2">
      <c r="A193" s="368" t="str">
        <f>IF(OR(E193="00",E193=""),"",IF(OR(C193="3011.10",C193="3012.10",C193="3013.10"),"05",IF(OR(C193="3008.10",C193="3008.11"),"00",IF(C193="3003.10","07",IF(OR(G193="DBFH",G193="DBFH - BG"),"10",IF(G193="Hochschule Dual","25",IF(ISERROR(FIND("BGJ",F193)),IF(B193&gt;=99500,VLOOKUP(B193,Maske!$I$23:$J$79,2,FALSE),VLOOKUP($E193,Maske!$I$19:$J$23,2,FALSE)),"06")))))))</f>
        <v>00</v>
      </c>
      <c r="B193" s="369">
        <v>48016</v>
      </c>
      <c r="C193" s="370" t="s">
        <v>837</v>
      </c>
      <c r="D193" s="371" t="str">
        <f t="shared" si="4"/>
        <v>0422</v>
      </c>
      <c r="E193" s="371" t="str">
        <f t="shared" si="5"/>
        <v>10</v>
      </c>
      <c r="F193" s="372" t="s">
        <v>1395</v>
      </c>
      <c r="G193" s="373"/>
      <c r="H193" s="373"/>
      <c r="I193" s="368"/>
      <c r="J193" s="368">
        <v>13.7</v>
      </c>
      <c r="K193" s="368">
        <v>3.2</v>
      </c>
      <c r="L193" s="368" t="s">
        <v>1562</v>
      </c>
      <c r="M193" s="368" t="s">
        <v>1594</v>
      </c>
      <c r="O193" s="454"/>
    </row>
    <row r="194" spans="1:15" s="180" customFormat="1" ht="12" customHeight="1" x14ac:dyDescent="0.2">
      <c r="A194" s="368" t="str">
        <f>IF(OR(E194="00",E194=""),"",IF(OR(C194="3011.10",C194="3012.10",C194="3013.10"),"05",IF(OR(C194="3008.10",C194="3008.11"),"00",IF(C194="3003.10","07",IF(OR(G194="DBFH",G194="DBFH - BG"),"10",IF(G194="Hochschule Dual","25",IF(ISERROR(FIND("BGJ",F194)),IF(B194&gt;=99500,VLOOKUP(B194,Maske!$I$23:$J$79,2,FALSE),VLOOKUP($E194,Maske!$I$19:$J$23,2,FALSE)),"06")))))))</f>
        <v>00</v>
      </c>
      <c r="B194" s="369">
        <v>48016</v>
      </c>
      <c r="C194" s="370" t="s">
        <v>1394</v>
      </c>
      <c r="D194" s="371" t="str">
        <f t="shared" ref="D194:D257" si="6">LEFT(C194,4)</f>
        <v>0422</v>
      </c>
      <c r="E194" s="371" t="str">
        <f t="shared" ref="E194:E257" si="7">MID(C194,6,2)</f>
        <v>11</v>
      </c>
      <c r="F194" s="372" t="s">
        <v>1395</v>
      </c>
      <c r="G194" s="373"/>
      <c r="H194" s="373">
        <v>9</v>
      </c>
      <c r="I194" s="368">
        <v>2</v>
      </c>
      <c r="J194" s="373">
        <v>10.5</v>
      </c>
      <c r="K194" s="368">
        <v>2.7</v>
      </c>
      <c r="L194" s="368" t="s">
        <v>1562</v>
      </c>
      <c r="M194" s="368" t="s">
        <v>1594</v>
      </c>
      <c r="N194" s="368"/>
      <c r="O194" s="460"/>
    </row>
    <row r="195" spans="1:15" s="180" customFormat="1" ht="12" customHeight="1" x14ac:dyDescent="0.2">
      <c r="A195" s="368" t="str">
        <f>IF(OR(E195="00",E195=""),"",IF(OR(C195="3011.10",C195="3012.10",C195="3013.10"),"05",IF(OR(C195="3008.10",C195="3008.11"),"00",IF(C195="3003.10","07",IF(OR(G195="DBFH",G195="DBFH - BG"),"10",IF(G195="Hochschule Dual","25",IF(ISERROR(FIND("BGJ",F195)),IF(B195&gt;=99500,VLOOKUP(B195,Maske!$I$23:$J$79,2,FALSE),VLOOKUP($E195,Maske!$I$19:$J$23,2,FALSE)),"06")))))))</f>
        <v>00</v>
      </c>
      <c r="B195" s="369">
        <v>48232</v>
      </c>
      <c r="C195" s="370" t="s">
        <v>837</v>
      </c>
      <c r="D195" s="371" t="str">
        <f t="shared" si="6"/>
        <v>0422</v>
      </c>
      <c r="E195" s="371" t="str">
        <f t="shared" si="7"/>
        <v>10</v>
      </c>
      <c r="F195" s="372" t="s">
        <v>838</v>
      </c>
      <c r="G195" s="368"/>
      <c r="H195" s="368"/>
      <c r="I195" s="368"/>
      <c r="J195" s="373">
        <v>13.7</v>
      </c>
      <c r="K195" s="368">
        <v>3.2</v>
      </c>
      <c r="L195" s="368" t="s">
        <v>1562</v>
      </c>
      <c r="M195" s="368" t="s">
        <v>1594</v>
      </c>
      <c r="N195" s="372"/>
      <c r="O195" s="460"/>
    </row>
    <row r="196" spans="1:15" s="180" customFormat="1" ht="12" customHeight="1" x14ac:dyDescent="0.2">
      <c r="A196" s="368" t="str">
        <f>IF(OR(E196="00",E196=""),"",IF(OR(C196="3011.10",C196="3012.10",C196="3013.10"),"05",IF(OR(C196="3008.10",C196="3008.11"),"00",IF(C196="3003.10","07",IF(OR(G196="DBFH",G196="DBFH - BG"),"10",IF(G196="Hochschule Dual","25",IF(ISERROR(FIND("BGJ",F196)),IF(B196&gt;=99500,VLOOKUP(B196,Maske!$I$23:$J$79,2,FALSE),VLOOKUP($E196,Maske!$I$19:$J$23,2,FALSE)),"06")))))))</f>
        <v>00</v>
      </c>
      <c r="B196" s="369">
        <v>48232</v>
      </c>
      <c r="C196" s="370" t="s">
        <v>1394</v>
      </c>
      <c r="D196" s="371" t="str">
        <f t="shared" si="6"/>
        <v>0422</v>
      </c>
      <c r="E196" s="371" t="str">
        <f t="shared" si="7"/>
        <v>11</v>
      </c>
      <c r="F196" s="372" t="s">
        <v>838</v>
      </c>
      <c r="G196" s="373"/>
      <c r="H196" s="373">
        <v>9</v>
      </c>
      <c r="I196" s="368">
        <v>2</v>
      </c>
      <c r="J196" s="373">
        <v>10.5</v>
      </c>
      <c r="K196" s="368">
        <v>2.7</v>
      </c>
      <c r="L196" s="368" t="s">
        <v>1562</v>
      </c>
      <c r="M196" s="368" t="s">
        <v>1594</v>
      </c>
      <c r="N196" s="368"/>
      <c r="O196" s="460"/>
    </row>
    <row r="197" spans="1:15" s="180" customFormat="1" ht="12" customHeight="1" x14ac:dyDescent="0.2">
      <c r="A197" s="368" t="str">
        <f>IF(OR(E197="00",E197=""),"",IF(OR(C197="3011.10",C197="3012.10",C197="3013.10"),"05",IF(OR(C197="3008.10",C197="3008.11"),"00",IF(C197="3003.10","07",IF(OR(G197="DBFH",G197="DBFH - BG"),"10",IF(G197="Hochschule Dual","25",IF(ISERROR(FIND("BGJ",F197)),IF(B197&gt;=99500,VLOOKUP(B197,Maske!$I$23:$J$79,2,FALSE),VLOOKUP($E197,Maske!$I$19:$J$23,2,FALSE)),"06")))))))</f>
        <v>00</v>
      </c>
      <c r="B197" s="369">
        <v>48232</v>
      </c>
      <c r="C197" s="370" t="s">
        <v>1038</v>
      </c>
      <c r="D197" s="371" t="str">
        <f t="shared" si="6"/>
        <v>0422</v>
      </c>
      <c r="E197" s="371" t="str">
        <f t="shared" si="7"/>
        <v>12</v>
      </c>
      <c r="F197" s="372" t="s">
        <v>838</v>
      </c>
      <c r="G197" s="373"/>
      <c r="H197" s="373"/>
      <c r="I197" s="368"/>
      <c r="J197" s="373">
        <v>10.5</v>
      </c>
      <c r="K197" s="368">
        <v>2.7</v>
      </c>
      <c r="L197" s="368" t="s">
        <v>1562</v>
      </c>
      <c r="M197" s="368" t="s">
        <v>1594</v>
      </c>
      <c r="N197" s="368"/>
      <c r="O197" s="460"/>
    </row>
    <row r="198" spans="1:15" s="180" customFormat="1" ht="12" customHeight="1" x14ac:dyDescent="0.2">
      <c r="A198" s="368" t="str">
        <f>IF(OR(E198="00",E198=""),"",IF(OR(C198="3011.10",C198="3012.10",C198="3013.10"),"05",IF(OR(C198="3008.10",C198="3008.11"),"00",IF(C198="3003.10","07",IF(OR(G198="DBFH",G198="DBFH - BG"),"10",IF(G198="Hochschule Dual","25",IF(ISERROR(FIND("BGJ",F198)),IF(B198&gt;=99500,VLOOKUP(B198,Maske!$I$23:$J$79,2,FALSE),VLOOKUP($E198,Maske!$I$19:$J$23,2,FALSE)),"06")))))))</f>
        <v>00</v>
      </c>
      <c r="B198" s="369">
        <v>48252</v>
      </c>
      <c r="C198" s="370" t="s">
        <v>839</v>
      </c>
      <c r="D198" s="371" t="str">
        <f t="shared" si="6"/>
        <v>0423</v>
      </c>
      <c r="E198" s="371" t="str">
        <f t="shared" si="7"/>
        <v>10</v>
      </c>
      <c r="F198" s="372" t="s">
        <v>840</v>
      </c>
      <c r="G198" s="373"/>
      <c r="H198" s="373"/>
      <c r="I198" s="368"/>
      <c r="J198" s="373">
        <v>14.8</v>
      </c>
      <c r="K198" s="368">
        <v>3.2</v>
      </c>
      <c r="L198" s="368" t="s">
        <v>1562</v>
      </c>
      <c r="M198" s="368" t="s">
        <v>841</v>
      </c>
      <c r="N198" s="368"/>
      <c r="O198" s="460"/>
    </row>
    <row r="199" spans="1:15" s="180" customFormat="1" ht="12" customHeight="1" x14ac:dyDescent="0.2">
      <c r="A199" s="368" t="str">
        <f>IF(OR(E199="00",E199=""),"",IF(OR(C199="3011.10",C199="3012.10",C199="3013.10"),"05",IF(OR(C199="3008.10",C199="3008.11"),"00",IF(C199="3003.10","07",IF(OR(G199="DBFH",G199="DBFH - BG"),"10",IF(G199="Hochschule Dual","25",IF(ISERROR(FIND("BGJ",F199)),IF(B199&gt;=99500,VLOOKUP(B199,Maske!$I$23:$J$79,2,FALSE),VLOOKUP($E199,Maske!$I$19:$J$23,2,FALSE)),"06")))))))</f>
        <v>00</v>
      </c>
      <c r="B199" s="369">
        <v>48252</v>
      </c>
      <c r="C199" s="370" t="s">
        <v>1396</v>
      </c>
      <c r="D199" s="371" t="str">
        <f t="shared" si="6"/>
        <v>0423</v>
      </c>
      <c r="E199" s="371" t="str">
        <f t="shared" si="7"/>
        <v>11</v>
      </c>
      <c r="F199" s="372" t="s">
        <v>840</v>
      </c>
      <c r="G199" s="373"/>
      <c r="H199" s="373"/>
      <c r="I199" s="368"/>
      <c r="J199" s="373">
        <v>10.5</v>
      </c>
      <c r="K199" s="368">
        <v>2.7</v>
      </c>
      <c r="L199" s="368" t="s">
        <v>1562</v>
      </c>
      <c r="M199" s="368" t="s">
        <v>841</v>
      </c>
      <c r="N199" s="368"/>
      <c r="O199" s="460"/>
    </row>
    <row r="200" spans="1:15" s="217" customFormat="1" ht="12" customHeight="1" x14ac:dyDescent="0.2">
      <c r="A200" s="368" t="str">
        <f>IF(OR(E200="00",E200=""),"",IF(OR(C200="3011.10",C200="3012.10",C200="3013.10"),"05",IF(OR(C200="3008.10",C200="3008.11"),"00",IF(C200="3003.10","07",IF(OR(G200="DBFH",G200="DBFH - BG"),"10",IF(G200="Hochschule Dual","25",IF(ISERROR(FIND("BGJ",F200)),IF(B200&gt;=99500,VLOOKUP(B200,Maske!$I$23:$J$79,2,FALSE),VLOOKUP($E200,Maske!$I$19:$J$23,2,FALSE)),"06")))))))</f>
        <v>00</v>
      </c>
      <c r="B200" s="369">
        <v>48252</v>
      </c>
      <c r="C200" s="370" t="s">
        <v>1039</v>
      </c>
      <c r="D200" s="371" t="str">
        <f t="shared" si="6"/>
        <v>0423</v>
      </c>
      <c r="E200" s="371" t="str">
        <f t="shared" si="7"/>
        <v>12</v>
      </c>
      <c r="F200" s="372" t="s">
        <v>840</v>
      </c>
      <c r="G200" s="373"/>
      <c r="H200" s="373"/>
      <c r="I200" s="368"/>
      <c r="J200" s="373">
        <v>9.5</v>
      </c>
      <c r="K200" s="368">
        <v>2.4</v>
      </c>
      <c r="L200" s="368" t="s">
        <v>1562</v>
      </c>
      <c r="M200" s="368" t="s">
        <v>841</v>
      </c>
      <c r="N200" s="368"/>
      <c r="O200" s="459"/>
    </row>
    <row r="201" spans="1:15" ht="12" customHeight="1" x14ac:dyDescent="0.2">
      <c r="A201" s="368" t="str">
        <f>IF(OR(E201="00",E201=""),"",IF(OR(C201="3011.10",C201="3012.10",C201="3013.10"),"05",IF(OR(C201="3008.10",C201="3008.11"),"00",IF(C201="3003.10","07",IF(OR(G201="DBFH",G201="DBFH - BG"),"10",IF(G201="Hochschule Dual","25",IF(ISERROR(FIND("BGJ",F201)),IF(B201&gt;=99500,VLOOKUP(B201,Maske!$I$23:$J$79,2,FALSE),VLOOKUP($E201,Maske!$I$19:$J$23,2,FALSE)),"06")))))))</f>
        <v>00</v>
      </c>
      <c r="B201" s="369">
        <v>48801</v>
      </c>
      <c r="C201" s="370" t="s">
        <v>842</v>
      </c>
      <c r="D201" s="371" t="str">
        <f t="shared" si="6"/>
        <v>0424</v>
      </c>
      <c r="E201" s="371" t="str">
        <f t="shared" si="7"/>
        <v>10</v>
      </c>
      <c r="F201" s="372" t="s">
        <v>843</v>
      </c>
      <c r="G201" s="373"/>
      <c r="H201" s="373"/>
      <c r="I201" s="368"/>
      <c r="J201" s="373">
        <v>9.5</v>
      </c>
      <c r="K201" s="368">
        <v>2.4</v>
      </c>
      <c r="L201" s="368" t="s">
        <v>1562</v>
      </c>
      <c r="M201" s="368" t="s">
        <v>847</v>
      </c>
      <c r="O201" s="454"/>
    </row>
    <row r="202" spans="1:15" ht="12" customHeight="1" x14ac:dyDescent="0.2">
      <c r="A202" s="368" t="str">
        <f>IF(OR(E202="00",E202=""),"",IF(OR(C202="3011.10",C202="3012.10",C202="3013.10"),"05",IF(OR(C202="3008.10",C202="3008.11"),"00",IF(C202="3003.10","07",IF(OR(G202="DBFH",G202="DBFH - BG"),"10",IF(G202="Hochschule Dual","25",IF(ISERROR(FIND("BGJ",F202)),IF(B202&gt;=99500,VLOOKUP(B202,Maske!$I$23:$J$79,2,FALSE),VLOOKUP($E202,Maske!$I$19:$J$23,2,FALSE)),"06")))))))</f>
        <v>00</v>
      </c>
      <c r="B202" s="369">
        <v>48801</v>
      </c>
      <c r="C202" s="370" t="s">
        <v>1397</v>
      </c>
      <c r="D202" s="371" t="str">
        <f t="shared" si="6"/>
        <v>0424</v>
      </c>
      <c r="E202" s="371" t="str">
        <f t="shared" si="7"/>
        <v>11</v>
      </c>
      <c r="F202" s="372" t="s">
        <v>843</v>
      </c>
      <c r="G202" s="373"/>
      <c r="H202" s="373"/>
      <c r="I202" s="368"/>
      <c r="J202" s="373">
        <v>12.7</v>
      </c>
      <c r="K202" s="368">
        <v>3.2</v>
      </c>
      <c r="L202" s="368" t="s">
        <v>1562</v>
      </c>
      <c r="M202" s="368" t="s">
        <v>847</v>
      </c>
      <c r="O202" s="454"/>
    </row>
    <row r="203" spans="1:15" ht="12" customHeight="1" x14ac:dyDescent="0.2">
      <c r="A203" s="368" t="str">
        <f>IF(OR(E203="00",E203=""),"",IF(OR(C203="3011.10",C203="3012.10",C203="3013.10"),"05",IF(OR(C203="3008.10",C203="3008.11"),"00",IF(C203="3003.10","07",IF(OR(G203="DBFH",G203="DBFH - BG"),"10",IF(G203="Hochschule Dual","25",IF(ISERROR(FIND("BGJ",F203)),IF(B203&gt;=99500,VLOOKUP(B203,Maske!$I$23:$J$79,2,FALSE),VLOOKUP($E203,Maske!$I$19:$J$23,2,FALSE)),"06")))))))</f>
        <v>00</v>
      </c>
      <c r="B203" s="369">
        <v>48801</v>
      </c>
      <c r="C203" s="370" t="s">
        <v>1040</v>
      </c>
      <c r="D203" s="371" t="str">
        <f t="shared" si="6"/>
        <v>0424</v>
      </c>
      <c r="E203" s="371" t="str">
        <f t="shared" si="7"/>
        <v>12</v>
      </c>
      <c r="F203" s="372" t="s">
        <v>843</v>
      </c>
      <c r="G203" s="368"/>
      <c r="H203" s="368"/>
      <c r="I203" s="368"/>
      <c r="J203" s="373">
        <v>12.7</v>
      </c>
      <c r="K203" s="368">
        <v>3.2</v>
      </c>
      <c r="L203" s="368" t="s">
        <v>1562</v>
      </c>
      <c r="M203" s="368" t="s">
        <v>847</v>
      </c>
      <c r="O203" s="454"/>
    </row>
    <row r="204" spans="1:15" ht="12" customHeight="1" x14ac:dyDescent="0.2">
      <c r="A204" s="368" t="str">
        <f>IF(OR(E204="00",E204=""),"",IF(OR(C204="3011.10",C204="3012.10",C204="3013.10"),"05",IF(OR(C204="3008.10",C204="3008.11"),"00",IF(C204="3003.10","07",IF(OR(G204="DBFH",G204="DBFH - BG"),"10",IF(G204="Hochschule Dual","25",IF(ISERROR(FIND("BGJ",F204)),IF(B204&gt;=99500,VLOOKUP(B204,Maske!$I$23:$J$79,2,FALSE),VLOOKUP($E204,Maske!$I$19:$J$23,2,FALSE)),"06")))))))</f>
        <v>00</v>
      </c>
      <c r="B204" s="369">
        <v>63361</v>
      </c>
      <c r="C204" s="370" t="s">
        <v>848</v>
      </c>
      <c r="D204" s="371" t="str">
        <f t="shared" si="6"/>
        <v>0425</v>
      </c>
      <c r="E204" s="371" t="str">
        <f t="shared" si="7"/>
        <v>10</v>
      </c>
      <c r="F204" s="372" t="s">
        <v>849</v>
      </c>
      <c r="G204" s="373"/>
      <c r="H204" s="373"/>
      <c r="I204" s="368"/>
      <c r="J204" s="373">
        <v>13.7</v>
      </c>
      <c r="K204" s="368">
        <v>2.4</v>
      </c>
      <c r="L204" s="368" t="s">
        <v>1562</v>
      </c>
      <c r="M204" s="368" t="s">
        <v>850</v>
      </c>
      <c r="O204" s="454"/>
    </row>
    <row r="205" spans="1:15" ht="12" customHeight="1" x14ac:dyDescent="0.2">
      <c r="A205" s="368" t="str">
        <f>IF(OR(E205="00",E205=""),"",IF(OR(C205="3011.10",C205="3012.10",C205="3013.10"),"05",IF(OR(C205="3008.10",C205="3008.11"),"00",IF(C205="3003.10","07",IF(OR(G205="DBFH",G205="DBFH - BG"),"10",IF(G205="Hochschule Dual","25",IF(ISERROR(FIND("BGJ",F205)),IF(B205&gt;=99500,VLOOKUP(B205,Maske!$I$23:$J$79,2,FALSE),VLOOKUP($E205,Maske!$I$19:$J$23,2,FALSE)),"06")))))))</f>
        <v>00</v>
      </c>
      <c r="B205" s="369">
        <v>63361</v>
      </c>
      <c r="C205" s="370" t="s">
        <v>1398</v>
      </c>
      <c r="D205" s="371" t="str">
        <f t="shared" si="6"/>
        <v>0425</v>
      </c>
      <c r="E205" s="371" t="str">
        <f t="shared" si="7"/>
        <v>11</v>
      </c>
      <c r="F205" s="372" t="s">
        <v>849</v>
      </c>
      <c r="G205" s="373"/>
      <c r="H205" s="373"/>
      <c r="I205" s="368"/>
      <c r="J205" s="373">
        <v>13.7</v>
      </c>
      <c r="K205" s="368">
        <v>2.4</v>
      </c>
      <c r="L205" s="368" t="s">
        <v>1562</v>
      </c>
      <c r="M205" s="368" t="s">
        <v>850</v>
      </c>
      <c r="O205" s="454"/>
    </row>
    <row r="206" spans="1:15" ht="12" customHeight="1" x14ac:dyDescent="0.2">
      <c r="A206" s="368" t="str">
        <f>IF(OR(E206="00",E206=""),"",IF(OR(C206="3011.10",C206="3012.10",C206="3013.10"),"05",IF(OR(C206="3008.10",C206="3008.11"),"00",IF(C206="3003.10","07",IF(OR(G206="DBFH",G206="DBFH - BG"),"10",IF(G206="Hochschule Dual","25",IF(ISERROR(FIND("BGJ",F206)),IF(B206&gt;=99500,VLOOKUP(B206,Maske!$I$23:$J$79,2,FALSE),VLOOKUP($E206,Maske!$I$19:$J$23,2,FALSE)),"06")))))))</f>
        <v>00</v>
      </c>
      <c r="B206" s="369">
        <v>63361</v>
      </c>
      <c r="C206" s="370" t="s">
        <v>1041</v>
      </c>
      <c r="D206" s="371" t="str">
        <f t="shared" si="6"/>
        <v>0425</v>
      </c>
      <c r="E206" s="371" t="str">
        <f t="shared" si="7"/>
        <v>12</v>
      </c>
      <c r="F206" s="372" t="s">
        <v>849</v>
      </c>
      <c r="G206" s="368"/>
      <c r="H206" s="368"/>
      <c r="I206" s="368"/>
      <c r="J206" s="373">
        <v>13.7</v>
      </c>
      <c r="K206" s="368">
        <v>2.4</v>
      </c>
      <c r="L206" s="368" t="s">
        <v>1562</v>
      </c>
      <c r="M206" s="368" t="s">
        <v>850</v>
      </c>
      <c r="O206" s="454"/>
    </row>
    <row r="207" spans="1:15" ht="12" customHeight="1" x14ac:dyDescent="0.2">
      <c r="A207" s="368" t="str">
        <f>IF(OR(E207="00",E207=""),"",IF(OR(C207="3011.10",C207="3012.10",C207="3013.10"),"05",IF(OR(C207="3008.10",C207="3008.11"),"00",IF(C207="3003.10","07",IF(OR(G207="DBFH",G207="DBFH - BG"),"10",IF(G207="Hochschule Dual","25",IF(ISERROR(FIND("BGJ",F207)),IF(B207&gt;=99500,VLOOKUP(B207,Maske!$I$23:$J$79,2,FALSE),VLOOKUP($E207,Maske!$I$19:$J$23,2,FALSE)),"06")))))))</f>
        <v>00</v>
      </c>
      <c r="B207" s="369">
        <v>48016</v>
      </c>
      <c r="C207" s="370" t="s">
        <v>809</v>
      </c>
      <c r="D207" s="371" t="str">
        <f t="shared" si="6"/>
        <v>0426</v>
      </c>
      <c r="E207" s="371" t="str">
        <f t="shared" si="7"/>
        <v>10</v>
      </c>
      <c r="F207" s="372" t="s">
        <v>1395</v>
      </c>
      <c r="G207" s="373"/>
      <c r="H207" s="373"/>
      <c r="I207" s="368"/>
      <c r="J207" s="373">
        <v>13.7</v>
      </c>
      <c r="K207" s="368">
        <v>8.6999999999999993</v>
      </c>
      <c r="L207" s="368" t="s">
        <v>1562</v>
      </c>
      <c r="M207" s="368" t="s">
        <v>1594</v>
      </c>
      <c r="N207" s="368" t="s">
        <v>1822</v>
      </c>
      <c r="O207" s="454"/>
    </row>
    <row r="208" spans="1:15" ht="12" customHeight="1" x14ac:dyDescent="0.2">
      <c r="A208" s="368" t="str">
        <f>IF(OR(E208="00",E208=""),"",IF(OR(C208="3011.10",C208="3012.10",C208="3013.10"),"05",IF(OR(C208="3008.10",C208="3008.11"),"00",IF(C208="3003.10","07",IF(OR(G208="DBFH",G208="DBFH - BG"),"10",IF(G208="Hochschule Dual","25",IF(ISERROR(FIND("BGJ",F208)),IF(B208&gt;=99500,VLOOKUP(B208,Maske!$I$23:$J$79,2,FALSE),VLOOKUP($E208,Maske!$I$19:$J$23,2,FALSE)),"06")))))))</f>
        <v>00</v>
      </c>
      <c r="B208" s="369">
        <v>48016</v>
      </c>
      <c r="C208" s="370" t="s">
        <v>810</v>
      </c>
      <c r="D208" s="371" t="str">
        <f t="shared" si="6"/>
        <v>0426</v>
      </c>
      <c r="E208" s="371" t="str">
        <f t="shared" si="7"/>
        <v>11</v>
      </c>
      <c r="F208" s="372" t="s">
        <v>1395</v>
      </c>
      <c r="G208" s="373"/>
      <c r="H208" s="373"/>
      <c r="I208" s="368"/>
      <c r="J208" s="373">
        <v>10.5</v>
      </c>
      <c r="K208" s="368">
        <v>6.8</v>
      </c>
      <c r="L208" s="368" t="s">
        <v>1562</v>
      </c>
      <c r="M208" s="368" t="s">
        <v>1594</v>
      </c>
      <c r="N208" s="368" t="s">
        <v>1822</v>
      </c>
      <c r="O208" s="454"/>
    </row>
    <row r="209" spans="1:15" ht="12" customHeight="1" x14ac:dyDescent="0.2">
      <c r="A209" s="368" t="str">
        <f>IF(OR(E209="00",E209=""),"",IF(OR(C209="3011.10",C209="3012.10",C209="3013.10"),"05",IF(OR(C209="3008.10",C209="3008.11"),"00",IF(C209="3003.10","07",IF(OR(G209="DBFH",G209="DBFH - BG"),"10",IF(G209="Hochschule Dual","25",IF(ISERROR(FIND("BGJ",F209)),IF(B209&gt;=99500,VLOOKUP(B209,Maske!$I$23:$J$79,2,FALSE),VLOOKUP($E209,Maske!$I$19:$J$23,2,FALSE)),"06")))))))</f>
        <v>00</v>
      </c>
      <c r="B209" s="369">
        <v>48222</v>
      </c>
      <c r="C209" s="445" t="s">
        <v>809</v>
      </c>
      <c r="D209" s="371" t="str">
        <f t="shared" si="6"/>
        <v>0426</v>
      </c>
      <c r="E209" s="371" t="str">
        <f t="shared" si="7"/>
        <v>10</v>
      </c>
      <c r="F209" s="372" t="s">
        <v>1593</v>
      </c>
      <c r="G209" s="373"/>
      <c r="H209" s="373"/>
      <c r="I209" s="368"/>
      <c r="J209" s="373">
        <v>13.7</v>
      </c>
      <c r="K209" s="368">
        <v>8.6999999999999993</v>
      </c>
      <c r="L209" s="368" t="s">
        <v>1562</v>
      </c>
      <c r="M209" s="368" t="s">
        <v>1594</v>
      </c>
      <c r="N209" s="368" t="s">
        <v>1822</v>
      </c>
      <c r="O209" s="454"/>
    </row>
    <row r="210" spans="1:15" ht="12" customHeight="1" x14ac:dyDescent="0.2">
      <c r="A210" s="368" t="str">
        <f>IF(OR(E210="00",E210=""),"",IF(OR(C210="3011.10",C210="3012.10",C210="3013.10"),"05",IF(OR(C210="3008.10",C210="3008.11"),"00",IF(C210="3003.10","07",IF(OR(G210="DBFH",G210="DBFH - BG"),"10",IF(G210="Hochschule Dual","25",IF(ISERROR(FIND("BGJ",F210)),IF(B210&gt;=99500,VLOOKUP(B210,Maske!$I$23:$J$79,2,FALSE),VLOOKUP($E210,Maske!$I$19:$J$23,2,FALSE)),"06")))))))</f>
        <v>00</v>
      </c>
      <c r="B210" s="369">
        <v>48222</v>
      </c>
      <c r="C210" s="370" t="s">
        <v>810</v>
      </c>
      <c r="D210" s="371" t="str">
        <f t="shared" si="6"/>
        <v>0426</v>
      </c>
      <c r="E210" s="371" t="str">
        <f t="shared" si="7"/>
        <v>11</v>
      </c>
      <c r="F210" s="372" t="s">
        <v>1593</v>
      </c>
      <c r="G210" s="373"/>
      <c r="H210" s="373"/>
      <c r="I210" s="368"/>
      <c r="J210" s="373">
        <v>10.5</v>
      </c>
      <c r="K210" s="368">
        <v>6.8</v>
      </c>
      <c r="L210" s="368" t="s">
        <v>1562</v>
      </c>
      <c r="M210" s="368" t="s">
        <v>1594</v>
      </c>
      <c r="N210" s="368" t="s">
        <v>1822</v>
      </c>
      <c r="O210" s="454"/>
    </row>
    <row r="211" spans="1:15" ht="12" customHeight="1" x14ac:dyDescent="0.2">
      <c r="A211" s="368" t="str">
        <f>IF(OR(E211="00",E211=""),"",IF(OR(C211="3011.10",C211="3012.10",C211="3013.10"),"05",IF(OR(C211="3008.10",C211="3008.11"),"00",IF(C211="3003.10","07",IF(OR(G211="DBFH",G211="DBFH - BG"),"10",IF(G211="Hochschule Dual","25",IF(ISERROR(FIND("BGJ",F211)),IF(B211&gt;=99500,VLOOKUP(B211,Maske!$I$23:$J$79,2,FALSE),VLOOKUP($E211,Maske!$I$19:$J$23,2,FALSE)),"06")))))))</f>
        <v>00</v>
      </c>
      <c r="B211" s="369">
        <v>48222</v>
      </c>
      <c r="C211" s="370" t="s">
        <v>811</v>
      </c>
      <c r="D211" s="371" t="str">
        <f t="shared" si="6"/>
        <v>0426</v>
      </c>
      <c r="E211" s="371" t="str">
        <f t="shared" si="7"/>
        <v>12</v>
      </c>
      <c r="F211" s="372" t="s">
        <v>1593</v>
      </c>
      <c r="G211" s="373"/>
      <c r="H211" s="373"/>
      <c r="I211" s="368"/>
      <c r="J211" s="373">
        <v>10.5</v>
      </c>
      <c r="K211" s="368">
        <v>7.8</v>
      </c>
      <c r="L211" s="368" t="s">
        <v>1562</v>
      </c>
      <c r="M211" s="368" t="s">
        <v>1594</v>
      </c>
      <c r="N211" s="368" t="s">
        <v>1823</v>
      </c>
      <c r="O211" s="454"/>
    </row>
    <row r="212" spans="1:15" ht="12" customHeight="1" x14ac:dyDescent="0.2">
      <c r="A212" s="368" t="str">
        <f>IF(OR(E212="00",E212=""),"",IF(OR(C212="3011.10",C212="3012.10",C212="3013.10"),"05",IF(OR(C212="3008.10",C212="3008.11"),"00",IF(C212="3003.10","07",IF(OR(G212="DBFH",G212="DBFH - BG"),"10",IF(G212="Hochschule Dual","25",IF(ISERROR(FIND("BGJ",F212)),IF(B212&gt;=99500,VLOOKUP(B212,Maske!$I$23:$J$79,2,FALSE),VLOOKUP($E212,Maske!$I$19:$J$23,2,FALSE)),"06")))))))</f>
        <v>00</v>
      </c>
      <c r="B212" s="369">
        <v>48223</v>
      </c>
      <c r="C212" s="445" t="s">
        <v>809</v>
      </c>
      <c r="D212" s="371" t="str">
        <f t="shared" si="6"/>
        <v>0426</v>
      </c>
      <c r="E212" s="371" t="str">
        <f t="shared" si="7"/>
        <v>10</v>
      </c>
      <c r="F212" s="372" t="s">
        <v>867</v>
      </c>
      <c r="G212" s="373"/>
      <c r="H212" s="373"/>
      <c r="I212" s="368"/>
      <c r="J212" s="373">
        <v>13.7</v>
      </c>
      <c r="K212" s="368">
        <v>8.6999999999999993</v>
      </c>
      <c r="L212" s="368" t="s">
        <v>1562</v>
      </c>
      <c r="M212" s="368" t="s">
        <v>1594</v>
      </c>
      <c r="N212" s="368" t="s">
        <v>1822</v>
      </c>
      <c r="O212" s="454"/>
    </row>
    <row r="213" spans="1:15" ht="12" customHeight="1" x14ac:dyDescent="0.2">
      <c r="A213" s="368" t="str">
        <f>IF(OR(E213="00",E213=""),"",IF(OR(C213="3011.10",C213="3012.10",C213="3013.10"),"05",IF(OR(C213="3008.10",C213="3008.11"),"00",IF(C213="3003.10","07",IF(OR(G213="DBFH",G213="DBFH - BG"),"10",IF(G213="Hochschule Dual","25",IF(ISERROR(FIND("BGJ",F213)),IF(B213&gt;=99500,VLOOKUP(B213,Maske!$I$23:$J$79,2,FALSE),VLOOKUP($E213,Maske!$I$19:$J$23,2,FALSE)),"06")))))))</f>
        <v>00</v>
      </c>
      <c r="B213" s="369">
        <v>48223</v>
      </c>
      <c r="C213" s="370" t="s">
        <v>810</v>
      </c>
      <c r="D213" s="371" t="str">
        <f t="shared" si="6"/>
        <v>0426</v>
      </c>
      <c r="E213" s="371" t="str">
        <f t="shared" si="7"/>
        <v>11</v>
      </c>
      <c r="F213" s="372" t="s">
        <v>867</v>
      </c>
      <c r="G213" s="373"/>
      <c r="H213" s="373"/>
      <c r="I213" s="368"/>
      <c r="J213" s="373">
        <v>10.5</v>
      </c>
      <c r="K213" s="368">
        <v>6.8</v>
      </c>
      <c r="L213" s="368" t="s">
        <v>1562</v>
      </c>
      <c r="M213" s="368" t="s">
        <v>1594</v>
      </c>
      <c r="N213" s="368" t="s">
        <v>1822</v>
      </c>
      <c r="O213" s="454"/>
    </row>
    <row r="214" spans="1:15" ht="12" customHeight="1" x14ac:dyDescent="0.2">
      <c r="A214" s="368" t="str">
        <f>IF(OR(E214="00",E214=""),"",IF(OR(C214="3011.10",C214="3012.10",C214="3013.10"),"05",IF(OR(C214="3008.10",C214="3008.11"),"00",IF(C214="3003.10","07",IF(OR(G214="DBFH",G214="DBFH - BG"),"10",IF(G214="Hochschule Dual","25",IF(ISERROR(FIND("BGJ",F214)),IF(B214&gt;=99500,VLOOKUP(B214,Maske!$I$23:$J$79,2,FALSE),VLOOKUP($E214,Maske!$I$19:$J$23,2,FALSE)),"06")))))))</f>
        <v>00</v>
      </c>
      <c r="B214" s="369">
        <v>48232</v>
      </c>
      <c r="C214" s="370" t="s">
        <v>809</v>
      </c>
      <c r="D214" s="371" t="str">
        <f t="shared" si="6"/>
        <v>0426</v>
      </c>
      <c r="E214" s="371" t="str">
        <f t="shared" si="7"/>
        <v>10</v>
      </c>
      <c r="F214" s="372" t="s">
        <v>838</v>
      </c>
      <c r="G214" s="368"/>
      <c r="H214" s="368"/>
      <c r="I214" s="368"/>
      <c r="J214" s="373">
        <v>13.7</v>
      </c>
      <c r="K214" s="368">
        <v>8.6999999999999993</v>
      </c>
      <c r="L214" s="368" t="s">
        <v>1562</v>
      </c>
      <c r="M214" s="368" t="s">
        <v>1594</v>
      </c>
      <c r="N214" s="368" t="s">
        <v>1822</v>
      </c>
      <c r="O214" s="454"/>
    </row>
    <row r="215" spans="1:15" ht="12" customHeight="1" x14ac:dyDescent="0.2">
      <c r="A215" s="368" t="str">
        <f>IF(OR(E215="00",E215=""),"",IF(OR(C215="3011.10",C215="3012.10",C215="3013.10"),"05",IF(OR(C215="3008.10",C215="3008.11"),"00",IF(C215="3003.10","07",IF(OR(G215="DBFH",G215="DBFH - BG"),"10",IF(G215="Hochschule Dual","25",IF(ISERROR(FIND("BGJ",F215)),IF(B215&gt;=99500,VLOOKUP(B215,Maske!$I$23:$J$79,2,FALSE),VLOOKUP($E215,Maske!$I$19:$J$23,2,FALSE)),"06")))))))</f>
        <v>00</v>
      </c>
      <c r="B215" s="369">
        <v>48232</v>
      </c>
      <c r="C215" s="370" t="s">
        <v>810</v>
      </c>
      <c r="D215" s="371" t="str">
        <f t="shared" si="6"/>
        <v>0426</v>
      </c>
      <c r="E215" s="371" t="str">
        <f t="shared" si="7"/>
        <v>11</v>
      </c>
      <c r="F215" s="372" t="s">
        <v>838</v>
      </c>
      <c r="G215" s="373"/>
      <c r="H215" s="373"/>
      <c r="I215" s="368"/>
      <c r="J215" s="373">
        <v>10.5</v>
      </c>
      <c r="K215" s="368">
        <v>6.8</v>
      </c>
      <c r="L215" s="368" t="s">
        <v>1562</v>
      </c>
      <c r="M215" s="368" t="s">
        <v>1594</v>
      </c>
      <c r="N215" s="368" t="s">
        <v>1822</v>
      </c>
      <c r="O215" s="454"/>
    </row>
    <row r="216" spans="1:15" ht="12" customHeight="1" x14ac:dyDescent="0.2">
      <c r="A216" s="368" t="str">
        <f>IF(OR(E216="00",E216=""),"",IF(OR(C216="3011.10",C216="3012.10",C216="3013.10"),"05",IF(OR(C216="3008.10",C216="3008.11"),"00",IF(C216="3003.10","07",IF(OR(G216="DBFH",G216="DBFH - BG"),"10",IF(G216="Hochschule Dual","25",IF(ISERROR(FIND("BGJ",F216)),IF(B216&gt;=99500,VLOOKUP(B216,Maske!$I$23:$J$79,2,FALSE),VLOOKUP($E216,Maske!$I$19:$J$23,2,FALSE)),"06")))))))</f>
        <v>00</v>
      </c>
      <c r="B216" s="369">
        <v>48232</v>
      </c>
      <c r="C216" s="370" t="s">
        <v>811</v>
      </c>
      <c r="D216" s="371" t="str">
        <f t="shared" si="6"/>
        <v>0426</v>
      </c>
      <c r="E216" s="371" t="str">
        <f t="shared" si="7"/>
        <v>12</v>
      </c>
      <c r="F216" s="372" t="s">
        <v>838</v>
      </c>
      <c r="G216" s="373"/>
      <c r="H216" s="373"/>
      <c r="I216" s="368"/>
      <c r="J216" s="373">
        <v>10.5</v>
      </c>
      <c r="K216" s="368">
        <v>7.8</v>
      </c>
      <c r="L216" s="368" t="s">
        <v>1562</v>
      </c>
      <c r="M216" s="368" t="s">
        <v>1594</v>
      </c>
      <c r="N216" s="368" t="s">
        <v>1823</v>
      </c>
      <c r="O216" s="454"/>
    </row>
    <row r="217" spans="1:15" ht="12" customHeight="1" x14ac:dyDescent="0.2">
      <c r="A217" s="368" t="str">
        <f>IF(OR(E217="00",E217=""),"",IF(OR(C217="3011.10",C217="3012.10",C217="3013.10"),"05",IF(OR(C217="3008.10",C217="3008.11"),"00",IF(C217="3003.10","07",IF(OR(G217="DBFH",G217="DBFH - BG"),"10",IF(G217="Hochschule Dual","25",IF(ISERROR(FIND("BGJ",F217)),IF(B217&gt;=99500,VLOOKUP(B217,Maske!$I$23:$J$79,2,FALSE),VLOOKUP($E217,Maske!$I$19:$J$23,2,FALSE)),"06")))))))</f>
        <v>00</v>
      </c>
      <c r="B217" s="369">
        <v>48801</v>
      </c>
      <c r="C217" s="370" t="s">
        <v>1904</v>
      </c>
      <c r="D217" s="371" t="str">
        <f t="shared" si="6"/>
        <v>0427</v>
      </c>
      <c r="E217" s="371" t="str">
        <f t="shared" si="7"/>
        <v>11</v>
      </c>
      <c r="F217" s="372" t="s">
        <v>843</v>
      </c>
      <c r="G217" s="368" t="s">
        <v>1951</v>
      </c>
      <c r="H217" s="368"/>
      <c r="I217" s="368"/>
      <c r="J217" s="373">
        <v>12.7</v>
      </c>
      <c r="K217" s="368">
        <v>8.1</v>
      </c>
      <c r="L217" s="368" t="s">
        <v>1562</v>
      </c>
      <c r="M217" s="368" t="s">
        <v>847</v>
      </c>
      <c r="N217" s="368" t="s">
        <v>1905</v>
      </c>
      <c r="O217" s="454"/>
    </row>
    <row r="218" spans="1:15" ht="12" customHeight="1" x14ac:dyDescent="0.2">
      <c r="A218" s="368" t="str">
        <f>IF(OR(E218="00",E218=""),"",IF(OR(C218="3011.10",C218="3012.10",C218="3013.10"),"05",IF(OR(C218="3008.10",C218="3008.11"),"00",IF(C218="3003.10","07",IF(OR(G218="DBFH",G218="DBFH - BG"),"10",IF(G218="Hochschule Dual","25",IF(ISERROR(FIND("BGJ",F218)),IF(B218&gt;=99500,VLOOKUP(B218,Maske!$I$23:$J$79,2,FALSE),VLOOKUP($E218,Maske!$I$19:$J$23,2,FALSE)),"06")))))))</f>
        <v>00</v>
      </c>
      <c r="B218" s="369">
        <v>48801</v>
      </c>
      <c r="C218" s="370" t="s">
        <v>1906</v>
      </c>
      <c r="D218" s="371" t="str">
        <f t="shared" si="6"/>
        <v>0427</v>
      </c>
      <c r="E218" s="371" t="str">
        <f t="shared" si="7"/>
        <v>12</v>
      </c>
      <c r="F218" s="372" t="s">
        <v>843</v>
      </c>
      <c r="G218" s="368" t="s">
        <v>1951</v>
      </c>
      <c r="H218" s="368"/>
      <c r="I218" s="368"/>
      <c r="J218" s="373">
        <v>12.7</v>
      </c>
      <c r="K218" s="368">
        <v>8.1</v>
      </c>
      <c r="L218" s="368" t="s">
        <v>1562</v>
      </c>
      <c r="M218" s="368" t="s">
        <v>847</v>
      </c>
      <c r="N218" s="368" t="s">
        <v>1905</v>
      </c>
      <c r="O218" s="454"/>
    </row>
    <row r="219" spans="1:15" ht="12" customHeight="1" x14ac:dyDescent="0.2">
      <c r="A219" s="368" t="str">
        <f>IF(OR(E219="00",E219=""),"",IF(OR(C219="3011.10",C219="3012.10",C219="3013.10"),"05",IF(OR(C219="3008.10",C219="3008.11"),"00",IF(C219="3003.10","07",IF(OR(G219="DBFH",G219="DBFH - BG"),"10",IF(G219="Hochschule Dual","25",IF(ISERROR(FIND("BGJ",F219)),IF(B219&gt;=99500,VLOOKUP(B219,Maske!$I$23:$J$79,2,FALSE),VLOOKUP($E219,Maske!$I$19:$J$23,2,FALSE)),"06")))))))</f>
        <v>00</v>
      </c>
      <c r="B219" s="369">
        <v>10101</v>
      </c>
      <c r="C219" s="370" t="s">
        <v>851</v>
      </c>
      <c r="D219" s="371" t="str">
        <f t="shared" si="6"/>
        <v>0430</v>
      </c>
      <c r="E219" s="371" t="str">
        <f t="shared" si="7"/>
        <v>10</v>
      </c>
      <c r="F219" s="372" t="s">
        <v>1421</v>
      </c>
      <c r="G219" s="373"/>
      <c r="H219" s="373"/>
      <c r="I219" s="368"/>
      <c r="J219" s="373">
        <v>12.7</v>
      </c>
      <c r="K219" s="368">
        <v>3.4</v>
      </c>
      <c r="L219" s="368" t="s">
        <v>1562</v>
      </c>
      <c r="M219" s="368" t="s">
        <v>852</v>
      </c>
      <c r="O219" s="454"/>
    </row>
    <row r="220" spans="1:15" ht="12" customHeight="1" x14ac:dyDescent="0.2">
      <c r="A220" s="368" t="str">
        <f>IF(OR(E220="00",E220=""),"",IF(OR(C220="3011.10",C220="3012.10",C220="3013.10"),"05",IF(OR(C220="3008.10",C220="3008.11"),"00",IF(C220="3003.10","07",IF(OR(G220="DBFH",G220="DBFH - BG"),"10",IF(G220="Hochschule Dual","25",IF(ISERROR(FIND("BGJ",F220)),IF(B220&gt;=99500,VLOOKUP(B220,Maske!$I$23:$J$79,2,FALSE),VLOOKUP($E220,Maske!$I$19:$J$23,2,FALSE)),"06")))))))</f>
        <v>00</v>
      </c>
      <c r="B220" s="369">
        <v>10101</v>
      </c>
      <c r="C220" s="370" t="s">
        <v>1399</v>
      </c>
      <c r="D220" s="371" t="str">
        <f t="shared" si="6"/>
        <v>0430</v>
      </c>
      <c r="E220" s="371" t="str">
        <f t="shared" si="7"/>
        <v>11</v>
      </c>
      <c r="F220" s="372" t="s">
        <v>1421</v>
      </c>
      <c r="G220" s="373"/>
      <c r="H220" s="373"/>
      <c r="I220" s="368"/>
      <c r="J220" s="373">
        <v>10.5</v>
      </c>
      <c r="K220" s="368">
        <v>2.7</v>
      </c>
      <c r="L220" s="368" t="s">
        <v>1562</v>
      </c>
      <c r="M220" s="368" t="s">
        <v>852</v>
      </c>
      <c r="O220" s="454"/>
    </row>
    <row r="221" spans="1:15" ht="12" customHeight="1" x14ac:dyDescent="0.2">
      <c r="A221" s="368" t="str">
        <f>IF(OR(E221="00",E221=""),"",IF(OR(C221="3011.10",C221="3012.10",C221="3013.10"),"05",IF(OR(C221="3008.10",C221="3008.11"),"00",IF(C221="3003.10","07",IF(OR(G221="DBFH",G221="DBFH - BG"),"10",IF(G221="Hochschule Dual","25",IF(ISERROR(FIND("BGJ",F221)),IF(B221&gt;=99500,VLOOKUP(B221,Maske!$I$23:$J$79,2,FALSE),VLOOKUP($E221,Maske!$I$19:$J$23,2,FALSE)),"06")))))))</f>
        <v>00</v>
      </c>
      <c r="B221" s="369">
        <v>10101</v>
      </c>
      <c r="C221" s="370" t="s">
        <v>1045</v>
      </c>
      <c r="D221" s="371" t="str">
        <f t="shared" si="6"/>
        <v>0430</v>
      </c>
      <c r="E221" s="371" t="str">
        <f t="shared" si="7"/>
        <v>12</v>
      </c>
      <c r="F221" s="372" t="s">
        <v>1421</v>
      </c>
      <c r="G221" s="373"/>
      <c r="H221" s="373"/>
      <c r="I221" s="368"/>
      <c r="J221" s="373">
        <v>10.5</v>
      </c>
      <c r="K221" s="368">
        <v>2.7</v>
      </c>
      <c r="L221" s="368" t="s">
        <v>1562</v>
      </c>
      <c r="M221" s="368" t="s">
        <v>852</v>
      </c>
      <c r="O221" s="454"/>
    </row>
    <row r="222" spans="1:15" ht="12" customHeight="1" x14ac:dyDescent="0.2">
      <c r="A222" s="368" t="str">
        <f>IF(OR(E222="00",E222=""),"",IF(OR(C222="3011.10",C222="3012.10",C222="3013.10"),"05",IF(OR(C222="3008.10",C222="3008.11"),"00",IF(C222="3003.10","07",IF(OR(G222="DBFH",G222="DBFH - BG"),"10",IF(G222="Hochschule Dual","25",IF(ISERROR(FIND("BGJ",F222)),IF(B222&gt;=99500,VLOOKUP(B222,Maske!$I$23:$J$79,2,FALSE),VLOOKUP($E222,Maske!$I$19:$J$23,2,FALSE)),"06")))))))</f>
        <v>00</v>
      </c>
      <c r="B222" s="369">
        <v>10102</v>
      </c>
      <c r="C222" s="370" t="s">
        <v>851</v>
      </c>
      <c r="D222" s="371" t="str">
        <f t="shared" si="6"/>
        <v>0430</v>
      </c>
      <c r="E222" s="371" t="str">
        <f t="shared" si="7"/>
        <v>10</v>
      </c>
      <c r="F222" s="372" t="s">
        <v>1423</v>
      </c>
      <c r="G222" s="373"/>
      <c r="H222" s="373"/>
      <c r="I222" s="368"/>
      <c r="J222" s="373">
        <v>12.7</v>
      </c>
      <c r="K222" s="368">
        <v>3.4</v>
      </c>
      <c r="L222" s="368" t="s">
        <v>1562</v>
      </c>
      <c r="M222" s="368" t="s">
        <v>852</v>
      </c>
      <c r="O222" s="454"/>
    </row>
    <row r="223" spans="1:15" ht="12" customHeight="1" x14ac:dyDescent="0.2">
      <c r="A223" s="368" t="str">
        <f>IF(OR(E223="00",E223=""),"",IF(OR(C223="3011.10",C223="3012.10",C223="3013.10"),"05",IF(OR(C223="3008.10",C223="3008.11"),"00",IF(C223="3003.10","07",IF(OR(G223="DBFH",G223="DBFH - BG"),"10",IF(G223="Hochschule Dual","25",IF(ISERROR(FIND("BGJ",F223)),IF(B223&gt;=99500,VLOOKUP(B223,Maske!$I$23:$J$79,2,FALSE),VLOOKUP($E223,Maske!$I$19:$J$23,2,FALSE)),"06")))))))</f>
        <v>00</v>
      </c>
      <c r="B223" s="369">
        <v>10102</v>
      </c>
      <c r="C223" s="370" t="s">
        <v>1399</v>
      </c>
      <c r="D223" s="371" t="str">
        <f t="shared" si="6"/>
        <v>0430</v>
      </c>
      <c r="E223" s="371" t="str">
        <f t="shared" si="7"/>
        <v>11</v>
      </c>
      <c r="F223" s="372" t="s">
        <v>1423</v>
      </c>
      <c r="G223" s="373"/>
      <c r="H223" s="373"/>
      <c r="I223" s="368"/>
      <c r="J223" s="373">
        <v>10.5</v>
      </c>
      <c r="K223" s="368">
        <v>2.7</v>
      </c>
      <c r="L223" s="368" t="s">
        <v>1562</v>
      </c>
      <c r="M223" s="368" t="s">
        <v>852</v>
      </c>
      <c r="O223" s="454"/>
    </row>
    <row r="224" spans="1:15" ht="12" customHeight="1" x14ac:dyDescent="0.2">
      <c r="A224" s="368" t="str">
        <f>IF(OR(E224="00",E224=""),"",IF(OR(C224="3011.10",C224="3012.10",C224="3013.10"),"05",IF(OR(C224="3008.10",C224="3008.11"),"00",IF(C224="3003.10","07",IF(OR(G224="DBFH",G224="DBFH - BG"),"10",IF(G224="Hochschule Dual","25",IF(ISERROR(FIND("BGJ",F224)),IF(B224&gt;=99500,VLOOKUP(B224,Maske!$I$23:$J$79,2,FALSE),VLOOKUP($E224,Maske!$I$19:$J$23,2,FALSE)),"06")))))))</f>
        <v>00</v>
      </c>
      <c r="B224" s="369">
        <v>10102</v>
      </c>
      <c r="C224" s="370" t="s">
        <v>1422</v>
      </c>
      <c r="D224" s="371" t="str">
        <f t="shared" si="6"/>
        <v>0431</v>
      </c>
      <c r="E224" s="371" t="str">
        <f t="shared" si="7"/>
        <v>12</v>
      </c>
      <c r="F224" s="372" t="s">
        <v>1423</v>
      </c>
      <c r="G224" s="373"/>
      <c r="H224" s="373"/>
      <c r="I224" s="368"/>
      <c r="J224" s="373">
        <v>10.5</v>
      </c>
      <c r="K224" s="368">
        <v>4.3</v>
      </c>
      <c r="L224" s="368" t="s">
        <v>1562</v>
      </c>
      <c r="M224" s="368" t="s">
        <v>852</v>
      </c>
      <c r="O224" s="454"/>
    </row>
    <row r="225" spans="1:15" ht="12" customHeight="1" x14ac:dyDescent="0.2">
      <c r="A225" s="368" t="str">
        <f>IF(OR(E225="00",E225=""),"",IF(OR(C225="3011.10",C225="3012.10",C225="3013.10"),"05",IF(OR(C225="3008.10",C225="3008.11"),"00",IF(C225="3003.10","07",IF(OR(G225="DBFH",G225="DBFH - BG"),"10",IF(G225="Hochschule Dual","25",IF(ISERROR(FIND("BGJ",F225)),IF(B225&gt;=99500,VLOOKUP(B225,Maske!$I$23:$J$79,2,FALSE),VLOOKUP($E225,Maske!$I$19:$J$23,2,FALSE)),"06")))))))</f>
        <v>00</v>
      </c>
      <c r="B225" s="369">
        <v>10111</v>
      </c>
      <c r="C225" s="370" t="s">
        <v>853</v>
      </c>
      <c r="D225" s="371" t="str">
        <f t="shared" si="6"/>
        <v>0441</v>
      </c>
      <c r="E225" s="371" t="str">
        <f t="shared" si="7"/>
        <v>10</v>
      </c>
      <c r="F225" s="372" t="s">
        <v>854</v>
      </c>
      <c r="G225" s="373"/>
      <c r="H225" s="373"/>
      <c r="I225" s="368"/>
      <c r="J225" s="373">
        <v>10.5</v>
      </c>
      <c r="K225" s="368">
        <v>2.7</v>
      </c>
      <c r="L225" s="368" t="s">
        <v>1562</v>
      </c>
      <c r="M225" s="368" t="s">
        <v>855</v>
      </c>
      <c r="O225" s="454"/>
    </row>
    <row r="226" spans="1:15" ht="12" customHeight="1" x14ac:dyDescent="0.2">
      <c r="A226" s="368" t="str">
        <f>IF(OR(E226="00",E226=""),"",IF(OR(C226="3011.10",C226="3012.10",C226="3013.10"),"05",IF(OR(C226="3008.10",C226="3008.11"),"00",IF(C226="3003.10","07",IF(OR(G226="DBFH",G226="DBFH - BG"),"10",IF(G226="Hochschule Dual","25",IF(ISERROR(FIND("BGJ",F226)),IF(B226&gt;=99500,VLOOKUP(B226,Maske!$I$23:$J$79,2,FALSE),VLOOKUP($E226,Maske!$I$19:$J$23,2,FALSE)),"06")))))))</f>
        <v>00</v>
      </c>
      <c r="B226" s="369">
        <v>10111</v>
      </c>
      <c r="C226" s="370" t="s">
        <v>1400</v>
      </c>
      <c r="D226" s="371" t="str">
        <f t="shared" si="6"/>
        <v>0441</v>
      </c>
      <c r="E226" s="371" t="str">
        <f t="shared" si="7"/>
        <v>11</v>
      </c>
      <c r="F226" s="372" t="s">
        <v>854</v>
      </c>
      <c r="G226" s="373"/>
      <c r="H226" s="373"/>
      <c r="I226" s="368"/>
      <c r="J226" s="373">
        <v>10.5</v>
      </c>
      <c r="K226" s="368">
        <v>2.7</v>
      </c>
      <c r="L226" s="368" t="s">
        <v>1562</v>
      </c>
      <c r="M226" s="368" t="s">
        <v>855</v>
      </c>
      <c r="O226" s="454"/>
    </row>
    <row r="227" spans="1:15" ht="12" customHeight="1" x14ac:dyDescent="0.2">
      <c r="A227" s="368" t="str">
        <f>IF(OR(E227="00",E227=""),"",IF(OR(C227="3011.10",C227="3012.10",C227="3013.10"),"05",IF(OR(C227="3008.10",C227="3008.11"),"00",IF(C227="3003.10","07",IF(OR(G227="DBFH",G227="DBFH - BG"),"10",IF(G227="Hochschule Dual","25",IF(ISERROR(FIND("BGJ",F227)),IF(B227&gt;=99500,VLOOKUP(B227,Maske!$I$23:$J$79,2,FALSE),VLOOKUP($E227,Maske!$I$19:$J$23,2,FALSE)),"06")))))))</f>
        <v>00</v>
      </c>
      <c r="B227" s="369">
        <v>10111</v>
      </c>
      <c r="C227" s="370" t="s">
        <v>1046</v>
      </c>
      <c r="D227" s="371" t="str">
        <f t="shared" si="6"/>
        <v>0441</v>
      </c>
      <c r="E227" s="371" t="str">
        <f t="shared" si="7"/>
        <v>12</v>
      </c>
      <c r="F227" s="372" t="s">
        <v>854</v>
      </c>
      <c r="G227" s="368"/>
      <c r="H227" s="368"/>
      <c r="I227" s="368"/>
      <c r="J227" s="373">
        <v>10.5</v>
      </c>
      <c r="K227" s="368">
        <v>2.7</v>
      </c>
      <c r="L227" s="368" t="s">
        <v>1562</v>
      </c>
      <c r="M227" s="368" t="s">
        <v>855</v>
      </c>
      <c r="O227" s="454"/>
    </row>
    <row r="228" spans="1:15" ht="12" customHeight="1" x14ac:dyDescent="0.2">
      <c r="A228" s="368" t="str">
        <f>IF(OR(E228="00",E228=""),"",IF(OR(C228="3011.10",C228="3012.10",C228="3013.10"),"05",IF(OR(C228="3008.10",C228="3008.11"),"00",IF(C228="3003.10","07",IF(OR(G228="DBFH",G228="DBFH - BG"),"10",IF(G228="Hochschule Dual","25",IF(ISERROR(FIND("BGJ",F228)),IF(B228&gt;=99500,VLOOKUP(B228,Maske!$I$23:$J$79,2,FALSE),VLOOKUP($E228,Maske!$I$19:$J$23,2,FALSE)),"06")))))))</f>
        <v>10</v>
      </c>
      <c r="B228" s="369">
        <v>80411</v>
      </c>
      <c r="C228" s="370" t="s">
        <v>582</v>
      </c>
      <c r="D228" s="371" t="str">
        <f t="shared" si="6"/>
        <v>0442</v>
      </c>
      <c r="E228" s="371" t="str">
        <f t="shared" si="7"/>
        <v>10</v>
      </c>
      <c r="F228" s="372" t="s">
        <v>857</v>
      </c>
      <c r="G228" s="368" t="s">
        <v>1013</v>
      </c>
      <c r="H228" s="368">
        <v>18</v>
      </c>
      <c r="I228" s="368">
        <v>6</v>
      </c>
      <c r="J228" s="368">
        <v>18.7</v>
      </c>
      <c r="K228" s="368">
        <v>6.7</v>
      </c>
      <c r="L228" s="368" t="s">
        <v>1562</v>
      </c>
      <c r="M228" s="368"/>
      <c r="N228" s="368" t="s">
        <v>1013</v>
      </c>
      <c r="O228" s="454"/>
    </row>
    <row r="229" spans="1:15" s="480" customFormat="1" ht="12" customHeight="1" x14ac:dyDescent="0.2">
      <c r="A229" s="368" t="str">
        <f>IF(OR(E229="00",E229=""),"",IF(OR(C229="3011.10",C229="3012.10",C229="3013.10"),"05",IF(OR(C229="3008.10",C229="3008.11"),"00",IF(C229="3003.10","07",IF(OR(G229="DBFH",G229="DBFH - BG"),"10",IF(G229="Hochschule Dual","25",IF(ISERROR(FIND("BGJ",F229)),IF(B229&gt;=99500,VLOOKUP(B229,Maske!$I$23:$J$79,2,FALSE),VLOOKUP($E229,Maske!$I$19:$J$23,2,FALSE)),"06")))))))</f>
        <v>10</v>
      </c>
      <c r="B229" s="369">
        <v>80411</v>
      </c>
      <c r="C229" s="370" t="s">
        <v>583</v>
      </c>
      <c r="D229" s="371" t="str">
        <f t="shared" si="6"/>
        <v>0442</v>
      </c>
      <c r="E229" s="371" t="str">
        <f t="shared" si="7"/>
        <v>11</v>
      </c>
      <c r="F229" s="372" t="s">
        <v>857</v>
      </c>
      <c r="G229" s="368" t="s">
        <v>1013</v>
      </c>
      <c r="H229" s="368">
        <v>18</v>
      </c>
      <c r="I229" s="368">
        <v>5</v>
      </c>
      <c r="J229" s="368">
        <v>18.7</v>
      </c>
      <c r="K229" s="368">
        <v>4.5999999999999996</v>
      </c>
      <c r="L229" s="368" t="s">
        <v>1562</v>
      </c>
      <c r="M229" s="368"/>
      <c r="N229" s="368" t="s">
        <v>1013</v>
      </c>
      <c r="O229" s="479"/>
    </row>
    <row r="230" spans="1:15" s="480" customFormat="1" ht="12" customHeight="1" x14ac:dyDescent="0.2">
      <c r="A230" s="368" t="str">
        <f>IF(OR(E230="00",E230=""),"",IF(OR(C230="3011.10",C230="3012.10",C230="3013.10"),"05",IF(OR(C230="3008.10",C230="3008.11"),"00",IF(C230="3003.10","07",IF(OR(G230="DBFH",G230="DBFH - BG"),"10",IF(G230="Hochschule Dual","25",IF(ISERROR(FIND("BGJ",F230)),IF(B230&gt;=99500,VLOOKUP(B230,Maske!$I$23:$J$79,2,FALSE),VLOOKUP($E230,Maske!$I$19:$J$23,2,FALSE)),"06")))))))</f>
        <v>10</v>
      </c>
      <c r="B230" s="369">
        <v>80411</v>
      </c>
      <c r="C230" s="370" t="s">
        <v>584</v>
      </c>
      <c r="D230" s="371" t="str">
        <f t="shared" si="6"/>
        <v>0442</v>
      </c>
      <c r="E230" s="371" t="str">
        <f t="shared" si="7"/>
        <v>12</v>
      </c>
      <c r="F230" s="372" t="s">
        <v>857</v>
      </c>
      <c r="G230" s="368" t="s">
        <v>1013</v>
      </c>
      <c r="H230" s="368">
        <v>8.1999999999999993</v>
      </c>
      <c r="I230" s="368">
        <v>1.8</v>
      </c>
      <c r="J230" s="368">
        <v>7.3</v>
      </c>
      <c r="K230" s="368">
        <v>1.7</v>
      </c>
      <c r="L230" s="368" t="s">
        <v>1562</v>
      </c>
      <c r="M230" s="368"/>
      <c r="N230" s="368" t="s">
        <v>1013</v>
      </c>
      <c r="O230" s="479"/>
    </row>
    <row r="231" spans="1:15" s="480" customFormat="1" ht="12" customHeight="1" x14ac:dyDescent="0.2">
      <c r="A231" s="368" t="str">
        <f>IF(OR(E231="00",E231=""),"",IF(OR(C231="3011.10",C231="3012.10",C231="3013.10"),"05",IF(OR(C231="3008.10",C231="3008.11"),"00",IF(C231="3003.10","07",IF(OR(G231="DBFH",G231="DBFH - BG"),"10",IF(G231="Hochschule Dual","25",IF(ISERROR(FIND("BGJ",F231)),IF(B231&gt;=99500,VLOOKUP(B231,Maske!$I$23:$J$79,2,FALSE),VLOOKUP($E231,Maske!$I$19:$J$23,2,FALSE)),"06")))))))</f>
        <v>00</v>
      </c>
      <c r="B231" s="369">
        <v>80411</v>
      </c>
      <c r="C231" s="370" t="s">
        <v>856</v>
      </c>
      <c r="D231" s="371" t="str">
        <f t="shared" si="6"/>
        <v>0443</v>
      </c>
      <c r="E231" s="371" t="str">
        <f t="shared" si="7"/>
        <v>10</v>
      </c>
      <c r="F231" s="372" t="s">
        <v>857</v>
      </c>
      <c r="G231" s="373"/>
      <c r="H231" s="373"/>
      <c r="I231" s="368"/>
      <c r="J231" s="373">
        <v>12.7</v>
      </c>
      <c r="K231" s="368">
        <v>3.2</v>
      </c>
      <c r="L231" s="368" t="s">
        <v>1562</v>
      </c>
      <c r="M231" s="368" t="s">
        <v>858</v>
      </c>
      <c r="N231" s="368"/>
      <c r="O231" s="479"/>
    </row>
    <row r="232" spans="1:15" s="480" customFormat="1" ht="12" customHeight="1" x14ac:dyDescent="0.2">
      <c r="A232" s="368" t="str">
        <f>IF(OR(E232="00",E232=""),"",IF(OR(C232="3011.10",C232="3012.10",C232="3013.10"),"05",IF(OR(C232="3008.10",C232="3008.11"),"00",IF(C232="3003.10","07",IF(OR(G232="DBFH",G232="DBFH - BG"),"10",IF(G232="Hochschule Dual","25",IF(ISERROR(FIND("BGJ",F232)),IF(B232&gt;=99500,VLOOKUP(B232,Maske!$I$23:$J$79,2,FALSE),VLOOKUP($E232,Maske!$I$19:$J$23,2,FALSE)),"06")))))))</f>
        <v>00</v>
      </c>
      <c r="B232" s="369">
        <v>80411</v>
      </c>
      <c r="C232" s="370" t="s">
        <v>1401</v>
      </c>
      <c r="D232" s="371" t="str">
        <f t="shared" si="6"/>
        <v>0443</v>
      </c>
      <c r="E232" s="371" t="str">
        <f t="shared" si="7"/>
        <v>11</v>
      </c>
      <c r="F232" s="372" t="s">
        <v>857</v>
      </c>
      <c r="G232" s="373"/>
      <c r="H232" s="373"/>
      <c r="I232" s="368"/>
      <c r="J232" s="373">
        <v>10.5</v>
      </c>
      <c r="K232" s="368">
        <v>3.2</v>
      </c>
      <c r="L232" s="368" t="s">
        <v>1562</v>
      </c>
      <c r="M232" s="368" t="s">
        <v>858</v>
      </c>
      <c r="N232" s="368"/>
      <c r="O232" s="479"/>
    </row>
    <row r="233" spans="1:15" s="480" customFormat="1" ht="12" customHeight="1" x14ac:dyDescent="0.2">
      <c r="A233" s="368" t="str">
        <f>IF(OR(E233="00",E233=""),"",IF(OR(C233="3011.10",C233="3012.10",C233="3013.10"),"05",IF(OR(C233="3008.10",C233="3008.11"),"00",IF(C233="3003.10","07",IF(OR(G233="DBFH",G233="DBFH - BG"),"10",IF(G233="Hochschule Dual","25",IF(ISERROR(FIND("BGJ",F233)),IF(B233&gt;=99500,VLOOKUP(B233,Maske!$I$23:$J$79,2,FALSE),VLOOKUP($E233,Maske!$I$19:$J$23,2,FALSE)),"06")))))))</f>
        <v>00</v>
      </c>
      <c r="B233" s="369">
        <v>80411</v>
      </c>
      <c r="C233" s="370" t="s">
        <v>1047</v>
      </c>
      <c r="D233" s="371" t="str">
        <f t="shared" si="6"/>
        <v>0443</v>
      </c>
      <c r="E233" s="371" t="str">
        <f t="shared" si="7"/>
        <v>12</v>
      </c>
      <c r="F233" s="372" t="s">
        <v>857</v>
      </c>
      <c r="G233" s="368"/>
      <c r="H233" s="368"/>
      <c r="I233" s="368"/>
      <c r="J233" s="373">
        <v>10.5</v>
      </c>
      <c r="K233" s="368">
        <v>3.2</v>
      </c>
      <c r="L233" s="368" t="s">
        <v>1562</v>
      </c>
      <c r="M233" s="368" t="s">
        <v>858</v>
      </c>
      <c r="N233" s="368"/>
      <c r="O233" s="479"/>
    </row>
    <row r="234" spans="1:15" s="480" customFormat="1" ht="12" customHeight="1" x14ac:dyDescent="0.2">
      <c r="A234" s="368" t="str">
        <f>IF(OR(E234="00",E234=""),"",IF(OR(C234="3011.10",C234="3012.10",C234="3013.10"),"05",IF(OR(C234="3008.10",C234="3008.11"),"00",IF(C234="3003.10","07",IF(OR(G234="DBFH",G234="DBFH - BG"),"10",IF(G234="Hochschule Dual","25",IF(ISERROR(FIND("BGJ",F234)),IF(B234&gt;=99500,VLOOKUP(B234,Maske!$I$23:$J$79,2,FALSE),VLOOKUP($E234,Maske!$I$19:$J$23,2,FALSE)),"06")))))))</f>
        <v>00</v>
      </c>
      <c r="B234" s="369">
        <v>48402</v>
      </c>
      <c r="C234" s="370" t="s">
        <v>859</v>
      </c>
      <c r="D234" s="371" t="str">
        <f t="shared" si="6"/>
        <v>0444</v>
      </c>
      <c r="E234" s="371" t="str">
        <f t="shared" si="7"/>
        <v>10</v>
      </c>
      <c r="F234" s="372" t="s">
        <v>1021</v>
      </c>
      <c r="G234" s="373"/>
      <c r="H234" s="373"/>
      <c r="I234" s="368"/>
      <c r="J234" s="373">
        <v>12.7</v>
      </c>
      <c r="K234" s="368">
        <v>3</v>
      </c>
      <c r="L234" s="368" t="s">
        <v>1562</v>
      </c>
      <c r="M234" s="368" t="s">
        <v>860</v>
      </c>
      <c r="N234" s="368"/>
      <c r="O234" s="479"/>
    </row>
    <row r="235" spans="1:15" ht="12" customHeight="1" x14ac:dyDescent="0.2">
      <c r="A235" s="368" t="str">
        <f>IF(OR(E235="00",E235=""),"",IF(OR(C235="3011.10",C235="3012.10",C235="3013.10"),"05",IF(OR(C235="3008.10",C235="3008.11"),"00",IF(C235="3003.10","07",IF(OR(G235="DBFH",G235="DBFH - BG"),"10",IF(G235="Hochschule Dual","25",IF(ISERROR(FIND("BGJ",F235)),IF(B235&gt;=99500,VLOOKUP(B235,Maske!$I$23:$J$79,2,FALSE),VLOOKUP($E235,Maske!$I$19:$J$23,2,FALSE)),"06")))))))</f>
        <v>00</v>
      </c>
      <c r="B235" s="369">
        <v>48402</v>
      </c>
      <c r="C235" s="370" t="s">
        <v>1402</v>
      </c>
      <c r="D235" s="371" t="str">
        <f t="shared" si="6"/>
        <v>0444</v>
      </c>
      <c r="E235" s="371" t="str">
        <f t="shared" si="7"/>
        <v>11</v>
      </c>
      <c r="F235" s="372" t="s">
        <v>1021</v>
      </c>
      <c r="G235" s="373"/>
      <c r="H235" s="373"/>
      <c r="I235" s="368"/>
      <c r="J235" s="373">
        <v>12.7</v>
      </c>
      <c r="K235" s="368">
        <v>3</v>
      </c>
      <c r="L235" s="368" t="s">
        <v>1562</v>
      </c>
      <c r="M235" s="368" t="s">
        <v>860</v>
      </c>
      <c r="O235" s="454"/>
    </row>
    <row r="236" spans="1:15" ht="13.15" customHeight="1" x14ac:dyDescent="0.2">
      <c r="A236" s="368" t="str">
        <f>IF(OR(E236="00",E236=""),"",IF(OR(C236="3011.10",C236="3012.10",C236="3013.10"),"05",IF(OR(C236="3008.10",C236="3008.11"),"00",IF(C236="3003.10","07",IF(OR(G236="DBFH",G236="DBFH - BG"),"10",IF(G236="Hochschule Dual","25",IF(ISERROR(FIND("BGJ",F236)),IF(B236&gt;=99500,VLOOKUP(B236,Maske!$I$23:$J$79,2,FALSE),VLOOKUP($E236,Maske!$I$19:$J$23,2,FALSE)),"06")))))))</f>
        <v>00</v>
      </c>
      <c r="B236" s="369">
        <v>48402</v>
      </c>
      <c r="C236" s="370" t="s">
        <v>1048</v>
      </c>
      <c r="D236" s="371" t="str">
        <f t="shared" si="6"/>
        <v>0444</v>
      </c>
      <c r="E236" s="371" t="str">
        <f t="shared" si="7"/>
        <v>12</v>
      </c>
      <c r="F236" s="372" t="s">
        <v>1021</v>
      </c>
      <c r="G236" s="368"/>
      <c r="H236" s="368"/>
      <c r="I236" s="368"/>
      <c r="J236" s="373">
        <v>11.6</v>
      </c>
      <c r="K236" s="368">
        <v>2.7</v>
      </c>
      <c r="L236" s="368" t="s">
        <v>1562</v>
      </c>
      <c r="M236" s="368" t="s">
        <v>860</v>
      </c>
      <c r="O236" s="454"/>
    </row>
    <row r="237" spans="1:15" ht="13.15" customHeight="1" x14ac:dyDescent="0.2">
      <c r="A237" s="368" t="str">
        <f>IF(OR(E237="00",E237=""),"",IF(OR(C237="3011.10",C237="3012.10",C237="3013.10"),"05",IF(OR(C237="3008.10",C237="3008.11"),"00",IF(C237="3003.10","07",IF(OR(G237="DBFH",G237="DBFH - BG"),"10",IF(G237="Hochschule Dual","25",IF(ISERROR(FIND("BGJ",F237)),IF(B237&gt;=99500,VLOOKUP(B237,Maske!$I$23:$J$79,2,FALSE),VLOOKUP($E237,Maske!$I$19:$J$23,2,FALSE)),"06")))))))</f>
        <v>00</v>
      </c>
      <c r="B237" s="369">
        <v>44201</v>
      </c>
      <c r="C237" s="370" t="s">
        <v>861</v>
      </c>
      <c r="D237" s="371" t="str">
        <f t="shared" si="6"/>
        <v>0445</v>
      </c>
      <c r="E237" s="371" t="str">
        <f t="shared" si="7"/>
        <v>10</v>
      </c>
      <c r="F237" s="372" t="s">
        <v>1768</v>
      </c>
      <c r="G237" s="373"/>
      <c r="H237" s="373"/>
      <c r="I237" s="368"/>
      <c r="J237" s="373">
        <v>13.7</v>
      </c>
      <c r="K237" s="368">
        <v>2.8</v>
      </c>
      <c r="L237" s="368" t="s">
        <v>1562</v>
      </c>
      <c r="M237" s="368"/>
      <c r="O237" s="454"/>
    </row>
    <row r="238" spans="1:15" ht="12" customHeight="1" x14ac:dyDescent="0.2">
      <c r="A238" s="368" t="str">
        <f>IF(OR(E238="00",E238=""),"",IF(OR(C238="3011.10",C238="3012.10",C238="3013.10"),"05",IF(OR(C238="3008.10",C238="3008.11"),"00",IF(C238="3003.10","07",IF(OR(G238="DBFH",G238="DBFH - BG"),"10",IF(G238="Hochschule Dual","25",IF(ISERROR(FIND("BGJ",F238)),IF(B238&gt;=99500,VLOOKUP(B238,Maske!$I$23:$J$79,2,FALSE),VLOOKUP($E238,Maske!$I$19:$J$23,2,FALSE)),"06")))))))</f>
        <v>00</v>
      </c>
      <c r="B238" s="369">
        <v>11212</v>
      </c>
      <c r="C238" s="370" t="s">
        <v>861</v>
      </c>
      <c r="D238" s="371" t="str">
        <f t="shared" si="6"/>
        <v>0445</v>
      </c>
      <c r="E238" s="371" t="str">
        <f t="shared" si="7"/>
        <v>10</v>
      </c>
      <c r="F238" s="372" t="s">
        <v>862</v>
      </c>
      <c r="G238" s="373"/>
      <c r="H238" s="373"/>
      <c r="I238" s="368"/>
      <c r="J238" s="373">
        <v>13.7</v>
      </c>
      <c r="K238" s="368">
        <v>2.8</v>
      </c>
      <c r="L238" s="368" t="s">
        <v>1562</v>
      </c>
      <c r="M238" s="368" t="s">
        <v>1591</v>
      </c>
      <c r="O238" s="454"/>
    </row>
    <row r="239" spans="1:15" x14ac:dyDescent="0.2">
      <c r="A239" s="368" t="str">
        <f>IF(OR(E239="00",E239=""),"",IF(OR(C239="3011.10",C239="3012.10",C239="3013.10"),"05",IF(OR(C239="3008.10",C239="3008.11"),"00",IF(C239="3003.10","07",IF(OR(G239="DBFH",G239="DBFH - BG"),"10",IF(G239="Hochschule Dual","25",IF(ISERROR(FIND("BGJ",F239)),IF(B239&gt;=99500,VLOOKUP(B239,Maske!$I$23:$J$79,2,FALSE),VLOOKUP($E239,Maske!$I$19:$J$23,2,FALSE)),"06")))))))</f>
        <v>00</v>
      </c>
      <c r="B239" s="369">
        <v>11212</v>
      </c>
      <c r="C239" s="370" t="s">
        <v>1403</v>
      </c>
      <c r="D239" s="371" t="str">
        <f t="shared" si="6"/>
        <v>0445</v>
      </c>
      <c r="E239" s="371" t="str">
        <f t="shared" si="7"/>
        <v>11</v>
      </c>
      <c r="F239" s="372" t="s">
        <v>862</v>
      </c>
      <c r="G239" s="373"/>
      <c r="H239" s="373"/>
      <c r="I239" s="368"/>
      <c r="J239" s="373">
        <v>10.5</v>
      </c>
      <c r="K239" s="368">
        <v>2.7</v>
      </c>
      <c r="L239" s="368" t="s">
        <v>1562</v>
      </c>
      <c r="M239" s="368" t="s">
        <v>1591</v>
      </c>
      <c r="O239" s="454"/>
    </row>
    <row r="240" spans="1:15" x14ac:dyDescent="0.2">
      <c r="A240" s="368" t="str">
        <f>IF(OR(E240="00",E240=""),"",IF(OR(C240="3011.10",C240="3012.10",C240="3013.10"),"05",IF(OR(C240="3008.10",C240="3008.11"),"00",IF(C240="3003.10","07",IF(OR(G240="DBFH",G240="DBFH - BG"),"10",IF(G240="Hochschule Dual","25",IF(ISERROR(FIND("BGJ",F240)),IF(B240&gt;=99500,VLOOKUP(B240,Maske!$I$23:$J$79,2,FALSE),VLOOKUP($E240,Maske!$I$19:$J$23,2,FALSE)),"06")))))))</f>
        <v>00</v>
      </c>
      <c r="B240" s="369">
        <v>11212</v>
      </c>
      <c r="C240" s="370" t="s">
        <v>1049</v>
      </c>
      <c r="D240" s="371" t="str">
        <f t="shared" si="6"/>
        <v>0445</v>
      </c>
      <c r="E240" s="371" t="str">
        <f t="shared" si="7"/>
        <v>12</v>
      </c>
      <c r="F240" s="372" t="s">
        <v>862</v>
      </c>
      <c r="G240" s="373"/>
      <c r="H240" s="373"/>
      <c r="I240" s="368"/>
      <c r="J240" s="373">
        <v>10.5</v>
      </c>
      <c r="K240" s="368">
        <v>2.7</v>
      </c>
      <c r="L240" s="368" t="s">
        <v>1562</v>
      </c>
      <c r="M240" s="368" t="s">
        <v>1591</v>
      </c>
      <c r="O240" s="454"/>
    </row>
    <row r="241" spans="1:15" s="217" customFormat="1" ht="12" customHeight="1" x14ac:dyDescent="0.2">
      <c r="A241" s="214" t="str">
        <f>IF(OR(E241="00",E241=""),"",IF(OR(C241="3011.10",C241="3012.10",C241="3013.10"),"05",IF(OR(C241="3008.10",C241="3008.11"),"00",IF(C241="3003.10","07",IF(OR(G241="DBFH",G241="DBFH - BG"),"10",IF(G241="Hochschule Dual","25",IF(ISERROR(FIND("BGJ",F241)),IF(B241&gt;=99500,VLOOKUP(B241,Maske!$I$23:$J$79,2,FALSE),VLOOKUP($E241,Maske!$I$19:$J$23,2,FALSE)),"06")))))))</f>
        <v>00</v>
      </c>
      <c r="B241" s="210">
        <v>44013</v>
      </c>
      <c r="C241" s="211" t="s">
        <v>861</v>
      </c>
      <c r="D241" s="212" t="str">
        <f t="shared" si="6"/>
        <v>0445</v>
      </c>
      <c r="E241" s="212" t="str">
        <f t="shared" si="7"/>
        <v>10</v>
      </c>
      <c r="F241" s="213" t="s">
        <v>2427</v>
      </c>
      <c r="G241" s="215"/>
      <c r="H241" s="215"/>
      <c r="I241" s="214"/>
      <c r="J241" s="215">
        <v>13.7</v>
      </c>
      <c r="K241" s="214">
        <v>2.8</v>
      </c>
      <c r="L241" s="214" t="s">
        <v>1562</v>
      </c>
      <c r="M241" s="214"/>
      <c r="N241" s="214"/>
      <c r="O241" s="459"/>
    </row>
    <row r="242" spans="1:15" s="217" customFormat="1" x14ac:dyDescent="0.2">
      <c r="A242" s="368" t="str">
        <f>IF(OR(E242="00",E242=""),"",IF(OR(C242="3011.10",C242="3012.10",C242="3013.10"),"05",IF(OR(C242="3008.10",C242="3008.11"),"00",IF(C242="3003.10","07",IF(OR(G242="DBFH",G242="DBFH - BG"),"10",IF(G242="Hochschule Dual","25",IF(ISERROR(FIND("BGJ",F242)),IF(B242&gt;=99500,VLOOKUP(B242,Maske!$I$23:$J$79,2,FALSE),VLOOKUP($E242,Maske!$I$19:$J$23,2,FALSE)),"06")))))))</f>
        <v>00</v>
      </c>
      <c r="B242" s="369">
        <v>11213</v>
      </c>
      <c r="C242" s="370" t="s">
        <v>861</v>
      </c>
      <c r="D242" s="371" t="str">
        <f t="shared" si="6"/>
        <v>0445</v>
      </c>
      <c r="E242" s="371" t="str">
        <f t="shared" si="7"/>
        <v>10</v>
      </c>
      <c r="F242" s="372" t="s">
        <v>1674</v>
      </c>
      <c r="G242" s="368"/>
      <c r="H242" s="368"/>
      <c r="I242" s="368"/>
      <c r="J242" s="373">
        <v>13.7</v>
      </c>
      <c r="K242" s="368">
        <v>2.8</v>
      </c>
      <c r="L242" s="368" t="s">
        <v>1562</v>
      </c>
      <c r="M242" s="368" t="s">
        <v>1591</v>
      </c>
      <c r="N242" s="368" t="s">
        <v>1675</v>
      </c>
      <c r="O242" s="459"/>
    </row>
    <row r="243" spans="1:15" x14ac:dyDescent="0.2">
      <c r="A243" s="368" t="str">
        <f>IF(OR(E243="00",E243=""),"",IF(OR(C243="3011.10",C243="3012.10",C243="3013.10"),"05",IF(OR(C243="3008.10",C243="3008.11"),"00",IF(C243="3003.10","07",IF(OR(G243="DBFH",G243="DBFH - BG"),"10",IF(G243="Hochschule Dual","25",IF(ISERROR(FIND("BGJ",F243)),IF(B243&gt;=99500,VLOOKUP(B243,Maske!$I$23:$J$79,2,FALSE),VLOOKUP($E243,Maske!$I$19:$J$23,2,FALSE)),"06")))))))</f>
        <v>00</v>
      </c>
      <c r="B243" s="369">
        <v>11213</v>
      </c>
      <c r="C243" s="370" t="s">
        <v>1403</v>
      </c>
      <c r="D243" s="371" t="str">
        <f t="shared" si="6"/>
        <v>0445</v>
      </c>
      <c r="E243" s="371" t="str">
        <f t="shared" si="7"/>
        <v>11</v>
      </c>
      <c r="F243" s="372" t="s">
        <v>1674</v>
      </c>
      <c r="G243" s="373"/>
      <c r="H243" s="373"/>
      <c r="I243" s="368"/>
      <c r="J243" s="373">
        <v>10.5</v>
      </c>
      <c r="K243" s="368">
        <v>2.7</v>
      </c>
      <c r="L243" s="368" t="s">
        <v>1562</v>
      </c>
      <c r="M243" s="368" t="s">
        <v>1591</v>
      </c>
      <c r="O243" s="454"/>
    </row>
    <row r="244" spans="1:15" s="217" customFormat="1" ht="12" customHeight="1" x14ac:dyDescent="0.2">
      <c r="A244" s="368" t="str">
        <f>IF(OR(E244="00",E244=""),"",IF(OR(C244="3011.10",C244="3012.10",C244="3013.10"),"05",IF(OR(C244="3008.10",C244="3008.11"),"00",IF(C244="3003.10","07",IF(OR(G244="DBFH",G244="DBFH - BG"),"10",IF(G244="Hochschule Dual","25",IF(ISERROR(FIND("BGJ",F244)),IF(B244&gt;=99500,VLOOKUP(B244,Maske!$I$23:$J$79,2,FALSE),VLOOKUP($E244,Maske!$I$19:$J$23,2,FALSE)),"06")))))))</f>
        <v>00</v>
      </c>
      <c r="B244" s="369">
        <v>11213</v>
      </c>
      <c r="C244" s="370" t="s">
        <v>1049</v>
      </c>
      <c r="D244" s="371" t="str">
        <f t="shared" si="6"/>
        <v>0445</v>
      </c>
      <c r="E244" s="371" t="str">
        <f t="shared" si="7"/>
        <v>12</v>
      </c>
      <c r="F244" s="372" t="s">
        <v>1674</v>
      </c>
      <c r="G244" s="373"/>
      <c r="H244" s="373"/>
      <c r="I244" s="368"/>
      <c r="J244" s="373">
        <v>10.5</v>
      </c>
      <c r="K244" s="368">
        <v>2.7</v>
      </c>
      <c r="L244" s="368" t="s">
        <v>1562</v>
      </c>
      <c r="M244" s="368" t="s">
        <v>1591</v>
      </c>
      <c r="N244" s="368"/>
      <c r="O244" s="459"/>
    </row>
    <row r="245" spans="1:15" s="217" customFormat="1" ht="12" customHeight="1" x14ac:dyDescent="0.2">
      <c r="A245" s="368" t="str">
        <f>IF(OR(E245="00",E245=""),"",IF(OR(C245="3011.10",C245="3012.10",C245="3013.10"),"05",IF(OR(C245="3008.10",C245="3008.11"),"00",IF(C245="3003.10","07",IF(OR(G245="DBFH",G245="DBFH - BG"),"10",IF(G245="Hochschule Dual","25",IF(ISERROR(FIND("BGJ",F245)),IF(B245&gt;=99500,VLOOKUP(B245,Maske!$I$23:$J$79,2,FALSE),VLOOKUP($E245,Maske!$I$19:$J$23,2,FALSE)),"06")))))))</f>
        <v>00</v>
      </c>
      <c r="B245" s="369">
        <v>54601</v>
      </c>
      <c r="C245" s="370" t="s">
        <v>863</v>
      </c>
      <c r="D245" s="371" t="str">
        <f t="shared" si="6"/>
        <v>0446</v>
      </c>
      <c r="E245" s="371" t="str">
        <f t="shared" si="7"/>
        <v>10</v>
      </c>
      <c r="F245" s="372" t="s">
        <v>864</v>
      </c>
      <c r="G245" s="373"/>
      <c r="H245" s="373"/>
      <c r="I245" s="368"/>
      <c r="J245" s="373">
        <v>12.7</v>
      </c>
      <c r="K245" s="368">
        <v>2.6</v>
      </c>
      <c r="L245" s="368" t="s">
        <v>1562</v>
      </c>
      <c r="M245" s="368" t="s">
        <v>865</v>
      </c>
      <c r="N245" s="368"/>
      <c r="O245" s="459"/>
    </row>
    <row r="246" spans="1:15" s="217" customFormat="1" ht="13.15" customHeight="1" x14ac:dyDescent="0.2">
      <c r="A246" s="368" t="str">
        <f>IF(OR(E246="00",E246=""),"",IF(OR(C246="3011.10",C246="3012.10",C246="3013.10"),"05",IF(OR(C246="3008.10",C246="3008.11"),"00",IF(C246="3003.10","07",IF(OR(G246="DBFH",G246="DBFH - BG"),"10",IF(G246="Hochschule Dual","25",IF(ISERROR(FIND("BGJ",F246)),IF(B246&gt;=99500,VLOOKUP(B246,Maske!$I$23:$J$79,2,FALSE),VLOOKUP($E246,Maske!$I$19:$J$23,2,FALSE)),"06")))))))</f>
        <v>00</v>
      </c>
      <c r="B246" s="369">
        <v>54601</v>
      </c>
      <c r="C246" s="370" t="s">
        <v>1022</v>
      </c>
      <c r="D246" s="371" t="str">
        <f t="shared" si="6"/>
        <v>0446</v>
      </c>
      <c r="E246" s="371" t="str">
        <f t="shared" si="7"/>
        <v>11</v>
      </c>
      <c r="F246" s="372" t="s">
        <v>864</v>
      </c>
      <c r="G246" s="373"/>
      <c r="H246" s="373"/>
      <c r="I246" s="368"/>
      <c r="J246" s="373">
        <v>10.5</v>
      </c>
      <c r="K246" s="368">
        <v>2.2000000000000002</v>
      </c>
      <c r="L246" s="368" t="s">
        <v>1562</v>
      </c>
      <c r="M246" s="368" t="s">
        <v>865</v>
      </c>
      <c r="N246" s="368"/>
      <c r="O246" s="459"/>
    </row>
    <row r="247" spans="1:15" s="217" customFormat="1" ht="12" customHeight="1" x14ac:dyDescent="0.2">
      <c r="A247" s="368" t="str">
        <f>IF(OR(E247="00",E247=""),"",IF(OR(C247="3011.10",C247="3012.10",C247="3013.10"),"05",IF(OR(C247="3008.10",C247="3008.11"),"00",IF(C247="3003.10","07",IF(OR(G247="DBFH",G247="DBFH - BG"),"10",IF(G247="Hochschule Dual","25",IF(ISERROR(FIND("BGJ",F247)),IF(B247&gt;=99500,VLOOKUP(B247,Maske!$I$23:$J$79,2,FALSE),VLOOKUP($E247,Maske!$I$19:$J$23,2,FALSE)),"06")))))))</f>
        <v>00</v>
      </c>
      <c r="B247" s="369">
        <v>54601</v>
      </c>
      <c r="C247" s="370" t="s">
        <v>1050</v>
      </c>
      <c r="D247" s="371" t="str">
        <f t="shared" si="6"/>
        <v>0446</v>
      </c>
      <c r="E247" s="371" t="str">
        <f t="shared" si="7"/>
        <v>12</v>
      </c>
      <c r="F247" s="372" t="s">
        <v>864</v>
      </c>
      <c r="G247" s="368"/>
      <c r="H247" s="368"/>
      <c r="I247" s="368"/>
      <c r="J247" s="373">
        <v>12.7</v>
      </c>
      <c r="K247" s="368">
        <v>2</v>
      </c>
      <c r="L247" s="368" t="s">
        <v>1562</v>
      </c>
      <c r="M247" s="368" t="s">
        <v>865</v>
      </c>
      <c r="N247" s="368"/>
      <c r="O247" s="459"/>
    </row>
    <row r="248" spans="1:15" s="217" customFormat="1" ht="12" customHeight="1" x14ac:dyDescent="0.2">
      <c r="A248" s="368" t="str">
        <f>IF(OR(E248="00",E248=""),"",IF(OR(C248="3011.10",C248="3012.10",C248="3013.10"),"05",IF(OR(C248="3008.10",C248="3008.11"),"00",IF(C248="3003.10","07",IF(OR(G248="DBFH",G248="DBFH - BG"),"10",IF(G248="Hochschule Dual","25",IF(ISERROR(FIND("BGJ",F248)),IF(B248&gt;=99500,VLOOKUP(B248,Maske!$I$23:$J$79,2,FALSE),VLOOKUP($E248,Maske!$I$19:$J$23,2,FALSE)),"06")))))))</f>
        <v>00</v>
      </c>
      <c r="B248" s="369">
        <v>48222</v>
      </c>
      <c r="C248" s="445" t="s">
        <v>866</v>
      </c>
      <c r="D248" s="371" t="str">
        <f t="shared" si="6"/>
        <v>0448</v>
      </c>
      <c r="E248" s="371" t="str">
        <f t="shared" si="7"/>
        <v>10</v>
      </c>
      <c r="F248" s="372" t="s">
        <v>1593</v>
      </c>
      <c r="G248" s="373"/>
      <c r="H248" s="373"/>
      <c r="I248" s="368"/>
      <c r="J248" s="373">
        <v>12.7</v>
      </c>
      <c r="K248" s="368">
        <v>2</v>
      </c>
      <c r="L248" s="368" t="s">
        <v>1562</v>
      </c>
      <c r="M248" s="368" t="s">
        <v>1594</v>
      </c>
      <c r="N248" s="368"/>
      <c r="O248" s="459"/>
    </row>
    <row r="249" spans="1:15" s="217" customFormat="1" ht="12" customHeight="1" x14ac:dyDescent="0.2">
      <c r="A249" s="368" t="str">
        <f>IF(OR(E249="00",E249=""),"",IF(OR(C249="3011.10",C249="3012.10",C249="3013.10"),"05",IF(OR(C249="3008.10",C249="3008.11"),"00",IF(C249="3003.10","07",IF(OR(G249="DBFH",G249="DBFH - BG"),"10",IF(G249="Hochschule Dual","25",IF(ISERROR(FIND("BGJ",F249)),IF(B249&gt;=99500,VLOOKUP(B249,Maske!$I$23:$J$79,2,FALSE),VLOOKUP($E249,Maske!$I$19:$J$23,2,FALSE)),"06")))))))</f>
        <v>00</v>
      </c>
      <c r="B249" s="369">
        <v>48222</v>
      </c>
      <c r="C249" s="370" t="s">
        <v>1023</v>
      </c>
      <c r="D249" s="371" t="str">
        <f t="shared" si="6"/>
        <v>0448</v>
      </c>
      <c r="E249" s="371" t="str">
        <f t="shared" si="7"/>
        <v>11</v>
      </c>
      <c r="F249" s="372" t="s">
        <v>1593</v>
      </c>
      <c r="G249" s="373"/>
      <c r="H249" s="373"/>
      <c r="I249" s="368"/>
      <c r="J249" s="373">
        <v>10.5</v>
      </c>
      <c r="K249" s="368">
        <v>1.6</v>
      </c>
      <c r="L249" s="368" t="s">
        <v>1562</v>
      </c>
      <c r="M249" s="368" t="s">
        <v>1594</v>
      </c>
      <c r="N249" s="368"/>
      <c r="O249" s="459"/>
    </row>
    <row r="250" spans="1:15" s="217" customFormat="1" ht="12" customHeight="1" x14ac:dyDescent="0.2">
      <c r="A250" s="368" t="str">
        <f>IF(OR(E250="00",E250=""),"",IF(OR(C250="3011.10",C250="3012.10",C250="3013.10"),"05",IF(OR(C250="3008.10",C250="3008.11"),"00",IF(C250="3003.10","07",IF(OR(G250="DBFH",G250="DBFH - BG"),"10",IF(G250="Hochschule Dual","25",IF(ISERROR(FIND("BGJ",F250)),IF(B250&gt;=99500,VLOOKUP(B250,Maske!$I$23:$J$79,2,FALSE),VLOOKUP($E250,Maske!$I$19:$J$23,2,FALSE)),"06")))))))</f>
        <v>00</v>
      </c>
      <c r="B250" s="369">
        <v>48222</v>
      </c>
      <c r="C250" s="370" t="s">
        <v>1051</v>
      </c>
      <c r="D250" s="371" t="str">
        <f t="shared" si="6"/>
        <v>0448</v>
      </c>
      <c r="E250" s="371" t="str">
        <f t="shared" si="7"/>
        <v>12</v>
      </c>
      <c r="F250" s="372" t="s">
        <v>1593</v>
      </c>
      <c r="G250" s="373"/>
      <c r="H250" s="373"/>
      <c r="I250" s="368"/>
      <c r="J250" s="373">
        <v>10.5</v>
      </c>
      <c r="K250" s="368">
        <v>2.7</v>
      </c>
      <c r="L250" s="368" t="s">
        <v>1562</v>
      </c>
      <c r="M250" s="368" t="s">
        <v>1594</v>
      </c>
      <c r="N250" s="368"/>
      <c r="O250" s="459"/>
    </row>
    <row r="251" spans="1:15" x14ac:dyDescent="0.2">
      <c r="A251" s="368" t="str">
        <f>IF(OR(E251="00",E251=""),"",IF(OR(C251="3011.10",C251="3012.10",C251="3013.10"),"05",IF(OR(C251="3008.10",C251="3008.11"),"00",IF(C251="3003.10","07",IF(OR(G251="DBFH",G251="DBFH - BG"),"10",IF(G251="Hochschule Dual","25",IF(ISERROR(FIND("BGJ",F251)),IF(B251&gt;=99500,VLOOKUP(B251,Maske!$I$23:$J$79,2,FALSE),VLOOKUP($E251,Maske!$I$19:$J$23,2,FALSE)),"06")))))))</f>
        <v>00</v>
      </c>
      <c r="B251" s="369">
        <v>48223</v>
      </c>
      <c r="C251" s="445" t="s">
        <v>866</v>
      </c>
      <c r="D251" s="371" t="str">
        <f t="shared" si="6"/>
        <v>0448</v>
      </c>
      <c r="E251" s="371" t="str">
        <f t="shared" si="7"/>
        <v>10</v>
      </c>
      <c r="F251" s="372" t="s">
        <v>867</v>
      </c>
      <c r="G251" s="373"/>
      <c r="H251" s="373"/>
      <c r="I251" s="368"/>
      <c r="J251" s="373">
        <v>12.7</v>
      </c>
      <c r="K251" s="368">
        <v>2</v>
      </c>
      <c r="L251" s="368" t="s">
        <v>1562</v>
      </c>
      <c r="M251" s="368" t="s">
        <v>1594</v>
      </c>
      <c r="O251" s="454"/>
    </row>
    <row r="252" spans="1:15" ht="12" customHeight="1" x14ac:dyDescent="0.2">
      <c r="A252" s="368" t="str">
        <f>IF(OR(E252="00",E252=""),"",IF(OR(C252="3011.10",C252="3012.10",C252="3013.10"),"05",IF(OR(C252="3008.10",C252="3008.11"),"00",IF(C252="3003.10","07",IF(OR(G252="DBFH",G252="DBFH - BG"),"10",IF(G252="Hochschule Dual","25",IF(ISERROR(FIND("BGJ",F252)),IF(B252&gt;=99500,VLOOKUP(B252,Maske!$I$23:$J$79,2,FALSE),VLOOKUP($E252,Maske!$I$19:$J$23,2,FALSE)),"06")))))))</f>
        <v>00</v>
      </c>
      <c r="B252" s="369">
        <v>48223</v>
      </c>
      <c r="C252" s="370" t="s">
        <v>1023</v>
      </c>
      <c r="D252" s="371" t="str">
        <f t="shared" si="6"/>
        <v>0448</v>
      </c>
      <c r="E252" s="371" t="str">
        <f t="shared" si="7"/>
        <v>11</v>
      </c>
      <c r="F252" s="372" t="s">
        <v>867</v>
      </c>
      <c r="G252" s="373"/>
      <c r="H252" s="373"/>
      <c r="I252" s="368"/>
      <c r="J252" s="373">
        <v>10.5</v>
      </c>
      <c r="K252" s="368">
        <v>1.6</v>
      </c>
      <c r="L252" s="368" t="s">
        <v>1562</v>
      </c>
      <c r="M252" s="368" t="s">
        <v>1594</v>
      </c>
      <c r="O252" s="454"/>
    </row>
    <row r="253" spans="1:15" s="217" customFormat="1" x14ac:dyDescent="0.2">
      <c r="A253" s="214" t="str">
        <f>IF(OR(E253="00",E253=""),"",IF(OR(C253="3011.10",C253="3012.10",C253="3013.10"),"05",IF(OR(C253="3008.10",C253="3008.11"),"00",IF(C253="3003.10","07",IF(OR(G253="DBFH",G253="DBFH - BG"),"10",IF(G253="Hochschule Dual","25",IF(ISERROR(FIND("BGJ",F253)),IF(B253&gt;=99500,VLOOKUP(B253,Maske!$I$23:$J$79,2,FALSE),VLOOKUP($E253,Maske!$I$19:$J$23,2,FALSE)),"06")))))))</f>
        <v>00</v>
      </c>
      <c r="B253" s="210">
        <v>64213</v>
      </c>
      <c r="C253" s="211" t="s">
        <v>868</v>
      </c>
      <c r="D253" s="212" t="str">
        <f t="shared" si="6"/>
        <v>0450</v>
      </c>
      <c r="E253" s="212" t="str">
        <f t="shared" si="7"/>
        <v>10</v>
      </c>
      <c r="F253" s="213" t="s">
        <v>2432</v>
      </c>
      <c r="G253" s="215"/>
      <c r="H253" s="215">
        <v>17</v>
      </c>
      <c r="I253" s="214">
        <v>5</v>
      </c>
      <c r="J253" s="215">
        <v>15.8</v>
      </c>
      <c r="K253" s="214">
        <v>4.5</v>
      </c>
      <c r="L253" s="214" t="s">
        <v>1562</v>
      </c>
      <c r="M253" s="214"/>
      <c r="N253" s="214"/>
      <c r="O253" s="459"/>
    </row>
    <row r="254" spans="1:15" x14ac:dyDescent="0.2">
      <c r="A254" s="214" t="str">
        <f>IF(OR(E254="00",E254=""),"",IF(OR(C254="3011.10",C254="3012.10",C254="3013.10"),"05",IF(OR(C254="3008.10",C254="3008.11"),"00",IF(C254="3003.10","07",IF(OR(G254="DBFH",G254="DBFH - BG"),"10",IF(G254="Hochschule Dual","25",IF(ISERROR(FIND("BGJ",F254)),IF(B254&gt;=99500,VLOOKUP(B254,Maske!$I$23:$J$79,2,FALSE),VLOOKUP($E254,Maske!$I$19:$J$23,2,FALSE)),"06")))))))</f>
        <v>00</v>
      </c>
      <c r="B254" s="210">
        <v>64214</v>
      </c>
      <c r="C254" s="211" t="s">
        <v>868</v>
      </c>
      <c r="D254" s="212" t="str">
        <f t="shared" si="6"/>
        <v>0450</v>
      </c>
      <c r="E254" s="212" t="str">
        <f t="shared" si="7"/>
        <v>10</v>
      </c>
      <c r="F254" s="213" t="s">
        <v>2433</v>
      </c>
      <c r="G254" s="215"/>
      <c r="H254" s="215">
        <v>17</v>
      </c>
      <c r="I254" s="214">
        <v>5</v>
      </c>
      <c r="J254" s="215">
        <v>15.8</v>
      </c>
      <c r="K254" s="214">
        <v>4.5</v>
      </c>
      <c r="L254" s="214" t="s">
        <v>1562</v>
      </c>
      <c r="M254" s="214"/>
      <c r="N254" s="214"/>
      <c r="O254" s="454"/>
    </row>
    <row r="255" spans="1:15" x14ac:dyDescent="0.2">
      <c r="A255" s="214" t="str">
        <f>IF(OR(E255="00",E255=""),"",IF(OR(C255="3011.10",C255="3012.10",C255="3013.10"),"05",IF(OR(C255="3008.10",C255="3008.11"),"00",IF(C255="3003.10","07",IF(OR(G255="DBFH",G255="DBFH - BG"),"10",IF(G255="Hochschule Dual","25",IF(ISERROR(FIND("BGJ",F255)),IF(B255&gt;=99500,VLOOKUP(B255,Maske!$I$23:$J$79,2,FALSE),VLOOKUP($E255,Maske!$I$19:$J$23,2,FALSE)),"06")))))))</f>
        <v>00</v>
      </c>
      <c r="B255" s="210">
        <v>64215</v>
      </c>
      <c r="C255" s="211" t="s">
        <v>868</v>
      </c>
      <c r="D255" s="212" t="str">
        <f t="shared" si="6"/>
        <v>0450</v>
      </c>
      <c r="E255" s="212" t="str">
        <f t="shared" si="7"/>
        <v>10</v>
      </c>
      <c r="F255" s="213" t="s">
        <v>2434</v>
      </c>
      <c r="G255" s="215"/>
      <c r="H255" s="215">
        <v>17</v>
      </c>
      <c r="I255" s="214">
        <v>5</v>
      </c>
      <c r="J255" s="215">
        <v>15.8</v>
      </c>
      <c r="K255" s="214">
        <v>4.5</v>
      </c>
      <c r="L255" s="214" t="s">
        <v>1562</v>
      </c>
      <c r="M255" s="214"/>
      <c r="N255" s="214"/>
      <c r="O255" s="454"/>
    </row>
    <row r="256" spans="1:15" s="217" customFormat="1" x14ac:dyDescent="0.2">
      <c r="A256" s="368" t="str">
        <f>IF(OR(E256="00",E256=""),"",IF(OR(C256="3011.10",C256="3012.10",C256="3013.10"),"05",IF(OR(C256="3008.10",C256="3008.11"),"00",IF(C256="3003.10","07",IF(OR(G256="DBFH",G256="DBFH - BG"),"10",IF(G256="Hochschule Dual","25",IF(ISERROR(FIND("BGJ",F256)),IF(B256&gt;=99500,VLOOKUP(B256,Maske!$I$23:$J$79,2,FALSE),VLOOKUP($E256,Maske!$I$19:$J$23,2,FALSE)),"06")))))))</f>
        <v>00</v>
      </c>
      <c r="B256" s="369">
        <v>64210</v>
      </c>
      <c r="C256" s="370" t="s">
        <v>1024</v>
      </c>
      <c r="D256" s="371" t="str">
        <f t="shared" si="6"/>
        <v>0450</v>
      </c>
      <c r="E256" s="371" t="str">
        <f t="shared" si="7"/>
        <v>11</v>
      </c>
      <c r="F256" s="372" t="s">
        <v>869</v>
      </c>
      <c r="G256" s="373"/>
      <c r="H256" s="373">
        <v>9</v>
      </c>
      <c r="I256" s="368">
        <v>2.4</v>
      </c>
      <c r="J256" s="373">
        <v>10.5</v>
      </c>
      <c r="K256" s="368">
        <v>2.7</v>
      </c>
      <c r="L256" s="368" t="s">
        <v>1562</v>
      </c>
      <c r="M256" s="368"/>
      <c r="N256" s="368"/>
      <c r="O256" s="459"/>
    </row>
    <row r="257" spans="1:15" x14ac:dyDescent="0.2">
      <c r="A257" s="368" t="str">
        <f>IF(OR(E257="00",E257=""),"",IF(OR(C257="3011.10",C257="3012.10",C257="3013.10"),"05",IF(OR(C257="3008.10",C257="3008.11"),"00",IF(C257="3003.10","07",IF(OR(G257="DBFH",G257="DBFH - BG"),"10",IF(G257="Hochschule Dual","25",IF(ISERROR(FIND("BGJ",F257)),IF(B257&gt;=99500,VLOOKUP(B257,Maske!$I$23:$J$79,2,FALSE),VLOOKUP($E257,Maske!$I$19:$J$23,2,FALSE)),"06")))))))</f>
        <v>00</v>
      </c>
      <c r="B257" s="369">
        <v>64210</v>
      </c>
      <c r="C257" s="370" t="s">
        <v>1052</v>
      </c>
      <c r="D257" s="371" t="str">
        <f t="shared" si="6"/>
        <v>0450</v>
      </c>
      <c r="E257" s="371" t="str">
        <f t="shared" si="7"/>
        <v>12</v>
      </c>
      <c r="F257" s="372" t="s">
        <v>869</v>
      </c>
      <c r="G257" s="373"/>
      <c r="H257" s="373">
        <v>9</v>
      </c>
      <c r="I257" s="368">
        <v>2.4</v>
      </c>
      <c r="J257" s="373">
        <v>10.5</v>
      </c>
      <c r="K257" s="368">
        <v>2.7</v>
      </c>
      <c r="L257" s="368" t="s">
        <v>1562</v>
      </c>
      <c r="M257" s="368"/>
      <c r="O257" s="454"/>
    </row>
    <row r="258" spans="1:15" s="217" customFormat="1" x14ac:dyDescent="0.2">
      <c r="A258" s="368" t="str">
        <f>IF(OR(E258="00",E258=""),"",IF(OR(C258="3011.10",C258="3012.10",C258="3013.10"),"05",IF(OR(C258="3008.10",C258="3008.11"),"00",IF(C258="3003.10","07",IF(OR(G258="DBFH",G258="DBFH - BG"),"10",IF(G258="Hochschule Dual","25",IF(ISERROR(FIND("BGJ",F258)),IF(B258&gt;=99500,VLOOKUP(B258,Maske!$I$23:$J$79,2,FALSE),VLOOKUP($E258,Maske!$I$19:$J$23,2,FALSE)),"06")))))))</f>
        <v>00</v>
      </c>
      <c r="B258" s="369">
        <v>64211</v>
      </c>
      <c r="C258" s="370" t="s">
        <v>1024</v>
      </c>
      <c r="D258" s="371" t="str">
        <f t="shared" ref="D258:D321" si="8">LEFT(C258,4)</f>
        <v>0450</v>
      </c>
      <c r="E258" s="371" t="str">
        <f t="shared" ref="E258:E321" si="9">MID(C258,6,2)</f>
        <v>11</v>
      </c>
      <c r="F258" s="372" t="s">
        <v>870</v>
      </c>
      <c r="G258" s="373"/>
      <c r="H258" s="373">
        <v>9</v>
      </c>
      <c r="I258" s="368">
        <v>2.4</v>
      </c>
      <c r="J258" s="373">
        <v>10.5</v>
      </c>
      <c r="K258" s="368">
        <v>2.7</v>
      </c>
      <c r="L258" s="368" t="s">
        <v>1562</v>
      </c>
      <c r="M258" s="368"/>
      <c r="N258" s="368"/>
      <c r="O258" s="459"/>
    </row>
    <row r="259" spans="1:15" s="180" customFormat="1" x14ac:dyDescent="0.2">
      <c r="A259" s="368" t="str">
        <f>IF(OR(E259="00",E259=""),"",IF(OR(C259="3011.10",C259="3012.10",C259="3013.10"),"05",IF(OR(C259="3008.10",C259="3008.11"),"00",IF(C259="3003.10","07",IF(OR(G259="DBFH",G259="DBFH - BG"),"10",IF(G259="Hochschule Dual","25",IF(ISERROR(FIND("BGJ",F259)),IF(B259&gt;=99500,VLOOKUP(B259,Maske!$I$23:$J$79,2,FALSE),VLOOKUP($E259,Maske!$I$19:$J$23,2,FALSE)),"06")))))))</f>
        <v>00</v>
      </c>
      <c r="B259" s="369">
        <v>64212</v>
      </c>
      <c r="C259" s="370" t="s">
        <v>1024</v>
      </c>
      <c r="D259" s="371" t="str">
        <f t="shared" si="8"/>
        <v>0450</v>
      </c>
      <c r="E259" s="371" t="str">
        <f t="shared" si="9"/>
        <v>11</v>
      </c>
      <c r="F259" s="372" t="s">
        <v>871</v>
      </c>
      <c r="G259" s="373"/>
      <c r="H259" s="373">
        <v>9</v>
      </c>
      <c r="I259" s="368">
        <v>2.4</v>
      </c>
      <c r="J259" s="373">
        <v>10.5</v>
      </c>
      <c r="K259" s="368">
        <v>2.7</v>
      </c>
      <c r="L259" s="368" t="s">
        <v>1562</v>
      </c>
      <c r="M259" s="368"/>
      <c r="N259" s="368"/>
      <c r="O259" s="460"/>
    </row>
    <row r="260" spans="1:15" s="180" customFormat="1" x14ac:dyDescent="0.2">
      <c r="A260" s="368" t="str">
        <f>IF(OR(E260="00",E260=""),"",IF(OR(C260="3011.10",C260="3012.10",C260="3013.10"),"05",IF(OR(C260="3008.10",C260="3008.11"),"00",IF(C260="3003.10","07",IF(OR(G260="DBFH",G260="DBFH - BG"),"10",IF(G260="Hochschule Dual","25",IF(ISERROR(FIND("BGJ",F260)),IF(B260&gt;=99500,VLOOKUP(B260,Maske!$I$23:$J$79,2,FALSE),VLOOKUP($E260,Maske!$I$19:$J$23,2,FALSE)),"06")))))))</f>
        <v>00</v>
      </c>
      <c r="B260" s="369">
        <v>64211</v>
      </c>
      <c r="C260" s="370" t="s">
        <v>1053</v>
      </c>
      <c r="D260" s="371" t="str">
        <f t="shared" si="8"/>
        <v>0452</v>
      </c>
      <c r="E260" s="371" t="str">
        <f t="shared" si="9"/>
        <v>12</v>
      </c>
      <c r="F260" s="372" t="s">
        <v>870</v>
      </c>
      <c r="G260" s="373"/>
      <c r="H260" s="373">
        <v>9</v>
      </c>
      <c r="I260" s="368">
        <v>2.4</v>
      </c>
      <c r="J260" s="373">
        <v>10.5</v>
      </c>
      <c r="K260" s="368">
        <v>2.7</v>
      </c>
      <c r="L260" s="368" t="s">
        <v>1562</v>
      </c>
      <c r="M260" s="368"/>
      <c r="N260" s="447"/>
      <c r="O260" s="460"/>
    </row>
    <row r="261" spans="1:15" s="180" customFormat="1" x14ac:dyDescent="0.2">
      <c r="A261" s="368" t="str">
        <f>IF(OR(E261="00",E261=""),"",IF(OR(C261="3011.10",C261="3012.10",C261="3013.10"),"05",IF(OR(C261="3008.10",C261="3008.11"),"00",IF(C261="3003.10","07",IF(OR(G261="DBFH",G261="DBFH - BG"),"10",IF(G261="Hochschule Dual","25",IF(ISERROR(FIND("BGJ",F261)),IF(B261&gt;=99500,VLOOKUP(B261,Maske!$I$23:$J$79,2,FALSE),VLOOKUP($E261,Maske!$I$19:$J$23,2,FALSE)),"06")))))))</f>
        <v>00</v>
      </c>
      <c r="B261" s="369">
        <v>64212</v>
      </c>
      <c r="C261" s="370" t="s">
        <v>1054</v>
      </c>
      <c r="D261" s="371" t="str">
        <f t="shared" si="8"/>
        <v>0454</v>
      </c>
      <c r="E261" s="371" t="str">
        <f t="shared" si="9"/>
        <v>12</v>
      </c>
      <c r="F261" s="372" t="s">
        <v>871</v>
      </c>
      <c r="G261" s="373"/>
      <c r="H261" s="373">
        <v>9</v>
      </c>
      <c r="I261" s="368">
        <v>2.4</v>
      </c>
      <c r="J261" s="373">
        <v>10.5</v>
      </c>
      <c r="K261" s="368">
        <v>2.7</v>
      </c>
      <c r="L261" s="368" t="s">
        <v>1562</v>
      </c>
      <c r="M261" s="368"/>
      <c r="N261" s="368"/>
      <c r="O261" s="460"/>
    </row>
    <row r="262" spans="1:15" s="217" customFormat="1" x14ac:dyDescent="0.2">
      <c r="A262" s="368" t="str">
        <f>IF(OR(E262="00",E262=""),"",IF(OR(C262="3011.10",C262="3012.10",C262="3013.10"),"05",IF(OR(C262="3008.10",C262="3008.11"),"00",IF(C262="3003.10","07",IF(OR(G262="DBFH",G262="DBFH - BG"),"10",IF(G262="Hochschule Dual","25",IF(ISERROR(FIND("BGJ",F262)),IF(B262&gt;=99500,VLOOKUP(B262,Maske!$I$23:$J$79,2,FALSE),VLOOKUP($E262,Maske!$I$19:$J$23,2,FALSE)),"06")))))))</f>
        <v>00</v>
      </c>
      <c r="B262" s="369">
        <v>64210</v>
      </c>
      <c r="C262" s="370" t="s">
        <v>823</v>
      </c>
      <c r="D262" s="371" t="str">
        <f t="shared" si="8"/>
        <v>0455</v>
      </c>
      <c r="E262" s="371" t="str">
        <f t="shared" si="9"/>
        <v>12</v>
      </c>
      <c r="F262" s="372" t="s">
        <v>869</v>
      </c>
      <c r="G262" s="368" t="s">
        <v>1951</v>
      </c>
      <c r="H262" s="373">
        <v>9</v>
      </c>
      <c r="I262" s="368">
        <v>5</v>
      </c>
      <c r="J262" s="373">
        <v>10.5</v>
      </c>
      <c r="K262" s="368">
        <v>6.6</v>
      </c>
      <c r="L262" s="368" t="s">
        <v>1562</v>
      </c>
      <c r="M262" s="368"/>
      <c r="N262" s="368" t="s">
        <v>1799</v>
      </c>
      <c r="O262" s="459"/>
    </row>
    <row r="263" spans="1:15" x14ac:dyDescent="0.2">
      <c r="A263" s="368" t="str">
        <f>IF(OR(E263="00",E263=""),"",IF(OR(C263="3011.10",C263="3012.10",C263="3013.10"),"05",IF(OR(C263="3008.10",C263="3008.11"),"00",IF(C263="3003.10","07",IF(OR(G263="DBFH",G263="DBFH - BG"),"10",IF(G263="Hochschule Dual","25",IF(ISERROR(FIND("BGJ",F263)),IF(B263&gt;=99500,VLOOKUP(B263,Maske!$I$23:$J$79,2,FALSE),VLOOKUP($E263,Maske!$I$19:$J$23,2,FALSE)),"06")))))))</f>
        <v>00</v>
      </c>
      <c r="B263" s="369">
        <v>64211</v>
      </c>
      <c r="C263" s="370" t="s">
        <v>823</v>
      </c>
      <c r="D263" s="371" t="str">
        <f t="shared" si="8"/>
        <v>0455</v>
      </c>
      <c r="E263" s="371" t="str">
        <f t="shared" si="9"/>
        <v>12</v>
      </c>
      <c r="F263" s="372" t="s">
        <v>870</v>
      </c>
      <c r="G263" s="368" t="s">
        <v>1951</v>
      </c>
      <c r="H263" s="373">
        <v>9</v>
      </c>
      <c r="I263" s="368">
        <v>5</v>
      </c>
      <c r="J263" s="373">
        <v>10.5</v>
      </c>
      <c r="K263" s="368">
        <v>6.6</v>
      </c>
      <c r="L263" s="368" t="s">
        <v>1562</v>
      </c>
      <c r="M263" s="368"/>
      <c r="N263" s="368" t="s">
        <v>1799</v>
      </c>
      <c r="O263" s="454"/>
    </row>
    <row r="264" spans="1:15" s="217" customFormat="1" ht="12" customHeight="1" x14ac:dyDescent="0.2">
      <c r="A264" s="214" t="str">
        <f>IF(OR(E264="00",E264=""),"",IF(OR(C264="3011.10",C264="3012.10",C264="3013.10"),"05",IF(OR(C264="3008.10",C264="3008.11"),"00",IF(C264="3003.10","07",IF(OR(G264="DBFH",G264="DBFH - BG"),"10",IF(G264="Hochschule Dual","25",IF(ISERROR(FIND("BGJ",F264)),IF(B264&gt;=99500,VLOOKUP(B264,Maske!$I$23:$J$79,2,FALSE),VLOOKUP($E264,Maske!$I$19:$J$23,2,FALSE)),"06")))))))</f>
        <v>00</v>
      </c>
      <c r="B264" s="210">
        <v>48012</v>
      </c>
      <c r="C264" s="211" t="s">
        <v>525</v>
      </c>
      <c r="D264" s="212" t="str">
        <f t="shared" si="8"/>
        <v>9999</v>
      </c>
      <c r="E264" s="212" t="str">
        <f t="shared" si="9"/>
        <v>10</v>
      </c>
      <c r="F264" s="213" t="s">
        <v>876</v>
      </c>
      <c r="G264" s="215" t="s">
        <v>1956</v>
      </c>
      <c r="H264" s="215"/>
      <c r="I264" s="214"/>
      <c r="J264" s="215"/>
      <c r="K264" s="214"/>
      <c r="L264" s="214" t="s">
        <v>1562</v>
      </c>
      <c r="M264" s="214"/>
      <c r="N264" s="214" t="s">
        <v>537</v>
      </c>
      <c r="O264" s="459"/>
    </row>
    <row r="265" spans="1:15" s="217" customFormat="1" ht="12" customHeight="1" x14ac:dyDescent="0.2">
      <c r="A265" s="214" t="str">
        <f>IF(OR(E265="00",E265=""),"",IF(OR(C265="3011.10",C265="3012.10",C265="3013.10"),"05",IF(OR(C265="3008.10",C265="3008.11"),"00",IF(C265="3003.10","07",IF(OR(G265="DBFH",G265="DBFH - BG"),"10",IF(G265="Hochschule Dual","25",IF(ISERROR(FIND("BGJ",F265)),IF(B265&gt;=99500,VLOOKUP(B265,Maske!$I$23:$J$79,2,FALSE),VLOOKUP($E265,Maske!$I$19:$J$23,2,FALSE)),"06")))))))</f>
        <v>00</v>
      </c>
      <c r="B265" s="210">
        <v>48012</v>
      </c>
      <c r="C265" s="211" t="s">
        <v>1229</v>
      </c>
      <c r="D265" s="212" t="str">
        <f t="shared" si="8"/>
        <v>9999</v>
      </c>
      <c r="E265" s="212" t="str">
        <f t="shared" si="9"/>
        <v>11</v>
      </c>
      <c r="F265" s="213" t="s">
        <v>876</v>
      </c>
      <c r="G265" s="215" t="s">
        <v>1956</v>
      </c>
      <c r="H265" s="215"/>
      <c r="I265" s="214"/>
      <c r="J265" s="215"/>
      <c r="K265" s="214"/>
      <c r="L265" s="214" t="s">
        <v>1562</v>
      </c>
      <c r="M265" s="214"/>
      <c r="N265" s="214" t="s">
        <v>537</v>
      </c>
      <c r="O265" s="459"/>
    </row>
    <row r="266" spans="1:15" x14ac:dyDescent="0.2">
      <c r="A266" s="368" t="str">
        <f>IF(OR(E266="00",E266=""),"",IF(OR(C266="3011.10",C266="3012.10",C266="3013.10"),"05",IF(OR(C266="3008.10",C266="3008.11"),"00",IF(C266="3003.10","07",IF(OR(G266="DBFH",G266="DBFH - BG"),"10",IF(G266="Hochschule Dual","25",IF(ISERROR(FIND("BGJ",F266)),IF(B266&gt;=99500,VLOOKUP(B266,Maske!$I$23:$J$79,2,FALSE),VLOOKUP($E266,Maske!$I$19:$J$23,2,FALSE)),"06")))))))</f>
        <v>00</v>
      </c>
      <c r="B266" s="369">
        <v>48011</v>
      </c>
      <c r="C266" s="370" t="s">
        <v>525</v>
      </c>
      <c r="D266" s="371" t="str">
        <f t="shared" si="8"/>
        <v>9999</v>
      </c>
      <c r="E266" s="371" t="str">
        <f t="shared" si="9"/>
        <v>10</v>
      </c>
      <c r="F266" s="372" t="s">
        <v>873</v>
      </c>
      <c r="G266" s="373" t="s">
        <v>1956</v>
      </c>
      <c r="H266" s="373"/>
      <c r="I266" s="368"/>
      <c r="J266" s="373"/>
      <c r="K266" s="368"/>
      <c r="L266" s="368" t="s">
        <v>1562</v>
      </c>
      <c r="M266" s="368"/>
      <c r="N266" s="368" t="s">
        <v>537</v>
      </c>
      <c r="O266" s="454"/>
    </row>
    <row r="267" spans="1:15" ht="12" customHeight="1" x14ac:dyDescent="0.2">
      <c r="A267" s="368" t="str">
        <f>IF(OR(E267="00",E267=""),"",IF(OR(C267="3011.10",C267="3012.10",C267="3013.10"),"05",IF(OR(C267="3008.10",C267="3008.11"),"00",IF(C267="3003.10","07",IF(OR(G267="DBFH",G267="DBFH - BG"),"10",IF(G267="Hochschule Dual","25",IF(ISERROR(FIND("BGJ",F267)),IF(B267&gt;=99500,VLOOKUP(B267,Maske!$I$23:$J$79,2,FALSE),VLOOKUP($E267,Maske!$I$19:$J$23,2,FALSE)),"06")))))))</f>
        <v>00</v>
      </c>
      <c r="B267" s="369">
        <v>48011</v>
      </c>
      <c r="C267" s="370" t="s">
        <v>1229</v>
      </c>
      <c r="D267" s="371" t="str">
        <f t="shared" si="8"/>
        <v>9999</v>
      </c>
      <c r="E267" s="371" t="str">
        <f t="shared" si="9"/>
        <v>11</v>
      </c>
      <c r="F267" s="372" t="s">
        <v>873</v>
      </c>
      <c r="G267" s="373" t="s">
        <v>1956</v>
      </c>
      <c r="H267" s="373"/>
      <c r="I267" s="368"/>
      <c r="J267" s="373"/>
      <c r="K267" s="368"/>
      <c r="L267" s="368" t="s">
        <v>1562</v>
      </c>
      <c r="M267" s="368"/>
      <c r="N267" s="368" t="s">
        <v>537</v>
      </c>
      <c r="O267" s="454"/>
    </row>
    <row r="268" spans="1:15" x14ac:dyDescent="0.2">
      <c r="A268" s="368" t="str">
        <f>IF(OR(E268="00",E268=""),"",IF(OR(C268="3011.10",C268="3012.10",C268="3013.10"),"05",IF(OR(C268="3008.10",C268="3008.11"),"00",IF(C268="3003.10","07",IF(OR(G268="DBFH",G268="DBFH - BG"),"10",IF(G268="Hochschule Dual","25",IF(ISERROR(FIND("BGJ",F268)),IF(B268&gt;=99500,VLOOKUP(B268,Maske!$I$23:$J$79,2,FALSE),VLOOKUP($E268,Maske!$I$19:$J$23,2,FALSE)),"06")))))))</f>
        <v>00</v>
      </c>
      <c r="B268" s="369">
        <v>48031</v>
      </c>
      <c r="C268" s="370" t="s">
        <v>525</v>
      </c>
      <c r="D268" s="371" t="str">
        <f t="shared" si="8"/>
        <v>9999</v>
      </c>
      <c r="E268" s="371" t="str">
        <f t="shared" si="9"/>
        <v>10</v>
      </c>
      <c r="F268" s="372" t="s">
        <v>2193</v>
      </c>
      <c r="G268" s="368" t="s">
        <v>1956</v>
      </c>
      <c r="H268" s="376"/>
      <c r="I268" s="376"/>
      <c r="J268" s="376"/>
      <c r="K268" s="376"/>
      <c r="L268" s="368" t="s">
        <v>1562</v>
      </c>
      <c r="M268" s="376"/>
      <c r="N268" s="372" t="s">
        <v>537</v>
      </c>
      <c r="O268" s="454"/>
    </row>
    <row r="269" spans="1:15" x14ac:dyDescent="0.2">
      <c r="A269" s="368" t="str">
        <f>IF(OR(E269="00",E269=""),"",IF(OR(C269="3011.10",C269="3012.10",C269="3013.10"),"05",IF(OR(C269="3008.10",C269="3008.11"),"00",IF(C269="3003.10","07",IF(OR(G269="DBFH",G269="DBFH - BG"),"10",IF(G269="Hochschule Dual","25",IF(ISERROR(FIND("BGJ",F269)),IF(B269&gt;=99500,VLOOKUP(B269,Maske!$I$23:$J$79,2,FALSE),VLOOKUP($E269,Maske!$I$19:$J$23,2,FALSE)),"06")))))))</f>
        <v>00</v>
      </c>
      <c r="B269" s="369">
        <v>48031</v>
      </c>
      <c r="C269" s="370" t="s">
        <v>1229</v>
      </c>
      <c r="D269" s="371" t="str">
        <f t="shared" si="8"/>
        <v>9999</v>
      </c>
      <c r="E269" s="371" t="str">
        <f t="shared" si="9"/>
        <v>11</v>
      </c>
      <c r="F269" s="372" t="s">
        <v>2193</v>
      </c>
      <c r="G269" s="368" t="s">
        <v>1956</v>
      </c>
      <c r="H269" s="376"/>
      <c r="I269" s="376"/>
      <c r="J269" s="376"/>
      <c r="K269" s="376"/>
      <c r="L269" s="368" t="s">
        <v>1562</v>
      </c>
      <c r="M269" s="376"/>
      <c r="N269" s="372" t="s">
        <v>537</v>
      </c>
      <c r="O269" s="454"/>
    </row>
    <row r="270" spans="1:15" x14ac:dyDescent="0.2">
      <c r="A270" s="368" t="str">
        <f>IF(OR(E270="00",E270=""),"",IF(OR(C270="3011.10",C270="3012.10",C270="3013.10"),"05",IF(OR(C270="3008.10",C270="3008.11"),"00",IF(C270="3003.10","07",IF(OR(G270="DBFH",G270="DBFH - BG"),"10",IF(G270="Hochschule Dual","25",IF(ISERROR(FIND("BGJ",F270)),IF(B270&gt;=99500,VLOOKUP(B270,Maske!$I$23:$J$79,2,FALSE),VLOOKUP($E270,Maske!$I$19:$J$23,2,FALSE)),"06")))))))</f>
        <v>00</v>
      </c>
      <c r="B270" s="369">
        <v>48031</v>
      </c>
      <c r="C270" s="370" t="s">
        <v>1230</v>
      </c>
      <c r="D270" s="371" t="str">
        <f t="shared" si="8"/>
        <v>9999</v>
      </c>
      <c r="E270" s="371" t="str">
        <f t="shared" si="9"/>
        <v>12</v>
      </c>
      <c r="F270" s="372" t="s">
        <v>2193</v>
      </c>
      <c r="G270" s="368" t="s">
        <v>1956</v>
      </c>
      <c r="H270" s="376"/>
      <c r="I270" s="376"/>
      <c r="J270" s="376"/>
      <c r="K270" s="376"/>
      <c r="L270" s="368" t="s">
        <v>1562</v>
      </c>
      <c r="M270" s="376"/>
      <c r="N270" s="372" t="s">
        <v>537</v>
      </c>
      <c r="O270" s="454"/>
    </row>
    <row r="271" spans="1:15" x14ac:dyDescent="0.2">
      <c r="A271" s="368" t="str">
        <f>IF(OR(E271="00",E271=""),"",IF(OR(C271="3011.10",C271="3012.10",C271="3013.10"),"05",IF(OR(C271="3008.10",C271="3008.11"),"00",IF(C271="3003.10","07",IF(OR(G271="DBFH",G271="DBFH - BG"),"10",IF(G271="Hochschule Dual","25",IF(ISERROR(FIND("BGJ",F271)),IF(B271&gt;=99500,VLOOKUP(B271,Maske!$I$23:$J$79,2,FALSE),VLOOKUP($E271,Maske!$I$19:$J$23,2,FALSE)),"06")))))))</f>
        <v>00</v>
      </c>
      <c r="B271" s="369">
        <v>48032</v>
      </c>
      <c r="C271" s="370" t="s">
        <v>525</v>
      </c>
      <c r="D271" s="371" t="str">
        <f t="shared" si="8"/>
        <v>9999</v>
      </c>
      <c r="E271" s="371" t="str">
        <f t="shared" si="9"/>
        <v>10</v>
      </c>
      <c r="F271" s="372" t="s">
        <v>2194</v>
      </c>
      <c r="G271" s="368" t="s">
        <v>1956</v>
      </c>
      <c r="H271" s="376"/>
      <c r="I271" s="376"/>
      <c r="J271" s="376"/>
      <c r="K271" s="376"/>
      <c r="L271" s="368" t="s">
        <v>1562</v>
      </c>
      <c r="M271" s="376"/>
      <c r="N271" s="372" t="s">
        <v>537</v>
      </c>
      <c r="O271" s="454"/>
    </row>
    <row r="272" spans="1:15" x14ac:dyDescent="0.2">
      <c r="A272" s="368" t="str">
        <f>IF(OR(E272="00",E272=""),"",IF(OR(C272="3011.10",C272="3012.10",C272="3013.10"),"05",IF(OR(C272="3008.10",C272="3008.11"),"00",IF(C272="3003.10","07",IF(OR(G272="DBFH",G272="DBFH - BG"),"10",IF(G272="Hochschule Dual","25",IF(ISERROR(FIND("BGJ",F272)),IF(B272&gt;=99500,VLOOKUP(B272,Maske!$I$23:$J$79,2,FALSE),VLOOKUP($E272,Maske!$I$19:$J$23,2,FALSE)),"06")))))))</f>
        <v>00</v>
      </c>
      <c r="B272" s="369">
        <v>48032</v>
      </c>
      <c r="C272" s="370" t="s">
        <v>1229</v>
      </c>
      <c r="D272" s="371" t="str">
        <f t="shared" si="8"/>
        <v>9999</v>
      </c>
      <c r="E272" s="371" t="str">
        <f t="shared" si="9"/>
        <v>11</v>
      </c>
      <c r="F272" s="372" t="s">
        <v>2194</v>
      </c>
      <c r="G272" s="368" t="s">
        <v>1956</v>
      </c>
      <c r="H272" s="376"/>
      <c r="I272" s="376"/>
      <c r="J272" s="376"/>
      <c r="K272" s="376"/>
      <c r="L272" s="368" t="s">
        <v>1562</v>
      </c>
      <c r="M272" s="376"/>
      <c r="N272" s="372" t="s">
        <v>537</v>
      </c>
      <c r="O272" s="454"/>
    </row>
    <row r="273" spans="1:15" ht="12" customHeight="1" x14ac:dyDescent="0.2">
      <c r="A273" s="368" t="str">
        <f>IF(OR(E273="00",E273=""),"",IF(OR(C273="3011.10",C273="3012.10",C273="3013.10"),"05",IF(OR(C273="3008.10",C273="3008.11"),"00",IF(C273="3003.10","07",IF(OR(G273="DBFH",G273="DBFH - BG"),"10",IF(G273="Hochschule Dual","25",IF(ISERROR(FIND("BGJ",F273)),IF(B273&gt;=99500,VLOOKUP(B273,Maske!$I$23:$J$79,2,FALSE),VLOOKUP($E273,Maske!$I$19:$J$23,2,FALSE)),"06")))))))</f>
        <v>00</v>
      </c>
      <c r="B273" s="369">
        <v>48032</v>
      </c>
      <c r="C273" s="370" t="s">
        <v>1230</v>
      </c>
      <c r="D273" s="371" t="str">
        <f t="shared" si="8"/>
        <v>9999</v>
      </c>
      <c r="E273" s="371" t="str">
        <f t="shared" si="9"/>
        <v>12</v>
      </c>
      <c r="F273" s="372" t="s">
        <v>2194</v>
      </c>
      <c r="G273" s="368" t="s">
        <v>1956</v>
      </c>
      <c r="H273" s="376"/>
      <c r="I273" s="376"/>
      <c r="J273" s="376"/>
      <c r="K273" s="376"/>
      <c r="L273" s="368" t="s">
        <v>1562</v>
      </c>
      <c r="M273" s="376"/>
      <c r="N273" s="372" t="s">
        <v>537</v>
      </c>
      <c r="O273" s="454"/>
    </row>
    <row r="274" spans="1:15" ht="12" customHeight="1" x14ac:dyDescent="0.2">
      <c r="A274" s="368" t="str">
        <f>IF(OR(E274="00",E274=""),"",IF(OR(C274="3011.10",C274="3012.10",C274="3013.10"),"05",IF(OR(C274="3008.10",C274="3008.11"),"00",IF(C274="3003.10","07",IF(OR(G274="DBFH",G274="DBFH - BG"),"10",IF(G274="Hochschule Dual","25",IF(ISERROR(FIND("BGJ",F274)),IF(B274&gt;=99500,VLOOKUP(B274,Maske!$I$23:$J$79,2,FALSE),VLOOKUP($E274,Maske!$I$19:$J$23,2,FALSE)),"06")))))))</f>
        <v>00</v>
      </c>
      <c r="B274" s="369">
        <v>44011</v>
      </c>
      <c r="C274" s="370" t="s">
        <v>525</v>
      </c>
      <c r="D274" s="371" t="str">
        <f t="shared" si="8"/>
        <v>9999</v>
      </c>
      <c r="E274" s="371" t="str">
        <f t="shared" si="9"/>
        <v>10</v>
      </c>
      <c r="F274" s="372" t="s">
        <v>1388</v>
      </c>
      <c r="G274" s="373" t="s">
        <v>1956</v>
      </c>
      <c r="H274" s="373"/>
      <c r="I274" s="368"/>
      <c r="J274" s="373"/>
      <c r="K274" s="368"/>
      <c r="L274" s="368" t="s">
        <v>1562</v>
      </c>
      <c r="M274" s="368"/>
      <c r="N274" s="368" t="s">
        <v>537</v>
      </c>
      <c r="O274" s="454"/>
    </row>
    <row r="275" spans="1:15" ht="12" customHeight="1" x14ac:dyDescent="0.2">
      <c r="A275" s="368" t="str">
        <f>IF(OR(E275="00",E275=""),"",IF(OR(C275="3011.10",C275="3012.10",C275="3013.10"),"05",IF(OR(C275="3008.10",C275="3008.11"),"00",IF(C275="3003.10","07",IF(OR(G275="DBFH",G275="DBFH - BG"),"10",IF(G275="Hochschule Dual","25",IF(ISERROR(FIND("BGJ",F275)),IF(B275&gt;=99500,VLOOKUP(B275,Maske!$I$23:$J$79,2,FALSE),VLOOKUP($E275,Maske!$I$19:$J$23,2,FALSE)),"06")))))))</f>
        <v>00</v>
      </c>
      <c r="B275" s="369">
        <v>44011</v>
      </c>
      <c r="C275" s="370" t="s">
        <v>1229</v>
      </c>
      <c r="D275" s="371" t="str">
        <f t="shared" si="8"/>
        <v>9999</v>
      </c>
      <c r="E275" s="371" t="str">
        <f t="shared" si="9"/>
        <v>11</v>
      </c>
      <c r="F275" s="372" t="s">
        <v>1388</v>
      </c>
      <c r="G275" s="373" t="s">
        <v>1956</v>
      </c>
      <c r="H275" s="373"/>
      <c r="I275" s="368"/>
      <c r="J275" s="373"/>
      <c r="K275" s="368"/>
      <c r="L275" s="368" t="s">
        <v>1562</v>
      </c>
      <c r="M275" s="368"/>
      <c r="N275" s="368" t="s">
        <v>537</v>
      </c>
      <c r="O275" s="454"/>
    </row>
    <row r="276" spans="1:15" ht="12" customHeight="1" x14ac:dyDescent="0.2">
      <c r="A276" s="368" t="str">
        <f>IF(OR(E276="00",E276=""),"",IF(OR(C276="3011.10",C276="3012.10",C276="3013.10"),"05",IF(OR(C276="3008.10",C276="3008.11"),"00",IF(C276="3003.10","07",IF(OR(G276="DBFH",G276="DBFH - BG"),"10",IF(G276="Hochschule Dual","25",IF(ISERROR(FIND("BGJ",F276)),IF(B276&gt;=99500,VLOOKUP(B276,Maske!$I$23:$J$79,2,FALSE),VLOOKUP($E276,Maske!$I$19:$J$23,2,FALSE)),"06")))))))</f>
        <v>00</v>
      </c>
      <c r="B276" s="369">
        <v>48241</v>
      </c>
      <c r="C276" s="370" t="s">
        <v>525</v>
      </c>
      <c r="D276" s="371" t="str">
        <f t="shared" si="8"/>
        <v>9999</v>
      </c>
      <c r="E276" s="371" t="str">
        <f t="shared" si="9"/>
        <v>10</v>
      </c>
      <c r="F276" s="372" t="s">
        <v>1584</v>
      </c>
      <c r="G276" s="373" t="s">
        <v>1956</v>
      </c>
      <c r="H276" s="373"/>
      <c r="I276" s="368"/>
      <c r="J276" s="373"/>
      <c r="K276" s="368"/>
      <c r="L276" s="368" t="s">
        <v>1562</v>
      </c>
      <c r="M276" s="368"/>
      <c r="N276" s="368" t="s">
        <v>537</v>
      </c>
      <c r="O276" s="454"/>
    </row>
    <row r="277" spans="1:15" ht="12" customHeight="1" x14ac:dyDescent="0.2">
      <c r="A277" s="368" t="str">
        <f>IF(OR(E277="00",E277=""),"",IF(OR(C277="3011.10",C277="3012.10",C277="3013.10"),"05",IF(OR(C277="3008.10",C277="3008.11"),"00",IF(C277="3003.10","07",IF(OR(G277="DBFH",G277="DBFH - BG"),"10",IF(G277="Hochschule Dual","25",IF(ISERROR(FIND("BGJ",F277)),IF(B277&gt;=99500,VLOOKUP(B277,Maske!$I$23:$J$79,2,FALSE),VLOOKUP($E277,Maske!$I$19:$J$23,2,FALSE)),"06")))))))</f>
        <v>00</v>
      </c>
      <c r="B277" s="369">
        <v>48241</v>
      </c>
      <c r="C277" s="370" t="s">
        <v>1229</v>
      </c>
      <c r="D277" s="371" t="str">
        <f t="shared" si="8"/>
        <v>9999</v>
      </c>
      <c r="E277" s="371" t="str">
        <f t="shared" si="9"/>
        <v>11</v>
      </c>
      <c r="F277" s="372" t="s">
        <v>1584</v>
      </c>
      <c r="G277" s="373" t="s">
        <v>1956</v>
      </c>
      <c r="H277" s="373"/>
      <c r="I277" s="368"/>
      <c r="J277" s="373"/>
      <c r="K277" s="368"/>
      <c r="L277" s="368" t="s">
        <v>1562</v>
      </c>
      <c r="M277" s="368"/>
      <c r="N277" s="368" t="s">
        <v>537</v>
      </c>
      <c r="O277" s="454"/>
    </row>
    <row r="278" spans="1:15" s="217" customFormat="1" ht="12" customHeight="1" x14ac:dyDescent="0.2">
      <c r="A278" s="214" t="str">
        <f>IF(OR(E278="00",E278=""),"",IF(OR(C278="3011.10",C278="3012.10",C278="3013.10"),"05",IF(OR(C278="3008.10",C278="3008.11"),"00",IF(C278="3003.10","07",IF(OR(G278="DBFH",G278="DBFH - BG"),"10",IF(G278="Hochschule Dual","25",IF(ISERROR(FIND("BGJ",F278)),IF(B278&gt;=99500,VLOOKUP(B278,Maske!$I$23:$J$79,2,FALSE),VLOOKUP($E278,Maske!$I$19:$J$23,2,FALSE)),"06")))))))</f>
        <v>00</v>
      </c>
      <c r="B278" s="210">
        <v>48241</v>
      </c>
      <c r="C278" s="211" t="s">
        <v>1230</v>
      </c>
      <c r="D278" s="212" t="str">
        <f t="shared" si="8"/>
        <v>9999</v>
      </c>
      <c r="E278" s="212" t="str">
        <f t="shared" si="9"/>
        <v>12</v>
      </c>
      <c r="F278" s="213" t="s">
        <v>1584</v>
      </c>
      <c r="G278" s="215" t="s">
        <v>1956</v>
      </c>
      <c r="H278" s="215"/>
      <c r="I278" s="214"/>
      <c r="J278" s="215"/>
      <c r="K278" s="214"/>
      <c r="L278" s="214" t="s">
        <v>1562</v>
      </c>
      <c r="M278" s="214"/>
      <c r="N278" s="214" t="s">
        <v>537</v>
      </c>
      <c r="O278" s="459"/>
    </row>
    <row r="279" spans="1:15" s="217" customFormat="1" ht="12" customHeight="1" x14ac:dyDescent="0.2">
      <c r="A279" s="368" t="str">
        <f>IF(OR(E279="00",E279=""),"",IF(OR(C279="3011.10",C279="3012.10",C279="3013.10"),"05",IF(OR(C279="3008.10",C279="3008.11"),"00",IF(C279="3003.10","07",IF(OR(G279="DBFH",G279="DBFH - BG"),"10",IF(G279="Hochschule Dual","25",IF(ISERROR(FIND("BGJ",F279)),IF(B279&gt;=99500,VLOOKUP(B279,Maske!$I$23:$J$79,2,FALSE),VLOOKUP($E279,Maske!$I$19:$J$23,2,FALSE)),"06")))))))</f>
        <v/>
      </c>
      <c r="B279" s="369">
        <v>37811</v>
      </c>
      <c r="C279" s="370" t="s">
        <v>468</v>
      </c>
      <c r="D279" s="371" t="str">
        <f t="shared" si="8"/>
        <v>0000</v>
      </c>
      <c r="E279" s="371" t="str">
        <f t="shared" si="9"/>
        <v>00</v>
      </c>
      <c r="F279" s="372" t="s">
        <v>518</v>
      </c>
      <c r="G279" s="368"/>
      <c r="H279" s="368"/>
      <c r="I279" s="368"/>
      <c r="J279" s="373"/>
      <c r="K279" s="368"/>
      <c r="L279" s="368" t="s">
        <v>1060</v>
      </c>
      <c r="M279" s="368" t="s">
        <v>1094</v>
      </c>
      <c r="N279" s="368"/>
      <c r="O279" s="454"/>
    </row>
    <row r="280" spans="1:15" s="217" customFormat="1" ht="12" customHeight="1" x14ac:dyDescent="0.2">
      <c r="A280" s="368" t="str">
        <f>IF(OR(E280="00",E280=""),"",IF(OR(C280="3011.10",C280="3012.10",C280="3013.10"),"05",IF(OR(C280="3008.10",C280="3008.11"),"00",IF(C280="3003.10","07",IF(OR(G280="DBFH",G280="DBFH - BG"),"10",IF(G280="Hochschule Dual","25",IF(ISERROR(FIND("BGJ",F280)),IF(B280&gt;=99500,VLOOKUP(B280,Maske!$I$23:$J$79,2,FALSE),VLOOKUP($E280,Maske!$I$19:$J$23,2,FALSE)),"06")))))))</f>
        <v/>
      </c>
      <c r="B280" s="369">
        <v>37301</v>
      </c>
      <c r="C280" s="370" t="s">
        <v>468</v>
      </c>
      <c r="D280" s="371" t="str">
        <f t="shared" si="8"/>
        <v>0000</v>
      </c>
      <c r="E280" s="371" t="str">
        <f t="shared" si="9"/>
        <v>00</v>
      </c>
      <c r="F280" s="372" t="s">
        <v>35</v>
      </c>
      <c r="G280" s="368"/>
      <c r="H280" s="368"/>
      <c r="I280" s="368"/>
      <c r="J280" s="373"/>
      <c r="K280" s="368"/>
      <c r="L280" s="368" t="s">
        <v>1060</v>
      </c>
      <c r="M280" s="368" t="s">
        <v>521</v>
      </c>
      <c r="N280" s="368"/>
      <c r="O280" s="459"/>
    </row>
    <row r="281" spans="1:15" s="217" customFormat="1" ht="12" customHeight="1" x14ac:dyDescent="0.2">
      <c r="A281" s="368" t="str">
        <f>IF(OR(E281="00",E281=""),"",IF(OR(C281="3011.10",C281="3012.10",C281="3013.10"),"05",IF(OR(C281="3008.10",C281="3008.11"),"00",IF(C281="3003.10","07",IF(OR(G281="DBFH",G281="DBFH - BG"),"10",IF(G281="Hochschule Dual","25",IF(ISERROR(FIND("BGJ",F281)),IF(B281&gt;=99500,VLOOKUP(B281,Maske!$I$23:$J$79,2,FALSE),VLOOKUP($E281,Maske!$I$19:$J$23,2,FALSE)),"06")))))))</f>
        <v/>
      </c>
      <c r="B281" s="369">
        <v>35811</v>
      </c>
      <c r="C281" s="370" t="s">
        <v>468</v>
      </c>
      <c r="D281" s="371" t="str">
        <f t="shared" si="8"/>
        <v>0000</v>
      </c>
      <c r="E281" s="371" t="str">
        <f t="shared" si="9"/>
        <v>00</v>
      </c>
      <c r="F281" s="372" t="s">
        <v>36</v>
      </c>
      <c r="G281" s="368"/>
      <c r="H281" s="368"/>
      <c r="I281" s="368"/>
      <c r="J281" s="373"/>
      <c r="K281" s="368"/>
      <c r="L281" s="368" t="s">
        <v>1060</v>
      </c>
      <c r="M281" s="368" t="s">
        <v>1043</v>
      </c>
      <c r="N281" s="368"/>
      <c r="O281" s="454"/>
    </row>
    <row r="282" spans="1:15" ht="12" customHeight="1" x14ac:dyDescent="0.2">
      <c r="A282" s="368" t="str">
        <f>IF(OR(E282="00",E282=""),"",IF(OR(C282="3011.10",C282="3012.10",C282="3013.10"),"05",IF(OR(C282="3008.10",C282="3008.11"),"00",IF(C282="3003.10","07",IF(OR(G282="DBFH",G282="DBFH - BG"),"10",IF(G282="Hochschule Dual","25",IF(ISERROR(FIND("BGJ",F282)),IF(B282&gt;=99500,VLOOKUP(B282,Maske!$I$23:$J$79,2,FALSE),VLOOKUP($E282,Maske!$I$19:$J$23,2,FALSE)),"06")))))))</f>
        <v/>
      </c>
      <c r="B282" s="369">
        <v>35822</v>
      </c>
      <c r="C282" s="370" t="s">
        <v>468</v>
      </c>
      <c r="D282" s="371" t="str">
        <f t="shared" si="8"/>
        <v>0000</v>
      </c>
      <c r="E282" s="371" t="str">
        <f t="shared" si="9"/>
        <v>00</v>
      </c>
      <c r="F282" s="372" t="s">
        <v>1063</v>
      </c>
      <c r="G282" s="368"/>
      <c r="H282" s="368"/>
      <c r="I282" s="368"/>
      <c r="J282" s="368"/>
      <c r="K282" s="368"/>
      <c r="L282" s="368" t="s">
        <v>1060</v>
      </c>
      <c r="M282" s="368" t="s">
        <v>488</v>
      </c>
      <c r="O282" s="454"/>
    </row>
    <row r="283" spans="1:15" ht="12" customHeight="1" x14ac:dyDescent="0.2">
      <c r="A283" s="368" t="str">
        <f>IF(OR(E283="00",E283=""),"",IF(OR(C283="3011.10",C283="3012.10",C283="3013.10"),"05",IF(OR(C283="3008.10",C283="3008.11"),"00",IF(C283="3003.10","07",IF(OR(G283="DBFH",G283="DBFH - BG"),"10",IF(G283="Hochschule Dual","25",IF(ISERROR(FIND("BGJ",F283)),IF(B283&gt;=99500,VLOOKUP(B283,Maske!$I$23:$J$79,2,FALSE),VLOOKUP($E283,Maske!$I$19:$J$23,2,FALSE)),"06")))))))</f>
        <v/>
      </c>
      <c r="B283" s="369">
        <v>93101</v>
      </c>
      <c r="C283" s="370" t="s">
        <v>468</v>
      </c>
      <c r="D283" s="371" t="str">
        <f t="shared" si="8"/>
        <v>0000</v>
      </c>
      <c r="E283" s="371" t="str">
        <f t="shared" si="9"/>
        <v>00</v>
      </c>
      <c r="F283" s="372" t="s">
        <v>37</v>
      </c>
      <c r="G283" s="368"/>
      <c r="H283" s="368"/>
      <c r="I283" s="368"/>
      <c r="J283" s="373"/>
      <c r="K283" s="368"/>
      <c r="L283" s="368" t="s">
        <v>1060</v>
      </c>
      <c r="M283" s="368" t="s">
        <v>1946</v>
      </c>
      <c r="O283" s="454"/>
    </row>
    <row r="284" spans="1:15" ht="12" customHeight="1" x14ac:dyDescent="0.2">
      <c r="A284" s="368" t="str">
        <f>IF(OR(E284="00",E284=""),"",IF(OR(C284="3011.10",C284="3012.10",C284="3013.10"),"05",IF(OR(C284="3008.10",C284="3008.11"),"00",IF(C284="3003.10","07",IF(OR(G284="DBFH",G284="DBFH - BG"),"10",IF(G284="Hochschule Dual","25",IF(ISERROR(FIND("BGJ",F284)),IF(B284&gt;=99500,VLOOKUP(B284,Maske!$I$23:$J$79,2,FALSE),VLOOKUP($E284,Maske!$I$19:$J$23,2,FALSE)),"06")))))))</f>
        <v>00</v>
      </c>
      <c r="B284" s="369">
        <v>35114</v>
      </c>
      <c r="C284" s="370" t="s">
        <v>1055</v>
      </c>
      <c r="D284" s="371" t="str">
        <f t="shared" si="8"/>
        <v>0601</v>
      </c>
      <c r="E284" s="371" t="str">
        <f t="shared" si="9"/>
        <v>10</v>
      </c>
      <c r="F284" s="372" t="s">
        <v>1059</v>
      </c>
      <c r="G284" s="373"/>
      <c r="H284" s="373">
        <v>13.5</v>
      </c>
      <c r="I284" s="368">
        <v>6</v>
      </c>
      <c r="J284" s="373">
        <v>13.7</v>
      </c>
      <c r="K284" s="368">
        <v>5.9</v>
      </c>
      <c r="L284" s="368" t="s">
        <v>1060</v>
      </c>
      <c r="M284" s="368"/>
      <c r="O284" s="454"/>
    </row>
    <row r="285" spans="1:15" ht="12" customHeight="1" x14ac:dyDescent="0.2">
      <c r="A285" s="368" t="str">
        <f>IF(OR(E285="00",E285=""),"",IF(OR(C285="3011.10",C285="3012.10",C285="3013.10"),"05",IF(OR(C285="3008.10",C285="3008.11"),"00",IF(C285="3003.10","07",IF(OR(G285="DBFH",G285="DBFH - BG"),"10",IF(G285="Hochschule Dual","25",IF(ISERROR(FIND("BGJ",F285)),IF(B285&gt;=99500,VLOOKUP(B285,Maske!$I$23:$J$79,2,FALSE),VLOOKUP($E285,Maske!$I$19:$J$23,2,FALSE)),"06")))))))</f>
        <v>00</v>
      </c>
      <c r="B285" s="369">
        <v>35114</v>
      </c>
      <c r="C285" s="370" t="s">
        <v>1227</v>
      </c>
      <c r="D285" s="371" t="str">
        <f t="shared" si="8"/>
        <v>0601</v>
      </c>
      <c r="E285" s="371" t="str">
        <f t="shared" si="9"/>
        <v>11</v>
      </c>
      <c r="F285" s="372" t="s">
        <v>1059</v>
      </c>
      <c r="G285" s="368"/>
      <c r="H285" s="368">
        <v>9</v>
      </c>
      <c r="I285" s="368">
        <v>2.5</v>
      </c>
      <c r="J285" s="373">
        <v>10.5</v>
      </c>
      <c r="K285" s="368">
        <v>5</v>
      </c>
      <c r="L285" s="368" t="s">
        <v>1060</v>
      </c>
      <c r="M285" s="368"/>
      <c r="N285" s="368" t="s">
        <v>1825</v>
      </c>
      <c r="O285" s="454"/>
    </row>
    <row r="286" spans="1:15" s="217" customFormat="1" ht="12" customHeight="1" x14ac:dyDescent="0.2">
      <c r="A286" s="368" t="str">
        <f>IF(OR(E286="00",E286=""),"",IF(OR(C286="3011.10",C286="3012.10",C286="3013.10"),"05",IF(OR(C286="3008.10",C286="3008.11"),"00",IF(C286="3003.10","07",IF(OR(G286="DBFH",G286="DBFH - BG"),"10",IF(G286="Hochschule Dual","25",IF(ISERROR(FIND("BGJ",F286)),IF(B286&gt;=99500,VLOOKUP(B286,Maske!$I$23:$J$79,2,FALSE),VLOOKUP($E286,Maske!$I$19:$J$23,2,FALSE)),"06")))))))</f>
        <v>00</v>
      </c>
      <c r="B286" s="369">
        <v>35101</v>
      </c>
      <c r="C286" s="370" t="s">
        <v>1055</v>
      </c>
      <c r="D286" s="371" t="str">
        <f t="shared" si="8"/>
        <v>0601</v>
      </c>
      <c r="E286" s="371" t="str">
        <f t="shared" si="9"/>
        <v>10</v>
      </c>
      <c r="F286" s="372" t="s">
        <v>1061</v>
      </c>
      <c r="G286" s="373"/>
      <c r="H286" s="373">
        <v>13.5</v>
      </c>
      <c r="I286" s="368">
        <v>6</v>
      </c>
      <c r="J286" s="373">
        <v>13.7</v>
      </c>
      <c r="K286" s="368">
        <v>5.9</v>
      </c>
      <c r="L286" s="368" t="s">
        <v>1060</v>
      </c>
      <c r="M286" s="368"/>
      <c r="N286" s="368"/>
      <c r="O286" s="459"/>
    </row>
    <row r="287" spans="1:15" s="217" customFormat="1" ht="12" customHeight="1" x14ac:dyDescent="0.2">
      <c r="A287" s="368" t="str">
        <f>IF(OR(E287="00",E287=""),"",IF(OR(C287="3011.10",C287="3012.10",C287="3013.10"),"05",IF(OR(C287="3008.10",C287="3008.11"),"00",IF(C287="3003.10","07",IF(OR(G287="DBFH",G287="DBFH - BG"),"10",IF(G287="Hochschule Dual","25",IF(ISERROR(FIND("BGJ",F287)),IF(B287&gt;=99500,VLOOKUP(B287,Maske!$I$23:$J$79,2,FALSE),VLOOKUP($E287,Maske!$I$19:$J$23,2,FALSE)),"06")))))))</f>
        <v>00</v>
      </c>
      <c r="B287" s="369">
        <v>35101</v>
      </c>
      <c r="C287" s="370" t="s">
        <v>39</v>
      </c>
      <c r="D287" s="371" t="str">
        <f t="shared" si="8"/>
        <v>0601</v>
      </c>
      <c r="E287" s="371" t="str">
        <f t="shared" si="9"/>
        <v>11</v>
      </c>
      <c r="F287" s="372" t="s">
        <v>1061</v>
      </c>
      <c r="G287" s="368"/>
      <c r="H287" s="368">
        <v>9</v>
      </c>
      <c r="I287" s="368">
        <v>2.5</v>
      </c>
      <c r="J287" s="373">
        <v>10.5</v>
      </c>
      <c r="K287" s="368">
        <v>3</v>
      </c>
      <c r="L287" s="368" t="s">
        <v>1060</v>
      </c>
      <c r="M287" s="368"/>
      <c r="N287" s="368"/>
      <c r="O287" s="459"/>
    </row>
    <row r="288" spans="1:15" s="217" customFormat="1" ht="12" customHeight="1" x14ac:dyDescent="0.2">
      <c r="A288" s="368" t="str">
        <f>IF(OR(E288="00",E288=""),"",IF(OR(C288="3011.10",C288="3012.10",C288="3013.10"),"05",IF(OR(C288="3008.10",C288="3008.11"),"00",IF(C288="3003.10","07",IF(OR(G288="DBFH",G288="DBFH - BG"),"10",IF(G288="Hochschule Dual","25",IF(ISERROR(FIND("BGJ",F288)),IF(B288&gt;=99500,VLOOKUP(B288,Maske!$I$23:$J$79,2,FALSE),VLOOKUP($E288,Maske!$I$19:$J$23,2,FALSE)),"06")))))))</f>
        <v>00</v>
      </c>
      <c r="B288" s="369">
        <v>35101</v>
      </c>
      <c r="C288" s="370" t="s">
        <v>1227</v>
      </c>
      <c r="D288" s="371" t="str">
        <f t="shared" si="8"/>
        <v>0601</v>
      </c>
      <c r="E288" s="371" t="str">
        <f t="shared" si="9"/>
        <v>11</v>
      </c>
      <c r="F288" s="372" t="s">
        <v>1061</v>
      </c>
      <c r="G288" s="368"/>
      <c r="H288" s="368">
        <v>9</v>
      </c>
      <c r="I288" s="368">
        <v>2.5</v>
      </c>
      <c r="J288" s="373">
        <v>10.5</v>
      </c>
      <c r="K288" s="368">
        <v>5</v>
      </c>
      <c r="L288" s="368" t="s">
        <v>1060</v>
      </c>
      <c r="M288" s="368"/>
      <c r="N288" s="368" t="s">
        <v>1825</v>
      </c>
      <c r="O288" s="459"/>
    </row>
    <row r="289" spans="1:15" ht="12" customHeight="1" x14ac:dyDescent="0.2">
      <c r="A289" s="368" t="str">
        <f>IF(OR(E289="00",E289=""),"",IF(OR(C289="3011.10",C289="3012.10",C289="3013.10"),"05",IF(OR(C289="3008.10",C289="3008.11"),"00",IF(C289="3003.10","07",IF(OR(G289="DBFH",G289="DBFH - BG"),"10",IF(G289="Hochschule Dual","25",IF(ISERROR(FIND("BGJ",F289)),IF(B289&gt;=99500,VLOOKUP(B289,Maske!$I$23:$J$79,2,FALSE),VLOOKUP($E289,Maske!$I$19:$J$23,2,FALSE)),"06")))))))</f>
        <v>00</v>
      </c>
      <c r="B289" s="369">
        <v>35101</v>
      </c>
      <c r="C289" s="370" t="s">
        <v>50</v>
      </c>
      <c r="D289" s="371" t="str">
        <f t="shared" si="8"/>
        <v>0601</v>
      </c>
      <c r="E289" s="371" t="str">
        <f t="shared" si="9"/>
        <v>12</v>
      </c>
      <c r="F289" s="372" t="s">
        <v>1061</v>
      </c>
      <c r="G289" s="368"/>
      <c r="H289" s="368">
        <v>9</v>
      </c>
      <c r="I289" s="368">
        <v>2.5</v>
      </c>
      <c r="J289" s="373">
        <v>10.5</v>
      </c>
      <c r="K289" s="368">
        <v>3</v>
      </c>
      <c r="L289" s="368" t="s">
        <v>1060</v>
      </c>
      <c r="M289" s="368"/>
      <c r="O289" s="454"/>
    </row>
    <row r="290" spans="1:15" s="217" customFormat="1" ht="12" customHeight="1" x14ac:dyDescent="0.2">
      <c r="A290" s="368" t="str">
        <f>IF(OR(E290="00",E290=""),"",IF(OR(C290="3011.10",C290="3012.10",C290="3013.10"),"05",IF(OR(C290="3008.10",C290="3008.11"),"00",IF(C290="3003.10","07",IF(OR(G290="DBFH",G290="DBFH - BG"),"10",IF(G290="Hochschule Dual","25",IF(ISERROR(FIND("BGJ",F290)),IF(B290&gt;=99500,VLOOKUP(B290,Maske!$I$23:$J$79,2,FALSE),VLOOKUP($E290,Maske!$I$19:$J$23,2,FALSE)),"06")))))))</f>
        <v>00</v>
      </c>
      <c r="B290" s="369">
        <v>35431</v>
      </c>
      <c r="C290" s="370" t="s">
        <v>1055</v>
      </c>
      <c r="D290" s="371" t="str">
        <f t="shared" si="8"/>
        <v>0601</v>
      </c>
      <c r="E290" s="371" t="str">
        <f t="shared" si="9"/>
        <v>10</v>
      </c>
      <c r="F290" s="372" t="s">
        <v>1062</v>
      </c>
      <c r="G290" s="373"/>
      <c r="H290" s="373">
        <v>13.5</v>
      </c>
      <c r="I290" s="368">
        <v>6</v>
      </c>
      <c r="J290" s="373">
        <v>13.7</v>
      </c>
      <c r="K290" s="368">
        <v>5.9</v>
      </c>
      <c r="L290" s="368" t="s">
        <v>1060</v>
      </c>
      <c r="M290" s="368" t="s">
        <v>860</v>
      </c>
      <c r="N290" s="368"/>
      <c r="O290" s="459"/>
    </row>
    <row r="291" spans="1:15" s="217" customFormat="1" ht="12" customHeight="1" x14ac:dyDescent="0.2">
      <c r="A291" s="55" t="str">
        <f>IF(OR(E291="00",E291=""),"",IF(OR(C291="3011.10",C291="3012.10",C291="3013.10"),"05",IF(OR(C291="3008.10",C291="3008.11"),"00",IF(C291="3003.10","07",IF(OR(G291="DBFH",G291="DBFH - BG"),"10",IF(G291="Hochschule Dual","25",IF(ISERROR(FIND("BGJ",F291)),IF(B291&gt;=99500,VLOOKUP(B291,Maske!$I$23:$J$79,2,FALSE),VLOOKUP($E291,Maske!$I$19:$J$23,2,FALSE)),"06")))))))</f>
        <v>00</v>
      </c>
      <c r="B291" s="35">
        <v>83451</v>
      </c>
      <c r="C291" s="52" t="s">
        <v>1055</v>
      </c>
      <c r="D291" s="53" t="str">
        <f t="shared" si="8"/>
        <v>0601</v>
      </c>
      <c r="E291" s="53" t="str">
        <f t="shared" si="9"/>
        <v>10</v>
      </c>
      <c r="F291" s="54" t="s">
        <v>17</v>
      </c>
      <c r="G291" s="55"/>
      <c r="H291" s="179">
        <v>13.5</v>
      </c>
      <c r="I291" s="55">
        <v>6</v>
      </c>
      <c r="J291" s="179">
        <v>13.7</v>
      </c>
      <c r="K291" s="55">
        <v>5.9</v>
      </c>
      <c r="L291" s="55" t="s">
        <v>1060</v>
      </c>
      <c r="M291" s="55" t="s">
        <v>1070</v>
      </c>
      <c r="N291" s="55" t="s">
        <v>2316</v>
      </c>
      <c r="O291" s="459"/>
    </row>
    <row r="292" spans="1:15" ht="13.15" customHeight="1" x14ac:dyDescent="0.2">
      <c r="A292" s="368" t="str">
        <f>IF(OR(E292="00",E292=""),"",IF(OR(C292="3011.10",C292="3012.10",C292="3013.10"),"05",IF(OR(C292="3008.10",C292="3008.11"),"00",IF(C292="3003.10","07",IF(OR(G292="DBFH",G292="DBFH - BG"),"10",IF(G292="Hochschule Dual","25",IF(ISERROR(FIND("BGJ",F292)),IF(B292&gt;=99500,VLOOKUP(B292,Maske!$I$23:$J$79,2,FALSE),VLOOKUP($E292,Maske!$I$19:$J$23,2,FALSE)),"06")))))))</f>
        <v>00</v>
      </c>
      <c r="B292" s="369">
        <v>35224</v>
      </c>
      <c r="C292" s="370" t="s">
        <v>1055</v>
      </c>
      <c r="D292" s="371" t="str">
        <f t="shared" si="8"/>
        <v>0601</v>
      </c>
      <c r="E292" s="371" t="str">
        <f t="shared" si="9"/>
        <v>10</v>
      </c>
      <c r="F292" s="372" t="s">
        <v>1676</v>
      </c>
      <c r="G292" s="373"/>
      <c r="H292" s="373">
        <v>13.5</v>
      </c>
      <c r="I292" s="368">
        <v>6</v>
      </c>
      <c r="J292" s="373">
        <v>13.7</v>
      </c>
      <c r="K292" s="368">
        <v>5.9</v>
      </c>
      <c r="L292" s="368" t="s">
        <v>1060</v>
      </c>
      <c r="M292" s="368"/>
      <c r="N292" s="368" t="s">
        <v>1675</v>
      </c>
      <c r="O292" s="454"/>
    </row>
    <row r="293" spans="1:15" ht="12" customHeight="1" x14ac:dyDescent="0.2">
      <c r="A293" s="368" t="str">
        <f>IF(OR(E293="00",E293=""),"",IF(OR(C293="3011.10",C293="3012.10",C293="3013.10"),"05",IF(OR(C293="3008.10",C293="3008.11"),"00",IF(C293="3003.10","07",IF(OR(G293="DBFH",G293="DBFH - BG"),"10",IF(G293="Hochschule Dual","25",IF(ISERROR(FIND("BGJ",F293)),IF(B293&gt;=99500,VLOOKUP(B293,Maske!$I$23:$J$79,2,FALSE),VLOOKUP($E293,Maske!$I$19:$J$23,2,FALSE)),"06")))))))</f>
        <v>00</v>
      </c>
      <c r="B293" s="369">
        <v>35113</v>
      </c>
      <c r="C293" s="370" t="s">
        <v>1055</v>
      </c>
      <c r="D293" s="371" t="str">
        <f t="shared" si="8"/>
        <v>0601</v>
      </c>
      <c r="E293" s="371" t="str">
        <f t="shared" si="9"/>
        <v>10</v>
      </c>
      <c r="F293" s="372" t="s">
        <v>1677</v>
      </c>
      <c r="G293" s="373"/>
      <c r="H293" s="373">
        <v>13.5</v>
      </c>
      <c r="I293" s="368">
        <v>6</v>
      </c>
      <c r="J293" s="373">
        <v>13.7</v>
      </c>
      <c r="K293" s="368">
        <v>5.9</v>
      </c>
      <c r="L293" s="368" t="s">
        <v>1060</v>
      </c>
      <c r="M293" s="368"/>
      <c r="N293" s="368" t="s">
        <v>1675</v>
      </c>
      <c r="O293" s="454"/>
    </row>
    <row r="294" spans="1:15" ht="12" customHeight="1" x14ac:dyDescent="0.2">
      <c r="A294" s="55" t="str">
        <f>IF(OR(E294="00",E294=""),"",IF(OR(C294="3011.10",C294="3012.10",C294="3013.10"),"05",IF(OR(C294="3008.10",C294="3008.11"),"00",IF(C294="3003.10","07",IF(OR(G294="DBFH",G294="DBFH - BG"),"10",IF(G294="Hochschule Dual","25",IF(ISERROR(FIND("BGJ",F294)),IF(B294&gt;=99500,VLOOKUP(B294,Maske!$I$23:$J$79,2,FALSE),VLOOKUP($E294,Maske!$I$19:$J$23,2,FALSE)),"06")))))))</f>
        <v>00</v>
      </c>
      <c r="B294" s="35">
        <v>34301</v>
      </c>
      <c r="C294" s="52" t="s">
        <v>1055</v>
      </c>
      <c r="D294" s="53" t="str">
        <f t="shared" si="8"/>
        <v>0601</v>
      </c>
      <c r="E294" s="53" t="str">
        <f t="shared" si="9"/>
        <v>10</v>
      </c>
      <c r="F294" s="54" t="s">
        <v>1115</v>
      </c>
      <c r="G294" s="55"/>
      <c r="H294" s="179">
        <v>13.5</v>
      </c>
      <c r="I294" s="55">
        <v>6</v>
      </c>
      <c r="J294" s="179">
        <v>13.7</v>
      </c>
      <c r="K294" s="55">
        <v>5.9</v>
      </c>
      <c r="L294" s="55" t="s">
        <v>1060</v>
      </c>
      <c r="M294" s="55" t="s">
        <v>1070</v>
      </c>
      <c r="N294" s="55" t="s">
        <v>2316</v>
      </c>
      <c r="O294" s="454"/>
    </row>
    <row r="295" spans="1:15" ht="12" customHeight="1" x14ac:dyDescent="0.2">
      <c r="A295" s="55" t="str">
        <f>IF(OR(E295="00",E295=""),"",IF(OR(C295="3011.10",C295="3012.10",C295="3013.10"),"05",IF(OR(C295="3008.10",C295="3008.11"),"00",IF(C295="3003.10","07",IF(OR(G295="DBFH",G295="DBFH - BG"),"10",IF(G295="Hochschule Dual","25",IF(ISERROR(FIND("BGJ",F295)),IF(B295&gt;=99500,VLOOKUP(B295,Maske!$I$23:$J$79,2,FALSE),VLOOKUP($E295,Maske!$I$19:$J$23,2,FALSE)),"06")))))))</f>
        <v>00</v>
      </c>
      <c r="B295" s="35">
        <v>34302</v>
      </c>
      <c r="C295" s="52" t="s">
        <v>1055</v>
      </c>
      <c r="D295" s="53" t="str">
        <f t="shared" si="8"/>
        <v>0601</v>
      </c>
      <c r="E295" s="53" t="str">
        <f t="shared" si="9"/>
        <v>10</v>
      </c>
      <c r="F295" s="54" t="s">
        <v>1119</v>
      </c>
      <c r="G295" s="55"/>
      <c r="H295" s="179">
        <v>13.5</v>
      </c>
      <c r="I295" s="55">
        <v>6</v>
      </c>
      <c r="J295" s="179">
        <v>13.7</v>
      </c>
      <c r="K295" s="55">
        <v>5.9</v>
      </c>
      <c r="L295" s="55" t="s">
        <v>1060</v>
      </c>
      <c r="M295" s="55" t="s">
        <v>1070</v>
      </c>
      <c r="N295" s="55" t="s">
        <v>2316</v>
      </c>
      <c r="O295" s="454"/>
    </row>
    <row r="296" spans="1:15" ht="12" customHeight="1" x14ac:dyDescent="0.2">
      <c r="A296" s="55" t="str">
        <f>IF(OR(E296="00",E296=""),"",IF(OR(C296="3011.10",C296="3012.10",C296="3013.10"),"05",IF(OR(C296="3008.10",C296="3008.11"),"00",IF(C296="3003.10","07",IF(OR(G296="DBFH",G296="DBFH - BG"),"10",IF(G296="Hochschule Dual","25",IF(ISERROR(FIND("BGJ",F296)),IF(B296&gt;=99500,VLOOKUP(B296,Maske!$I$23:$J$79,2,FALSE),VLOOKUP($E296,Maske!$I$19:$J$23,2,FALSE)),"06")))))))</f>
        <v>00</v>
      </c>
      <c r="B296" s="35">
        <v>34303</v>
      </c>
      <c r="C296" s="52" t="s">
        <v>1055</v>
      </c>
      <c r="D296" s="53" t="str">
        <f t="shared" si="8"/>
        <v>0601</v>
      </c>
      <c r="E296" s="53" t="str">
        <f t="shared" si="9"/>
        <v>10</v>
      </c>
      <c r="F296" s="54" t="s">
        <v>1118</v>
      </c>
      <c r="G296" s="55"/>
      <c r="H296" s="179">
        <v>13.5</v>
      </c>
      <c r="I296" s="55">
        <v>6</v>
      </c>
      <c r="J296" s="179">
        <v>13.7</v>
      </c>
      <c r="K296" s="55">
        <v>5.9</v>
      </c>
      <c r="L296" s="55" t="s">
        <v>1060</v>
      </c>
      <c r="M296" s="55" t="s">
        <v>1070</v>
      </c>
      <c r="N296" s="55" t="s">
        <v>2316</v>
      </c>
      <c r="O296" s="454"/>
    </row>
    <row r="297" spans="1:15" s="217" customFormat="1" ht="12" customHeight="1" x14ac:dyDescent="0.2">
      <c r="A297" s="55" t="str">
        <f>IF(OR(E297="00",E297=""),"",IF(OR(C297="3011.10",C297="3012.10",C297="3013.10"),"05",IF(OR(C297="3008.10",C297="3008.11"),"00",IF(C297="3003.10","07",IF(OR(G297="DBFH",G297="DBFH - BG"),"10",IF(G297="Hochschule Dual","25",IF(ISERROR(FIND("BGJ",F297)),IF(B297&gt;=99500,VLOOKUP(B297,Maske!$I$23:$J$79,2,FALSE),VLOOKUP($E297,Maske!$I$19:$J$23,2,FALSE)),"06")))))))</f>
        <v>00</v>
      </c>
      <c r="B297" s="35">
        <v>34304</v>
      </c>
      <c r="C297" s="52" t="s">
        <v>1055</v>
      </c>
      <c r="D297" s="53" t="str">
        <f t="shared" si="8"/>
        <v>0601</v>
      </c>
      <c r="E297" s="53" t="str">
        <f t="shared" si="9"/>
        <v>10</v>
      </c>
      <c r="F297" s="54" t="s">
        <v>1117</v>
      </c>
      <c r="G297" s="55"/>
      <c r="H297" s="179">
        <v>13.5</v>
      </c>
      <c r="I297" s="55">
        <v>6</v>
      </c>
      <c r="J297" s="179">
        <v>13.7</v>
      </c>
      <c r="K297" s="55">
        <v>5.9</v>
      </c>
      <c r="L297" s="55" t="s">
        <v>1060</v>
      </c>
      <c r="M297" s="55" t="s">
        <v>1070</v>
      </c>
      <c r="N297" s="55" t="s">
        <v>2316</v>
      </c>
      <c r="O297" s="459"/>
    </row>
    <row r="298" spans="1:15" ht="12" customHeight="1" x14ac:dyDescent="0.2">
      <c r="A298" s="55" t="str">
        <f>IF(OR(E298="00",E298=""),"",IF(OR(C298="3011.10",C298="3012.10",C298="3013.10"),"05",IF(OR(C298="3008.10",C298="3008.11"),"00",IF(C298="3003.10","07",IF(OR(G298="DBFH",G298="DBFH - BG"),"10",IF(G298="Hochschule Dual","25",IF(ISERROR(FIND("BGJ",F298)),IF(B298&gt;=99500,VLOOKUP(B298,Maske!$I$23:$J$79,2,FALSE),VLOOKUP($E298,Maske!$I$19:$J$23,2,FALSE)),"06")))))))</f>
        <v>00</v>
      </c>
      <c r="B298" s="35">
        <v>34305</v>
      </c>
      <c r="C298" s="52" t="s">
        <v>1055</v>
      </c>
      <c r="D298" s="53" t="str">
        <f t="shared" si="8"/>
        <v>0601</v>
      </c>
      <c r="E298" s="53" t="str">
        <f t="shared" si="9"/>
        <v>10</v>
      </c>
      <c r="F298" s="54" t="s">
        <v>1116</v>
      </c>
      <c r="G298" s="55"/>
      <c r="H298" s="179">
        <v>13.5</v>
      </c>
      <c r="I298" s="55">
        <v>6</v>
      </c>
      <c r="J298" s="179">
        <v>13.7</v>
      </c>
      <c r="K298" s="55">
        <v>5.9</v>
      </c>
      <c r="L298" s="55" t="s">
        <v>1060</v>
      </c>
      <c r="M298" s="55" t="s">
        <v>1070</v>
      </c>
      <c r="N298" s="55" t="s">
        <v>2316</v>
      </c>
      <c r="O298" s="454"/>
    </row>
    <row r="299" spans="1:15" s="217" customFormat="1" ht="12" customHeight="1" x14ac:dyDescent="0.2">
      <c r="A299" s="368" t="str">
        <f>IF(OR(E299="00",E299=""),"",IF(OR(C299="3011.10",C299="3012.10",C299="3013.10"),"05",IF(OR(C299="3008.10",C299="3008.11"),"00",IF(C299="3003.10","07",IF(OR(G299="DBFH",G299="DBFH - BG"),"10",IF(G299="Hochschule Dual","25",IF(ISERROR(FIND("BGJ",F299)),IF(B299&gt;=99500,VLOOKUP(B299,Maske!$I$23:$J$79,2,FALSE),VLOOKUP($E299,Maske!$I$19:$J$23,2,FALSE)),"06")))))))</f>
        <v>00</v>
      </c>
      <c r="B299" s="369">
        <v>35224</v>
      </c>
      <c r="C299" s="370" t="s">
        <v>40</v>
      </c>
      <c r="D299" s="371" t="str">
        <f t="shared" si="8"/>
        <v>0602</v>
      </c>
      <c r="E299" s="371" t="str">
        <f t="shared" si="9"/>
        <v>11</v>
      </c>
      <c r="F299" s="372" t="s">
        <v>1676</v>
      </c>
      <c r="G299" s="368"/>
      <c r="H299" s="368">
        <v>9</v>
      </c>
      <c r="I299" s="368">
        <v>2.5</v>
      </c>
      <c r="J299" s="373">
        <v>10.5</v>
      </c>
      <c r="K299" s="368">
        <v>3</v>
      </c>
      <c r="L299" s="368" t="s">
        <v>1060</v>
      </c>
      <c r="M299" s="368"/>
      <c r="N299" s="368" t="s">
        <v>1682</v>
      </c>
      <c r="O299" s="459"/>
    </row>
    <row r="300" spans="1:15" s="217" customFormat="1" ht="13.9" customHeight="1" x14ac:dyDescent="0.2">
      <c r="A300" s="368" t="str">
        <f>IF(OR(E300="00",E300=""),"",IF(OR(C300="3011.10",C300="3012.10",C300="3013.10"),"05",IF(OR(C300="3008.10",C300="3008.11"),"00",IF(C300="3003.10","07",IF(OR(G300="DBFH",G300="DBFH - BG"),"10",IF(G300="Hochschule Dual","25",IF(ISERROR(FIND("BGJ",F300)),IF(B300&gt;=99500,VLOOKUP(B300,Maske!$I$23:$J$79,2,FALSE),VLOOKUP($E300,Maske!$I$19:$J$23,2,FALSE)),"06")))))))</f>
        <v>00</v>
      </c>
      <c r="B300" s="369">
        <v>35113</v>
      </c>
      <c r="C300" s="370" t="s">
        <v>40</v>
      </c>
      <c r="D300" s="371" t="str">
        <f t="shared" si="8"/>
        <v>0602</v>
      </c>
      <c r="E300" s="371" t="str">
        <f t="shared" si="9"/>
        <v>11</v>
      </c>
      <c r="F300" s="372" t="s">
        <v>1677</v>
      </c>
      <c r="G300" s="368"/>
      <c r="H300" s="368">
        <v>9</v>
      </c>
      <c r="I300" s="368">
        <v>2.5</v>
      </c>
      <c r="J300" s="373">
        <v>10.5</v>
      </c>
      <c r="K300" s="368">
        <v>3</v>
      </c>
      <c r="L300" s="368" t="s">
        <v>1060</v>
      </c>
      <c r="M300" s="368"/>
      <c r="N300" s="368" t="s">
        <v>1682</v>
      </c>
      <c r="O300" s="459"/>
    </row>
    <row r="301" spans="1:15" s="217" customFormat="1" x14ac:dyDescent="0.2">
      <c r="A301" s="368" t="str">
        <f>IF(OR(E301="00",E301=""),"",IF(OR(C301="3011.10",C301="3012.10",C301="3013.10"),"05",IF(OR(C301="3008.10",C301="3008.11"),"00",IF(C301="3003.10","07",IF(OR(G301="DBFH",G301="DBFH - BG"),"10",IF(G301="Hochschule Dual","25",IF(ISERROR(FIND("BGJ",F301)),IF(B301&gt;=99500,VLOOKUP(B301,Maske!$I$23:$J$79,2,FALSE),VLOOKUP($E301,Maske!$I$19:$J$23,2,FALSE)),"06")))))))</f>
        <v>00</v>
      </c>
      <c r="B301" s="369">
        <v>35113</v>
      </c>
      <c r="C301" s="370" t="s">
        <v>51</v>
      </c>
      <c r="D301" s="371" t="str">
        <f t="shared" si="8"/>
        <v>0602</v>
      </c>
      <c r="E301" s="371" t="str">
        <f t="shared" si="9"/>
        <v>12</v>
      </c>
      <c r="F301" s="372" t="s">
        <v>1677</v>
      </c>
      <c r="G301" s="368"/>
      <c r="H301" s="368">
        <v>9</v>
      </c>
      <c r="I301" s="368">
        <v>2.5</v>
      </c>
      <c r="J301" s="373">
        <v>10.5</v>
      </c>
      <c r="K301" s="368">
        <v>3</v>
      </c>
      <c r="L301" s="368" t="s">
        <v>1060</v>
      </c>
      <c r="M301" s="368"/>
      <c r="N301" s="368"/>
      <c r="O301" s="459"/>
    </row>
    <row r="302" spans="1:15" s="217" customFormat="1" ht="14.45" customHeight="1" x14ac:dyDescent="0.2">
      <c r="A302" s="368" t="str">
        <f>IF(OR(E302="00",E302=""),"",IF(OR(C302="3011.10",C302="3012.10",C302="3013.10"),"05",IF(OR(C302="3008.10",C302="3008.11"),"00",IF(C302="3003.10","07",IF(OR(G302="DBFH",G302="DBFH - BG"),"10",IF(G302="Hochschule Dual","25",IF(ISERROR(FIND("BGJ",F302)),IF(B302&gt;=99500,VLOOKUP(B302,Maske!$I$23:$J$79,2,FALSE),VLOOKUP($E302,Maske!$I$19:$J$23,2,FALSE)),"06")))))))</f>
        <v>00</v>
      </c>
      <c r="B302" s="369">
        <v>35431</v>
      </c>
      <c r="C302" s="370" t="s">
        <v>41</v>
      </c>
      <c r="D302" s="371" t="str">
        <f t="shared" si="8"/>
        <v>0603</v>
      </c>
      <c r="E302" s="371" t="str">
        <f t="shared" si="9"/>
        <v>11</v>
      </c>
      <c r="F302" s="372" t="s">
        <v>1062</v>
      </c>
      <c r="G302" s="368"/>
      <c r="H302" s="368"/>
      <c r="I302" s="368"/>
      <c r="J302" s="373">
        <v>10.5</v>
      </c>
      <c r="K302" s="368">
        <v>3.3</v>
      </c>
      <c r="L302" s="368" t="s">
        <v>1060</v>
      </c>
      <c r="M302" s="368" t="s">
        <v>860</v>
      </c>
      <c r="N302" s="368"/>
      <c r="O302" s="459"/>
    </row>
    <row r="303" spans="1:15" s="217" customFormat="1" ht="12" customHeight="1" x14ac:dyDescent="0.2">
      <c r="A303" s="368" t="str">
        <f>IF(OR(E303="00",E303=""),"",IF(OR(C303="3011.10",C303="3012.10",C303="3013.10"),"05",IF(OR(C303="3008.10",C303="3008.11"),"00",IF(C303="3003.10","07",IF(OR(G303="DBFH",G303="DBFH - BG"),"10",IF(G303="Hochschule Dual","25",IF(ISERROR(FIND("BGJ",F303)),IF(B303&gt;=99500,VLOOKUP(B303,Maske!$I$23:$J$79,2,FALSE),VLOOKUP($E303,Maske!$I$19:$J$23,2,FALSE)),"06")))))))</f>
        <v>00</v>
      </c>
      <c r="B303" s="369">
        <v>35431</v>
      </c>
      <c r="C303" s="370" t="s">
        <v>52</v>
      </c>
      <c r="D303" s="371" t="str">
        <f t="shared" si="8"/>
        <v>0603</v>
      </c>
      <c r="E303" s="371" t="str">
        <f t="shared" si="9"/>
        <v>12</v>
      </c>
      <c r="F303" s="372" t="s">
        <v>1062</v>
      </c>
      <c r="G303" s="368"/>
      <c r="H303" s="368"/>
      <c r="I303" s="368"/>
      <c r="J303" s="373">
        <v>10.5</v>
      </c>
      <c r="K303" s="368">
        <v>3.3</v>
      </c>
      <c r="L303" s="368" t="s">
        <v>1060</v>
      </c>
      <c r="M303" s="368" t="s">
        <v>860</v>
      </c>
      <c r="N303" s="368"/>
      <c r="O303" s="459"/>
    </row>
    <row r="304" spans="1:15" s="217" customFormat="1" ht="12" customHeight="1" x14ac:dyDescent="0.2">
      <c r="A304" s="368" t="str">
        <f>IF(OR(E304="00",E304=""),"",IF(OR(C304="3011.10",C304="3012.10",C304="3013.10"),"05",IF(OR(C304="3008.10",C304="3008.11"),"00",IF(C304="3003.10","07",IF(OR(G304="DBFH",G304="DBFH - BG"),"10",IF(G304="Hochschule Dual","25",IF(ISERROR(FIND("BGJ",F304)),IF(B304&gt;=99500,VLOOKUP(B304,Maske!$I$23:$J$79,2,FALSE),VLOOKUP($E304,Maske!$I$19:$J$23,2,FALSE)),"06")))))))</f>
        <v>00</v>
      </c>
      <c r="B304" s="369">
        <v>35114</v>
      </c>
      <c r="C304" s="370" t="s">
        <v>42</v>
      </c>
      <c r="D304" s="371" t="str">
        <f t="shared" si="8"/>
        <v>0607</v>
      </c>
      <c r="E304" s="371" t="str">
        <f t="shared" si="9"/>
        <v>11</v>
      </c>
      <c r="F304" s="372" t="s">
        <v>1059</v>
      </c>
      <c r="G304" s="368"/>
      <c r="H304" s="368">
        <v>9</v>
      </c>
      <c r="I304" s="368">
        <v>2.5</v>
      </c>
      <c r="J304" s="373">
        <v>10.5</v>
      </c>
      <c r="K304" s="368">
        <v>3</v>
      </c>
      <c r="L304" s="368" t="s">
        <v>1060</v>
      </c>
      <c r="M304" s="368"/>
      <c r="N304" s="368"/>
      <c r="O304" s="459"/>
    </row>
    <row r="305" spans="1:15" s="217" customFormat="1" ht="12" customHeight="1" x14ac:dyDescent="0.2">
      <c r="A305" s="55" t="str">
        <f>IF(OR(E305="00",E305=""),"",IF(OR(C305="3011.10",C305="3012.10",C305="3013.10"),"05",IF(OR(C305="3008.10",C305="3008.11"),"00",IF(C305="3003.10","07",IF(OR(G305="DBFH",G305="DBFH - BG"),"10",IF(G305="Hochschule Dual","25",IF(ISERROR(FIND("BGJ",F305)),IF(B305&gt;=99500,VLOOKUP(B305,Maske!$I$23:$J$79,2,FALSE),VLOOKUP($E305,Maske!$I$19:$J$23,2,FALSE)),"06")))))))</f>
        <v>00</v>
      </c>
      <c r="B305" s="35">
        <v>35114</v>
      </c>
      <c r="C305" s="52" t="s">
        <v>750</v>
      </c>
      <c r="D305" s="53" t="str">
        <f t="shared" si="8"/>
        <v>0608</v>
      </c>
      <c r="E305" s="53" t="str">
        <f t="shared" si="9"/>
        <v>11</v>
      </c>
      <c r="F305" s="54" t="s">
        <v>1059</v>
      </c>
      <c r="G305" s="55" t="s">
        <v>1951</v>
      </c>
      <c r="H305" s="55">
        <v>9</v>
      </c>
      <c r="I305" s="55">
        <v>5</v>
      </c>
      <c r="J305" s="179">
        <v>10.5</v>
      </c>
      <c r="K305" s="55">
        <v>6.3</v>
      </c>
      <c r="L305" s="55" t="s">
        <v>1060</v>
      </c>
      <c r="M305" s="55"/>
      <c r="N305" s="55" t="s">
        <v>2314</v>
      </c>
      <c r="O305" s="459"/>
    </row>
    <row r="306" spans="1:15" s="217" customFormat="1" ht="12" customHeight="1" x14ac:dyDescent="0.2">
      <c r="A306" s="55" t="str">
        <f>IF(OR(E306="00",E306=""),"",IF(OR(C306="3011.10",C306="3012.10",C306="3013.10"),"05",IF(OR(C306="3008.10",C306="3008.11"),"00",IF(C306="3003.10","07",IF(OR(G306="DBFH",G306="DBFH - BG"),"10",IF(G306="Hochschule Dual","25",IF(ISERROR(FIND("BGJ",F306)),IF(B306&gt;=99500,VLOOKUP(B306,Maske!$I$23:$J$79,2,FALSE),VLOOKUP($E306,Maske!$I$19:$J$23,2,FALSE)),"06")))))))</f>
        <v>00</v>
      </c>
      <c r="B306" s="35">
        <v>35101</v>
      </c>
      <c r="C306" s="52" t="s">
        <v>750</v>
      </c>
      <c r="D306" s="53" t="str">
        <f t="shared" si="8"/>
        <v>0608</v>
      </c>
      <c r="E306" s="53" t="str">
        <f t="shared" si="9"/>
        <v>11</v>
      </c>
      <c r="F306" s="54" t="s">
        <v>1061</v>
      </c>
      <c r="G306" s="55" t="s">
        <v>1951</v>
      </c>
      <c r="H306" s="55">
        <v>9</v>
      </c>
      <c r="I306" s="55">
        <v>5</v>
      </c>
      <c r="J306" s="179">
        <v>10.5</v>
      </c>
      <c r="K306" s="55">
        <v>6.3</v>
      </c>
      <c r="L306" s="55" t="s">
        <v>1060</v>
      </c>
      <c r="M306" s="55"/>
      <c r="N306" s="55" t="s">
        <v>2314</v>
      </c>
      <c r="O306" s="459"/>
    </row>
    <row r="307" spans="1:15" s="217" customFormat="1" ht="12" customHeight="1" x14ac:dyDescent="0.2">
      <c r="A307" s="55" t="str">
        <f>IF(OR(E307="00",E307=""),"",IF(OR(C307="3011.10",C307="3012.10",C307="3013.10"),"05",IF(OR(C307="3008.10",C307="3008.11"),"00",IF(C307="3003.10","07",IF(OR(G307="DBFH",G307="DBFH - BG"),"10",IF(G307="Hochschule Dual","25",IF(ISERROR(FIND("BGJ",F307)),IF(B307&gt;=99500,VLOOKUP(B307,Maske!$I$23:$J$79,2,FALSE),VLOOKUP($E307,Maske!$I$19:$J$23,2,FALSE)),"06")))))))</f>
        <v>00</v>
      </c>
      <c r="B307" s="35">
        <v>35101</v>
      </c>
      <c r="C307" s="52" t="s">
        <v>751</v>
      </c>
      <c r="D307" s="53" t="str">
        <f t="shared" si="8"/>
        <v>0608</v>
      </c>
      <c r="E307" s="53" t="str">
        <f t="shared" si="9"/>
        <v>12</v>
      </c>
      <c r="F307" s="54" t="s">
        <v>1061</v>
      </c>
      <c r="G307" s="55" t="s">
        <v>1951</v>
      </c>
      <c r="H307" s="55">
        <v>9</v>
      </c>
      <c r="I307" s="55">
        <v>5</v>
      </c>
      <c r="J307" s="179">
        <v>10.5</v>
      </c>
      <c r="K307" s="55">
        <v>6.3</v>
      </c>
      <c r="L307" s="55" t="s">
        <v>1060</v>
      </c>
      <c r="M307" s="55"/>
      <c r="N307" s="55" t="s">
        <v>2315</v>
      </c>
      <c r="O307" s="459"/>
    </row>
    <row r="308" spans="1:15" s="217" customFormat="1" ht="12" customHeight="1" x14ac:dyDescent="0.2">
      <c r="A308" s="55" t="str">
        <f>IF(OR(E308="00",E308=""),"",IF(OR(C308="3011.10",C308="3012.10",C308="3013.10"),"05",IF(OR(C308="3008.10",C308="3008.11"),"00",IF(C308="3003.10","07",IF(OR(G308="DBFH",G308="DBFH - BG"),"10",IF(G308="Hochschule Dual","25",IF(ISERROR(FIND("BGJ",F308)),IF(B308&gt;=99500,VLOOKUP(B308,Maske!$I$23:$J$79,2,FALSE),VLOOKUP($E308,Maske!$I$19:$J$23,2,FALSE)),"06")))))))</f>
        <v>00</v>
      </c>
      <c r="B308" s="35">
        <v>35224</v>
      </c>
      <c r="C308" s="52" t="s">
        <v>750</v>
      </c>
      <c r="D308" s="53" t="str">
        <f t="shared" si="8"/>
        <v>0608</v>
      </c>
      <c r="E308" s="53" t="str">
        <f t="shared" si="9"/>
        <v>11</v>
      </c>
      <c r="F308" s="54" t="s">
        <v>1676</v>
      </c>
      <c r="G308" s="55" t="s">
        <v>1951</v>
      </c>
      <c r="H308" s="55">
        <v>9</v>
      </c>
      <c r="I308" s="55">
        <v>5</v>
      </c>
      <c r="J308" s="179">
        <v>10.5</v>
      </c>
      <c r="K308" s="55">
        <v>6.3</v>
      </c>
      <c r="L308" s="55" t="s">
        <v>1060</v>
      </c>
      <c r="M308" s="55"/>
      <c r="N308" s="55" t="s">
        <v>2314</v>
      </c>
      <c r="O308" s="454"/>
    </row>
    <row r="309" spans="1:15" s="217" customFormat="1" x14ac:dyDescent="0.2">
      <c r="A309" s="55" t="str">
        <f>IF(OR(E309="00",E309=""),"",IF(OR(C309="3011.10",C309="3012.10",C309="3013.10"),"05",IF(OR(C309="3008.10",C309="3008.11"),"00",IF(C309="3003.10","07",IF(OR(G309="DBFH",G309="DBFH - BG"),"10",IF(G309="Hochschule Dual","25",IF(ISERROR(FIND("BGJ",F309)),IF(B309&gt;=99500,VLOOKUP(B309,Maske!$I$23:$J$79,2,FALSE),VLOOKUP($E309,Maske!$I$19:$J$23,2,FALSE)),"06")))))))</f>
        <v>00</v>
      </c>
      <c r="B309" s="35">
        <v>35113</v>
      </c>
      <c r="C309" s="52" t="s">
        <v>750</v>
      </c>
      <c r="D309" s="53" t="str">
        <f t="shared" si="8"/>
        <v>0608</v>
      </c>
      <c r="E309" s="53" t="str">
        <f t="shared" si="9"/>
        <v>11</v>
      </c>
      <c r="F309" s="54" t="s">
        <v>1677</v>
      </c>
      <c r="G309" s="55" t="s">
        <v>1951</v>
      </c>
      <c r="H309" s="55">
        <v>9</v>
      </c>
      <c r="I309" s="55">
        <v>5</v>
      </c>
      <c r="J309" s="179">
        <v>10.5</v>
      </c>
      <c r="K309" s="55">
        <v>6.3</v>
      </c>
      <c r="L309" s="55" t="s">
        <v>1060</v>
      </c>
      <c r="M309" s="55"/>
      <c r="N309" s="55" t="s">
        <v>2314</v>
      </c>
      <c r="O309" s="454"/>
    </row>
    <row r="310" spans="1:15" s="180" customFormat="1" x14ac:dyDescent="0.2">
      <c r="A310" s="55" t="str">
        <f>IF(OR(E310="00",E310=""),"",IF(OR(C310="3011.10",C310="3012.10",C310="3013.10"),"05",IF(OR(C310="3008.10",C310="3008.11"),"00",IF(C310="3003.10","07",IF(OR(G310="DBFH",G310="DBFH - BG"),"10",IF(G310="Hochschule Dual","25",IF(ISERROR(FIND("BGJ",F310)),IF(B310&gt;=99500,VLOOKUP(B310,Maske!$I$23:$J$79,2,FALSE),VLOOKUP($E310,Maske!$I$19:$J$23,2,FALSE)),"06")))))))</f>
        <v>00</v>
      </c>
      <c r="B310" s="35">
        <v>35113</v>
      </c>
      <c r="C310" s="52" t="s">
        <v>751</v>
      </c>
      <c r="D310" s="53" t="str">
        <f t="shared" si="8"/>
        <v>0608</v>
      </c>
      <c r="E310" s="53" t="str">
        <f t="shared" si="9"/>
        <v>12</v>
      </c>
      <c r="F310" s="54" t="s">
        <v>1677</v>
      </c>
      <c r="G310" s="55" t="s">
        <v>1951</v>
      </c>
      <c r="H310" s="55">
        <v>9</v>
      </c>
      <c r="I310" s="55">
        <v>5</v>
      </c>
      <c r="J310" s="179">
        <v>10.5</v>
      </c>
      <c r="K310" s="55">
        <v>6.3</v>
      </c>
      <c r="L310" s="55" t="s">
        <v>1060</v>
      </c>
      <c r="M310" s="55"/>
      <c r="N310" s="55" t="s">
        <v>2315</v>
      </c>
      <c r="O310" s="460"/>
    </row>
    <row r="311" spans="1:15" s="180" customFormat="1" x14ac:dyDescent="0.2">
      <c r="A311" s="368" t="str">
        <f>IF(OR(E311="00",E311=""),"",IF(OR(C311="3011.10",C311="3012.10",C311="3013.10"),"05",IF(OR(C311="3008.10",C311="3008.11"),"00",IF(C311="3003.10","07",IF(OR(G311="DBFH",G311="DBFH - BG"),"10",IF(G311="Hochschule Dual","25",IF(ISERROR(FIND("BGJ",F311)),IF(B311&gt;=99500,VLOOKUP(B311,Maske!$I$23:$J$79,2,FALSE),VLOOKUP($E311,Maske!$I$19:$J$23,2,FALSE)),"06")))))))</f>
        <v>00</v>
      </c>
      <c r="B311" s="369">
        <v>34211</v>
      </c>
      <c r="C311" s="370" t="s">
        <v>1068</v>
      </c>
      <c r="D311" s="371" t="str">
        <f t="shared" si="8"/>
        <v>0610</v>
      </c>
      <c r="E311" s="371" t="str">
        <f t="shared" si="9"/>
        <v>10</v>
      </c>
      <c r="F311" s="372" t="s">
        <v>1241</v>
      </c>
      <c r="G311" s="368"/>
      <c r="H311" s="368"/>
      <c r="I311" s="368"/>
      <c r="J311" s="373">
        <v>12.7</v>
      </c>
      <c r="K311" s="368">
        <v>3.6</v>
      </c>
      <c r="L311" s="368" t="s">
        <v>1060</v>
      </c>
      <c r="M311" s="368" t="s">
        <v>1070</v>
      </c>
      <c r="N311" s="368"/>
      <c r="O311" s="460"/>
    </row>
    <row r="312" spans="1:15" s="180" customFormat="1" x14ac:dyDescent="0.2">
      <c r="A312" s="368" t="str">
        <f>IF(OR(E312="00",E312=""),"",IF(OR(C312="3011.10",C312="3012.10",C312="3013.10"),"05",IF(OR(C312="3008.10",C312="3008.11"),"00",IF(C312="3003.10","07",IF(OR(G312="DBFH",G312="DBFH - BG"),"10",IF(G312="Hochschule Dual","25",IF(ISERROR(FIND("BGJ",F312)),IF(B312&gt;=99500,VLOOKUP(B312,Maske!$I$23:$J$79,2,FALSE),VLOOKUP($E312,Maske!$I$19:$J$23,2,FALSE)),"06")))))))</f>
        <v>00</v>
      </c>
      <c r="B312" s="369">
        <v>34211</v>
      </c>
      <c r="C312" s="370" t="s">
        <v>43</v>
      </c>
      <c r="D312" s="371" t="str">
        <f t="shared" si="8"/>
        <v>0610</v>
      </c>
      <c r="E312" s="371" t="str">
        <f t="shared" si="9"/>
        <v>11</v>
      </c>
      <c r="F312" s="372" t="s">
        <v>1241</v>
      </c>
      <c r="G312" s="368"/>
      <c r="H312" s="368"/>
      <c r="I312" s="368"/>
      <c r="J312" s="373">
        <v>12.7</v>
      </c>
      <c r="K312" s="368">
        <v>3.6</v>
      </c>
      <c r="L312" s="368" t="s">
        <v>1060</v>
      </c>
      <c r="M312" s="368" t="s">
        <v>1070</v>
      </c>
      <c r="N312" s="368"/>
      <c r="O312" s="460"/>
    </row>
    <row r="313" spans="1:15" s="180" customFormat="1" x14ac:dyDescent="0.2">
      <c r="A313" s="368" t="str">
        <f>IF(OR(E313="00",E313=""),"",IF(OR(C313="3011.10",C313="3012.10",C313="3013.10"),"05",IF(OR(C313="3008.10",C313="3008.11"),"00",IF(C313="3003.10","07",IF(OR(G313="DBFH",G313="DBFH - BG"),"10",IF(G313="Hochschule Dual","25",IF(ISERROR(FIND("BGJ",F313)),IF(B313&gt;=99500,VLOOKUP(B313,Maske!$I$23:$J$79,2,FALSE),VLOOKUP($E313,Maske!$I$19:$J$23,2,FALSE)),"06")))))))</f>
        <v>00</v>
      </c>
      <c r="B313" s="369">
        <v>34201</v>
      </c>
      <c r="C313" s="370" t="s">
        <v>1068</v>
      </c>
      <c r="D313" s="371" t="str">
        <f t="shared" si="8"/>
        <v>0610</v>
      </c>
      <c r="E313" s="371" t="str">
        <f t="shared" si="9"/>
        <v>10</v>
      </c>
      <c r="F313" s="372" t="s">
        <v>1069</v>
      </c>
      <c r="G313" s="368"/>
      <c r="H313" s="368"/>
      <c r="I313" s="368"/>
      <c r="J313" s="373">
        <v>12.7</v>
      </c>
      <c r="K313" s="368">
        <v>3.6</v>
      </c>
      <c r="L313" s="368" t="s">
        <v>1060</v>
      </c>
      <c r="M313" s="368" t="s">
        <v>1070</v>
      </c>
      <c r="N313" s="368"/>
      <c r="O313" s="460"/>
    </row>
    <row r="314" spans="1:15" s="180" customFormat="1" x14ac:dyDescent="0.2">
      <c r="A314" s="368" t="str">
        <f>IF(OR(E314="00",E314=""),"",IF(OR(C314="3011.10",C314="3012.10",C314="3013.10"),"05",IF(OR(C314="3008.10",C314="3008.11"),"00",IF(C314="3003.10","07",IF(OR(G314="DBFH",G314="DBFH - BG"),"10",IF(G314="Hochschule Dual","25",IF(ISERROR(FIND("BGJ",F314)),IF(B314&gt;=99500,VLOOKUP(B314,Maske!$I$23:$J$79,2,FALSE),VLOOKUP($E314,Maske!$I$19:$J$23,2,FALSE)),"06")))))))</f>
        <v>00</v>
      </c>
      <c r="B314" s="369">
        <v>34201</v>
      </c>
      <c r="C314" s="370" t="s">
        <v>43</v>
      </c>
      <c r="D314" s="371" t="str">
        <f t="shared" si="8"/>
        <v>0610</v>
      </c>
      <c r="E314" s="371" t="str">
        <f t="shared" si="9"/>
        <v>11</v>
      </c>
      <c r="F314" s="372" t="s">
        <v>1069</v>
      </c>
      <c r="G314" s="368"/>
      <c r="H314" s="368"/>
      <c r="I314" s="368"/>
      <c r="J314" s="373">
        <v>12.7</v>
      </c>
      <c r="K314" s="368">
        <v>3.6</v>
      </c>
      <c r="L314" s="368" t="s">
        <v>1060</v>
      </c>
      <c r="M314" s="368" t="s">
        <v>1070</v>
      </c>
      <c r="N314" s="368"/>
      <c r="O314" s="460"/>
    </row>
    <row r="315" spans="1:15" s="180" customFormat="1" x14ac:dyDescent="0.2">
      <c r="A315" s="368" t="str">
        <f>IF(OR(E315="00",E315=""),"",IF(OR(C315="3011.10",C315="3012.10",C315="3013.10"),"05",IF(OR(C315="3008.10",C315="3008.11"),"00",IF(C315="3003.10","07",IF(OR(G315="DBFH",G315="DBFH - BG"),"10",IF(G315="Hochschule Dual","25",IF(ISERROR(FIND("BGJ",F315)),IF(B315&gt;=99500,VLOOKUP(B315,Maske!$I$23:$J$79,2,FALSE),VLOOKUP($E315,Maske!$I$19:$J$23,2,FALSE)),"06")))))))</f>
        <v>00</v>
      </c>
      <c r="B315" s="369">
        <v>34201</v>
      </c>
      <c r="C315" s="370" t="s">
        <v>53</v>
      </c>
      <c r="D315" s="371" t="str">
        <f t="shared" si="8"/>
        <v>0610</v>
      </c>
      <c r="E315" s="371" t="str">
        <f t="shared" si="9"/>
        <v>12</v>
      </c>
      <c r="F315" s="372" t="s">
        <v>1069</v>
      </c>
      <c r="G315" s="368"/>
      <c r="H315" s="368"/>
      <c r="I315" s="368"/>
      <c r="J315" s="373">
        <v>12.7</v>
      </c>
      <c r="K315" s="368">
        <v>3.6</v>
      </c>
      <c r="L315" s="368" t="s">
        <v>1060</v>
      </c>
      <c r="M315" s="368" t="s">
        <v>1070</v>
      </c>
      <c r="N315" s="368"/>
      <c r="O315" s="460"/>
    </row>
    <row r="316" spans="1:15" s="217" customFormat="1" x14ac:dyDescent="0.2">
      <c r="A316" s="368" t="str">
        <f>IF(OR(E316="00",E316=""),"",IF(OR(C316="3011.10",C316="3012.10",C316="3013.10"),"05",IF(OR(C316="3008.10",C316="3008.11"),"00",IF(C316="3003.10","07",IF(OR(G316="DBFH",G316="DBFH - BG"),"10",IF(G316="Hochschule Dual","25",IF(ISERROR(FIND("BGJ",F316)),IF(B316&gt;=99500,VLOOKUP(B316,Maske!$I$23:$J$79,2,FALSE),VLOOKUP($E316,Maske!$I$19:$J$23,2,FALSE)),"06")))))))</f>
        <v>00</v>
      </c>
      <c r="B316" s="369">
        <v>34162</v>
      </c>
      <c r="C316" s="370" t="s">
        <v>1068</v>
      </c>
      <c r="D316" s="371" t="str">
        <f t="shared" si="8"/>
        <v>0610</v>
      </c>
      <c r="E316" s="371" t="str">
        <f t="shared" si="9"/>
        <v>10</v>
      </c>
      <c r="F316" s="372" t="s">
        <v>1435</v>
      </c>
      <c r="G316" s="368"/>
      <c r="H316" s="368"/>
      <c r="I316" s="368"/>
      <c r="J316" s="373">
        <v>12.7</v>
      </c>
      <c r="K316" s="368">
        <v>3.6</v>
      </c>
      <c r="L316" s="368" t="s">
        <v>1060</v>
      </c>
      <c r="M316" s="368" t="s">
        <v>1070</v>
      </c>
      <c r="N316" s="368"/>
      <c r="O316" s="454"/>
    </row>
    <row r="317" spans="1:15" ht="12" customHeight="1" x14ac:dyDescent="0.2">
      <c r="A317" s="368" t="str">
        <f>IF(OR(E317="00",E317=""),"",IF(OR(C317="3011.10",C317="3012.10",C317="3013.10"),"05",IF(OR(C317="3008.10",C317="3008.11"),"00",IF(C317="3003.10","07",IF(OR(G317="DBFH",G317="DBFH - BG"),"10",IF(G317="Hochschule Dual","25",IF(ISERROR(FIND("BGJ",F317)),IF(B317&gt;=99500,VLOOKUP(B317,Maske!$I$23:$J$79,2,FALSE),VLOOKUP($E317,Maske!$I$19:$J$23,2,FALSE)),"06")))))))</f>
        <v>00</v>
      </c>
      <c r="B317" s="369">
        <v>34162</v>
      </c>
      <c r="C317" s="370" t="s">
        <v>43</v>
      </c>
      <c r="D317" s="371" t="str">
        <f t="shared" si="8"/>
        <v>0610</v>
      </c>
      <c r="E317" s="371" t="str">
        <f t="shared" si="9"/>
        <v>11</v>
      </c>
      <c r="F317" s="372" t="s">
        <v>1435</v>
      </c>
      <c r="G317" s="368"/>
      <c r="H317" s="368"/>
      <c r="I317" s="368"/>
      <c r="J317" s="373">
        <v>12.7</v>
      </c>
      <c r="K317" s="368">
        <v>3.6</v>
      </c>
      <c r="L317" s="368" t="s">
        <v>1060</v>
      </c>
      <c r="M317" s="368" t="s">
        <v>1070</v>
      </c>
      <c r="O317" s="454"/>
    </row>
    <row r="318" spans="1:15" x14ac:dyDescent="0.2">
      <c r="A318" s="368" t="str">
        <f>IF(OR(E318="00",E318=""),"",IF(OR(C318="3011.10",C318="3012.10",C318="3013.10"),"05",IF(OR(C318="3008.10",C318="3008.11"),"00",IF(C318="3003.10","07",IF(OR(G318="DBFH",G318="DBFH - BG"),"10",IF(G318="Hochschule Dual","25",IF(ISERROR(FIND("BGJ",F318)),IF(B318&gt;=99500,VLOOKUP(B318,Maske!$I$23:$J$79,2,FALSE),VLOOKUP($E318,Maske!$I$19:$J$23,2,FALSE)),"06")))))))</f>
        <v>00</v>
      </c>
      <c r="B318" s="369">
        <v>36122</v>
      </c>
      <c r="C318" s="370" t="s">
        <v>1071</v>
      </c>
      <c r="D318" s="371" t="str">
        <f t="shared" si="8"/>
        <v>0615</v>
      </c>
      <c r="E318" s="371" t="str">
        <f t="shared" si="9"/>
        <v>10</v>
      </c>
      <c r="F318" s="372" t="s">
        <v>1072</v>
      </c>
      <c r="G318" s="368"/>
      <c r="H318" s="368"/>
      <c r="I318" s="368"/>
      <c r="J318" s="373">
        <v>12.7</v>
      </c>
      <c r="K318" s="368">
        <v>3</v>
      </c>
      <c r="L318" s="368" t="s">
        <v>1060</v>
      </c>
      <c r="M318" s="368" t="s">
        <v>1070</v>
      </c>
      <c r="O318" s="454"/>
    </row>
    <row r="319" spans="1:15" ht="12" customHeight="1" x14ac:dyDescent="0.2">
      <c r="A319" s="368" t="str">
        <f>IF(OR(E319="00",E319=""),"",IF(OR(C319="3011.10",C319="3012.10",C319="3013.10"),"05",IF(OR(C319="3008.10",C319="3008.11"),"00",IF(C319="3003.10","07",IF(OR(G319="DBFH",G319="DBFH - BG"),"10",IF(G319="Hochschule Dual","25",IF(ISERROR(FIND("BGJ",F319)),IF(B319&gt;=99500,VLOOKUP(B319,Maske!$I$23:$J$79,2,FALSE),VLOOKUP($E319,Maske!$I$19:$J$23,2,FALSE)),"06")))))))</f>
        <v>00</v>
      </c>
      <c r="B319" s="369">
        <v>36122</v>
      </c>
      <c r="C319" s="370" t="s">
        <v>44</v>
      </c>
      <c r="D319" s="371" t="str">
        <f t="shared" si="8"/>
        <v>0615</v>
      </c>
      <c r="E319" s="371" t="str">
        <f t="shared" si="9"/>
        <v>11</v>
      </c>
      <c r="F319" s="372" t="s">
        <v>1072</v>
      </c>
      <c r="G319" s="368"/>
      <c r="H319" s="368"/>
      <c r="I319" s="368"/>
      <c r="J319" s="373">
        <v>12.7</v>
      </c>
      <c r="K319" s="368">
        <v>3</v>
      </c>
      <c r="L319" s="368" t="s">
        <v>1060</v>
      </c>
      <c r="M319" s="368" t="s">
        <v>1070</v>
      </c>
      <c r="O319" s="454"/>
    </row>
    <row r="320" spans="1:15" x14ac:dyDescent="0.2">
      <c r="A320" s="368" t="str">
        <f>IF(OR(E320="00",E320=""),"",IF(OR(C320="3011.10",C320="3012.10",C320="3013.10"),"05",IF(OR(C320="3008.10",C320="3008.11"),"00",IF(C320="3003.10","07",IF(OR(G320="DBFH",G320="DBFH - BG"),"10",IF(G320="Hochschule Dual","25",IF(ISERROR(FIND("BGJ",F320)),IF(B320&gt;=99500,VLOOKUP(B320,Maske!$I$23:$J$79,2,FALSE),VLOOKUP($E320,Maske!$I$19:$J$23,2,FALSE)),"06")))))))</f>
        <v>00</v>
      </c>
      <c r="B320" s="369">
        <v>36151</v>
      </c>
      <c r="C320" s="370" t="s">
        <v>1071</v>
      </c>
      <c r="D320" s="371" t="str">
        <f t="shared" si="8"/>
        <v>0615</v>
      </c>
      <c r="E320" s="371" t="str">
        <f t="shared" si="9"/>
        <v>10</v>
      </c>
      <c r="F320" s="372" t="s">
        <v>1073</v>
      </c>
      <c r="G320" s="368"/>
      <c r="H320" s="368"/>
      <c r="I320" s="368"/>
      <c r="J320" s="373">
        <v>12.7</v>
      </c>
      <c r="K320" s="368">
        <v>3</v>
      </c>
      <c r="L320" s="368" t="s">
        <v>1060</v>
      </c>
      <c r="M320" s="368" t="s">
        <v>1070</v>
      </c>
      <c r="O320" s="454"/>
    </row>
    <row r="321" spans="1:15" ht="12" customHeight="1" x14ac:dyDescent="0.2">
      <c r="A321" s="368" t="str">
        <f>IF(OR(E321="00",E321=""),"",IF(OR(C321="3011.10",C321="3012.10",C321="3013.10"),"05",IF(OR(C321="3008.10",C321="3008.11"),"00",IF(C321="3003.10","07",IF(OR(G321="DBFH",G321="DBFH - BG"),"10",IF(G321="Hochschule Dual","25",IF(ISERROR(FIND("BGJ",F321)),IF(B321&gt;=99500,VLOOKUP(B321,Maske!$I$23:$J$79,2,FALSE),VLOOKUP($E321,Maske!$I$19:$J$23,2,FALSE)),"06")))))))</f>
        <v>00</v>
      </c>
      <c r="B321" s="369">
        <v>36151</v>
      </c>
      <c r="C321" s="370" t="s">
        <v>44</v>
      </c>
      <c r="D321" s="371" t="str">
        <f t="shared" si="8"/>
        <v>0615</v>
      </c>
      <c r="E321" s="371" t="str">
        <f t="shared" si="9"/>
        <v>11</v>
      </c>
      <c r="F321" s="372" t="s">
        <v>1073</v>
      </c>
      <c r="G321" s="368"/>
      <c r="H321" s="368"/>
      <c r="I321" s="368"/>
      <c r="J321" s="373">
        <v>12.7</v>
      </c>
      <c r="K321" s="368">
        <v>3</v>
      </c>
      <c r="L321" s="368" t="s">
        <v>1060</v>
      </c>
      <c r="M321" s="368" t="s">
        <v>1070</v>
      </c>
      <c r="O321" s="454"/>
    </row>
    <row r="322" spans="1:15" ht="13.15" customHeight="1" x14ac:dyDescent="0.2">
      <c r="A322" s="368" t="str">
        <f>IF(OR(E322="00",E322=""),"",IF(OR(C322="3011.10",C322="3012.10",C322="3013.10"),"05",IF(OR(C322="3008.10",C322="3008.11"),"00",IF(C322="3003.10","07",IF(OR(G322="DBFH",G322="DBFH - BG"),"10",IF(G322="Hochschule Dual","25",IF(ISERROR(FIND("BGJ",F322)),IF(B322&gt;=99500,VLOOKUP(B322,Maske!$I$23:$J$79,2,FALSE),VLOOKUP($E322,Maske!$I$19:$J$23,2,FALSE)),"06")))))))</f>
        <v>00</v>
      </c>
      <c r="B322" s="369">
        <v>36151</v>
      </c>
      <c r="C322" s="370" t="s">
        <v>55</v>
      </c>
      <c r="D322" s="371" t="str">
        <f t="shared" ref="D322:D385" si="10">LEFT(C322,4)</f>
        <v>0615</v>
      </c>
      <c r="E322" s="371" t="str">
        <f t="shared" ref="E322:E385" si="11">MID(C322,6,2)</f>
        <v>12</v>
      </c>
      <c r="F322" s="372" t="s">
        <v>1073</v>
      </c>
      <c r="G322" s="368"/>
      <c r="H322" s="368"/>
      <c r="I322" s="368"/>
      <c r="J322" s="373">
        <v>12.7</v>
      </c>
      <c r="K322" s="368">
        <v>3</v>
      </c>
      <c r="L322" s="368" t="s">
        <v>1060</v>
      </c>
      <c r="M322" s="368" t="s">
        <v>1070</v>
      </c>
      <c r="O322" s="454"/>
    </row>
    <row r="323" spans="1:15" ht="12" customHeight="1" x14ac:dyDescent="0.2">
      <c r="A323" s="55" t="str">
        <f>IF(OR(E323="00",E323=""),"",IF(OR(C323="3011.10",C323="3012.10",C323="3013.10"),"05",IF(OR(C323="3008.10",C323="3008.11"),"00",IF(C323="3003.10","07",IF(OR(G323="DBFH",G323="DBFH - BG"),"10",IF(G323="Hochschule Dual","25",IF(ISERROR(FIND("BGJ",F323)),IF(B323&gt;=99500,VLOOKUP(B323,Maske!$I$23:$J$79,2,FALSE),VLOOKUP($E323,Maske!$I$19:$J$23,2,FALSE)),"06")))))))</f>
        <v>00</v>
      </c>
      <c r="B323" s="35">
        <v>83451</v>
      </c>
      <c r="C323" s="52" t="s">
        <v>2313</v>
      </c>
      <c r="D323" s="53" t="str">
        <f t="shared" si="10"/>
        <v>0616</v>
      </c>
      <c r="E323" s="53" t="str">
        <f t="shared" si="11"/>
        <v>10</v>
      </c>
      <c r="F323" s="54" t="s">
        <v>17</v>
      </c>
      <c r="G323" s="55"/>
      <c r="H323" s="55"/>
      <c r="I323" s="55"/>
      <c r="J323" s="179">
        <v>12.7</v>
      </c>
      <c r="K323" s="55">
        <v>3</v>
      </c>
      <c r="L323" s="55" t="s">
        <v>1060</v>
      </c>
      <c r="M323" s="55" t="s">
        <v>1070</v>
      </c>
      <c r="N323" s="55"/>
      <c r="O323" s="454"/>
    </row>
    <row r="324" spans="1:15" ht="12" customHeight="1" x14ac:dyDescent="0.2">
      <c r="A324" s="55" t="str">
        <f>IF(OR(E324="00",E324=""),"",IF(OR(C324="3011.10",C324="3012.10",C324="3013.10"),"05",IF(OR(C324="3008.10",C324="3008.11"),"00",IF(C324="3003.10","07",IF(OR(G324="DBFH",G324="DBFH - BG"),"10",IF(G324="Hochschule Dual","25",IF(ISERROR(FIND("BGJ",F324)),IF(B324&gt;=99500,VLOOKUP(B324,Maske!$I$23:$J$79,2,FALSE),VLOOKUP($E324,Maske!$I$19:$J$23,2,FALSE)),"06")))))))</f>
        <v>00</v>
      </c>
      <c r="B324" s="35">
        <v>83451</v>
      </c>
      <c r="C324" s="52" t="s">
        <v>2311</v>
      </c>
      <c r="D324" s="53" t="str">
        <f t="shared" si="10"/>
        <v>0616</v>
      </c>
      <c r="E324" s="53" t="str">
        <f t="shared" si="11"/>
        <v>11</v>
      </c>
      <c r="F324" s="54" t="s">
        <v>17</v>
      </c>
      <c r="G324" s="55"/>
      <c r="H324" s="55"/>
      <c r="I324" s="55"/>
      <c r="J324" s="179">
        <v>12.7</v>
      </c>
      <c r="K324" s="55">
        <v>3</v>
      </c>
      <c r="L324" s="55" t="s">
        <v>1060</v>
      </c>
      <c r="M324" s="55" t="s">
        <v>1070</v>
      </c>
      <c r="N324" s="55"/>
      <c r="O324" s="454"/>
    </row>
    <row r="325" spans="1:15" x14ac:dyDescent="0.2">
      <c r="A325" s="55" t="str">
        <f>IF(OR(E325="00",E325=""),"",IF(OR(C325="3011.10",C325="3012.10",C325="3013.10"),"05",IF(OR(C325="3008.10",C325="3008.11"),"00",IF(C325="3003.10","07",IF(OR(G325="DBFH",G325="DBFH - BG"),"10",IF(G325="Hochschule Dual","25",IF(ISERROR(FIND("BGJ",F325)),IF(B325&gt;=99500,VLOOKUP(B325,Maske!$I$23:$J$79,2,FALSE),VLOOKUP($E325,Maske!$I$19:$J$23,2,FALSE)),"06")))))))</f>
        <v>00</v>
      </c>
      <c r="B325" s="35">
        <v>83451</v>
      </c>
      <c r="C325" s="52" t="s">
        <v>2312</v>
      </c>
      <c r="D325" s="53" t="str">
        <f t="shared" si="10"/>
        <v>0616</v>
      </c>
      <c r="E325" s="53" t="str">
        <f t="shared" si="11"/>
        <v>12</v>
      </c>
      <c r="F325" s="54" t="s">
        <v>17</v>
      </c>
      <c r="G325" s="55"/>
      <c r="H325" s="55"/>
      <c r="I325" s="55"/>
      <c r="J325" s="179">
        <v>12.7</v>
      </c>
      <c r="K325" s="55">
        <v>3</v>
      </c>
      <c r="L325" s="55" t="s">
        <v>1060</v>
      </c>
      <c r="M325" s="55" t="s">
        <v>1070</v>
      </c>
      <c r="N325" s="55"/>
      <c r="O325" s="454"/>
    </row>
    <row r="326" spans="1:15" ht="12" customHeight="1" x14ac:dyDescent="0.2">
      <c r="A326" s="55" t="str">
        <f>IF(OR(E326="00",E326=""),"",IF(OR(C326="3011.10",C326="3012.10",C326="3013.10"),"05",IF(OR(C326="3008.10",C326="3008.11"),"00",IF(C326="3003.10","07",IF(OR(G326="DBFH",G326="DBFH - BG"),"10",IF(G326="Hochschule Dual","25",IF(ISERROR(FIND("BGJ",F326)),IF(B326&gt;=99500,VLOOKUP(B326,Maske!$I$23:$J$79,2,FALSE),VLOOKUP($E326,Maske!$I$19:$J$23,2,FALSE)),"06")))))))</f>
        <v>00</v>
      </c>
      <c r="B326" s="35">
        <v>34301</v>
      </c>
      <c r="C326" s="52" t="s">
        <v>1074</v>
      </c>
      <c r="D326" s="53" t="str">
        <f t="shared" si="10"/>
        <v>0617</v>
      </c>
      <c r="E326" s="53" t="str">
        <f t="shared" si="11"/>
        <v>10</v>
      </c>
      <c r="F326" s="54" t="s">
        <v>1115</v>
      </c>
      <c r="G326" s="55"/>
      <c r="H326" s="214"/>
      <c r="I326" s="214"/>
      <c r="J326" s="179">
        <v>12.7</v>
      </c>
      <c r="K326" s="55">
        <v>3</v>
      </c>
      <c r="L326" s="55" t="s">
        <v>1060</v>
      </c>
      <c r="M326" s="55" t="s">
        <v>1070</v>
      </c>
      <c r="N326" s="55" t="s">
        <v>1259</v>
      </c>
      <c r="O326" s="454"/>
    </row>
    <row r="327" spans="1:15" ht="12" customHeight="1" x14ac:dyDescent="0.2">
      <c r="A327" s="368" t="str">
        <f>IF(OR(E327="00",E327=""),"",IF(OR(C327="3011.10",C327="3012.10",C327="3013.10"),"05",IF(OR(C327="3008.10",C327="3008.11"),"00",IF(C327="3003.10","07",IF(OR(G327="DBFH",G327="DBFH - BG"),"10",IF(G327="Hochschule Dual","25",IF(ISERROR(FIND("BGJ",F327)),IF(B327&gt;=99500,VLOOKUP(B327,Maske!$I$23:$J$79,2,FALSE),VLOOKUP($E327,Maske!$I$19:$J$23,2,FALSE)),"06")))))))</f>
        <v>00</v>
      </c>
      <c r="B327" s="369">
        <v>34301</v>
      </c>
      <c r="C327" s="370" t="s">
        <v>45</v>
      </c>
      <c r="D327" s="371" t="str">
        <f t="shared" si="10"/>
        <v>0617</v>
      </c>
      <c r="E327" s="371" t="str">
        <f t="shared" si="11"/>
        <v>11</v>
      </c>
      <c r="F327" s="372" t="s">
        <v>1115</v>
      </c>
      <c r="G327" s="368"/>
      <c r="H327" s="214"/>
      <c r="I327" s="368"/>
      <c r="J327" s="373">
        <v>12.7</v>
      </c>
      <c r="K327" s="368">
        <v>3</v>
      </c>
      <c r="L327" s="368" t="s">
        <v>1060</v>
      </c>
      <c r="M327" s="368" t="s">
        <v>1070</v>
      </c>
      <c r="O327" s="454"/>
    </row>
    <row r="328" spans="1:15" ht="12" customHeight="1" x14ac:dyDescent="0.2">
      <c r="A328" s="55" t="str">
        <f>IF(OR(E328="00",E328=""),"",IF(OR(C328="3011.10",C328="3012.10",C328="3013.10"),"05",IF(OR(C328="3008.10",C328="3008.11"),"00",IF(C328="3003.10","07",IF(OR(G328="DBFH",G328="DBFH - BG"),"10",IF(G328="Hochschule Dual","25",IF(ISERROR(FIND("BGJ",F328)),IF(B328&gt;=99500,VLOOKUP(B328,Maske!$I$23:$J$79,2,FALSE),VLOOKUP($E328,Maske!$I$19:$J$23,2,FALSE)),"06")))))))</f>
        <v>00</v>
      </c>
      <c r="B328" s="35">
        <v>34301</v>
      </c>
      <c r="C328" s="52" t="s">
        <v>56</v>
      </c>
      <c r="D328" s="53" t="str">
        <f t="shared" si="10"/>
        <v>0617</v>
      </c>
      <c r="E328" s="53" t="str">
        <f t="shared" si="11"/>
        <v>12</v>
      </c>
      <c r="F328" s="54" t="s">
        <v>1115</v>
      </c>
      <c r="G328" s="55"/>
      <c r="H328" s="55"/>
      <c r="I328" s="55"/>
      <c r="J328" s="179">
        <v>12.7</v>
      </c>
      <c r="K328" s="55">
        <v>3</v>
      </c>
      <c r="L328" s="55" t="s">
        <v>1060</v>
      </c>
      <c r="M328" s="55" t="s">
        <v>1070</v>
      </c>
      <c r="N328" s="55"/>
      <c r="O328" s="454"/>
    </row>
    <row r="329" spans="1:15" ht="12" customHeight="1" x14ac:dyDescent="0.2">
      <c r="A329" s="55" t="str">
        <f>IF(OR(E329="00",E329=""),"",IF(OR(C329="3011.10",C329="3012.10",C329="3013.10"),"05",IF(OR(C329="3008.10",C329="3008.11"),"00",IF(C329="3003.10","07",IF(OR(G329="DBFH",G329="DBFH - BG"),"10",IF(G329="Hochschule Dual","25",IF(ISERROR(FIND("BGJ",F329)),IF(B329&gt;=99500,VLOOKUP(B329,Maske!$I$23:$J$79,2,FALSE),VLOOKUP($E329,Maske!$I$19:$J$23,2,FALSE)),"06")))))))</f>
        <v>00</v>
      </c>
      <c r="B329" s="35">
        <v>34302</v>
      </c>
      <c r="C329" s="52" t="s">
        <v>1074</v>
      </c>
      <c r="D329" s="53" t="str">
        <f t="shared" si="10"/>
        <v>0617</v>
      </c>
      <c r="E329" s="53" t="str">
        <f t="shared" si="11"/>
        <v>10</v>
      </c>
      <c r="F329" s="54" t="s">
        <v>1119</v>
      </c>
      <c r="G329" s="55"/>
      <c r="H329" s="214"/>
      <c r="I329" s="214"/>
      <c r="J329" s="179">
        <v>12.7</v>
      </c>
      <c r="K329" s="55">
        <v>3</v>
      </c>
      <c r="L329" s="55" t="s">
        <v>1060</v>
      </c>
      <c r="M329" s="55" t="s">
        <v>1070</v>
      </c>
      <c r="N329" s="55" t="s">
        <v>1259</v>
      </c>
      <c r="O329" s="454"/>
    </row>
    <row r="330" spans="1:15" ht="12" customHeight="1" x14ac:dyDescent="0.2">
      <c r="A330" s="368" t="str">
        <f>IF(OR(E330="00",E330=""),"",IF(OR(C330="3011.10",C330="3012.10",C330="3013.10"),"05",IF(OR(C330="3008.10",C330="3008.11"),"00",IF(C330="3003.10","07",IF(OR(G330="DBFH",G330="DBFH - BG"),"10",IF(G330="Hochschule Dual","25",IF(ISERROR(FIND("BGJ",F330)),IF(B330&gt;=99500,VLOOKUP(B330,Maske!$I$23:$J$79,2,FALSE),VLOOKUP($E330,Maske!$I$19:$J$23,2,FALSE)),"06")))))))</f>
        <v>00</v>
      </c>
      <c r="B330" s="369">
        <v>34302</v>
      </c>
      <c r="C330" s="370" t="s">
        <v>45</v>
      </c>
      <c r="D330" s="371" t="str">
        <f t="shared" si="10"/>
        <v>0617</v>
      </c>
      <c r="E330" s="371" t="str">
        <f t="shared" si="11"/>
        <v>11</v>
      </c>
      <c r="F330" s="372" t="s">
        <v>1119</v>
      </c>
      <c r="G330" s="368"/>
      <c r="H330" s="368"/>
      <c r="I330" s="368"/>
      <c r="J330" s="373">
        <v>12.7</v>
      </c>
      <c r="K330" s="368">
        <v>3</v>
      </c>
      <c r="L330" s="368" t="s">
        <v>1060</v>
      </c>
      <c r="M330" s="368" t="s">
        <v>1070</v>
      </c>
      <c r="O330" s="454"/>
    </row>
    <row r="331" spans="1:15" s="180" customFormat="1" ht="12" customHeight="1" x14ac:dyDescent="0.2">
      <c r="A331" s="55" t="str">
        <f>IF(OR(E331="00",E331=""),"",IF(OR(C331="3011.10",C331="3012.10",C331="3013.10"),"05",IF(OR(C331="3008.10",C331="3008.11"),"00",IF(C331="3003.10","07",IF(OR(G331="DBFH",G331="DBFH - BG"),"10",IF(G331="Hochschule Dual","25",IF(ISERROR(FIND("BGJ",F331)),IF(B331&gt;=99500,VLOOKUP(B331,Maske!$I$23:$J$79,2,FALSE),VLOOKUP($E331,Maske!$I$19:$J$23,2,FALSE)),"06")))))))</f>
        <v>00</v>
      </c>
      <c r="B331" s="35">
        <v>34302</v>
      </c>
      <c r="C331" s="52" t="s">
        <v>56</v>
      </c>
      <c r="D331" s="53" t="str">
        <f t="shared" si="10"/>
        <v>0617</v>
      </c>
      <c r="E331" s="53" t="str">
        <f t="shared" si="11"/>
        <v>12</v>
      </c>
      <c r="F331" s="54" t="s">
        <v>1119</v>
      </c>
      <c r="G331" s="55"/>
      <c r="H331" s="55"/>
      <c r="I331" s="55"/>
      <c r="J331" s="179">
        <v>12.7</v>
      </c>
      <c r="K331" s="55">
        <v>3</v>
      </c>
      <c r="L331" s="55" t="s">
        <v>1060</v>
      </c>
      <c r="M331" s="55" t="s">
        <v>1070</v>
      </c>
      <c r="N331" s="55"/>
      <c r="O331" s="460"/>
    </row>
    <row r="332" spans="1:15" s="180" customFormat="1" ht="12" customHeight="1" x14ac:dyDescent="0.2">
      <c r="A332" s="55" t="str">
        <f>IF(OR(E332="00",E332=""),"",IF(OR(C332="3011.10",C332="3012.10",C332="3013.10"),"05",IF(OR(C332="3008.10",C332="3008.11"),"00",IF(C332="3003.10","07",IF(OR(G332="DBFH",G332="DBFH - BG"),"10",IF(G332="Hochschule Dual","25",IF(ISERROR(FIND("BGJ",F332)),IF(B332&gt;=99500,VLOOKUP(B332,Maske!$I$23:$J$79,2,FALSE),VLOOKUP($E332,Maske!$I$19:$J$23,2,FALSE)),"06")))))))</f>
        <v>00</v>
      </c>
      <c r="B332" s="35">
        <v>34303</v>
      </c>
      <c r="C332" s="52" t="s">
        <v>1074</v>
      </c>
      <c r="D332" s="53" t="str">
        <f t="shared" si="10"/>
        <v>0617</v>
      </c>
      <c r="E332" s="53" t="str">
        <f t="shared" si="11"/>
        <v>10</v>
      </c>
      <c r="F332" s="54" t="s">
        <v>1118</v>
      </c>
      <c r="G332" s="55"/>
      <c r="H332" s="214"/>
      <c r="I332" s="214"/>
      <c r="J332" s="179">
        <v>12.7</v>
      </c>
      <c r="K332" s="55">
        <v>3</v>
      </c>
      <c r="L332" s="55" t="s">
        <v>1060</v>
      </c>
      <c r="M332" s="55" t="s">
        <v>1070</v>
      </c>
      <c r="N332" s="55" t="s">
        <v>1259</v>
      </c>
      <c r="O332" s="460"/>
    </row>
    <row r="333" spans="1:15" s="180" customFormat="1" ht="12" customHeight="1" x14ac:dyDescent="0.2">
      <c r="A333" s="368" t="str">
        <f>IF(OR(E333="00",E333=""),"",IF(OR(C333="3011.10",C333="3012.10",C333="3013.10"),"05",IF(OR(C333="3008.10",C333="3008.11"),"00",IF(C333="3003.10","07",IF(OR(G333="DBFH",G333="DBFH - BG"),"10",IF(G333="Hochschule Dual","25",IF(ISERROR(FIND("BGJ",F333)),IF(B333&gt;=99500,VLOOKUP(B333,Maske!$I$23:$J$79,2,FALSE),VLOOKUP($E333,Maske!$I$19:$J$23,2,FALSE)),"06")))))))</f>
        <v>00</v>
      </c>
      <c r="B333" s="369">
        <v>34303</v>
      </c>
      <c r="C333" s="370" t="s">
        <v>45</v>
      </c>
      <c r="D333" s="371" t="str">
        <f t="shared" si="10"/>
        <v>0617</v>
      </c>
      <c r="E333" s="371" t="str">
        <f t="shared" si="11"/>
        <v>11</v>
      </c>
      <c r="F333" s="372" t="s">
        <v>1118</v>
      </c>
      <c r="G333" s="368"/>
      <c r="H333" s="368"/>
      <c r="I333" s="368"/>
      <c r="J333" s="373">
        <v>12.7</v>
      </c>
      <c r="K333" s="368">
        <v>3</v>
      </c>
      <c r="L333" s="368" t="s">
        <v>1060</v>
      </c>
      <c r="M333" s="368" t="s">
        <v>1070</v>
      </c>
      <c r="N333" s="368"/>
      <c r="O333" s="460"/>
    </row>
    <row r="334" spans="1:15" s="180" customFormat="1" ht="12" customHeight="1" x14ac:dyDescent="0.2">
      <c r="A334" s="55" t="str">
        <f>IF(OR(E334="00",E334=""),"",IF(OR(C334="3011.10",C334="3012.10",C334="3013.10"),"05",IF(OR(C334="3008.10",C334="3008.11"),"00",IF(C334="3003.10","07",IF(OR(G334="DBFH",G334="DBFH - BG"),"10",IF(G334="Hochschule Dual","25",IF(ISERROR(FIND("BGJ",F334)),IF(B334&gt;=99500,VLOOKUP(B334,Maske!$I$23:$J$79,2,FALSE),VLOOKUP($E334,Maske!$I$19:$J$23,2,FALSE)),"06")))))))</f>
        <v>00</v>
      </c>
      <c r="B334" s="35">
        <v>34303</v>
      </c>
      <c r="C334" s="52" t="s">
        <v>56</v>
      </c>
      <c r="D334" s="53" t="str">
        <f t="shared" si="10"/>
        <v>0617</v>
      </c>
      <c r="E334" s="53" t="str">
        <f t="shared" si="11"/>
        <v>12</v>
      </c>
      <c r="F334" s="54" t="s">
        <v>1118</v>
      </c>
      <c r="G334" s="55"/>
      <c r="H334" s="55"/>
      <c r="I334" s="55"/>
      <c r="J334" s="179">
        <v>12.7</v>
      </c>
      <c r="K334" s="55">
        <v>3</v>
      </c>
      <c r="L334" s="55" t="s">
        <v>1060</v>
      </c>
      <c r="M334" s="55" t="s">
        <v>1070</v>
      </c>
      <c r="N334" s="55"/>
      <c r="O334" s="460"/>
    </row>
    <row r="335" spans="1:15" s="180" customFormat="1" ht="12" customHeight="1" x14ac:dyDescent="0.2">
      <c r="A335" s="55" t="str">
        <f>IF(OR(E335="00",E335=""),"",IF(OR(C335="3011.10",C335="3012.10",C335="3013.10"),"05",IF(OR(C335="3008.10",C335="3008.11"),"00",IF(C335="3003.10","07",IF(OR(G335="DBFH",G335="DBFH - BG"),"10",IF(G335="Hochschule Dual","25",IF(ISERROR(FIND("BGJ",F335)),IF(B335&gt;=99500,VLOOKUP(B335,Maske!$I$23:$J$79,2,FALSE),VLOOKUP($E335,Maske!$I$19:$J$23,2,FALSE)),"06")))))))</f>
        <v>00</v>
      </c>
      <c r="B335" s="35">
        <v>34304</v>
      </c>
      <c r="C335" s="52" t="s">
        <v>1074</v>
      </c>
      <c r="D335" s="53" t="str">
        <f t="shared" si="10"/>
        <v>0617</v>
      </c>
      <c r="E335" s="53" t="str">
        <f t="shared" si="11"/>
        <v>10</v>
      </c>
      <c r="F335" s="54" t="s">
        <v>1117</v>
      </c>
      <c r="G335" s="55"/>
      <c r="H335" s="214"/>
      <c r="I335" s="214"/>
      <c r="J335" s="179">
        <v>12.7</v>
      </c>
      <c r="K335" s="55">
        <v>3</v>
      </c>
      <c r="L335" s="55" t="s">
        <v>1060</v>
      </c>
      <c r="M335" s="55" t="s">
        <v>1070</v>
      </c>
      <c r="N335" s="55" t="s">
        <v>1259</v>
      </c>
      <c r="O335" s="460"/>
    </row>
    <row r="336" spans="1:15" s="376" customFormat="1" x14ac:dyDescent="0.2">
      <c r="A336" s="368" t="str">
        <f>IF(OR(E336="00",E336=""),"",IF(OR(C336="3011.10",C336="3012.10",C336="3013.10"),"05",IF(OR(C336="3008.10",C336="3008.11"),"00",IF(C336="3003.10","07",IF(OR(G336="DBFH",G336="DBFH - BG"),"10",IF(G336="Hochschule Dual","25",IF(ISERROR(FIND("BGJ",F336)),IF(B336&gt;=99500,VLOOKUP(B336,Maske!$I$23:$J$79,2,FALSE),VLOOKUP($E336,Maske!$I$19:$J$23,2,FALSE)),"06")))))))</f>
        <v>00</v>
      </c>
      <c r="B336" s="369">
        <v>34304</v>
      </c>
      <c r="C336" s="370" t="s">
        <v>45</v>
      </c>
      <c r="D336" s="371" t="str">
        <f t="shared" si="10"/>
        <v>0617</v>
      </c>
      <c r="E336" s="371" t="str">
        <f t="shared" si="11"/>
        <v>11</v>
      </c>
      <c r="F336" s="372" t="s">
        <v>1117</v>
      </c>
      <c r="G336" s="368"/>
      <c r="H336" s="368"/>
      <c r="I336" s="368"/>
      <c r="J336" s="373">
        <v>12.7</v>
      </c>
      <c r="K336" s="368">
        <v>3</v>
      </c>
      <c r="L336" s="368" t="s">
        <v>1060</v>
      </c>
      <c r="M336" s="368" t="s">
        <v>1070</v>
      </c>
      <c r="N336" s="368"/>
      <c r="O336" s="454"/>
    </row>
    <row r="337" spans="1:15" s="376" customFormat="1" x14ac:dyDescent="0.2">
      <c r="A337" s="55" t="str">
        <f>IF(OR(E337="00",E337=""),"",IF(OR(C337="3011.10",C337="3012.10",C337="3013.10"),"05",IF(OR(C337="3008.10",C337="3008.11"),"00",IF(C337="3003.10","07",IF(OR(G337="DBFH",G337="DBFH - BG"),"10",IF(G337="Hochschule Dual","25",IF(ISERROR(FIND("BGJ",F337)),IF(B337&gt;=99500,VLOOKUP(B337,Maske!$I$23:$J$79,2,FALSE),VLOOKUP($E337,Maske!$I$19:$J$23,2,FALSE)),"06")))))))</f>
        <v>00</v>
      </c>
      <c r="B337" s="35">
        <v>34304</v>
      </c>
      <c r="C337" s="52" t="s">
        <v>56</v>
      </c>
      <c r="D337" s="53" t="str">
        <f t="shared" si="10"/>
        <v>0617</v>
      </c>
      <c r="E337" s="53" t="str">
        <f t="shared" si="11"/>
        <v>12</v>
      </c>
      <c r="F337" s="54" t="s">
        <v>1117</v>
      </c>
      <c r="G337" s="55"/>
      <c r="H337" s="55"/>
      <c r="I337" s="55"/>
      <c r="J337" s="179">
        <v>12.7</v>
      </c>
      <c r="K337" s="55">
        <v>3</v>
      </c>
      <c r="L337" s="55" t="s">
        <v>1060</v>
      </c>
      <c r="M337" s="55" t="s">
        <v>1070</v>
      </c>
      <c r="N337" s="55"/>
      <c r="O337" s="454"/>
    </row>
    <row r="338" spans="1:15" s="376" customFormat="1" x14ac:dyDescent="0.2">
      <c r="A338" s="55" t="str">
        <f>IF(OR(E338="00",E338=""),"",IF(OR(C338="3011.10",C338="3012.10",C338="3013.10"),"05",IF(OR(C338="3008.10",C338="3008.11"),"00",IF(C338="3003.10","07",IF(OR(G338="DBFH",G338="DBFH - BG"),"10",IF(G338="Hochschule Dual","25",IF(ISERROR(FIND("BGJ",F338)),IF(B338&gt;=99500,VLOOKUP(B338,Maske!$I$23:$J$79,2,FALSE),VLOOKUP($E338,Maske!$I$19:$J$23,2,FALSE)),"06")))))))</f>
        <v>00</v>
      </c>
      <c r="B338" s="35">
        <v>34305</v>
      </c>
      <c r="C338" s="52" t="s">
        <v>1074</v>
      </c>
      <c r="D338" s="53" t="str">
        <f t="shared" si="10"/>
        <v>0617</v>
      </c>
      <c r="E338" s="53" t="str">
        <f t="shared" si="11"/>
        <v>10</v>
      </c>
      <c r="F338" s="54" t="s">
        <v>1116</v>
      </c>
      <c r="G338" s="55"/>
      <c r="H338" s="214"/>
      <c r="I338" s="214"/>
      <c r="J338" s="179">
        <v>12.7</v>
      </c>
      <c r="K338" s="55">
        <v>3</v>
      </c>
      <c r="L338" s="55" t="s">
        <v>1060</v>
      </c>
      <c r="M338" s="55" t="s">
        <v>1070</v>
      </c>
      <c r="N338" s="55" t="s">
        <v>1259</v>
      </c>
      <c r="O338" s="454"/>
    </row>
    <row r="339" spans="1:15" x14ac:dyDescent="0.2">
      <c r="A339" s="368" t="str">
        <f>IF(OR(E339="00",E339=""),"",IF(OR(C339="3011.10",C339="3012.10",C339="3013.10"),"05",IF(OR(C339="3008.10",C339="3008.11"),"00",IF(C339="3003.10","07",IF(OR(G339="DBFH",G339="DBFH - BG"),"10",IF(G339="Hochschule Dual","25",IF(ISERROR(FIND("BGJ",F339)),IF(B339&gt;=99500,VLOOKUP(B339,Maske!$I$23:$J$79,2,FALSE),VLOOKUP($E339,Maske!$I$19:$J$23,2,FALSE)),"06")))))))</f>
        <v>00</v>
      </c>
      <c r="B339" s="369">
        <v>34305</v>
      </c>
      <c r="C339" s="370" t="s">
        <v>45</v>
      </c>
      <c r="D339" s="371" t="str">
        <f t="shared" si="10"/>
        <v>0617</v>
      </c>
      <c r="E339" s="371" t="str">
        <f t="shared" si="11"/>
        <v>11</v>
      </c>
      <c r="F339" s="372" t="s">
        <v>1116</v>
      </c>
      <c r="G339" s="368"/>
      <c r="H339" s="368"/>
      <c r="I339" s="368"/>
      <c r="J339" s="373">
        <v>12.7</v>
      </c>
      <c r="K339" s="368">
        <v>3</v>
      </c>
      <c r="L339" s="368" t="s">
        <v>1060</v>
      </c>
      <c r="M339" s="368" t="s">
        <v>1070</v>
      </c>
      <c r="O339" s="454"/>
    </row>
    <row r="340" spans="1:15" x14ac:dyDescent="0.2">
      <c r="A340" s="55" t="str">
        <f>IF(OR(E340="00",E340=""),"",IF(OR(C340="3011.10",C340="3012.10",C340="3013.10"),"05",IF(OR(C340="3008.10",C340="3008.11"),"00",IF(C340="3003.10","07",IF(OR(G340="DBFH",G340="DBFH - BG"),"10",IF(G340="Hochschule Dual","25",IF(ISERROR(FIND("BGJ",F340)),IF(B340&gt;=99500,VLOOKUP(B340,Maske!$I$23:$J$79,2,FALSE),VLOOKUP($E340,Maske!$I$19:$J$23,2,FALSE)),"06")))))))</f>
        <v>00</v>
      </c>
      <c r="B340" s="35">
        <v>34305</v>
      </c>
      <c r="C340" s="52" t="s">
        <v>56</v>
      </c>
      <c r="D340" s="53" t="str">
        <f t="shared" si="10"/>
        <v>0617</v>
      </c>
      <c r="E340" s="53" t="str">
        <f t="shared" si="11"/>
        <v>12</v>
      </c>
      <c r="F340" s="54" t="s">
        <v>1116</v>
      </c>
      <c r="G340" s="55"/>
      <c r="H340" s="55"/>
      <c r="I340" s="55"/>
      <c r="J340" s="179">
        <v>12.7</v>
      </c>
      <c r="K340" s="55">
        <v>3</v>
      </c>
      <c r="L340" s="55" t="s">
        <v>1060</v>
      </c>
      <c r="M340" s="55" t="s">
        <v>1070</v>
      </c>
      <c r="N340" s="55"/>
      <c r="O340" s="454"/>
    </row>
    <row r="341" spans="1:15" s="218" customFormat="1" x14ac:dyDescent="0.2">
      <c r="A341" s="368" t="str">
        <f>IF(OR(E341="00",E341=""),"",IF(OR(C341="3011.10",C341="3012.10",C341="3013.10"),"05",IF(OR(C341="3008.10",C341="3008.11"),"00",IF(C341="3003.10","07",IF(OR(G341="DBFH",G341="DBFH - BG"),"10",IF(G341="Hochschule Dual","25",IF(ISERROR(FIND("BGJ",F341)),IF(B341&gt;=99500,VLOOKUP(B341,Maske!$I$23:$J$79,2,FALSE),VLOOKUP($E341,Maske!$I$19:$J$23,2,FALSE)),"06")))))))</f>
        <v>00</v>
      </c>
      <c r="B341" s="369">
        <v>63201</v>
      </c>
      <c r="C341" s="370" t="s">
        <v>18</v>
      </c>
      <c r="D341" s="371" t="str">
        <f t="shared" si="10"/>
        <v>0618</v>
      </c>
      <c r="E341" s="371" t="str">
        <f t="shared" si="11"/>
        <v>10</v>
      </c>
      <c r="F341" s="372" t="s">
        <v>19</v>
      </c>
      <c r="G341" s="368"/>
      <c r="H341" s="368"/>
      <c r="I341" s="368"/>
      <c r="J341" s="373">
        <v>12.7</v>
      </c>
      <c r="K341" s="368">
        <v>3</v>
      </c>
      <c r="L341" s="368" t="s">
        <v>1060</v>
      </c>
      <c r="M341" s="368" t="s">
        <v>1070</v>
      </c>
      <c r="N341" s="368"/>
      <c r="O341" s="459"/>
    </row>
    <row r="342" spans="1:15" s="218" customFormat="1" x14ac:dyDescent="0.2">
      <c r="A342" s="368" t="str">
        <f>IF(OR(E342="00",E342=""),"",IF(OR(C342="3011.10",C342="3012.10",C342="3013.10"),"05",IF(OR(C342="3008.10",C342="3008.11"),"00",IF(C342="3003.10","07",IF(OR(G342="DBFH",G342="DBFH - BG"),"10",IF(G342="Hochschule Dual","25",IF(ISERROR(FIND("BGJ",F342)),IF(B342&gt;=99500,VLOOKUP(B342,Maske!$I$23:$J$79,2,FALSE),VLOOKUP($E342,Maske!$I$19:$J$23,2,FALSE)),"06")))))))</f>
        <v>00</v>
      </c>
      <c r="B342" s="369">
        <v>63201</v>
      </c>
      <c r="C342" s="370" t="s">
        <v>46</v>
      </c>
      <c r="D342" s="371" t="str">
        <f t="shared" si="10"/>
        <v>0618</v>
      </c>
      <c r="E342" s="371" t="str">
        <f t="shared" si="11"/>
        <v>11</v>
      </c>
      <c r="F342" s="372" t="s">
        <v>19</v>
      </c>
      <c r="G342" s="368"/>
      <c r="H342" s="368"/>
      <c r="I342" s="368"/>
      <c r="J342" s="373">
        <v>12.7</v>
      </c>
      <c r="K342" s="368">
        <v>3</v>
      </c>
      <c r="L342" s="368" t="s">
        <v>1060</v>
      </c>
      <c r="M342" s="368" t="s">
        <v>1070</v>
      </c>
      <c r="N342" s="368"/>
      <c r="O342" s="459"/>
    </row>
    <row r="343" spans="1:15" s="218" customFormat="1" x14ac:dyDescent="0.2">
      <c r="A343" s="368" t="str">
        <f>IF(OR(E343="00",E343=""),"",IF(OR(C343="3011.10",C343="3012.10",C343="3013.10"),"05",IF(OR(C343="3008.10",C343="3008.11"),"00",IF(C343="3003.10","07",IF(OR(G343="DBFH",G343="DBFH - BG"),"10",IF(G343="Hochschule Dual","25",IF(ISERROR(FIND("BGJ",F343)),IF(B343&gt;=99500,VLOOKUP(B343,Maske!$I$23:$J$79,2,FALSE),VLOOKUP($E343,Maske!$I$19:$J$23,2,FALSE)),"06")))))))</f>
        <v>00</v>
      </c>
      <c r="B343" s="369">
        <v>63201</v>
      </c>
      <c r="C343" s="370" t="s">
        <v>57</v>
      </c>
      <c r="D343" s="371" t="str">
        <f t="shared" si="10"/>
        <v>0618</v>
      </c>
      <c r="E343" s="371" t="str">
        <f t="shared" si="11"/>
        <v>12</v>
      </c>
      <c r="F343" s="372" t="s">
        <v>19</v>
      </c>
      <c r="G343" s="368"/>
      <c r="H343" s="368"/>
      <c r="I343" s="368"/>
      <c r="J343" s="373">
        <v>12.7</v>
      </c>
      <c r="K343" s="368">
        <v>3</v>
      </c>
      <c r="L343" s="368" t="s">
        <v>1060</v>
      </c>
      <c r="M343" s="368" t="s">
        <v>1070</v>
      </c>
      <c r="N343" s="368"/>
      <c r="O343" s="459"/>
    </row>
    <row r="344" spans="1:15" s="217" customFormat="1" ht="12" customHeight="1" x14ac:dyDescent="0.2">
      <c r="A344" s="368" t="str">
        <f>IF(OR(E344="00",E344=""),"",IF(OR(C344="3011.10",C344="3012.10",C344="3013.10"),"05",IF(OR(C344="3008.10",C344="3008.11"),"00",IF(C344="3003.10","07",IF(OR(G344="DBFH",G344="DBFH - BG"),"10",IF(G344="Hochschule Dual","25",IF(ISERROR(FIND("BGJ",F344)),IF(B344&gt;=99500,VLOOKUP(B344,Maske!$I$23:$J$79,2,FALSE),VLOOKUP($E344,Maske!$I$19:$J$23,2,FALSE)),"06")))))))</f>
        <v>00</v>
      </c>
      <c r="B344" s="369">
        <v>63201</v>
      </c>
      <c r="C344" s="370" t="s">
        <v>61</v>
      </c>
      <c r="D344" s="371" t="str">
        <f t="shared" si="10"/>
        <v>0618</v>
      </c>
      <c r="E344" s="371" t="str">
        <f t="shared" si="11"/>
        <v>13</v>
      </c>
      <c r="F344" s="372" t="s">
        <v>19</v>
      </c>
      <c r="G344" s="368"/>
      <c r="H344" s="368"/>
      <c r="I344" s="368"/>
      <c r="J344" s="373">
        <v>2.1</v>
      </c>
      <c r="K344" s="368">
        <v>0.7</v>
      </c>
      <c r="L344" s="368" t="s">
        <v>1060</v>
      </c>
      <c r="M344" s="368" t="s">
        <v>1070</v>
      </c>
      <c r="N344" s="368"/>
      <c r="O344" s="459"/>
    </row>
    <row r="345" spans="1:15" s="217" customFormat="1" ht="12" customHeight="1" x14ac:dyDescent="0.2">
      <c r="A345" s="368" t="str">
        <f>IF(OR(E345="00",E345=""),"",IF(OR(C345="3011.10",C345="3012.10",C345="3013.10"),"05",IF(OR(C345="3008.10",C345="3008.11"),"00",IF(C345="3003.10","07",IF(OR(G345="DBFH",G345="DBFH - BG"),"10",IF(G345="Hochschule Dual","25",IF(ISERROR(FIND("BGJ",F345)),IF(B345&gt;=99500,VLOOKUP(B345,Maske!$I$23:$J$79,2,FALSE),VLOOKUP($E345,Maske!$I$19:$J$23,2,FALSE)),"06")))))))</f>
        <v>00</v>
      </c>
      <c r="B345" s="369">
        <v>37831</v>
      </c>
      <c r="C345" s="370" t="s">
        <v>20</v>
      </c>
      <c r="D345" s="371" t="str">
        <f t="shared" si="10"/>
        <v>0634</v>
      </c>
      <c r="E345" s="371" t="str">
        <f t="shared" si="11"/>
        <v>10</v>
      </c>
      <c r="F345" s="372" t="s">
        <v>21</v>
      </c>
      <c r="G345" s="368"/>
      <c r="H345" s="368"/>
      <c r="I345" s="368"/>
      <c r="J345" s="373">
        <v>11.6</v>
      </c>
      <c r="K345" s="368">
        <v>3</v>
      </c>
      <c r="L345" s="368" t="s">
        <v>1060</v>
      </c>
      <c r="M345" s="368" t="s">
        <v>22</v>
      </c>
      <c r="N345" s="368"/>
      <c r="O345" s="459"/>
    </row>
    <row r="346" spans="1:15" ht="12" customHeight="1" x14ac:dyDescent="0.2">
      <c r="A346" s="368" t="str">
        <f>IF(OR(E346="00",E346=""),"",IF(OR(C346="3011.10",C346="3012.10",C346="3013.10"),"05",IF(OR(C346="3008.10",C346="3008.11"),"00",IF(C346="3003.10","07",IF(OR(G346="DBFH",G346="DBFH - BG"),"10",IF(G346="Hochschule Dual","25",IF(ISERROR(FIND("BGJ",F346)),IF(B346&gt;=99500,VLOOKUP(B346,Maske!$I$23:$J$79,2,FALSE),VLOOKUP($E346,Maske!$I$19:$J$23,2,FALSE)),"06")))))))</f>
        <v>00</v>
      </c>
      <c r="B346" s="369">
        <v>37831</v>
      </c>
      <c r="C346" s="370" t="s">
        <v>47</v>
      </c>
      <c r="D346" s="371" t="str">
        <f t="shared" si="10"/>
        <v>0634</v>
      </c>
      <c r="E346" s="371" t="str">
        <f t="shared" si="11"/>
        <v>11</v>
      </c>
      <c r="F346" s="372" t="s">
        <v>21</v>
      </c>
      <c r="G346" s="368"/>
      <c r="H346" s="368"/>
      <c r="I346" s="368"/>
      <c r="J346" s="373">
        <v>11.6</v>
      </c>
      <c r="K346" s="368">
        <v>3</v>
      </c>
      <c r="L346" s="368" t="s">
        <v>1060</v>
      </c>
      <c r="M346" s="368" t="s">
        <v>22</v>
      </c>
      <c r="O346" s="454"/>
    </row>
    <row r="347" spans="1:15" ht="12" customHeight="1" x14ac:dyDescent="0.2">
      <c r="A347" s="368" t="str">
        <f>IF(OR(E347="00",E347=""),"",IF(OR(C347="3011.10",C347="3012.10",C347="3013.10"),"05",IF(OR(C347="3008.10",C347="3008.11"),"00",IF(C347="3003.10","07",IF(OR(G347="DBFH",G347="DBFH - BG"),"10",IF(G347="Hochschule Dual","25",IF(ISERROR(FIND("BGJ",F347)),IF(B347&gt;=99500,VLOOKUP(B347,Maske!$I$23:$J$79,2,FALSE),VLOOKUP($E347,Maske!$I$19:$J$23,2,FALSE)),"06")))))))</f>
        <v>00</v>
      </c>
      <c r="B347" s="369">
        <v>37831</v>
      </c>
      <c r="C347" s="370" t="s">
        <v>58</v>
      </c>
      <c r="D347" s="371" t="str">
        <f t="shared" si="10"/>
        <v>0634</v>
      </c>
      <c r="E347" s="371" t="str">
        <f t="shared" si="11"/>
        <v>12</v>
      </c>
      <c r="F347" s="372" t="s">
        <v>21</v>
      </c>
      <c r="G347" s="368"/>
      <c r="H347" s="368"/>
      <c r="I347" s="368"/>
      <c r="J347" s="373">
        <v>11.6</v>
      </c>
      <c r="K347" s="368">
        <v>3</v>
      </c>
      <c r="L347" s="368" t="s">
        <v>1060</v>
      </c>
      <c r="M347" s="368" t="s">
        <v>22</v>
      </c>
      <c r="O347" s="454"/>
    </row>
    <row r="348" spans="1:15" ht="13.15" customHeight="1" x14ac:dyDescent="0.2">
      <c r="A348" s="368" t="str">
        <f>IF(OR(E348="00",E348=""),"",IF(OR(C348="3011.10",C348="3012.10",C348="3013.10"),"05",IF(OR(C348="3008.10",C348="3008.11"),"00",IF(C348="3003.10","07",IF(OR(G348="DBFH",G348="DBFH - BG"),"10",IF(G348="Hochschule Dual","25",IF(ISERROR(FIND("BGJ",F348)),IF(B348&gt;=99500,VLOOKUP(B348,Maske!$I$23:$J$79,2,FALSE),VLOOKUP($E348,Maske!$I$19:$J$23,2,FALSE)),"06")))))))</f>
        <v>00</v>
      </c>
      <c r="B348" s="369">
        <v>37221</v>
      </c>
      <c r="C348" s="370" t="s">
        <v>23</v>
      </c>
      <c r="D348" s="371" t="str">
        <f t="shared" si="10"/>
        <v>0635</v>
      </c>
      <c r="E348" s="371" t="str">
        <f t="shared" si="11"/>
        <v>10</v>
      </c>
      <c r="F348" s="372" t="s">
        <v>32</v>
      </c>
      <c r="G348" s="368"/>
      <c r="H348" s="368"/>
      <c r="I348" s="368"/>
      <c r="J348" s="373">
        <v>12.7</v>
      </c>
      <c r="K348" s="368">
        <v>3.9</v>
      </c>
      <c r="L348" s="368" t="s">
        <v>1060</v>
      </c>
      <c r="M348" s="368" t="s">
        <v>860</v>
      </c>
      <c r="O348" s="454"/>
    </row>
    <row r="349" spans="1:15" ht="12" customHeight="1" x14ac:dyDescent="0.2">
      <c r="A349" s="368" t="str">
        <f>IF(OR(E349="00",E349=""),"",IF(OR(C349="3011.10",C349="3012.10",C349="3013.10"),"05",IF(OR(C349="3008.10",C349="3008.11"),"00",IF(C349="3003.10","07",IF(OR(G349="DBFH",G349="DBFH - BG"),"10",IF(G349="Hochschule Dual","25",IF(ISERROR(FIND("BGJ",F349)),IF(B349&gt;=99500,VLOOKUP(B349,Maske!$I$23:$J$79,2,FALSE),VLOOKUP($E349,Maske!$I$19:$J$23,2,FALSE)),"06")))))))</f>
        <v>00</v>
      </c>
      <c r="B349" s="369">
        <v>37221</v>
      </c>
      <c r="C349" s="370" t="s">
        <v>48</v>
      </c>
      <c r="D349" s="371" t="str">
        <f t="shared" si="10"/>
        <v>0635</v>
      </c>
      <c r="E349" s="371" t="str">
        <f t="shared" si="11"/>
        <v>11</v>
      </c>
      <c r="F349" s="372" t="s">
        <v>32</v>
      </c>
      <c r="G349" s="368"/>
      <c r="H349" s="368"/>
      <c r="I349" s="368"/>
      <c r="J349" s="373">
        <v>12.7</v>
      </c>
      <c r="K349" s="368">
        <v>3.2</v>
      </c>
      <c r="L349" s="368" t="s">
        <v>1060</v>
      </c>
      <c r="M349" s="368" t="s">
        <v>860</v>
      </c>
      <c r="O349" s="454"/>
    </row>
    <row r="350" spans="1:15" ht="13.15" customHeight="1" x14ac:dyDescent="0.2">
      <c r="A350" s="368" t="str">
        <f>IF(OR(E350="00",E350=""),"",IF(OR(C350="3011.10",C350="3012.10",C350="3013.10"),"05",IF(OR(C350="3008.10",C350="3008.11"),"00",IF(C350="3003.10","07",IF(OR(G350="DBFH",G350="DBFH - BG"),"10",IF(G350="Hochschule Dual","25",IF(ISERROR(FIND("BGJ",F350)),IF(B350&gt;=99500,VLOOKUP(B350,Maske!$I$23:$J$79,2,FALSE),VLOOKUP($E350,Maske!$I$19:$J$23,2,FALSE)),"06")))))))</f>
        <v>00</v>
      </c>
      <c r="B350" s="369">
        <v>37221</v>
      </c>
      <c r="C350" s="370" t="s">
        <v>59</v>
      </c>
      <c r="D350" s="371" t="str">
        <f t="shared" si="10"/>
        <v>0635</v>
      </c>
      <c r="E350" s="371" t="str">
        <f t="shared" si="11"/>
        <v>12</v>
      </c>
      <c r="F350" s="372" t="s">
        <v>32</v>
      </c>
      <c r="G350" s="368"/>
      <c r="H350" s="368"/>
      <c r="I350" s="368"/>
      <c r="J350" s="373">
        <v>12.7</v>
      </c>
      <c r="K350" s="368">
        <v>3.2</v>
      </c>
      <c r="L350" s="368" t="s">
        <v>1060</v>
      </c>
      <c r="M350" s="368" t="s">
        <v>860</v>
      </c>
      <c r="O350" s="454"/>
    </row>
    <row r="351" spans="1:15" ht="12" customHeight="1" x14ac:dyDescent="0.2">
      <c r="A351" s="368" t="str">
        <f>IF(OR(E351="00",E351=""),"",IF(OR(C351="3011.10",C351="3012.10",C351="3013.10"),"05",IF(OR(C351="3008.10",C351="3008.11"),"00",IF(C351="3003.10","07",IF(OR(G351="DBFH",G351="DBFH - BG"),"10",IF(G351="Hochschule Dual","25",IF(ISERROR(FIND("BGJ",F351)),IF(B351&gt;=99500,VLOOKUP(B351,Maske!$I$23:$J$79,2,FALSE),VLOOKUP($E351,Maske!$I$19:$J$23,2,FALSE)),"06")))))))</f>
        <v>00</v>
      </c>
      <c r="B351" s="369">
        <v>37221</v>
      </c>
      <c r="C351" s="370" t="s">
        <v>62</v>
      </c>
      <c r="D351" s="371" t="str">
        <f t="shared" si="10"/>
        <v>0635</v>
      </c>
      <c r="E351" s="371" t="str">
        <f t="shared" si="11"/>
        <v>13</v>
      </c>
      <c r="F351" s="372" t="s">
        <v>32</v>
      </c>
      <c r="G351" s="368"/>
      <c r="H351" s="368"/>
      <c r="I351" s="368"/>
      <c r="J351" s="368">
        <v>4.2</v>
      </c>
      <c r="K351" s="368">
        <v>1.1000000000000001</v>
      </c>
      <c r="L351" s="368" t="s">
        <v>1060</v>
      </c>
      <c r="M351" s="368" t="s">
        <v>860</v>
      </c>
      <c r="O351" s="454"/>
    </row>
    <row r="352" spans="1:15" ht="12" customHeight="1" x14ac:dyDescent="0.2">
      <c r="A352" s="368" t="str">
        <f>IF(OR(E352="00",E352=""),"",IF(OR(C352="3011.10",C352="3012.10",C352="3013.10"),"05",IF(OR(C352="3008.10",C352="3008.11"),"00",IF(C352="3003.10","07",IF(OR(G352="DBFH",G352="DBFH - BG"),"10",IF(G352="Hochschule Dual","25",IF(ISERROR(FIND("BGJ",F352)),IF(B352&gt;=99500,VLOOKUP(B352,Maske!$I$23:$J$79,2,FALSE),VLOOKUP($E352,Maske!$I$19:$J$23,2,FALSE)),"06")))))))</f>
        <v>00</v>
      </c>
      <c r="B352" s="369">
        <v>37411</v>
      </c>
      <c r="C352" s="370" t="s">
        <v>33</v>
      </c>
      <c r="D352" s="371" t="str">
        <f t="shared" si="10"/>
        <v>0637</v>
      </c>
      <c r="E352" s="371" t="str">
        <f t="shared" si="11"/>
        <v>10</v>
      </c>
      <c r="F352" s="372" t="s">
        <v>34</v>
      </c>
      <c r="G352" s="368"/>
      <c r="H352" s="368"/>
      <c r="I352" s="368"/>
      <c r="J352" s="373">
        <v>12.7</v>
      </c>
      <c r="K352" s="368">
        <v>3.5</v>
      </c>
      <c r="L352" s="368" t="s">
        <v>1060</v>
      </c>
      <c r="M352" s="368" t="s">
        <v>1064</v>
      </c>
      <c r="O352" s="454"/>
    </row>
    <row r="353" spans="1:15" ht="12" customHeight="1" x14ac:dyDescent="0.2">
      <c r="A353" s="368" t="str">
        <f>IF(OR(E353="00",E353=""),"",IF(OR(C353="3011.10",C353="3012.10",C353="3013.10"),"05",IF(OR(C353="3008.10",C353="3008.11"),"00",IF(C353="3003.10","07",IF(OR(G353="DBFH",G353="DBFH - BG"),"10",IF(G353="Hochschule Dual","25",IF(ISERROR(FIND("BGJ",F353)),IF(B353&gt;=99500,VLOOKUP(B353,Maske!$I$23:$J$79,2,FALSE),VLOOKUP($E353,Maske!$I$19:$J$23,2,FALSE)),"06")))))))</f>
        <v>00</v>
      </c>
      <c r="B353" s="369">
        <v>37411</v>
      </c>
      <c r="C353" s="370" t="s">
        <v>49</v>
      </c>
      <c r="D353" s="371" t="str">
        <f t="shared" si="10"/>
        <v>0637</v>
      </c>
      <c r="E353" s="371" t="str">
        <f t="shared" si="11"/>
        <v>11</v>
      </c>
      <c r="F353" s="372" t="s">
        <v>34</v>
      </c>
      <c r="G353" s="368"/>
      <c r="H353" s="368"/>
      <c r="I353" s="368"/>
      <c r="J353" s="373">
        <v>12.7</v>
      </c>
      <c r="K353" s="368">
        <v>3.5</v>
      </c>
      <c r="L353" s="368" t="s">
        <v>1060</v>
      </c>
      <c r="M353" s="368" t="s">
        <v>1064</v>
      </c>
      <c r="O353" s="454"/>
    </row>
    <row r="354" spans="1:15" ht="12" customHeight="1" x14ac:dyDescent="0.2">
      <c r="A354" s="368" t="str">
        <f>IF(OR(E354="00",E354=""),"",IF(OR(C354="3011.10",C354="3012.10",C354="3013.10"),"05",IF(OR(C354="3008.10",C354="3008.11"),"00",IF(C354="3003.10","07",IF(OR(G354="DBFH",G354="DBFH - BG"),"10",IF(G354="Hochschule Dual","25",IF(ISERROR(FIND("BGJ",F354)),IF(B354&gt;=99500,VLOOKUP(B354,Maske!$I$23:$J$79,2,FALSE),VLOOKUP($E354,Maske!$I$19:$J$23,2,FALSE)),"06")))))))</f>
        <v>00</v>
      </c>
      <c r="B354" s="369">
        <v>37411</v>
      </c>
      <c r="C354" s="370" t="s">
        <v>60</v>
      </c>
      <c r="D354" s="371" t="str">
        <f t="shared" si="10"/>
        <v>0637</v>
      </c>
      <c r="E354" s="371" t="str">
        <f t="shared" si="11"/>
        <v>12</v>
      </c>
      <c r="F354" s="372" t="s">
        <v>34</v>
      </c>
      <c r="G354" s="368"/>
      <c r="H354" s="368"/>
      <c r="I354" s="368"/>
      <c r="J354" s="373">
        <v>10.5</v>
      </c>
      <c r="K354" s="368">
        <v>7</v>
      </c>
      <c r="L354" s="368" t="s">
        <v>1060</v>
      </c>
      <c r="M354" s="368" t="s">
        <v>1064</v>
      </c>
      <c r="O354" s="454"/>
    </row>
    <row r="355" spans="1:15" ht="13.15" customHeight="1" x14ac:dyDescent="0.2">
      <c r="A355" s="368" t="str">
        <f>IF(OR(E355="00",E355=""),"",IF(OR(C355="3011.10",C355="3012.10",C355="3013.10"),"05",IF(OR(C355="3008.10",C355="3008.11"),"00",IF(C355="3003.10","07",IF(OR(G355="DBFH",G355="DBFH - BG"),"10",IF(G355="Hochschule Dual","25",IF(ISERROR(FIND("BGJ",F355)),IF(B355&gt;=99500,VLOOKUP(B355,Maske!$I$23:$J$79,2,FALSE),VLOOKUP($E355,Maske!$I$19:$J$23,2,FALSE)),"06")))))))</f>
        <v>00</v>
      </c>
      <c r="B355" s="369">
        <v>37202</v>
      </c>
      <c r="C355" s="370" t="s">
        <v>770</v>
      </c>
      <c r="D355" s="371" t="str">
        <f t="shared" si="10"/>
        <v>0640</v>
      </c>
      <c r="E355" s="371" t="str">
        <f t="shared" si="11"/>
        <v>10</v>
      </c>
      <c r="F355" s="372" t="s">
        <v>2102</v>
      </c>
      <c r="G355" s="368"/>
      <c r="H355" s="368"/>
      <c r="I355" s="368"/>
      <c r="J355" s="373">
        <v>12.7</v>
      </c>
      <c r="K355" s="368">
        <v>3.6</v>
      </c>
      <c r="L355" s="368" t="s">
        <v>1060</v>
      </c>
      <c r="M355" s="368" t="s">
        <v>860</v>
      </c>
      <c r="O355" s="454"/>
    </row>
    <row r="356" spans="1:15" ht="13.15" customHeight="1" x14ac:dyDescent="0.2">
      <c r="A356" s="368" t="str">
        <f>IF(OR(E356="00",E356=""),"",IF(OR(C356="3011.10",C356="3012.10",C356="3013.10"),"05",IF(OR(C356="3008.10",C356="3008.11"),"00",IF(C356="3003.10","07",IF(OR(G356="DBFH",G356="DBFH - BG"),"10",IF(G356="Hochschule Dual","25",IF(ISERROR(FIND("BGJ",F356)),IF(B356&gt;=99500,VLOOKUP(B356,Maske!$I$23:$J$79,2,FALSE),VLOOKUP($E356,Maske!$I$19:$J$23,2,FALSE)),"06")))))))</f>
        <v>00</v>
      </c>
      <c r="B356" s="369">
        <v>37202</v>
      </c>
      <c r="C356" s="370" t="s">
        <v>777</v>
      </c>
      <c r="D356" s="371" t="str">
        <f t="shared" si="10"/>
        <v>0640</v>
      </c>
      <c r="E356" s="371" t="str">
        <f t="shared" si="11"/>
        <v>11</v>
      </c>
      <c r="F356" s="372" t="s">
        <v>2102</v>
      </c>
      <c r="G356" s="368"/>
      <c r="H356" s="368"/>
      <c r="I356" s="368"/>
      <c r="J356" s="373">
        <v>11.6</v>
      </c>
      <c r="K356" s="368">
        <v>3</v>
      </c>
      <c r="L356" s="368" t="s">
        <v>1060</v>
      </c>
      <c r="M356" s="368" t="s">
        <v>860</v>
      </c>
      <c r="O356" s="454"/>
    </row>
    <row r="357" spans="1:15" ht="13.15" customHeight="1" x14ac:dyDescent="0.2">
      <c r="A357" s="368" t="str">
        <f>IF(OR(E357="00",E357=""),"",IF(OR(C357="3011.10",C357="3012.10",C357="3013.10"),"05",IF(OR(C357="3008.10",C357="3008.11"),"00",IF(C357="3003.10","07",IF(OR(G357="DBFH",G357="DBFH - BG"),"10",IF(G357="Hochschule Dual","25",IF(ISERROR(FIND("BGJ",F357)),IF(B357&gt;=99500,VLOOKUP(B357,Maske!$I$23:$J$79,2,FALSE),VLOOKUP($E357,Maske!$I$19:$J$23,2,FALSE)),"06")))))))</f>
        <v>00</v>
      </c>
      <c r="B357" s="369">
        <v>37202</v>
      </c>
      <c r="C357" s="370" t="s">
        <v>779</v>
      </c>
      <c r="D357" s="371" t="str">
        <f t="shared" si="10"/>
        <v>0640</v>
      </c>
      <c r="E357" s="371" t="str">
        <f t="shared" si="11"/>
        <v>12</v>
      </c>
      <c r="F357" s="372" t="s">
        <v>2102</v>
      </c>
      <c r="G357" s="368"/>
      <c r="H357" s="368"/>
      <c r="I357" s="368"/>
      <c r="J357" s="373">
        <v>11.6</v>
      </c>
      <c r="K357" s="368">
        <v>3</v>
      </c>
      <c r="L357" s="368" t="s">
        <v>1060</v>
      </c>
      <c r="M357" s="368" t="s">
        <v>860</v>
      </c>
      <c r="O357" s="454"/>
    </row>
    <row r="358" spans="1:15" ht="13.15" customHeight="1" x14ac:dyDescent="0.2">
      <c r="A358" s="368" t="str">
        <f>IF(OR(E358="00",E358=""),"",IF(OR(C358="3011.10",C358="3012.10",C358="3013.10"),"05",IF(OR(C358="3008.10",C358="3008.11"),"00",IF(C358="3003.10","07",IF(OR(G358="DBFH",G358="DBFH - BG"),"10",IF(G358="Hochschule Dual","25",IF(ISERROR(FIND("BGJ",F358)),IF(B358&gt;=99500,VLOOKUP(B358,Maske!$I$23:$J$79,2,FALSE),VLOOKUP($E358,Maske!$I$19:$J$23,2,FALSE)),"06")))))))</f>
        <v>00</v>
      </c>
      <c r="B358" s="369">
        <v>37301</v>
      </c>
      <c r="C358" s="370" t="s">
        <v>770</v>
      </c>
      <c r="D358" s="371" t="str">
        <f t="shared" si="10"/>
        <v>0640</v>
      </c>
      <c r="E358" s="371" t="str">
        <f t="shared" si="11"/>
        <v>10</v>
      </c>
      <c r="F358" s="372" t="s">
        <v>35</v>
      </c>
      <c r="G358" s="368"/>
      <c r="H358" s="368"/>
      <c r="I358" s="368"/>
      <c r="J358" s="373">
        <v>12.7</v>
      </c>
      <c r="K358" s="368">
        <v>3.6</v>
      </c>
      <c r="L358" s="368" t="s">
        <v>1060</v>
      </c>
      <c r="M358" s="368" t="s">
        <v>860</v>
      </c>
      <c r="O358" s="454"/>
    </row>
    <row r="359" spans="1:15" ht="13.15" customHeight="1" x14ac:dyDescent="0.2">
      <c r="A359" s="368" t="str">
        <f>IF(OR(E359="00",E359=""),"",IF(OR(C359="3011.10",C359="3012.10",C359="3013.10"),"05",IF(OR(C359="3008.10",C359="3008.11"),"00",IF(C359="3003.10","07",IF(OR(G359="DBFH",G359="DBFH - BG"),"10",IF(G359="Hochschule Dual","25",IF(ISERROR(FIND("BGJ",F359)),IF(B359&gt;=99500,VLOOKUP(B359,Maske!$I$23:$J$79,2,FALSE),VLOOKUP($E359,Maske!$I$19:$J$23,2,FALSE)),"06")))))))</f>
        <v>00</v>
      </c>
      <c r="B359" s="369">
        <v>37301</v>
      </c>
      <c r="C359" s="370" t="s">
        <v>777</v>
      </c>
      <c r="D359" s="371" t="str">
        <f t="shared" si="10"/>
        <v>0640</v>
      </c>
      <c r="E359" s="371" t="str">
        <f t="shared" si="11"/>
        <v>11</v>
      </c>
      <c r="F359" s="372" t="s">
        <v>35</v>
      </c>
      <c r="G359" s="368"/>
      <c r="H359" s="368"/>
      <c r="I359" s="368"/>
      <c r="J359" s="373">
        <v>11.6</v>
      </c>
      <c r="K359" s="368">
        <v>3</v>
      </c>
      <c r="L359" s="368" t="s">
        <v>1060</v>
      </c>
      <c r="M359" s="368" t="s">
        <v>860</v>
      </c>
      <c r="O359" s="454"/>
    </row>
    <row r="360" spans="1:15" ht="13.15" customHeight="1" x14ac:dyDescent="0.2">
      <c r="A360" s="368" t="str">
        <f>IF(OR(E360="00",E360=""),"",IF(OR(C360="3011.10",C360="3012.10",C360="3013.10"),"05",IF(OR(C360="3008.10",C360="3008.11"),"00",IF(C360="3003.10","07",IF(OR(G360="DBFH",G360="DBFH - BG"),"10",IF(G360="Hochschule Dual","25",IF(ISERROR(FIND("BGJ",F360)),IF(B360&gt;=99500,VLOOKUP(B360,Maske!$I$23:$J$79,2,FALSE),VLOOKUP($E360,Maske!$I$19:$J$23,2,FALSE)),"06")))))))</f>
        <v>00</v>
      </c>
      <c r="B360" s="369">
        <v>37301</v>
      </c>
      <c r="C360" s="370" t="s">
        <v>779</v>
      </c>
      <c r="D360" s="371" t="str">
        <f t="shared" si="10"/>
        <v>0640</v>
      </c>
      <c r="E360" s="371" t="str">
        <f t="shared" si="11"/>
        <v>12</v>
      </c>
      <c r="F360" s="372" t="s">
        <v>35</v>
      </c>
      <c r="G360" s="368"/>
      <c r="H360" s="368"/>
      <c r="I360" s="368"/>
      <c r="J360" s="373">
        <v>11.6</v>
      </c>
      <c r="K360" s="368">
        <v>3</v>
      </c>
      <c r="L360" s="368" t="s">
        <v>1060</v>
      </c>
      <c r="M360" s="368" t="s">
        <v>860</v>
      </c>
      <c r="O360" s="454"/>
    </row>
    <row r="361" spans="1:15" ht="13.15" customHeight="1" x14ac:dyDescent="0.2">
      <c r="A361" s="214" t="str">
        <f>IF(OR(E361="00",E361=""),"",IF(OR(C361="3011.10",C361="3012.10",C361="3013.10"),"05",IF(OR(C361="3008.10",C361="3008.11"),"00",IF(C361="3003.10","07",IF(OR(G361="DBFH",G361="DBFH - BG"),"10",IF(G361="Hochschule Dual","25",IF(ISERROR(FIND("BGJ",F361)),IF(B361&gt;=99500,VLOOKUP(B361,Maske!$I$23:$J$79,2,FALSE),VLOOKUP($E361,Maske!$I$19:$J$23,2,FALSE)),"06")))))))</f>
        <v>00</v>
      </c>
      <c r="B361" s="210">
        <v>35114</v>
      </c>
      <c r="C361" s="211" t="s">
        <v>525</v>
      </c>
      <c r="D361" s="212" t="str">
        <f t="shared" si="10"/>
        <v>9999</v>
      </c>
      <c r="E361" s="212" t="str">
        <f t="shared" si="11"/>
        <v>10</v>
      </c>
      <c r="F361" s="213" t="s">
        <v>1059</v>
      </c>
      <c r="G361" s="214" t="s">
        <v>1956</v>
      </c>
      <c r="H361" s="215"/>
      <c r="I361" s="214"/>
      <c r="J361" s="215"/>
      <c r="K361" s="214"/>
      <c r="L361" s="214" t="s">
        <v>1060</v>
      </c>
      <c r="M361" s="214"/>
      <c r="N361" s="213" t="s">
        <v>537</v>
      </c>
      <c r="O361" s="454"/>
    </row>
    <row r="362" spans="1:15" ht="12" customHeight="1" x14ac:dyDescent="0.2">
      <c r="A362" s="214" t="str">
        <f>IF(OR(E362="00",E362=""),"",IF(OR(C362="3011.10",C362="3012.10",C362="3013.10"),"05",IF(OR(C362="3008.10",C362="3008.11"),"00",IF(C362="3003.10","07",IF(OR(G362="DBFH",G362="DBFH - BG"),"10",IF(G362="Hochschule Dual","25",IF(ISERROR(FIND("BGJ",F362)),IF(B362&gt;=99500,VLOOKUP(B362,Maske!$I$23:$J$79,2,FALSE),VLOOKUP($E362,Maske!$I$19:$J$23,2,FALSE)),"06")))))))</f>
        <v>00</v>
      </c>
      <c r="B362" s="210">
        <v>35114</v>
      </c>
      <c r="C362" s="211" t="s">
        <v>1229</v>
      </c>
      <c r="D362" s="212" t="str">
        <f t="shared" si="10"/>
        <v>9999</v>
      </c>
      <c r="E362" s="212" t="str">
        <f t="shared" si="11"/>
        <v>11</v>
      </c>
      <c r="F362" s="213" t="s">
        <v>1059</v>
      </c>
      <c r="G362" s="214" t="s">
        <v>1956</v>
      </c>
      <c r="H362" s="215"/>
      <c r="I362" s="214"/>
      <c r="J362" s="215"/>
      <c r="K362" s="214"/>
      <c r="L362" s="214" t="s">
        <v>1060</v>
      </c>
      <c r="M362" s="214"/>
      <c r="N362" s="213" t="s">
        <v>537</v>
      </c>
      <c r="O362" s="454"/>
    </row>
    <row r="363" spans="1:15" ht="12" customHeight="1" x14ac:dyDescent="0.2">
      <c r="A363" s="368" t="str">
        <f>IF(OR(E363="00",E363=""),"",IF(OR(C363="3011.10",C363="3012.10",C363="3013.10"),"05",IF(OR(C363="3008.10",C363="3008.11"),"00",IF(C363="3003.10","07",IF(OR(G363="DBFH",G363="DBFH - BG"),"10",IF(G363="Hochschule Dual","25",IF(ISERROR(FIND("BGJ",F363)),IF(B363&gt;=99500,VLOOKUP(B363,Maske!$I$23:$J$79,2,FALSE),VLOOKUP($E363,Maske!$I$19:$J$23,2,FALSE)),"06")))))))</f>
        <v>00</v>
      </c>
      <c r="B363" s="369">
        <v>93121</v>
      </c>
      <c r="C363" s="370" t="s">
        <v>525</v>
      </c>
      <c r="D363" s="371" t="str">
        <f t="shared" si="10"/>
        <v>9999</v>
      </c>
      <c r="E363" s="371" t="str">
        <f t="shared" si="11"/>
        <v>10</v>
      </c>
      <c r="F363" s="372" t="s">
        <v>2195</v>
      </c>
      <c r="G363" s="368" t="s">
        <v>1956</v>
      </c>
      <c r="H363" s="376"/>
      <c r="I363" s="376"/>
      <c r="J363" s="376"/>
      <c r="K363" s="376"/>
      <c r="L363" s="368" t="s">
        <v>1060</v>
      </c>
      <c r="M363" s="376"/>
      <c r="N363" s="372" t="s">
        <v>537</v>
      </c>
      <c r="O363" s="454"/>
    </row>
    <row r="364" spans="1:15" s="217" customFormat="1" ht="12" customHeight="1" x14ac:dyDescent="0.2">
      <c r="A364" s="368" t="str">
        <f>IF(OR(E364="00",E364=""),"",IF(OR(C364="3011.10",C364="3012.10",C364="3013.10"),"05",IF(OR(C364="3008.10",C364="3008.11"),"00",IF(C364="3003.10","07",IF(OR(G364="DBFH",G364="DBFH - BG"),"10",IF(G364="Hochschule Dual","25",IF(ISERROR(FIND("BGJ",F364)),IF(B364&gt;=99500,VLOOKUP(B364,Maske!$I$23:$J$79,2,FALSE),VLOOKUP($E364,Maske!$I$19:$J$23,2,FALSE)),"06")))))))</f>
        <v>00</v>
      </c>
      <c r="B364" s="369">
        <v>93121</v>
      </c>
      <c r="C364" s="370" t="s">
        <v>1229</v>
      </c>
      <c r="D364" s="371" t="str">
        <f t="shared" si="10"/>
        <v>9999</v>
      </c>
      <c r="E364" s="371" t="str">
        <f t="shared" si="11"/>
        <v>11</v>
      </c>
      <c r="F364" s="372" t="s">
        <v>2195</v>
      </c>
      <c r="G364" s="368" t="s">
        <v>1956</v>
      </c>
      <c r="H364" s="376"/>
      <c r="I364" s="376"/>
      <c r="J364" s="376"/>
      <c r="K364" s="376"/>
      <c r="L364" s="368" t="s">
        <v>1060</v>
      </c>
      <c r="M364" s="376"/>
      <c r="N364" s="372" t="s">
        <v>537</v>
      </c>
      <c r="O364" s="459"/>
    </row>
    <row r="365" spans="1:15" s="217" customFormat="1" ht="12" customHeight="1" x14ac:dyDescent="0.2">
      <c r="A365" s="368" t="str">
        <f>IF(OR(E365="00",E365=""),"",IF(OR(C365="3011.10",C365="3012.10",C365="3013.10"),"05",IF(OR(C365="3008.10",C365="3008.11"),"00",IF(C365="3003.10","07",IF(OR(G365="DBFH",G365="DBFH - BG"),"10",IF(G365="Hochschule Dual","25",IF(ISERROR(FIND("BGJ",F365)),IF(B365&gt;=99500,VLOOKUP(B365,Maske!$I$23:$J$79,2,FALSE),VLOOKUP($E365,Maske!$I$19:$J$23,2,FALSE)),"06")))))))</f>
        <v>00</v>
      </c>
      <c r="B365" s="369">
        <v>93121</v>
      </c>
      <c r="C365" s="370" t="s">
        <v>1230</v>
      </c>
      <c r="D365" s="371" t="str">
        <f t="shared" si="10"/>
        <v>9999</v>
      </c>
      <c r="E365" s="371" t="str">
        <f t="shared" si="11"/>
        <v>12</v>
      </c>
      <c r="F365" s="372" t="s">
        <v>2195</v>
      </c>
      <c r="G365" s="368" t="s">
        <v>1956</v>
      </c>
      <c r="H365" s="376"/>
      <c r="I365" s="376"/>
      <c r="J365" s="376"/>
      <c r="K365" s="376"/>
      <c r="L365" s="368" t="s">
        <v>1060</v>
      </c>
      <c r="M365" s="376"/>
      <c r="N365" s="372" t="s">
        <v>537</v>
      </c>
      <c r="O365" s="459"/>
    </row>
    <row r="366" spans="1:15" s="217" customFormat="1" ht="12" customHeight="1" x14ac:dyDescent="0.2">
      <c r="A366" s="214" t="str">
        <f>IF(OR(E366="00",E366=""),"",IF(OR(C366="3011.10",C366="3012.10",C366="3013.10"),"05",IF(OR(C366="3008.10",C366="3008.11"),"00",IF(C366="3003.10","07",IF(OR(G366="DBFH",G366="DBFH - BG"),"10",IF(G366="Hochschule Dual","25",IF(ISERROR(FIND("BGJ",F366)),IF(B366&gt;=99500,VLOOKUP(B366,Maske!$I$23:$J$79,2,FALSE),VLOOKUP($E366,Maske!$I$19:$J$23,2,FALSE)),"06")))))))</f>
        <v>00</v>
      </c>
      <c r="B366" s="210">
        <v>35101</v>
      </c>
      <c r="C366" s="211" t="s">
        <v>525</v>
      </c>
      <c r="D366" s="212" t="str">
        <f t="shared" si="10"/>
        <v>9999</v>
      </c>
      <c r="E366" s="212" t="str">
        <f t="shared" si="11"/>
        <v>10</v>
      </c>
      <c r="F366" s="213" t="s">
        <v>1061</v>
      </c>
      <c r="G366" s="214" t="s">
        <v>1956</v>
      </c>
      <c r="H366" s="215"/>
      <c r="I366" s="214"/>
      <c r="J366" s="215"/>
      <c r="K366" s="214"/>
      <c r="L366" s="214" t="s">
        <v>1060</v>
      </c>
      <c r="M366" s="214"/>
      <c r="N366" s="213" t="s">
        <v>537</v>
      </c>
      <c r="O366" s="459"/>
    </row>
    <row r="367" spans="1:15" s="217" customFormat="1" ht="12" customHeight="1" x14ac:dyDescent="0.2">
      <c r="A367" s="214" t="str">
        <f>IF(OR(E367="00",E367=""),"",IF(OR(C367="3011.10",C367="3012.10",C367="3013.10"),"05",IF(OR(C367="3008.10",C367="3008.11"),"00",IF(C367="3003.10","07",IF(OR(G367="DBFH",G367="DBFH - BG"),"10",IF(G367="Hochschule Dual","25",IF(ISERROR(FIND("BGJ",F367)),IF(B367&gt;=99500,VLOOKUP(B367,Maske!$I$23:$J$79,2,FALSE),VLOOKUP($E367,Maske!$I$19:$J$23,2,FALSE)),"06")))))))</f>
        <v>00</v>
      </c>
      <c r="B367" s="210">
        <v>35101</v>
      </c>
      <c r="C367" s="211" t="s">
        <v>1229</v>
      </c>
      <c r="D367" s="212" t="str">
        <f t="shared" si="10"/>
        <v>9999</v>
      </c>
      <c r="E367" s="212" t="str">
        <f t="shared" si="11"/>
        <v>11</v>
      </c>
      <c r="F367" s="213" t="s">
        <v>1061</v>
      </c>
      <c r="G367" s="214" t="s">
        <v>1956</v>
      </c>
      <c r="H367" s="215"/>
      <c r="I367" s="214"/>
      <c r="J367" s="215"/>
      <c r="K367" s="214"/>
      <c r="L367" s="214" t="s">
        <v>1060</v>
      </c>
      <c r="M367" s="214"/>
      <c r="N367" s="213" t="s">
        <v>537</v>
      </c>
      <c r="O367" s="459"/>
    </row>
    <row r="368" spans="1:15" s="217" customFormat="1" ht="12" customHeight="1" x14ac:dyDescent="0.2">
      <c r="A368" s="214" t="str">
        <f>IF(OR(E368="00",E368=""),"",IF(OR(C368="3011.10",C368="3012.10",C368="3013.10"),"05",IF(OR(C368="3008.10",C368="3008.11"),"00",IF(C368="3003.10","07",IF(OR(G368="DBFH",G368="DBFH - BG"),"10",IF(G368="Hochschule Dual","25",IF(ISERROR(FIND("BGJ",F368)),IF(B368&gt;=99500,VLOOKUP(B368,Maske!$I$23:$J$79,2,FALSE),VLOOKUP($E368,Maske!$I$19:$J$23,2,FALSE)),"06")))))))</f>
        <v>00</v>
      </c>
      <c r="B368" s="210">
        <v>35101</v>
      </c>
      <c r="C368" s="211" t="s">
        <v>1230</v>
      </c>
      <c r="D368" s="212" t="str">
        <f t="shared" si="10"/>
        <v>9999</v>
      </c>
      <c r="E368" s="212" t="str">
        <f t="shared" si="11"/>
        <v>12</v>
      </c>
      <c r="F368" s="213" t="s">
        <v>1061</v>
      </c>
      <c r="G368" s="214" t="s">
        <v>1956</v>
      </c>
      <c r="H368" s="215"/>
      <c r="I368" s="214"/>
      <c r="J368" s="215"/>
      <c r="K368" s="214"/>
      <c r="L368" s="214" t="s">
        <v>1060</v>
      </c>
      <c r="M368" s="214"/>
      <c r="N368" s="213" t="s">
        <v>537</v>
      </c>
      <c r="O368" s="459"/>
    </row>
    <row r="369" spans="1:15" s="217" customFormat="1" ht="12" customHeight="1" x14ac:dyDescent="0.2">
      <c r="A369" s="368" t="str">
        <f>IF(OR(E369="00",E369=""),"",IF(OR(C369="3011.10",C369="3012.10",C369="3013.10"),"05",IF(OR(C369="3008.10",C369="3008.11"),"00",IF(C369="3003.10","07",IF(OR(G369="DBFH",G369="DBFH - BG"),"10",IF(G369="Hochschule Dual","25",IF(ISERROR(FIND("BGJ",F369)),IF(B369&gt;=99500,VLOOKUP(B369,Maske!$I$23:$J$79,2,FALSE),VLOOKUP($E369,Maske!$I$19:$J$23,2,FALSE)),"06")))))))</f>
        <v>00</v>
      </c>
      <c r="B369" s="369">
        <v>63111</v>
      </c>
      <c r="C369" s="370" t="s">
        <v>63</v>
      </c>
      <c r="D369" s="371" t="str">
        <f t="shared" si="10"/>
        <v>0701</v>
      </c>
      <c r="E369" s="371" t="str">
        <f t="shared" si="11"/>
        <v>10</v>
      </c>
      <c r="F369" s="372" t="s">
        <v>64</v>
      </c>
      <c r="G369" s="373"/>
      <c r="H369" s="373">
        <v>13</v>
      </c>
      <c r="I369" s="368">
        <v>5.2</v>
      </c>
      <c r="J369" s="373">
        <v>13.7</v>
      </c>
      <c r="K369" s="368">
        <v>5.3</v>
      </c>
      <c r="L369" s="368" t="s">
        <v>65</v>
      </c>
      <c r="M369" s="368" t="s">
        <v>70</v>
      </c>
      <c r="N369" s="368"/>
      <c r="O369" s="459"/>
    </row>
    <row r="370" spans="1:15" s="217" customFormat="1" ht="12" customHeight="1" x14ac:dyDescent="0.2">
      <c r="A370" s="368" t="str">
        <f>IF(OR(E370="00",E370=""),"",IF(OR(C370="3011.10",C370="3012.10",C370="3013.10"),"05",IF(OR(C370="3008.10",C370="3008.11"),"00",IF(C370="3003.10","07",IF(OR(G370="DBFH",G370="DBFH - BG"),"10",IF(G370="Hochschule Dual","25",IF(ISERROR(FIND("BGJ",F370)),IF(B370&gt;=99500,VLOOKUP(B370,Maske!$I$23:$J$79,2,FALSE),VLOOKUP($E370,Maske!$I$19:$J$23,2,FALSE)),"06")))))))</f>
        <v>00</v>
      </c>
      <c r="B370" s="369">
        <v>63111</v>
      </c>
      <c r="C370" s="370" t="s">
        <v>200</v>
      </c>
      <c r="D370" s="371" t="str">
        <f t="shared" si="10"/>
        <v>0701</v>
      </c>
      <c r="E370" s="371" t="str">
        <f t="shared" si="11"/>
        <v>11</v>
      </c>
      <c r="F370" s="372" t="s">
        <v>64</v>
      </c>
      <c r="G370" s="373"/>
      <c r="H370" s="373">
        <v>13</v>
      </c>
      <c r="I370" s="368">
        <v>5.8</v>
      </c>
      <c r="J370" s="373">
        <v>13.7</v>
      </c>
      <c r="K370" s="368">
        <v>5.8</v>
      </c>
      <c r="L370" s="368" t="s">
        <v>65</v>
      </c>
      <c r="M370" s="368" t="s">
        <v>70</v>
      </c>
      <c r="N370" s="368"/>
      <c r="O370" s="459"/>
    </row>
    <row r="371" spans="1:15" s="217" customFormat="1" ht="12" customHeight="1" x14ac:dyDescent="0.2">
      <c r="A371" s="368" t="str">
        <f>IF(OR(E371="00",E371=""),"",IF(OR(C371="3011.10",C371="3012.10",C371="3013.10"),"05",IF(OR(C371="3008.10",C371="3008.11"),"00",IF(C371="3003.10","07",IF(OR(G371="DBFH",G371="DBFH - BG"),"10",IF(G371="Hochschule Dual","25",IF(ISERROR(FIND("BGJ",F371)),IF(B371&gt;=99500,VLOOKUP(B371,Maske!$I$23:$J$79,2,FALSE),VLOOKUP($E371,Maske!$I$19:$J$23,2,FALSE)),"06")))))))</f>
        <v>00</v>
      </c>
      <c r="B371" s="369">
        <v>63111</v>
      </c>
      <c r="C371" s="370" t="s">
        <v>210</v>
      </c>
      <c r="D371" s="371" t="str">
        <f t="shared" si="10"/>
        <v>0701</v>
      </c>
      <c r="E371" s="371" t="str">
        <f t="shared" si="11"/>
        <v>12</v>
      </c>
      <c r="F371" s="372" t="s">
        <v>64</v>
      </c>
      <c r="G371" s="373"/>
      <c r="H371" s="373">
        <v>9</v>
      </c>
      <c r="I371" s="368">
        <v>4.5</v>
      </c>
      <c r="J371" s="373">
        <v>10.5</v>
      </c>
      <c r="K371" s="368">
        <v>4.5</v>
      </c>
      <c r="L371" s="368" t="s">
        <v>65</v>
      </c>
      <c r="M371" s="368" t="s">
        <v>70</v>
      </c>
      <c r="N371" s="368"/>
      <c r="O371" s="459"/>
    </row>
    <row r="372" spans="1:15" s="217" customFormat="1" ht="12" customHeight="1" x14ac:dyDescent="0.2">
      <c r="A372" s="368" t="str">
        <f>IF(OR(E372="00",E372=""),"",IF(OR(C372="3011.10",C372="3012.10",C372="3013.10"),"05",IF(OR(C372="3008.10",C372="3008.11"),"00",IF(C372="3003.10","07",IF(OR(G372="DBFH",G372="DBFH - BG"),"10",IF(G372="Hochschule Dual","25",IF(ISERROR(FIND("BGJ",F372)),IF(B372&gt;=99500,VLOOKUP(B372,Maske!$I$23:$J$79,2,FALSE),VLOOKUP($E372,Maske!$I$19:$J$23,2,FALSE)),"06")))))))</f>
        <v>00</v>
      </c>
      <c r="B372" s="369">
        <v>63111</v>
      </c>
      <c r="C372" s="370" t="s">
        <v>221</v>
      </c>
      <c r="D372" s="371" t="str">
        <f t="shared" si="10"/>
        <v>0701</v>
      </c>
      <c r="E372" s="371" t="str">
        <f t="shared" si="11"/>
        <v>13</v>
      </c>
      <c r="F372" s="372" t="s">
        <v>64</v>
      </c>
      <c r="G372" s="373"/>
      <c r="H372" s="373">
        <v>2.4</v>
      </c>
      <c r="I372" s="368">
        <v>1.4</v>
      </c>
      <c r="J372" s="373">
        <v>3.2</v>
      </c>
      <c r="K372" s="368">
        <v>1.4</v>
      </c>
      <c r="L372" s="368" t="s">
        <v>65</v>
      </c>
      <c r="M372" s="368" t="s">
        <v>70</v>
      </c>
      <c r="N372" s="368"/>
      <c r="O372" s="459"/>
    </row>
    <row r="373" spans="1:15" ht="12" customHeight="1" x14ac:dyDescent="0.2">
      <c r="A373" s="368" t="str">
        <f>IF(OR(E373="00",E373=""),"",IF(OR(C373="3011.10",C373="3012.10",C373="3013.10"),"05",IF(OR(C373="3008.10",C373="3008.11"),"00",IF(C373="3003.10","07",IF(OR(G373="DBFH",G373="DBFH - BG"),"10",IF(G373="Hochschule Dual","25",IF(ISERROR(FIND("BGJ",F373)),IF(B373&gt;=99500,VLOOKUP(B373,Maske!$I$23:$J$79,2,FALSE),VLOOKUP($E373,Maske!$I$19:$J$23,2,FALSE)),"06")))))))</f>
        <v>00</v>
      </c>
      <c r="B373" s="369">
        <v>63301</v>
      </c>
      <c r="C373" s="370" t="s">
        <v>63</v>
      </c>
      <c r="D373" s="371" t="str">
        <f t="shared" si="10"/>
        <v>0701</v>
      </c>
      <c r="E373" s="371" t="str">
        <f t="shared" si="11"/>
        <v>10</v>
      </c>
      <c r="F373" s="372" t="s">
        <v>71</v>
      </c>
      <c r="G373" s="373"/>
      <c r="H373" s="373">
        <v>13</v>
      </c>
      <c r="I373" s="368">
        <v>5.2</v>
      </c>
      <c r="J373" s="373">
        <v>13.7</v>
      </c>
      <c r="K373" s="368">
        <v>5.3</v>
      </c>
      <c r="L373" s="368" t="s">
        <v>65</v>
      </c>
      <c r="M373" s="368"/>
      <c r="O373" s="454"/>
    </row>
    <row r="374" spans="1:15" ht="12" customHeight="1" x14ac:dyDescent="0.2">
      <c r="A374" s="368" t="str">
        <f>IF(OR(E374="00",E374=""),"",IF(OR(C374="3011.10",C374="3012.10",C374="3013.10"),"05",IF(OR(C374="3008.10",C374="3008.11"),"00",IF(C374="3003.10","07",IF(OR(G374="DBFH",G374="DBFH - BG"),"10",IF(G374="Hochschule Dual","25",IF(ISERROR(FIND("BGJ",F374)),IF(B374&gt;=99500,VLOOKUP(B374,Maske!$I$23:$J$79,2,FALSE),VLOOKUP($E374,Maske!$I$19:$J$23,2,FALSE)),"06")))))))</f>
        <v>00</v>
      </c>
      <c r="B374" s="369">
        <v>14211</v>
      </c>
      <c r="C374" s="370" t="s">
        <v>63</v>
      </c>
      <c r="D374" s="371" t="str">
        <f t="shared" si="10"/>
        <v>0701</v>
      </c>
      <c r="E374" s="371" t="str">
        <f t="shared" si="11"/>
        <v>10</v>
      </c>
      <c r="F374" s="372" t="s">
        <v>72</v>
      </c>
      <c r="G374" s="373"/>
      <c r="H374" s="373">
        <v>13</v>
      </c>
      <c r="I374" s="368">
        <v>5.2</v>
      </c>
      <c r="J374" s="373">
        <v>13.7</v>
      </c>
      <c r="K374" s="368">
        <v>5.3</v>
      </c>
      <c r="L374" s="368" t="s">
        <v>65</v>
      </c>
      <c r="M374" s="368"/>
      <c r="O374" s="454"/>
    </row>
    <row r="375" spans="1:15" ht="12" customHeight="1" x14ac:dyDescent="0.2">
      <c r="A375" s="368" t="str">
        <f>IF(OR(E375="00",E375=""),"",IF(OR(C375="3011.10",C375="3012.10",C375="3013.10"),"05",IF(OR(C375="3008.10",C375="3008.11"),"00",IF(C375="3003.10","07",IF(OR(G375="DBFH",G375="DBFH - BG"),"10",IF(G375="Hochschule Dual","25",IF(ISERROR(FIND("BGJ",F375)),IF(B375&gt;=99500,VLOOKUP(B375,Maske!$I$23:$J$79,2,FALSE),VLOOKUP($E375,Maske!$I$19:$J$23,2,FALSE)),"06")))))))</f>
        <v>00</v>
      </c>
      <c r="B375" s="369">
        <v>63311</v>
      </c>
      <c r="C375" s="370" t="s">
        <v>63</v>
      </c>
      <c r="D375" s="371" t="str">
        <f t="shared" si="10"/>
        <v>0701</v>
      </c>
      <c r="E375" s="371" t="str">
        <f t="shared" si="11"/>
        <v>10</v>
      </c>
      <c r="F375" s="372" t="s">
        <v>73</v>
      </c>
      <c r="G375" s="373"/>
      <c r="H375" s="373">
        <v>13</v>
      </c>
      <c r="I375" s="368">
        <v>5.2</v>
      </c>
      <c r="J375" s="373">
        <v>13.7</v>
      </c>
      <c r="K375" s="368">
        <v>5.3</v>
      </c>
      <c r="L375" s="368" t="s">
        <v>65</v>
      </c>
      <c r="M375" s="368" t="s">
        <v>74</v>
      </c>
      <c r="O375" s="454"/>
    </row>
    <row r="376" spans="1:15" ht="12" customHeight="1" x14ac:dyDescent="0.2">
      <c r="A376" s="368" t="str">
        <f>IF(OR(E376="00",E376=""),"",IF(OR(C376="3011.10",C376="3012.10",C376="3013.10"),"05",IF(OR(C376="3008.10",C376="3008.11"),"00",IF(C376="3003.10","07",IF(OR(G376="DBFH",G376="DBFH - BG"),"10",IF(G376="Hochschule Dual","25",IF(ISERROR(FIND("BGJ",F376)),IF(B376&gt;=99500,VLOOKUP(B376,Maske!$I$23:$J$79,2,FALSE),VLOOKUP($E376,Maske!$I$19:$J$23,2,FALSE)),"06")))))))</f>
        <v>00</v>
      </c>
      <c r="B376" s="369">
        <v>63301</v>
      </c>
      <c r="C376" s="370" t="s">
        <v>201</v>
      </c>
      <c r="D376" s="371" t="str">
        <f t="shared" si="10"/>
        <v>0702</v>
      </c>
      <c r="E376" s="371" t="str">
        <f t="shared" si="11"/>
        <v>11</v>
      </c>
      <c r="F376" s="372" t="s">
        <v>71</v>
      </c>
      <c r="G376" s="373"/>
      <c r="H376" s="373">
        <v>13</v>
      </c>
      <c r="I376" s="368">
        <v>5.8</v>
      </c>
      <c r="J376" s="373">
        <v>13.7</v>
      </c>
      <c r="K376" s="368">
        <v>5.8</v>
      </c>
      <c r="L376" s="368" t="s">
        <v>65</v>
      </c>
      <c r="M376" s="368"/>
      <c r="O376" s="454"/>
    </row>
    <row r="377" spans="1:15" ht="12" customHeight="1" x14ac:dyDescent="0.2">
      <c r="A377" s="368" t="str">
        <f>IF(OR(E377="00",E377=""),"",IF(OR(C377="3011.10",C377="3012.10",C377="3013.10"),"05",IF(OR(C377="3008.10",C377="3008.11"),"00",IF(C377="3003.10","07",IF(OR(G377="DBFH",G377="DBFH - BG"),"10",IF(G377="Hochschule Dual","25",IF(ISERROR(FIND("BGJ",F377)),IF(B377&gt;=99500,VLOOKUP(B377,Maske!$I$23:$J$79,2,FALSE),VLOOKUP($E377,Maske!$I$19:$J$23,2,FALSE)),"06")))))))</f>
        <v>00</v>
      </c>
      <c r="B377" s="369">
        <v>63301</v>
      </c>
      <c r="C377" s="370" t="s">
        <v>211</v>
      </c>
      <c r="D377" s="371" t="str">
        <f t="shared" si="10"/>
        <v>0702</v>
      </c>
      <c r="E377" s="371" t="str">
        <f t="shared" si="11"/>
        <v>12</v>
      </c>
      <c r="F377" s="372" t="s">
        <v>71</v>
      </c>
      <c r="G377" s="373"/>
      <c r="H377" s="373">
        <v>9</v>
      </c>
      <c r="I377" s="368">
        <v>4.5</v>
      </c>
      <c r="J377" s="373">
        <v>10.5</v>
      </c>
      <c r="K377" s="368">
        <v>4.5</v>
      </c>
      <c r="L377" s="368" t="s">
        <v>65</v>
      </c>
      <c r="M377" s="368"/>
      <c r="O377" s="454"/>
    </row>
    <row r="378" spans="1:15" ht="12" customHeight="1" x14ac:dyDescent="0.2">
      <c r="A378" s="368" t="str">
        <f>IF(OR(E378="00",E378=""),"",IF(OR(C378="3011.10",C378="3012.10",C378="3013.10"),"05",IF(OR(C378="3008.10",C378="3008.11"),"00",IF(C378="3003.10","07",IF(OR(G378="DBFH",G378="DBFH - BG"),"10",IF(G378="Hochschule Dual","25",IF(ISERROR(FIND("BGJ",F378)),IF(B378&gt;=99500,VLOOKUP(B378,Maske!$I$23:$J$79,2,FALSE),VLOOKUP($E378,Maske!$I$19:$J$23,2,FALSE)),"06")))))))</f>
        <v>00</v>
      </c>
      <c r="B378" s="369">
        <v>63301</v>
      </c>
      <c r="C378" s="370" t="s">
        <v>222</v>
      </c>
      <c r="D378" s="371" t="str">
        <f t="shared" si="10"/>
        <v>0702</v>
      </c>
      <c r="E378" s="371" t="str">
        <f t="shared" si="11"/>
        <v>13</v>
      </c>
      <c r="F378" s="372" t="s">
        <v>71</v>
      </c>
      <c r="G378" s="368"/>
      <c r="H378" s="368">
        <v>2.4</v>
      </c>
      <c r="I378" s="368">
        <v>1.4</v>
      </c>
      <c r="J378" s="373">
        <v>3.2</v>
      </c>
      <c r="K378" s="368">
        <v>1.4</v>
      </c>
      <c r="L378" s="368" t="s">
        <v>65</v>
      </c>
      <c r="M378" s="368"/>
      <c r="O378" s="454"/>
    </row>
    <row r="379" spans="1:15" ht="12" customHeight="1" x14ac:dyDescent="0.2">
      <c r="A379" s="368" t="str">
        <f>IF(OR(E379="00",E379=""),"",IF(OR(C379="3011.10",C379="3012.10",C379="3013.10"),"05",IF(OR(C379="3008.10",C379="3008.11"),"00",IF(C379="3003.10","07",IF(OR(G379="DBFH",G379="DBFH - BG"),"10",IF(G379="Hochschule Dual","25",IF(ISERROR(FIND("BGJ",F379)),IF(B379&gt;=99500,VLOOKUP(B379,Maske!$I$23:$J$79,2,FALSE),VLOOKUP($E379,Maske!$I$19:$J$23,2,FALSE)),"06")))))))</f>
        <v>00</v>
      </c>
      <c r="B379" s="369">
        <v>14211</v>
      </c>
      <c r="C379" s="370" t="s">
        <v>201</v>
      </c>
      <c r="D379" s="371" t="str">
        <f t="shared" si="10"/>
        <v>0702</v>
      </c>
      <c r="E379" s="371" t="str">
        <f t="shared" si="11"/>
        <v>11</v>
      </c>
      <c r="F379" s="372" t="s">
        <v>72</v>
      </c>
      <c r="G379" s="373"/>
      <c r="H379" s="373">
        <v>13</v>
      </c>
      <c r="I379" s="368">
        <v>5.8</v>
      </c>
      <c r="J379" s="373">
        <v>13.7</v>
      </c>
      <c r="K379" s="368">
        <v>5.8</v>
      </c>
      <c r="L379" s="368" t="s">
        <v>65</v>
      </c>
      <c r="M379" s="368"/>
      <c r="O379" s="454"/>
    </row>
    <row r="380" spans="1:15" s="180" customFormat="1" ht="12" customHeight="1" x14ac:dyDescent="0.2">
      <c r="A380" s="368" t="str">
        <f>IF(OR(E380="00",E380=""),"",IF(OR(C380="3011.10",C380="3012.10",C380="3013.10"),"05",IF(OR(C380="3008.10",C380="3008.11"),"00",IF(C380="3003.10","07",IF(OR(G380="DBFH",G380="DBFH - BG"),"10",IF(G380="Hochschule Dual","25",IF(ISERROR(FIND("BGJ",F380)),IF(B380&gt;=99500,VLOOKUP(B380,Maske!$I$23:$J$79,2,FALSE),VLOOKUP($E380,Maske!$I$19:$J$23,2,FALSE)),"06")))))))</f>
        <v>00</v>
      </c>
      <c r="B380" s="369">
        <v>63151</v>
      </c>
      <c r="C380" s="445" t="s">
        <v>75</v>
      </c>
      <c r="D380" s="371" t="str">
        <f t="shared" si="10"/>
        <v>0704</v>
      </c>
      <c r="E380" s="371" t="str">
        <f t="shared" si="11"/>
        <v>10</v>
      </c>
      <c r="F380" s="372" t="s">
        <v>76</v>
      </c>
      <c r="G380" s="373"/>
      <c r="H380" s="373"/>
      <c r="I380" s="368"/>
      <c r="J380" s="373">
        <v>13.7</v>
      </c>
      <c r="K380" s="368">
        <v>3.5</v>
      </c>
      <c r="L380" s="368" t="s">
        <v>65</v>
      </c>
      <c r="M380" s="368" t="s">
        <v>1525</v>
      </c>
      <c r="N380" s="368"/>
      <c r="O380" s="460"/>
    </row>
    <row r="381" spans="1:15" s="180" customFormat="1" ht="12" customHeight="1" x14ac:dyDescent="0.2">
      <c r="A381" s="368" t="str">
        <f>IF(OR(E381="00",E381=""),"",IF(OR(C381="3011.10",C381="3012.10",C381="3013.10"),"05",IF(OR(C381="3008.10",C381="3008.11"),"00",IF(C381="3003.10","07",IF(OR(G381="DBFH",G381="DBFH - BG"),"10",IF(G381="Hochschule Dual","25",IF(ISERROR(FIND("BGJ",F381)),IF(B381&gt;=99500,VLOOKUP(B381,Maske!$I$23:$J$79,2,FALSE),VLOOKUP($E381,Maske!$I$19:$J$23,2,FALSE)),"06")))))))</f>
        <v>00</v>
      </c>
      <c r="B381" s="369">
        <v>63151</v>
      </c>
      <c r="C381" s="370" t="s">
        <v>202</v>
      </c>
      <c r="D381" s="371" t="str">
        <f t="shared" si="10"/>
        <v>0704</v>
      </c>
      <c r="E381" s="371" t="str">
        <f t="shared" si="11"/>
        <v>11</v>
      </c>
      <c r="F381" s="372" t="s">
        <v>76</v>
      </c>
      <c r="G381" s="373"/>
      <c r="H381" s="373"/>
      <c r="I381" s="368"/>
      <c r="J381" s="373">
        <v>13.7</v>
      </c>
      <c r="K381" s="368">
        <v>3.5</v>
      </c>
      <c r="L381" s="368" t="s">
        <v>65</v>
      </c>
      <c r="M381" s="368" t="s">
        <v>1525</v>
      </c>
      <c r="N381" s="368"/>
      <c r="O381" s="460"/>
    </row>
    <row r="382" spans="1:15" s="180" customFormat="1" ht="12" customHeight="1" x14ac:dyDescent="0.2">
      <c r="A382" s="368" t="str">
        <f>IF(OR(E382="00",E382=""),"",IF(OR(C382="3011.10",C382="3012.10",C382="3013.10"),"05",IF(OR(C382="3008.10",C382="3008.11"),"00",IF(C382="3003.10","07",IF(OR(G382="DBFH",G382="DBFH - BG"),"10",IF(G382="Hochschule Dual","25",IF(ISERROR(FIND("BGJ",F382)),IF(B382&gt;=99500,VLOOKUP(B382,Maske!$I$23:$J$79,2,FALSE),VLOOKUP($E382,Maske!$I$19:$J$23,2,FALSE)),"06")))))))</f>
        <v>00</v>
      </c>
      <c r="B382" s="369">
        <v>63151</v>
      </c>
      <c r="C382" s="370" t="s">
        <v>212</v>
      </c>
      <c r="D382" s="371" t="str">
        <f t="shared" si="10"/>
        <v>0704</v>
      </c>
      <c r="E382" s="371" t="str">
        <f t="shared" si="11"/>
        <v>12</v>
      </c>
      <c r="F382" s="372" t="s">
        <v>76</v>
      </c>
      <c r="G382" s="368"/>
      <c r="H382" s="368"/>
      <c r="I382" s="368"/>
      <c r="J382" s="373">
        <v>11.6</v>
      </c>
      <c r="K382" s="368">
        <v>2.7</v>
      </c>
      <c r="L382" s="368" t="s">
        <v>65</v>
      </c>
      <c r="M382" s="368" t="s">
        <v>1525</v>
      </c>
      <c r="N382" s="368"/>
      <c r="O382" s="460"/>
    </row>
    <row r="383" spans="1:15" s="180" customFormat="1" ht="12" customHeight="1" x14ac:dyDescent="0.2">
      <c r="A383" s="368" t="str">
        <f>IF(OR(E383="00",E383=""),"",IF(OR(C383="3011.10",C383="3012.10",C383="3013.10"),"05",IF(OR(C383="3008.10",C383="3008.11"),"00",IF(C383="3003.10","07",IF(OR(G383="DBFH",G383="DBFH - BG"),"10",IF(G383="Hochschule Dual","25",IF(ISERROR(FIND("BGJ",F383)),IF(B383&gt;=99500,VLOOKUP(B383,Maske!$I$23:$J$79,2,FALSE),VLOOKUP($E383,Maske!$I$19:$J$23,2,FALSE)),"06")))))))</f>
        <v>00</v>
      </c>
      <c r="B383" s="369">
        <v>14102</v>
      </c>
      <c r="C383" s="445" t="s">
        <v>77</v>
      </c>
      <c r="D383" s="371" t="str">
        <f t="shared" si="10"/>
        <v>0705</v>
      </c>
      <c r="E383" s="371" t="str">
        <f t="shared" si="11"/>
        <v>10</v>
      </c>
      <c r="F383" s="372" t="s">
        <v>78</v>
      </c>
      <c r="G383" s="373"/>
      <c r="H383" s="373">
        <v>13</v>
      </c>
      <c r="I383" s="368">
        <v>5.2</v>
      </c>
      <c r="J383" s="373">
        <v>13.7</v>
      </c>
      <c r="K383" s="368">
        <v>5.3</v>
      </c>
      <c r="L383" s="368" t="s">
        <v>65</v>
      </c>
      <c r="M383" s="368"/>
      <c r="N383" s="368"/>
      <c r="O383" s="460"/>
    </row>
    <row r="384" spans="1:15" x14ac:dyDescent="0.2">
      <c r="A384" s="368" t="str">
        <f>IF(OR(E384="00",E384=""),"",IF(OR(C384="3011.10",C384="3012.10",C384="3013.10"),"05",IF(OR(C384="3008.10",C384="3008.11"),"00",IF(C384="3003.10","07",IF(OR(G384="DBFH",G384="DBFH - BG"),"10",IF(G384="Hochschule Dual","25",IF(ISERROR(FIND("BGJ",F384)),IF(B384&gt;=99500,VLOOKUP(B384,Maske!$I$23:$J$79,2,FALSE),VLOOKUP($E384,Maske!$I$19:$J$23,2,FALSE)),"06")))))))</f>
        <v>00</v>
      </c>
      <c r="B384" s="369">
        <v>14102</v>
      </c>
      <c r="C384" s="370" t="s">
        <v>203</v>
      </c>
      <c r="D384" s="371" t="str">
        <f t="shared" si="10"/>
        <v>0705</v>
      </c>
      <c r="E384" s="371" t="str">
        <f t="shared" si="11"/>
        <v>11</v>
      </c>
      <c r="F384" s="372" t="s">
        <v>78</v>
      </c>
      <c r="G384" s="373"/>
      <c r="H384" s="373">
        <v>13</v>
      </c>
      <c r="I384" s="368">
        <v>5.8</v>
      </c>
      <c r="J384" s="373">
        <v>13.7</v>
      </c>
      <c r="K384" s="368">
        <v>5.8</v>
      </c>
      <c r="L384" s="368" t="s">
        <v>65</v>
      </c>
      <c r="M384" s="368"/>
      <c r="N384" s="368" t="s">
        <v>1826</v>
      </c>
      <c r="O384" s="454"/>
    </row>
    <row r="385" spans="1:15" x14ac:dyDescent="0.2">
      <c r="A385" s="368" t="str">
        <f>IF(OR(E385="00",E385=""),"",IF(OR(C385="3011.10",C385="3012.10",C385="3013.10"),"05",IF(OR(C385="3008.10",C385="3008.11"),"00",IF(C385="3003.10","07",IF(OR(G385="DBFH",G385="DBFH - BG"),"10",IF(G385="Hochschule Dual","25",IF(ISERROR(FIND("BGJ",F385)),IF(B385&gt;=99500,VLOOKUP(B385,Maske!$I$23:$J$79,2,FALSE),VLOOKUP($E385,Maske!$I$19:$J$23,2,FALSE)),"06")))))))</f>
        <v>00</v>
      </c>
      <c r="B385" s="369">
        <v>14102</v>
      </c>
      <c r="C385" s="370" t="s">
        <v>213</v>
      </c>
      <c r="D385" s="371" t="str">
        <f t="shared" si="10"/>
        <v>0705</v>
      </c>
      <c r="E385" s="371" t="str">
        <f t="shared" si="11"/>
        <v>12</v>
      </c>
      <c r="F385" s="372" t="s">
        <v>78</v>
      </c>
      <c r="G385" s="373"/>
      <c r="H385" s="373">
        <v>9</v>
      </c>
      <c r="I385" s="368">
        <v>4.5</v>
      </c>
      <c r="J385" s="373">
        <v>11.5</v>
      </c>
      <c r="K385" s="368">
        <v>4.7</v>
      </c>
      <c r="L385" s="368" t="s">
        <v>65</v>
      </c>
      <c r="M385" s="368"/>
      <c r="N385" s="368" t="s">
        <v>1826</v>
      </c>
      <c r="O385" s="454"/>
    </row>
    <row r="386" spans="1:15" x14ac:dyDescent="0.2">
      <c r="A386" s="368" t="str">
        <f>IF(OR(E386="00",E386=""),"",IF(OR(C386="3011.10",C386="3012.10",C386="3013.10"),"05",IF(OR(C386="3008.10",C386="3008.11"),"00",IF(C386="3003.10","07",IF(OR(G386="DBFH",G386="DBFH - BG"),"10",IF(G386="Hochschule Dual","25",IF(ISERROR(FIND("BGJ",F386)),IF(B386&gt;=99500,VLOOKUP(B386,Maske!$I$23:$J$79,2,FALSE),VLOOKUP($E386,Maske!$I$19:$J$23,2,FALSE)),"06")))))))</f>
        <v>00</v>
      </c>
      <c r="B386" s="369">
        <v>14102</v>
      </c>
      <c r="C386" s="370" t="s">
        <v>223</v>
      </c>
      <c r="D386" s="371" t="str">
        <f t="shared" ref="D386:D449" si="12">LEFT(C386,4)</f>
        <v>0705</v>
      </c>
      <c r="E386" s="371" t="str">
        <f t="shared" ref="E386:E449" si="13">MID(C386,6,2)</f>
        <v>13</v>
      </c>
      <c r="F386" s="372" t="s">
        <v>78</v>
      </c>
      <c r="G386" s="368"/>
      <c r="H386" s="368">
        <v>2.4</v>
      </c>
      <c r="I386" s="368">
        <v>1.4</v>
      </c>
      <c r="J386" s="373">
        <v>3.2</v>
      </c>
      <c r="K386" s="368">
        <v>1.4</v>
      </c>
      <c r="L386" s="368" t="s">
        <v>65</v>
      </c>
      <c r="M386" s="368"/>
      <c r="N386" s="368" t="s">
        <v>1826</v>
      </c>
      <c r="O386" s="454"/>
    </row>
    <row r="387" spans="1:15" x14ac:dyDescent="0.2">
      <c r="A387" s="368" t="str">
        <f>IF(OR(E387="00",E387=""),"",IF(OR(C387="3011.10",C387="3012.10",C387="3013.10"),"05",IF(OR(C387="3008.10",C387="3008.11"),"00",IF(C387="3003.10","07",IF(OR(G387="DBFH",G387="DBFH - BG"),"10",IF(G387="Hochschule Dual","25",IF(ISERROR(FIND("BGJ",F387)),IF(B387&gt;=99500,VLOOKUP(B387,Maske!$I$23:$J$79,2,FALSE),VLOOKUP($E387,Maske!$I$19:$J$23,2,FALSE)),"06")))))))</f>
        <v>00</v>
      </c>
      <c r="B387" s="369">
        <v>14111</v>
      </c>
      <c r="C387" s="445" t="s">
        <v>77</v>
      </c>
      <c r="D387" s="371" t="str">
        <f t="shared" si="12"/>
        <v>0705</v>
      </c>
      <c r="E387" s="371" t="str">
        <f t="shared" si="13"/>
        <v>10</v>
      </c>
      <c r="F387" s="372" t="s">
        <v>85</v>
      </c>
      <c r="G387" s="373"/>
      <c r="H387" s="373">
        <v>13</v>
      </c>
      <c r="I387" s="368">
        <v>5.2</v>
      </c>
      <c r="J387" s="373">
        <v>13.7</v>
      </c>
      <c r="K387" s="368">
        <v>5.3</v>
      </c>
      <c r="L387" s="368" t="s">
        <v>65</v>
      </c>
      <c r="M387" s="368"/>
      <c r="O387" s="454"/>
    </row>
    <row r="388" spans="1:15" ht="12" customHeight="1" x14ac:dyDescent="0.2">
      <c r="A388" s="368" t="str">
        <f>IF(OR(E388="00",E388=""),"",IF(OR(C388="3011.10",C388="3012.10",C388="3013.10"),"05",IF(OR(C388="3008.10",C388="3008.11"),"00",IF(C388="3003.10","07",IF(OR(G388="DBFH",G388="DBFH - BG"),"10",IF(G388="Hochschule Dual","25",IF(ISERROR(FIND("BGJ",F388)),IF(B388&gt;=99500,VLOOKUP(B388,Maske!$I$23:$J$79,2,FALSE),VLOOKUP($E388,Maske!$I$19:$J$23,2,FALSE)),"06")))))))</f>
        <v>00</v>
      </c>
      <c r="B388" s="369">
        <v>14111</v>
      </c>
      <c r="C388" s="370" t="s">
        <v>203</v>
      </c>
      <c r="D388" s="371" t="str">
        <f t="shared" si="12"/>
        <v>0705</v>
      </c>
      <c r="E388" s="371" t="str">
        <f t="shared" si="13"/>
        <v>11</v>
      </c>
      <c r="F388" s="372" t="s">
        <v>85</v>
      </c>
      <c r="G388" s="373"/>
      <c r="H388" s="373">
        <v>13</v>
      </c>
      <c r="I388" s="368">
        <v>5.8</v>
      </c>
      <c r="J388" s="373">
        <v>13.7</v>
      </c>
      <c r="K388" s="368">
        <v>5.8</v>
      </c>
      <c r="L388" s="368" t="s">
        <v>65</v>
      </c>
      <c r="M388" s="368"/>
      <c r="N388" s="368" t="s">
        <v>1826</v>
      </c>
      <c r="O388" s="454"/>
    </row>
    <row r="389" spans="1:15" ht="12" customHeight="1" x14ac:dyDescent="0.2">
      <c r="A389" s="368" t="str">
        <f>IF(OR(E389="00",E389=""),"",IF(OR(C389="3011.10",C389="3012.10",C389="3013.10"),"05",IF(OR(C389="3008.10",C389="3008.11"),"00",IF(C389="3003.10","07",IF(OR(G389="DBFH",G389="DBFH - BG"),"10",IF(G389="Hochschule Dual","25",IF(ISERROR(FIND("BGJ",F389)),IF(B389&gt;=99500,VLOOKUP(B389,Maske!$I$23:$J$79,2,FALSE),VLOOKUP($E389,Maske!$I$19:$J$23,2,FALSE)),"06")))))))</f>
        <v>00</v>
      </c>
      <c r="B389" s="369">
        <v>14111</v>
      </c>
      <c r="C389" s="370" t="s">
        <v>213</v>
      </c>
      <c r="D389" s="371" t="str">
        <f t="shared" si="12"/>
        <v>0705</v>
      </c>
      <c r="E389" s="371" t="str">
        <f t="shared" si="13"/>
        <v>12</v>
      </c>
      <c r="F389" s="372" t="s">
        <v>85</v>
      </c>
      <c r="G389" s="373"/>
      <c r="H389" s="373">
        <v>9</v>
      </c>
      <c r="I389" s="368">
        <v>4.5</v>
      </c>
      <c r="J389" s="373">
        <v>11.5</v>
      </c>
      <c r="K389" s="368">
        <v>4.7</v>
      </c>
      <c r="L389" s="368" t="s">
        <v>65</v>
      </c>
      <c r="M389" s="368"/>
      <c r="N389" s="368" t="s">
        <v>1826</v>
      </c>
      <c r="O389" s="454"/>
    </row>
    <row r="390" spans="1:15" ht="12" customHeight="1" x14ac:dyDescent="0.2">
      <c r="A390" s="368" t="str">
        <f>IF(OR(E390="00",E390=""),"",IF(OR(C390="3011.10",C390="3012.10",C390="3013.10"),"05",IF(OR(C390="3008.10",C390="3008.11"),"00",IF(C390="3003.10","07",IF(OR(G390="DBFH",G390="DBFH - BG"),"10",IF(G390="Hochschule Dual","25",IF(ISERROR(FIND("BGJ",F390)),IF(B390&gt;=99500,VLOOKUP(B390,Maske!$I$23:$J$79,2,FALSE),VLOOKUP($E390,Maske!$I$19:$J$23,2,FALSE)),"06")))))))</f>
        <v>00</v>
      </c>
      <c r="B390" s="369">
        <v>14111</v>
      </c>
      <c r="C390" s="370" t="s">
        <v>223</v>
      </c>
      <c r="D390" s="371" t="str">
        <f t="shared" si="12"/>
        <v>0705</v>
      </c>
      <c r="E390" s="371" t="str">
        <f t="shared" si="13"/>
        <v>13</v>
      </c>
      <c r="F390" s="372" t="s">
        <v>85</v>
      </c>
      <c r="G390" s="368"/>
      <c r="H390" s="368">
        <v>2.4</v>
      </c>
      <c r="I390" s="368">
        <v>1.4</v>
      </c>
      <c r="J390" s="373">
        <v>3.2</v>
      </c>
      <c r="K390" s="368">
        <v>1.4</v>
      </c>
      <c r="L390" s="368" t="s">
        <v>65</v>
      </c>
      <c r="M390" s="368"/>
      <c r="N390" s="368" t="s">
        <v>1826</v>
      </c>
      <c r="O390" s="454"/>
    </row>
    <row r="391" spans="1:15" x14ac:dyDescent="0.2">
      <c r="A391" s="368" t="str">
        <f>IF(OR(E391="00",E391=""),"",IF(OR(C391="3011.10",C391="3012.10",C391="3013.10"),"05",IF(OR(C391="3008.10",C391="3008.11"),"00",IF(C391="3003.10","07",IF(OR(G391="DBFH",G391="DBFH - BG"),"10",IF(G391="Hochschule Dual","25",IF(ISERROR(FIND("BGJ",F391)),IF(B391&gt;=99500,VLOOKUP(B391,Maske!$I$23:$J$79,2,FALSE),VLOOKUP($E391,Maske!$I$19:$J$23,2,FALSE)),"06")))))))</f>
        <v>00</v>
      </c>
      <c r="B391" s="369">
        <v>14103</v>
      </c>
      <c r="C391" s="445" t="s">
        <v>77</v>
      </c>
      <c r="D391" s="371" t="str">
        <f t="shared" si="12"/>
        <v>0705</v>
      </c>
      <c r="E391" s="371" t="str">
        <f t="shared" si="13"/>
        <v>10</v>
      </c>
      <c r="F391" s="372" t="s">
        <v>1111</v>
      </c>
      <c r="G391" s="373"/>
      <c r="H391" s="373">
        <v>13</v>
      </c>
      <c r="I391" s="368">
        <v>5.2</v>
      </c>
      <c r="J391" s="373">
        <v>13.7</v>
      </c>
      <c r="K391" s="368">
        <v>5.3</v>
      </c>
      <c r="L391" s="368" t="s">
        <v>65</v>
      </c>
      <c r="M391" s="368"/>
      <c r="O391" s="454"/>
    </row>
    <row r="392" spans="1:15" ht="12" customHeight="1" x14ac:dyDescent="0.2">
      <c r="A392" s="368" t="str">
        <f>IF(OR(E392="00",E392=""),"",IF(OR(C392="3011.10",C392="3012.10",C392="3013.10"),"05",IF(OR(C392="3008.10",C392="3008.11"),"00",IF(C392="3003.10","07",IF(OR(G392="DBFH",G392="DBFH - BG"),"10",IF(G392="Hochschule Dual","25",IF(ISERROR(FIND("BGJ",F392)),IF(B392&gt;=99500,VLOOKUP(B392,Maske!$I$23:$J$79,2,FALSE),VLOOKUP($E392,Maske!$I$19:$J$23,2,FALSE)),"06")))))))</f>
        <v>00</v>
      </c>
      <c r="B392" s="369">
        <v>14103</v>
      </c>
      <c r="C392" s="445" t="s">
        <v>204</v>
      </c>
      <c r="D392" s="371" t="str">
        <f t="shared" si="12"/>
        <v>0706</v>
      </c>
      <c r="E392" s="371" t="str">
        <f t="shared" si="13"/>
        <v>11</v>
      </c>
      <c r="F392" s="372" t="s">
        <v>1111</v>
      </c>
      <c r="G392" s="373"/>
      <c r="H392" s="373">
        <v>9</v>
      </c>
      <c r="I392" s="368">
        <v>3.7</v>
      </c>
      <c r="J392" s="373">
        <v>10.5</v>
      </c>
      <c r="K392" s="368">
        <v>4.0999999999999996</v>
      </c>
      <c r="L392" s="368" t="s">
        <v>65</v>
      </c>
      <c r="M392" s="368" t="s">
        <v>205</v>
      </c>
      <c r="O392" s="454"/>
    </row>
    <row r="393" spans="1:15" ht="12" customHeight="1" x14ac:dyDescent="0.2">
      <c r="A393" s="368" t="str">
        <f>IF(OR(E393="00",E393=""),"",IF(OR(C393="3011.10",C393="3012.10",C393="3013.10"),"05",IF(OR(C393="3008.10",C393="3008.11"),"00",IF(C393="3003.10","07",IF(OR(G393="DBFH",G393="DBFH - BG"),"10",IF(G393="Hochschule Dual","25",IF(ISERROR(FIND("BGJ",F393)),IF(B393&gt;=99500,VLOOKUP(B393,Maske!$I$23:$J$79,2,FALSE),VLOOKUP($E393,Maske!$I$19:$J$23,2,FALSE)),"06")))))))</f>
        <v>00</v>
      </c>
      <c r="B393" s="369">
        <v>14102</v>
      </c>
      <c r="C393" s="370" t="s">
        <v>541</v>
      </c>
      <c r="D393" s="371" t="str">
        <f t="shared" si="12"/>
        <v>0707</v>
      </c>
      <c r="E393" s="371" t="str">
        <f t="shared" si="13"/>
        <v>11</v>
      </c>
      <c r="F393" s="372" t="s">
        <v>78</v>
      </c>
      <c r="G393" s="373"/>
      <c r="H393" s="373">
        <v>13</v>
      </c>
      <c r="I393" s="368">
        <v>5.8</v>
      </c>
      <c r="J393" s="373">
        <v>13.7</v>
      </c>
      <c r="K393" s="368">
        <v>5.8</v>
      </c>
      <c r="L393" s="368" t="s">
        <v>65</v>
      </c>
      <c r="M393" s="368"/>
      <c r="N393" s="368" t="s">
        <v>1125</v>
      </c>
      <c r="O393" s="454"/>
    </row>
    <row r="394" spans="1:15" ht="12" customHeight="1" x14ac:dyDescent="0.2">
      <c r="A394" s="368" t="str">
        <f>IF(OR(E394="00",E394=""),"",IF(OR(C394="3011.10",C394="3012.10",C394="3013.10"),"05",IF(OR(C394="3008.10",C394="3008.11"),"00",IF(C394="3003.10","07",IF(OR(G394="DBFH",G394="DBFH - BG"),"10",IF(G394="Hochschule Dual","25",IF(ISERROR(FIND("BGJ",F394)),IF(B394&gt;=99500,VLOOKUP(B394,Maske!$I$23:$J$79,2,FALSE),VLOOKUP($E394,Maske!$I$19:$J$23,2,FALSE)),"06")))))))</f>
        <v>00</v>
      </c>
      <c r="B394" s="369">
        <v>14102</v>
      </c>
      <c r="C394" s="370" t="s">
        <v>538</v>
      </c>
      <c r="D394" s="371" t="str">
        <f t="shared" si="12"/>
        <v>0707</v>
      </c>
      <c r="E394" s="371" t="str">
        <f t="shared" si="13"/>
        <v>12</v>
      </c>
      <c r="F394" s="372" t="s">
        <v>78</v>
      </c>
      <c r="G394" s="373"/>
      <c r="H394" s="373">
        <v>9</v>
      </c>
      <c r="I394" s="368">
        <v>4.5</v>
      </c>
      <c r="J394" s="373">
        <v>11.5</v>
      </c>
      <c r="K394" s="368">
        <v>4.7</v>
      </c>
      <c r="L394" s="368" t="s">
        <v>65</v>
      </c>
      <c r="M394" s="368"/>
      <c r="N394" s="368" t="s">
        <v>1125</v>
      </c>
      <c r="O394" s="454"/>
    </row>
    <row r="395" spans="1:15" x14ac:dyDescent="0.2">
      <c r="A395" s="368" t="str">
        <f>IF(OR(E395="00",E395=""),"",IF(OR(C395="3011.10",C395="3012.10",C395="3013.10"),"05",IF(OR(C395="3008.10",C395="3008.11"),"00",IF(C395="3003.10","07",IF(OR(G395="DBFH",G395="DBFH - BG"),"10",IF(G395="Hochschule Dual","25",IF(ISERROR(FIND("BGJ",F395)),IF(B395&gt;=99500,VLOOKUP(B395,Maske!$I$23:$J$79,2,FALSE),VLOOKUP($E395,Maske!$I$19:$J$23,2,FALSE)),"06")))))))</f>
        <v>00</v>
      </c>
      <c r="B395" s="369">
        <v>14102</v>
      </c>
      <c r="C395" s="370" t="s">
        <v>540</v>
      </c>
      <c r="D395" s="371" t="str">
        <f t="shared" si="12"/>
        <v>0707</v>
      </c>
      <c r="E395" s="371" t="str">
        <f t="shared" si="13"/>
        <v>13</v>
      </c>
      <c r="F395" s="372" t="s">
        <v>78</v>
      </c>
      <c r="G395" s="368"/>
      <c r="H395" s="368">
        <v>2.4</v>
      </c>
      <c r="I395" s="368">
        <v>1.4</v>
      </c>
      <c r="J395" s="373">
        <v>2.2000000000000002</v>
      </c>
      <c r="K395" s="368">
        <v>1.2</v>
      </c>
      <c r="L395" s="368" t="s">
        <v>65</v>
      </c>
      <c r="M395" s="368"/>
      <c r="N395" s="368" t="s">
        <v>1125</v>
      </c>
      <c r="O395" s="454"/>
    </row>
    <row r="396" spans="1:15" ht="12" customHeight="1" x14ac:dyDescent="0.2">
      <c r="A396" s="368" t="str">
        <f>IF(OR(E396="00",E396=""),"",IF(OR(C396="3011.10",C396="3012.10",C396="3013.10"),"05",IF(OR(C396="3008.10",C396="3008.11"),"00",IF(C396="3003.10","07",IF(OR(G396="DBFH",G396="DBFH - BG"),"10",IF(G396="Hochschule Dual","25",IF(ISERROR(FIND("BGJ",F396)),IF(B396&gt;=99500,VLOOKUP(B396,Maske!$I$23:$J$79,2,FALSE),VLOOKUP($E396,Maske!$I$19:$J$23,2,FALSE)),"06")))))))</f>
        <v>00</v>
      </c>
      <c r="B396" s="369">
        <v>14111</v>
      </c>
      <c r="C396" s="370" t="s">
        <v>542</v>
      </c>
      <c r="D396" s="371" t="str">
        <f t="shared" si="12"/>
        <v>0708</v>
      </c>
      <c r="E396" s="371" t="str">
        <f t="shared" si="13"/>
        <v>11</v>
      </c>
      <c r="F396" s="372" t="s">
        <v>85</v>
      </c>
      <c r="G396" s="373"/>
      <c r="H396" s="373">
        <v>13</v>
      </c>
      <c r="I396" s="368">
        <v>5.8</v>
      </c>
      <c r="J396" s="373">
        <v>13.7</v>
      </c>
      <c r="K396" s="368">
        <v>5.8</v>
      </c>
      <c r="L396" s="368" t="s">
        <v>65</v>
      </c>
      <c r="M396" s="368"/>
      <c r="N396" s="368" t="s">
        <v>1125</v>
      </c>
      <c r="O396" s="454"/>
    </row>
    <row r="397" spans="1:15" x14ac:dyDescent="0.2">
      <c r="A397" s="368" t="str">
        <f>IF(OR(E397="00",E397=""),"",IF(OR(C397="3011.10",C397="3012.10",C397="3013.10"),"05",IF(OR(C397="3008.10",C397="3008.11"),"00",IF(C397="3003.10","07",IF(OR(G397="DBFH",G397="DBFH - BG"),"10",IF(G397="Hochschule Dual","25",IF(ISERROR(FIND("BGJ",F397)),IF(B397&gt;=99500,VLOOKUP(B397,Maske!$I$23:$J$79,2,FALSE),VLOOKUP($E397,Maske!$I$19:$J$23,2,FALSE)),"06")))))))</f>
        <v>00</v>
      </c>
      <c r="B397" s="369">
        <v>14111</v>
      </c>
      <c r="C397" s="370" t="s">
        <v>539</v>
      </c>
      <c r="D397" s="371" t="str">
        <f t="shared" si="12"/>
        <v>0708</v>
      </c>
      <c r="E397" s="371" t="str">
        <f t="shared" si="13"/>
        <v>12</v>
      </c>
      <c r="F397" s="372" t="s">
        <v>85</v>
      </c>
      <c r="G397" s="373"/>
      <c r="H397" s="373">
        <v>9</v>
      </c>
      <c r="I397" s="368">
        <v>4.5</v>
      </c>
      <c r="J397" s="373">
        <v>10.5</v>
      </c>
      <c r="K397" s="368">
        <v>4.5</v>
      </c>
      <c r="L397" s="368" t="s">
        <v>65</v>
      </c>
      <c r="M397" s="368"/>
      <c r="N397" s="368" t="s">
        <v>1125</v>
      </c>
      <c r="O397" s="454"/>
    </row>
    <row r="398" spans="1:15" x14ac:dyDescent="0.2">
      <c r="A398" s="368" t="str">
        <f>IF(OR(E398="00",E398=""),"",IF(OR(C398="3011.10",C398="3012.10",C398="3013.10"),"05",IF(OR(C398="3008.10",C398="3008.11"),"00",IF(C398="3003.10","07",IF(OR(G398="DBFH",G398="DBFH - BG"),"10",IF(G398="Hochschule Dual","25",IF(ISERROR(FIND("BGJ",F398)),IF(B398&gt;=99500,VLOOKUP(B398,Maske!$I$23:$J$79,2,FALSE),VLOOKUP($E398,Maske!$I$19:$J$23,2,FALSE)),"06")))))))</f>
        <v>00</v>
      </c>
      <c r="B398" s="369">
        <v>14111</v>
      </c>
      <c r="C398" s="370" t="s">
        <v>543</v>
      </c>
      <c r="D398" s="371" t="str">
        <f t="shared" si="12"/>
        <v>0708</v>
      </c>
      <c r="E398" s="371" t="str">
        <f t="shared" si="13"/>
        <v>13</v>
      </c>
      <c r="F398" s="372" t="s">
        <v>85</v>
      </c>
      <c r="G398" s="368"/>
      <c r="H398" s="368">
        <v>2.4</v>
      </c>
      <c r="I398" s="368">
        <v>1.4</v>
      </c>
      <c r="J398" s="373">
        <v>3.2</v>
      </c>
      <c r="K398" s="368">
        <v>1.4</v>
      </c>
      <c r="L398" s="368" t="s">
        <v>65</v>
      </c>
      <c r="M398" s="368"/>
      <c r="N398" s="368" t="s">
        <v>1125</v>
      </c>
      <c r="O398" s="454"/>
    </row>
    <row r="399" spans="1:15" x14ac:dyDescent="0.2">
      <c r="A399" s="368" t="str">
        <f>IF(OR(E399="00",E399=""),"",IF(OR(C399="3011.10",C399="3012.10",C399="3013.10"),"05",IF(OR(C399="3008.10",C399="3008.11"),"00",IF(C399="3003.10","07",IF(OR(G399="DBFH",G399="DBFH - BG"),"10",IF(G399="Hochschule Dual","25",IF(ISERROR(FIND("BGJ",F399)),IF(B399&gt;=99500,VLOOKUP(B399,Maske!$I$23:$J$79,2,FALSE),VLOOKUP($E399,Maske!$I$19:$J$23,2,FALSE)),"06")))))))</f>
        <v>00</v>
      </c>
      <c r="B399" s="369">
        <v>63211</v>
      </c>
      <c r="C399" s="370" t="s">
        <v>1112</v>
      </c>
      <c r="D399" s="371" t="str">
        <f t="shared" si="12"/>
        <v>0710</v>
      </c>
      <c r="E399" s="371" t="str">
        <f t="shared" si="13"/>
        <v>10</v>
      </c>
      <c r="F399" s="372" t="s">
        <v>1113</v>
      </c>
      <c r="G399" s="373"/>
      <c r="H399" s="373"/>
      <c r="I399" s="368"/>
      <c r="J399" s="373">
        <v>13.7</v>
      </c>
      <c r="K399" s="368">
        <v>3.9</v>
      </c>
      <c r="L399" s="368" t="s">
        <v>65</v>
      </c>
      <c r="M399" s="368" t="s">
        <v>850</v>
      </c>
      <c r="O399" s="454"/>
    </row>
    <row r="400" spans="1:15" ht="12" customHeight="1" x14ac:dyDescent="0.2">
      <c r="A400" s="368" t="str">
        <f>IF(OR(E400="00",E400=""),"",IF(OR(C400="3011.10",C400="3012.10",C400="3013.10"),"05",IF(OR(C400="3008.10",C400="3008.11"),"00",IF(C400="3003.10","07",IF(OR(G400="DBFH",G400="DBFH - BG"),"10",IF(G400="Hochschule Dual","25",IF(ISERROR(FIND("BGJ",F400)),IF(B400&gt;=99500,VLOOKUP(B400,Maske!$I$23:$J$79,2,FALSE),VLOOKUP($E400,Maske!$I$19:$J$23,2,FALSE)),"06")))))))</f>
        <v>00</v>
      </c>
      <c r="B400" s="369">
        <v>63211</v>
      </c>
      <c r="C400" s="370" t="s">
        <v>206</v>
      </c>
      <c r="D400" s="371" t="str">
        <f t="shared" si="12"/>
        <v>0710</v>
      </c>
      <c r="E400" s="371" t="str">
        <f t="shared" si="13"/>
        <v>11</v>
      </c>
      <c r="F400" s="372" t="s">
        <v>1113</v>
      </c>
      <c r="G400" s="373"/>
      <c r="H400" s="373"/>
      <c r="I400" s="368"/>
      <c r="J400" s="373">
        <v>13.7</v>
      </c>
      <c r="K400" s="368">
        <v>3.9</v>
      </c>
      <c r="L400" s="368" t="s">
        <v>65</v>
      </c>
      <c r="M400" s="368" t="s">
        <v>850</v>
      </c>
      <c r="O400" s="454"/>
    </row>
    <row r="401" spans="1:15" ht="12" customHeight="1" x14ac:dyDescent="0.2">
      <c r="A401" s="368" t="str">
        <f>IF(OR(E401="00",E401=""),"",IF(OR(C401="3011.10",C401="3012.10",C401="3013.10"),"05",IF(OR(C401="3008.10",C401="3008.11"),"00",IF(C401="3003.10","07",IF(OR(G401="DBFH",G401="DBFH - BG"),"10",IF(G401="Hochschule Dual","25",IF(ISERROR(FIND("BGJ",F401)),IF(B401&gt;=99500,VLOOKUP(B401,Maske!$I$23:$J$79,2,FALSE),VLOOKUP($E401,Maske!$I$19:$J$23,2,FALSE)),"06")))))))</f>
        <v>00</v>
      </c>
      <c r="B401" s="369">
        <v>63211</v>
      </c>
      <c r="C401" s="370" t="s">
        <v>214</v>
      </c>
      <c r="D401" s="371" t="str">
        <f t="shared" si="12"/>
        <v>0710</v>
      </c>
      <c r="E401" s="371" t="str">
        <f t="shared" si="13"/>
        <v>12</v>
      </c>
      <c r="F401" s="372" t="s">
        <v>1113</v>
      </c>
      <c r="G401" s="368"/>
      <c r="H401" s="368"/>
      <c r="I401" s="368"/>
      <c r="J401" s="373">
        <v>13.7</v>
      </c>
      <c r="K401" s="368">
        <v>3.9</v>
      </c>
      <c r="L401" s="368" t="s">
        <v>65</v>
      </c>
      <c r="M401" s="368" t="s">
        <v>850</v>
      </c>
      <c r="O401" s="454"/>
    </row>
    <row r="402" spans="1:15" ht="12" customHeight="1" x14ac:dyDescent="0.2">
      <c r="A402" s="368" t="str">
        <f>IF(OR(E402="00",E402=""),"",IF(OR(C402="3011.10",C402="3012.10",C402="3013.10"),"05",IF(OR(C402="3008.10",C402="3008.11"),"00",IF(C402="3003.10","07",IF(OR(G402="DBFH",G402="DBFH - BG"),"10",IF(G402="Hochschule Dual","25",IF(ISERROR(FIND("BGJ",F402)),IF(B402&gt;=99500,VLOOKUP(B402,Maske!$I$23:$J$79,2,FALSE),VLOOKUP($E402,Maske!$I$19:$J$23,2,FALSE)),"06")))))))</f>
        <v>00</v>
      </c>
      <c r="B402" s="369">
        <v>63211</v>
      </c>
      <c r="C402" s="370" t="s">
        <v>224</v>
      </c>
      <c r="D402" s="371" t="str">
        <f t="shared" si="12"/>
        <v>0710</v>
      </c>
      <c r="E402" s="371" t="str">
        <f t="shared" si="13"/>
        <v>13</v>
      </c>
      <c r="F402" s="372" t="s">
        <v>1113</v>
      </c>
      <c r="G402" s="368"/>
      <c r="H402" s="368"/>
      <c r="I402" s="368"/>
      <c r="J402" s="368">
        <v>4.2</v>
      </c>
      <c r="K402" s="368">
        <v>1.2</v>
      </c>
      <c r="L402" s="368" t="s">
        <v>65</v>
      </c>
      <c r="M402" s="368" t="s">
        <v>850</v>
      </c>
      <c r="O402" s="454"/>
    </row>
    <row r="403" spans="1:15" ht="12" customHeight="1" x14ac:dyDescent="0.2">
      <c r="A403" s="368" t="str">
        <f>IF(OR(E403="00",E403=""),"",IF(OR(C403="3011.10",C403="3012.10",C403="3013.10"),"05",IF(OR(C403="3008.10",C403="3008.11"),"00",IF(C403="3003.10","07",IF(OR(G403="DBFH",G403="DBFH - BG"),"10",IF(G403="Hochschule Dual","25",IF(ISERROR(FIND("BGJ",F403)),IF(B403&gt;=99500,VLOOKUP(B403,Maske!$I$23:$J$79,2,FALSE),VLOOKUP($E403,Maske!$I$19:$J$23,2,FALSE)),"06")))))))</f>
        <v>00</v>
      </c>
      <c r="B403" s="369">
        <v>63231</v>
      </c>
      <c r="C403" s="370" t="s">
        <v>1114</v>
      </c>
      <c r="D403" s="371" t="str">
        <f t="shared" si="12"/>
        <v>0712</v>
      </c>
      <c r="E403" s="371" t="str">
        <f t="shared" si="13"/>
        <v>10</v>
      </c>
      <c r="F403" s="372" t="s">
        <v>1131</v>
      </c>
      <c r="G403" s="373"/>
      <c r="H403" s="373"/>
      <c r="I403" s="368"/>
      <c r="J403" s="373">
        <v>13.7</v>
      </c>
      <c r="K403" s="368">
        <v>3.9</v>
      </c>
      <c r="L403" s="368" t="s">
        <v>65</v>
      </c>
      <c r="M403" s="368" t="s">
        <v>850</v>
      </c>
      <c r="O403" s="454"/>
    </row>
    <row r="404" spans="1:15" ht="12" customHeight="1" x14ac:dyDescent="0.2">
      <c r="A404" s="368" t="str">
        <f>IF(OR(E404="00",E404=""),"",IF(OR(C404="3011.10",C404="3012.10",C404="3013.10"),"05",IF(OR(C404="3008.10",C404="3008.11"),"00",IF(C404="3003.10","07",IF(OR(G404="DBFH",G404="DBFH - BG"),"10",IF(G404="Hochschule Dual","25",IF(ISERROR(FIND("BGJ",F404)),IF(B404&gt;=99500,VLOOKUP(B404,Maske!$I$23:$J$79,2,FALSE),VLOOKUP($E404,Maske!$I$19:$J$23,2,FALSE)),"06")))))))</f>
        <v>00</v>
      </c>
      <c r="B404" s="369">
        <v>63231</v>
      </c>
      <c r="C404" s="370" t="s">
        <v>207</v>
      </c>
      <c r="D404" s="371" t="str">
        <f t="shared" si="12"/>
        <v>0712</v>
      </c>
      <c r="E404" s="371" t="str">
        <f t="shared" si="13"/>
        <v>11</v>
      </c>
      <c r="F404" s="372" t="s">
        <v>1131</v>
      </c>
      <c r="G404" s="373"/>
      <c r="H404" s="373"/>
      <c r="I404" s="368"/>
      <c r="J404" s="373">
        <v>13.7</v>
      </c>
      <c r="K404" s="368">
        <v>3.9</v>
      </c>
      <c r="L404" s="368" t="s">
        <v>65</v>
      </c>
      <c r="M404" s="368" t="s">
        <v>850</v>
      </c>
      <c r="O404" s="454"/>
    </row>
    <row r="405" spans="1:15" ht="12" customHeight="1" x14ac:dyDescent="0.2">
      <c r="A405" s="368" t="str">
        <f>IF(OR(E405="00",E405=""),"",IF(OR(C405="3011.10",C405="3012.10",C405="3013.10"),"05",IF(OR(C405="3008.10",C405="3008.11"),"00",IF(C405="3003.10","07",IF(OR(G405="DBFH",G405="DBFH - BG"),"10",IF(G405="Hochschule Dual","25",IF(ISERROR(FIND("BGJ",F405)),IF(B405&gt;=99500,VLOOKUP(B405,Maske!$I$23:$J$79,2,FALSE),VLOOKUP($E405,Maske!$I$19:$J$23,2,FALSE)),"06")))))))</f>
        <v>00</v>
      </c>
      <c r="B405" s="369">
        <v>63231</v>
      </c>
      <c r="C405" s="370" t="s">
        <v>215</v>
      </c>
      <c r="D405" s="371" t="str">
        <f t="shared" si="12"/>
        <v>0712</v>
      </c>
      <c r="E405" s="371" t="str">
        <f t="shared" si="13"/>
        <v>12</v>
      </c>
      <c r="F405" s="372" t="s">
        <v>1131</v>
      </c>
      <c r="G405" s="368"/>
      <c r="H405" s="368"/>
      <c r="I405" s="368"/>
      <c r="J405" s="373">
        <v>13.7</v>
      </c>
      <c r="K405" s="368">
        <v>3.9</v>
      </c>
      <c r="L405" s="368" t="s">
        <v>65</v>
      </c>
      <c r="M405" s="368" t="s">
        <v>850</v>
      </c>
      <c r="O405" s="454"/>
    </row>
    <row r="406" spans="1:15" ht="12" customHeight="1" x14ac:dyDescent="0.2">
      <c r="A406" s="368" t="str">
        <f>IF(OR(E406="00",E406=""),"",IF(OR(C406="3011.10",C406="3012.10",C406="3013.10"),"05",IF(OR(C406="3008.10",C406="3008.11"),"00",IF(C406="3003.10","07",IF(OR(G406="DBFH",G406="DBFH - BG"),"10",IF(G406="Hochschule Dual","25",IF(ISERROR(FIND("BGJ",F406)),IF(B406&gt;=99500,VLOOKUP(B406,Maske!$I$23:$J$79,2,FALSE),VLOOKUP($E406,Maske!$I$19:$J$23,2,FALSE)),"06")))))))</f>
        <v>00</v>
      </c>
      <c r="B406" s="369">
        <v>63231</v>
      </c>
      <c r="C406" s="370" t="s">
        <v>225</v>
      </c>
      <c r="D406" s="371" t="str">
        <f t="shared" si="12"/>
        <v>0712</v>
      </c>
      <c r="E406" s="371" t="str">
        <f t="shared" si="13"/>
        <v>13</v>
      </c>
      <c r="F406" s="372" t="s">
        <v>1131</v>
      </c>
      <c r="G406" s="368"/>
      <c r="H406" s="368"/>
      <c r="I406" s="368"/>
      <c r="J406" s="368">
        <v>4.2</v>
      </c>
      <c r="K406" s="368">
        <v>1.2</v>
      </c>
      <c r="L406" s="368" t="s">
        <v>65</v>
      </c>
      <c r="M406" s="368" t="s">
        <v>850</v>
      </c>
      <c r="O406" s="454"/>
    </row>
    <row r="407" spans="1:15" ht="12" customHeight="1" x14ac:dyDescent="0.2">
      <c r="A407" s="368" t="str">
        <f>IF(OR(E407="00",E407=""),"",IF(OR(C407="3011.10",C407="3012.10",C407="3013.10"),"05",IF(OR(C407="3008.10",C407="3008.11"),"00",IF(C407="3003.10","07",IF(OR(G407="DBFH",G407="DBFH - BG"),"10",IF(G407="Hochschule Dual","25",IF(ISERROR(FIND("BGJ",F407)),IF(B407&gt;=99500,VLOOKUP(B407,Maske!$I$23:$J$79,2,FALSE),VLOOKUP($E407,Maske!$I$19:$J$23,2,FALSE)),"06")))))))</f>
        <v>00</v>
      </c>
      <c r="B407" s="369">
        <v>63342</v>
      </c>
      <c r="C407" s="370" t="s">
        <v>1132</v>
      </c>
      <c r="D407" s="371" t="str">
        <f t="shared" si="12"/>
        <v>0713</v>
      </c>
      <c r="E407" s="371" t="str">
        <f t="shared" si="13"/>
        <v>10</v>
      </c>
      <c r="F407" s="372" t="s">
        <v>1925</v>
      </c>
      <c r="G407" s="368"/>
      <c r="H407" s="368"/>
      <c r="I407" s="368"/>
      <c r="J407" s="373">
        <v>12.7</v>
      </c>
      <c r="K407" s="368">
        <v>2.8</v>
      </c>
      <c r="L407" s="368" t="s">
        <v>65</v>
      </c>
      <c r="M407" s="368" t="s">
        <v>850</v>
      </c>
      <c r="O407" s="454"/>
    </row>
    <row r="408" spans="1:15" ht="12" customHeight="1" x14ac:dyDescent="0.2">
      <c r="A408" s="368" t="str">
        <f>IF(OR(E408="00",E408=""),"",IF(OR(C408="3011.10",C408="3012.10",C408="3013.10"),"05",IF(OR(C408="3008.10",C408="3008.11"),"00",IF(C408="3003.10","07",IF(OR(G408="DBFH",G408="DBFH - BG"),"10",IF(G408="Hochschule Dual","25",IF(ISERROR(FIND("BGJ",F408)),IF(B408&gt;=99500,VLOOKUP(B408,Maske!$I$23:$J$79,2,FALSE),VLOOKUP($E408,Maske!$I$19:$J$23,2,FALSE)),"06")))))))</f>
        <v>00</v>
      </c>
      <c r="B408" s="369">
        <v>63342</v>
      </c>
      <c r="C408" s="370" t="s">
        <v>208</v>
      </c>
      <c r="D408" s="371" t="str">
        <f t="shared" si="12"/>
        <v>0713</v>
      </c>
      <c r="E408" s="371" t="str">
        <f t="shared" si="13"/>
        <v>11</v>
      </c>
      <c r="F408" s="372" t="s">
        <v>1925</v>
      </c>
      <c r="G408" s="368"/>
      <c r="H408" s="368"/>
      <c r="I408" s="368"/>
      <c r="J408" s="373">
        <v>12.7</v>
      </c>
      <c r="K408" s="368">
        <v>2.8</v>
      </c>
      <c r="L408" s="368" t="s">
        <v>65</v>
      </c>
      <c r="M408" s="368" t="s">
        <v>850</v>
      </c>
      <c r="O408" s="454"/>
    </row>
    <row r="409" spans="1:15" ht="12" customHeight="1" x14ac:dyDescent="0.2">
      <c r="A409" s="368" t="str">
        <f>IF(OR(E409="00",E409=""),"",IF(OR(C409="3011.10",C409="3012.10",C409="3013.10"),"05",IF(OR(C409="3008.10",C409="3008.11"),"00",IF(C409="3003.10","07",IF(OR(G409="DBFH",G409="DBFH - BG"),"10",IF(G409="Hochschule Dual","25",IF(ISERROR(FIND("BGJ",F409)),IF(B409&gt;=99500,VLOOKUP(B409,Maske!$I$23:$J$79,2,FALSE),VLOOKUP($E409,Maske!$I$19:$J$23,2,FALSE)),"06")))))))</f>
        <v>00</v>
      </c>
      <c r="B409" s="369">
        <v>63342</v>
      </c>
      <c r="C409" s="370" t="s">
        <v>216</v>
      </c>
      <c r="D409" s="371" t="str">
        <f t="shared" si="12"/>
        <v>0713</v>
      </c>
      <c r="E409" s="371" t="str">
        <f t="shared" si="13"/>
        <v>12</v>
      </c>
      <c r="F409" s="372" t="s">
        <v>1925</v>
      </c>
      <c r="G409" s="368"/>
      <c r="H409" s="368"/>
      <c r="I409" s="368"/>
      <c r="J409" s="373">
        <v>12.7</v>
      </c>
      <c r="K409" s="368">
        <v>2.8</v>
      </c>
      <c r="L409" s="368" t="s">
        <v>65</v>
      </c>
      <c r="M409" s="368" t="s">
        <v>850</v>
      </c>
      <c r="O409" s="454"/>
    </row>
    <row r="410" spans="1:15" ht="12" customHeight="1" x14ac:dyDescent="0.2">
      <c r="A410" s="368" t="str">
        <f>IF(OR(E410="00",E410=""),"",IF(OR(C410="3011.10",C410="3012.10",C410="3013.10"),"05",IF(OR(C410="3008.10",C410="3008.11"),"00",IF(C410="3003.10","07",IF(OR(G410="DBFH",G410="DBFH - BG"),"10",IF(G410="Hochschule Dual","25",IF(ISERROR(FIND("BGJ",F410)),IF(B410&gt;=99500,VLOOKUP(B410,Maske!$I$23:$J$79,2,FALSE),VLOOKUP($E410,Maske!$I$19:$J$23,2,FALSE)),"06")))))))</f>
        <v>00</v>
      </c>
      <c r="B410" s="369">
        <v>63301</v>
      </c>
      <c r="C410" s="370" t="s">
        <v>1941</v>
      </c>
      <c r="D410" s="371" t="str">
        <f t="shared" si="12"/>
        <v>0714</v>
      </c>
      <c r="E410" s="371" t="str">
        <f t="shared" si="13"/>
        <v>10</v>
      </c>
      <c r="F410" s="372" t="s">
        <v>71</v>
      </c>
      <c r="G410" s="368" t="s">
        <v>1951</v>
      </c>
      <c r="H410" s="373"/>
      <c r="I410" s="368"/>
      <c r="J410" s="368">
        <v>13.7</v>
      </c>
      <c r="K410" s="368">
        <v>5.3</v>
      </c>
      <c r="L410" s="368" t="s">
        <v>65</v>
      </c>
      <c r="M410" s="368"/>
      <c r="N410" s="368" t="s">
        <v>1954</v>
      </c>
      <c r="O410" s="454"/>
    </row>
    <row r="411" spans="1:15" ht="13.15" customHeight="1" x14ac:dyDescent="0.2">
      <c r="A411" s="368" t="str">
        <f>IF(OR(E411="00",E411=""),"",IF(OR(C411="3011.10",C411="3012.10",C411="3013.10"),"05",IF(OR(C411="3008.10",C411="3008.11"),"00",IF(C411="3003.10","07",IF(OR(G411="DBFH",G411="DBFH - BG"),"10",IF(G411="Hochschule Dual","25",IF(ISERROR(FIND("BGJ",F411)),IF(B411&gt;=99500,VLOOKUP(B411,Maske!$I$23:$J$79,2,FALSE),VLOOKUP($E411,Maske!$I$19:$J$23,2,FALSE)),"06")))))))</f>
        <v>00</v>
      </c>
      <c r="B411" s="369">
        <v>63301</v>
      </c>
      <c r="C411" s="370" t="s">
        <v>1942</v>
      </c>
      <c r="D411" s="371" t="str">
        <f t="shared" si="12"/>
        <v>0714</v>
      </c>
      <c r="E411" s="371" t="str">
        <f t="shared" si="13"/>
        <v>11</v>
      </c>
      <c r="F411" s="372" t="s">
        <v>71</v>
      </c>
      <c r="G411" s="368" t="s">
        <v>1951</v>
      </c>
      <c r="H411" s="373"/>
      <c r="I411" s="368"/>
      <c r="J411" s="368">
        <v>13.7</v>
      </c>
      <c r="K411" s="368">
        <v>5.8</v>
      </c>
      <c r="L411" s="368" t="s">
        <v>65</v>
      </c>
      <c r="M411" s="368"/>
      <c r="N411" s="368" t="s">
        <v>1954</v>
      </c>
      <c r="O411" s="454"/>
    </row>
    <row r="412" spans="1:15" ht="13.15" customHeight="1" x14ac:dyDescent="0.2">
      <c r="A412" s="368" t="str">
        <f>IF(OR(E412="00",E412=""),"",IF(OR(C412="3011.10",C412="3012.10",C412="3013.10"),"05",IF(OR(C412="3008.10",C412="3008.11"),"00",IF(C412="3003.10","07",IF(OR(G412="DBFH",G412="DBFH - BG"),"10",IF(G412="Hochschule Dual","25",IF(ISERROR(FIND("BGJ",F412)),IF(B412&gt;=99500,VLOOKUP(B412,Maske!$I$23:$J$79,2,FALSE),VLOOKUP($E412,Maske!$I$19:$J$23,2,FALSE)),"06")))))))</f>
        <v>00</v>
      </c>
      <c r="B412" s="369">
        <v>63301</v>
      </c>
      <c r="C412" s="370" t="s">
        <v>2012</v>
      </c>
      <c r="D412" s="371" t="str">
        <f t="shared" si="12"/>
        <v>0714</v>
      </c>
      <c r="E412" s="371" t="str">
        <f t="shared" si="13"/>
        <v>12</v>
      </c>
      <c r="F412" s="372" t="s">
        <v>71</v>
      </c>
      <c r="G412" s="368" t="s">
        <v>1951</v>
      </c>
      <c r="H412" s="373"/>
      <c r="I412" s="368"/>
      <c r="J412" s="368">
        <v>12.7</v>
      </c>
      <c r="K412" s="368">
        <v>4.5</v>
      </c>
      <c r="L412" s="368" t="s">
        <v>65</v>
      </c>
      <c r="M412" s="368"/>
      <c r="N412" s="368" t="s">
        <v>1954</v>
      </c>
      <c r="O412" s="454"/>
    </row>
    <row r="413" spans="1:15" ht="13.15" customHeight="1" x14ac:dyDescent="0.2">
      <c r="A413" s="368" t="str">
        <f>IF(OR(E413="00",E413=""),"",IF(OR(C413="3011.10",C413="3012.10",C413="3013.10"),"05",IF(OR(C413="3008.10",C413="3008.11"),"00",IF(C413="3003.10","07",IF(OR(G413="DBFH",G413="DBFH - BG"),"10",IF(G413="Hochschule Dual","25",IF(ISERROR(FIND("BGJ",F413)),IF(B413&gt;=99500,VLOOKUP(B413,Maske!$I$23:$J$79,2,FALSE),VLOOKUP($E413,Maske!$I$19:$J$23,2,FALSE)),"06")))))))</f>
        <v>00</v>
      </c>
      <c r="B413" s="369">
        <v>63342</v>
      </c>
      <c r="C413" s="370" t="s">
        <v>1941</v>
      </c>
      <c r="D413" s="371" t="str">
        <f t="shared" si="12"/>
        <v>0714</v>
      </c>
      <c r="E413" s="371" t="str">
        <f t="shared" si="13"/>
        <v>10</v>
      </c>
      <c r="F413" s="372" t="s">
        <v>1925</v>
      </c>
      <c r="G413" s="368" t="s">
        <v>1951</v>
      </c>
      <c r="H413" s="368"/>
      <c r="I413" s="368"/>
      <c r="J413" s="373">
        <v>13.7</v>
      </c>
      <c r="K413" s="368">
        <v>5.3</v>
      </c>
      <c r="L413" s="368" t="s">
        <v>65</v>
      </c>
      <c r="M413" s="368" t="s">
        <v>850</v>
      </c>
      <c r="N413" s="368" t="s">
        <v>1954</v>
      </c>
      <c r="O413" s="454"/>
    </row>
    <row r="414" spans="1:15" ht="12" customHeight="1" x14ac:dyDescent="0.2">
      <c r="A414" s="368" t="str">
        <f>IF(OR(E414="00",E414=""),"",IF(OR(C414="3011.10",C414="3012.10",C414="3013.10"),"05",IF(OR(C414="3008.10",C414="3008.11"),"00",IF(C414="3003.10","07",IF(OR(G414="DBFH",G414="DBFH - BG"),"10",IF(G414="Hochschule Dual","25",IF(ISERROR(FIND("BGJ",F414)),IF(B414&gt;=99500,VLOOKUP(B414,Maske!$I$23:$J$79,2,FALSE),VLOOKUP($E414,Maske!$I$19:$J$23,2,FALSE)),"06")))))))</f>
        <v>00</v>
      </c>
      <c r="B414" s="369">
        <v>63342</v>
      </c>
      <c r="C414" s="370" t="s">
        <v>1942</v>
      </c>
      <c r="D414" s="371" t="str">
        <f t="shared" si="12"/>
        <v>0714</v>
      </c>
      <c r="E414" s="371" t="str">
        <f t="shared" si="13"/>
        <v>11</v>
      </c>
      <c r="F414" s="372" t="s">
        <v>1925</v>
      </c>
      <c r="G414" s="368" t="s">
        <v>1951</v>
      </c>
      <c r="H414" s="368"/>
      <c r="I414" s="368"/>
      <c r="J414" s="373">
        <v>13.7</v>
      </c>
      <c r="K414" s="368">
        <v>5.8</v>
      </c>
      <c r="L414" s="368" t="s">
        <v>65</v>
      </c>
      <c r="M414" s="368" t="s">
        <v>850</v>
      </c>
      <c r="N414" s="368" t="s">
        <v>1954</v>
      </c>
      <c r="O414" s="454"/>
    </row>
    <row r="415" spans="1:15" ht="12" customHeight="1" x14ac:dyDescent="0.2">
      <c r="A415" s="368" t="str">
        <f>IF(OR(E415="00",E415=""),"",IF(OR(C415="3011.10",C415="3012.10",C415="3013.10"),"05",IF(OR(C415="3008.10",C415="3008.11"),"00",IF(C415="3003.10","07",IF(OR(G415="DBFH",G415="DBFH - BG"),"10",IF(G415="Hochschule Dual","25",IF(ISERROR(FIND("BGJ",F415)),IF(B415&gt;=99500,VLOOKUP(B415,Maske!$I$23:$J$79,2,FALSE),VLOOKUP($E415,Maske!$I$19:$J$23,2,FALSE)),"06")))))))</f>
        <v>00</v>
      </c>
      <c r="B415" s="369">
        <v>63342</v>
      </c>
      <c r="C415" s="370" t="s">
        <v>2012</v>
      </c>
      <c r="D415" s="371" t="str">
        <f t="shared" si="12"/>
        <v>0714</v>
      </c>
      <c r="E415" s="371" t="str">
        <f t="shared" si="13"/>
        <v>12</v>
      </c>
      <c r="F415" s="372" t="s">
        <v>1925</v>
      </c>
      <c r="G415" s="368" t="s">
        <v>1951</v>
      </c>
      <c r="H415" s="368"/>
      <c r="I415" s="368"/>
      <c r="J415" s="373">
        <v>12.7</v>
      </c>
      <c r="K415" s="368">
        <v>4.5</v>
      </c>
      <c r="L415" s="368" t="s">
        <v>65</v>
      </c>
      <c r="M415" s="368" t="s">
        <v>850</v>
      </c>
      <c r="N415" s="368" t="s">
        <v>1954</v>
      </c>
      <c r="O415" s="454"/>
    </row>
    <row r="416" spans="1:15" s="217" customFormat="1" ht="12" customHeight="1" x14ac:dyDescent="0.2">
      <c r="A416" s="55" t="str">
        <f>IF(OR(E416="00",E416=""),"",IF(OR(C416="3011.10",C416="3012.10",C416="3013.10"),"05",IF(OR(C416="3008.10",C416="3008.11"),"00",IF(C416="3003.10","07",IF(OR(G416="DBFH",G416="DBFH - BG"),"10",IF(G416="Hochschule Dual","25",IF(ISERROR(FIND("BGJ",F416)),IF(B416&gt;=99500,VLOOKUP(B416,Maske!$I$23:$J$79,2,FALSE),VLOOKUP($E416,Maske!$I$19:$J$23,2,FALSE)),"06")))))))</f>
        <v>00</v>
      </c>
      <c r="B416" s="35">
        <v>93512</v>
      </c>
      <c r="C416" s="52" t="s">
        <v>1133</v>
      </c>
      <c r="D416" s="53" t="str">
        <f t="shared" si="12"/>
        <v>0720</v>
      </c>
      <c r="E416" s="53" t="str">
        <f t="shared" si="13"/>
        <v>10</v>
      </c>
      <c r="F416" s="54" t="s">
        <v>2325</v>
      </c>
      <c r="G416" s="55"/>
      <c r="H416" s="55"/>
      <c r="I416" s="55"/>
      <c r="J416" s="55">
        <v>12.7</v>
      </c>
      <c r="K416" s="55">
        <v>3.9</v>
      </c>
      <c r="L416" s="55" t="s">
        <v>65</v>
      </c>
      <c r="M416" s="55" t="s">
        <v>193</v>
      </c>
      <c r="N416" s="55"/>
      <c r="O416" s="459"/>
    </row>
    <row r="417" spans="1:15" ht="12" customHeight="1" x14ac:dyDescent="0.2">
      <c r="A417" s="368" t="str">
        <f>IF(OR(E417="00",E417=""),"",IF(OR(C417="3011.10",C417="3012.10",C417="3013.10"),"05",IF(OR(C417="3008.10",C417="3008.11"),"00",IF(C417="3003.10","07",IF(OR(G417="DBFH",G417="DBFH - BG"),"10",IF(G417="Hochschule Dual","25",IF(ISERROR(FIND("BGJ",F417)),IF(B417&gt;=99500,VLOOKUP(B417,Maske!$I$23:$J$79,2,FALSE),VLOOKUP($E417,Maske!$I$19:$J$23,2,FALSE)),"06")))))))</f>
        <v>00</v>
      </c>
      <c r="B417" s="369">
        <v>93512</v>
      </c>
      <c r="C417" s="370" t="s">
        <v>209</v>
      </c>
      <c r="D417" s="371" t="str">
        <f t="shared" si="12"/>
        <v>0720</v>
      </c>
      <c r="E417" s="371" t="str">
        <f t="shared" si="13"/>
        <v>11</v>
      </c>
      <c r="F417" s="372" t="s">
        <v>2325</v>
      </c>
      <c r="G417" s="368"/>
      <c r="H417" s="368"/>
      <c r="I417" s="368"/>
      <c r="J417" s="368">
        <v>10.5</v>
      </c>
      <c r="K417" s="368">
        <v>3.2</v>
      </c>
      <c r="L417" s="368" t="s">
        <v>65</v>
      </c>
      <c r="M417" s="368" t="s">
        <v>193</v>
      </c>
      <c r="O417" s="454"/>
    </row>
    <row r="418" spans="1:15" ht="12" customHeight="1" x14ac:dyDescent="0.2">
      <c r="A418" s="214" t="str">
        <f>IF(OR(E418="00",E418=""),"",IF(OR(C418="3011.10",C418="3012.10",C418="3013.10"),"05",IF(OR(C418="3008.10",C418="3008.11"),"00",IF(C418="3003.10","07",IF(OR(G418="DBFH",G418="DBFH - BG"),"10",IF(G418="Hochschule Dual","25",IF(ISERROR(FIND("BGJ",F418)),IF(B418&gt;=99500,VLOOKUP(B418,Maske!$I$23:$J$79,2,FALSE),VLOOKUP($E418,Maske!$I$19:$J$23,2,FALSE)),"06")))))))</f>
        <v>00</v>
      </c>
      <c r="B418" s="210">
        <v>93512</v>
      </c>
      <c r="C418" s="211" t="s">
        <v>217</v>
      </c>
      <c r="D418" s="212" t="str">
        <f t="shared" si="12"/>
        <v>0720</v>
      </c>
      <c r="E418" s="212" t="str">
        <f t="shared" si="13"/>
        <v>12</v>
      </c>
      <c r="F418" s="213" t="s">
        <v>2325</v>
      </c>
      <c r="G418" s="214"/>
      <c r="H418" s="214"/>
      <c r="I418" s="214"/>
      <c r="J418" s="214">
        <v>10.5</v>
      </c>
      <c r="K418" s="214">
        <v>3.2</v>
      </c>
      <c r="L418" s="214" t="s">
        <v>65</v>
      </c>
      <c r="M418" s="214" t="s">
        <v>193</v>
      </c>
      <c r="N418" s="214"/>
      <c r="O418" s="454"/>
    </row>
    <row r="419" spans="1:15" ht="12" customHeight="1" x14ac:dyDescent="0.2">
      <c r="A419" s="55" t="str">
        <f>IF(OR(E419="00",E419=""),"",IF(OR(C419="3011.10",C419="3012.10",C419="3013.10"),"05",IF(OR(C419="3008.10",C419="3008.11"),"00",IF(C419="3003.10","07",IF(OR(G419="DBFH",G419="DBFH - BG"),"10",IF(G419="Hochschule Dual","25",IF(ISERROR(FIND("BGJ",F419)),IF(B419&gt;=99500,VLOOKUP(B419,Maske!$I$23:$J$79,2,FALSE),VLOOKUP($E419,Maske!$I$19:$J$23,2,FALSE)),"06")))))))</f>
        <v>00</v>
      </c>
      <c r="B419" s="35">
        <v>93532</v>
      </c>
      <c r="C419" s="52" t="s">
        <v>1133</v>
      </c>
      <c r="D419" s="53" t="str">
        <f t="shared" si="12"/>
        <v>0720</v>
      </c>
      <c r="E419" s="53" t="str">
        <f t="shared" si="13"/>
        <v>10</v>
      </c>
      <c r="F419" s="54" t="s">
        <v>2326</v>
      </c>
      <c r="G419" s="55"/>
      <c r="H419" s="55"/>
      <c r="I419" s="55"/>
      <c r="J419" s="55">
        <v>12.7</v>
      </c>
      <c r="K419" s="55">
        <v>3.9</v>
      </c>
      <c r="L419" s="55" t="s">
        <v>65</v>
      </c>
      <c r="M419" s="55" t="s">
        <v>193</v>
      </c>
      <c r="N419" s="55"/>
      <c r="O419" s="454"/>
    </row>
    <row r="420" spans="1:15" x14ac:dyDescent="0.2">
      <c r="A420" s="55" t="str">
        <f>IF(OR(E420="00",E420=""),"",IF(OR(C420="3011.10",C420="3012.10",C420="3013.10"),"05",IF(OR(C420="3008.10",C420="3008.11"),"00",IF(C420="3003.10","07",IF(OR(G420="DBFH",G420="DBFH - BG"),"10",IF(G420="Hochschule Dual","25",IF(ISERROR(FIND("BGJ",F420)),IF(B420&gt;=99500,VLOOKUP(B420,Maske!$I$23:$J$79,2,FALSE),VLOOKUP($E420,Maske!$I$19:$J$23,2,FALSE)),"06")))))))</f>
        <v>00</v>
      </c>
      <c r="B420" s="35">
        <v>93542</v>
      </c>
      <c r="C420" s="52" t="s">
        <v>1133</v>
      </c>
      <c r="D420" s="53" t="str">
        <f t="shared" si="12"/>
        <v>0720</v>
      </c>
      <c r="E420" s="53" t="str">
        <f t="shared" si="13"/>
        <v>10</v>
      </c>
      <c r="F420" s="54" t="s">
        <v>2327</v>
      </c>
      <c r="G420" s="55"/>
      <c r="H420" s="55"/>
      <c r="I420" s="55"/>
      <c r="J420" s="55">
        <v>12.7</v>
      </c>
      <c r="K420" s="55">
        <v>3.9</v>
      </c>
      <c r="L420" s="55" t="s">
        <v>65</v>
      </c>
      <c r="M420" s="55" t="s">
        <v>193</v>
      </c>
      <c r="N420" s="55"/>
      <c r="O420" s="454"/>
    </row>
    <row r="421" spans="1:15" s="217" customFormat="1" x14ac:dyDescent="0.2">
      <c r="A421" s="55" t="str">
        <f>IF(OR(E421="00",E421=""),"",IF(OR(C421="3011.10",C421="3012.10",C421="3013.10"),"05",IF(OR(C421="3008.10",C421="3008.11"),"00",IF(C421="3003.10","07",IF(OR(G421="DBFH",G421="DBFH - BG"),"10",IF(G421="Hochschule Dual","25",IF(ISERROR(FIND("BGJ",F421)),IF(B421&gt;=99500,VLOOKUP(B421,Maske!$I$23:$J$79,2,FALSE),VLOOKUP($E421,Maske!$I$19:$J$23,2,FALSE)),"06")))))))</f>
        <v>00</v>
      </c>
      <c r="B421" s="35">
        <v>93522</v>
      </c>
      <c r="C421" s="52" t="s">
        <v>1133</v>
      </c>
      <c r="D421" s="53" t="str">
        <f t="shared" si="12"/>
        <v>0720</v>
      </c>
      <c r="E421" s="53" t="str">
        <f t="shared" si="13"/>
        <v>10</v>
      </c>
      <c r="F421" s="54" t="s">
        <v>2328</v>
      </c>
      <c r="G421" s="55"/>
      <c r="H421" s="55"/>
      <c r="I421" s="55"/>
      <c r="J421" s="55">
        <v>12.7</v>
      </c>
      <c r="K421" s="55">
        <v>3.9</v>
      </c>
      <c r="L421" s="55" t="s">
        <v>65</v>
      </c>
      <c r="M421" s="55" t="s">
        <v>193</v>
      </c>
      <c r="N421" s="55"/>
      <c r="O421" s="459"/>
    </row>
    <row r="422" spans="1:15" ht="12" customHeight="1" x14ac:dyDescent="0.2">
      <c r="A422" s="368" t="str">
        <f>IF(OR(E422="00",E422=""),"",IF(OR(C422="3011.10",C422="3012.10",C422="3013.10"),"05",IF(OR(C422="3008.10",C422="3008.11"),"00",IF(C422="3003.10","07",IF(OR(G422="DBFH",G422="DBFH - BG"),"10",IF(G422="Hochschule Dual","25",IF(ISERROR(FIND("BGJ",F422)),IF(B422&gt;=99500,VLOOKUP(B422,Maske!$I$23:$J$79,2,FALSE),VLOOKUP($E422,Maske!$I$19:$J$23,2,FALSE)),"06")))))))</f>
        <v>00</v>
      </c>
      <c r="B422" s="369">
        <v>93522</v>
      </c>
      <c r="C422" s="370" t="s">
        <v>2380</v>
      </c>
      <c r="D422" s="371" t="str">
        <f t="shared" si="12"/>
        <v>0721</v>
      </c>
      <c r="E422" s="371" t="str">
        <f t="shared" si="13"/>
        <v>11</v>
      </c>
      <c r="F422" s="372" t="s">
        <v>2328</v>
      </c>
      <c r="G422" s="368"/>
      <c r="H422" s="368"/>
      <c r="I422" s="368"/>
      <c r="J422" s="368">
        <v>10.5</v>
      </c>
      <c r="K422" s="368">
        <v>3.2</v>
      </c>
      <c r="L422" s="368" t="s">
        <v>65</v>
      </c>
      <c r="M422" s="368" t="s">
        <v>193</v>
      </c>
      <c r="O422" s="454"/>
    </row>
    <row r="423" spans="1:15" s="217" customFormat="1" ht="12" customHeight="1" x14ac:dyDescent="0.2">
      <c r="A423" s="214" t="str">
        <f>IF(OR(E423="00",E423=""),"",IF(OR(C423="3011.10",C423="3012.10",C423="3013.10"),"05",IF(OR(C423="3008.10",C423="3008.11"),"00",IF(C423="3003.10","07",IF(OR(G423="DBFH",G423="DBFH - BG"),"10",IF(G423="Hochschule Dual","25",IF(ISERROR(FIND("BGJ",F423)),IF(B423&gt;=99500,VLOOKUP(B423,Maske!$I$23:$J$79,2,FALSE),VLOOKUP($E423,Maske!$I$19:$J$23,2,FALSE)),"06")))))))</f>
        <v>00</v>
      </c>
      <c r="B423" s="210">
        <v>93522</v>
      </c>
      <c r="C423" s="211" t="s">
        <v>218</v>
      </c>
      <c r="D423" s="212" t="str">
        <f t="shared" si="12"/>
        <v>0721</v>
      </c>
      <c r="E423" s="212" t="str">
        <f t="shared" si="13"/>
        <v>12</v>
      </c>
      <c r="F423" s="213" t="s">
        <v>2328</v>
      </c>
      <c r="G423" s="214"/>
      <c r="H423" s="214"/>
      <c r="I423" s="214"/>
      <c r="J423" s="214">
        <v>10.5</v>
      </c>
      <c r="K423" s="214">
        <v>3.2</v>
      </c>
      <c r="L423" s="214" t="s">
        <v>65</v>
      </c>
      <c r="M423" s="214" t="s">
        <v>193</v>
      </c>
      <c r="N423" s="214"/>
      <c r="O423" s="459"/>
    </row>
    <row r="424" spans="1:15" ht="12" customHeight="1" x14ac:dyDescent="0.2">
      <c r="A424" s="368" t="str">
        <f>IF(OR(E424="00",E424=""),"",IF(OR(C424="3011.10",C424="3012.10",C424="3013.10"),"05",IF(OR(C424="3008.10",C424="3008.11"),"00",IF(C424="3003.10","07",IF(OR(G424="DBFH",G424="DBFH - BG"),"10",IF(G424="Hochschule Dual","25",IF(ISERROR(FIND("BGJ",F424)),IF(B424&gt;=99500,VLOOKUP(B424,Maske!$I$23:$J$79,2,FALSE),VLOOKUP($E424,Maske!$I$19:$J$23,2,FALSE)),"06")))))))</f>
        <v>00</v>
      </c>
      <c r="B424" s="369">
        <v>93532</v>
      </c>
      <c r="C424" s="370" t="s">
        <v>2381</v>
      </c>
      <c r="D424" s="371" t="str">
        <f t="shared" si="12"/>
        <v>0722</v>
      </c>
      <c r="E424" s="371" t="str">
        <f t="shared" si="13"/>
        <v>11</v>
      </c>
      <c r="F424" s="372" t="s">
        <v>2326</v>
      </c>
      <c r="G424" s="368"/>
      <c r="H424" s="368"/>
      <c r="I424" s="368"/>
      <c r="J424" s="368">
        <v>10.5</v>
      </c>
      <c r="K424" s="368">
        <v>3.2</v>
      </c>
      <c r="L424" s="368" t="s">
        <v>65</v>
      </c>
      <c r="M424" s="368" t="s">
        <v>193</v>
      </c>
      <c r="O424" s="454"/>
    </row>
    <row r="425" spans="1:15" s="217" customFormat="1" ht="12" customHeight="1" x14ac:dyDescent="0.2">
      <c r="A425" s="214" t="str">
        <f>IF(OR(E425="00",E425=""),"",IF(OR(C425="3011.10",C425="3012.10",C425="3013.10"),"05",IF(OR(C425="3008.10",C425="3008.11"),"00",IF(C425="3003.10","07",IF(OR(G425="DBFH",G425="DBFH - BG"),"10",IF(G425="Hochschule Dual","25",IF(ISERROR(FIND("BGJ",F425)),IF(B425&gt;=99500,VLOOKUP(B425,Maske!$I$23:$J$79,2,FALSE),VLOOKUP($E425,Maske!$I$19:$J$23,2,FALSE)),"06")))))))</f>
        <v>00</v>
      </c>
      <c r="B425" s="210">
        <v>93532</v>
      </c>
      <c r="C425" s="211" t="s">
        <v>219</v>
      </c>
      <c r="D425" s="212" t="str">
        <f t="shared" si="12"/>
        <v>0722</v>
      </c>
      <c r="E425" s="212" t="str">
        <f t="shared" si="13"/>
        <v>12</v>
      </c>
      <c r="F425" s="213" t="s">
        <v>2326</v>
      </c>
      <c r="G425" s="214"/>
      <c r="H425" s="214"/>
      <c r="I425" s="214"/>
      <c r="J425" s="214">
        <v>10.5</v>
      </c>
      <c r="K425" s="214">
        <v>3.2</v>
      </c>
      <c r="L425" s="214" t="s">
        <v>65</v>
      </c>
      <c r="M425" s="214" t="s">
        <v>193</v>
      </c>
      <c r="N425" s="214"/>
      <c r="O425" s="459"/>
    </row>
    <row r="426" spans="1:15" ht="12" customHeight="1" x14ac:dyDescent="0.2">
      <c r="A426" s="368" t="str">
        <f>IF(OR(E426="00",E426=""),"",IF(OR(C426="3011.10",C426="3012.10",C426="3013.10"),"05",IF(OR(C426="3008.10",C426="3008.11"),"00",IF(C426="3003.10","07",IF(OR(G426="DBFH",G426="DBFH - BG"),"10",IF(G426="Hochschule Dual","25",IF(ISERROR(FIND("BGJ",F426)),IF(B426&gt;=99500,VLOOKUP(B426,Maske!$I$23:$J$79,2,FALSE),VLOOKUP($E426,Maske!$I$19:$J$23,2,FALSE)),"06")))))))</f>
        <v>00</v>
      </c>
      <c r="B426" s="369">
        <v>93542</v>
      </c>
      <c r="C426" s="370" t="s">
        <v>2382</v>
      </c>
      <c r="D426" s="371" t="str">
        <f t="shared" si="12"/>
        <v>0723</v>
      </c>
      <c r="E426" s="371" t="str">
        <f t="shared" si="13"/>
        <v>11</v>
      </c>
      <c r="F426" s="372" t="s">
        <v>2327</v>
      </c>
      <c r="G426" s="368"/>
      <c r="H426" s="368"/>
      <c r="I426" s="368"/>
      <c r="J426" s="368">
        <v>10.5</v>
      </c>
      <c r="K426" s="368">
        <v>3.2</v>
      </c>
      <c r="L426" s="368" t="s">
        <v>65</v>
      </c>
      <c r="M426" s="368" t="s">
        <v>193</v>
      </c>
      <c r="O426" s="454"/>
    </row>
    <row r="427" spans="1:15" x14ac:dyDescent="0.2">
      <c r="A427" s="214" t="str">
        <f>IF(OR(E427="00",E427=""),"",IF(OR(C427="3011.10",C427="3012.10",C427="3013.10"),"05",IF(OR(C427="3008.10",C427="3008.11"),"00",IF(C427="3003.10","07",IF(OR(G427="DBFH",G427="DBFH - BG"),"10",IF(G427="Hochschule Dual","25",IF(ISERROR(FIND("BGJ",F427)),IF(B427&gt;=99500,VLOOKUP(B427,Maske!$I$23:$J$79,2,FALSE),VLOOKUP($E427,Maske!$I$19:$J$23,2,FALSE)),"06")))))))</f>
        <v>00</v>
      </c>
      <c r="B427" s="210">
        <v>93542</v>
      </c>
      <c r="C427" s="211" t="s">
        <v>220</v>
      </c>
      <c r="D427" s="212" t="str">
        <f t="shared" si="12"/>
        <v>0723</v>
      </c>
      <c r="E427" s="212" t="str">
        <f t="shared" si="13"/>
        <v>12</v>
      </c>
      <c r="F427" s="213" t="s">
        <v>2327</v>
      </c>
      <c r="G427" s="214"/>
      <c r="H427" s="214"/>
      <c r="I427" s="214"/>
      <c r="J427" s="214">
        <v>10.5</v>
      </c>
      <c r="K427" s="214">
        <v>3.2</v>
      </c>
      <c r="L427" s="214" t="s">
        <v>65</v>
      </c>
      <c r="M427" s="214" t="s">
        <v>193</v>
      </c>
      <c r="N427" s="214"/>
      <c r="O427" s="454"/>
    </row>
    <row r="428" spans="1:15" ht="12" customHeight="1" x14ac:dyDescent="0.2">
      <c r="A428" s="368" t="str">
        <f>IF(OR(E428="00",E428=""),"",IF(OR(C428="3011.10",C428="3012.10",C428="3013.10"),"05",IF(OR(C428="3008.10",C428="3008.11"),"00",IF(C428="3003.10","07",IF(OR(G428="DBFH",G428="DBFH - BG"),"10",IF(G428="Hochschule Dual","25",IF(ISERROR(FIND("BGJ",F428)),IF(B428&gt;=99500,VLOOKUP(B428,Maske!$I$23:$J$79,2,FALSE),VLOOKUP($E428,Maske!$I$19:$J$23,2,FALSE)),"06")))))))</f>
        <v>00</v>
      </c>
      <c r="B428" s="369">
        <v>17500</v>
      </c>
      <c r="C428" s="370" t="s">
        <v>226</v>
      </c>
      <c r="D428" s="371" t="str">
        <f t="shared" si="12"/>
        <v>0801</v>
      </c>
      <c r="E428" s="371" t="str">
        <f t="shared" si="13"/>
        <v>10</v>
      </c>
      <c r="F428" s="372" t="s">
        <v>1260</v>
      </c>
      <c r="G428" s="373"/>
      <c r="H428" s="373">
        <v>18</v>
      </c>
      <c r="I428" s="373">
        <v>7.2</v>
      </c>
      <c r="J428" s="373">
        <v>16.899999999999999</v>
      </c>
      <c r="K428" s="373">
        <v>7.7</v>
      </c>
      <c r="L428" s="368" t="s">
        <v>227</v>
      </c>
      <c r="M428" s="368"/>
      <c r="N428" s="368" t="s">
        <v>1259</v>
      </c>
      <c r="O428" s="454"/>
    </row>
    <row r="429" spans="1:15" ht="12" customHeight="1" x14ac:dyDescent="0.2">
      <c r="A429" s="368" t="str">
        <f>IF(OR(E429="00",E429=""),"",IF(OR(C429="3011.10",C429="3012.10",C429="3013.10"),"05",IF(OR(C429="3008.10",C429="3008.11"),"00",IF(C429="3003.10","07",IF(OR(G429="DBFH",G429="DBFH - BG"),"10",IF(G429="Hochschule Dual","25",IF(ISERROR(FIND("BGJ",F429)),IF(B429&gt;=99500,VLOOKUP(B429,Maske!$I$23:$J$79,2,FALSE),VLOOKUP($E429,Maske!$I$19:$J$23,2,FALSE)),"06")))))))</f>
        <v>00</v>
      </c>
      <c r="B429" s="369">
        <v>17500</v>
      </c>
      <c r="C429" s="370" t="s">
        <v>232</v>
      </c>
      <c r="D429" s="371" t="str">
        <f t="shared" si="12"/>
        <v>0801</v>
      </c>
      <c r="E429" s="371" t="str">
        <f t="shared" si="13"/>
        <v>11</v>
      </c>
      <c r="F429" s="372" t="s">
        <v>1260</v>
      </c>
      <c r="G429" s="373"/>
      <c r="H429" s="373">
        <v>9</v>
      </c>
      <c r="I429" s="373">
        <v>4.2</v>
      </c>
      <c r="J429" s="373">
        <v>10.5</v>
      </c>
      <c r="K429" s="373">
        <v>4.5</v>
      </c>
      <c r="L429" s="368" t="s">
        <v>227</v>
      </c>
      <c r="M429" s="368"/>
      <c r="O429" s="454"/>
    </row>
    <row r="430" spans="1:15" ht="12" customHeight="1" x14ac:dyDescent="0.2">
      <c r="A430" s="368" t="str">
        <f>IF(OR(E430="00",E430=""),"",IF(OR(C430="3011.10",C430="3012.10",C430="3013.10"),"05",IF(OR(C430="3008.10",C430="3008.11"),"00",IF(C430="3003.10","07",IF(OR(G430="DBFH",G430="DBFH - BG"),"10",IF(G430="Hochschule Dual","25",IF(ISERROR(FIND("BGJ",F430)),IF(B430&gt;=99500,VLOOKUP(B430,Maske!$I$23:$J$79,2,FALSE),VLOOKUP($E430,Maske!$I$19:$J$23,2,FALSE)),"06")))))))</f>
        <v>00</v>
      </c>
      <c r="B430" s="369">
        <v>17500</v>
      </c>
      <c r="C430" s="370" t="s">
        <v>239</v>
      </c>
      <c r="D430" s="371" t="str">
        <f t="shared" si="12"/>
        <v>0801</v>
      </c>
      <c r="E430" s="371" t="str">
        <f t="shared" si="13"/>
        <v>12</v>
      </c>
      <c r="F430" s="372" t="s">
        <v>1260</v>
      </c>
      <c r="G430" s="373"/>
      <c r="H430" s="373">
        <v>9</v>
      </c>
      <c r="I430" s="373">
        <v>4.2</v>
      </c>
      <c r="J430" s="373">
        <v>10.5</v>
      </c>
      <c r="K430" s="373">
        <v>4.5</v>
      </c>
      <c r="L430" s="368" t="s">
        <v>227</v>
      </c>
      <c r="M430" s="368"/>
      <c r="O430" s="454"/>
    </row>
    <row r="431" spans="1:15" s="217" customFormat="1" ht="13.15" customHeight="1" x14ac:dyDescent="0.2">
      <c r="A431" s="368" t="str">
        <f>IF(OR(E431="00",E431=""),"",IF(OR(C431="3011.10",C431="3012.10",C431="3013.10"),"05",IF(OR(C431="3008.10",C431="3008.11"),"00",IF(C431="3003.10","07",IF(OR(G431="DBFH",G431="DBFH - BG"),"10",IF(G431="Hochschule Dual","25",IF(ISERROR(FIND("BGJ",F431)),IF(B431&gt;=99500,VLOOKUP(B431,Maske!$I$23:$J$79,2,FALSE),VLOOKUP($E431,Maske!$I$19:$J$23,2,FALSE)),"06")))))))</f>
        <v>00</v>
      </c>
      <c r="B431" s="369">
        <v>17502</v>
      </c>
      <c r="C431" s="370" t="s">
        <v>226</v>
      </c>
      <c r="D431" s="371" t="str">
        <f t="shared" si="12"/>
        <v>0801</v>
      </c>
      <c r="E431" s="371" t="str">
        <f t="shared" si="13"/>
        <v>10</v>
      </c>
      <c r="F431" s="372" t="s">
        <v>1261</v>
      </c>
      <c r="G431" s="373"/>
      <c r="H431" s="373">
        <v>18</v>
      </c>
      <c r="I431" s="368">
        <v>7.2</v>
      </c>
      <c r="J431" s="368">
        <v>16.899999999999999</v>
      </c>
      <c r="K431" s="368">
        <v>7.7</v>
      </c>
      <c r="L431" s="368" t="s">
        <v>227</v>
      </c>
      <c r="M431" s="368"/>
      <c r="N431" s="368" t="s">
        <v>1259</v>
      </c>
      <c r="O431" s="459"/>
    </row>
    <row r="432" spans="1:15" ht="12" customHeight="1" x14ac:dyDescent="0.2">
      <c r="A432" s="368" t="str">
        <f>IF(OR(E432="00",E432=""),"",IF(OR(C432="3011.10",C432="3012.10",C432="3013.10"),"05",IF(OR(C432="3008.10",C432="3008.11"),"00",IF(C432="3003.10","07",IF(OR(G432="DBFH",G432="DBFH - BG"),"10",IF(G432="Hochschule Dual","25",IF(ISERROR(FIND("BGJ",F432)),IF(B432&gt;=99500,VLOOKUP(B432,Maske!$I$23:$J$79,2,FALSE),VLOOKUP($E432,Maske!$I$19:$J$23,2,FALSE)),"06")))))))</f>
        <v>00</v>
      </c>
      <c r="B432" s="369">
        <v>17502</v>
      </c>
      <c r="C432" s="370" t="s">
        <v>233</v>
      </c>
      <c r="D432" s="371" t="str">
        <f t="shared" si="12"/>
        <v>0805</v>
      </c>
      <c r="E432" s="371" t="str">
        <f t="shared" si="13"/>
        <v>11</v>
      </c>
      <c r="F432" s="372" t="s">
        <v>1261</v>
      </c>
      <c r="G432" s="373"/>
      <c r="H432" s="373">
        <v>9</v>
      </c>
      <c r="I432" s="368">
        <v>4.2</v>
      </c>
      <c r="J432" s="373">
        <v>10.5</v>
      </c>
      <c r="K432" s="368">
        <v>4.5</v>
      </c>
      <c r="L432" s="368" t="s">
        <v>227</v>
      </c>
      <c r="M432" s="368" t="s">
        <v>234</v>
      </c>
      <c r="O432" s="454"/>
    </row>
    <row r="433" spans="1:15" ht="13.15" customHeight="1" x14ac:dyDescent="0.2">
      <c r="A433" s="368" t="str">
        <f>IF(OR(E433="00",E433=""),"",IF(OR(C433="3011.10",C433="3012.10",C433="3013.10"),"05",IF(OR(C433="3008.10",C433="3008.11"),"00",IF(C433="3003.10","07",IF(OR(G433="DBFH",G433="DBFH - BG"),"10",IF(G433="Hochschule Dual","25",IF(ISERROR(FIND("BGJ",F433)),IF(B433&gt;=99500,VLOOKUP(B433,Maske!$I$23:$J$79,2,FALSE),VLOOKUP($E433,Maske!$I$19:$J$23,2,FALSE)),"06")))))))</f>
        <v>00</v>
      </c>
      <c r="B433" s="369">
        <v>17502</v>
      </c>
      <c r="C433" s="370" t="s">
        <v>240</v>
      </c>
      <c r="D433" s="371" t="str">
        <f t="shared" si="12"/>
        <v>0805</v>
      </c>
      <c r="E433" s="371" t="str">
        <f t="shared" si="13"/>
        <v>12</v>
      </c>
      <c r="F433" s="372" t="s">
        <v>1261</v>
      </c>
      <c r="G433" s="373"/>
      <c r="H433" s="373">
        <v>9</v>
      </c>
      <c r="I433" s="368">
        <v>4.2</v>
      </c>
      <c r="J433" s="373">
        <v>10.5</v>
      </c>
      <c r="K433" s="368">
        <v>4.5</v>
      </c>
      <c r="L433" s="368" t="s">
        <v>227</v>
      </c>
      <c r="M433" s="368" t="s">
        <v>234</v>
      </c>
      <c r="O433" s="454"/>
    </row>
    <row r="434" spans="1:15" ht="12" customHeight="1" x14ac:dyDescent="0.2">
      <c r="A434" s="368" t="str">
        <f>IF(OR(E434="00",E434=""),"",IF(OR(C434="3011.10",C434="3012.10",C434="3013.10"),"05",IF(OR(C434="3008.10",C434="3008.11"),"00",IF(C434="3003.10","07",IF(OR(G434="DBFH",G434="DBFH - BG"),"10",IF(G434="Hochschule Dual","25",IF(ISERROR(FIND("BGJ",F434)),IF(B434&gt;=99500,VLOOKUP(B434,Maske!$I$23:$J$79,2,FALSE),VLOOKUP($E434,Maske!$I$19:$J$23,2,FALSE)),"06")))))))</f>
        <v>00</v>
      </c>
      <c r="B434" s="369">
        <v>17801</v>
      </c>
      <c r="C434" s="370" t="s">
        <v>228</v>
      </c>
      <c r="D434" s="371" t="str">
        <f t="shared" si="12"/>
        <v>0808</v>
      </c>
      <c r="E434" s="371" t="str">
        <f t="shared" si="13"/>
        <v>10</v>
      </c>
      <c r="F434" s="372" t="s">
        <v>229</v>
      </c>
      <c r="G434" s="373"/>
      <c r="H434" s="373">
        <v>18</v>
      </c>
      <c r="I434" s="368">
        <v>5.2</v>
      </c>
      <c r="J434" s="368">
        <v>16.899999999999999</v>
      </c>
      <c r="K434" s="368">
        <v>5.6</v>
      </c>
      <c r="L434" s="368" t="s">
        <v>227</v>
      </c>
      <c r="M434" s="368" t="s">
        <v>899</v>
      </c>
      <c r="N434" s="447"/>
      <c r="O434" s="454"/>
    </row>
    <row r="435" spans="1:15" ht="12" customHeight="1" x14ac:dyDescent="0.2">
      <c r="A435" s="368" t="str">
        <f>IF(OR(E435="00",E435=""),"",IF(OR(C435="3011.10",C435="3012.10",C435="3013.10"),"05",IF(OR(C435="3008.10",C435="3008.11"),"00",IF(C435="3003.10","07",IF(OR(G435="DBFH",G435="DBFH - BG"),"10",IF(G435="Hochschule Dual","25",IF(ISERROR(FIND("BGJ",F435)),IF(B435&gt;=99500,VLOOKUP(B435,Maske!$I$23:$J$79,2,FALSE),VLOOKUP($E435,Maske!$I$19:$J$23,2,FALSE)),"06")))))))</f>
        <v>00</v>
      </c>
      <c r="B435" s="369">
        <v>17801</v>
      </c>
      <c r="C435" s="370" t="s">
        <v>235</v>
      </c>
      <c r="D435" s="371" t="str">
        <f t="shared" si="12"/>
        <v>0808</v>
      </c>
      <c r="E435" s="371" t="str">
        <f t="shared" si="13"/>
        <v>11</v>
      </c>
      <c r="F435" s="372" t="s">
        <v>229</v>
      </c>
      <c r="G435" s="373"/>
      <c r="H435" s="373">
        <v>9</v>
      </c>
      <c r="I435" s="368">
        <v>3.2</v>
      </c>
      <c r="J435" s="373">
        <v>10.5</v>
      </c>
      <c r="K435" s="368">
        <v>3.4</v>
      </c>
      <c r="L435" s="368" t="s">
        <v>227</v>
      </c>
      <c r="M435" s="368" t="s">
        <v>794</v>
      </c>
      <c r="O435" s="454"/>
    </row>
    <row r="436" spans="1:15" ht="12" customHeight="1" x14ac:dyDescent="0.2">
      <c r="A436" s="368" t="str">
        <f>IF(OR(E436="00",E436=""),"",IF(OR(C436="3011.10",C436="3012.10",C436="3013.10"),"05",IF(OR(C436="3008.10",C436="3008.11"),"00",IF(C436="3003.10","07",IF(OR(G436="DBFH",G436="DBFH - BG"),"10",IF(G436="Hochschule Dual","25",IF(ISERROR(FIND("BGJ",F436)),IF(B436&gt;=99500,VLOOKUP(B436,Maske!$I$23:$J$79,2,FALSE),VLOOKUP($E436,Maske!$I$19:$J$23,2,FALSE)),"06")))))))</f>
        <v>00</v>
      </c>
      <c r="B436" s="369">
        <v>17801</v>
      </c>
      <c r="C436" s="370" t="s">
        <v>241</v>
      </c>
      <c r="D436" s="371" t="str">
        <f t="shared" si="12"/>
        <v>0808</v>
      </c>
      <c r="E436" s="371" t="str">
        <f t="shared" si="13"/>
        <v>12</v>
      </c>
      <c r="F436" s="372" t="s">
        <v>229</v>
      </c>
      <c r="G436" s="373"/>
      <c r="H436" s="373">
        <v>9</v>
      </c>
      <c r="I436" s="368">
        <v>3.2</v>
      </c>
      <c r="J436" s="373">
        <v>10.5</v>
      </c>
      <c r="K436" s="368">
        <v>3.4</v>
      </c>
      <c r="L436" s="368" t="s">
        <v>227</v>
      </c>
      <c r="M436" s="368" t="s">
        <v>794</v>
      </c>
      <c r="O436" s="454"/>
    </row>
    <row r="437" spans="1:15" ht="12" customHeight="1" x14ac:dyDescent="0.2">
      <c r="A437" s="368" t="str">
        <f>IF(OR(E437="00",E437=""),"",IF(OR(C437="3011.10",C437="3012.10",C437="3013.10"),"05",IF(OR(C437="3008.10",C437="3008.11"),"00",IF(C437="3003.10","07",IF(OR(G437="DBFH",G437="DBFH - BG"),"10",IF(G437="Hochschule Dual","25",IF(ISERROR(FIND("BGJ",F437)),IF(B437&gt;=99500,VLOOKUP(B437,Maske!$I$23:$J$79,2,FALSE),VLOOKUP($E437,Maske!$I$19:$J$23,2,FALSE)),"06")))))))</f>
        <v>00</v>
      </c>
      <c r="B437" s="369">
        <v>17811</v>
      </c>
      <c r="C437" s="370" t="s">
        <v>228</v>
      </c>
      <c r="D437" s="371" t="str">
        <f t="shared" si="12"/>
        <v>0808</v>
      </c>
      <c r="E437" s="371" t="str">
        <f t="shared" si="13"/>
        <v>10</v>
      </c>
      <c r="F437" s="372" t="s">
        <v>83</v>
      </c>
      <c r="G437" s="373"/>
      <c r="H437" s="373">
        <v>18</v>
      </c>
      <c r="I437" s="368">
        <v>5.2</v>
      </c>
      <c r="J437" s="368">
        <v>16.899999999999999</v>
      </c>
      <c r="K437" s="368">
        <v>5.6</v>
      </c>
      <c r="L437" s="368" t="s">
        <v>227</v>
      </c>
      <c r="M437" s="368"/>
      <c r="O437" s="454"/>
    </row>
    <row r="438" spans="1:15" s="473" customFormat="1" ht="12" customHeight="1" x14ac:dyDescent="0.2">
      <c r="A438" s="368" t="str">
        <f>IF(OR(E438="00",E438=""),"",IF(OR(C438="3011.10",C438="3012.10",C438="3013.10"),"05",IF(OR(C438="3008.10",C438="3008.11"),"00",IF(C438="3003.10","07",IF(OR(G438="DBFH",G438="DBFH - BG"),"10",IF(G438="Hochschule Dual","25",IF(ISERROR(FIND("BGJ",F438)),IF(B438&gt;=99500,VLOOKUP(B438,Maske!$I$23:$J$79,2,FALSE),VLOOKUP($E438,Maske!$I$19:$J$23,2,FALSE)),"06")))))))</f>
        <v>00</v>
      </c>
      <c r="B438" s="369">
        <v>17811</v>
      </c>
      <c r="C438" s="370" t="s">
        <v>235</v>
      </c>
      <c r="D438" s="371" t="str">
        <f t="shared" si="12"/>
        <v>0808</v>
      </c>
      <c r="E438" s="371" t="str">
        <f t="shared" si="13"/>
        <v>11</v>
      </c>
      <c r="F438" s="372" t="s">
        <v>83</v>
      </c>
      <c r="G438" s="373"/>
      <c r="H438" s="373">
        <v>9</v>
      </c>
      <c r="I438" s="368">
        <v>3.2</v>
      </c>
      <c r="J438" s="373">
        <v>10.5</v>
      </c>
      <c r="K438" s="368">
        <v>3.4</v>
      </c>
      <c r="L438" s="368" t="s">
        <v>227</v>
      </c>
      <c r="M438" s="368"/>
      <c r="N438" s="368"/>
      <c r="O438" s="472"/>
    </row>
    <row r="439" spans="1:15" ht="12" customHeight="1" x14ac:dyDescent="0.2">
      <c r="A439" s="368" t="str">
        <f>IF(OR(E439="00",E439=""),"",IF(OR(C439="3011.10",C439="3012.10",C439="3013.10"),"05",IF(OR(C439="3008.10",C439="3008.11"),"00",IF(C439="3003.10","07",IF(OR(G439="DBFH",G439="DBFH - BG"),"10",IF(G439="Hochschule Dual","25",IF(ISERROR(FIND("BGJ",F439)),IF(B439&gt;=99500,VLOOKUP(B439,Maske!$I$23:$J$79,2,FALSE),VLOOKUP($E439,Maske!$I$19:$J$23,2,FALSE)),"06")))))))</f>
        <v>00</v>
      </c>
      <c r="B439" s="369">
        <v>17802</v>
      </c>
      <c r="C439" s="370" t="s">
        <v>228</v>
      </c>
      <c r="D439" s="371" t="str">
        <f t="shared" si="12"/>
        <v>0808</v>
      </c>
      <c r="E439" s="371" t="str">
        <f t="shared" si="13"/>
        <v>10</v>
      </c>
      <c r="F439" s="372" t="s">
        <v>620</v>
      </c>
      <c r="G439" s="373"/>
      <c r="H439" s="373">
        <v>18</v>
      </c>
      <c r="I439" s="368">
        <v>5.2</v>
      </c>
      <c r="J439" s="368">
        <v>16.899999999999999</v>
      </c>
      <c r="K439" s="368">
        <v>5.6</v>
      </c>
      <c r="L439" s="368" t="s">
        <v>227</v>
      </c>
      <c r="M439" s="368" t="s">
        <v>899</v>
      </c>
      <c r="N439" s="368" t="s">
        <v>1259</v>
      </c>
      <c r="O439" s="454"/>
    </row>
    <row r="440" spans="1:15" x14ac:dyDescent="0.2">
      <c r="A440" s="368" t="str">
        <f>IF(OR(E440="00",E440=""),"",IF(OR(C440="3011.10",C440="3012.10",C440="3013.10"),"05",IF(OR(C440="3008.10",C440="3008.11"),"00",IF(C440="3003.10","07",IF(OR(G440="DBFH",G440="DBFH - BG"),"10",IF(G440="Hochschule Dual","25",IF(ISERROR(FIND("BGJ",F440)),IF(B440&gt;=99500,VLOOKUP(B440,Maske!$I$23:$J$79,2,FALSE),VLOOKUP($E440,Maske!$I$19:$J$23,2,FALSE)),"06")))))))</f>
        <v>00</v>
      </c>
      <c r="B440" s="369">
        <v>17802</v>
      </c>
      <c r="C440" s="370" t="s">
        <v>235</v>
      </c>
      <c r="D440" s="371" t="str">
        <f t="shared" si="12"/>
        <v>0808</v>
      </c>
      <c r="E440" s="371" t="str">
        <f t="shared" si="13"/>
        <v>11</v>
      </c>
      <c r="F440" s="372" t="s">
        <v>620</v>
      </c>
      <c r="G440" s="373"/>
      <c r="H440" s="373">
        <v>9</v>
      </c>
      <c r="I440" s="368">
        <v>3.2</v>
      </c>
      <c r="J440" s="373">
        <v>10.5</v>
      </c>
      <c r="K440" s="368">
        <v>3.4</v>
      </c>
      <c r="L440" s="368" t="s">
        <v>227</v>
      </c>
      <c r="M440" s="368" t="s">
        <v>794</v>
      </c>
      <c r="O440" s="454"/>
    </row>
    <row r="441" spans="1:15" ht="13.15" customHeight="1" x14ac:dyDescent="0.2">
      <c r="A441" s="368" t="str">
        <f>IF(OR(E441="00",E441=""),"",IF(OR(C441="3011.10",C441="3012.10",C441="3013.10"),"05",IF(OR(C441="3008.10",C441="3008.11"),"00",IF(C441="3003.10","07",IF(OR(G441="DBFH",G441="DBFH - BG"),"10",IF(G441="Hochschule Dual","25",IF(ISERROR(FIND("BGJ",F441)),IF(B441&gt;=99500,VLOOKUP(B441,Maske!$I$23:$J$79,2,FALSE),VLOOKUP($E441,Maske!$I$19:$J$23,2,FALSE)),"06")))))))</f>
        <v>00</v>
      </c>
      <c r="B441" s="369">
        <v>17802</v>
      </c>
      <c r="C441" s="370" t="s">
        <v>241</v>
      </c>
      <c r="D441" s="371" t="str">
        <f t="shared" si="12"/>
        <v>0808</v>
      </c>
      <c r="E441" s="371" t="str">
        <f t="shared" si="13"/>
        <v>12</v>
      </c>
      <c r="F441" s="372" t="s">
        <v>620</v>
      </c>
      <c r="G441" s="373"/>
      <c r="H441" s="373">
        <v>9</v>
      </c>
      <c r="I441" s="368">
        <v>3.2</v>
      </c>
      <c r="J441" s="373">
        <v>10.5</v>
      </c>
      <c r="K441" s="368">
        <v>3.4</v>
      </c>
      <c r="L441" s="368" t="s">
        <v>227</v>
      </c>
      <c r="M441" s="368" t="s">
        <v>794</v>
      </c>
      <c r="O441" s="454"/>
    </row>
    <row r="442" spans="1:15" s="217" customFormat="1" ht="13.15" customHeight="1" x14ac:dyDescent="0.2">
      <c r="A442" s="55" t="str">
        <f>IF(OR(E442="00",E442=""),"",IF(OR(C442="3011.10",C442="3012.10",C442="3013.10"),"05",IF(OR(C442="3008.10",C442="3008.11"),"00",IF(C442="3003.10","07",IF(OR(G442="DBFH",G442="DBFH - BG"),"10",IF(G442="Hochschule Dual","25",IF(ISERROR(FIND("BGJ",F442)),IF(B442&gt;=99500,VLOOKUP(B442,Maske!$I$23:$J$79,2,FALSE),VLOOKUP($E442,Maske!$I$19:$J$23,2,FALSE)),"06")))))))</f>
        <v>00</v>
      </c>
      <c r="B442" s="35">
        <v>17210</v>
      </c>
      <c r="C442" s="52" t="s">
        <v>230</v>
      </c>
      <c r="D442" s="53" t="str">
        <f t="shared" si="12"/>
        <v>0810</v>
      </c>
      <c r="E442" s="53" t="str">
        <f t="shared" si="13"/>
        <v>10</v>
      </c>
      <c r="F442" s="54" t="s">
        <v>2282</v>
      </c>
      <c r="G442" s="179"/>
      <c r="H442" s="179">
        <v>13</v>
      </c>
      <c r="I442" s="55">
        <v>5.2</v>
      </c>
      <c r="J442" s="55">
        <v>12.7</v>
      </c>
      <c r="K442" s="55">
        <v>5.4</v>
      </c>
      <c r="L442" s="55" t="s">
        <v>227</v>
      </c>
      <c r="M442" s="55"/>
      <c r="N442" s="55"/>
      <c r="O442" s="459"/>
    </row>
    <row r="443" spans="1:15" s="217" customFormat="1" ht="13.15" customHeight="1" x14ac:dyDescent="0.2">
      <c r="A443" s="55" t="str">
        <f>IF(OR(E443="00",E443=""),"",IF(OR(C443="3011.10",C443="3012.10",C443="3013.10"),"05",IF(OR(C443="3008.10",C443="3008.11"),"00",IF(C443="3003.10","07",IF(OR(G443="DBFH",G443="DBFH - BG"),"10",IF(G443="Hochschule Dual","25",IF(ISERROR(FIND("BGJ",F443)),IF(B443&gt;=99500,VLOOKUP(B443,Maske!$I$23:$J$79,2,FALSE),VLOOKUP($E443,Maske!$I$19:$J$23,2,FALSE)),"06")))))))</f>
        <v>00</v>
      </c>
      <c r="B443" s="35">
        <v>17210</v>
      </c>
      <c r="C443" s="52" t="s">
        <v>236</v>
      </c>
      <c r="D443" s="53" t="str">
        <f t="shared" si="12"/>
        <v>0810</v>
      </c>
      <c r="E443" s="53" t="str">
        <f t="shared" si="13"/>
        <v>11</v>
      </c>
      <c r="F443" s="54" t="s">
        <v>2282</v>
      </c>
      <c r="G443" s="179"/>
      <c r="H443" s="179">
        <v>9</v>
      </c>
      <c r="I443" s="55">
        <v>4.2</v>
      </c>
      <c r="J443" s="55">
        <v>10.5</v>
      </c>
      <c r="K443" s="55">
        <v>4.5</v>
      </c>
      <c r="L443" s="55" t="s">
        <v>227</v>
      </c>
      <c r="M443" s="55"/>
      <c r="N443" s="55"/>
      <c r="O443" s="459"/>
    </row>
    <row r="444" spans="1:15" s="217" customFormat="1" ht="13.15" customHeight="1" x14ac:dyDescent="0.2">
      <c r="A444" s="55" t="str">
        <f>IF(OR(E444="00",E444=""),"",IF(OR(C444="3011.10",C444="3012.10",C444="3013.10"),"05",IF(OR(C444="3008.10",C444="3008.11"),"00",IF(C444="3003.10","07",IF(OR(G444="DBFH",G444="DBFH - BG"),"10",IF(G444="Hochschule Dual","25",IF(ISERROR(FIND("BGJ",F444)),IF(B444&gt;=99500,VLOOKUP(B444,Maske!$I$23:$J$79,2,FALSE),VLOOKUP($E444,Maske!$I$19:$J$23,2,FALSE)),"06")))))))</f>
        <v>00</v>
      </c>
      <c r="B444" s="35">
        <v>17212</v>
      </c>
      <c r="C444" s="52" t="s">
        <v>230</v>
      </c>
      <c r="D444" s="53" t="str">
        <f t="shared" si="12"/>
        <v>0810</v>
      </c>
      <c r="E444" s="53" t="str">
        <f t="shared" si="13"/>
        <v>10</v>
      </c>
      <c r="F444" s="54" t="s">
        <v>2284</v>
      </c>
      <c r="G444" s="55"/>
      <c r="H444" s="179">
        <v>13</v>
      </c>
      <c r="I444" s="179">
        <v>5.2</v>
      </c>
      <c r="J444" s="55">
        <v>12.7</v>
      </c>
      <c r="K444" s="55">
        <v>5.4</v>
      </c>
      <c r="L444" s="55" t="s">
        <v>227</v>
      </c>
      <c r="M444" s="55"/>
      <c r="N444" s="56"/>
      <c r="O444" s="459"/>
    </row>
    <row r="445" spans="1:15" s="217" customFormat="1" ht="12" customHeight="1" x14ac:dyDescent="0.2">
      <c r="A445" s="55" t="str">
        <f>IF(OR(E445="00",E445=""),"",IF(OR(C445="3011.10",C445="3012.10",C445="3013.10"),"05",IF(OR(C445="3008.10",C445="3008.11"),"00",IF(C445="3003.10","07",IF(OR(G445="DBFH",G445="DBFH - BG"),"10",IF(G445="Hochschule Dual","25",IF(ISERROR(FIND("BGJ",F445)),IF(B445&gt;=99500,VLOOKUP(B445,Maske!$I$23:$J$79,2,FALSE),VLOOKUP($E445,Maske!$I$19:$J$23,2,FALSE)),"06")))))))</f>
        <v>00</v>
      </c>
      <c r="B445" s="35">
        <v>17212</v>
      </c>
      <c r="C445" s="52" t="s">
        <v>236</v>
      </c>
      <c r="D445" s="53" t="str">
        <f t="shared" si="12"/>
        <v>0810</v>
      </c>
      <c r="E445" s="53" t="str">
        <f t="shared" si="13"/>
        <v>11</v>
      </c>
      <c r="F445" s="54" t="s">
        <v>2284</v>
      </c>
      <c r="G445" s="55"/>
      <c r="H445" s="179">
        <v>9</v>
      </c>
      <c r="I445" s="55">
        <v>4.2</v>
      </c>
      <c r="J445" s="55">
        <v>10.5</v>
      </c>
      <c r="K445" s="55">
        <v>4.5</v>
      </c>
      <c r="L445" s="55" t="s">
        <v>227</v>
      </c>
      <c r="M445" s="55"/>
      <c r="N445" s="56"/>
      <c r="O445" s="459"/>
    </row>
    <row r="446" spans="1:15" s="217" customFormat="1" ht="12" customHeight="1" x14ac:dyDescent="0.2">
      <c r="A446" s="55" t="str">
        <f>IF(OR(E446="00",E446=""),"",IF(OR(C446="3011.10",C446="3012.10",C446="3013.10"),"05",IF(OR(C446="3008.10",C446="3008.11"),"00",IF(C446="3003.10","07",IF(OR(G446="DBFH",G446="DBFH - BG"),"10",IF(G446="Hochschule Dual","25",IF(ISERROR(FIND("BGJ",F446)),IF(B446&gt;=99500,VLOOKUP(B446,Maske!$I$23:$J$79,2,FALSE),VLOOKUP($E446,Maske!$I$19:$J$23,2,FALSE)),"06")))))))</f>
        <v>00</v>
      </c>
      <c r="B446" s="35">
        <v>17211</v>
      </c>
      <c r="C446" s="52" t="s">
        <v>230</v>
      </c>
      <c r="D446" s="53" t="str">
        <f t="shared" si="12"/>
        <v>0810</v>
      </c>
      <c r="E446" s="53" t="str">
        <f t="shared" si="13"/>
        <v>10</v>
      </c>
      <c r="F446" s="54" t="s">
        <v>2283</v>
      </c>
      <c r="G446" s="179"/>
      <c r="H446" s="179">
        <v>13</v>
      </c>
      <c r="I446" s="55">
        <v>5.2</v>
      </c>
      <c r="J446" s="55">
        <v>12.7</v>
      </c>
      <c r="K446" s="55">
        <v>5.4</v>
      </c>
      <c r="L446" s="55" t="s">
        <v>227</v>
      </c>
      <c r="M446" s="55"/>
      <c r="N446" s="55"/>
      <c r="O446" s="459"/>
    </row>
    <row r="447" spans="1:15" s="217" customFormat="1" ht="12" customHeight="1" x14ac:dyDescent="0.2">
      <c r="A447" s="55" t="str">
        <f>IF(OR(E447="00",E447=""),"",IF(OR(C447="3011.10",C447="3012.10",C447="3013.10"),"05",IF(OR(C447="3008.10",C447="3008.11"),"00",IF(C447="3003.10","07",IF(OR(G447="DBFH",G447="DBFH - BG"),"10",IF(G447="Hochschule Dual","25",IF(ISERROR(FIND("BGJ",F447)),IF(B447&gt;=99500,VLOOKUP(B447,Maske!$I$23:$J$79,2,FALSE),VLOOKUP($E447,Maske!$I$19:$J$23,2,FALSE)),"06")))))))</f>
        <v>00</v>
      </c>
      <c r="B447" s="35">
        <v>17211</v>
      </c>
      <c r="C447" s="52" t="s">
        <v>236</v>
      </c>
      <c r="D447" s="53" t="str">
        <f t="shared" si="12"/>
        <v>0810</v>
      </c>
      <c r="E447" s="53" t="str">
        <f t="shared" si="13"/>
        <v>11</v>
      </c>
      <c r="F447" s="54" t="s">
        <v>2283</v>
      </c>
      <c r="G447" s="179"/>
      <c r="H447" s="179">
        <v>9</v>
      </c>
      <c r="I447" s="55">
        <v>4.2</v>
      </c>
      <c r="J447" s="55">
        <v>10.5</v>
      </c>
      <c r="K447" s="55">
        <v>4.5</v>
      </c>
      <c r="L447" s="55" t="s">
        <v>227</v>
      </c>
      <c r="M447" s="55"/>
      <c r="N447" s="55"/>
      <c r="O447" s="459"/>
    </row>
    <row r="448" spans="1:15" s="217" customFormat="1" ht="12" customHeight="1" x14ac:dyDescent="0.2">
      <c r="A448" s="55" t="str">
        <f>IF(OR(E448="00",E448=""),"",IF(OR(C448="3011.10",C448="3012.10",C448="3013.10"),"05",IF(OR(C448="3008.10",C448="3008.11"),"00",IF(C448="3003.10","07",IF(OR(G448="DBFH",G448="DBFH - BG"),"10",IF(G448="Hochschule Dual","25",IF(ISERROR(FIND("BGJ",F448)),IF(B448&gt;=99500,VLOOKUP(B448,Maske!$I$23:$J$79,2,FALSE),VLOOKUP($E448,Maske!$I$19:$J$23,2,FALSE)),"06")))))))</f>
        <v>00</v>
      </c>
      <c r="B448" s="35">
        <v>17209</v>
      </c>
      <c r="C448" s="52" t="s">
        <v>230</v>
      </c>
      <c r="D448" s="53" t="str">
        <f t="shared" si="12"/>
        <v>0810</v>
      </c>
      <c r="E448" s="53" t="str">
        <f t="shared" si="13"/>
        <v>10</v>
      </c>
      <c r="F448" s="54" t="s">
        <v>2281</v>
      </c>
      <c r="G448" s="179"/>
      <c r="H448" s="179">
        <v>13</v>
      </c>
      <c r="I448" s="55">
        <v>5.2</v>
      </c>
      <c r="J448" s="55">
        <v>12.7</v>
      </c>
      <c r="K448" s="55">
        <v>5.4</v>
      </c>
      <c r="L448" s="55" t="s">
        <v>227</v>
      </c>
      <c r="M448" s="55"/>
      <c r="N448" s="55"/>
      <c r="O448" s="459"/>
    </row>
    <row r="449" spans="1:15" ht="12" customHeight="1" x14ac:dyDescent="0.2">
      <c r="A449" s="55" t="str">
        <f>IF(OR(E449="00",E449=""),"",IF(OR(C449="3011.10",C449="3012.10",C449="3013.10"),"05",IF(OR(C449="3008.10",C449="3008.11"),"00",IF(C449="3003.10","07",IF(OR(G449="DBFH",G449="DBFH - BG"),"10",IF(G449="Hochschule Dual","25",IF(ISERROR(FIND("BGJ",F449)),IF(B449&gt;=99500,VLOOKUP(B449,Maske!$I$23:$J$79,2,FALSE),VLOOKUP($E449,Maske!$I$19:$J$23,2,FALSE)),"06")))))))</f>
        <v>00</v>
      </c>
      <c r="B449" s="35">
        <v>17209</v>
      </c>
      <c r="C449" s="52" t="s">
        <v>236</v>
      </c>
      <c r="D449" s="53" t="str">
        <f t="shared" si="12"/>
        <v>0810</v>
      </c>
      <c r="E449" s="53" t="str">
        <f t="shared" si="13"/>
        <v>11</v>
      </c>
      <c r="F449" s="54" t="s">
        <v>2281</v>
      </c>
      <c r="G449" s="179"/>
      <c r="H449" s="179">
        <v>9</v>
      </c>
      <c r="I449" s="55">
        <v>4.2</v>
      </c>
      <c r="J449" s="55">
        <v>10.5</v>
      </c>
      <c r="K449" s="55">
        <v>4.5</v>
      </c>
      <c r="L449" s="55" t="s">
        <v>227</v>
      </c>
      <c r="M449" s="55"/>
      <c r="N449" s="55"/>
      <c r="O449" s="454"/>
    </row>
    <row r="450" spans="1:15" ht="12" customHeight="1" x14ac:dyDescent="0.2">
      <c r="A450" s="368" t="str">
        <f>IF(OR(E450="00",E450=""),"",IF(OR(C450="3011.10",C450="3012.10",C450="3013.10"),"05",IF(OR(C450="3008.10",C450="3008.11"),"00",IF(C450="3003.10","07",IF(OR(G450="DBFH",G450="DBFH - BG"),"10",IF(G450="Hochschule Dual","25",IF(ISERROR(FIND("BGJ",F450)),IF(B450&gt;=99500,VLOOKUP(B450,Maske!$I$23:$J$79,2,FALSE),VLOOKUP($E450,Maske!$I$19:$J$23,2,FALSE)),"06")))))))</f>
        <v>00</v>
      </c>
      <c r="B450" s="369">
        <v>17210</v>
      </c>
      <c r="C450" s="370" t="s">
        <v>2369</v>
      </c>
      <c r="D450" s="371" t="str">
        <f t="shared" ref="D450:D513" si="14">LEFT(C450,4)</f>
        <v>0811</v>
      </c>
      <c r="E450" s="371" t="str">
        <f t="shared" ref="E450:E513" si="15">MID(C450,6,2)</f>
        <v>12</v>
      </c>
      <c r="F450" s="372" t="s">
        <v>2282</v>
      </c>
      <c r="G450" s="373"/>
      <c r="H450" s="373">
        <v>9</v>
      </c>
      <c r="I450" s="368">
        <v>4.2</v>
      </c>
      <c r="J450" s="368">
        <v>10.5</v>
      </c>
      <c r="K450" s="368">
        <v>4.5</v>
      </c>
      <c r="L450" s="368" t="s">
        <v>227</v>
      </c>
      <c r="M450" s="368"/>
      <c r="O450" s="454"/>
    </row>
    <row r="451" spans="1:15" ht="12" customHeight="1" x14ac:dyDescent="0.2">
      <c r="A451" s="368" t="str">
        <f>IF(OR(E451="00",E451=""),"",IF(OR(C451="3011.10",C451="3012.10",C451="3013.10"),"05",IF(OR(C451="3008.10",C451="3008.11"),"00",IF(C451="3003.10","07",IF(OR(G451="DBFH",G451="DBFH - BG"),"10",IF(G451="Hochschule Dual","25",IF(ISERROR(FIND("BGJ",F451)),IF(B451&gt;=99500,VLOOKUP(B451,Maske!$I$23:$J$79,2,FALSE),VLOOKUP($E451,Maske!$I$19:$J$23,2,FALSE)),"06")))))))</f>
        <v>00</v>
      </c>
      <c r="B451" s="369">
        <v>17212</v>
      </c>
      <c r="C451" s="370" t="s">
        <v>2370</v>
      </c>
      <c r="D451" s="371" t="str">
        <f t="shared" si="14"/>
        <v>0812</v>
      </c>
      <c r="E451" s="371" t="str">
        <f t="shared" si="15"/>
        <v>12</v>
      </c>
      <c r="F451" s="372" t="s">
        <v>2284</v>
      </c>
      <c r="G451" s="368"/>
      <c r="H451" s="373">
        <v>9</v>
      </c>
      <c r="I451" s="368">
        <v>4.2</v>
      </c>
      <c r="J451" s="368">
        <v>10.5</v>
      </c>
      <c r="K451" s="368">
        <v>4.5</v>
      </c>
      <c r="L451" s="368" t="s">
        <v>227</v>
      </c>
      <c r="M451" s="368"/>
      <c r="N451" s="375"/>
      <c r="O451" s="454"/>
    </row>
    <row r="452" spans="1:15" x14ac:dyDescent="0.2">
      <c r="A452" s="368" t="str">
        <f>IF(OR(E452="00",E452=""),"",IF(OR(C452="3011.10",C452="3012.10",C452="3013.10"),"05",IF(OR(C452="3008.10",C452="3008.11"),"00",IF(C452="3003.10","07",IF(OR(G452="DBFH",G452="DBFH - BG"),"10",IF(G452="Hochschule Dual","25",IF(ISERROR(FIND("BGJ",F452)),IF(B452&gt;=99500,VLOOKUP(B452,Maske!$I$23:$J$79,2,FALSE),VLOOKUP($E452,Maske!$I$19:$J$23,2,FALSE)),"06")))))))</f>
        <v>00</v>
      </c>
      <c r="B452" s="369">
        <v>17211</v>
      </c>
      <c r="C452" s="370" t="s">
        <v>2371</v>
      </c>
      <c r="D452" s="371" t="str">
        <f t="shared" si="14"/>
        <v>0813</v>
      </c>
      <c r="E452" s="371" t="str">
        <f t="shared" si="15"/>
        <v>12</v>
      </c>
      <c r="F452" s="372" t="s">
        <v>2283</v>
      </c>
      <c r="G452" s="373"/>
      <c r="H452" s="373">
        <v>9</v>
      </c>
      <c r="I452" s="368">
        <v>4.2</v>
      </c>
      <c r="J452" s="368">
        <v>10.5</v>
      </c>
      <c r="K452" s="368">
        <v>4.5</v>
      </c>
      <c r="L452" s="368" t="s">
        <v>227</v>
      </c>
      <c r="M452" s="368"/>
      <c r="O452" s="454"/>
    </row>
    <row r="453" spans="1:15" ht="12" customHeight="1" x14ac:dyDescent="0.2">
      <c r="A453" s="368" t="str">
        <f>IF(OR(E453="00",E453=""),"",IF(OR(C453="3011.10",C453="3012.10",C453="3013.10"),"05",IF(OR(C453="3008.10",C453="3008.11"),"00",IF(C453="3003.10","07",IF(OR(G453="DBFH",G453="DBFH - BG"),"10",IF(G453="Hochschule Dual","25",IF(ISERROR(FIND("BGJ",F453)),IF(B453&gt;=99500,VLOOKUP(B453,Maske!$I$23:$J$79,2,FALSE),VLOOKUP($E453,Maske!$I$19:$J$23,2,FALSE)),"06")))))))</f>
        <v>00</v>
      </c>
      <c r="B453" s="369">
        <v>17209</v>
      </c>
      <c r="C453" s="370" t="s">
        <v>2372</v>
      </c>
      <c r="D453" s="371" t="str">
        <f t="shared" si="14"/>
        <v>0814</v>
      </c>
      <c r="E453" s="371" t="str">
        <f t="shared" si="15"/>
        <v>12</v>
      </c>
      <c r="F453" s="372" t="s">
        <v>2281</v>
      </c>
      <c r="G453" s="373"/>
      <c r="H453" s="373">
        <v>9</v>
      </c>
      <c r="I453" s="368">
        <v>4.2</v>
      </c>
      <c r="J453" s="368">
        <v>10.5</v>
      </c>
      <c r="K453" s="368">
        <v>4.5</v>
      </c>
      <c r="L453" s="368" t="s">
        <v>227</v>
      </c>
      <c r="M453" s="368"/>
      <c r="O453" s="454"/>
    </row>
    <row r="454" spans="1:15" ht="12" customHeight="1" x14ac:dyDescent="0.2">
      <c r="A454" s="368" t="str">
        <f>IF(OR(E454="00",E454=""),"",IF(OR(C454="3011.10",C454="3012.10",C454="3013.10"),"05",IF(OR(C454="3008.10",C454="3008.11"),"00",IF(C454="3003.10","07",IF(OR(G454="DBFH",G454="DBFH - BG"),"10",IF(G454="Hochschule Dual","25",IF(ISERROR(FIND("BGJ",F454)),IF(B454&gt;=99500,VLOOKUP(B454,Maske!$I$23:$J$79,2,FALSE),VLOOKUP($E454,Maske!$I$19:$J$23,2,FALSE)),"06")))))))</f>
        <v>00</v>
      </c>
      <c r="B454" s="369">
        <v>16211</v>
      </c>
      <c r="C454" s="370" t="s">
        <v>231</v>
      </c>
      <c r="D454" s="371" t="str">
        <f t="shared" si="14"/>
        <v>0821</v>
      </c>
      <c r="E454" s="371" t="str">
        <f t="shared" si="15"/>
        <v>10</v>
      </c>
      <c r="F454" s="372" t="s">
        <v>84</v>
      </c>
      <c r="G454" s="373"/>
      <c r="H454" s="373"/>
      <c r="I454" s="368"/>
      <c r="J454" s="373">
        <v>12.7</v>
      </c>
      <c r="K454" s="368">
        <v>3.2</v>
      </c>
      <c r="L454" s="368" t="s">
        <v>227</v>
      </c>
      <c r="M454" s="368" t="s">
        <v>1594</v>
      </c>
      <c r="O454" s="454"/>
    </row>
    <row r="455" spans="1:15" ht="12" customHeight="1" x14ac:dyDescent="0.2">
      <c r="A455" s="368" t="str">
        <f>IF(OR(E455="00",E455=""),"",IF(OR(C455="3011.10",C455="3012.10",C455="3013.10"),"05",IF(OR(C455="3008.10",C455="3008.11"),"00",IF(C455="3003.10","07",IF(OR(G455="DBFH",G455="DBFH - BG"),"10",IF(G455="Hochschule Dual","25",IF(ISERROR(FIND("BGJ",F455)),IF(B455&gt;=99500,VLOOKUP(B455,Maske!$I$23:$J$79,2,FALSE),VLOOKUP($E455,Maske!$I$19:$J$23,2,FALSE)),"06")))))))</f>
        <v>00</v>
      </c>
      <c r="B455" s="369">
        <v>16211</v>
      </c>
      <c r="C455" s="370" t="s">
        <v>238</v>
      </c>
      <c r="D455" s="371" t="str">
        <f t="shared" si="14"/>
        <v>0821</v>
      </c>
      <c r="E455" s="371" t="str">
        <f t="shared" si="15"/>
        <v>11</v>
      </c>
      <c r="F455" s="372" t="s">
        <v>84</v>
      </c>
      <c r="G455" s="373"/>
      <c r="H455" s="373"/>
      <c r="I455" s="368"/>
      <c r="J455" s="373">
        <v>12.7</v>
      </c>
      <c r="K455" s="368">
        <v>3.2</v>
      </c>
      <c r="L455" s="368" t="s">
        <v>227</v>
      </c>
      <c r="M455" s="368" t="s">
        <v>1594</v>
      </c>
      <c r="O455" s="454"/>
    </row>
    <row r="456" spans="1:15" ht="12" customHeight="1" x14ac:dyDescent="0.2">
      <c r="A456" s="368" t="str">
        <f>IF(OR(E456="00",E456=""),"",IF(OR(C456="3011.10",C456="3012.10",C456="3013.10"),"05",IF(OR(C456="3008.10",C456="3008.11"),"00",IF(C456="3003.10","07",IF(OR(G456="DBFH",G456="DBFH - BG"),"10",IF(G456="Hochschule Dual","25",IF(ISERROR(FIND("BGJ",F456)),IF(B456&gt;=99500,VLOOKUP(B456,Maske!$I$23:$J$79,2,FALSE),VLOOKUP($E456,Maske!$I$19:$J$23,2,FALSE)),"06")))))))</f>
        <v>00</v>
      </c>
      <c r="B456" s="369">
        <v>16202</v>
      </c>
      <c r="C456" s="370" t="s">
        <v>231</v>
      </c>
      <c r="D456" s="371" t="str">
        <f t="shared" si="14"/>
        <v>0821</v>
      </c>
      <c r="E456" s="371" t="str">
        <f t="shared" si="15"/>
        <v>10</v>
      </c>
      <c r="F456" s="372" t="s">
        <v>1258</v>
      </c>
      <c r="G456" s="373"/>
      <c r="H456" s="373"/>
      <c r="I456" s="368"/>
      <c r="J456" s="373">
        <v>12.7</v>
      </c>
      <c r="K456" s="368">
        <v>3.2</v>
      </c>
      <c r="L456" s="368" t="s">
        <v>227</v>
      </c>
      <c r="M456" s="368" t="s">
        <v>1594</v>
      </c>
      <c r="N456" s="368" t="s">
        <v>1259</v>
      </c>
      <c r="O456" s="454"/>
    </row>
    <row r="457" spans="1:15" ht="12" customHeight="1" x14ac:dyDescent="0.2">
      <c r="A457" s="368" t="str">
        <f>IF(OR(E457="00",E457=""),"",IF(OR(C457="3011.10",C457="3012.10",C457="3013.10"),"05",IF(OR(C457="3008.10",C457="3008.11"),"00",IF(C457="3003.10","07",IF(OR(G457="DBFH",G457="DBFH - BG"),"10",IF(G457="Hochschule Dual","25",IF(ISERROR(FIND("BGJ",F457)),IF(B457&gt;=99500,VLOOKUP(B457,Maske!$I$23:$J$79,2,FALSE),VLOOKUP($E457,Maske!$I$19:$J$23,2,FALSE)),"06")))))))</f>
        <v>00</v>
      </c>
      <c r="B457" s="369">
        <v>16202</v>
      </c>
      <c r="C457" s="370" t="s">
        <v>238</v>
      </c>
      <c r="D457" s="371" t="str">
        <f t="shared" si="14"/>
        <v>0821</v>
      </c>
      <c r="E457" s="371" t="str">
        <f t="shared" si="15"/>
        <v>11</v>
      </c>
      <c r="F457" s="372" t="s">
        <v>1258</v>
      </c>
      <c r="G457" s="373"/>
      <c r="H457" s="373"/>
      <c r="I457" s="368"/>
      <c r="J457" s="373">
        <v>12.7</v>
      </c>
      <c r="K457" s="368">
        <v>3.2</v>
      </c>
      <c r="L457" s="368" t="s">
        <v>227</v>
      </c>
      <c r="M457" s="368" t="s">
        <v>1594</v>
      </c>
      <c r="O457" s="454"/>
    </row>
    <row r="458" spans="1:15" s="217" customFormat="1" ht="12" customHeight="1" x14ac:dyDescent="0.2">
      <c r="A458" s="368" t="str">
        <f>IF(OR(E458="00",E458=""),"",IF(OR(C458="3011.10",C458="3012.10",C458="3013.10"),"05",IF(OR(C458="3008.10",C458="3008.11"),"00",IF(C458="3003.10","07",IF(OR(G458="DBFH",G458="DBFH - BG"),"10",IF(G458="Hochschule Dual","25",IF(ISERROR(FIND("BGJ",F458)),IF(B458&gt;=99500,VLOOKUP(B458,Maske!$I$23:$J$79,2,FALSE),VLOOKUP($E458,Maske!$I$19:$J$23,2,FALSE)),"06")))))))</f>
        <v>00</v>
      </c>
      <c r="B458" s="369">
        <v>16202</v>
      </c>
      <c r="C458" s="370" t="s">
        <v>242</v>
      </c>
      <c r="D458" s="371" t="str">
        <f t="shared" si="14"/>
        <v>0821</v>
      </c>
      <c r="E458" s="371" t="str">
        <f t="shared" si="15"/>
        <v>12</v>
      </c>
      <c r="F458" s="372" t="s">
        <v>1258</v>
      </c>
      <c r="G458" s="373"/>
      <c r="H458" s="373"/>
      <c r="I458" s="368"/>
      <c r="J458" s="373">
        <v>10.5</v>
      </c>
      <c r="K458" s="368">
        <v>2.7</v>
      </c>
      <c r="L458" s="368" t="s">
        <v>227</v>
      </c>
      <c r="M458" s="368" t="s">
        <v>1594</v>
      </c>
      <c r="N458" s="368"/>
      <c r="O458" s="459"/>
    </row>
    <row r="459" spans="1:15" s="217" customFormat="1" x14ac:dyDescent="0.2">
      <c r="A459" s="368" t="str">
        <f>IF(OR(E459="00",E459=""),"",IF(OR(C459="3011.10",C459="3012.10",C459="3013.10"),"05",IF(OR(C459="3008.10",C459="3008.11"),"00",IF(C459="3003.10","07",IF(OR(G459="DBFH",G459="DBFH - BG"),"10",IF(G459="Hochschule Dual","25",IF(ISERROR(FIND("BGJ",F459)),IF(B459&gt;=99500,VLOOKUP(B459,Maske!$I$23:$J$79,2,FALSE),VLOOKUP($E459,Maske!$I$19:$J$23,2,FALSE)),"06")))))))</f>
        <v>00</v>
      </c>
      <c r="B459" s="369">
        <v>17210</v>
      </c>
      <c r="C459" s="370" t="s">
        <v>1651</v>
      </c>
      <c r="D459" s="371" t="str">
        <f t="shared" si="14"/>
        <v>0831</v>
      </c>
      <c r="E459" s="371" t="str">
        <f t="shared" si="15"/>
        <v>12</v>
      </c>
      <c r="F459" s="372" t="s">
        <v>2282</v>
      </c>
      <c r="G459" s="373"/>
      <c r="H459" s="373">
        <v>9</v>
      </c>
      <c r="I459" s="368">
        <v>4.2</v>
      </c>
      <c r="J459" s="368">
        <v>10.5</v>
      </c>
      <c r="K459" s="368">
        <v>4.5</v>
      </c>
      <c r="L459" s="368" t="s">
        <v>227</v>
      </c>
      <c r="M459" s="368" t="s">
        <v>2391</v>
      </c>
      <c r="N459" s="375" t="s">
        <v>2390</v>
      </c>
      <c r="O459" s="459"/>
    </row>
    <row r="460" spans="1:15" s="217" customFormat="1" ht="12" customHeight="1" x14ac:dyDescent="0.2">
      <c r="A460" s="368" t="str">
        <f>IF(OR(E460="00",E460=""),"",IF(OR(C460="3011.10",C460="3012.10",C460="3013.10"),"05",IF(OR(C460="3008.10",C460="3008.11"),"00",IF(C460="3003.10","07",IF(OR(G460="DBFH",G460="DBFH - BG"),"10",IF(G460="Hochschule Dual","25",IF(ISERROR(FIND("BGJ",F460)),IF(B460&gt;=99500,VLOOKUP(B460,Maske!$I$23:$J$79,2,FALSE),VLOOKUP($E460,Maske!$I$19:$J$23,2,FALSE)),"06")))))))</f>
        <v>00</v>
      </c>
      <c r="B460" s="369">
        <v>17209</v>
      </c>
      <c r="C460" s="370" t="s">
        <v>1651</v>
      </c>
      <c r="D460" s="371" t="str">
        <f t="shared" si="14"/>
        <v>0831</v>
      </c>
      <c r="E460" s="371" t="str">
        <f t="shared" si="15"/>
        <v>12</v>
      </c>
      <c r="F460" s="372" t="s">
        <v>2281</v>
      </c>
      <c r="G460" s="373"/>
      <c r="H460" s="373">
        <v>9</v>
      </c>
      <c r="I460" s="368">
        <v>4.2</v>
      </c>
      <c r="J460" s="368">
        <v>10.5</v>
      </c>
      <c r="K460" s="368">
        <v>4.5</v>
      </c>
      <c r="L460" s="368" t="s">
        <v>227</v>
      </c>
      <c r="M460" s="368" t="s">
        <v>2391</v>
      </c>
      <c r="N460" s="375" t="s">
        <v>2390</v>
      </c>
      <c r="O460" s="459"/>
    </row>
    <row r="461" spans="1:15" s="217" customFormat="1" ht="12" customHeight="1" x14ac:dyDescent="0.2">
      <c r="A461" s="368" t="str">
        <f>IF(OR(E461="00",E461=""),"",IF(OR(C461="3011.10",C461="3012.10",C461="3013.10"),"05",IF(OR(C461="3008.10",C461="3008.11"),"00",IF(C461="3003.10","07",IF(OR(G461="DBFH",G461="DBFH - BG"),"10",IF(G461="Hochschule Dual","25",IF(ISERROR(FIND("BGJ",F461)),IF(B461&gt;=99500,VLOOKUP(B461,Maske!$I$23:$J$79,2,FALSE),VLOOKUP($E461,Maske!$I$19:$J$23,2,FALSE)),"06")))))))</f>
        <v>00</v>
      </c>
      <c r="B461" s="369">
        <v>17500</v>
      </c>
      <c r="C461" s="370" t="s">
        <v>1656</v>
      </c>
      <c r="D461" s="371" t="str">
        <f t="shared" si="14"/>
        <v>0832</v>
      </c>
      <c r="E461" s="371" t="str">
        <f t="shared" si="15"/>
        <v>10</v>
      </c>
      <c r="F461" s="372" t="s">
        <v>1260</v>
      </c>
      <c r="G461" s="368" t="s">
        <v>1951</v>
      </c>
      <c r="H461" s="373">
        <v>18</v>
      </c>
      <c r="I461" s="373">
        <v>7.2</v>
      </c>
      <c r="J461" s="368">
        <v>16.899999999999999</v>
      </c>
      <c r="K461" s="368">
        <v>7.4</v>
      </c>
      <c r="L461" s="368" t="s">
        <v>227</v>
      </c>
      <c r="M461" s="368"/>
      <c r="N461" s="375" t="s">
        <v>2414</v>
      </c>
      <c r="O461" s="459"/>
    </row>
    <row r="462" spans="1:15" s="217" customFormat="1" ht="12" customHeight="1" x14ac:dyDescent="0.2">
      <c r="A462" s="368" t="str">
        <f>IF(OR(E462="00",E462=""),"",IF(OR(C462="3011.10",C462="3012.10",C462="3013.10"),"05",IF(OR(C462="3008.10",C462="3008.11"),"00",IF(C462="3003.10","07",IF(OR(G462="DBFH",G462="DBFH - BG"),"10",IF(G462="Hochschule Dual","25",IF(ISERROR(FIND("BGJ",F462)),IF(B462&gt;=99500,VLOOKUP(B462,Maske!$I$23:$J$79,2,FALSE),VLOOKUP($E462,Maske!$I$19:$J$23,2,FALSE)),"06")))))))</f>
        <v>00</v>
      </c>
      <c r="B462" s="369">
        <v>17502</v>
      </c>
      <c r="C462" s="370" t="s">
        <v>1656</v>
      </c>
      <c r="D462" s="371" t="str">
        <f t="shared" si="14"/>
        <v>0832</v>
      </c>
      <c r="E462" s="371" t="str">
        <f t="shared" si="15"/>
        <v>10</v>
      </c>
      <c r="F462" s="372" t="s">
        <v>1261</v>
      </c>
      <c r="G462" s="368" t="s">
        <v>1951</v>
      </c>
      <c r="H462" s="373">
        <v>18</v>
      </c>
      <c r="I462" s="373">
        <v>7.2</v>
      </c>
      <c r="J462" s="368">
        <v>16.899999999999999</v>
      </c>
      <c r="K462" s="368">
        <v>7.4</v>
      </c>
      <c r="L462" s="368" t="s">
        <v>227</v>
      </c>
      <c r="M462" s="368"/>
      <c r="N462" s="375" t="s">
        <v>2414</v>
      </c>
      <c r="O462" s="459"/>
    </row>
    <row r="463" spans="1:15" ht="12" customHeight="1" x14ac:dyDescent="0.2">
      <c r="A463" s="368" t="str">
        <f>IF(OR(E463="00",E463=""),"",IF(OR(C463="3011.10",C463="3012.10",C463="3013.10"),"05",IF(OR(C463="3008.10",C463="3008.11"),"00",IF(C463="3003.10","07",IF(OR(G463="DBFH",G463="DBFH - BG"),"10",IF(G463="Hochschule Dual","25",IF(ISERROR(FIND("BGJ",F463)),IF(B463&gt;=99500,VLOOKUP(B463,Maske!$I$23:$J$79,2,FALSE),VLOOKUP($E463,Maske!$I$19:$J$23,2,FALSE)),"06")))))))</f>
        <v>00</v>
      </c>
      <c r="B463" s="369">
        <v>83540</v>
      </c>
      <c r="C463" s="370" t="s">
        <v>262</v>
      </c>
      <c r="D463" s="371" t="str">
        <f t="shared" si="14"/>
        <v>2070</v>
      </c>
      <c r="E463" s="371" t="str">
        <f t="shared" si="15"/>
        <v>10</v>
      </c>
      <c r="F463" s="372" t="s">
        <v>2280</v>
      </c>
      <c r="G463" s="373"/>
      <c r="H463" s="373"/>
      <c r="I463" s="368"/>
      <c r="J463" s="368">
        <v>12.7</v>
      </c>
      <c r="K463" s="368">
        <v>16.399999999999999</v>
      </c>
      <c r="L463" s="368" t="s">
        <v>227</v>
      </c>
      <c r="M463" s="368"/>
      <c r="O463" s="454"/>
    </row>
    <row r="464" spans="1:15" ht="12" customHeight="1" x14ac:dyDescent="0.2">
      <c r="A464" s="55" t="str">
        <f>IF(OR(E464="00",E464=""),"",IF(OR(C464="3011.10",C464="3012.10",C464="3013.10"),"05",IF(OR(C464="3008.10",C464="3008.11"),"00",IF(C464="3003.10","07",IF(OR(G464="DBFH",G464="DBFH - BG"),"10",IF(G464="Hochschule Dual","25",IF(ISERROR(FIND("BGJ",F464)),IF(B464&gt;=99500,VLOOKUP(B464,Maske!$I$23:$J$79,2,FALSE),VLOOKUP($E464,Maske!$I$19:$J$23,2,FALSE)),"06")))))))</f>
        <v>00</v>
      </c>
      <c r="B464" s="35">
        <v>83540</v>
      </c>
      <c r="C464" s="52" t="s">
        <v>2335</v>
      </c>
      <c r="D464" s="53" t="str">
        <f t="shared" si="14"/>
        <v>2072</v>
      </c>
      <c r="E464" s="53" t="str">
        <f t="shared" si="15"/>
        <v>11</v>
      </c>
      <c r="F464" s="54" t="s">
        <v>2280</v>
      </c>
      <c r="G464" s="179"/>
      <c r="H464" s="179"/>
      <c r="I464" s="55"/>
      <c r="J464" s="55">
        <v>10.5</v>
      </c>
      <c r="K464" s="55">
        <v>13.5</v>
      </c>
      <c r="L464" s="55" t="s">
        <v>227</v>
      </c>
      <c r="M464" s="55"/>
      <c r="N464" s="55"/>
      <c r="O464" s="454"/>
    </row>
    <row r="465" spans="1:15" ht="12" customHeight="1" x14ac:dyDescent="0.2">
      <c r="A465" s="368" t="str">
        <f>IF(OR(E465="00",E465=""),"",IF(OR(C465="3011.10",C465="3012.10",C465="3013.10"),"05",IF(OR(C465="3008.10",C465="3008.11"),"00",IF(C465="3003.10","07",IF(OR(G465="DBFH",G465="DBFH - BG"),"10",IF(G465="Hochschule Dual","25",IF(ISERROR(FIND("BGJ",F465)),IF(B465&gt;=99500,VLOOKUP(B465,Maske!$I$23:$J$79,2,FALSE),VLOOKUP($E465,Maske!$I$19:$J$23,2,FALSE)),"06")))))))</f>
        <v>00</v>
      </c>
      <c r="B465" s="369">
        <v>83540</v>
      </c>
      <c r="C465" s="370" t="s">
        <v>2368</v>
      </c>
      <c r="D465" s="371" t="str">
        <f t="shared" si="14"/>
        <v>2072</v>
      </c>
      <c r="E465" s="371" t="str">
        <f t="shared" si="15"/>
        <v>12</v>
      </c>
      <c r="F465" s="372" t="s">
        <v>2280</v>
      </c>
      <c r="G465" s="373"/>
      <c r="H465" s="373"/>
      <c r="I465" s="368"/>
      <c r="J465" s="368">
        <v>10.5</v>
      </c>
      <c r="K465" s="368">
        <v>13.5</v>
      </c>
      <c r="L465" s="368" t="s">
        <v>227</v>
      </c>
      <c r="M465" s="368"/>
      <c r="O465" s="454"/>
    </row>
    <row r="466" spans="1:15" ht="12" customHeight="1" x14ac:dyDescent="0.2">
      <c r="A466" s="368" t="str">
        <f>IF(OR(E466="00",E466=""),"",IF(OR(C466="3011.10",C466="3012.10",C466="3013.10"),"05",IF(OR(C466="3008.10",C466="3008.11"),"00",IF(C466="3003.10","07",IF(OR(G466="DBFH",G466="DBFH - BG"),"10",IF(G466="Hochschule Dual","25",IF(ISERROR(FIND("BGJ",F466)),IF(B466&gt;=99500,VLOOKUP(B466,Maske!$I$23:$J$79,2,FALSE),VLOOKUP($E466,Maske!$I$19:$J$23,2,FALSE)),"06")))))))</f>
        <v>00</v>
      </c>
      <c r="B466" s="369">
        <v>17821</v>
      </c>
      <c r="C466" s="370" t="s">
        <v>525</v>
      </c>
      <c r="D466" s="371" t="str">
        <f t="shared" si="14"/>
        <v>9999</v>
      </c>
      <c r="E466" s="371" t="str">
        <f t="shared" si="15"/>
        <v>10</v>
      </c>
      <c r="F466" s="372" t="s">
        <v>2197</v>
      </c>
      <c r="G466" s="368" t="s">
        <v>1956</v>
      </c>
      <c r="H466" s="376"/>
      <c r="I466" s="376"/>
      <c r="J466" s="376"/>
      <c r="K466" s="376"/>
      <c r="L466" s="368" t="s">
        <v>227</v>
      </c>
      <c r="M466" s="448"/>
      <c r="N466" s="372" t="s">
        <v>537</v>
      </c>
      <c r="O466" s="454"/>
    </row>
    <row r="467" spans="1:15" s="217" customFormat="1" ht="12" customHeight="1" x14ac:dyDescent="0.2">
      <c r="A467" s="368" t="str">
        <f>IF(OR(E467="00",E467=""),"",IF(OR(C467="3011.10",C467="3012.10",C467="3013.10"),"05",IF(OR(C467="3008.10",C467="3008.11"),"00",IF(C467="3003.10","07",IF(OR(G467="DBFH",G467="DBFH - BG"),"10",IF(G467="Hochschule Dual","25",IF(ISERROR(FIND("BGJ",F467)),IF(B467&gt;=99500,VLOOKUP(B467,Maske!$I$23:$J$79,2,FALSE),VLOOKUP($E467,Maske!$I$19:$J$23,2,FALSE)),"06")))))))</f>
        <v>00</v>
      </c>
      <c r="B467" s="369">
        <v>17821</v>
      </c>
      <c r="C467" s="370" t="s">
        <v>1229</v>
      </c>
      <c r="D467" s="371" t="str">
        <f t="shared" si="14"/>
        <v>9999</v>
      </c>
      <c r="E467" s="371" t="str">
        <f t="shared" si="15"/>
        <v>11</v>
      </c>
      <c r="F467" s="372" t="s">
        <v>2197</v>
      </c>
      <c r="G467" s="368" t="s">
        <v>1956</v>
      </c>
      <c r="H467" s="376"/>
      <c r="I467" s="376"/>
      <c r="J467" s="376"/>
      <c r="K467" s="376"/>
      <c r="L467" s="368" t="s">
        <v>227</v>
      </c>
      <c r="M467" s="448"/>
      <c r="N467" s="372" t="s">
        <v>537</v>
      </c>
      <c r="O467" s="459"/>
    </row>
    <row r="468" spans="1:15" s="217" customFormat="1" ht="12" customHeight="1" x14ac:dyDescent="0.2">
      <c r="A468" s="368" t="str">
        <f>IF(OR(E468="00",E468=""),"",IF(OR(C468="3011.10",C468="3012.10",C468="3013.10"),"05",IF(OR(C468="3008.10",C468="3008.11"),"00",IF(C468="3003.10","07",IF(OR(G468="DBFH",G468="DBFH - BG"),"10",IF(G468="Hochschule Dual","25",IF(ISERROR(FIND("BGJ",F468)),IF(B468&gt;=99500,VLOOKUP(B468,Maske!$I$23:$J$79,2,FALSE),VLOOKUP($E468,Maske!$I$19:$J$23,2,FALSE)),"06")))))))</f>
        <v>00</v>
      </c>
      <c r="B468" s="369">
        <v>17821</v>
      </c>
      <c r="C468" s="370" t="s">
        <v>1230</v>
      </c>
      <c r="D468" s="371" t="str">
        <f t="shared" si="14"/>
        <v>9999</v>
      </c>
      <c r="E468" s="371" t="str">
        <f t="shared" si="15"/>
        <v>12</v>
      </c>
      <c r="F468" s="372" t="s">
        <v>2197</v>
      </c>
      <c r="G468" s="368" t="s">
        <v>1956</v>
      </c>
      <c r="H468" s="376"/>
      <c r="I468" s="376"/>
      <c r="J468" s="376"/>
      <c r="K468" s="376"/>
      <c r="L468" s="368" t="s">
        <v>227</v>
      </c>
      <c r="M468" s="448"/>
      <c r="N468" s="372" t="s">
        <v>537</v>
      </c>
      <c r="O468" s="459"/>
    </row>
    <row r="469" spans="1:15" ht="12" customHeight="1" x14ac:dyDescent="0.2">
      <c r="A469" s="368" t="str">
        <f>IF(OR(E469="00",E469=""),"",IF(OR(C469="3011.10",C469="3012.10",C469="3013.10"),"05",IF(OR(C469="3008.10",C469="3008.11"),"00",IF(C469="3003.10","07",IF(OR(G469="DBFH",G469="DBFH - BG"),"10",IF(G469="Hochschule Dual","25",IF(ISERROR(FIND("BGJ",F469)),IF(B469&gt;=99500,VLOOKUP(B469,Maske!$I$23:$J$79,2,FALSE),VLOOKUP($E469,Maske!$I$19:$J$23,2,FALSE)),"06")))))))</f>
        <v>00</v>
      </c>
      <c r="B469" s="369">
        <v>17820</v>
      </c>
      <c r="C469" s="370" t="s">
        <v>525</v>
      </c>
      <c r="D469" s="371" t="str">
        <f t="shared" si="14"/>
        <v>9999</v>
      </c>
      <c r="E469" s="371" t="str">
        <f t="shared" si="15"/>
        <v>10</v>
      </c>
      <c r="F469" s="372" t="s">
        <v>2196</v>
      </c>
      <c r="G469" s="368" t="s">
        <v>1956</v>
      </c>
      <c r="H469" s="373"/>
      <c r="I469" s="373"/>
      <c r="J469" s="373"/>
      <c r="K469" s="368"/>
      <c r="L469" s="368" t="s">
        <v>227</v>
      </c>
      <c r="M469" s="368"/>
      <c r="N469" s="372" t="s">
        <v>537</v>
      </c>
      <c r="O469" s="454"/>
    </row>
    <row r="470" spans="1:15" s="217" customFormat="1" ht="12" customHeight="1" x14ac:dyDescent="0.2">
      <c r="A470" s="368" t="str">
        <f>IF(OR(E470="00",E470=""),"",IF(OR(C470="3011.10",C470="3012.10",C470="3013.10"),"05",IF(OR(C470="3008.10",C470="3008.11"),"00",IF(C470="3003.10","07",IF(OR(G470="DBFH",G470="DBFH - BG"),"10",IF(G470="Hochschule Dual","25",IF(ISERROR(FIND("BGJ",F470)),IF(B470&gt;=99500,VLOOKUP(B470,Maske!$I$23:$J$79,2,FALSE),VLOOKUP($E470,Maske!$I$19:$J$23,2,FALSE)),"06")))))))</f>
        <v>00</v>
      </c>
      <c r="B470" s="369">
        <v>17820</v>
      </c>
      <c r="C470" s="370" t="s">
        <v>1229</v>
      </c>
      <c r="D470" s="371" t="str">
        <f t="shared" si="14"/>
        <v>9999</v>
      </c>
      <c r="E470" s="371" t="str">
        <f t="shared" si="15"/>
        <v>11</v>
      </c>
      <c r="F470" s="372" t="s">
        <v>2196</v>
      </c>
      <c r="G470" s="368" t="s">
        <v>1956</v>
      </c>
      <c r="H470" s="373"/>
      <c r="I470" s="373"/>
      <c r="J470" s="373"/>
      <c r="K470" s="368"/>
      <c r="L470" s="368" t="s">
        <v>227</v>
      </c>
      <c r="M470" s="368"/>
      <c r="N470" s="372" t="s">
        <v>537</v>
      </c>
      <c r="O470" s="459"/>
    </row>
    <row r="471" spans="1:15" s="217" customFormat="1" x14ac:dyDescent="0.2">
      <c r="A471" s="368" t="str">
        <f>IF(OR(E471="00",E471=""),"",IF(OR(C471="3011.10",C471="3012.10",C471="3013.10"),"05",IF(OR(C471="3008.10",C471="3008.11"),"00",IF(C471="3003.10","07",IF(OR(G471="DBFH",G471="DBFH - BG"),"10",IF(G471="Hochschule Dual","25",IF(ISERROR(FIND("BGJ",F471)),IF(B471&gt;=99500,VLOOKUP(B471,Maske!$I$23:$J$79,2,FALSE),VLOOKUP($E471,Maske!$I$19:$J$23,2,FALSE)),"06")))))))</f>
        <v>00</v>
      </c>
      <c r="B471" s="369">
        <v>17820</v>
      </c>
      <c r="C471" s="370" t="s">
        <v>1230</v>
      </c>
      <c r="D471" s="371" t="str">
        <f t="shared" si="14"/>
        <v>9999</v>
      </c>
      <c r="E471" s="371" t="str">
        <f t="shared" si="15"/>
        <v>12</v>
      </c>
      <c r="F471" s="372" t="s">
        <v>2196</v>
      </c>
      <c r="G471" s="368" t="s">
        <v>1956</v>
      </c>
      <c r="H471" s="373"/>
      <c r="I471" s="373"/>
      <c r="J471" s="373"/>
      <c r="K471" s="368"/>
      <c r="L471" s="368" t="s">
        <v>227</v>
      </c>
      <c r="M471" s="368"/>
      <c r="N471" s="372" t="s">
        <v>537</v>
      </c>
      <c r="O471" s="459"/>
    </row>
    <row r="472" spans="1:15" s="217" customFormat="1" x14ac:dyDescent="0.2">
      <c r="A472" s="368" t="str">
        <f>IF(OR(E472="00",E472=""),"",IF(OR(C472="3011.10",C472="3012.10",C472="3013.10"),"05",IF(OR(C472="3008.10",C472="3008.11"),"00",IF(C472="3003.10","07",IF(OR(G472="DBFH",G472="DBFH - BG"),"10",IF(G472="Hochschule Dual","25",IF(ISERROR(FIND("BGJ",F472)),IF(B472&gt;=99500,VLOOKUP(B472,Maske!$I$23:$J$79,2,FALSE),VLOOKUP($E472,Maske!$I$19:$J$23,2,FALSE)),"06")))))))</f>
        <v>00</v>
      </c>
      <c r="B472" s="369">
        <v>17211</v>
      </c>
      <c r="C472" s="370" t="s">
        <v>525</v>
      </c>
      <c r="D472" s="371" t="str">
        <f t="shared" si="14"/>
        <v>9999</v>
      </c>
      <c r="E472" s="371" t="str">
        <f t="shared" si="15"/>
        <v>10</v>
      </c>
      <c r="F472" s="372" t="s">
        <v>2283</v>
      </c>
      <c r="G472" s="373" t="s">
        <v>1956</v>
      </c>
      <c r="H472" s="373"/>
      <c r="I472" s="368"/>
      <c r="J472" s="368"/>
      <c r="K472" s="368"/>
      <c r="L472" s="368" t="s">
        <v>227</v>
      </c>
      <c r="M472" s="368"/>
      <c r="N472" s="368" t="s">
        <v>537</v>
      </c>
      <c r="O472" s="459"/>
    </row>
    <row r="473" spans="1:15" s="217" customFormat="1" ht="13.15" customHeight="1" x14ac:dyDescent="0.2">
      <c r="A473" s="368" t="str">
        <f>IF(OR(E473="00",E473=""),"",IF(OR(C473="3011.10",C473="3012.10",C473="3013.10"),"05",IF(OR(C473="3008.10",C473="3008.11"),"00",IF(C473="3003.10","07",IF(OR(G473="DBFH",G473="DBFH - BG"),"10",IF(G473="Hochschule Dual","25",IF(ISERROR(FIND("BGJ",F473)),IF(B473&gt;=99500,VLOOKUP(B473,Maske!$I$23:$J$79,2,FALSE),VLOOKUP($E473,Maske!$I$19:$J$23,2,FALSE)),"06")))))))</f>
        <v>00</v>
      </c>
      <c r="B473" s="369">
        <v>17211</v>
      </c>
      <c r="C473" s="370" t="s">
        <v>1229</v>
      </c>
      <c r="D473" s="371" t="str">
        <f t="shared" si="14"/>
        <v>9999</v>
      </c>
      <c r="E473" s="371" t="str">
        <f t="shared" si="15"/>
        <v>11</v>
      </c>
      <c r="F473" s="372" t="s">
        <v>2283</v>
      </c>
      <c r="G473" s="373" t="s">
        <v>1956</v>
      </c>
      <c r="H473" s="373"/>
      <c r="I473" s="368"/>
      <c r="J473" s="368"/>
      <c r="K473" s="368"/>
      <c r="L473" s="368" t="s">
        <v>227</v>
      </c>
      <c r="M473" s="368"/>
      <c r="N473" s="368" t="s">
        <v>537</v>
      </c>
      <c r="O473" s="459"/>
    </row>
    <row r="474" spans="1:15" s="217" customFormat="1" ht="12" customHeight="1" x14ac:dyDescent="0.2">
      <c r="A474" s="368" t="str">
        <f>IF(OR(E474="00",E474=""),"",IF(OR(C474="3011.10",C474="3012.10",C474="3013.10"),"05",IF(OR(C474="3008.10",C474="3008.11"),"00",IF(C474="3003.10","07",IF(OR(G474="DBFH",G474="DBFH - BG"),"10",IF(G474="Hochschule Dual","25",IF(ISERROR(FIND("BGJ",F474)),IF(B474&gt;=99500,VLOOKUP(B474,Maske!$I$23:$J$79,2,FALSE),VLOOKUP($E474,Maske!$I$19:$J$23,2,FALSE)),"06")))))))</f>
        <v>00</v>
      </c>
      <c r="B474" s="369">
        <v>17211</v>
      </c>
      <c r="C474" s="370" t="s">
        <v>1230</v>
      </c>
      <c r="D474" s="371" t="str">
        <f t="shared" si="14"/>
        <v>9999</v>
      </c>
      <c r="E474" s="371" t="str">
        <f t="shared" si="15"/>
        <v>12</v>
      </c>
      <c r="F474" s="372" t="s">
        <v>2283</v>
      </c>
      <c r="G474" s="373" t="s">
        <v>1956</v>
      </c>
      <c r="H474" s="373"/>
      <c r="I474" s="368"/>
      <c r="J474" s="368"/>
      <c r="K474" s="368"/>
      <c r="L474" s="368" t="s">
        <v>227</v>
      </c>
      <c r="M474" s="368"/>
      <c r="N474" s="368" t="s">
        <v>537</v>
      </c>
      <c r="O474" s="459"/>
    </row>
    <row r="475" spans="1:15" ht="12" customHeight="1" x14ac:dyDescent="0.2">
      <c r="A475" s="368" t="str">
        <f>IF(OR(E475="00",E475=""),"",IF(OR(C475="3011.10",C475="3012.10",C475="3013.10"),"05",IF(OR(C475="3008.10",C475="3008.11"),"00",IF(C475="3003.10","07",IF(OR(G475="DBFH",G475="DBFH - BG"),"10",IF(G475="Hochschule Dual","25",IF(ISERROR(FIND("BGJ",F475)),IF(B475&gt;=99500,VLOOKUP(B475,Maske!$I$23:$J$79,2,FALSE),VLOOKUP($E475,Maske!$I$19:$J$23,2,FALSE)),"06")))))))</f>
        <v>00</v>
      </c>
      <c r="B475" s="369">
        <v>17802</v>
      </c>
      <c r="C475" s="370" t="s">
        <v>525</v>
      </c>
      <c r="D475" s="371" t="str">
        <f t="shared" si="14"/>
        <v>9999</v>
      </c>
      <c r="E475" s="371" t="str">
        <f t="shared" si="15"/>
        <v>10</v>
      </c>
      <c r="F475" s="372" t="s">
        <v>620</v>
      </c>
      <c r="G475" s="373" t="s">
        <v>1956</v>
      </c>
      <c r="H475" s="373"/>
      <c r="I475" s="368"/>
      <c r="J475" s="368"/>
      <c r="K475" s="368"/>
      <c r="L475" s="368" t="s">
        <v>227</v>
      </c>
      <c r="M475" s="368"/>
      <c r="N475" s="368" t="s">
        <v>537</v>
      </c>
      <c r="O475" s="454"/>
    </row>
    <row r="476" spans="1:15" s="217" customFormat="1" ht="13.15" customHeight="1" x14ac:dyDescent="0.2">
      <c r="A476" s="368" t="str">
        <f>IF(OR(E476="00",E476=""),"",IF(OR(C476="3011.10",C476="3012.10",C476="3013.10"),"05",IF(OR(C476="3008.10",C476="3008.11"),"00",IF(C476="3003.10","07",IF(OR(G476="DBFH",G476="DBFH - BG"),"10",IF(G476="Hochschule Dual","25",IF(ISERROR(FIND("BGJ",F476)),IF(B476&gt;=99500,VLOOKUP(B476,Maske!$I$23:$J$79,2,FALSE),VLOOKUP($E476,Maske!$I$19:$J$23,2,FALSE)),"06")))))))</f>
        <v>00</v>
      </c>
      <c r="B476" s="369">
        <v>17802</v>
      </c>
      <c r="C476" s="370" t="s">
        <v>1229</v>
      </c>
      <c r="D476" s="371" t="str">
        <f t="shared" si="14"/>
        <v>9999</v>
      </c>
      <c r="E476" s="371" t="str">
        <f t="shared" si="15"/>
        <v>11</v>
      </c>
      <c r="F476" s="372" t="s">
        <v>620</v>
      </c>
      <c r="G476" s="373" t="s">
        <v>1956</v>
      </c>
      <c r="H476" s="373"/>
      <c r="I476" s="368"/>
      <c r="J476" s="368"/>
      <c r="K476" s="368"/>
      <c r="L476" s="368" t="s">
        <v>227</v>
      </c>
      <c r="M476" s="368"/>
      <c r="N476" s="368" t="s">
        <v>537</v>
      </c>
      <c r="O476" s="459"/>
    </row>
    <row r="477" spans="1:15" s="217" customFormat="1" ht="13.15" customHeight="1" x14ac:dyDescent="0.2">
      <c r="A477" s="368" t="str">
        <f>IF(OR(E477="00",E477=""),"",IF(OR(C477="3011.10",C477="3012.10",C477="3013.10"),"05",IF(OR(C477="3008.10",C477="3008.11"),"00",IF(C477="3003.10","07",IF(OR(G477="DBFH",G477="DBFH - BG"),"10",IF(G477="Hochschule Dual","25",IF(ISERROR(FIND("BGJ",F477)),IF(B477&gt;=99500,VLOOKUP(B477,Maske!$I$23:$J$79,2,FALSE),VLOOKUP($E477,Maske!$I$19:$J$23,2,FALSE)),"06")))))))</f>
        <v>00</v>
      </c>
      <c r="B477" s="369">
        <v>17802</v>
      </c>
      <c r="C477" s="370" t="s">
        <v>1230</v>
      </c>
      <c r="D477" s="371" t="str">
        <f t="shared" si="14"/>
        <v>9999</v>
      </c>
      <c r="E477" s="371" t="str">
        <f t="shared" si="15"/>
        <v>12</v>
      </c>
      <c r="F477" s="372" t="s">
        <v>620</v>
      </c>
      <c r="G477" s="373" t="s">
        <v>1956</v>
      </c>
      <c r="H477" s="373"/>
      <c r="I477" s="368"/>
      <c r="J477" s="368"/>
      <c r="K477" s="368"/>
      <c r="L477" s="368" t="s">
        <v>227</v>
      </c>
      <c r="M477" s="368"/>
      <c r="N477" s="368" t="s">
        <v>537</v>
      </c>
      <c r="O477" s="459"/>
    </row>
    <row r="478" spans="1:15" ht="12" customHeight="1" x14ac:dyDescent="0.2">
      <c r="A478" s="368" t="str">
        <f>IF(OR(E478="00",E478=""),"",IF(OR(C478="3011.10",C478="3012.10",C478="3013.10"),"05",IF(OR(C478="3008.10",C478="3008.11"),"00",IF(C478="3003.10","07",IF(OR(G478="DBFH",G478="DBFH - BG"),"10",IF(G478="Hochschule Dual","25",IF(ISERROR(FIND("BGJ",F478)),IF(B478&gt;=99500,VLOOKUP(B478,Maske!$I$23:$J$79,2,FALSE),VLOOKUP($E478,Maske!$I$19:$J$23,2,FALSE)),"06")))))))</f>
        <v>10</v>
      </c>
      <c r="B478" s="369">
        <v>31612</v>
      </c>
      <c r="C478" s="370" t="s">
        <v>1611</v>
      </c>
      <c r="D478" s="371" t="str">
        <f t="shared" si="14"/>
        <v>0265</v>
      </c>
      <c r="E478" s="371" t="str">
        <f t="shared" si="15"/>
        <v>10</v>
      </c>
      <c r="F478" s="372" t="s">
        <v>1207</v>
      </c>
      <c r="G478" s="368" t="s">
        <v>1955</v>
      </c>
      <c r="H478" s="373">
        <v>18</v>
      </c>
      <c r="I478" s="368">
        <v>9</v>
      </c>
      <c r="J478" s="373">
        <v>18.7</v>
      </c>
      <c r="K478" s="368">
        <v>10.199999999999999</v>
      </c>
      <c r="L478" s="368" t="s">
        <v>243</v>
      </c>
      <c r="M478" s="368"/>
      <c r="N478" s="368" t="s">
        <v>1781</v>
      </c>
      <c r="O478" s="454"/>
    </row>
    <row r="479" spans="1:15" ht="12" customHeight="1" x14ac:dyDescent="0.2">
      <c r="A479" s="368" t="str">
        <f>IF(OR(E479="00",E479=""),"",IF(OR(C479="3011.10",C479="3012.10",C479="3013.10"),"05",IF(OR(C479="3008.10",C479="3008.11"),"00",IF(C479="3003.10","07",IF(OR(G479="DBFH",G479="DBFH - BG"),"10",IF(G479="Hochschule Dual","25",IF(ISERROR(FIND("BGJ",F479)),IF(B479&gt;=99500,VLOOKUP(B479,Maske!$I$23:$J$79,2,FALSE),VLOOKUP($E479,Maske!$I$19:$J$23,2,FALSE)),"06")))))))</f>
        <v>10</v>
      </c>
      <c r="B479" s="369">
        <v>31612</v>
      </c>
      <c r="C479" s="370" t="s">
        <v>1612</v>
      </c>
      <c r="D479" s="371" t="str">
        <f t="shared" si="14"/>
        <v>0265</v>
      </c>
      <c r="E479" s="371" t="str">
        <f t="shared" si="15"/>
        <v>11</v>
      </c>
      <c r="F479" s="372" t="s">
        <v>1207</v>
      </c>
      <c r="G479" s="368" t="s">
        <v>1955</v>
      </c>
      <c r="H479" s="373">
        <v>18</v>
      </c>
      <c r="I479" s="368">
        <v>8</v>
      </c>
      <c r="J479" s="373">
        <v>18.7</v>
      </c>
      <c r="K479" s="368">
        <v>7.4</v>
      </c>
      <c r="L479" s="368" t="s">
        <v>243</v>
      </c>
      <c r="M479" s="368"/>
      <c r="N479" s="368" t="s">
        <v>1781</v>
      </c>
      <c r="O479" s="454"/>
    </row>
    <row r="480" spans="1:15" ht="12" customHeight="1" x14ac:dyDescent="0.2">
      <c r="A480" s="368" t="str">
        <f>IF(OR(E480="00",E480=""),"",IF(OR(C480="3011.10",C480="3012.10",C480="3013.10"),"05",IF(OR(C480="3008.10",C480="3008.11"),"00",IF(C480="3003.10","07",IF(OR(G480="DBFH",G480="DBFH - BG"),"10",IF(G480="Hochschule Dual","25",IF(ISERROR(FIND("BGJ",F480)),IF(B480&gt;=99500,VLOOKUP(B480,Maske!$I$23:$J$79,2,FALSE),VLOOKUP($E480,Maske!$I$19:$J$23,2,FALSE)),"06")))))))</f>
        <v>10</v>
      </c>
      <c r="B480" s="369">
        <v>31612</v>
      </c>
      <c r="C480" s="370" t="s">
        <v>1613</v>
      </c>
      <c r="D480" s="371" t="str">
        <f t="shared" si="14"/>
        <v>0265</v>
      </c>
      <c r="E480" s="371" t="str">
        <f t="shared" si="15"/>
        <v>12</v>
      </c>
      <c r="F480" s="372" t="s">
        <v>1207</v>
      </c>
      <c r="G480" s="368" t="s">
        <v>1955</v>
      </c>
      <c r="H480" s="368">
        <v>8.1999999999999993</v>
      </c>
      <c r="I480" s="368">
        <v>3.3</v>
      </c>
      <c r="J480" s="373">
        <v>7.3</v>
      </c>
      <c r="K480" s="368">
        <v>2.8</v>
      </c>
      <c r="L480" s="368" t="s">
        <v>243</v>
      </c>
      <c r="M480" s="368"/>
      <c r="N480" s="368" t="s">
        <v>1781</v>
      </c>
      <c r="O480" s="454"/>
    </row>
    <row r="481" spans="1:15" x14ac:dyDescent="0.2">
      <c r="A481" s="368" t="str">
        <f>IF(OR(E481="00",E481=""),"",IF(OR(C481="3011.10",C481="3012.10",C481="3013.10"),"05",IF(OR(C481="3008.10",C481="3008.11"),"00",IF(C481="3003.10","07",IF(OR(G481="DBFH",G481="DBFH - BG"),"10",IF(G481="Hochschule Dual","25",IF(ISERROR(FIND("BGJ",F481)),IF(B481&gt;=99500,VLOOKUP(B481,Maske!$I$23:$J$79,2,FALSE),VLOOKUP($E481,Maske!$I$19:$J$23,2,FALSE)),"06")))))))</f>
        <v>00</v>
      </c>
      <c r="B481" s="369">
        <v>31113</v>
      </c>
      <c r="C481" s="370" t="s">
        <v>361</v>
      </c>
      <c r="D481" s="371" t="str">
        <f t="shared" si="14"/>
        <v>0318</v>
      </c>
      <c r="E481" s="371" t="str">
        <f t="shared" si="15"/>
        <v>11</v>
      </c>
      <c r="F481" s="372" t="s">
        <v>1212</v>
      </c>
      <c r="G481" s="368"/>
      <c r="H481" s="368">
        <v>13</v>
      </c>
      <c r="I481" s="368">
        <v>3.2</v>
      </c>
      <c r="J481" s="368">
        <v>12.7</v>
      </c>
      <c r="K481" s="368">
        <v>3</v>
      </c>
      <c r="L481" s="368" t="s">
        <v>243</v>
      </c>
      <c r="M481" s="368"/>
      <c r="O481" s="454"/>
    </row>
    <row r="482" spans="1:15" ht="12" customHeight="1" x14ac:dyDescent="0.2">
      <c r="A482" s="368" t="str">
        <f>IF(OR(E482="00",E482=""),"",IF(OR(C482="3011.10",C482="3012.10",C482="3013.10"),"05",IF(OR(C482="3008.10",C482="3008.11"),"00",IF(C482="3003.10","07",IF(OR(G482="DBFH",G482="DBFH - BG"),"10",IF(G482="Hochschule Dual","25",IF(ISERROR(FIND("BGJ",F482)),IF(B482&gt;=99500,VLOOKUP(B482,Maske!$I$23:$J$79,2,FALSE),VLOOKUP($E482,Maske!$I$19:$J$23,2,FALSE)),"06")))))))</f>
        <v>00</v>
      </c>
      <c r="B482" s="369">
        <v>31113</v>
      </c>
      <c r="C482" s="370" t="s">
        <v>380</v>
      </c>
      <c r="D482" s="371" t="str">
        <f t="shared" si="14"/>
        <v>0318</v>
      </c>
      <c r="E482" s="371" t="str">
        <f t="shared" si="15"/>
        <v>12</v>
      </c>
      <c r="F482" s="372" t="s">
        <v>1212</v>
      </c>
      <c r="G482" s="368"/>
      <c r="H482" s="368">
        <v>9</v>
      </c>
      <c r="I482" s="368">
        <v>2.2000000000000002</v>
      </c>
      <c r="J482" s="368">
        <v>9.5</v>
      </c>
      <c r="K482" s="368">
        <v>2.2999999999999998</v>
      </c>
      <c r="L482" s="368" t="s">
        <v>243</v>
      </c>
      <c r="M482" s="368"/>
      <c r="O482" s="454"/>
    </row>
    <row r="483" spans="1:15" ht="12" customHeight="1" x14ac:dyDescent="0.2">
      <c r="A483" s="368" t="str">
        <f>IF(OR(E483="00",E483=""),"",IF(OR(C483="3011.10",C483="3012.10",C483="3013.10"),"05",IF(OR(C483="3008.10",C483="3008.11"),"00",IF(C483="3003.10","07",IF(OR(G483="DBFH",G483="DBFH - BG"),"10",IF(G483="Hochschule Dual","25",IF(ISERROR(FIND("BGJ",F483)),IF(B483&gt;=99500,VLOOKUP(B483,Maske!$I$23:$J$79,2,FALSE),VLOOKUP($E483,Maske!$I$19:$J$23,2,FALSE)),"06")))))))</f>
        <v>00</v>
      </c>
      <c r="B483" s="369">
        <v>83543</v>
      </c>
      <c r="C483" s="370" t="s">
        <v>244</v>
      </c>
      <c r="D483" s="371" t="str">
        <f t="shared" si="14"/>
        <v>0325</v>
      </c>
      <c r="E483" s="371" t="str">
        <f t="shared" si="15"/>
        <v>10</v>
      </c>
      <c r="F483" s="372" t="s">
        <v>1205</v>
      </c>
      <c r="G483" s="368"/>
      <c r="H483" s="368">
        <v>13</v>
      </c>
      <c r="I483" s="368">
        <v>4.2</v>
      </c>
      <c r="J483" s="368">
        <v>12.7</v>
      </c>
      <c r="K483" s="368">
        <v>3.6</v>
      </c>
      <c r="L483" s="368" t="s">
        <v>243</v>
      </c>
      <c r="M483" s="368" t="s">
        <v>860</v>
      </c>
      <c r="O483" s="454"/>
    </row>
    <row r="484" spans="1:15" s="180" customFormat="1" ht="12" customHeight="1" x14ac:dyDescent="0.2">
      <c r="A484" s="368" t="str">
        <f>IF(OR(E484="00",E484=""),"",IF(OR(C484="3011.10",C484="3012.10",C484="3013.10"),"05",IF(OR(C484="3008.10",C484="3008.11"),"00",IF(C484="3003.10","07",IF(OR(G484="DBFH",G484="DBFH - BG"),"10",IF(G484="Hochschule Dual","25",IF(ISERROR(FIND("BGJ",F484)),IF(B484&gt;=99500,VLOOKUP(B484,Maske!$I$23:$J$79,2,FALSE),VLOOKUP($E484,Maske!$I$19:$J$23,2,FALSE)),"06")))))))</f>
        <v>00</v>
      </c>
      <c r="B484" s="369">
        <v>83543</v>
      </c>
      <c r="C484" s="370" t="s">
        <v>362</v>
      </c>
      <c r="D484" s="371" t="str">
        <f t="shared" si="14"/>
        <v>0325</v>
      </c>
      <c r="E484" s="371" t="str">
        <f t="shared" si="15"/>
        <v>11</v>
      </c>
      <c r="F484" s="372" t="s">
        <v>1205</v>
      </c>
      <c r="G484" s="368"/>
      <c r="H484" s="368">
        <v>9</v>
      </c>
      <c r="I484" s="368">
        <v>2.2000000000000002</v>
      </c>
      <c r="J484" s="368">
        <v>12.7</v>
      </c>
      <c r="K484" s="368">
        <v>3.6</v>
      </c>
      <c r="L484" s="368" t="s">
        <v>243</v>
      </c>
      <c r="M484" s="368" t="s">
        <v>860</v>
      </c>
      <c r="N484" s="368"/>
      <c r="O484" s="460"/>
    </row>
    <row r="485" spans="1:15" s="217" customFormat="1" ht="12" customHeight="1" x14ac:dyDescent="0.2">
      <c r="A485" s="368" t="str">
        <f>IF(OR(E485="00",E485=""),"",IF(OR(C485="3011.10",C485="3012.10",C485="3013.10"),"05",IF(OR(C485="3008.10",C485="3008.11"),"00",IF(C485="3003.10","07",IF(OR(G485="DBFH",G485="DBFH - BG"),"10",IF(G485="Hochschule Dual","25",IF(ISERROR(FIND("BGJ",F485)),IF(B485&gt;=99500,VLOOKUP(B485,Maske!$I$23:$J$79,2,FALSE),VLOOKUP($E485,Maske!$I$19:$J$23,2,FALSE)),"06")))))))</f>
        <v>00</v>
      </c>
      <c r="B485" s="369">
        <v>83543</v>
      </c>
      <c r="C485" s="370" t="s">
        <v>381</v>
      </c>
      <c r="D485" s="371" t="str">
        <f t="shared" si="14"/>
        <v>0325</v>
      </c>
      <c r="E485" s="371" t="str">
        <f t="shared" si="15"/>
        <v>12</v>
      </c>
      <c r="F485" s="372" t="s">
        <v>1205</v>
      </c>
      <c r="G485" s="368"/>
      <c r="H485" s="368">
        <v>9</v>
      </c>
      <c r="I485" s="368">
        <v>2.2000000000000002</v>
      </c>
      <c r="J485" s="368">
        <v>9.5</v>
      </c>
      <c r="K485" s="368">
        <v>2.7</v>
      </c>
      <c r="L485" s="368" t="s">
        <v>243</v>
      </c>
      <c r="M485" s="368" t="s">
        <v>860</v>
      </c>
      <c r="N485" s="368"/>
      <c r="O485" s="459"/>
    </row>
    <row r="486" spans="1:15" s="217" customFormat="1" ht="12" customHeight="1" x14ac:dyDescent="0.2">
      <c r="A486" s="368" t="str">
        <f>IF(OR(E486="00",E486=""),"",IF(OR(C486="3011.10",C486="3012.10",C486="3013.10"),"05",IF(OR(C486="3008.10",C486="3008.11"),"00",IF(C486="3003.10","07",IF(OR(G486="DBFH",G486="DBFH - BG"),"10",IF(G486="Hochschule Dual","25",IF(ISERROR(FIND("BGJ",F486)),IF(B486&gt;=99500,VLOOKUP(B486,Maske!$I$23:$J$79,2,FALSE),VLOOKUP($E486,Maske!$I$19:$J$23,2,FALSE)),"06")))))))</f>
        <v>00</v>
      </c>
      <c r="B486" s="369">
        <v>31612</v>
      </c>
      <c r="C486" s="370" t="s">
        <v>1206</v>
      </c>
      <c r="D486" s="371" t="str">
        <f t="shared" si="14"/>
        <v>0326</v>
      </c>
      <c r="E486" s="371" t="str">
        <f t="shared" si="15"/>
        <v>10</v>
      </c>
      <c r="F486" s="372" t="s">
        <v>1207</v>
      </c>
      <c r="G486" s="368"/>
      <c r="H486" s="368">
        <v>13</v>
      </c>
      <c r="I486" s="368">
        <v>4.2</v>
      </c>
      <c r="J486" s="368">
        <v>12.7</v>
      </c>
      <c r="K486" s="368">
        <v>3.2</v>
      </c>
      <c r="L486" s="368" t="s">
        <v>243</v>
      </c>
      <c r="M486" s="368"/>
      <c r="N486" s="368"/>
      <c r="O486" s="459"/>
    </row>
    <row r="487" spans="1:15" s="217" customFormat="1" ht="12" customHeight="1" x14ac:dyDescent="0.2">
      <c r="A487" s="368" t="str">
        <f>IF(OR(E487="00",E487=""),"",IF(OR(C487="3011.10",C487="3012.10",C487="3013.10"),"05",IF(OR(C487="3008.10",C487="3008.11"),"00",IF(C487="3003.10","07",IF(OR(G487="DBFH",G487="DBFH - BG"),"10",IF(G487="Hochschule Dual","25",IF(ISERROR(FIND("BGJ",F487)),IF(B487&gt;=99500,VLOOKUP(B487,Maske!$I$23:$J$79,2,FALSE),VLOOKUP($E487,Maske!$I$19:$J$23,2,FALSE)),"06")))))))</f>
        <v>00</v>
      </c>
      <c r="B487" s="369">
        <v>31612</v>
      </c>
      <c r="C487" s="370" t="s">
        <v>363</v>
      </c>
      <c r="D487" s="371" t="str">
        <f t="shared" si="14"/>
        <v>0326</v>
      </c>
      <c r="E487" s="371" t="str">
        <f t="shared" si="15"/>
        <v>11</v>
      </c>
      <c r="F487" s="372" t="s">
        <v>1207</v>
      </c>
      <c r="G487" s="368"/>
      <c r="H487" s="368">
        <v>11</v>
      </c>
      <c r="I487" s="368">
        <v>3.2</v>
      </c>
      <c r="J487" s="368">
        <v>12.7</v>
      </c>
      <c r="K487" s="368">
        <v>3.2</v>
      </c>
      <c r="L487" s="368" t="s">
        <v>243</v>
      </c>
      <c r="M487" s="368"/>
      <c r="N487" s="368"/>
      <c r="O487" s="459"/>
    </row>
    <row r="488" spans="1:15" s="180" customFormat="1" x14ac:dyDescent="0.2">
      <c r="A488" s="368" t="str">
        <f>IF(OR(E488="00",E488=""),"",IF(OR(C488="3011.10",C488="3012.10",C488="3013.10"),"05",IF(OR(C488="3008.10",C488="3008.11"),"00",IF(C488="3003.10","07",IF(OR(G488="DBFH",G488="DBFH - BG"),"10",IF(G488="Hochschule Dual","25",IF(ISERROR(FIND("BGJ",F488)),IF(B488&gt;=99500,VLOOKUP(B488,Maske!$I$23:$J$79,2,FALSE),VLOOKUP($E488,Maske!$I$19:$J$23,2,FALSE)),"06")))))))</f>
        <v>00</v>
      </c>
      <c r="B488" s="369">
        <v>31612</v>
      </c>
      <c r="C488" s="370" t="s">
        <v>382</v>
      </c>
      <c r="D488" s="371" t="str">
        <f t="shared" si="14"/>
        <v>0326</v>
      </c>
      <c r="E488" s="371" t="str">
        <f t="shared" si="15"/>
        <v>12</v>
      </c>
      <c r="F488" s="372" t="s">
        <v>1207</v>
      </c>
      <c r="G488" s="368"/>
      <c r="H488" s="368">
        <v>9</v>
      </c>
      <c r="I488" s="368">
        <v>2.2000000000000002</v>
      </c>
      <c r="J488" s="368">
        <v>12.7</v>
      </c>
      <c r="K488" s="368">
        <v>3.2</v>
      </c>
      <c r="L488" s="368" t="s">
        <v>243</v>
      </c>
      <c r="M488" s="368"/>
      <c r="N488" s="368"/>
      <c r="O488" s="460"/>
    </row>
    <row r="489" spans="1:15" s="217" customFormat="1" ht="12" customHeight="1" x14ac:dyDescent="0.2">
      <c r="A489" s="368" t="str">
        <f>IF(OR(E489="00",E489=""),"",IF(OR(C489="3011.10",C489="3012.10",C489="3013.10"),"05",IF(OR(C489="3008.10",C489="3008.11"),"00",IF(C489="3003.10","07",IF(OR(G489="DBFH",G489="DBFH - BG"),"10",IF(G489="Hochschule Dual","25",IF(ISERROR(FIND("BGJ",F489)),IF(B489&gt;=99500,VLOOKUP(B489,Maske!$I$23:$J$79,2,FALSE),VLOOKUP($E489,Maske!$I$19:$J$23,2,FALSE)),"06")))))))</f>
        <v>00</v>
      </c>
      <c r="B489" s="369">
        <v>31612</v>
      </c>
      <c r="C489" s="370" t="s">
        <v>421</v>
      </c>
      <c r="D489" s="371" t="str">
        <f t="shared" si="14"/>
        <v>0326</v>
      </c>
      <c r="E489" s="371" t="str">
        <f t="shared" si="15"/>
        <v>13</v>
      </c>
      <c r="F489" s="372" t="s">
        <v>1207</v>
      </c>
      <c r="G489" s="368"/>
      <c r="H489" s="368">
        <v>3.6</v>
      </c>
      <c r="I489" s="368">
        <v>0.9</v>
      </c>
      <c r="J489" s="368">
        <v>2.1</v>
      </c>
      <c r="K489" s="368">
        <v>0.7</v>
      </c>
      <c r="L489" s="368" t="s">
        <v>243</v>
      </c>
      <c r="M489" s="368"/>
      <c r="N489" s="368"/>
      <c r="O489" s="459"/>
    </row>
    <row r="490" spans="1:15" x14ac:dyDescent="0.2">
      <c r="A490" s="368" t="str">
        <f>IF(OR(E490="00",E490=""),"",IF(OR(C490="3011.10",C490="3012.10",C490="3013.10"),"05",IF(OR(C490="3008.10",C490="3008.11"),"00",IF(C490="3003.10","07",IF(OR(G490="DBFH",G490="DBFH - BG"),"10",IF(G490="Hochschule Dual","25",IF(ISERROR(FIND("BGJ",F490)),IF(B490&gt;=99500,VLOOKUP(B490,Maske!$I$23:$J$79,2,FALSE),VLOOKUP($E490,Maske!$I$19:$J$23,2,FALSE)),"06")))))))</f>
        <v>00</v>
      </c>
      <c r="B490" s="369">
        <v>31622</v>
      </c>
      <c r="C490" s="370" t="s">
        <v>1208</v>
      </c>
      <c r="D490" s="371" t="str">
        <f t="shared" si="14"/>
        <v>0327</v>
      </c>
      <c r="E490" s="371" t="str">
        <f t="shared" si="15"/>
        <v>10</v>
      </c>
      <c r="F490" s="372" t="s">
        <v>1209</v>
      </c>
      <c r="G490" s="368"/>
      <c r="H490" s="368">
        <v>13</v>
      </c>
      <c r="I490" s="368">
        <v>4.2</v>
      </c>
      <c r="J490" s="368">
        <v>12.7</v>
      </c>
      <c r="K490" s="368">
        <v>3.2</v>
      </c>
      <c r="L490" s="368" t="s">
        <v>243</v>
      </c>
      <c r="M490" s="368" t="s">
        <v>1210</v>
      </c>
      <c r="O490" s="454"/>
    </row>
    <row r="491" spans="1:15" ht="12" customHeight="1" x14ac:dyDescent="0.2">
      <c r="A491" s="368" t="str">
        <f>IF(OR(E491="00",E491=""),"",IF(OR(C491="3011.10",C491="3012.10",C491="3013.10"),"05",IF(OR(C491="3008.10",C491="3008.11"),"00",IF(C491="3003.10","07",IF(OR(G491="DBFH",G491="DBFH - BG"),"10",IF(G491="Hochschule Dual","25",IF(ISERROR(FIND("BGJ",F491)),IF(B491&gt;=99500,VLOOKUP(B491,Maske!$I$23:$J$79,2,FALSE),VLOOKUP($E491,Maske!$I$19:$J$23,2,FALSE)),"06")))))))</f>
        <v>00</v>
      </c>
      <c r="B491" s="369">
        <v>31622</v>
      </c>
      <c r="C491" s="370" t="s">
        <v>364</v>
      </c>
      <c r="D491" s="371" t="str">
        <f t="shared" si="14"/>
        <v>0327</v>
      </c>
      <c r="E491" s="371" t="str">
        <f t="shared" si="15"/>
        <v>11</v>
      </c>
      <c r="F491" s="372" t="s">
        <v>1209</v>
      </c>
      <c r="G491" s="368"/>
      <c r="H491" s="368">
        <v>9</v>
      </c>
      <c r="I491" s="368">
        <v>2.2000000000000002</v>
      </c>
      <c r="J491" s="368">
        <v>12.7</v>
      </c>
      <c r="K491" s="368">
        <v>3.2</v>
      </c>
      <c r="L491" s="368" t="s">
        <v>243</v>
      </c>
      <c r="M491" s="368" t="s">
        <v>1210</v>
      </c>
      <c r="O491" s="454"/>
    </row>
    <row r="492" spans="1:15" s="473" customFormat="1" ht="12" customHeight="1" x14ac:dyDescent="0.2">
      <c r="A492" s="368" t="str">
        <f>IF(OR(E492="00",E492=""),"",IF(OR(C492="3011.10",C492="3012.10",C492="3013.10"),"05",IF(OR(C492="3008.10",C492="3008.11"),"00",IF(C492="3003.10","07",IF(OR(G492="DBFH",G492="DBFH - BG"),"10",IF(G492="Hochschule Dual","25",IF(ISERROR(FIND("BGJ",F492)),IF(B492&gt;=99500,VLOOKUP(B492,Maske!$I$23:$J$79,2,FALSE),VLOOKUP($E492,Maske!$I$19:$J$23,2,FALSE)),"06")))))))</f>
        <v>00</v>
      </c>
      <c r="B492" s="369">
        <v>31622</v>
      </c>
      <c r="C492" s="370" t="s">
        <v>383</v>
      </c>
      <c r="D492" s="371" t="str">
        <f t="shared" si="14"/>
        <v>0327</v>
      </c>
      <c r="E492" s="371" t="str">
        <f t="shared" si="15"/>
        <v>12</v>
      </c>
      <c r="F492" s="372" t="s">
        <v>1209</v>
      </c>
      <c r="G492" s="368"/>
      <c r="H492" s="368">
        <v>9</v>
      </c>
      <c r="I492" s="368">
        <v>2.2000000000000002</v>
      </c>
      <c r="J492" s="368">
        <v>9.5</v>
      </c>
      <c r="K492" s="368">
        <v>2.5</v>
      </c>
      <c r="L492" s="368" t="s">
        <v>243</v>
      </c>
      <c r="M492" s="368" t="s">
        <v>1210</v>
      </c>
      <c r="N492" s="368"/>
      <c r="O492" s="472"/>
    </row>
    <row r="493" spans="1:15" s="473" customFormat="1" ht="12" customHeight="1" x14ac:dyDescent="0.2">
      <c r="A493" s="55" t="str">
        <f>IF(OR(E493="00",E493=""),"",IF(OR(C493="3011.10",C493="3012.10",C493="3013.10"),"05",IF(OR(C493="3008.10",C493="3008.11"),"00",IF(C493="3003.10","07",IF(OR(G493="DBFH",G493="DBFH - BG"),"10",IF(G493="Hochschule Dual","25",IF(ISERROR(FIND("BGJ",F493)),IF(B493&gt;=99500,VLOOKUP(B493,Maske!$I$23:$J$79,2,FALSE),VLOOKUP($E493,Maske!$I$19:$J$23,2,FALSE)),"06")))))))</f>
        <v>00</v>
      </c>
      <c r="B493" s="35">
        <v>31113</v>
      </c>
      <c r="C493" s="52" t="s">
        <v>1211</v>
      </c>
      <c r="D493" s="53" t="str">
        <f t="shared" si="14"/>
        <v>0330</v>
      </c>
      <c r="E493" s="53" t="str">
        <f t="shared" si="15"/>
        <v>10</v>
      </c>
      <c r="F493" s="54" t="s">
        <v>1212</v>
      </c>
      <c r="G493" s="55"/>
      <c r="H493" s="55">
        <v>13</v>
      </c>
      <c r="I493" s="55">
        <v>3</v>
      </c>
      <c r="J493" s="55">
        <v>12.7</v>
      </c>
      <c r="K493" s="55">
        <v>3</v>
      </c>
      <c r="L493" s="55" t="s">
        <v>243</v>
      </c>
      <c r="M493" s="55"/>
      <c r="N493" s="55"/>
      <c r="O493" s="472"/>
    </row>
    <row r="494" spans="1:15" s="473" customFormat="1" x14ac:dyDescent="0.2">
      <c r="A494" s="55" t="str">
        <f>IF(OR(E494="00",E494=""),"",IF(OR(C494="3011.10",C494="3012.10",C494="3013.10"),"05",IF(OR(C494="3008.10",C494="3008.11"),"00",IF(C494="3003.10","07",IF(OR(G494="DBFH",G494="DBFH - BG"),"10",IF(G494="Hochschule Dual","25",IF(ISERROR(FIND("BGJ",F494)),IF(B494&gt;=99500,VLOOKUP(B494,Maske!$I$23:$J$79,2,FALSE),VLOOKUP($E494,Maske!$I$19:$J$23,2,FALSE)),"06")))))))</f>
        <v>00</v>
      </c>
      <c r="B494" s="35">
        <v>31329</v>
      </c>
      <c r="C494" s="52" t="s">
        <v>1211</v>
      </c>
      <c r="D494" s="53" t="str">
        <f t="shared" si="14"/>
        <v>0330</v>
      </c>
      <c r="E494" s="53" t="str">
        <f t="shared" si="15"/>
        <v>10</v>
      </c>
      <c r="F494" s="54" t="s">
        <v>2101</v>
      </c>
      <c r="G494" s="55"/>
      <c r="H494" s="55">
        <v>13</v>
      </c>
      <c r="I494" s="55">
        <v>3</v>
      </c>
      <c r="J494" s="55">
        <v>12.7</v>
      </c>
      <c r="K494" s="55">
        <v>3</v>
      </c>
      <c r="L494" s="55" t="s">
        <v>243</v>
      </c>
      <c r="M494" s="55"/>
      <c r="N494" s="55"/>
      <c r="O494" s="472"/>
    </row>
    <row r="495" spans="1:15" s="473" customFormat="1" x14ac:dyDescent="0.2">
      <c r="A495" s="55" t="str">
        <f>IF(OR(E495="00",E495=""),"",IF(OR(C495="3011.10",C495="3012.10",C495="3013.10"),"05",IF(OR(C495="3008.10",C495="3008.11"),"00",IF(C495="3003.10","07",IF(OR(G495="DBFH",G495="DBFH - BG"),"10",IF(G495="Hochschule Dual","25",IF(ISERROR(FIND("BGJ",F495)),IF(B495&gt;=99500,VLOOKUP(B495,Maske!$I$23:$J$79,2,FALSE),VLOOKUP($E495,Maske!$I$19:$J$23,2,FALSE)),"06")))))))</f>
        <v>00</v>
      </c>
      <c r="B495" s="35">
        <v>31333</v>
      </c>
      <c r="C495" s="52" t="s">
        <v>1211</v>
      </c>
      <c r="D495" s="53" t="str">
        <f t="shared" si="14"/>
        <v>0330</v>
      </c>
      <c r="E495" s="53" t="str">
        <f t="shared" si="15"/>
        <v>10</v>
      </c>
      <c r="F495" s="54" t="s">
        <v>1213</v>
      </c>
      <c r="G495" s="55"/>
      <c r="H495" s="55">
        <v>13</v>
      </c>
      <c r="I495" s="55">
        <v>3</v>
      </c>
      <c r="J495" s="55">
        <v>12.7</v>
      </c>
      <c r="K495" s="55">
        <v>3</v>
      </c>
      <c r="L495" s="55" t="s">
        <v>243</v>
      </c>
      <c r="M495" s="55"/>
      <c r="N495" s="55"/>
      <c r="O495" s="472"/>
    </row>
    <row r="496" spans="1:15" x14ac:dyDescent="0.2">
      <c r="A496" s="55" t="str">
        <f>IF(OR(E496="00",E496=""),"",IF(OR(C496="3011.10",C496="3012.10",C496="3013.10"),"05",IF(OR(C496="3008.10",C496="3008.11"),"00",IF(C496="3003.10","07",IF(OR(G496="DBFH",G496="DBFH - BG"),"10",IF(G496="Hochschule Dual","25",IF(ISERROR(FIND("BGJ",F496)),IF(B496&gt;=99500,VLOOKUP(B496,Maske!$I$23:$J$79,2,FALSE),VLOOKUP($E496,Maske!$I$19:$J$23,2,FALSE)),"06")))))))</f>
        <v>00</v>
      </c>
      <c r="B496" s="35">
        <v>31330</v>
      </c>
      <c r="C496" s="52" t="s">
        <v>1211</v>
      </c>
      <c r="D496" s="53" t="str">
        <f t="shared" si="14"/>
        <v>0330</v>
      </c>
      <c r="E496" s="53" t="str">
        <f t="shared" si="15"/>
        <v>10</v>
      </c>
      <c r="F496" s="54" t="s">
        <v>1214</v>
      </c>
      <c r="G496" s="55"/>
      <c r="H496" s="55">
        <v>13</v>
      </c>
      <c r="I496" s="55">
        <v>3</v>
      </c>
      <c r="J496" s="55">
        <v>12.7</v>
      </c>
      <c r="K496" s="55">
        <v>3</v>
      </c>
      <c r="L496" s="55" t="s">
        <v>243</v>
      </c>
      <c r="M496" s="55"/>
      <c r="N496" s="55"/>
      <c r="O496" s="454"/>
    </row>
    <row r="497" spans="1:15" ht="12" customHeight="1" x14ac:dyDescent="0.2">
      <c r="A497" s="55" t="str">
        <f>IF(OR(E497="00",E497=""),"",IF(OR(C497="3011.10",C497="3012.10",C497="3013.10"),"05",IF(OR(C497="3008.10",C497="3008.11"),"00",IF(C497="3003.10","07",IF(OR(G497="DBFH",G497="DBFH - BG"),"10",IF(G497="Hochschule Dual","25",IF(ISERROR(FIND("BGJ",F497)),IF(B497&gt;=99500,VLOOKUP(B497,Maske!$I$23:$J$79,2,FALSE),VLOOKUP($E497,Maske!$I$19:$J$23,2,FALSE)),"06")))))))</f>
        <v>00</v>
      </c>
      <c r="B497" s="35">
        <v>31330</v>
      </c>
      <c r="C497" s="52" t="s">
        <v>365</v>
      </c>
      <c r="D497" s="53" t="str">
        <f t="shared" si="14"/>
        <v>0330</v>
      </c>
      <c r="E497" s="53" t="str">
        <f t="shared" si="15"/>
        <v>11</v>
      </c>
      <c r="F497" s="54" t="s">
        <v>1214</v>
      </c>
      <c r="G497" s="55"/>
      <c r="H497" s="55">
        <v>13</v>
      </c>
      <c r="I497" s="55">
        <v>3</v>
      </c>
      <c r="J497" s="55">
        <v>12.7</v>
      </c>
      <c r="K497" s="55">
        <v>3</v>
      </c>
      <c r="L497" s="55" t="s">
        <v>243</v>
      </c>
      <c r="M497" s="55"/>
      <c r="N497" s="55"/>
      <c r="O497" s="454"/>
    </row>
    <row r="498" spans="1:15" s="376" customFormat="1" x14ac:dyDescent="0.2">
      <c r="A498" s="55" t="str">
        <f>IF(OR(E498="00",E498=""),"",IF(OR(C498="3011.10",C498="3012.10",C498="3013.10"),"05",IF(OR(C498="3008.10",C498="3008.11"),"00",IF(C498="3003.10","07",IF(OR(G498="DBFH",G498="DBFH - BG"),"10",IF(G498="Hochschule Dual","25",IF(ISERROR(FIND("BGJ",F498)),IF(B498&gt;=99500,VLOOKUP(B498,Maske!$I$23:$J$79,2,FALSE),VLOOKUP($E498,Maske!$I$19:$J$23,2,FALSE)),"06")))))))</f>
        <v>00</v>
      </c>
      <c r="B498" s="35">
        <v>31330</v>
      </c>
      <c r="C498" s="52" t="s">
        <v>384</v>
      </c>
      <c r="D498" s="53" t="str">
        <f t="shared" si="14"/>
        <v>0330</v>
      </c>
      <c r="E498" s="53" t="str">
        <f t="shared" si="15"/>
        <v>12</v>
      </c>
      <c r="F498" s="54" t="s">
        <v>1214</v>
      </c>
      <c r="G498" s="55"/>
      <c r="H498" s="55">
        <v>9</v>
      </c>
      <c r="I498" s="55">
        <v>2.4</v>
      </c>
      <c r="J498" s="55">
        <v>12.7</v>
      </c>
      <c r="K498" s="55">
        <v>3</v>
      </c>
      <c r="L498" s="55" t="s">
        <v>243</v>
      </c>
      <c r="M498" s="55"/>
      <c r="N498" s="55"/>
      <c r="O498" s="454"/>
    </row>
    <row r="499" spans="1:15" s="473" customFormat="1" ht="12" customHeight="1" x14ac:dyDescent="0.2">
      <c r="A499" s="55" t="str">
        <f>IF(OR(E499="00",E499=""),"",IF(OR(C499="3011.10",C499="3012.10",C499="3013.10"),"05",IF(OR(C499="3008.10",C499="3008.11"),"00",IF(C499="3003.10","07",IF(OR(G499="DBFH",G499="DBFH - BG"),"10",IF(G499="Hochschule Dual","25",IF(ISERROR(FIND("BGJ",F499)),IF(B499&gt;=99500,VLOOKUP(B499,Maske!$I$23:$J$79,2,FALSE),VLOOKUP($E499,Maske!$I$19:$J$23,2,FALSE)),"06")))))))</f>
        <v>00</v>
      </c>
      <c r="B499" s="35">
        <v>31330</v>
      </c>
      <c r="C499" s="52" t="s">
        <v>527</v>
      </c>
      <c r="D499" s="53" t="str">
        <f t="shared" si="14"/>
        <v>0330</v>
      </c>
      <c r="E499" s="53" t="str">
        <f t="shared" si="15"/>
        <v>13</v>
      </c>
      <c r="F499" s="54" t="s">
        <v>1214</v>
      </c>
      <c r="G499" s="55"/>
      <c r="H499" s="55">
        <v>2.9</v>
      </c>
      <c r="I499" s="55">
        <v>0.7</v>
      </c>
      <c r="J499" s="55">
        <v>2.1</v>
      </c>
      <c r="K499" s="55">
        <v>0.7</v>
      </c>
      <c r="L499" s="55" t="s">
        <v>243</v>
      </c>
      <c r="M499" s="55"/>
      <c r="N499" s="55"/>
      <c r="O499" s="472"/>
    </row>
    <row r="500" spans="1:15" s="473" customFormat="1" ht="12" customHeight="1" x14ac:dyDescent="0.2">
      <c r="A500" s="55" t="str">
        <f>IF(OR(E500="00",E500=""),"",IF(OR(C500="3011.10",C500="3012.10",C500="3013.10"),"05",IF(OR(C500="3008.10",C500="3008.11"),"00",IF(C500="3003.10","07",IF(OR(G500="DBFH",G500="DBFH - BG"),"10",IF(G500="Hochschule Dual","25",IF(ISERROR(FIND("BGJ",F500)),IF(B500&gt;=99500,VLOOKUP(B500,Maske!$I$23:$J$79,2,FALSE),VLOOKUP($E500,Maske!$I$19:$J$23,2,FALSE)),"06")))))))</f>
        <v>00</v>
      </c>
      <c r="B500" s="35">
        <v>31334</v>
      </c>
      <c r="C500" s="52" t="s">
        <v>1211</v>
      </c>
      <c r="D500" s="53" t="str">
        <f t="shared" si="14"/>
        <v>0330</v>
      </c>
      <c r="E500" s="53" t="str">
        <f t="shared" si="15"/>
        <v>10</v>
      </c>
      <c r="F500" s="54" t="s">
        <v>1215</v>
      </c>
      <c r="G500" s="55"/>
      <c r="H500" s="55">
        <v>13</v>
      </c>
      <c r="I500" s="55">
        <v>3</v>
      </c>
      <c r="J500" s="55">
        <v>12.7</v>
      </c>
      <c r="K500" s="55">
        <v>3</v>
      </c>
      <c r="L500" s="55" t="s">
        <v>243</v>
      </c>
      <c r="M500" s="55"/>
      <c r="N500" s="55"/>
      <c r="O500" s="472"/>
    </row>
    <row r="501" spans="1:15" s="217" customFormat="1" ht="12" customHeight="1" x14ac:dyDescent="0.2">
      <c r="A501" s="55" t="str">
        <f>IF(OR(E501="00",E501=""),"",IF(OR(C501="3011.10",C501="3012.10",C501="3013.10"),"05",IF(OR(C501="3008.10",C501="3008.11"),"00",IF(C501="3003.10","07",IF(OR(G501="DBFH",G501="DBFH - BG"),"10",IF(G501="Hochschule Dual","25",IF(ISERROR(FIND("BGJ",F501)),IF(B501&gt;=99500,VLOOKUP(B501,Maske!$I$23:$J$79,2,FALSE),VLOOKUP($E501,Maske!$I$19:$J$23,2,FALSE)),"06")))))))</f>
        <v>00</v>
      </c>
      <c r="B501" s="35">
        <v>31335</v>
      </c>
      <c r="C501" s="52" t="s">
        <v>1211</v>
      </c>
      <c r="D501" s="53" t="str">
        <f t="shared" si="14"/>
        <v>0330</v>
      </c>
      <c r="E501" s="53" t="str">
        <f t="shared" si="15"/>
        <v>10</v>
      </c>
      <c r="F501" s="54" t="s">
        <v>1216</v>
      </c>
      <c r="G501" s="55"/>
      <c r="H501" s="55">
        <v>13</v>
      </c>
      <c r="I501" s="55">
        <v>3</v>
      </c>
      <c r="J501" s="55">
        <v>12.7</v>
      </c>
      <c r="K501" s="55">
        <v>3</v>
      </c>
      <c r="L501" s="55" t="s">
        <v>243</v>
      </c>
      <c r="M501" s="55"/>
      <c r="N501" s="55"/>
      <c r="O501" s="459"/>
    </row>
    <row r="502" spans="1:15" s="473" customFormat="1" ht="12" customHeight="1" x14ac:dyDescent="0.2">
      <c r="A502" s="55" t="str">
        <f>IF(OR(E502="00",E502=""),"",IF(OR(C502="3011.10",C502="3012.10",C502="3013.10"),"05",IF(OR(C502="3008.10",C502="3008.11"),"00",IF(C502="3003.10","07",IF(OR(G502="DBFH",G502="DBFH - BG"),"10",IF(G502="Hochschule Dual","25",IF(ISERROR(FIND("BGJ",F502)),IF(B502&gt;=99500,VLOOKUP(B502,Maske!$I$23:$J$79,2,FALSE),VLOOKUP($E502,Maske!$I$19:$J$23,2,FALSE)),"06")))))))</f>
        <v>00</v>
      </c>
      <c r="B502" s="35">
        <v>31328</v>
      </c>
      <c r="C502" s="52" t="s">
        <v>1211</v>
      </c>
      <c r="D502" s="53" t="str">
        <f t="shared" si="14"/>
        <v>0330</v>
      </c>
      <c r="E502" s="53" t="str">
        <f t="shared" si="15"/>
        <v>10</v>
      </c>
      <c r="F502" s="54" t="s">
        <v>2168</v>
      </c>
      <c r="G502" s="55"/>
      <c r="H502" s="55">
        <v>13</v>
      </c>
      <c r="I502" s="55">
        <v>3</v>
      </c>
      <c r="J502" s="55">
        <v>12.7</v>
      </c>
      <c r="K502" s="55">
        <v>3</v>
      </c>
      <c r="L502" s="55" t="s">
        <v>243</v>
      </c>
      <c r="M502" s="55"/>
      <c r="N502" s="55"/>
      <c r="O502" s="472"/>
    </row>
    <row r="503" spans="1:15" s="473" customFormat="1" ht="12" customHeight="1" x14ac:dyDescent="0.2">
      <c r="A503" s="55" t="str">
        <f>IF(OR(E503="00",E503=""),"",IF(OR(C503="3011.10",C503="3012.10",C503="3013.10"),"05",IF(OR(C503="3008.10",C503="3008.11"),"00",IF(C503="3003.10","07",IF(OR(G503="DBFH",G503="DBFH - BG"),"10",IF(G503="Hochschule Dual","25",IF(ISERROR(FIND("BGJ",F503)),IF(B503&gt;=99500,VLOOKUP(B503,Maske!$I$23:$J$79,2,FALSE),VLOOKUP($E503,Maske!$I$19:$J$23,2,FALSE)),"06")))))))</f>
        <v>00</v>
      </c>
      <c r="B503" s="35">
        <v>31338</v>
      </c>
      <c r="C503" s="52" t="s">
        <v>1211</v>
      </c>
      <c r="D503" s="53" t="str">
        <f t="shared" si="14"/>
        <v>0330</v>
      </c>
      <c r="E503" s="53" t="str">
        <f t="shared" si="15"/>
        <v>10</v>
      </c>
      <c r="F503" s="54" t="s">
        <v>1217</v>
      </c>
      <c r="G503" s="55"/>
      <c r="H503" s="55">
        <v>13</v>
      </c>
      <c r="I503" s="55">
        <v>3</v>
      </c>
      <c r="J503" s="55">
        <v>12.7</v>
      </c>
      <c r="K503" s="55">
        <v>3</v>
      </c>
      <c r="L503" s="55" t="s">
        <v>243</v>
      </c>
      <c r="M503" s="55"/>
      <c r="N503" s="55"/>
      <c r="O503" s="472"/>
    </row>
    <row r="504" spans="1:15" s="473" customFormat="1" ht="12" customHeight="1" x14ac:dyDescent="0.2">
      <c r="A504" s="55" t="str">
        <f>IF(OR(E504="00",E504=""),"",IF(OR(C504="3011.10",C504="3012.10",C504="3013.10"),"05",IF(OR(C504="3008.10",C504="3008.11"),"00",IF(C504="3003.10","07",IF(OR(G504="DBFH",G504="DBFH - BG"),"10",IF(G504="Hochschule Dual","25",IF(ISERROR(FIND("BGJ",F504)),IF(B504&gt;=99500,VLOOKUP(B504,Maske!$I$23:$J$79,2,FALSE),VLOOKUP($E504,Maske!$I$19:$J$23,2,FALSE)),"06")))))))</f>
        <v>00</v>
      </c>
      <c r="B504" s="35">
        <v>31342</v>
      </c>
      <c r="C504" s="52" t="s">
        <v>1211</v>
      </c>
      <c r="D504" s="53" t="str">
        <f t="shared" si="14"/>
        <v>0330</v>
      </c>
      <c r="E504" s="53" t="str">
        <f t="shared" si="15"/>
        <v>10</v>
      </c>
      <c r="F504" s="54" t="s">
        <v>1369</v>
      </c>
      <c r="G504" s="55"/>
      <c r="H504" s="55">
        <v>13</v>
      </c>
      <c r="I504" s="55">
        <v>3</v>
      </c>
      <c r="J504" s="55">
        <v>12.7</v>
      </c>
      <c r="K504" s="55">
        <v>3</v>
      </c>
      <c r="L504" s="55" t="s">
        <v>243</v>
      </c>
      <c r="M504" s="55"/>
      <c r="N504" s="55" t="s">
        <v>1319</v>
      </c>
      <c r="O504" s="472"/>
    </row>
    <row r="505" spans="1:15" s="473" customFormat="1" ht="12" customHeight="1" x14ac:dyDescent="0.2">
      <c r="A505" s="55" t="str">
        <f>IF(OR(E505="00",E505=""),"",IF(OR(C505="3011.10",C505="3012.10",C505="3013.10"),"05",IF(OR(C505="3008.10",C505="3008.11"),"00",IF(C505="3003.10","07",IF(OR(G505="DBFH",G505="DBFH - BG"),"10",IF(G505="Hochschule Dual","25",IF(ISERROR(FIND("BGJ",F505)),IF(B505&gt;=99500,VLOOKUP(B505,Maske!$I$23:$J$79,2,FALSE),VLOOKUP($E505,Maske!$I$19:$J$23,2,FALSE)),"06")))))))</f>
        <v>00</v>
      </c>
      <c r="B505" s="35">
        <v>31336</v>
      </c>
      <c r="C505" s="52" t="s">
        <v>1211</v>
      </c>
      <c r="D505" s="53" t="str">
        <f t="shared" si="14"/>
        <v>0330</v>
      </c>
      <c r="E505" s="53" t="str">
        <f t="shared" si="15"/>
        <v>10</v>
      </c>
      <c r="F505" s="54" t="s">
        <v>2098</v>
      </c>
      <c r="G505" s="55"/>
      <c r="H505" s="55">
        <v>13</v>
      </c>
      <c r="I505" s="55">
        <v>3</v>
      </c>
      <c r="J505" s="55">
        <v>12.7</v>
      </c>
      <c r="K505" s="55">
        <v>3</v>
      </c>
      <c r="L505" s="55" t="s">
        <v>243</v>
      </c>
      <c r="M505" s="55"/>
      <c r="N505" s="55"/>
      <c r="O505" s="472"/>
    </row>
    <row r="506" spans="1:15" ht="12" customHeight="1" x14ac:dyDescent="0.2">
      <c r="A506" s="55" t="str">
        <f>IF(OR(E506="00",E506=""),"",IF(OR(C506="3011.10",C506="3012.10",C506="3013.10"),"05",IF(OR(C506="3008.10",C506="3008.11"),"00",IF(C506="3003.10","07",IF(OR(G506="DBFH",G506="DBFH - BG"),"10",IF(G506="Hochschule Dual","25",IF(ISERROR(FIND("BGJ",F506)),IF(B506&gt;=99500,VLOOKUP(B506,Maske!$I$23:$J$79,2,FALSE),VLOOKUP($E506,Maske!$I$19:$J$23,2,FALSE)),"06")))))))</f>
        <v>00</v>
      </c>
      <c r="B506" s="35">
        <v>31337</v>
      </c>
      <c r="C506" s="52" t="s">
        <v>1211</v>
      </c>
      <c r="D506" s="53" t="str">
        <f t="shared" si="14"/>
        <v>0330</v>
      </c>
      <c r="E506" s="53" t="str">
        <f t="shared" si="15"/>
        <v>10</v>
      </c>
      <c r="F506" s="54" t="s">
        <v>2099</v>
      </c>
      <c r="G506" s="55"/>
      <c r="H506" s="55">
        <v>13</v>
      </c>
      <c r="I506" s="55">
        <v>3</v>
      </c>
      <c r="J506" s="55">
        <v>12.7</v>
      </c>
      <c r="K506" s="55">
        <v>3</v>
      </c>
      <c r="L506" s="55" t="s">
        <v>243</v>
      </c>
      <c r="M506" s="55"/>
      <c r="N506" s="55"/>
      <c r="O506" s="454"/>
    </row>
    <row r="507" spans="1:15" ht="12" customHeight="1" x14ac:dyDescent="0.2">
      <c r="A507" s="55" t="str">
        <f>IF(OR(E507="00",E507=""),"",IF(OR(C507="3011.10",C507="3012.10",C507="3013.10"),"05",IF(OR(C507="3008.10",C507="3008.11"),"00",IF(C507="3003.10","07",IF(OR(G507="DBFH",G507="DBFH - BG"),"10",IF(G507="Hochschule Dual","25",IF(ISERROR(FIND("BGJ",F507)),IF(B507&gt;=99500,VLOOKUP(B507,Maske!$I$23:$J$79,2,FALSE),VLOOKUP($E507,Maske!$I$19:$J$23,2,FALSE)),"06")))))))</f>
        <v>00</v>
      </c>
      <c r="B507" s="35">
        <v>31351</v>
      </c>
      <c r="C507" s="52" t="s">
        <v>1211</v>
      </c>
      <c r="D507" s="53" t="str">
        <f t="shared" si="14"/>
        <v>0330</v>
      </c>
      <c r="E507" s="53" t="str">
        <f t="shared" si="15"/>
        <v>10</v>
      </c>
      <c r="F507" s="54" t="s">
        <v>1219</v>
      </c>
      <c r="G507" s="55"/>
      <c r="H507" s="55">
        <v>13</v>
      </c>
      <c r="I507" s="55">
        <v>3</v>
      </c>
      <c r="J507" s="55">
        <v>12.7</v>
      </c>
      <c r="K507" s="55">
        <v>3</v>
      </c>
      <c r="L507" s="55" t="s">
        <v>243</v>
      </c>
      <c r="M507" s="55"/>
      <c r="N507" s="55"/>
      <c r="O507" s="454"/>
    </row>
    <row r="508" spans="1:15" ht="12" customHeight="1" x14ac:dyDescent="0.2">
      <c r="A508" s="55" t="str">
        <f>IF(OR(E508="00",E508=""),"",IF(OR(C508="3011.10",C508="3012.10",C508="3013.10"),"05",IF(OR(C508="3008.10",C508="3008.11"),"00",IF(C508="3003.10","07",IF(OR(G508="DBFH",G508="DBFH - BG"),"10",IF(G508="Hochschule Dual","25",IF(ISERROR(FIND("BGJ",F508)),IF(B508&gt;=99500,VLOOKUP(B508,Maske!$I$23:$J$79,2,FALSE),VLOOKUP($E508,Maske!$I$19:$J$23,2,FALSE)),"06")))))))</f>
        <v>00</v>
      </c>
      <c r="B508" s="35">
        <v>31352</v>
      </c>
      <c r="C508" s="52" t="s">
        <v>1211</v>
      </c>
      <c r="D508" s="53" t="str">
        <f t="shared" si="14"/>
        <v>0330</v>
      </c>
      <c r="E508" s="53" t="str">
        <f t="shared" si="15"/>
        <v>10</v>
      </c>
      <c r="F508" s="54" t="s">
        <v>1218</v>
      </c>
      <c r="G508" s="55"/>
      <c r="H508" s="55">
        <v>13</v>
      </c>
      <c r="I508" s="55">
        <v>3</v>
      </c>
      <c r="J508" s="55">
        <v>12.7</v>
      </c>
      <c r="K508" s="55">
        <v>3</v>
      </c>
      <c r="L508" s="55" t="s">
        <v>243</v>
      </c>
      <c r="M508" s="55"/>
      <c r="N508" s="55"/>
      <c r="O508" s="454"/>
    </row>
    <row r="509" spans="1:15" ht="12" customHeight="1" x14ac:dyDescent="0.2">
      <c r="A509" s="55" t="str">
        <f>IF(OR(E509="00",E509=""),"",IF(OR(C509="3011.10",C509="3012.10",C509="3013.10"),"05",IF(OR(C509="3008.10",C509="3008.11"),"00",IF(C509="3003.10","07",IF(OR(G509="DBFH",G509="DBFH - BG"),"10",IF(G509="Hochschule Dual","25",IF(ISERROR(FIND("BGJ",F509)),IF(B509&gt;=99500,VLOOKUP(B509,Maske!$I$23:$J$79,2,FALSE),VLOOKUP($E509,Maske!$I$19:$J$23,2,FALSE)),"06")))))))</f>
        <v>00</v>
      </c>
      <c r="B509" s="35">
        <v>31717</v>
      </c>
      <c r="C509" s="52" t="s">
        <v>1211</v>
      </c>
      <c r="D509" s="53" t="str">
        <f t="shared" si="14"/>
        <v>0330</v>
      </c>
      <c r="E509" s="53" t="str">
        <f t="shared" si="15"/>
        <v>10</v>
      </c>
      <c r="F509" s="54" t="s">
        <v>2100</v>
      </c>
      <c r="G509" s="55"/>
      <c r="H509" s="55">
        <v>13</v>
      </c>
      <c r="I509" s="55">
        <v>3</v>
      </c>
      <c r="J509" s="55">
        <v>12.7</v>
      </c>
      <c r="K509" s="55">
        <v>3</v>
      </c>
      <c r="L509" s="55" t="s">
        <v>243</v>
      </c>
      <c r="M509" s="55"/>
      <c r="N509" s="55"/>
      <c r="O509" s="454"/>
    </row>
    <row r="510" spans="1:15" ht="12" customHeight="1" x14ac:dyDescent="0.2">
      <c r="A510" s="55" t="str">
        <f>IF(OR(E510="00",E510=""),"",IF(OR(C510="3011.10",C510="3012.10",C510="3013.10"),"05",IF(OR(C510="3008.10",C510="3008.11"),"00",IF(C510="3003.10","07",IF(OR(G510="DBFH",G510="DBFH - BG"),"10",IF(G510="Hochschule Dual","25",IF(ISERROR(FIND("BGJ",F510)),IF(B510&gt;=99500,VLOOKUP(B510,Maske!$I$23:$J$79,2,FALSE),VLOOKUP($E510,Maske!$I$19:$J$23,2,FALSE)),"06")))))))</f>
        <v>00</v>
      </c>
      <c r="B510" s="35">
        <v>31328</v>
      </c>
      <c r="C510" s="52" t="s">
        <v>366</v>
      </c>
      <c r="D510" s="53" t="str">
        <f t="shared" si="14"/>
        <v>0331</v>
      </c>
      <c r="E510" s="53" t="str">
        <f t="shared" si="15"/>
        <v>11</v>
      </c>
      <c r="F510" s="54" t="s">
        <v>2168</v>
      </c>
      <c r="G510" s="55"/>
      <c r="H510" s="55">
        <v>13</v>
      </c>
      <c r="I510" s="55">
        <v>3</v>
      </c>
      <c r="J510" s="55">
        <v>12.7</v>
      </c>
      <c r="K510" s="55">
        <v>3</v>
      </c>
      <c r="L510" s="55" t="s">
        <v>243</v>
      </c>
      <c r="M510" s="55" t="s">
        <v>2179</v>
      </c>
      <c r="N510" s="55"/>
      <c r="O510" s="454"/>
    </row>
    <row r="511" spans="1:15" ht="12" customHeight="1" x14ac:dyDescent="0.2">
      <c r="A511" s="368" t="str">
        <f>IF(OR(E511="00",E511=""),"",IF(OR(C511="3011.10",C511="3012.10",C511="3013.10"),"05",IF(OR(C511="3008.10",C511="3008.11"),"00",IF(C511="3003.10","07",IF(OR(G511="DBFH",G511="DBFH - BG"),"10",IF(G511="Hochschule Dual","25",IF(ISERROR(FIND("BGJ",F511)),IF(B511&gt;=99500,VLOOKUP(B511,Maske!$I$23:$J$79,2,FALSE),VLOOKUP($E511,Maske!$I$19:$J$23,2,FALSE)),"06")))))))</f>
        <v>00</v>
      </c>
      <c r="B511" s="369">
        <v>31328</v>
      </c>
      <c r="C511" s="370" t="s">
        <v>385</v>
      </c>
      <c r="D511" s="371" t="str">
        <f t="shared" si="14"/>
        <v>0331</v>
      </c>
      <c r="E511" s="371" t="str">
        <f t="shared" si="15"/>
        <v>12</v>
      </c>
      <c r="F511" s="372" t="s">
        <v>2168</v>
      </c>
      <c r="G511" s="368"/>
      <c r="H511" s="368">
        <v>9</v>
      </c>
      <c r="I511" s="368">
        <v>2.4</v>
      </c>
      <c r="J511" s="368">
        <v>12.7</v>
      </c>
      <c r="K511" s="368">
        <v>3</v>
      </c>
      <c r="L511" s="368" t="s">
        <v>243</v>
      </c>
      <c r="M511" s="368" t="s">
        <v>2179</v>
      </c>
      <c r="O511" s="454"/>
    </row>
    <row r="512" spans="1:15" ht="13.15" customHeight="1" x14ac:dyDescent="0.2">
      <c r="A512" s="55" t="str">
        <f>IF(OR(E512="00",E512=""),"",IF(OR(C512="3011.10",C512="3012.10",C512="3013.10"),"05",IF(OR(C512="3008.10",C512="3008.11"),"00",IF(C512="3003.10","07",IF(OR(G512="DBFH",G512="DBFH - BG"),"10",IF(G512="Hochschule Dual","25",IF(ISERROR(FIND("BGJ",F512)),IF(B512&gt;=99500,VLOOKUP(B512,Maske!$I$23:$J$79,2,FALSE),VLOOKUP($E512,Maske!$I$19:$J$23,2,FALSE)),"06")))))))</f>
        <v>00</v>
      </c>
      <c r="B512" s="35">
        <v>31328</v>
      </c>
      <c r="C512" s="52" t="s">
        <v>528</v>
      </c>
      <c r="D512" s="53" t="str">
        <f t="shared" si="14"/>
        <v>0331</v>
      </c>
      <c r="E512" s="53" t="str">
        <f t="shared" si="15"/>
        <v>13</v>
      </c>
      <c r="F512" s="54" t="s">
        <v>2168</v>
      </c>
      <c r="G512" s="55"/>
      <c r="H512" s="55">
        <v>2.9</v>
      </c>
      <c r="I512" s="55">
        <v>0.7</v>
      </c>
      <c r="J512" s="55">
        <v>2.1</v>
      </c>
      <c r="K512" s="55">
        <v>0.7</v>
      </c>
      <c r="L512" s="55" t="s">
        <v>243</v>
      </c>
      <c r="M512" s="55" t="s">
        <v>2179</v>
      </c>
      <c r="N512" s="55"/>
      <c r="O512" s="454"/>
    </row>
    <row r="513" spans="1:15" ht="12" customHeight="1" x14ac:dyDescent="0.2">
      <c r="A513" s="55" t="str">
        <f>IF(OR(E513="00",E513=""),"",IF(OR(C513="3011.10",C513="3012.10",C513="3013.10"),"05",IF(OR(C513="3008.10",C513="3008.11"),"00",IF(C513="3003.10","07",IF(OR(G513="DBFH",G513="DBFH - BG"),"10",IF(G513="Hochschule Dual","25",IF(ISERROR(FIND("BGJ",F513)),IF(B513&gt;=99500,VLOOKUP(B513,Maske!$I$23:$J$79,2,FALSE),VLOOKUP($E513,Maske!$I$19:$J$23,2,FALSE)),"06")))))))</f>
        <v>00</v>
      </c>
      <c r="B513" s="35">
        <v>31717</v>
      </c>
      <c r="C513" s="52" t="s">
        <v>367</v>
      </c>
      <c r="D513" s="53" t="str">
        <f t="shared" si="14"/>
        <v>0332</v>
      </c>
      <c r="E513" s="53" t="str">
        <f t="shared" si="15"/>
        <v>11</v>
      </c>
      <c r="F513" s="54" t="s">
        <v>2100</v>
      </c>
      <c r="G513" s="55"/>
      <c r="H513" s="55">
        <v>13</v>
      </c>
      <c r="I513" s="55">
        <v>3</v>
      </c>
      <c r="J513" s="55">
        <v>12.7</v>
      </c>
      <c r="K513" s="55">
        <v>3</v>
      </c>
      <c r="L513" s="55" t="s">
        <v>243</v>
      </c>
      <c r="M513" s="55" t="s">
        <v>2180</v>
      </c>
      <c r="N513" s="55"/>
      <c r="O513" s="454"/>
    </row>
    <row r="514" spans="1:15" s="474" customFormat="1" x14ac:dyDescent="0.2">
      <c r="A514" s="368" t="str">
        <f>IF(OR(E514="00",E514=""),"",IF(OR(C514="3011.10",C514="3012.10",C514="3013.10"),"05",IF(OR(C514="3008.10",C514="3008.11"),"00",IF(C514="3003.10","07",IF(OR(G514="DBFH",G514="DBFH - BG"),"10",IF(G514="Hochschule Dual","25",IF(ISERROR(FIND("BGJ",F514)),IF(B514&gt;=99500,VLOOKUP(B514,Maske!$I$23:$J$79,2,FALSE),VLOOKUP($E514,Maske!$I$19:$J$23,2,FALSE)),"06")))))))</f>
        <v>00</v>
      </c>
      <c r="B514" s="369">
        <v>31717</v>
      </c>
      <c r="C514" s="370" t="s">
        <v>386</v>
      </c>
      <c r="D514" s="371" t="str">
        <f t="shared" ref="D514:D577" si="16">LEFT(C514,4)</f>
        <v>0332</v>
      </c>
      <c r="E514" s="371" t="str">
        <f t="shared" ref="E514:E577" si="17">MID(C514,6,2)</f>
        <v>12</v>
      </c>
      <c r="F514" s="372" t="s">
        <v>2100</v>
      </c>
      <c r="G514" s="368"/>
      <c r="H514" s="368">
        <v>9</v>
      </c>
      <c r="I514" s="368">
        <v>2.4</v>
      </c>
      <c r="J514" s="368">
        <v>12.7</v>
      </c>
      <c r="K514" s="368">
        <v>3</v>
      </c>
      <c r="L514" s="368" t="s">
        <v>243</v>
      </c>
      <c r="M514" s="368" t="s">
        <v>2180</v>
      </c>
      <c r="N514" s="368"/>
      <c r="O514" s="472"/>
    </row>
    <row r="515" spans="1:15" ht="12" customHeight="1" x14ac:dyDescent="0.2">
      <c r="A515" s="55" t="str">
        <f>IF(OR(E515="00",E515=""),"",IF(OR(C515="3011.10",C515="3012.10",C515="3013.10"),"05",IF(OR(C515="3008.10",C515="3008.11"),"00",IF(C515="3003.10","07",IF(OR(G515="DBFH",G515="DBFH - BG"),"10",IF(G515="Hochschule Dual","25",IF(ISERROR(FIND("BGJ",F515)),IF(B515&gt;=99500,VLOOKUP(B515,Maske!$I$23:$J$79,2,FALSE),VLOOKUP($E515,Maske!$I$19:$J$23,2,FALSE)),"06")))))))</f>
        <v>00</v>
      </c>
      <c r="B515" s="35">
        <v>31717</v>
      </c>
      <c r="C515" s="52" t="s">
        <v>529</v>
      </c>
      <c r="D515" s="53" t="str">
        <f t="shared" si="16"/>
        <v>0332</v>
      </c>
      <c r="E515" s="53" t="str">
        <f t="shared" si="17"/>
        <v>13</v>
      </c>
      <c r="F515" s="54" t="s">
        <v>2100</v>
      </c>
      <c r="G515" s="55"/>
      <c r="H515" s="55">
        <v>2.9</v>
      </c>
      <c r="I515" s="55">
        <v>0.7</v>
      </c>
      <c r="J515" s="55">
        <v>2.1</v>
      </c>
      <c r="K515" s="55">
        <v>0.7</v>
      </c>
      <c r="L515" s="55" t="s">
        <v>243</v>
      </c>
      <c r="M515" s="55" t="s">
        <v>2180</v>
      </c>
      <c r="N515" s="55"/>
      <c r="O515" s="454"/>
    </row>
    <row r="516" spans="1:15" ht="12" customHeight="1" x14ac:dyDescent="0.2">
      <c r="A516" s="55" t="str">
        <f>IF(OR(E516="00",E516=""),"",IF(OR(C516="3011.10",C516="3012.10",C516="3013.10"),"05",IF(OR(C516="3008.10",C516="3008.11"),"00",IF(C516="3003.10","07",IF(OR(G516="DBFH",G516="DBFH - BG"),"10",IF(G516="Hochschule Dual","25",IF(ISERROR(FIND("BGJ",F516)),IF(B516&gt;=99500,VLOOKUP(B516,Maske!$I$23:$J$79,2,FALSE),VLOOKUP($E516,Maske!$I$19:$J$23,2,FALSE)),"06")))))))</f>
        <v>00</v>
      </c>
      <c r="B516" s="35">
        <v>31329</v>
      </c>
      <c r="C516" s="52" t="s">
        <v>368</v>
      </c>
      <c r="D516" s="53" t="str">
        <f t="shared" si="16"/>
        <v>0333</v>
      </c>
      <c r="E516" s="53" t="str">
        <f t="shared" si="17"/>
        <v>11</v>
      </c>
      <c r="F516" s="54" t="s">
        <v>2101</v>
      </c>
      <c r="G516" s="55"/>
      <c r="H516" s="55">
        <v>13</v>
      </c>
      <c r="I516" s="55">
        <v>3</v>
      </c>
      <c r="J516" s="55">
        <v>12.7</v>
      </c>
      <c r="K516" s="55">
        <v>3</v>
      </c>
      <c r="L516" s="55" t="s">
        <v>243</v>
      </c>
      <c r="M516" s="55"/>
      <c r="N516" s="55"/>
      <c r="O516" s="454"/>
    </row>
    <row r="517" spans="1:15" ht="12" customHeight="1" x14ac:dyDescent="0.2">
      <c r="A517" s="368" t="str">
        <f>IF(OR(E517="00",E517=""),"",IF(OR(C517="3011.10",C517="3012.10",C517="3013.10"),"05",IF(OR(C517="3008.10",C517="3008.11"),"00",IF(C517="3003.10","07",IF(OR(G517="DBFH",G517="DBFH - BG"),"10",IF(G517="Hochschule Dual","25",IF(ISERROR(FIND("BGJ",F517)),IF(B517&gt;=99500,VLOOKUP(B517,Maske!$I$23:$J$79,2,FALSE),VLOOKUP($E517,Maske!$I$19:$J$23,2,FALSE)),"06")))))))</f>
        <v>00</v>
      </c>
      <c r="B517" s="369">
        <v>31333</v>
      </c>
      <c r="C517" s="370" t="s">
        <v>368</v>
      </c>
      <c r="D517" s="371" t="str">
        <f t="shared" si="16"/>
        <v>0333</v>
      </c>
      <c r="E517" s="371" t="str">
        <f t="shared" si="17"/>
        <v>11</v>
      </c>
      <c r="F517" s="372" t="s">
        <v>1213</v>
      </c>
      <c r="G517" s="368"/>
      <c r="H517" s="368">
        <v>13</v>
      </c>
      <c r="I517" s="368">
        <v>3</v>
      </c>
      <c r="J517" s="368">
        <v>12.7</v>
      </c>
      <c r="K517" s="368">
        <v>3</v>
      </c>
      <c r="L517" s="368" t="s">
        <v>243</v>
      </c>
      <c r="M517" s="368"/>
      <c r="O517" s="454"/>
    </row>
    <row r="518" spans="1:15" ht="12" customHeight="1" x14ac:dyDescent="0.2">
      <c r="A518" s="368" t="str">
        <f>IF(OR(E518="00",E518=""),"",IF(OR(C518="3011.10",C518="3012.10",C518="3013.10"),"05",IF(OR(C518="3008.10",C518="3008.11"),"00",IF(C518="3003.10","07",IF(OR(G518="DBFH",G518="DBFH - BG"),"10",IF(G518="Hochschule Dual","25",IF(ISERROR(FIND("BGJ",F518)),IF(B518&gt;=99500,VLOOKUP(B518,Maske!$I$23:$J$79,2,FALSE),VLOOKUP($E518,Maske!$I$19:$J$23,2,FALSE)),"06")))))))</f>
        <v>00</v>
      </c>
      <c r="B518" s="369">
        <v>31333</v>
      </c>
      <c r="C518" s="370" t="s">
        <v>387</v>
      </c>
      <c r="D518" s="371" t="str">
        <f t="shared" si="16"/>
        <v>0333</v>
      </c>
      <c r="E518" s="371" t="str">
        <f t="shared" si="17"/>
        <v>12</v>
      </c>
      <c r="F518" s="372" t="s">
        <v>1213</v>
      </c>
      <c r="G518" s="368"/>
      <c r="H518" s="368">
        <v>9</v>
      </c>
      <c r="I518" s="368">
        <v>2.4</v>
      </c>
      <c r="J518" s="368">
        <v>12.7</v>
      </c>
      <c r="K518" s="368">
        <v>3</v>
      </c>
      <c r="L518" s="368" t="s">
        <v>243</v>
      </c>
      <c r="M518" s="368"/>
      <c r="O518" s="454"/>
    </row>
    <row r="519" spans="1:15" ht="12" customHeight="1" x14ac:dyDescent="0.2">
      <c r="A519" s="368" t="str">
        <f>IF(OR(E519="00",E519=""),"",IF(OR(C519="3011.10",C519="3012.10",C519="3013.10"),"05",IF(OR(C519="3008.10",C519="3008.11"),"00",IF(C519="3003.10","07",IF(OR(G519="DBFH",G519="DBFH - BG"),"10",IF(G519="Hochschule Dual","25",IF(ISERROR(FIND("BGJ",F519)),IF(B519&gt;=99500,VLOOKUP(B519,Maske!$I$23:$J$79,2,FALSE),VLOOKUP($E519,Maske!$I$19:$J$23,2,FALSE)),"06")))))))</f>
        <v>00</v>
      </c>
      <c r="B519" s="369">
        <v>31333</v>
      </c>
      <c r="C519" s="370" t="s">
        <v>536</v>
      </c>
      <c r="D519" s="371" t="str">
        <f t="shared" si="16"/>
        <v>0333</v>
      </c>
      <c r="E519" s="371" t="str">
        <f t="shared" si="17"/>
        <v>13</v>
      </c>
      <c r="F519" s="372" t="s">
        <v>1213</v>
      </c>
      <c r="G519" s="368"/>
      <c r="H519" s="368">
        <v>2.9</v>
      </c>
      <c r="I519" s="368">
        <v>0.7</v>
      </c>
      <c r="J519" s="368">
        <v>2.1</v>
      </c>
      <c r="K519" s="368">
        <v>0.7</v>
      </c>
      <c r="L519" s="368" t="s">
        <v>243</v>
      </c>
      <c r="M519" s="368"/>
      <c r="O519" s="454"/>
    </row>
    <row r="520" spans="1:15" ht="12" customHeight="1" x14ac:dyDescent="0.2">
      <c r="A520" s="368" t="str">
        <f>IF(OR(E520="00",E520=""),"",IF(OR(C520="3011.10",C520="3012.10",C520="3013.10"),"05",IF(OR(C520="3008.10",C520="3008.11"),"00",IF(C520="3003.10","07",IF(OR(G520="DBFH",G520="DBFH - BG"),"10",IF(G520="Hochschule Dual","25",IF(ISERROR(FIND("BGJ",F520)),IF(B520&gt;=99500,VLOOKUP(B520,Maske!$I$23:$J$79,2,FALSE),VLOOKUP($E520,Maske!$I$19:$J$23,2,FALSE)),"06")))))))</f>
        <v>00</v>
      </c>
      <c r="B520" s="369">
        <v>31334</v>
      </c>
      <c r="C520" s="370" t="s">
        <v>369</v>
      </c>
      <c r="D520" s="371" t="str">
        <f t="shared" si="16"/>
        <v>0334</v>
      </c>
      <c r="E520" s="371" t="str">
        <f t="shared" si="17"/>
        <v>11</v>
      </c>
      <c r="F520" s="372" t="s">
        <v>1215</v>
      </c>
      <c r="G520" s="368"/>
      <c r="H520" s="368">
        <v>13</v>
      </c>
      <c r="I520" s="368">
        <v>3</v>
      </c>
      <c r="J520" s="368">
        <v>12.7</v>
      </c>
      <c r="K520" s="368">
        <v>3</v>
      </c>
      <c r="L520" s="368" t="s">
        <v>243</v>
      </c>
      <c r="M520" s="368"/>
      <c r="O520" s="454"/>
    </row>
    <row r="521" spans="1:15" ht="12" customHeight="1" x14ac:dyDescent="0.2">
      <c r="A521" s="368" t="str">
        <f>IF(OR(E521="00",E521=""),"",IF(OR(C521="3011.10",C521="3012.10",C521="3013.10"),"05",IF(OR(C521="3008.10",C521="3008.11"),"00",IF(C521="3003.10","07",IF(OR(G521="DBFH",G521="DBFH - BG"),"10",IF(G521="Hochschule Dual","25",IF(ISERROR(FIND("BGJ",F521)),IF(B521&gt;=99500,VLOOKUP(B521,Maske!$I$23:$J$79,2,FALSE),VLOOKUP($E521,Maske!$I$19:$J$23,2,FALSE)),"06")))))))</f>
        <v>00</v>
      </c>
      <c r="B521" s="369">
        <v>31334</v>
      </c>
      <c r="C521" s="370" t="s">
        <v>388</v>
      </c>
      <c r="D521" s="371" t="str">
        <f t="shared" si="16"/>
        <v>0334</v>
      </c>
      <c r="E521" s="371" t="str">
        <f t="shared" si="17"/>
        <v>12</v>
      </c>
      <c r="F521" s="372" t="s">
        <v>1215</v>
      </c>
      <c r="G521" s="368"/>
      <c r="H521" s="368">
        <v>9</v>
      </c>
      <c r="I521" s="368">
        <v>2.4</v>
      </c>
      <c r="J521" s="368">
        <v>12.7</v>
      </c>
      <c r="K521" s="368">
        <v>3</v>
      </c>
      <c r="L521" s="368" t="s">
        <v>243</v>
      </c>
      <c r="M521" s="368"/>
      <c r="O521" s="454"/>
    </row>
    <row r="522" spans="1:15" ht="12" customHeight="1" x14ac:dyDescent="0.2">
      <c r="A522" s="368" t="str">
        <f>IF(OR(E522="00",E522=""),"",IF(OR(C522="3011.10",C522="3012.10",C522="3013.10"),"05",IF(OR(C522="3008.10",C522="3008.11"),"00",IF(C522="3003.10","07",IF(OR(G522="DBFH",G522="DBFH - BG"),"10",IF(G522="Hochschule Dual","25",IF(ISERROR(FIND("BGJ",F522)),IF(B522&gt;=99500,VLOOKUP(B522,Maske!$I$23:$J$79,2,FALSE),VLOOKUP($E522,Maske!$I$19:$J$23,2,FALSE)),"06")))))))</f>
        <v>00</v>
      </c>
      <c r="B522" s="369">
        <v>31334</v>
      </c>
      <c r="C522" s="370" t="s">
        <v>535</v>
      </c>
      <c r="D522" s="371" t="str">
        <f t="shared" si="16"/>
        <v>0334</v>
      </c>
      <c r="E522" s="371" t="str">
        <f t="shared" si="17"/>
        <v>13</v>
      </c>
      <c r="F522" s="372" t="s">
        <v>1215</v>
      </c>
      <c r="G522" s="368"/>
      <c r="H522" s="368">
        <v>2.9</v>
      </c>
      <c r="I522" s="368">
        <v>0.7</v>
      </c>
      <c r="J522" s="368">
        <v>2.1</v>
      </c>
      <c r="K522" s="368">
        <v>0.7</v>
      </c>
      <c r="L522" s="368" t="s">
        <v>243</v>
      </c>
      <c r="M522" s="368"/>
      <c r="O522" s="454"/>
    </row>
    <row r="523" spans="1:15" ht="12" customHeight="1" x14ac:dyDescent="0.2">
      <c r="A523" s="368" t="str">
        <f>IF(OR(E523="00",E523=""),"",IF(OR(C523="3011.10",C523="3012.10",C523="3013.10"),"05",IF(OR(C523="3008.10",C523="3008.11"),"00",IF(C523="3003.10","07",IF(OR(G523="DBFH",G523="DBFH - BG"),"10",IF(G523="Hochschule Dual","25",IF(ISERROR(FIND("BGJ",F523)),IF(B523&gt;=99500,VLOOKUP(B523,Maske!$I$23:$J$79,2,FALSE),VLOOKUP($E523,Maske!$I$19:$J$23,2,FALSE)),"06")))))))</f>
        <v>00</v>
      </c>
      <c r="B523" s="369">
        <v>31351</v>
      </c>
      <c r="C523" s="370" t="s">
        <v>369</v>
      </c>
      <c r="D523" s="371" t="str">
        <f t="shared" si="16"/>
        <v>0334</v>
      </c>
      <c r="E523" s="371" t="str">
        <f t="shared" si="17"/>
        <v>11</v>
      </c>
      <c r="F523" s="372" t="s">
        <v>1219</v>
      </c>
      <c r="G523" s="368"/>
      <c r="H523" s="368">
        <v>13</v>
      </c>
      <c r="I523" s="368">
        <v>3</v>
      </c>
      <c r="J523" s="368">
        <v>12.7</v>
      </c>
      <c r="K523" s="368">
        <v>3</v>
      </c>
      <c r="L523" s="368" t="s">
        <v>243</v>
      </c>
      <c r="M523" s="368"/>
      <c r="O523" s="454"/>
    </row>
    <row r="524" spans="1:15" ht="12" customHeight="1" x14ac:dyDescent="0.2">
      <c r="A524" s="368" t="str">
        <f>IF(OR(E524="00",E524=""),"",IF(OR(C524="3011.10",C524="3012.10",C524="3013.10"),"05",IF(OR(C524="3008.10",C524="3008.11"),"00",IF(C524="3003.10","07",IF(OR(G524="DBFH",G524="DBFH - BG"),"10",IF(G524="Hochschule Dual","25",IF(ISERROR(FIND("BGJ",F524)),IF(B524&gt;=99500,VLOOKUP(B524,Maske!$I$23:$J$79,2,FALSE),VLOOKUP($E524,Maske!$I$19:$J$23,2,FALSE)),"06")))))))</f>
        <v>00</v>
      </c>
      <c r="B524" s="369">
        <v>31335</v>
      </c>
      <c r="C524" s="370" t="s">
        <v>370</v>
      </c>
      <c r="D524" s="371" t="str">
        <f t="shared" si="16"/>
        <v>0335</v>
      </c>
      <c r="E524" s="371" t="str">
        <f t="shared" si="17"/>
        <v>11</v>
      </c>
      <c r="F524" s="372" t="s">
        <v>1216</v>
      </c>
      <c r="G524" s="368"/>
      <c r="H524" s="368">
        <v>13</v>
      </c>
      <c r="I524" s="368">
        <v>3</v>
      </c>
      <c r="J524" s="368">
        <v>12.7</v>
      </c>
      <c r="K524" s="368">
        <v>3</v>
      </c>
      <c r="L524" s="368" t="s">
        <v>243</v>
      </c>
      <c r="M524" s="368"/>
      <c r="O524" s="454"/>
    </row>
    <row r="525" spans="1:15" ht="12" customHeight="1" x14ac:dyDescent="0.2">
      <c r="A525" s="368" t="str">
        <f>IF(OR(E525="00",E525=""),"",IF(OR(C525="3011.10",C525="3012.10",C525="3013.10"),"05",IF(OR(C525="3008.10",C525="3008.11"),"00",IF(C525="3003.10","07",IF(OR(G525="DBFH",G525="DBFH - BG"),"10",IF(G525="Hochschule Dual","25",IF(ISERROR(FIND("BGJ",F525)),IF(B525&gt;=99500,VLOOKUP(B525,Maske!$I$23:$J$79,2,FALSE),VLOOKUP($E525,Maske!$I$19:$J$23,2,FALSE)),"06")))))))</f>
        <v>00</v>
      </c>
      <c r="B525" s="369">
        <v>31335</v>
      </c>
      <c r="C525" s="370" t="s">
        <v>389</v>
      </c>
      <c r="D525" s="371" t="str">
        <f t="shared" si="16"/>
        <v>0335</v>
      </c>
      <c r="E525" s="371" t="str">
        <f t="shared" si="17"/>
        <v>12</v>
      </c>
      <c r="F525" s="372" t="s">
        <v>1216</v>
      </c>
      <c r="G525" s="368"/>
      <c r="H525" s="368">
        <v>9</v>
      </c>
      <c r="I525" s="368">
        <v>2.4</v>
      </c>
      <c r="J525" s="368">
        <v>12.7</v>
      </c>
      <c r="K525" s="368">
        <v>3</v>
      </c>
      <c r="L525" s="368" t="s">
        <v>243</v>
      </c>
      <c r="M525" s="368"/>
      <c r="O525" s="454"/>
    </row>
    <row r="526" spans="1:15" ht="12" customHeight="1" x14ac:dyDescent="0.2">
      <c r="A526" s="368" t="str">
        <f>IF(OR(E526="00",E526=""),"",IF(OR(C526="3011.10",C526="3012.10",C526="3013.10"),"05",IF(OR(C526="3008.10",C526="3008.11"),"00",IF(C526="3003.10","07",IF(OR(G526="DBFH",G526="DBFH - BG"),"10",IF(G526="Hochschule Dual","25",IF(ISERROR(FIND("BGJ",F526)),IF(B526&gt;=99500,VLOOKUP(B526,Maske!$I$23:$J$79,2,FALSE),VLOOKUP($E526,Maske!$I$19:$J$23,2,FALSE)),"06")))))))</f>
        <v>00</v>
      </c>
      <c r="B526" s="369">
        <v>31335</v>
      </c>
      <c r="C526" s="370" t="s">
        <v>534</v>
      </c>
      <c r="D526" s="371" t="str">
        <f t="shared" si="16"/>
        <v>0335</v>
      </c>
      <c r="E526" s="371" t="str">
        <f t="shared" si="17"/>
        <v>13</v>
      </c>
      <c r="F526" s="372" t="s">
        <v>1216</v>
      </c>
      <c r="G526" s="368"/>
      <c r="H526" s="368">
        <v>2.9</v>
      </c>
      <c r="I526" s="368">
        <v>0.7</v>
      </c>
      <c r="J526" s="368">
        <v>2.1</v>
      </c>
      <c r="K526" s="368">
        <v>0.7</v>
      </c>
      <c r="L526" s="368" t="s">
        <v>243</v>
      </c>
      <c r="M526" s="368"/>
      <c r="O526" s="454"/>
    </row>
    <row r="527" spans="1:15" ht="12" customHeight="1" x14ac:dyDescent="0.2">
      <c r="A527" s="55" t="str">
        <f>IF(OR(E527="00",E527=""),"",IF(OR(C527="3011.10",C527="3012.10",C527="3013.10"),"05",IF(OR(C527="3008.10",C527="3008.11"),"00",IF(C527="3003.10","07",IF(OR(G527="DBFH",G527="DBFH - BG"),"10",IF(G527="Hochschule Dual","25",IF(ISERROR(FIND("BGJ",F527)),IF(B527&gt;=99500,VLOOKUP(B527,Maske!$I$23:$J$79,2,FALSE),VLOOKUP($E527,Maske!$I$19:$J$23,2,FALSE)),"06")))))))</f>
        <v>00</v>
      </c>
      <c r="B527" s="35">
        <v>31336</v>
      </c>
      <c r="C527" s="52" t="s">
        <v>371</v>
      </c>
      <c r="D527" s="53" t="str">
        <f t="shared" si="16"/>
        <v>0336</v>
      </c>
      <c r="E527" s="53" t="str">
        <f t="shared" si="17"/>
        <v>11</v>
      </c>
      <c r="F527" s="54" t="s">
        <v>2098</v>
      </c>
      <c r="G527" s="55"/>
      <c r="H527" s="55">
        <v>13</v>
      </c>
      <c r="I527" s="55">
        <v>3</v>
      </c>
      <c r="J527" s="55">
        <v>12.7</v>
      </c>
      <c r="K527" s="55">
        <v>3</v>
      </c>
      <c r="L527" s="55" t="s">
        <v>243</v>
      </c>
      <c r="M527" s="55" t="s">
        <v>2181</v>
      </c>
      <c r="N527" s="55"/>
      <c r="O527" s="454"/>
    </row>
    <row r="528" spans="1:15" ht="12" customHeight="1" x14ac:dyDescent="0.2">
      <c r="A528" s="55" t="str">
        <f>IF(OR(E528="00",E528=""),"",IF(OR(C528="3011.10",C528="3012.10",C528="3013.10"),"05",IF(OR(C528="3008.10",C528="3008.11"),"00",IF(C528="3003.10","07",IF(OR(G528="DBFH",G528="DBFH - BG"),"10",IF(G528="Hochschule Dual","25",IF(ISERROR(FIND("BGJ",F528)),IF(B528&gt;=99500,VLOOKUP(B528,Maske!$I$23:$J$79,2,FALSE),VLOOKUP($E528,Maske!$I$19:$J$23,2,FALSE)),"06")))))))</f>
        <v>00</v>
      </c>
      <c r="B528" s="35">
        <v>31336</v>
      </c>
      <c r="C528" s="52" t="s">
        <v>390</v>
      </c>
      <c r="D528" s="53" t="str">
        <f t="shared" si="16"/>
        <v>0336</v>
      </c>
      <c r="E528" s="53" t="str">
        <f t="shared" si="17"/>
        <v>12</v>
      </c>
      <c r="F528" s="54" t="s">
        <v>2098</v>
      </c>
      <c r="G528" s="55"/>
      <c r="H528" s="55">
        <v>9</v>
      </c>
      <c r="I528" s="55">
        <v>2.4</v>
      </c>
      <c r="J528" s="55">
        <v>12.7</v>
      </c>
      <c r="K528" s="55">
        <v>3</v>
      </c>
      <c r="L528" s="55" t="s">
        <v>243</v>
      </c>
      <c r="M528" s="55"/>
      <c r="N528" s="55"/>
      <c r="O528" s="454"/>
    </row>
    <row r="529" spans="1:15" ht="12" customHeight="1" x14ac:dyDescent="0.2">
      <c r="A529" s="55" t="str">
        <f>IF(OR(E529="00",E529=""),"",IF(OR(C529="3011.10",C529="3012.10",C529="3013.10"),"05",IF(OR(C529="3008.10",C529="3008.11"),"00",IF(C529="3003.10","07",IF(OR(G529="DBFH",G529="DBFH - BG"),"10",IF(G529="Hochschule Dual","25",IF(ISERROR(FIND("BGJ",F529)),IF(B529&gt;=99500,VLOOKUP(B529,Maske!$I$23:$J$79,2,FALSE),VLOOKUP($E529,Maske!$I$19:$J$23,2,FALSE)),"06")))))))</f>
        <v>00</v>
      </c>
      <c r="B529" s="35">
        <v>31336</v>
      </c>
      <c r="C529" s="52" t="s">
        <v>533</v>
      </c>
      <c r="D529" s="53" t="str">
        <f t="shared" si="16"/>
        <v>0336</v>
      </c>
      <c r="E529" s="53" t="str">
        <f t="shared" si="17"/>
        <v>13</v>
      </c>
      <c r="F529" s="54" t="s">
        <v>2098</v>
      </c>
      <c r="G529" s="55"/>
      <c r="H529" s="55">
        <v>2.9</v>
      </c>
      <c r="I529" s="55">
        <v>0.7</v>
      </c>
      <c r="J529" s="55">
        <v>2.1</v>
      </c>
      <c r="K529" s="55">
        <v>0.7</v>
      </c>
      <c r="L529" s="55" t="s">
        <v>243</v>
      </c>
      <c r="M529" s="55"/>
      <c r="N529" s="55"/>
      <c r="O529" s="454"/>
    </row>
    <row r="530" spans="1:15" s="217" customFormat="1" ht="12" customHeight="1" x14ac:dyDescent="0.2">
      <c r="A530" s="55" t="str">
        <f>IF(OR(E530="00",E530=""),"",IF(OR(C530="3011.10",C530="3012.10",C530="3013.10"),"05",IF(OR(C530="3008.10",C530="3008.11"),"00",IF(C530="3003.10","07",IF(OR(G530="DBFH",G530="DBFH - BG"),"10",IF(G530="Hochschule Dual","25",IF(ISERROR(FIND("BGJ",F530)),IF(B530&gt;=99500,VLOOKUP(B530,Maske!$I$23:$J$79,2,FALSE),VLOOKUP($E530,Maske!$I$19:$J$23,2,FALSE)),"06")))))))</f>
        <v>00</v>
      </c>
      <c r="B530" s="35">
        <v>31337</v>
      </c>
      <c r="C530" s="52" t="s">
        <v>371</v>
      </c>
      <c r="D530" s="53" t="str">
        <f t="shared" si="16"/>
        <v>0336</v>
      </c>
      <c r="E530" s="53" t="str">
        <f t="shared" si="17"/>
        <v>11</v>
      </c>
      <c r="F530" s="54" t="s">
        <v>2099</v>
      </c>
      <c r="G530" s="55"/>
      <c r="H530" s="55">
        <v>13</v>
      </c>
      <c r="I530" s="55">
        <v>3</v>
      </c>
      <c r="J530" s="55">
        <v>12.7</v>
      </c>
      <c r="K530" s="55">
        <v>3</v>
      </c>
      <c r="L530" s="55" t="s">
        <v>243</v>
      </c>
      <c r="M530" s="55" t="s">
        <v>2181</v>
      </c>
      <c r="N530" s="55"/>
      <c r="O530" s="459"/>
    </row>
    <row r="531" spans="1:15" ht="12" customHeight="1" x14ac:dyDescent="0.2">
      <c r="A531" s="55" t="str">
        <f>IF(OR(E531="00",E531=""),"",IF(OR(C531="3011.10",C531="3012.10",C531="3013.10"),"05",IF(OR(C531="3008.10",C531="3008.11"),"00",IF(C531="3003.10","07",IF(OR(G531="DBFH",G531="DBFH - BG"),"10",IF(G531="Hochschule Dual","25",IF(ISERROR(FIND("BGJ",F531)),IF(B531&gt;=99500,VLOOKUP(B531,Maske!$I$23:$J$79,2,FALSE),VLOOKUP($E531,Maske!$I$19:$J$23,2,FALSE)),"06")))))))</f>
        <v>00</v>
      </c>
      <c r="B531" s="35">
        <v>31337</v>
      </c>
      <c r="C531" s="52" t="s">
        <v>390</v>
      </c>
      <c r="D531" s="53" t="str">
        <f t="shared" si="16"/>
        <v>0336</v>
      </c>
      <c r="E531" s="53" t="str">
        <f t="shared" si="17"/>
        <v>12</v>
      </c>
      <c r="F531" s="54" t="s">
        <v>2099</v>
      </c>
      <c r="G531" s="55"/>
      <c r="H531" s="55">
        <v>9</v>
      </c>
      <c r="I531" s="55">
        <v>2.4</v>
      </c>
      <c r="J531" s="55">
        <v>12.7</v>
      </c>
      <c r="K531" s="55">
        <v>3</v>
      </c>
      <c r="L531" s="55" t="s">
        <v>243</v>
      </c>
      <c r="M531" s="55"/>
      <c r="N531" s="55"/>
      <c r="O531" s="454"/>
    </row>
    <row r="532" spans="1:15" ht="12" customHeight="1" x14ac:dyDescent="0.2">
      <c r="A532" s="55" t="str">
        <f>IF(OR(E532="00",E532=""),"",IF(OR(C532="3011.10",C532="3012.10",C532="3013.10"),"05",IF(OR(C532="3008.10",C532="3008.11"),"00",IF(C532="3003.10","07",IF(OR(G532="DBFH",G532="DBFH - BG"),"10",IF(G532="Hochschule Dual","25",IF(ISERROR(FIND("BGJ",F532)),IF(B532&gt;=99500,VLOOKUP(B532,Maske!$I$23:$J$79,2,FALSE),VLOOKUP($E532,Maske!$I$19:$J$23,2,FALSE)),"06")))))))</f>
        <v>00</v>
      </c>
      <c r="B532" s="35">
        <v>31337</v>
      </c>
      <c r="C532" s="52" t="s">
        <v>533</v>
      </c>
      <c r="D532" s="53" t="str">
        <f t="shared" si="16"/>
        <v>0336</v>
      </c>
      <c r="E532" s="53" t="str">
        <f t="shared" si="17"/>
        <v>13</v>
      </c>
      <c r="F532" s="54" t="s">
        <v>2099</v>
      </c>
      <c r="G532" s="55"/>
      <c r="H532" s="55">
        <v>2.9</v>
      </c>
      <c r="I532" s="55">
        <v>0.7</v>
      </c>
      <c r="J532" s="55">
        <v>2.1</v>
      </c>
      <c r="K532" s="55">
        <v>0.7</v>
      </c>
      <c r="L532" s="55" t="s">
        <v>243</v>
      </c>
      <c r="M532" s="55"/>
      <c r="N532" s="55"/>
      <c r="O532" s="454"/>
    </row>
    <row r="533" spans="1:15" ht="12" customHeight="1" x14ac:dyDescent="0.2">
      <c r="A533" s="368" t="str">
        <f>IF(OR(E533="00",E533=""),"",IF(OR(C533="3011.10",C533="3012.10",C533="3013.10"),"05",IF(OR(C533="3008.10",C533="3008.11"),"00",IF(C533="3003.10","07",IF(OR(G533="DBFH",G533="DBFH - BG"),"10",IF(G533="Hochschule Dual","25",IF(ISERROR(FIND("BGJ",F533)),IF(B533&gt;=99500,VLOOKUP(B533,Maske!$I$23:$J$79,2,FALSE),VLOOKUP($E533,Maske!$I$19:$J$23,2,FALSE)),"06")))))))</f>
        <v>00</v>
      </c>
      <c r="B533" s="369">
        <v>31338</v>
      </c>
      <c r="C533" s="370" t="s">
        <v>374</v>
      </c>
      <c r="D533" s="371" t="str">
        <f t="shared" si="16"/>
        <v>0338</v>
      </c>
      <c r="E533" s="371" t="str">
        <f t="shared" si="17"/>
        <v>11</v>
      </c>
      <c r="F533" s="372" t="s">
        <v>1217</v>
      </c>
      <c r="G533" s="368"/>
      <c r="H533" s="368">
        <v>13</v>
      </c>
      <c r="I533" s="368">
        <v>3</v>
      </c>
      <c r="J533" s="368">
        <v>12.7</v>
      </c>
      <c r="K533" s="368">
        <v>3</v>
      </c>
      <c r="L533" s="368" t="s">
        <v>243</v>
      </c>
      <c r="M533" s="368"/>
      <c r="N533" s="449"/>
      <c r="O533" s="454"/>
    </row>
    <row r="534" spans="1:15" ht="12" customHeight="1" x14ac:dyDescent="0.2">
      <c r="A534" s="368" t="str">
        <f>IF(OR(E534="00",E534=""),"",IF(OR(C534="3011.10",C534="3012.10",C534="3013.10"),"05",IF(OR(C534="3008.10",C534="3008.11"),"00",IF(C534="3003.10","07",IF(OR(G534="DBFH",G534="DBFH - BG"),"10",IF(G534="Hochschule Dual","25",IF(ISERROR(FIND("BGJ",F534)),IF(B534&gt;=99500,VLOOKUP(B534,Maske!$I$23:$J$79,2,FALSE),VLOOKUP($E534,Maske!$I$19:$J$23,2,FALSE)),"06")))))))</f>
        <v>00</v>
      </c>
      <c r="B534" s="369">
        <v>31338</v>
      </c>
      <c r="C534" s="370" t="s">
        <v>391</v>
      </c>
      <c r="D534" s="371" t="str">
        <f t="shared" si="16"/>
        <v>0338</v>
      </c>
      <c r="E534" s="371" t="str">
        <f t="shared" si="17"/>
        <v>12</v>
      </c>
      <c r="F534" s="372" t="s">
        <v>1217</v>
      </c>
      <c r="G534" s="368"/>
      <c r="H534" s="368">
        <v>9</v>
      </c>
      <c r="I534" s="368">
        <v>2.4</v>
      </c>
      <c r="J534" s="368">
        <v>12.7</v>
      </c>
      <c r="K534" s="368">
        <v>3</v>
      </c>
      <c r="L534" s="368" t="s">
        <v>243</v>
      </c>
      <c r="M534" s="368"/>
      <c r="O534" s="454"/>
    </row>
    <row r="535" spans="1:15" s="180" customFormat="1" x14ac:dyDescent="0.2">
      <c r="A535" s="368" t="str">
        <f>IF(OR(E535="00",E535=""),"",IF(OR(C535="3011.10",C535="3012.10",C535="3013.10"),"05",IF(OR(C535="3008.10",C535="3008.11"),"00",IF(C535="3003.10","07",IF(OR(G535="DBFH",G535="DBFH - BG"),"10",IF(G535="Hochschule Dual","25",IF(ISERROR(FIND("BGJ",F535)),IF(B535&gt;=99500,VLOOKUP(B535,Maske!$I$23:$J$79,2,FALSE),VLOOKUP($E535,Maske!$I$19:$J$23,2,FALSE)),"06")))))))</f>
        <v>00</v>
      </c>
      <c r="B535" s="369">
        <v>31338</v>
      </c>
      <c r="C535" s="370" t="s">
        <v>532</v>
      </c>
      <c r="D535" s="371" t="str">
        <f t="shared" si="16"/>
        <v>0338</v>
      </c>
      <c r="E535" s="371" t="str">
        <f t="shared" si="17"/>
        <v>13</v>
      </c>
      <c r="F535" s="372" t="s">
        <v>1217</v>
      </c>
      <c r="G535" s="368"/>
      <c r="H535" s="368">
        <v>2.9</v>
      </c>
      <c r="I535" s="368">
        <v>0.7</v>
      </c>
      <c r="J535" s="368">
        <v>2.1</v>
      </c>
      <c r="K535" s="368">
        <v>0.7</v>
      </c>
      <c r="L535" s="368" t="s">
        <v>243</v>
      </c>
      <c r="M535" s="368"/>
      <c r="N535" s="368"/>
      <c r="O535" s="460"/>
    </row>
    <row r="536" spans="1:15" s="180" customFormat="1" ht="12" customHeight="1" x14ac:dyDescent="0.2">
      <c r="A536" s="368" t="str">
        <f>IF(OR(E536="00",E536=""),"",IF(OR(C536="3011.10",C536="3012.10",C536="3013.10"),"05",IF(OR(C536="3008.10",C536="3008.11"),"00",IF(C536="3003.10","07",IF(OR(G536="DBFH",G536="DBFH - BG"),"10",IF(G536="Hochschule Dual","25",IF(ISERROR(FIND("BGJ",F536)),IF(B536&gt;=99500,VLOOKUP(B536,Maske!$I$23:$J$79,2,FALSE),VLOOKUP($E536,Maske!$I$19:$J$23,2,FALSE)),"06")))))))</f>
        <v>00</v>
      </c>
      <c r="B536" s="369">
        <v>31352</v>
      </c>
      <c r="C536" s="370" t="s">
        <v>374</v>
      </c>
      <c r="D536" s="371" t="str">
        <f t="shared" si="16"/>
        <v>0338</v>
      </c>
      <c r="E536" s="371" t="str">
        <f t="shared" si="17"/>
        <v>11</v>
      </c>
      <c r="F536" s="372" t="s">
        <v>1218</v>
      </c>
      <c r="G536" s="368"/>
      <c r="H536" s="368">
        <v>13</v>
      </c>
      <c r="I536" s="368">
        <v>3</v>
      </c>
      <c r="J536" s="368">
        <v>12.7</v>
      </c>
      <c r="K536" s="368">
        <v>3</v>
      </c>
      <c r="L536" s="368" t="s">
        <v>243</v>
      </c>
      <c r="M536" s="368"/>
      <c r="N536" s="368"/>
      <c r="O536" s="460"/>
    </row>
    <row r="537" spans="1:15" s="461" customFormat="1" x14ac:dyDescent="0.2">
      <c r="A537" s="368" t="str">
        <f>IF(OR(E537="00",E537=""),"",IF(OR(C537="3011.10",C537="3012.10",C537="3013.10"),"05",IF(OR(C537="3008.10",C537="3008.11"),"00",IF(C537="3003.10","07",IF(OR(G537="DBFH",G537="DBFH - BG"),"10",IF(G537="Hochschule Dual","25",IF(ISERROR(FIND("BGJ",F537)),IF(B537&gt;=99500,VLOOKUP(B537,Maske!$I$23:$J$79,2,FALSE),VLOOKUP($E537,Maske!$I$19:$J$23,2,FALSE)),"06")))))))</f>
        <v>00</v>
      </c>
      <c r="B537" s="369">
        <v>31329</v>
      </c>
      <c r="C537" s="370" t="s">
        <v>2296</v>
      </c>
      <c r="D537" s="371" t="str">
        <f t="shared" si="16"/>
        <v>0339</v>
      </c>
      <c r="E537" s="371" t="str">
        <f t="shared" si="17"/>
        <v>12</v>
      </c>
      <c r="F537" s="372" t="s">
        <v>2101</v>
      </c>
      <c r="G537" s="368"/>
      <c r="H537" s="368">
        <v>9</v>
      </c>
      <c r="I537" s="368">
        <v>2.4</v>
      </c>
      <c r="J537" s="368">
        <v>12.7</v>
      </c>
      <c r="K537" s="368">
        <v>3</v>
      </c>
      <c r="L537" s="368" t="s">
        <v>243</v>
      </c>
      <c r="M537" s="368" t="s">
        <v>2295</v>
      </c>
      <c r="N537" s="368"/>
      <c r="O537" s="460"/>
    </row>
    <row r="538" spans="1:15" s="461" customFormat="1" x14ac:dyDescent="0.2">
      <c r="A538" s="55" t="str">
        <f>IF(OR(E538="00",E538=""),"",IF(OR(C538="3011.10",C538="3012.10",C538="3013.10"),"05",IF(OR(C538="3008.10",C538="3008.11"),"00",IF(C538="3003.10","07",IF(OR(G538="DBFH",G538="DBFH - BG"),"10",IF(G538="Hochschule Dual","25",IF(ISERROR(FIND("BGJ",F538)),IF(B538&gt;=99500,VLOOKUP(B538,Maske!$I$23:$J$79,2,FALSE),VLOOKUP($E538,Maske!$I$19:$J$23,2,FALSE)),"06")))))))</f>
        <v>00</v>
      </c>
      <c r="B538" s="35">
        <v>31329</v>
      </c>
      <c r="C538" s="52" t="s">
        <v>2323</v>
      </c>
      <c r="D538" s="53" t="str">
        <f t="shared" si="16"/>
        <v>0339</v>
      </c>
      <c r="E538" s="53" t="str">
        <f t="shared" si="17"/>
        <v>13</v>
      </c>
      <c r="F538" s="54" t="s">
        <v>2101</v>
      </c>
      <c r="G538" s="55"/>
      <c r="H538" s="55">
        <v>2.9</v>
      </c>
      <c r="I538" s="55">
        <v>0.7</v>
      </c>
      <c r="J538" s="55">
        <v>2.1</v>
      </c>
      <c r="K538" s="55">
        <v>0.7</v>
      </c>
      <c r="L538" s="55" t="s">
        <v>243</v>
      </c>
      <c r="M538" s="55" t="s">
        <v>2295</v>
      </c>
      <c r="N538" s="55"/>
      <c r="O538" s="460"/>
    </row>
    <row r="539" spans="1:15" s="461" customFormat="1" x14ac:dyDescent="0.2">
      <c r="A539" s="368" t="str">
        <f>IF(OR(E539="00",E539=""),"",IF(OR(C539="3011.10",C539="3012.10",C539="3013.10"),"05",IF(OR(C539="3008.10",C539="3008.11"),"00",IF(C539="3003.10","07",IF(OR(G539="DBFH",G539="DBFH - BG"),"10",IF(G539="Hochschule Dual","25",IF(ISERROR(FIND("BGJ",F539)),IF(B539&gt;=99500,VLOOKUP(B539,Maske!$I$23:$J$79,2,FALSE),VLOOKUP($E539,Maske!$I$19:$J$23,2,FALSE)),"06")))))))</f>
        <v>00</v>
      </c>
      <c r="B539" s="369">
        <v>31342</v>
      </c>
      <c r="C539" s="370" t="s">
        <v>375</v>
      </c>
      <c r="D539" s="371" t="str">
        <f t="shared" si="16"/>
        <v>0340</v>
      </c>
      <c r="E539" s="371" t="str">
        <f t="shared" si="17"/>
        <v>11</v>
      </c>
      <c r="F539" s="372" t="s">
        <v>1369</v>
      </c>
      <c r="G539" s="368"/>
      <c r="H539" s="368">
        <v>13</v>
      </c>
      <c r="I539" s="368">
        <v>3</v>
      </c>
      <c r="J539" s="368">
        <v>12.7</v>
      </c>
      <c r="K539" s="368">
        <v>3</v>
      </c>
      <c r="L539" s="368" t="s">
        <v>243</v>
      </c>
      <c r="M539" s="368"/>
      <c r="N539" s="368"/>
      <c r="O539" s="460"/>
    </row>
    <row r="540" spans="1:15" s="461" customFormat="1" x14ac:dyDescent="0.2">
      <c r="A540" s="368" t="str">
        <f>IF(OR(E540="00",E540=""),"",IF(OR(C540="3011.10",C540="3012.10",C540="3013.10"),"05",IF(OR(C540="3008.10",C540="3008.11"),"00",IF(C540="3003.10","07",IF(OR(G540="DBFH",G540="DBFH - BG"),"10",IF(G540="Hochschule Dual","25",IF(ISERROR(FIND("BGJ",F540)),IF(B540&gt;=99500,VLOOKUP(B540,Maske!$I$23:$J$79,2,FALSE),VLOOKUP($E540,Maske!$I$19:$J$23,2,FALSE)),"06")))))))</f>
        <v>00</v>
      </c>
      <c r="B540" s="369">
        <v>31342</v>
      </c>
      <c r="C540" s="370" t="s">
        <v>392</v>
      </c>
      <c r="D540" s="371" t="str">
        <f t="shared" si="16"/>
        <v>0340</v>
      </c>
      <c r="E540" s="371" t="str">
        <f t="shared" si="17"/>
        <v>12</v>
      </c>
      <c r="F540" s="372" t="s">
        <v>1369</v>
      </c>
      <c r="G540" s="368"/>
      <c r="H540" s="368">
        <v>9</v>
      </c>
      <c r="I540" s="368">
        <v>2.4</v>
      </c>
      <c r="J540" s="368">
        <v>12.7</v>
      </c>
      <c r="K540" s="368">
        <v>3</v>
      </c>
      <c r="L540" s="368" t="s">
        <v>243</v>
      </c>
      <c r="M540" s="368"/>
      <c r="N540" s="368"/>
      <c r="O540" s="460"/>
    </row>
    <row r="541" spans="1:15" s="218" customFormat="1" x14ac:dyDescent="0.2">
      <c r="A541" s="368" t="str">
        <f>IF(OR(E541="00",E541=""),"",IF(OR(C541="3011.10",C541="3012.10",C541="3013.10"),"05",IF(OR(C541="3008.10",C541="3008.11"),"00",IF(C541="3003.10","07",IF(OR(G541="DBFH",G541="DBFH - BG"),"10",IF(G541="Hochschule Dual","25",IF(ISERROR(FIND("BGJ",F541)),IF(B541&gt;=99500,VLOOKUP(B541,Maske!$I$23:$J$79,2,FALSE),VLOOKUP($E541,Maske!$I$19:$J$23,2,FALSE)),"06")))))))</f>
        <v>00</v>
      </c>
      <c r="B541" s="369">
        <v>31342</v>
      </c>
      <c r="C541" s="370" t="s">
        <v>531</v>
      </c>
      <c r="D541" s="371" t="str">
        <f t="shared" si="16"/>
        <v>0340</v>
      </c>
      <c r="E541" s="371" t="str">
        <f t="shared" si="17"/>
        <v>13</v>
      </c>
      <c r="F541" s="372" t="s">
        <v>1369</v>
      </c>
      <c r="G541" s="368"/>
      <c r="H541" s="368">
        <v>2.9</v>
      </c>
      <c r="I541" s="368">
        <v>0.7</v>
      </c>
      <c r="J541" s="368">
        <v>2.1</v>
      </c>
      <c r="K541" s="368">
        <v>0.7</v>
      </c>
      <c r="L541" s="368" t="s">
        <v>243</v>
      </c>
      <c r="M541" s="368"/>
      <c r="N541" s="368"/>
      <c r="O541" s="459"/>
    </row>
    <row r="542" spans="1:15" s="461" customFormat="1" x14ac:dyDescent="0.2">
      <c r="A542" s="368" t="str">
        <f>IF(OR(E542="00",E542=""),"",IF(OR(C542="3011.10",C542="3012.10",C542="3013.10"),"05",IF(OR(C542="3008.10",C542="3008.11"),"00",IF(C542="3003.10","07",IF(OR(G542="DBFH",G542="DBFH - BG"),"10",IF(G542="Hochschule Dual","25",IF(ISERROR(FIND("BGJ",F542)),IF(B542&gt;=99500,VLOOKUP(B542,Maske!$I$23:$J$79,2,FALSE),VLOOKUP($E542,Maske!$I$19:$J$23,2,FALSE)),"06")))))))</f>
        <v>00</v>
      </c>
      <c r="B542" s="369">
        <v>31330</v>
      </c>
      <c r="C542" s="370" t="s">
        <v>1445</v>
      </c>
      <c r="D542" s="371" t="str">
        <f t="shared" si="16"/>
        <v>0351</v>
      </c>
      <c r="E542" s="371" t="str">
        <f t="shared" si="17"/>
        <v>12</v>
      </c>
      <c r="F542" s="372" t="s">
        <v>1214</v>
      </c>
      <c r="G542" s="368" t="s">
        <v>1951</v>
      </c>
      <c r="H542" s="368">
        <v>9</v>
      </c>
      <c r="I542" s="368">
        <v>5</v>
      </c>
      <c r="J542" s="368">
        <v>12.7</v>
      </c>
      <c r="K542" s="368">
        <v>8.1</v>
      </c>
      <c r="L542" s="368" t="s">
        <v>243</v>
      </c>
      <c r="M542" s="368"/>
      <c r="N542" s="368" t="s">
        <v>1784</v>
      </c>
      <c r="O542" s="460"/>
    </row>
    <row r="543" spans="1:15" s="180" customFormat="1" ht="12" customHeight="1" x14ac:dyDescent="0.2">
      <c r="A543" s="368" t="str">
        <f>IF(OR(E543="00",E543=""),"",IF(OR(C543="3011.10",C543="3012.10",C543="3013.10"),"05",IF(OR(C543="3008.10",C543="3008.11"),"00",IF(C543="3003.10","07",IF(OR(G543="DBFH",G543="DBFH - BG"),"10",IF(G543="Hochschule Dual","25",IF(ISERROR(FIND("BGJ",F543)),IF(B543&gt;=99500,VLOOKUP(B543,Maske!$I$23:$J$79,2,FALSE),VLOOKUP($E543,Maske!$I$19:$J$23,2,FALSE)),"06")))))))</f>
        <v>00</v>
      </c>
      <c r="B543" s="369">
        <v>31330</v>
      </c>
      <c r="C543" s="370" t="s">
        <v>1446</v>
      </c>
      <c r="D543" s="371" t="str">
        <f t="shared" si="16"/>
        <v>0351</v>
      </c>
      <c r="E543" s="371" t="str">
        <f t="shared" si="17"/>
        <v>13</v>
      </c>
      <c r="F543" s="372" t="s">
        <v>1214</v>
      </c>
      <c r="G543" s="368" t="s">
        <v>1951</v>
      </c>
      <c r="H543" s="368">
        <v>2.9</v>
      </c>
      <c r="I543" s="368">
        <v>1.6</v>
      </c>
      <c r="J543" s="368">
        <v>2.1</v>
      </c>
      <c r="K543" s="368">
        <v>1.3</v>
      </c>
      <c r="L543" s="368" t="s">
        <v>243</v>
      </c>
      <c r="M543" s="368"/>
      <c r="N543" s="368" t="s">
        <v>1784</v>
      </c>
      <c r="O543" s="460"/>
    </row>
    <row r="544" spans="1:15" s="180" customFormat="1" ht="12" customHeight="1" x14ac:dyDescent="0.2">
      <c r="A544" s="368" t="str">
        <f>IF(OR(E544="00",E544=""),"",IF(OR(C544="3011.10",C544="3012.10",C544="3013.10"),"05",IF(OR(C544="3008.10",C544="3008.11"),"00",IF(C544="3003.10","07",IF(OR(G544="DBFH",G544="DBFH - BG"),"10",IF(G544="Hochschule Dual","25",IF(ISERROR(FIND("BGJ",F544)),IF(B544&gt;=99500,VLOOKUP(B544,Maske!$I$23:$J$79,2,FALSE),VLOOKUP($E544,Maske!$I$19:$J$23,2,FALSE)),"06")))))))</f>
        <v>00</v>
      </c>
      <c r="B544" s="369">
        <v>31330</v>
      </c>
      <c r="C544" s="370" t="s">
        <v>1447</v>
      </c>
      <c r="D544" s="371" t="str">
        <f t="shared" si="16"/>
        <v>0352</v>
      </c>
      <c r="E544" s="371" t="str">
        <f t="shared" si="17"/>
        <v>11</v>
      </c>
      <c r="F544" s="372" t="s">
        <v>1214</v>
      </c>
      <c r="G544" s="368" t="s">
        <v>1951</v>
      </c>
      <c r="H544" s="368">
        <v>13</v>
      </c>
      <c r="I544" s="368">
        <v>9</v>
      </c>
      <c r="J544" s="368">
        <v>12.7</v>
      </c>
      <c r="K544" s="368">
        <v>8.1</v>
      </c>
      <c r="L544" s="368" t="s">
        <v>243</v>
      </c>
      <c r="M544" s="368"/>
      <c r="N544" s="368" t="s">
        <v>1785</v>
      </c>
      <c r="O544" s="460"/>
    </row>
    <row r="545" spans="1:15" s="180" customFormat="1" ht="12" customHeight="1" x14ac:dyDescent="0.2">
      <c r="A545" s="368" t="str">
        <f>IF(OR(E545="00",E545=""),"",IF(OR(C545="3011.10",C545="3012.10",C545="3013.10"),"05",IF(OR(C545="3008.10",C545="3008.11"),"00",IF(C545="3003.10","07",IF(OR(G545="DBFH",G545="DBFH - BG"),"10",IF(G545="Hochschule Dual","25",IF(ISERROR(FIND("BGJ",F545)),IF(B545&gt;=99500,VLOOKUP(B545,Maske!$I$23:$J$79,2,FALSE),VLOOKUP($E545,Maske!$I$19:$J$23,2,FALSE)),"06")))))))</f>
        <v>00</v>
      </c>
      <c r="B545" s="369">
        <v>31330</v>
      </c>
      <c r="C545" s="370" t="s">
        <v>1448</v>
      </c>
      <c r="D545" s="371" t="str">
        <f t="shared" si="16"/>
        <v>0352</v>
      </c>
      <c r="E545" s="371" t="str">
        <f t="shared" si="17"/>
        <v>12</v>
      </c>
      <c r="F545" s="372" t="s">
        <v>1214</v>
      </c>
      <c r="G545" s="368" t="s">
        <v>1951</v>
      </c>
      <c r="H545" s="368">
        <v>9</v>
      </c>
      <c r="I545" s="368">
        <v>5</v>
      </c>
      <c r="J545" s="368">
        <v>12.7</v>
      </c>
      <c r="K545" s="368">
        <v>8.1</v>
      </c>
      <c r="L545" s="368" t="s">
        <v>243</v>
      </c>
      <c r="M545" s="368"/>
      <c r="N545" s="368" t="s">
        <v>1785</v>
      </c>
      <c r="O545" s="460"/>
    </row>
    <row r="546" spans="1:15" s="217" customFormat="1" ht="12" customHeight="1" x14ac:dyDescent="0.2">
      <c r="A546" s="368" t="str">
        <f>IF(OR(E546="00",E546=""),"",IF(OR(C546="3011.10",C546="3012.10",C546="3013.10"),"05",IF(OR(C546="3008.10",C546="3008.11"),"00",IF(C546="3003.10","07",IF(OR(G546="DBFH",G546="DBFH - BG"),"10",IF(G546="Hochschule Dual","25",IF(ISERROR(FIND("BGJ",F546)),IF(B546&gt;=99500,VLOOKUP(B546,Maske!$I$23:$J$79,2,FALSE),VLOOKUP($E546,Maske!$I$19:$J$23,2,FALSE)),"06")))))))</f>
        <v>00</v>
      </c>
      <c r="B546" s="369">
        <v>31330</v>
      </c>
      <c r="C546" s="370" t="s">
        <v>1449</v>
      </c>
      <c r="D546" s="371" t="str">
        <f t="shared" si="16"/>
        <v>0352</v>
      </c>
      <c r="E546" s="371" t="str">
        <f t="shared" si="17"/>
        <v>13</v>
      </c>
      <c r="F546" s="372" t="s">
        <v>1214</v>
      </c>
      <c r="G546" s="368" t="s">
        <v>1951</v>
      </c>
      <c r="H546" s="368">
        <v>2.9</v>
      </c>
      <c r="I546" s="368">
        <v>1.6</v>
      </c>
      <c r="J546" s="368">
        <v>2.1</v>
      </c>
      <c r="K546" s="368">
        <v>1.3</v>
      </c>
      <c r="L546" s="368" t="s">
        <v>243</v>
      </c>
      <c r="M546" s="368"/>
      <c r="N546" s="368" t="s">
        <v>1785</v>
      </c>
      <c r="O546" s="459"/>
    </row>
    <row r="547" spans="1:15" s="217" customFormat="1" ht="12" customHeight="1" x14ac:dyDescent="0.2">
      <c r="A547" s="368" t="str">
        <f>IF(OR(E547="00",E547=""),"",IF(OR(C547="3011.10",C547="3012.10",C547="3013.10"),"05",IF(OR(C547="3008.10",C547="3008.11"),"00",IF(C547="3003.10","07",IF(OR(G547="DBFH",G547="DBFH - BG"),"10",IF(G547="Hochschule Dual","25",IF(ISERROR(FIND("BGJ",F547)),IF(B547&gt;=99500,VLOOKUP(B547,Maske!$I$23:$J$79,2,FALSE),VLOOKUP($E547,Maske!$I$19:$J$23,2,FALSE)),"06")))))))</f>
        <v>00</v>
      </c>
      <c r="B547" s="369">
        <v>31334</v>
      </c>
      <c r="C547" s="370" t="s">
        <v>1447</v>
      </c>
      <c r="D547" s="371" t="str">
        <f t="shared" si="16"/>
        <v>0352</v>
      </c>
      <c r="E547" s="371" t="str">
        <f t="shared" si="17"/>
        <v>11</v>
      </c>
      <c r="F547" s="372" t="s">
        <v>1215</v>
      </c>
      <c r="G547" s="368" t="s">
        <v>1951</v>
      </c>
      <c r="H547" s="368">
        <v>13</v>
      </c>
      <c r="I547" s="368">
        <v>9</v>
      </c>
      <c r="J547" s="368">
        <v>12.7</v>
      </c>
      <c r="K547" s="368">
        <v>8.1</v>
      </c>
      <c r="L547" s="368" t="s">
        <v>243</v>
      </c>
      <c r="M547" s="368"/>
      <c r="N547" s="368" t="s">
        <v>1785</v>
      </c>
      <c r="O547" s="459"/>
    </row>
    <row r="548" spans="1:15" s="217" customFormat="1" ht="12" customHeight="1" x14ac:dyDescent="0.2">
      <c r="A548" s="368" t="str">
        <f>IF(OR(E548="00",E548=""),"",IF(OR(C548="3011.10",C548="3012.10",C548="3013.10"),"05",IF(OR(C548="3008.10",C548="3008.11"),"00",IF(C548="3003.10","07",IF(OR(G548="DBFH",G548="DBFH - BG"),"10",IF(G548="Hochschule Dual","25",IF(ISERROR(FIND("BGJ",F548)),IF(B548&gt;=99500,VLOOKUP(B548,Maske!$I$23:$J$79,2,FALSE),VLOOKUP($E548,Maske!$I$19:$J$23,2,FALSE)),"06")))))))</f>
        <v>00</v>
      </c>
      <c r="B548" s="369">
        <v>31334</v>
      </c>
      <c r="C548" s="370" t="s">
        <v>1448</v>
      </c>
      <c r="D548" s="371" t="str">
        <f t="shared" si="16"/>
        <v>0352</v>
      </c>
      <c r="E548" s="371" t="str">
        <f t="shared" si="17"/>
        <v>12</v>
      </c>
      <c r="F548" s="372" t="s">
        <v>1215</v>
      </c>
      <c r="G548" s="368" t="s">
        <v>1951</v>
      </c>
      <c r="H548" s="368">
        <v>9</v>
      </c>
      <c r="I548" s="368">
        <v>5</v>
      </c>
      <c r="J548" s="368">
        <v>12.7</v>
      </c>
      <c r="K548" s="368">
        <v>8.1</v>
      </c>
      <c r="L548" s="368" t="s">
        <v>243</v>
      </c>
      <c r="M548" s="368"/>
      <c r="N548" s="368" t="s">
        <v>1785</v>
      </c>
      <c r="O548" s="459"/>
    </row>
    <row r="549" spans="1:15" s="180" customFormat="1" ht="12" customHeight="1" x14ac:dyDescent="0.2">
      <c r="A549" s="368" t="str">
        <f>IF(OR(E549="00",E549=""),"",IF(OR(C549="3011.10",C549="3012.10",C549="3013.10"),"05",IF(OR(C549="3008.10",C549="3008.11"),"00",IF(C549="3003.10","07",IF(OR(G549="DBFH",G549="DBFH - BG"),"10",IF(G549="Hochschule Dual","25",IF(ISERROR(FIND("BGJ",F549)),IF(B549&gt;=99500,VLOOKUP(B549,Maske!$I$23:$J$79,2,FALSE),VLOOKUP($E549,Maske!$I$19:$J$23,2,FALSE)),"06")))))))</f>
        <v>00</v>
      </c>
      <c r="B549" s="369">
        <v>31334</v>
      </c>
      <c r="C549" s="370" t="s">
        <v>1449</v>
      </c>
      <c r="D549" s="371" t="str">
        <f t="shared" si="16"/>
        <v>0352</v>
      </c>
      <c r="E549" s="371" t="str">
        <f t="shared" si="17"/>
        <v>13</v>
      </c>
      <c r="F549" s="372" t="s">
        <v>1215</v>
      </c>
      <c r="G549" s="368" t="s">
        <v>1951</v>
      </c>
      <c r="H549" s="368">
        <v>2.9</v>
      </c>
      <c r="I549" s="368">
        <v>1.6</v>
      </c>
      <c r="J549" s="368">
        <v>2.1</v>
      </c>
      <c r="K549" s="368">
        <v>1.3</v>
      </c>
      <c r="L549" s="368" t="s">
        <v>243</v>
      </c>
      <c r="M549" s="368"/>
      <c r="N549" s="368" t="s">
        <v>1785</v>
      </c>
      <c r="O549" s="460"/>
    </row>
    <row r="550" spans="1:15" s="180" customFormat="1" ht="12" customHeight="1" x14ac:dyDescent="0.2">
      <c r="A550" s="55" t="str">
        <f>IF(OR(E550="00",E550=""),"",IF(OR(C550="3011.10",C550="3012.10",C550="3013.10"),"05",IF(OR(C550="3008.10",C550="3008.11"),"00",IF(C550="3003.10","07",IF(OR(G550="DBFH",G550="DBFH - BG"),"10",IF(G550="Hochschule Dual","25",IF(ISERROR(FIND("BGJ",F550)),IF(B550&gt;=99500,VLOOKUP(B550,Maske!$I$23:$J$79,2,FALSE),VLOOKUP($E550,Maske!$I$19:$J$23,2,FALSE)),"06")))))))</f>
        <v>00</v>
      </c>
      <c r="B550" s="35">
        <v>31330</v>
      </c>
      <c r="C550" s="52" t="s">
        <v>757</v>
      </c>
      <c r="D550" s="53" t="str">
        <f t="shared" si="16"/>
        <v>0353</v>
      </c>
      <c r="E550" s="53" t="str">
        <f t="shared" si="17"/>
        <v>11</v>
      </c>
      <c r="F550" s="54" t="s">
        <v>1214</v>
      </c>
      <c r="G550" s="55" t="s">
        <v>1951</v>
      </c>
      <c r="H550" s="55">
        <v>13</v>
      </c>
      <c r="I550" s="55">
        <v>9</v>
      </c>
      <c r="J550" s="55">
        <v>12.7</v>
      </c>
      <c r="K550" s="55">
        <v>8.1</v>
      </c>
      <c r="L550" s="55" t="s">
        <v>243</v>
      </c>
      <c r="M550" s="55"/>
      <c r="N550" s="55" t="s">
        <v>2169</v>
      </c>
      <c r="O550" s="460"/>
    </row>
    <row r="551" spans="1:15" s="180" customFormat="1" ht="12" customHeight="1" x14ac:dyDescent="0.2">
      <c r="A551" s="55" t="str">
        <f>IF(OR(E551="00",E551=""),"",IF(OR(C551="3011.10",C551="3012.10",C551="3013.10"),"05",IF(OR(C551="3008.10",C551="3008.11"),"00",IF(C551="3003.10","07",IF(OR(G551="DBFH",G551="DBFH - BG"),"10",IF(G551="Hochschule Dual","25",IF(ISERROR(FIND("BGJ",F551)),IF(B551&gt;=99500,VLOOKUP(B551,Maske!$I$23:$J$79,2,FALSE),VLOOKUP($E551,Maske!$I$19:$J$23,2,FALSE)),"06")))))))</f>
        <v>00</v>
      </c>
      <c r="B551" s="35">
        <v>31330</v>
      </c>
      <c r="C551" s="52" t="s">
        <v>758</v>
      </c>
      <c r="D551" s="53" t="str">
        <f t="shared" si="16"/>
        <v>0353</v>
      </c>
      <c r="E551" s="53" t="str">
        <f t="shared" si="17"/>
        <v>12</v>
      </c>
      <c r="F551" s="54" t="s">
        <v>1214</v>
      </c>
      <c r="G551" s="55" t="s">
        <v>1951</v>
      </c>
      <c r="H551" s="55">
        <v>9</v>
      </c>
      <c r="I551" s="55">
        <v>5</v>
      </c>
      <c r="J551" s="55">
        <v>12.7</v>
      </c>
      <c r="K551" s="55">
        <v>8.1</v>
      </c>
      <c r="L551" s="55" t="s">
        <v>243</v>
      </c>
      <c r="M551" s="55"/>
      <c r="N551" s="55" t="s">
        <v>1934</v>
      </c>
      <c r="O551" s="460"/>
    </row>
    <row r="552" spans="1:15" s="180" customFormat="1" ht="13.15" customHeight="1" x14ac:dyDescent="0.2">
      <c r="A552" s="55" t="str">
        <f>IF(OR(E552="00",E552=""),"",IF(OR(C552="3011.10",C552="3012.10",C552="3013.10"),"05",IF(OR(C552="3008.10",C552="3008.11"),"00",IF(C552="3003.10","07",IF(OR(G552="DBFH",G552="DBFH - BG"),"10",IF(G552="Hochschule Dual","25",IF(ISERROR(FIND("BGJ",F552)),IF(B552&gt;=99500,VLOOKUP(B552,Maske!$I$23:$J$79,2,FALSE),VLOOKUP($E552,Maske!$I$19:$J$23,2,FALSE)),"06")))))))</f>
        <v>00</v>
      </c>
      <c r="B552" s="35">
        <v>31330</v>
      </c>
      <c r="C552" s="52" t="s">
        <v>760</v>
      </c>
      <c r="D552" s="53" t="str">
        <f t="shared" si="16"/>
        <v>0353</v>
      </c>
      <c r="E552" s="53" t="str">
        <f t="shared" si="17"/>
        <v>13</v>
      </c>
      <c r="F552" s="54" t="s">
        <v>1214</v>
      </c>
      <c r="G552" s="55" t="s">
        <v>1951</v>
      </c>
      <c r="H552" s="55">
        <v>2.9</v>
      </c>
      <c r="I552" s="55">
        <v>1.6</v>
      </c>
      <c r="J552" s="55">
        <v>2.1</v>
      </c>
      <c r="K552" s="55">
        <v>1.3</v>
      </c>
      <c r="L552" s="55" t="s">
        <v>243</v>
      </c>
      <c r="M552" s="55"/>
      <c r="N552" s="55" t="s">
        <v>1934</v>
      </c>
      <c r="O552" s="460"/>
    </row>
    <row r="553" spans="1:15" s="180" customFormat="1" ht="13.15" customHeight="1" x14ac:dyDescent="0.2">
      <c r="A553" s="55" t="str">
        <f>IF(OR(E553="00",E553=""),"",IF(OR(C553="3011.10",C553="3012.10",C553="3013.10"),"05",IF(OR(C553="3008.10",C553="3008.11"),"00",IF(C553="3003.10","07",IF(OR(G553="DBFH",G553="DBFH - BG"),"10",IF(G553="Hochschule Dual","25",IF(ISERROR(FIND("BGJ",F553)),IF(B553&gt;=99500,VLOOKUP(B553,Maske!$I$23:$J$79,2,FALSE),VLOOKUP($E553,Maske!$I$19:$J$23,2,FALSE)),"06")))))))</f>
        <v>00</v>
      </c>
      <c r="B553" s="35">
        <v>31338</v>
      </c>
      <c r="C553" s="52" t="s">
        <v>757</v>
      </c>
      <c r="D553" s="53" t="str">
        <f t="shared" si="16"/>
        <v>0353</v>
      </c>
      <c r="E553" s="53" t="str">
        <f t="shared" si="17"/>
        <v>11</v>
      </c>
      <c r="F553" s="54" t="s">
        <v>1217</v>
      </c>
      <c r="G553" s="55" t="s">
        <v>1951</v>
      </c>
      <c r="H553" s="55">
        <v>13</v>
      </c>
      <c r="I553" s="55">
        <v>9</v>
      </c>
      <c r="J553" s="55">
        <v>12.7</v>
      </c>
      <c r="K553" s="55">
        <v>8.1</v>
      </c>
      <c r="L553" s="55" t="s">
        <v>243</v>
      </c>
      <c r="M553" s="55"/>
      <c r="N553" s="55" t="s">
        <v>2169</v>
      </c>
      <c r="O553" s="460"/>
    </row>
    <row r="554" spans="1:15" s="180" customFormat="1" ht="13.15" customHeight="1" x14ac:dyDescent="0.2">
      <c r="A554" s="55" t="str">
        <f>IF(OR(E554="00",E554=""),"",IF(OR(C554="3011.10",C554="3012.10",C554="3013.10"),"05",IF(OR(C554="3008.10",C554="3008.11"),"00",IF(C554="3003.10","07",IF(OR(G554="DBFH",G554="DBFH - BG"),"10",IF(G554="Hochschule Dual","25",IF(ISERROR(FIND("BGJ",F554)),IF(B554&gt;=99500,VLOOKUP(B554,Maske!$I$23:$J$79,2,FALSE),VLOOKUP($E554,Maske!$I$19:$J$23,2,FALSE)),"06")))))))</f>
        <v>00</v>
      </c>
      <c r="B554" s="35">
        <v>31338</v>
      </c>
      <c r="C554" s="52" t="s">
        <v>758</v>
      </c>
      <c r="D554" s="53" t="str">
        <f t="shared" si="16"/>
        <v>0353</v>
      </c>
      <c r="E554" s="53" t="str">
        <f t="shared" si="17"/>
        <v>12</v>
      </c>
      <c r="F554" s="54" t="s">
        <v>1217</v>
      </c>
      <c r="G554" s="55" t="s">
        <v>1951</v>
      </c>
      <c r="H554" s="55">
        <v>9</v>
      </c>
      <c r="I554" s="55">
        <v>5</v>
      </c>
      <c r="J554" s="55">
        <v>12.7</v>
      </c>
      <c r="K554" s="55">
        <v>8.1</v>
      </c>
      <c r="L554" s="55" t="s">
        <v>243</v>
      </c>
      <c r="M554" s="55"/>
      <c r="N554" s="55" t="s">
        <v>1934</v>
      </c>
      <c r="O554" s="460"/>
    </row>
    <row r="555" spans="1:15" s="180" customFormat="1" ht="13.15" customHeight="1" x14ac:dyDescent="0.2">
      <c r="A555" s="55" t="str">
        <f>IF(OR(E555="00",E555=""),"",IF(OR(C555="3011.10",C555="3012.10",C555="3013.10"),"05",IF(OR(C555="3008.10",C555="3008.11"),"00",IF(C555="3003.10","07",IF(OR(G555="DBFH",G555="DBFH - BG"),"10",IF(G555="Hochschule Dual","25",IF(ISERROR(FIND("BGJ",F555)),IF(B555&gt;=99500,VLOOKUP(B555,Maske!$I$23:$J$79,2,FALSE),VLOOKUP($E555,Maske!$I$19:$J$23,2,FALSE)),"06")))))))</f>
        <v>00</v>
      </c>
      <c r="B555" s="35">
        <v>31338</v>
      </c>
      <c r="C555" s="52" t="s">
        <v>760</v>
      </c>
      <c r="D555" s="53" t="str">
        <f t="shared" si="16"/>
        <v>0353</v>
      </c>
      <c r="E555" s="53" t="str">
        <f t="shared" si="17"/>
        <v>13</v>
      </c>
      <c r="F555" s="54" t="s">
        <v>1217</v>
      </c>
      <c r="G555" s="55" t="s">
        <v>1951</v>
      </c>
      <c r="H555" s="55">
        <v>2.9</v>
      </c>
      <c r="I555" s="55">
        <v>1.6</v>
      </c>
      <c r="J555" s="55">
        <v>2.1</v>
      </c>
      <c r="K555" s="55">
        <v>1.3</v>
      </c>
      <c r="L555" s="55" t="s">
        <v>243</v>
      </c>
      <c r="M555" s="55"/>
      <c r="N555" s="55" t="s">
        <v>1934</v>
      </c>
      <c r="O555" s="460"/>
    </row>
    <row r="556" spans="1:15" s="473" customFormat="1" ht="13.15" customHeight="1" x14ac:dyDescent="0.2">
      <c r="A556" s="55" t="str">
        <f>IF(OR(E556="00",E556=""),"",IF(OR(C556="3011.10",C556="3012.10",C556="3013.10"),"05",IF(OR(C556="3008.10",C556="3008.11"),"00",IF(C556="3003.10","07",IF(OR(G556="DBFH",G556="DBFH - BG"),"10",IF(G556="Hochschule Dual","25",IF(ISERROR(FIND("BGJ",F556)),IF(B556&gt;=99500,VLOOKUP(B556,Maske!$I$23:$J$79,2,FALSE),VLOOKUP($E556,Maske!$I$19:$J$23,2,FALSE)),"06")))))))</f>
        <v>00</v>
      </c>
      <c r="B556" s="35">
        <v>31352</v>
      </c>
      <c r="C556" s="52" t="s">
        <v>757</v>
      </c>
      <c r="D556" s="53" t="str">
        <f t="shared" si="16"/>
        <v>0353</v>
      </c>
      <c r="E556" s="53" t="str">
        <f t="shared" si="17"/>
        <v>11</v>
      </c>
      <c r="F556" s="54" t="s">
        <v>1218</v>
      </c>
      <c r="G556" s="55" t="s">
        <v>1951</v>
      </c>
      <c r="H556" s="55">
        <v>13</v>
      </c>
      <c r="I556" s="55">
        <v>9</v>
      </c>
      <c r="J556" s="55">
        <v>12.7</v>
      </c>
      <c r="K556" s="55">
        <v>8.1</v>
      </c>
      <c r="L556" s="55" t="s">
        <v>243</v>
      </c>
      <c r="M556" s="55"/>
      <c r="N556" s="55" t="s">
        <v>2169</v>
      </c>
      <c r="O556" s="472"/>
    </row>
    <row r="557" spans="1:15" s="180" customFormat="1" ht="13.15" customHeight="1" x14ac:dyDescent="0.2">
      <c r="A557" s="55" t="str">
        <f>IF(OR(E557="00",E557=""),"",IF(OR(C557="3011.10",C557="3012.10",C557="3013.10"),"05",IF(OR(C557="3008.10",C557="3008.11"),"00",IF(C557="3003.10","07",IF(OR(G557="DBFH",G557="DBFH - BG"),"10",IF(G557="Hochschule Dual","25",IF(ISERROR(FIND("BGJ",F557)),IF(B557&gt;=99500,VLOOKUP(B557,Maske!$I$23:$J$79,2,FALSE),VLOOKUP($E557,Maske!$I$19:$J$23,2,FALSE)),"06")))))))</f>
        <v>00</v>
      </c>
      <c r="B557" s="35">
        <v>31338</v>
      </c>
      <c r="C557" s="52" t="s">
        <v>759</v>
      </c>
      <c r="D557" s="53" t="str">
        <f t="shared" si="16"/>
        <v>0354</v>
      </c>
      <c r="E557" s="53" t="str">
        <f t="shared" si="17"/>
        <v>12</v>
      </c>
      <c r="F557" s="54" t="s">
        <v>1217</v>
      </c>
      <c r="G557" s="55" t="s">
        <v>1951</v>
      </c>
      <c r="H557" s="55">
        <v>9</v>
      </c>
      <c r="I557" s="55">
        <v>5</v>
      </c>
      <c r="J557" s="55">
        <v>12.7</v>
      </c>
      <c r="K557" s="55">
        <v>8.1</v>
      </c>
      <c r="L557" s="55" t="s">
        <v>243</v>
      </c>
      <c r="M557" s="55"/>
      <c r="N557" s="55" t="s">
        <v>1935</v>
      </c>
      <c r="O557" s="460"/>
    </row>
    <row r="558" spans="1:15" s="180" customFormat="1" ht="13.15" customHeight="1" x14ac:dyDescent="0.2">
      <c r="A558" s="55" t="str">
        <f>IF(OR(E558="00",E558=""),"",IF(OR(C558="3011.10",C558="3012.10",C558="3013.10"),"05",IF(OR(C558="3008.10",C558="3008.11"),"00",IF(C558="3003.10","07",IF(OR(G558="DBFH",G558="DBFH - BG"),"10",IF(G558="Hochschule Dual","25",IF(ISERROR(FIND("BGJ",F558)),IF(B558&gt;=99500,VLOOKUP(B558,Maske!$I$23:$J$79,2,FALSE),VLOOKUP($E558,Maske!$I$19:$J$23,2,FALSE)),"06")))))))</f>
        <v>00</v>
      </c>
      <c r="B558" s="35">
        <v>31338</v>
      </c>
      <c r="C558" s="52" t="s">
        <v>761</v>
      </c>
      <c r="D558" s="53" t="str">
        <f t="shared" si="16"/>
        <v>0354</v>
      </c>
      <c r="E558" s="53" t="str">
        <f t="shared" si="17"/>
        <v>13</v>
      </c>
      <c r="F558" s="54" t="s">
        <v>1217</v>
      </c>
      <c r="G558" s="55" t="s">
        <v>1951</v>
      </c>
      <c r="H558" s="55">
        <v>2.9</v>
      </c>
      <c r="I558" s="55">
        <v>1.6</v>
      </c>
      <c r="J558" s="55">
        <v>2.1</v>
      </c>
      <c r="K558" s="55">
        <v>1.3</v>
      </c>
      <c r="L558" s="55" t="s">
        <v>243</v>
      </c>
      <c r="M558" s="55"/>
      <c r="N558" s="55" t="s">
        <v>1935</v>
      </c>
      <c r="O558" s="460"/>
    </row>
    <row r="559" spans="1:15" s="473" customFormat="1" ht="13.15" customHeight="1" x14ac:dyDescent="0.2">
      <c r="A559" s="55" t="str">
        <f>IF(OR(E559="00",E559=""),"",IF(OR(C559="3011.10",C559="3012.10",C559="3013.10"),"05",IF(OR(C559="3008.10",C559="3008.11"),"00",IF(C559="3003.10","07",IF(OR(G559="DBFH",G559="DBFH - BG"),"10",IF(G559="Hochschule Dual","25",IF(ISERROR(FIND("BGJ",F559)),IF(B559&gt;=99500,VLOOKUP(B559,Maske!$I$23:$J$79,2,FALSE),VLOOKUP($E559,Maske!$I$19:$J$23,2,FALSE)),"06")))))))</f>
        <v>00</v>
      </c>
      <c r="B559" s="35">
        <v>31334</v>
      </c>
      <c r="C559" s="52" t="s">
        <v>1875</v>
      </c>
      <c r="D559" s="53" t="str">
        <f t="shared" si="16"/>
        <v>0355</v>
      </c>
      <c r="E559" s="53" t="str">
        <f t="shared" si="17"/>
        <v>11</v>
      </c>
      <c r="F559" s="54" t="s">
        <v>1215</v>
      </c>
      <c r="G559" s="55" t="s">
        <v>1951</v>
      </c>
      <c r="H559" s="55">
        <v>13</v>
      </c>
      <c r="I559" s="55">
        <v>9</v>
      </c>
      <c r="J559" s="55">
        <v>12.7</v>
      </c>
      <c r="K559" s="55">
        <v>8.1</v>
      </c>
      <c r="L559" s="55" t="s">
        <v>243</v>
      </c>
      <c r="M559" s="55"/>
      <c r="N559" s="55" t="s">
        <v>2170</v>
      </c>
      <c r="O559" s="472"/>
    </row>
    <row r="560" spans="1:15" ht="13.15" customHeight="1" x14ac:dyDescent="0.2">
      <c r="A560" s="368" t="str">
        <f>IF(OR(E560="00",E560=""),"",IF(OR(C560="3011.10",C560="3012.10",C560="3013.10"),"05",IF(OR(C560="3008.10",C560="3008.11"),"00",IF(C560="3003.10","07",IF(OR(G560="DBFH",G560="DBFH - BG"),"10",IF(G560="Hochschule Dual","25",IF(ISERROR(FIND("BGJ",F560)),IF(B560&gt;=99500,VLOOKUP(B560,Maske!$I$23:$J$79,2,FALSE),VLOOKUP($E560,Maske!$I$19:$J$23,2,FALSE)),"06")))))))</f>
        <v>00</v>
      </c>
      <c r="B560" s="369">
        <v>31334</v>
      </c>
      <c r="C560" s="370" t="s">
        <v>1876</v>
      </c>
      <c r="D560" s="371" t="str">
        <f t="shared" si="16"/>
        <v>0355</v>
      </c>
      <c r="E560" s="371" t="str">
        <f t="shared" si="17"/>
        <v>12</v>
      </c>
      <c r="F560" s="372" t="s">
        <v>1215</v>
      </c>
      <c r="G560" s="368" t="s">
        <v>1951</v>
      </c>
      <c r="H560" s="368">
        <v>9</v>
      </c>
      <c r="I560" s="368">
        <v>5</v>
      </c>
      <c r="J560" s="368">
        <v>12.7</v>
      </c>
      <c r="K560" s="368">
        <v>8.1</v>
      </c>
      <c r="L560" s="368" t="s">
        <v>243</v>
      </c>
      <c r="M560" s="368"/>
      <c r="N560" s="368" t="s">
        <v>1936</v>
      </c>
      <c r="O560" s="454"/>
    </row>
    <row r="561" spans="1:45" ht="13.15" customHeight="1" x14ac:dyDescent="0.2">
      <c r="A561" s="368" t="str">
        <f>IF(OR(E561="00",E561=""),"",IF(OR(C561="3011.10",C561="3012.10",C561="3013.10"),"05",IF(OR(C561="3008.10",C561="3008.11"),"00",IF(C561="3003.10","07",IF(OR(G561="DBFH",G561="DBFH - BG"),"10",IF(G561="Hochschule Dual","25",IF(ISERROR(FIND("BGJ",F561)),IF(B561&gt;=99500,VLOOKUP(B561,Maske!$I$23:$J$79,2,FALSE),VLOOKUP($E561,Maske!$I$19:$J$23,2,FALSE)),"06")))))))</f>
        <v>00</v>
      </c>
      <c r="B561" s="369">
        <v>31334</v>
      </c>
      <c r="C561" s="370" t="s">
        <v>1877</v>
      </c>
      <c r="D561" s="371" t="str">
        <f t="shared" si="16"/>
        <v>0355</v>
      </c>
      <c r="E561" s="371" t="str">
        <f t="shared" si="17"/>
        <v>13</v>
      </c>
      <c r="F561" s="372" t="s">
        <v>1215</v>
      </c>
      <c r="G561" s="368" t="s">
        <v>1951</v>
      </c>
      <c r="H561" s="368">
        <v>2.9</v>
      </c>
      <c r="I561" s="368">
        <v>1.6</v>
      </c>
      <c r="J561" s="368">
        <v>2.1</v>
      </c>
      <c r="K561" s="368">
        <v>1.3</v>
      </c>
      <c r="L561" s="368" t="s">
        <v>243</v>
      </c>
      <c r="M561" s="368"/>
      <c r="N561" s="368" t="s">
        <v>1936</v>
      </c>
      <c r="O561" s="454"/>
    </row>
    <row r="562" spans="1:45" ht="13.15" customHeight="1" x14ac:dyDescent="0.2">
      <c r="A562" s="55" t="str">
        <f>IF(OR(E562="00",E562=""),"",IF(OR(C562="3011.10",C562="3012.10",C562="3013.10"),"05",IF(OR(C562="3008.10",C562="3008.11"),"00",IF(C562="3003.10","07",IF(OR(G562="DBFH",G562="DBFH - BG"),"10",IF(G562="Hochschule Dual","25",IF(ISERROR(FIND("BGJ",F562)),IF(B562&gt;=99500,VLOOKUP(B562,Maske!$I$23:$J$79,2,FALSE),VLOOKUP($E562,Maske!$I$19:$J$23,2,FALSE)),"06")))))))</f>
        <v>00</v>
      </c>
      <c r="B562" s="35">
        <v>31338</v>
      </c>
      <c r="C562" s="52" t="s">
        <v>1875</v>
      </c>
      <c r="D562" s="53" t="str">
        <f t="shared" si="16"/>
        <v>0355</v>
      </c>
      <c r="E562" s="53" t="str">
        <f t="shared" si="17"/>
        <v>11</v>
      </c>
      <c r="F562" s="54" t="s">
        <v>1217</v>
      </c>
      <c r="G562" s="55" t="s">
        <v>1951</v>
      </c>
      <c r="H562" s="55">
        <v>13</v>
      </c>
      <c r="I562" s="55">
        <v>9</v>
      </c>
      <c r="J562" s="55">
        <v>12.7</v>
      </c>
      <c r="K562" s="55">
        <v>8.1</v>
      </c>
      <c r="L562" s="55" t="s">
        <v>243</v>
      </c>
      <c r="M562" s="55"/>
      <c r="N562" s="55" t="s">
        <v>2170</v>
      </c>
      <c r="O562" s="454"/>
    </row>
    <row r="563" spans="1:45" ht="12" customHeight="1" x14ac:dyDescent="0.2">
      <c r="A563" s="368" t="str">
        <f>IF(OR(E563="00",E563=""),"",IF(OR(C563="3011.10",C563="3012.10",C563="3013.10"),"05",IF(OR(C563="3008.10",C563="3008.11"),"00",IF(C563="3003.10","07",IF(OR(G563="DBFH",G563="DBFH - BG"),"10",IF(G563="Hochschule Dual","25",IF(ISERROR(FIND("BGJ",F563)),IF(B563&gt;=99500,VLOOKUP(B563,Maske!$I$23:$J$79,2,FALSE),VLOOKUP($E563,Maske!$I$19:$J$23,2,FALSE)),"06")))))))</f>
        <v>00</v>
      </c>
      <c r="B563" s="369">
        <v>31338</v>
      </c>
      <c r="C563" s="370" t="s">
        <v>1876</v>
      </c>
      <c r="D563" s="371" t="str">
        <f t="shared" si="16"/>
        <v>0355</v>
      </c>
      <c r="E563" s="371" t="str">
        <f t="shared" si="17"/>
        <v>12</v>
      </c>
      <c r="F563" s="372" t="s">
        <v>1217</v>
      </c>
      <c r="G563" s="368" t="s">
        <v>1951</v>
      </c>
      <c r="H563" s="368">
        <v>9</v>
      </c>
      <c r="I563" s="368">
        <v>5</v>
      </c>
      <c r="J563" s="368">
        <v>12.7</v>
      </c>
      <c r="K563" s="368">
        <v>8.1</v>
      </c>
      <c r="L563" s="368" t="s">
        <v>243</v>
      </c>
      <c r="M563" s="368"/>
      <c r="N563" s="368" t="s">
        <v>1936</v>
      </c>
      <c r="O563" s="454"/>
    </row>
    <row r="564" spans="1:45" ht="12" customHeight="1" x14ac:dyDescent="0.2">
      <c r="A564" s="368" t="str">
        <f>IF(OR(E564="00",E564=""),"",IF(OR(C564="3011.10",C564="3012.10",C564="3013.10"),"05",IF(OR(C564="3008.10",C564="3008.11"),"00",IF(C564="3003.10","07",IF(OR(G564="DBFH",G564="DBFH - BG"),"10",IF(G564="Hochschule Dual","25",IF(ISERROR(FIND("BGJ",F564)),IF(B564&gt;=99500,VLOOKUP(B564,Maske!$I$23:$J$79,2,FALSE),VLOOKUP($E564,Maske!$I$19:$J$23,2,FALSE)),"06")))))))</f>
        <v>00</v>
      </c>
      <c r="B564" s="369">
        <v>31338</v>
      </c>
      <c r="C564" s="370" t="s">
        <v>1877</v>
      </c>
      <c r="D564" s="371" t="str">
        <f t="shared" si="16"/>
        <v>0355</v>
      </c>
      <c r="E564" s="371" t="str">
        <f t="shared" si="17"/>
        <v>13</v>
      </c>
      <c r="F564" s="372" t="s">
        <v>1217</v>
      </c>
      <c r="G564" s="368" t="s">
        <v>1951</v>
      </c>
      <c r="H564" s="368">
        <v>2.9</v>
      </c>
      <c r="I564" s="368">
        <v>1.6</v>
      </c>
      <c r="J564" s="368">
        <v>2.1</v>
      </c>
      <c r="K564" s="368">
        <v>1.3</v>
      </c>
      <c r="L564" s="368" t="s">
        <v>243</v>
      </c>
      <c r="M564" s="368"/>
      <c r="N564" s="368" t="s">
        <v>1936</v>
      </c>
      <c r="O564" s="454"/>
    </row>
    <row r="565" spans="1:45" ht="12" customHeight="1" x14ac:dyDescent="0.2">
      <c r="A565" s="55" t="str">
        <f>IF(OR(E565="00",E565=""),"",IF(OR(C565="3011.10",C565="3012.10",C565="3013.10"),"05",IF(OR(C565="3008.10",C565="3008.11"),"00",IF(C565="3003.10","07",IF(OR(G565="DBFH",G565="DBFH - BG"),"10",IF(G565="Hochschule Dual","25",IF(ISERROR(FIND("BGJ",F565)),IF(B565&gt;=99500,VLOOKUP(B565,Maske!$I$23:$J$79,2,FALSE),VLOOKUP($E565,Maske!$I$19:$J$23,2,FALSE)),"06")))))))</f>
        <v>00</v>
      </c>
      <c r="B565" s="35">
        <v>31352</v>
      </c>
      <c r="C565" s="52" t="s">
        <v>1875</v>
      </c>
      <c r="D565" s="53" t="str">
        <f t="shared" si="16"/>
        <v>0355</v>
      </c>
      <c r="E565" s="53" t="str">
        <f t="shared" si="17"/>
        <v>11</v>
      </c>
      <c r="F565" s="54" t="s">
        <v>1218</v>
      </c>
      <c r="G565" s="55" t="s">
        <v>1951</v>
      </c>
      <c r="H565" s="55">
        <v>13</v>
      </c>
      <c r="I565" s="55">
        <v>9</v>
      </c>
      <c r="J565" s="55">
        <v>12.7</v>
      </c>
      <c r="K565" s="55">
        <v>8.1</v>
      </c>
      <c r="L565" s="55" t="s">
        <v>243</v>
      </c>
      <c r="M565" s="55"/>
      <c r="N565" s="55" t="s">
        <v>2170</v>
      </c>
      <c r="O565" s="454"/>
    </row>
    <row r="566" spans="1:45" ht="12" customHeight="1" x14ac:dyDescent="0.2">
      <c r="A566" s="368" t="str">
        <f>IF(OR(E566="00",E566=""),"",IF(OR(C566="3011.10",C566="3012.10",C566="3013.10"),"05",IF(OR(C566="3008.10",C566="3008.11"),"00",IF(C566="3003.10","07",IF(OR(G566="DBFH",G566="DBFH - BG"),"10",IF(G566="Hochschule Dual","25",IF(ISERROR(FIND("BGJ",F566)),IF(B566&gt;=99500,VLOOKUP(B566,Maske!$I$23:$J$79,2,FALSE),VLOOKUP($E566,Maske!$I$19:$J$23,2,FALSE)),"06")))))))</f>
        <v>10</v>
      </c>
      <c r="B566" s="369">
        <v>31612</v>
      </c>
      <c r="C566" s="370" t="s">
        <v>358</v>
      </c>
      <c r="D566" s="371" t="str">
        <f t="shared" si="16"/>
        <v>0361</v>
      </c>
      <c r="E566" s="371" t="str">
        <f t="shared" si="17"/>
        <v>10</v>
      </c>
      <c r="F566" s="372" t="s">
        <v>1207</v>
      </c>
      <c r="G566" s="368" t="s">
        <v>1013</v>
      </c>
      <c r="H566" s="368">
        <v>18</v>
      </c>
      <c r="I566" s="368">
        <v>6</v>
      </c>
      <c r="J566" s="368">
        <v>18.7</v>
      </c>
      <c r="K566" s="368">
        <v>6.7</v>
      </c>
      <c r="L566" s="368" t="s">
        <v>243</v>
      </c>
      <c r="M566" s="368"/>
      <c r="N566" s="368" t="s">
        <v>1013</v>
      </c>
      <c r="O566" s="454"/>
    </row>
    <row r="567" spans="1:45" ht="12" customHeight="1" x14ac:dyDescent="0.2">
      <c r="A567" s="368" t="str">
        <f>IF(OR(E567="00",E567=""),"",IF(OR(C567="3011.10",C567="3012.10",C567="3013.10"),"05",IF(OR(C567="3008.10",C567="3008.11"),"00",IF(C567="3003.10","07",IF(OR(G567="DBFH",G567="DBFH - BG"),"10",IF(G567="Hochschule Dual","25",IF(ISERROR(FIND("BGJ",F567)),IF(B567&gt;=99500,VLOOKUP(B567,Maske!$I$23:$J$79,2,FALSE),VLOOKUP($E567,Maske!$I$19:$J$23,2,FALSE)),"06")))))))</f>
        <v>10</v>
      </c>
      <c r="B567" s="369">
        <v>31612</v>
      </c>
      <c r="C567" s="370" t="s">
        <v>377</v>
      </c>
      <c r="D567" s="371" t="str">
        <f t="shared" si="16"/>
        <v>0361</v>
      </c>
      <c r="E567" s="371" t="str">
        <f t="shared" si="17"/>
        <v>11</v>
      </c>
      <c r="F567" s="372" t="s">
        <v>1207</v>
      </c>
      <c r="G567" s="368" t="s">
        <v>1013</v>
      </c>
      <c r="H567" s="368">
        <v>18</v>
      </c>
      <c r="I567" s="368">
        <v>5</v>
      </c>
      <c r="J567" s="368">
        <v>18.7</v>
      </c>
      <c r="K567" s="368">
        <v>4.5999999999999996</v>
      </c>
      <c r="L567" s="368" t="s">
        <v>243</v>
      </c>
      <c r="M567" s="368"/>
      <c r="N567" s="368" t="s">
        <v>1013</v>
      </c>
      <c r="O567" s="454"/>
    </row>
    <row r="568" spans="1:45" ht="12" customHeight="1" x14ac:dyDescent="0.2">
      <c r="A568" s="368" t="str">
        <f>IF(OR(E568="00",E568=""),"",IF(OR(C568="3011.10",C568="3012.10",C568="3013.10"),"05",IF(OR(C568="3008.10",C568="3008.11"),"00",IF(C568="3003.10","07",IF(OR(G568="DBFH",G568="DBFH - BG"),"10",IF(G568="Hochschule Dual","25",IF(ISERROR(FIND("BGJ",F568)),IF(B568&gt;=99500,VLOOKUP(B568,Maske!$I$23:$J$79,2,FALSE),VLOOKUP($E568,Maske!$I$19:$J$23,2,FALSE)),"06")))))))</f>
        <v>10</v>
      </c>
      <c r="B568" s="369">
        <v>31612</v>
      </c>
      <c r="C568" s="370" t="s">
        <v>418</v>
      </c>
      <c r="D568" s="371" t="str">
        <f t="shared" si="16"/>
        <v>0361</v>
      </c>
      <c r="E568" s="371" t="str">
        <f t="shared" si="17"/>
        <v>12</v>
      </c>
      <c r="F568" s="372" t="s">
        <v>1207</v>
      </c>
      <c r="G568" s="368" t="s">
        <v>1013</v>
      </c>
      <c r="H568" s="368">
        <v>8.1999999999999993</v>
      </c>
      <c r="I568" s="368">
        <v>1.8</v>
      </c>
      <c r="J568" s="368">
        <v>7.3</v>
      </c>
      <c r="K568" s="368">
        <v>1.7</v>
      </c>
      <c r="L568" s="368" t="s">
        <v>243</v>
      </c>
      <c r="M568" s="368"/>
      <c r="N568" s="368" t="s">
        <v>1013</v>
      </c>
      <c r="O568" s="454"/>
    </row>
    <row r="569" spans="1:45" s="217" customFormat="1" ht="13.15" customHeight="1" x14ac:dyDescent="0.2">
      <c r="A569" s="368" t="str">
        <f>IF(OR(E569="00",E569=""),"",IF(OR(C569="3011.10",C569="3012.10",C569="3013.10"),"05",IF(OR(C569="3008.10",C569="3008.11"),"00",IF(C569="3003.10","07",IF(OR(G569="DBFH",G569="DBFH - BG"),"10",IF(G569="Hochschule Dual","25",IF(ISERROR(FIND("BGJ",F569)),IF(B569&gt;=99500,VLOOKUP(B569,Maske!$I$23:$J$79,2,FALSE),VLOOKUP($E569,Maske!$I$19:$J$23,2,FALSE)),"06")))))))</f>
        <v>10</v>
      </c>
      <c r="B569" s="369">
        <v>31334</v>
      </c>
      <c r="C569" s="370" t="s">
        <v>359</v>
      </c>
      <c r="D569" s="371" t="str">
        <f t="shared" si="16"/>
        <v>0362</v>
      </c>
      <c r="E569" s="371" t="str">
        <f t="shared" si="17"/>
        <v>10</v>
      </c>
      <c r="F569" s="372" t="s">
        <v>1215</v>
      </c>
      <c r="G569" s="368" t="s">
        <v>1013</v>
      </c>
      <c r="H569" s="368">
        <v>18</v>
      </c>
      <c r="I569" s="368">
        <v>6</v>
      </c>
      <c r="J569" s="368">
        <v>18.7</v>
      </c>
      <c r="K569" s="368">
        <v>6.7</v>
      </c>
      <c r="L569" s="368" t="s">
        <v>243</v>
      </c>
      <c r="M569" s="368"/>
      <c r="N569" s="368" t="s">
        <v>1013</v>
      </c>
      <c r="O569" s="460"/>
      <c r="P569" s="180"/>
      <c r="Q569" s="180"/>
      <c r="R569" s="180"/>
      <c r="S569" s="180"/>
      <c r="T569" s="180"/>
      <c r="U569" s="180"/>
      <c r="V569" s="180"/>
      <c r="W569" s="180"/>
      <c r="X569" s="180"/>
      <c r="Y569" s="180"/>
      <c r="Z569" s="180"/>
      <c r="AA569" s="180"/>
      <c r="AB569" s="180"/>
      <c r="AC569" s="180"/>
      <c r="AD569" s="180"/>
      <c r="AE569" s="180"/>
      <c r="AF569" s="180"/>
      <c r="AG569" s="180"/>
      <c r="AH569" s="180"/>
      <c r="AI569" s="180"/>
      <c r="AJ569" s="180"/>
      <c r="AK569" s="180"/>
      <c r="AL569" s="180"/>
      <c r="AM569" s="180"/>
      <c r="AN569" s="180"/>
      <c r="AO569" s="180"/>
      <c r="AP569" s="180"/>
      <c r="AQ569" s="180"/>
      <c r="AR569" s="180"/>
      <c r="AS569" s="180"/>
    </row>
    <row r="570" spans="1:45" s="217" customFormat="1" ht="13.15" customHeight="1" x14ac:dyDescent="0.2">
      <c r="A570" s="368" t="str">
        <f>IF(OR(E570="00",E570=""),"",IF(OR(C570="3011.10",C570="3012.10",C570="3013.10"),"05",IF(OR(C570="3008.10",C570="3008.11"),"00",IF(C570="3003.10","07",IF(OR(G570="DBFH",G570="DBFH - BG"),"10",IF(G570="Hochschule Dual","25",IF(ISERROR(FIND("BGJ",F570)),IF(B570&gt;=99500,VLOOKUP(B570,Maske!$I$23:$J$79,2,FALSE),VLOOKUP($E570,Maske!$I$19:$J$23,2,FALSE)),"06")))))))</f>
        <v>10</v>
      </c>
      <c r="B570" s="369">
        <v>31334</v>
      </c>
      <c r="C570" s="370" t="s">
        <v>378</v>
      </c>
      <c r="D570" s="371" t="str">
        <f t="shared" si="16"/>
        <v>0362</v>
      </c>
      <c r="E570" s="371" t="str">
        <f t="shared" si="17"/>
        <v>11</v>
      </c>
      <c r="F570" s="372" t="s">
        <v>1215</v>
      </c>
      <c r="G570" s="368" t="s">
        <v>1013</v>
      </c>
      <c r="H570" s="368">
        <v>18</v>
      </c>
      <c r="I570" s="368">
        <v>5</v>
      </c>
      <c r="J570" s="368">
        <v>18.7</v>
      </c>
      <c r="K570" s="368">
        <v>4.5999999999999996</v>
      </c>
      <c r="L570" s="368" t="s">
        <v>243</v>
      </c>
      <c r="M570" s="368"/>
      <c r="N570" s="368" t="s">
        <v>1013</v>
      </c>
      <c r="O570" s="459"/>
    </row>
    <row r="571" spans="1:45" s="217" customFormat="1" ht="13.15" customHeight="1" x14ac:dyDescent="0.2">
      <c r="A571" s="368" t="str">
        <f>IF(OR(E571="00",E571=""),"",IF(OR(C571="3011.10",C571="3012.10",C571="3013.10"),"05",IF(OR(C571="3008.10",C571="3008.11"),"00",IF(C571="3003.10","07",IF(OR(G571="DBFH",G571="DBFH - BG"),"10",IF(G571="Hochschule Dual","25",IF(ISERROR(FIND("BGJ",F571)),IF(B571&gt;=99500,VLOOKUP(B571,Maske!$I$23:$J$79,2,FALSE),VLOOKUP($E571,Maske!$I$19:$J$23,2,FALSE)),"06")))))))</f>
        <v>10</v>
      </c>
      <c r="B571" s="369">
        <v>31334</v>
      </c>
      <c r="C571" s="370" t="s">
        <v>419</v>
      </c>
      <c r="D571" s="371" t="str">
        <f t="shared" si="16"/>
        <v>0362</v>
      </c>
      <c r="E571" s="371" t="str">
        <f t="shared" si="17"/>
        <v>12</v>
      </c>
      <c r="F571" s="372" t="s">
        <v>1215</v>
      </c>
      <c r="G571" s="368" t="s">
        <v>1013</v>
      </c>
      <c r="H571" s="368">
        <v>8.1999999999999993</v>
      </c>
      <c r="I571" s="368">
        <v>1.8</v>
      </c>
      <c r="J571" s="368">
        <v>7.3</v>
      </c>
      <c r="K571" s="368">
        <v>1.7</v>
      </c>
      <c r="L571" s="368" t="s">
        <v>243</v>
      </c>
      <c r="M571" s="368"/>
      <c r="N571" s="368" t="s">
        <v>1013</v>
      </c>
      <c r="O571" s="459"/>
    </row>
    <row r="572" spans="1:45" s="180" customFormat="1" ht="13.15" customHeight="1" x14ac:dyDescent="0.2">
      <c r="A572" s="368" t="str">
        <f>IF(OR(E572="00",E572=""),"",IF(OR(C572="3011.10",C572="3012.10",C572="3013.10"),"05",IF(OR(C572="3008.10",C572="3008.11"),"00",IF(C572="3003.10","07",IF(OR(G572="DBFH",G572="DBFH - BG"),"10",IF(G572="Hochschule Dual","25",IF(ISERROR(FIND("BGJ",F572)),IF(B572&gt;=99500,VLOOKUP(B572,Maske!$I$23:$J$79,2,FALSE),VLOOKUP($E572,Maske!$I$19:$J$23,2,FALSE)),"06")))))))</f>
        <v>10</v>
      </c>
      <c r="B572" s="369">
        <v>31338</v>
      </c>
      <c r="C572" s="370" t="s">
        <v>360</v>
      </c>
      <c r="D572" s="371" t="str">
        <f t="shared" si="16"/>
        <v>0363</v>
      </c>
      <c r="E572" s="371" t="str">
        <f t="shared" si="17"/>
        <v>10</v>
      </c>
      <c r="F572" s="372" t="s">
        <v>1217</v>
      </c>
      <c r="G572" s="368" t="s">
        <v>1013</v>
      </c>
      <c r="H572" s="368">
        <v>18</v>
      </c>
      <c r="I572" s="368">
        <v>6</v>
      </c>
      <c r="J572" s="368">
        <v>18.7</v>
      </c>
      <c r="K572" s="368">
        <v>6.7</v>
      </c>
      <c r="L572" s="368" t="s">
        <v>243</v>
      </c>
      <c r="M572" s="368"/>
      <c r="N572" s="368" t="s">
        <v>1013</v>
      </c>
      <c r="O572" s="460"/>
    </row>
    <row r="573" spans="1:45" s="180" customFormat="1" ht="13.15" customHeight="1" x14ac:dyDescent="0.2">
      <c r="A573" s="368" t="str">
        <f>IF(OR(E573="00",E573=""),"",IF(OR(C573="3011.10",C573="3012.10",C573="3013.10"),"05",IF(OR(C573="3008.10",C573="3008.11"),"00",IF(C573="3003.10","07",IF(OR(G573="DBFH",G573="DBFH - BG"),"10",IF(G573="Hochschule Dual","25",IF(ISERROR(FIND("BGJ",F573)),IF(B573&gt;=99500,VLOOKUP(B573,Maske!$I$23:$J$79,2,FALSE),VLOOKUP($E573,Maske!$I$19:$J$23,2,FALSE)),"06")))))))</f>
        <v>10</v>
      </c>
      <c r="B573" s="369">
        <v>31338</v>
      </c>
      <c r="C573" s="370" t="s">
        <v>379</v>
      </c>
      <c r="D573" s="371" t="str">
        <f t="shared" si="16"/>
        <v>0363</v>
      </c>
      <c r="E573" s="371" t="str">
        <f t="shared" si="17"/>
        <v>11</v>
      </c>
      <c r="F573" s="372" t="s">
        <v>1217</v>
      </c>
      <c r="G573" s="368" t="s">
        <v>1013</v>
      </c>
      <c r="H573" s="368">
        <v>18</v>
      </c>
      <c r="I573" s="368">
        <v>5</v>
      </c>
      <c r="J573" s="368">
        <v>18.7</v>
      </c>
      <c r="K573" s="368">
        <v>4.5999999999999996</v>
      </c>
      <c r="L573" s="368" t="s">
        <v>243</v>
      </c>
      <c r="M573" s="368"/>
      <c r="N573" s="368" t="s">
        <v>1013</v>
      </c>
      <c r="O573" s="460"/>
    </row>
    <row r="574" spans="1:45" s="180" customFormat="1" ht="13.15" customHeight="1" x14ac:dyDescent="0.2">
      <c r="A574" s="368" t="str">
        <f>IF(OR(E574="00",E574=""),"",IF(OR(C574="3011.10",C574="3012.10",C574="3013.10"),"05",IF(OR(C574="3008.10",C574="3008.11"),"00",IF(C574="3003.10","07",IF(OR(G574="DBFH",G574="DBFH - BG"),"10",IF(G574="Hochschule Dual","25",IF(ISERROR(FIND("BGJ",F574)),IF(B574&gt;=99500,VLOOKUP(B574,Maske!$I$23:$J$79,2,FALSE),VLOOKUP($E574,Maske!$I$19:$J$23,2,FALSE)),"06")))))))</f>
        <v>10</v>
      </c>
      <c r="B574" s="369">
        <v>31338</v>
      </c>
      <c r="C574" s="370" t="s">
        <v>420</v>
      </c>
      <c r="D574" s="371" t="str">
        <f t="shared" si="16"/>
        <v>0363</v>
      </c>
      <c r="E574" s="371" t="str">
        <f t="shared" si="17"/>
        <v>12</v>
      </c>
      <c r="F574" s="372" t="s">
        <v>1217</v>
      </c>
      <c r="G574" s="368" t="s">
        <v>1013</v>
      </c>
      <c r="H574" s="368">
        <v>8.1999999999999993</v>
      </c>
      <c r="I574" s="368">
        <v>1.8</v>
      </c>
      <c r="J574" s="368">
        <v>7.3</v>
      </c>
      <c r="K574" s="368">
        <v>1.7</v>
      </c>
      <c r="L574" s="368" t="s">
        <v>243</v>
      </c>
      <c r="M574" s="368"/>
      <c r="N574" s="368" t="s">
        <v>1013</v>
      </c>
      <c r="O574" s="460"/>
    </row>
    <row r="575" spans="1:45" ht="13.15" customHeight="1" x14ac:dyDescent="0.2">
      <c r="A575" s="368" t="str">
        <f>IF(OR(E575="00",E575=""),"",IF(OR(C575="3011.10",C575="3012.10",C575="3013.10"),"05",IF(OR(C575="3008.10",C575="3008.11"),"00",IF(C575="3003.10","07",IF(OR(G575="DBFH",G575="DBFH - BG"),"10",IF(G575="Hochschule Dual","25",IF(ISERROR(FIND("BGJ",F575)),IF(B575&gt;=99500,VLOOKUP(B575,Maske!$I$23:$J$79,2,FALSE),VLOOKUP($E575,Maske!$I$19:$J$23,2,FALSE)),"06")))))))</f>
        <v>10</v>
      </c>
      <c r="B575" s="369">
        <v>31330</v>
      </c>
      <c r="C575" s="370" t="s">
        <v>844</v>
      </c>
      <c r="D575" s="371" t="str">
        <f t="shared" si="16"/>
        <v>0364</v>
      </c>
      <c r="E575" s="371" t="str">
        <f t="shared" si="17"/>
        <v>10</v>
      </c>
      <c r="F575" s="372" t="s">
        <v>1214</v>
      </c>
      <c r="G575" s="368" t="s">
        <v>1013</v>
      </c>
      <c r="H575" s="368">
        <v>18</v>
      </c>
      <c r="I575" s="368">
        <v>6</v>
      </c>
      <c r="J575" s="368">
        <v>18.7</v>
      </c>
      <c r="K575" s="368">
        <v>6.7</v>
      </c>
      <c r="L575" s="368" t="s">
        <v>243</v>
      </c>
      <c r="M575" s="368"/>
      <c r="N575" s="368" t="s">
        <v>1013</v>
      </c>
      <c r="O575" s="454"/>
    </row>
    <row r="576" spans="1:45" ht="12" customHeight="1" x14ac:dyDescent="0.2">
      <c r="A576" s="368" t="str">
        <f>IF(OR(E576="00",E576=""),"",IF(OR(C576="3011.10",C576="3012.10",C576="3013.10"),"05",IF(OR(C576="3008.10",C576="3008.11"),"00",IF(C576="3003.10","07",IF(OR(G576="DBFH",G576="DBFH - BG"),"10",IF(G576="Hochschule Dual","25",IF(ISERROR(FIND("BGJ",F576)),IF(B576&gt;=99500,VLOOKUP(B576,Maske!$I$23:$J$79,2,FALSE),VLOOKUP($E576,Maske!$I$19:$J$23,2,FALSE)),"06")))))))</f>
        <v>10</v>
      </c>
      <c r="B576" s="369">
        <v>31330</v>
      </c>
      <c r="C576" s="370" t="s">
        <v>845</v>
      </c>
      <c r="D576" s="371" t="str">
        <f t="shared" si="16"/>
        <v>0364</v>
      </c>
      <c r="E576" s="371" t="str">
        <f t="shared" si="17"/>
        <v>11</v>
      </c>
      <c r="F576" s="372" t="s">
        <v>1214</v>
      </c>
      <c r="G576" s="368" t="s">
        <v>1013</v>
      </c>
      <c r="H576" s="368">
        <v>18</v>
      </c>
      <c r="I576" s="368">
        <v>5</v>
      </c>
      <c r="J576" s="368">
        <v>18.7</v>
      </c>
      <c r="K576" s="368">
        <v>4.5999999999999996</v>
      </c>
      <c r="L576" s="368" t="s">
        <v>243</v>
      </c>
      <c r="M576" s="368"/>
      <c r="N576" s="368" t="s">
        <v>1013</v>
      </c>
      <c r="O576" s="454"/>
    </row>
    <row r="577" spans="1:15" ht="13.15" customHeight="1" x14ac:dyDescent="0.2">
      <c r="A577" s="368" t="str">
        <f>IF(OR(E577="00",E577=""),"",IF(OR(C577="3011.10",C577="3012.10",C577="3013.10"),"05",IF(OR(C577="3008.10",C577="3008.11"),"00",IF(C577="3003.10","07",IF(OR(G577="DBFH",G577="DBFH - BG"),"10",IF(G577="Hochschule Dual","25",IF(ISERROR(FIND("BGJ",F577)),IF(B577&gt;=99500,VLOOKUP(B577,Maske!$I$23:$J$79,2,FALSE),VLOOKUP($E577,Maske!$I$19:$J$23,2,FALSE)),"06")))))))</f>
        <v>10</v>
      </c>
      <c r="B577" s="369">
        <v>31330</v>
      </c>
      <c r="C577" s="370" t="s">
        <v>846</v>
      </c>
      <c r="D577" s="371" t="str">
        <f t="shared" si="16"/>
        <v>0364</v>
      </c>
      <c r="E577" s="371" t="str">
        <f t="shared" si="17"/>
        <v>12</v>
      </c>
      <c r="F577" s="372" t="s">
        <v>1214</v>
      </c>
      <c r="G577" s="368" t="s">
        <v>1013</v>
      </c>
      <c r="H577" s="368">
        <v>8.1999999999999993</v>
      </c>
      <c r="I577" s="368">
        <v>1.8</v>
      </c>
      <c r="J577" s="368">
        <v>7.3</v>
      </c>
      <c r="K577" s="368">
        <v>1.7</v>
      </c>
      <c r="L577" s="368" t="s">
        <v>243</v>
      </c>
      <c r="M577" s="368"/>
      <c r="N577" s="368" t="s">
        <v>1013</v>
      </c>
      <c r="O577" s="454"/>
    </row>
    <row r="578" spans="1:15" ht="13.15" customHeight="1" x14ac:dyDescent="0.2">
      <c r="A578" s="368" t="str">
        <f>IF(OR(E578="00",E578=""),"",IF(OR(C578="3011.10",C578="3012.10",C578="3013.10"),"05",IF(OR(C578="3008.10",C578="3008.11"),"00",IF(C578="3003.10","07",IF(OR(G578="DBFH",G578="DBFH - BG"),"10",IF(G578="Hochschule Dual","25",IF(ISERROR(FIND("BGJ",F578)),IF(B578&gt;=99500,VLOOKUP(B578,Maske!$I$23:$J$79,2,FALSE),VLOOKUP($E578,Maske!$I$19:$J$23,2,FALSE)),"06")))))))</f>
        <v>10</v>
      </c>
      <c r="B578" s="369">
        <v>31330</v>
      </c>
      <c r="C578" s="370" t="s">
        <v>1456</v>
      </c>
      <c r="D578" s="371" t="str">
        <f t="shared" ref="D578:D641" si="18">LEFT(C578,4)</f>
        <v>0365</v>
      </c>
      <c r="E578" s="371" t="str">
        <f t="shared" ref="E578:E641" si="19">MID(C578,6,2)</f>
        <v>10</v>
      </c>
      <c r="F578" s="372" t="s">
        <v>1214</v>
      </c>
      <c r="G578" s="368" t="s">
        <v>1955</v>
      </c>
      <c r="H578" s="368">
        <v>18</v>
      </c>
      <c r="I578" s="368">
        <v>9</v>
      </c>
      <c r="J578" s="368">
        <v>18.7</v>
      </c>
      <c r="K578" s="368">
        <v>10.199999999999999</v>
      </c>
      <c r="L578" s="368" t="s">
        <v>243</v>
      </c>
      <c r="M578" s="368"/>
      <c r="N578" s="368" t="s">
        <v>1786</v>
      </c>
      <c r="O578" s="454"/>
    </row>
    <row r="579" spans="1:15" ht="13.15" customHeight="1" x14ac:dyDescent="0.2">
      <c r="A579" s="368" t="str">
        <f>IF(OR(E579="00",E579=""),"",IF(OR(C579="3011.10",C579="3012.10",C579="3013.10"),"05",IF(OR(C579="3008.10",C579="3008.11"),"00",IF(C579="3003.10","07",IF(OR(G579="DBFH",G579="DBFH - BG"),"10",IF(G579="Hochschule Dual","25",IF(ISERROR(FIND("BGJ",F579)),IF(B579&gt;=99500,VLOOKUP(B579,Maske!$I$23:$J$79,2,FALSE),VLOOKUP($E579,Maske!$I$19:$J$23,2,FALSE)),"06")))))))</f>
        <v>10</v>
      </c>
      <c r="B579" s="369">
        <v>31330</v>
      </c>
      <c r="C579" s="370" t="s">
        <v>1457</v>
      </c>
      <c r="D579" s="371" t="str">
        <f t="shared" si="18"/>
        <v>0365</v>
      </c>
      <c r="E579" s="371" t="str">
        <f t="shared" si="19"/>
        <v>11</v>
      </c>
      <c r="F579" s="372" t="s">
        <v>1214</v>
      </c>
      <c r="G579" s="368" t="s">
        <v>1955</v>
      </c>
      <c r="H579" s="368">
        <v>18</v>
      </c>
      <c r="I579" s="368">
        <v>8</v>
      </c>
      <c r="J579" s="368">
        <v>18.7</v>
      </c>
      <c r="K579" s="368">
        <v>7.4</v>
      </c>
      <c r="L579" s="368" t="s">
        <v>243</v>
      </c>
      <c r="M579" s="368"/>
      <c r="N579" s="368" t="s">
        <v>1786</v>
      </c>
      <c r="O579" s="454"/>
    </row>
    <row r="580" spans="1:15" ht="12" customHeight="1" x14ac:dyDescent="0.2">
      <c r="A580" s="368" t="str">
        <f>IF(OR(E580="00",E580=""),"",IF(OR(C580="3011.10",C580="3012.10",C580="3013.10"),"05",IF(OR(C580="3008.10",C580="3008.11"),"00",IF(C580="3003.10","07",IF(OR(G580="DBFH",G580="DBFH - BG"),"10",IF(G580="Hochschule Dual","25",IF(ISERROR(FIND("BGJ",F580)),IF(B580&gt;=99500,VLOOKUP(B580,Maske!$I$23:$J$79,2,FALSE),VLOOKUP($E580,Maske!$I$19:$J$23,2,FALSE)),"06")))))))</f>
        <v>10</v>
      </c>
      <c r="B580" s="369">
        <v>31330</v>
      </c>
      <c r="C580" s="370" t="s">
        <v>1458</v>
      </c>
      <c r="D580" s="371" t="str">
        <f t="shared" si="18"/>
        <v>0365</v>
      </c>
      <c r="E580" s="371" t="str">
        <f t="shared" si="19"/>
        <v>12</v>
      </c>
      <c r="F580" s="372" t="s">
        <v>1214</v>
      </c>
      <c r="G580" s="368" t="s">
        <v>1955</v>
      </c>
      <c r="H580" s="368">
        <v>8.1999999999999993</v>
      </c>
      <c r="I580" s="368">
        <v>3.3</v>
      </c>
      <c r="J580" s="368">
        <v>7.3</v>
      </c>
      <c r="K580" s="368">
        <v>2.8</v>
      </c>
      <c r="L580" s="368" t="s">
        <v>243</v>
      </c>
      <c r="M580" s="368"/>
      <c r="N580" s="368" t="s">
        <v>1786</v>
      </c>
      <c r="O580" s="454"/>
    </row>
    <row r="581" spans="1:15" ht="13.15" customHeight="1" x14ac:dyDescent="0.2">
      <c r="A581" s="368" t="str">
        <f>IF(OR(E581="00",E581=""),"",IF(OR(C581="3011.10",C581="3012.10",C581="3013.10"),"05",IF(OR(C581="3008.10",C581="3008.11"),"00",IF(C581="3003.10","07",IF(OR(G581="DBFH",G581="DBFH - BG"),"10",IF(G581="Hochschule Dual","25",IF(ISERROR(FIND("BGJ",F581)),IF(B581&gt;=99500,VLOOKUP(B581,Maske!$I$23:$J$79,2,FALSE),VLOOKUP($E581,Maske!$I$19:$J$23,2,FALSE)),"06")))))))</f>
        <v>10</v>
      </c>
      <c r="B581" s="369">
        <v>31338</v>
      </c>
      <c r="C581" s="370" t="s">
        <v>1456</v>
      </c>
      <c r="D581" s="371" t="str">
        <f t="shared" si="18"/>
        <v>0365</v>
      </c>
      <c r="E581" s="371" t="str">
        <f t="shared" si="19"/>
        <v>10</v>
      </c>
      <c r="F581" s="372" t="s">
        <v>1217</v>
      </c>
      <c r="G581" s="368" t="s">
        <v>1955</v>
      </c>
      <c r="H581" s="368">
        <v>18</v>
      </c>
      <c r="I581" s="368">
        <v>9</v>
      </c>
      <c r="J581" s="368">
        <v>18.7</v>
      </c>
      <c r="K581" s="368">
        <v>10.199999999999999</v>
      </c>
      <c r="L581" s="368" t="s">
        <v>243</v>
      </c>
      <c r="M581" s="368"/>
      <c r="N581" s="368" t="s">
        <v>1786</v>
      </c>
      <c r="O581" s="454"/>
    </row>
    <row r="582" spans="1:15" ht="13.15" customHeight="1" x14ac:dyDescent="0.2">
      <c r="A582" s="368" t="str">
        <f>IF(OR(E582="00",E582=""),"",IF(OR(C582="3011.10",C582="3012.10",C582="3013.10"),"05",IF(OR(C582="3008.10",C582="3008.11"),"00",IF(C582="3003.10","07",IF(OR(G582="DBFH",G582="DBFH - BG"),"10",IF(G582="Hochschule Dual","25",IF(ISERROR(FIND("BGJ",F582)),IF(B582&gt;=99500,VLOOKUP(B582,Maske!$I$23:$J$79,2,FALSE),VLOOKUP($E582,Maske!$I$19:$J$23,2,FALSE)),"06")))))))</f>
        <v>10</v>
      </c>
      <c r="B582" s="369">
        <v>31338</v>
      </c>
      <c r="C582" s="370" t="s">
        <v>1457</v>
      </c>
      <c r="D582" s="371" t="str">
        <f t="shared" si="18"/>
        <v>0365</v>
      </c>
      <c r="E582" s="371" t="str">
        <f t="shared" si="19"/>
        <v>11</v>
      </c>
      <c r="F582" s="372" t="s">
        <v>1217</v>
      </c>
      <c r="G582" s="368" t="s">
        <v>1955</v>
      </c>
      <c r="H582" s="368">
        <v>18</v>
      </c>
      <c r="I582" s="368">
        <v>8</v>
      </c>
      <c r="J582" s="368">
        <v>18.7</v>
      </c>
      <c r="K582" s="368">
        <v>7.4</v>
      </c>
      <c r="L582" s="368" t="s">
        <v>243</v>
      </c>
      <c r="M582" s="368"/>
      <c r="N582" s="368" t="s">
        <v>1786</v>
      </c>
      <c r="O582" s="454"/>
    </row>
    <row r="583" spans="1:15" s="473" customFormat="1" ht="12" customHeight="1" x14ac:dyDescent="0.2">
      <c r="A583" s="368" t="str">
        <f>IF(OR(E583="00",E583=""),"",IF(OR(C583="3011.10",C583="3012.10",C583="3013.10"),"05",IF(OR(C583="3008.10",C583="3008.11"),"00",IF(C583="3003.10","07",IF(OR(G583="DBFH",G583="DBFH - BG"),"10",IF(G583="Hochschule Dual","25",IF(ISERROR(FIND("BGJ",F583)),IF(B583&gt;=99500,VLOOKUP(B583,Maske!$I$23:$J$79,2,FALSE),VLOOKUP($E583,Maske!$I$19:$J$23,2,FALSE)),"06")))))))</f>
        <v>10</v>
      </c>
      <c r="B583" s="369">
        <v>31338</v>
      </c>
      <c r="C583" s="370" t="s">
        <v>1458</v>
      </c>
      <c r="D583" s="371" t="str">
        <f t="shared" si="18"/>
        <v>0365</v>
      </c>
      <c r="E583" s="371" t="str">
        <f t="shared" si="19"/>
        <v>12</v>
      </c>
      <c r="F583" s="372" t="s">
        <v>1217</v>
      </c>
      <c r="G583" s="368" t="s">
        <v>1955</v>
      </c>
      <c r="H583" s="368">
        <v>8.1999999999999993</v>
      </c>
      <c r="I583" s="368">
        <v>3.3</v>
      </c>
      <c r="J583" s="368">
        <v>7.3</v>
      </c>
      <c r="K583" s="368">
        <v>2.8</v>
      </c>
      <c r="L583" s="368" t="s">
        <v>243</v>
      </c>
      <c r="M583" s="368"/>
      <c r="N583" s="368" t="s">
        <v>1786</v>
      </c>
      <c r="O583" s="472"/>
    </row>
    <row r="584" spans="1:15" ht="12" customHeight="1" x14ac:dyDescent="0.2">
      <c r="A584" s="368" t="str">
        <f>IF(OR(E584="00",E584=""),"",IF(OR(C584="3011.10",C584="3012.10",C584="3013.10"),"05",IF(OR(C584="3008.10",C584="3008.11"),"00",IF(C584="3003.10","07",IF(OR(G584="DBFH",G584="DBFH - BG"),"10",IF(G584="Hochschule Dual","25",IF(ISERROR(FIND("BGJ",F584)),IF(B584&gt;=99500,VLOOKUP(B584,Maske!$I$23:$J$79,2,FALSE),VLOOKUP($E584,Maske!$I$19:$J$23,2,FALSE)),"06")))))))</f>
        <v>10</v>
      </c>
      <c r="B584" s="369">
        <v>31330</v>
      </c>
      <c r="C584" s="370" t="s">
        <v>8</v>
      </c>
      <c r="D584" s="371" t="str">
        <f t="shared" si="18"/>
        <v>0366</v>
      </c>
      <c r="E584" s="371" t="str">
        <f t="shared" si="19"/>
        <v>10</v>
      </c>
      <c r="F584" s="372" t="s">
        <v>1214</v>
      </c>
      <c r="G584" s="368" t="s">
        <v>1955</v>
      </c>
      <c r="H584" s="368">
        <v>18</v>
      </c>
      <c r="I584" s="368">
        <v>9</v>
      </c>
      <c r="J584" s="368">
        <v>18.7</v>
      </c>
      <c r="K584" s="368">
        <v>10.199999999999999</v>
      </c>
      <c r="L584" s="368" t="s">
        <v>243</v>
      </c>
      <c r="M584" s="368"/>
      <c r="N584" s="368" t="s">
        <v>1782</v>
      </c>
      <c r="O584" s="454"/>
    </row>
    <row r="585" spans="1:15" ht="12" customHeight="1" x14ac:dyDescent="0.2">
      <c r="A585" s="368" t="str">
        <f>IF(OR(E585="00",E585=""),"",IF(OR(C585="3011.10",C585="3012.10",C585="3013.10"),"05",IF(OR(C585="3008.10",C585="3008.11"),"00",IF(C585="3003.10","07",IF(OR(G585="DBFH",G585="DBFH - BG"),"10",IF(G585="Hochschule Dual","25",IF(ISERROR(FIND("BGJ",F585)),IF(B585&gt;=99500,VLOOKUP(B585,Maske!$I$23:$J$79,2,FALSE),VLOOKUP($E585,Maske!$I$19:$J$23,2,FALSE)),"06")))))))</f>
        <v>10</v>
      </c>
      <c r="B585" s="369">
        <v>31330</v>
      </c>
      <c r="C585" s="370" t="s">
        <v>9</v>
      </c>
      <c r="D585" s="371" t="str">
        <f t="shared" si="18"/>
        <v>0366</v>
      </c>
      <c r="E585" s="371" t="str">
        <f t="shared" si="19"/>
        <v>11</v>
      </c>
      <c r="F585" s="372" t="s">
        <v>1214</v>
      </c>
      <c r="G585" s="368" t="s">
        <v>1955</v>
      </c>
      <c r="H585" s="368">
        <v>18</v>
      </c>
      <c r="I585" s="368">
        <v>8</v>
      </c>
      <c r="J585" s="368">
        <v>18.7</v>
      </c>
      <c r="K585" s="368">
        <v>7.4</v>
      </c>
      <c r="L585" s="368" t="s">
        <v>243</v>
      </c>
      <c r="M585" s="368"/>
      <c r="N585" s="368" t="s">
        <v>1782</v>
      </c>
      <c r="O585" s="454"/>
    </row>
    <row r="586" spans="1:15" ht="12" customHeight="1" x14ac:dyDescent="0.2">
      <c r="A586" s="368" t="str">
        <f>IF(OR(E586="00",E586=""),"",IF(OR(C586="3011.10",C586="3012.10",C586="3013.10"),"05",IF(OR(C586="3008.10",C586="3008.11"),"00",IF(C586="3003.10","07",IF(OR(G586="DBFH",G586="DBFH - BG"),"10",IF(G586="Hochschule Dual","25",IF(ISERROR(FIND("BGJ",F586)),IF(B586&gt;=99500,VLOOKUP(B586,Maske!$I$23:$J$79,2,FALSE),VLOOKUP($E586,Maske!$I$19:$J$23,2,FALSE)),"06")))))))</f>
        <v>10</v>
      </c>
      <c r="B586" s="369">
        <v>31330</v>
      </c>
      <c r="C586" s="370" t="s">
        <v>10</v>
      </c>
      <c r="D586" s="371" t="str">
        <f t="shared" si="18"/>
        <v>0366</v>
      </c>
      <c r="E586" s="371" t="str">
        <f t="shared" si="19"/>
        <v>12</v>
      </c>
      <c r="F586" s="372" t="s">
        <v>1214</v>
      </c>
      <c r="G586" s="368" t="s">
        <v>1955</v>
      </c>
      <c r="H586" s="368">
        <v>8.1999999999999993</v>
      </c>
      <c r="I586" s="368">
        <v>3.3</v>
      </c>
      <c r="J586" s="368">
        <v>7.3</v>
      </c>
      <c r="K586" s="368">
        <v>2.8</v>
      </c>
      <c r="L586" s="368" t="s">
        <v>243</v>
      </c>
      <c r="M586" s="368"/>
      <c r="N586" s="368" t="s">
        <v>1782</v>
      </c>
      <c r="O586" s="454"/>
    </row>
    <row r="587" spans="1:15" ht="12" customHeight="1" x14ac:dyDescent="0.2">
      <c r="A587" s="368" t="str">
        <f>IF(OR(E587="00",E587=""),"",IF(OR(C587="3011.10",C587="3012.10",C587="3013.10"),"05",IF(OR(C587="3008.10",C587="3008.11"),"00",IF(C587="3003.10","07",IF(OR(G587="DBFH",G587="DBFH - BG"),"10",IF(G587="Hochschule Dual","25",IF(ISERROR(FIND("BGJ",F587)),IF(B587&gt;=99500,VLOOKUP(B587,Maske!$I$23:$J$79,2,FALSE),VLOOKUP($E587,Maske!$I$19:$J$23,2,FALSE)),"06")))))))</f>
        <v>10</v>
      </c>
      <c r="B587" s="369">
        <v>31612</v>
      </c>
      <c r="C587" s="370" t="s">
        <v>8</v>
      </c>
      <c r="D587" s="371" t="str">
        <f t="shared" si="18"/>
        <v>0366</v>
      </c>
      <c r="E587" s="371" t="str">
        <f t="shared" si="19"/>
        <v>10</v>
      </c>
      <c r="F587" s="372" t="s">
        <v>1207</v>
      </c>
      <c r="G587" s="368" t="s">
        <v>1955</v>
      </c>
      <c r="H587" s="373">
        <v>18</v>
      </c>
      <c r="I587" s="368">
        <v>9</v>
      </c>
      <c r="J587" s="373">
        <v>18.7</v>
      </c>
      <c r="K587" s="368">
        <v>10.199999999999999</v>
      </c>
      <c r="L587" s="368" t="s">
        <v>243</v>
      </c>
      <c r="M587" s="368"/>
      <c r="N587" s="368" t="s">
        <v>1782</v>
      </c>
      <c r="O587" s="454"/>
    </row>
    <row r="588" spans="1:15" ht="12" customHeight="1" x14ac:dyDescent="0.2">
      <c r="A588" s="368" t="str">
        <f>IF(OR(E588="00",E588=""),"",IF(OR(C588="3011.10",C588="3012.10",C588="3013.10"),"05",IF(OR(C588="3008.10",C588="3008.11"),"00",IF(C588="3003.10","07",IF(OR(G588="DBFH",G588="DBFH - BG"),"10",IF(G588="Hochschule Dual","25",IF(ISERROR(FIND("BGJ",F588)),IF(B588&gt;=99500,VLOOKUP(B588,Maske!$I$23:$J$79,2,FALSE),VLOOKUP($E588,Maske!$I$19:$J$23,2,FALSE)),"06")))))))</f>
        <v>10</v>
      </c>
      <c r="B588" s="369">
        <v>31612</v>
      </c>
      <c r="C588" s="370" t="s">
        <v>9</v>
      </c>
      <c r="D588" s="371" t="str">
        <f t="shared" si="18"/>
        <v>0366</v>
      </c>
      <c r="E588" s="371" t="str">
        <f t="shared" si="19"/>
        <v>11</v>
      </c>
      <c r="F588" s="372" t="s">
        <v>1207</v>
      </c>
      <c r="G588" s="368" t="s">
        <v>1955</v>
      </c>
      <c r="H588" s="373">
        <v>18</v>
      </c>
      <c r="I588" s="368">
        <v>8</v>
      </c>
      <c r="J588" s="373">
        <v>18.7</v>
      </c>
      <c r="K588" s="368">
        <v>7.4</v>
      </c>
      <c r="L588" s="368" t="s">
        <v>243</v>
      </c>
      <c r="M588" s="368"/>
      <c r="N588" s="368" t="s">
        <v>1782</v>
      </c>
      <c r="O588" s="454"/>
    </row>
    <row r="589" spans="1:15" ht="13.15" customHeight="1" x14ac:dyDescent="0.2">
      <c r="A589" s="368" t="str">
        <f>IF(OR(E589="00",E589=""),"",IF(OR(C589="3011.10",C589="3012.10",C589="3013.10"),"05",IF(OR(C589="3008.10",C589="3008.11"),"00",IF(C589="3003.10","07",IF(OR(G589="DBFH",G589="DBFH - BG"),"10",IF(G589="Hochschule Dual","25",IF(ISERROR(FIND("BGJ",F589)),IF(B589&gt;=99500,VLOOKUP(B589,Maske!$I$23:$J$79,2,FALSE),VLOOKUP($E589,Maske!$I$19:$J$23,2,FALSE)),"06")))))))</f>
        <v>10</v>
      </c>
      <c r="B589" s="369">
        <v>31612</v>
      </c>
      <c r="C589" s="370" t="s">
        <v>10</v>
      </c>
      <c r="D589" s="371" t="str">
        <f t="shared" si="18"/>
        <v>0366</v>
      </c>
      <c r="E589" s="371" t="str">
        <f t="shared" si="19"/>
        <v>12</v>
      </c>
      <c r="F589" s="372" t="s">
        <v>1207</v>
      </c>
      <c r="G589" s="368" t="s">
        <v>1955</v>
      </c>
      <c r="H589" s="373">
        <v>8.1999999999999993</v>
      </c>
      <c r="I589" s="368">
        <v>3.3</v>
      </c>
      <c r="J589" s="373">
        <v>7.3</v>
      </c>
      <c r="K589" s="368">
        <v>2.8</v>
      </c>
      <c r="L589" s="368" t="s">
        <v>243</v>
      </c>
      <c r="M589" s="368"/>
      <c r="N589" s="368" t="s">
        <v>1782</v>
      </c>
      <c r="O589" s="454"/>
    </row>
    <row r="590" spans="1:15" ht="12" customHeight="1" x14ac:dyDescent="0.2">
      <c r="A590" s="368" t="str">
        <f>IF(OR(E590="00",E590=""),"",IF(OR(C590="3011.10",C590="3012.10",C590="3013.10"),"05",IF(OR(C590="3008.10",C590="3008.11"),"00",IF(C590="3003.10","07",IF(OR(G590="DBFH",G590="DBFH - BG"),"10",IF(G590="Hochschule Dual","25",IF(ISERROR(FIND("BGJ",F590)),IF(B590&gt;=99500,VLOOKUP(B590,Maske!$I$23:$J$79,2,FALSE),VLOOKUP($E590,Maske!$I$19:$J$23,2,FALSE)),"06")))))))</f>
        <v>10</v>
      </c>
      <c r="B590" s="369">
        <v>31330</v>
      </c>
      <c r="C590" s="370" t="s">
        <v>14</v>
      </c>
      <c r="D590" s="371" t="str">
        <f t="shared" si="18"/>
        <v>0367</v>
      </c>
      <c r="E590" s="371" t="str">
        <f t="shared" si="19"/>
        <v>10</v>
      </c>
      <c r="F590" s="372" t="s">
        <v>1214</v>
      </c>
      <c r="G590" s="368" t="s">
        <v>1955</v>
      </c>
      <c r="H590" s="368">
        <v>18</v>
      </c>
      <c r="I590" s="368">
        <v>9</v>
      </c>
      <c r="J590" s="368">
        <v>18.7</v>
      </c>
      <c r="K590" s="368">
        <v>10.199999999999999</v>
      </c>
      <c r="L590" s="368" t="s">
        <v>243</v>
      </c>
      <c r="M590" s="368"/>
      <c r="N590" s="368" t="s">
        <v>1783</v>
      </c>
      <c r="O590" s="454"/>
    </row>
    <row r="591" spans="1:15" ht="12.75" customHeight="1" x14ac:dyDescent="0.2">
      <c r="A591" s="368" t="str">
        <f>IF(OR(E591="00",E591=""),"",IF(OR(C591="3011.10",C591="3012.10",C591="3013.10"),"05",IF(OR(C591="3008.10",C591="3008.11"),"00",IF(C591="3003.10","07",IF(OR(G591="DBFH",G591="DBFH - BG"),"10",IF(G591="Hochschule Dual","25",IF(ISERROR(FIND("BGJ",F591)),IF(B591&gt;=99500,VLOOKUP(B591,Maske!$I$23:$J$79,2,FALSE),VLOOKUP($E591,Maske!$I$19:$J$23,2,FALSE)),"06")))))))</f>
        <v>10</v>
      </c>
      <c r="B591" s="369">
        <v>31330</v>
      </c>
      <c r="C591" s="370" t="s">
        <v>15</v>
      </c>
      <c r="D591" s="371" t="str">
        <f t="shared" si="18"/>
        <v>0367</v>
      </c>
      <c r="E591" s="371" t="str">
        <f t="shared" si="19"/>
        <v>11</v>
      </c>
      <c r="F591" s="372" t="s">
        <v>1214</v>
      </c>
      <c r="G591" s="368" t="s">
        <v>1955</v>
      </c>
      <c r="H591" s="368">
        <v>18</v>
      </c>
      <c r="I591" s="368">
        <v>8</v>
      </c>
      <c r="J591" s="368">
        <v>18.7</v>
      </c>
      <c r="K591" s="368">
        <v>7.4</v>
      </c>
      <c r="L591" s="368" t="s">
        <v>243</v>
      </c>
      <c r="M591" s="368"/>
      <c r="N591" s="368" t="s">
        <v>1783</v>
      </c>
      <c r="O591" s="454"/>
    </row>
    <row r="592" spans="1:15" ht="12" customHeight="1" x14ac:dyDescent="0.2">
      <c r="A592" s="368" t="str">
        <f>IF(OR(E592="00",E592=""),"",IF(OR(C592="3011.10",C592="3012.10",C592="3013.10"),"05",IF(OR(C592="3008.10",C592="3008.11"),"00",IF(C592="3003.10","07",IF(OR(G592="DBFH",G592="DBFH - BG"),"10",IF(G592="Hochschule Dual","25",IF(ISERROR(FIND("BGJ",F592)),IF(B592&gt;=99500,VLOOKUP(B592,Maske!$I$23:$J$79,2,FALSE),VLOOKUP($E592,Maske!$I$19:$J$23,2,FALSE)),"06")))))))</f>
        <v>10</v>
      </c>
      <c r="B592" s="369">
        <v>31330</v>
      </c>
      <c r="C592" s="370" t="s">
        <v>16</v>
      </c>
      <c r="D592" s="371" t="str">
        <f t="shared" si="18"/>
        <v>0367</v>
      </c>
      <c r="E592" s="371" t="str">
        <f t="shared" si="19"/>
        <v>12</v>
      </c>
      <c r="F592" s="372" t="s">
        <v>1214</v>
      </c>
      <c r="G592" s="368" t="s">
        <v>1955</v>
      </c>
      <c r="H592" s="368">
        <v>8.1999999999999993</v>
      </c>
      <c r="I592" s="368">
        <v>3.3</v>
      </c>
      <c r="J592" s="368">
        <v>7.3</v>
      </c>
      <c r="K592" s="368">
        <v>2.8</v>
      </c>
      <c r="L592" s="368" t="s">
        <v>243</v>
      </c>
      <c r="M592" s="368"/>
      <c r="N592" s="368" t="s">
        <v>1783</v>
      </c>
      <c r="O592" s="454"/>
    </row>
    <row r="593" spans="1:15" s="180" customFormat="1" ht="12" customHeight="1" x14ac:dyDescent="0.2">
      <c r="A593" s="368" t="str">
        <f>IF(OR(E593="00",E593=""),"",IF(OR(C593="3011.10",C593="3012.10",C593="3013.10"),"05",IF(OR(C593="3008.10",C593="3008.11"),"00",IF(C593="3003.10","07",IF(OR(G593="DBFH",G593="DBFH - BG"),"10",IF(G593="Hochschule Dual","25",IF(ISERROR(FIND("BGJ",F593)),IF(B593&gt;=99500,VLOOKUP(B593,Maske!$I$23:$J$79,2,FALSE),VLOOKUP($E593,Maske!$I$19:$J$23,2,FALSE)),"06")))))))</f>
        <v>10</v>
      </c>
      <c r="B593" s="369">
        <v>31612</v>
      </c>
      <c r="C593" s="370" t="s">
        <v>14</v>
      </c>
      <c r="D593" s="371" t="str">
        <f t="shared" si="18"/>
        <v>0367</v>
      </c>
      <c r="E593" s="371" t="str">
        <f t="shared" si="19"/>
        <v>10</v>
      </c>
      <c r="F593" s="372" t="s">
        <v>1207</v>
      </c>
      <c r="G593" s="368" t="s">
        <v>1955</v>
      </c>
      <c r="H593" s="373">
        <v>18</v>
      </c>
      <c r="I593" s="368">
        <v>9</v>
      </c>
      <c r="J593" s="373">
        <v>18.7</v>
      </c>
      <c r="K593" s="368">
        <v>10.199999999999999</v>
      </c>
      <c r="L593" s="368" t="s">
        <v>243</v>
      </c>
      <c r="M593" s="368"/>
      <c r="N593" s="368" t="s">
        <v>1783</v>
      </c>
      <c r="O593" s="460"/>
    </row>
    <row r="594" spans="1:15" s="180" customFormat="1" ht="12" customHeight="1" x14ac:dyDescent="0.2">
      <c r="A594" s="368" t="str">
        <f>IF(OR(E594="00",E594=""),"",IF(OR(C594="3011.10",C594="3012.10",C594="3013.10"),"05",IF(OR(C594="3008.10",C594="3008.11"),"00",IF(C594="3003.10","07",IF(OR(G594="DBFH",G594="DBFH - BG"),"10",IF(G594="Hochschule Dual","25",IF(ISERROR(FIND("BGJ",F594)),IF(B594&gt;=99500,VLOOKUP(B594,Maske!$I$23:$J$79,2,FALSE),VLOOKUP($E594,Maske!$I$19:$J$23,2,FALSE)),"06")))))))</f>
        <v>10</v>
      </c>
      <c r="B594" s="369">
        <v>31612</v>
      </c>
      <c r="C594" s="370" t="s">
        <v>15</v>
      </c>
      <c r="D594" s="371" t="str">
        <f t="shared" si="18"/>
        <v>0367</v>
      </c>
      <c r="E594" s="371" t="str">
        <f t="shared" si="19"/>
        <v>11</v>
      </c>
      <c r="F594" s="372" t="s">
        <v>1207</v>
      </c>
      <c r="G594" s="368" t="s">
        <v>1955</v>
      </c>
      <c r="H594" s="373">
        <v>18</v>
      </c>
      <c r="I594" s="368">
        <v>8</v>
      </c>
      <c r="J594" s="373">
        <v>18.7</v>
      </c>
      <c r="K594" s="368">
        <v>7.4</v>
      </c>
      <c r="L594" s="368" t="s">
        <v>243</v>
      </c>
      <c r="M594" s="368"/>
      <c r="N594" s="368" t="s">
        <v>1783</v>
      </c>
      <c r="O594" s="460"/>
    </row>
    <row r="595" spans="1:15" s="180" customFormat="1" ht="13.15" customHeight="1" x14ac:dyDescent="0.2">
      <c r="A595" s="368" t="str">
        <f>IF(OR(E595="00",E595=""),"",IF(OR(C595="3011.10",C595="3012.10",C595="3013.10"),"05",IF(OR(C595="3008.10",C595="3008.11"),"00",IF(C595="3003.10","07",IF(OR(G595="DBFH",G595="DBFH - BG"),"10",IF(G595="Hochschule Dual","25",IF(ISERROR(FIND("BGJ",F595)),IF(B595&gt;=99500,VLOOKUP(B595,Maske!$I$23:$J$79,2,FALSE),VLOOKUP($E595,Maske!$I$19:$J$23,2,FALSE)),"06")))))))</f>
        <v>10</v>
      </c>
      <c r="B595" s="369">
        <v>31612</v>
      </c>
      <c r="C595" s="370" t="s">
        <v>16</v>
      </c>
      <c r="D595" s="371" t="str">
        <f t="shared" si="18"/>
        <v>0367</v>
      </c>
      <c r="E595" s="371" t="str">
        <f t="shared" si="19"/>
        <v>12</v>
      </c>
      <c r="F595" s="372" t="s">
        <v>1207</v>
      </c>
      <c r="G595" s="368" t="s">
        <v>1955</v>
      </c>
      <c r="H595" s="373">
        <v>8.1999999999999993</v>
      </c>
      <c r="I595" s="368">
        <v>3.3</v>
      </c>
      <c r="J595" s="373">
        <v>7.3</v>
      </c>
      <c r="K595" s="368">
        <v>2.8</v>
      </c>
      <c r="L595" s="368" t="s">
        <v>243</v>
      </c>
      <c r="M595" s="368"/>
      <c r="N595" s="368" t="s">
        <v>1783</v>
      </c>
      <c r="O595" s="460"/>
    </row>
    <row r="596" spans="1:15" s="180" customFormat="1" ht="13.15" customHeight="1" x14ac:dyDescent="0.2">
      <c r="A596" s="368" t="str">
        <f>IF(OR(E596="00",E596=""),"",IF(OR(C596="3011.10",C596="3012.10",C596="3013.10"),"05",IF(OR(C596="3008.10",C596="3008.11"),"00",IF(C596="3003.10","07",IF(OR(G596="DBFH",G596="DBFH - BG"),"10",IF(G596="Hochschule Dual","25",IF(ISERROR(FIND("BGJ",F596)),IF(B596&gt;=99500,VLOOKUP(B596,Maske!$I$23:$J$79,2,FALSE),VLOOKUP($E596,Maske!$I$19:$J$23,2,FALSE)),"06")))))))</f>
        <v>25</v>
      </c>
      <c r="B596" s="369">
        <v>31612</v>
      </c>
      <c r="C596" s="370" t="s">
        <v>1280</v>
      </c>
      <c r="D596" s="371" t="str">
        <f t="shared" si="18"/>
        <v>0371</v>
      </c>
      <c r="E596" s="371" t="str">
        <f t="shared" si="19"/>
        <v>10</v>
      </c>
      <c r="F596" s="372" t="s">
        <v>1207</v>
      </c>
      <c r="G596" s="368" t="s">
        <v>1222</v>
      </c>
      <c r="H596" s="368">
        <v>13</v>
      </c>
      <c r="I596" s="368">
        <v>4.2</v>
      </c>
      <c r="J596" s="368">
        <v>12.7</v>
      </c>
      <c r="K596" s="368">
        <v>3.2</v>
      </c>
      <c r="L596" s="368" t="s">
        <v>243</v>
      </c>
      <c r="M596" s="368"/>
      <c r="N596" s="368" t="s">
        <v>1222</v>
      </c>
      <c r="O596" s="460"/>
    </row>
    <row r="597" spans="1:15" ht="13.15" customHeight="1" x14ac:dyDescent="0.2">
      <c r="A597" s="368" t="str">
        <f>IF(OR(E597="00",E597=""),"",IF(OR(C597="3011.10",C597="3012.10",C597="3013.10"),"05",IF(OR(C597="3008.10",C597="3008.11"),"00",IF(C597="3003.10","07",IF(OR(G597="DBFH",G597="DBFH - BG"),"10",IF(G597="Hochschule Dual","25",IF(ISERROR(FIND("BGJ",F597)),IF(B597&gt;=99500,VLOOKUP(B597,Maske!$I$23:$J$79,2,FALSE),VLOOKUP($E597,Maske!$I$19:$J$23,2,FALSE)),"06")))))))</f>
        <v>25</v>
      </c>
      <c r="B597" s="369">
        <v>31612</v>
      </c>
      <c r="C597" s="370" t="s">
        <v>1011</v>
      </c>
      <c r="D597" s="371" t="str">
        <f t="shared" si="18"/>
        <v>0371</v>
      </c>
      <c r="E597" s="371" t="str">
        <f t="shared" si="19"/>
        <v>11</v>
      </c>
      <c r="F597" s="372" t="s">
        <v>1207</v>
      </c>
      <c r="G597" s="368" t="s">
        <v>1222</v>
      </c>
      <c r="H597" s="368">
        <v>5.5</v>
      </c>
      <c r="I597" s="368">
        <v>1.6</v>
      </c>
      <c r="J597" s="368">
        <v>6.4</v>
      </c>
      <c r="K597" s="368">
        <v>1.6</v>
      </c>
      <c r="L597" s="368" t="s">
        <v>243</v>
      </c>
      <c r="M597" s="368"/>
      <c r="N597" s="368" t="s">
        <v>1222</v>
      </c>
      <c r="O597" s="454"/>
    </row>
    <row r="598" spans="1:15" s="180" customFormat="1" ht="12" customHeight="1" x14ac:dyDescent="0.2">
      <c r="A598" s="368" t="str">
        <f>IF(OR(E598="00",E598=""),"",IF(OR(C598="3011.10",C598="3012.10",C598="3013.10"),"05",IF(OR(C598="3008.10",C598="3008.11"),"00",IF(C598="3003.10","07",IF(OR(G598="DBFH",G598="DBFH - BG"),"10",IF(G598="Hochschule Dual","25",IF(ISERROR(FIND("BGJ",F598)),IF(B598&gt;=99500,VLOOKUP(B598,Maske!$I$23:$J$79,2,FALSE),VLOOKUP($E598,Maske!$I$19:$J$23,2,FALSE)),"06")))))))</f>
        <v>25</v>
      </c>
      <c r="B598" s="369">
        <v>31612</v>
      </c>
      <c r="C598" s="370" t="s">
        <v>1012</v>
      </c>
      <c r="D598" s="371" t="str">
        <f t="shared" si="18"/>
        <v>0371</v>
      </c>
      <c r="E598" s="371" t="str">
        <f t="shared" si="19"/>
        <v>12</v>
      </c>
      <c r="F598" s="372" t="s">
        <v>1207</v>
      </c>
      <c r="G598" s="368" t="s">
        <v>1222</v>
      </c>
      <c r="H598" s="368">
        <v>4.5</v>
      </c>
      <c r="I598" s="368">
        <v>1.1000000000000001</v>
      </c>
      <c r="J598" s="368">
        <v>6.4</v>
      </c>
      <c r="K598" s="368">
        <v>1.6</v>
      </c>
      <c r="L598" s="368" t="s">
        <v>243</v>
      </c>
      <c r="M598" s="368"/>
      <c r="N598" s="368" t="s">
        <v>1222</v>
      </c>
      <c r="O598" s="460"/>
    </row>
    <row r="599" spans="1:15" s="180" customFormat="1" ht="12" customHeight="1" x14ac:dyDescent="0.2">
      <c r="A599" s="368" t="str">
        <f>IF(OR(E599="00",E599=""),"",IF(OR(C599="3011.10",C599="3012.10",C599="3013.10"),"05",IF(OR(C599="3008.10",C599="3008.11"),"00",IF(C599="3003.10","07",IF(OR(G599="DBFH",G599="DBFH - BG"),"10",IF(G599="Hochschule Dual","25",IF(ISERROR(FIND("BGJ",F599)),IF(B599&gt;=99500,VLOOKUP(B599,Maske!$I$23:$J$79,2,FALSE),VLOOKUP($E599,Maske!$I$19:$J$23,2,FALSE)),"06")))))))</f>
        <v>25</v>
      </c>
      <c r="B599" s="369">
        <v>31612</v>
      </c>
      <c r="C599" s="370" t="s">
        <v>547</v>
      </c>
      <c r="D599" s="371" t="str">
        <f t="shared" si="18"/>
        <v>0371</v>
      </c>
      <c r="E599" s="371" t="str">
        <f t="shared" si="19"/>
        <v>13</v>
      </c>
      <c r="F599" s="372" t="s">
        <v>1207</v>
      </c>
      <c r="G599" s="368" t="s">
        <v>1222</v>
      </c>
      <c r="H599" s="368">
        <v>1.1000000000000001</v>
      </c>
      <c r="I599" s="368">
        <v>0.3</v>
      </c>
      <c r="J599" s="368">
        <v>1.1000000000000001</v>
      </c>
      <c r="K599" s="368">
        <v>0.3</v>
      </c>
      <c r="L599" s="368" t="s">
        <v>243</v>
      </c>
      <c r="M599" s="368"/>
      <c r="N599" s="368" t="s">
        <v>1222</v>
      </c>
      <c r="O599" s="460"/>
    </row>
    <row r="600" spans="1:15" s="180" customFormat="1" ht="12" customHeight="1" x14ac:dyDescent="0.2">
      <c r="A600" s="368" t="str">
        <f>IF(OR(E600="00",E600=""),"",IF(OR(C600="3011.10",C600="3012.10",C600="3013.10"),"05",IF(OR(C600="3008.10",C600="3008.11"),"00",IF(C600="3003.10","07",IF(OR(G600="DBFH",G600="DBFH - BG"),"10",IF(G600="Hochschule Dual","25",IF(ISERROR(FIND("BGJ",F600)),IF(B600&gt;=99500,VLOOKUP(B600,Maske!$I$23:$J$79,2,FALSE),VLOOKUP($E600,Maske!$I$19:$J$23,2,FALSE)),"06")))))))</f>
        <v>25</v>
      </c>
      <c r="B600" s="369">
        <v>31334</v>
      </c>
      <c r="C600" s="370" t="s">
        <v>1414</v>
      </c>
      <c r="D600" s="371" t="str">
        <f t="shared" si="18"/>
        <v>0372</v>
      </c>
      <c r="E600" s="371" t="str">
        <f t="shared" si="19"/>
        <v>10</v>
      </c>
      <c r="F600" s="372" t="s">
        <v>1215</v>
      </c>
      <c r="G600" s="368" t="s">
        <v>1222</v>
      </c>
      <c r="H600" s="368"/>
      <c r="I600" s="368"/>
      <c r="J600" s="368">
        <v>16.899999999999999</v>
      </c>
      <c r="K600" s="368">
        <v>4</v>
      </c>
      <c r="L600" s="368" t="s">
        <v>243</v>
      </c>
      <c r="M600" s="368"/>
      <c r="N600" s="368" t="s">
        <v>1814</v>
      </c>
      <c r="O600" s="460"/>
    </row>
    <row r="601" spans="1:15" ht="12" customHeight="1" x14ac:dyDescent="0.2">
      <c r="A601" s="368" t="str">
        <f>IF(OR(E601="00",E601=""),"",IF(OR(C601="3011.10",C601="3012.10",C601="3013.10"),"05",IF(OR(C601="3008.10",C601="3008.11"),"00",IF(C601="3003.10","07",IF(OR(G601="DBFH",G601="DBFH - BG"),"10",IF(G601="Hochschule Dual","25",IF(ISERROR(FIND("BGJ",F601)),IF(B601&gt;=99500,VLOOKUP(B601,Maske!$I$23:$J$79,2,FALSE),VLOOKUP($E601,Maske!$I$19:$J$23,2,FALSE)),"06")))))))</f>
        <v>25</v>
      </c>
      <c r="B601" s="369">
        <v>31334</v>
      </c>
      <c r="C601" s="370" t="s">
        <v>1415</v>
      </c>
      <c r="D601" s="371" t="str">
        <f t="shared" si="18"/>
        <v>0372</v>
      </c>
      <c r="E601" s="371" t="str">
        <f t="shared" si="19"/>
        <v>11</v>
      </c>
      <c r="F601" s="372" t="s">
        <v>1215</v>
      </c>
      <c r="G601" s="368" t="s">
        <v>1222</v>
      </c>
      <c r="H601" s="368">
        <v>4.5</v>
      </c>
      <c r="I601" s="368">
        <v>1.1000000000000001</v>
      </c>
      <c r="J601" s="368">
        <v>4.2</v>
      </c>
      <c r="K601" s="368">
        <v>1</v>
      </c>
      <c r="L601" s="368" t="s">
        <v>243</v>
      </c>
      <c r="M601" s="368"/>
      <c r="N601" s="368" t="s">
        <v>1815</v>
      </c>
      <c r="O601" s="454"/>
    </row>
    <row r="602" spans="1:15" ht="12" customHeight="1" x14ac:dyDescent="0.2">
      <c r="A602" s="368" t="str">
        <f>IF(OR(E602="00",E602=""),"",IF(OR(C602="3011.10",C602="3012.10",C602="3013.10"),"05",IF(OR(C602="3008.10",C602="3008.11"),"00",IF(C602="3003.10","07",IF(OR(G602="DBFH",G602="DBFH - BG"),"10",IF(G602="Hochschule Dual","25",IF(ISERROR(FIND("BGJ",F602)),IF(B602&gt;=99500,VLOOKUP(B602,Maske!$I$23:$J$79,2,FALSE),VLOOKUP($E602,Maske!$I$19:$J$23,2,FALSE)),"06")))))))</f>
        <v>25</v>
      </c>
      <c r="B602" s="369">
        <v>31334</v>
      </c>
      <c r="C602" s="370" t="s">
        <v>1416</v>
      </c>
      <c r="D602" s="371" t="str">
        <f t="shared" si="18"/>
        <v>0372</v>
      </c>
      <c r="E602" s="371" t="str">
        <f t="shared" si="19"/>
        <v>12</v>
      </c>
      <c r="F602" s="372" t="s">
        <v>1215</v>
      </c>
      <c r="G602" s="368" t="s">
        <v>1222</v>
      </c>
      <c r="H602" s="368">
        <v>4.5</v>
      </c>
      <c r="I602" s="368">
        <v>1.1000000000000001</v>
      </c>
      <c r="J602" s="368">
        <v>6.4</v>
      </c>
      <c r="K602" s="368">
        <v>1.5</v>
      </c>
      <c r="L602" s="368" t="s">
        <v>243</v>
      </c>
      <c r="M602" s="368"/>
      <c r="N602" s="368" t="s">
        <v>1815</v>
      </c>
      <c r="O602" s="454"/>
    </row>
    <row r="603" spans="1:15" ht="12" customHeight="1" x14ac:dyDescent="0.2">
      <c r="A603" s="368" t="str">
        <f>IF(OR(E603="00",E603=""),"",IF(OR(C603="3011.10",C603="3012.10",C603="3013.10"),"05",IF(OR(C603="3008.10",C603="3008.11"),"00",IF(C603="3003.10","07",IF(OR(G603="DBFH",G603="DBFH - BG"),"10",IF(G603="Hochschule Dual","25",IF(ISERROR(FIND("BGJ",F603)),IF(B603&gt;=99500,VLOOKUP(B603,Maske!$I$23:$J$79,2,FALSE),VLOOKUP($E603,Maske!$I$19:$J$23,2,FALSE)),"06")))))))</f>
        <v>25</v>
      </c>
      <c r="B603" s="369">
        <v>31334</v>
      </c>
      <c r="C603" s="370" t="s">
        <v>1417</v>
      </c>
      <c r="D603" s="371" t="str">
        <f t="shared" si="18"/>
        <v>0372</v>
      </c>
      <c r="E603" s="371" t="str">
        <f t="shared" si="19"/>
        <v>13</v>
      </c>
      <c r="F603" s="372" t="s">
        <v>1215</v>
      </c>
      <c r="G603" s="368" t="s">
        <v>1222</v>
      </c>
      <c r="H603" s="368"/>
      <c r="I603" s="368"/>
      <c r="J603" s="368">
        <v>2.1</v>
      </c>
      <c r="K603" s="368">
        <v>0.5</v>
      </c>
      <c r="L603" s="368" t="s">
        <v>243</v>
      </c>
      <c r="M603" s="368"/>
      <c r="N603" s="368" t="s">
        <v>1815</v>
      </c>
      <c r="O603" s="454"/>
    </row>
    <row r="604" spans="1:15" ht="12" customHeight="1" x14ac:dyDescent="0.2">
      <c r="A604" s="368" t="str">
        <f>IF(OR(E604="00",E604=""),"",IF(OR(C604="3011.10",C604="3012.10",C604="3013.10"),"05",IF(OR(C604="3008.10",C604="3008.11"),"00",IF(C604="3003.10","07",IF(OR(G604="DBFH",G604="DBFH - BG"),"10",IF(G604="Hochschule Dual","25",IF(ISERROR(FIND("BGJ",F604)),IF(B604&gt;=99500,VLOOKUP(B604,Maske!$I$23:$J$79,2,FALSE),VLOOKUP($E604,Maske!$I$19:$J$23,2,FALSE)),"06")))))))</f>
        <v>25</v>
      </c>
      <c r="B604" s="369">
        <v>31338</v>
      </c>
      <c r="C604" s="370" t="s">
        <v>1414</v>
      </c>
      <c r="D604" s="371" t="str">
        <f t="shared" si="18"/>
        <v>0372</v>
      </c>
      <c r="E604" s="371" t="str">
        <f t="shared" si="19"/>
        <v>10</v>
      </c>
      <c r="F604" s="372" t="s">
        <v>1217</v>
      </c>
      <c r="G604" s="368" t="s">
        <v>1222</v>
      </c>
      <c r="H604" s="368"/>
      <c r="I604" s="368"/>
      <c r="J604" s="368">
        <v>16.899999999999999</v>
      </c>
      <c r="K604" s="368">
        <v>4</v>
      </c>
      <c r="L604" s="368" t="s">
        <v>243</v>
      </c>
      <c r="M604" s="368"/>
      <c r="N604" s="368" t="s">
        <v>1814</v>
      </c>
      <c r="O604" s="454"/>
    </row>
    <row r="605" spans="1:15" s="180" customFormat="1" ht="12" customHeight="1" x14ac:dyDescent="0.2">
      <c r="A605" s="368" t="str">
        <f>IF(OR(E605="00",E605=""),"",IF(OR(C605="3011.10",C605="3012.10",C605="3013.10"),"05",IF(OR(C605="3008.10",C605="3008.11"),"00",IF(C605="3003.10","07",IF(OR(G605="DBFH",G605="DBFH - BG"),"10",IF(G605="Hochschule Dual","25",IF(ISERROR(FIND("BGJ",F605)),IF(B605&gt;=99500,VLOOKUP(B605,Maske!$I$23:$J$79,2,FALSE),VLOOKUP($E605,Maske!$I$19:$J$23,2,FALSE)),"06")))))))</f>
        <v>25</v>
      </c>
      <c r="B605" s="369">
        <v>31338</v>
      </c>
      <c r="C605" s="370" t="s">
        <v>1415</v>
      </c>
      <c r="D605" s="371" t="str">
        <f t="shared" si="18"/>
        <v>0372</v>
      </c>
      <c r="E605" s="371" t="str">
        <f t="shared" si="19"/>
        <v>11</v>
      </c>
      <c r="F605" s="372" t="s">
        <v>1217</v>
      </c>
      <c r="G605" s="368" t="s">
        <v>1222</v>
      </c>
      <c r="H605" s="368">
        <v>4.5</v>
      </c>
      <c r="I605" s="368">
        <v>1.1000000000000001</v>
      </c>
      <c r="J605" s="368">
        <v>4.2</v>
      </c>
      <c r="K605" s="368">
        <v>1</v>
      </c>
      <c r="L605" s="368" t="s">
        <v>243</v>
      </c>
      <c r="M605" s="368"/>
      <c r="N605" s="368" t="s">
        <v>1815</v>
      </c>
      <c r="O605" s="460"/>
    </row>
    <row r="606" spans="1:15" s="180" customFormat="1" ht="12" customHeight="1" x14ac:dyDescent="0.2">
      <c r="A606" s="368" t="str">
        <f>IF(OR(E606="00",E606=""),"",IF(OR(C606="3011.10",C606="3012.10",C606="3013.10"),"05",IF(OR(C606="3008.10",C606="3008.11"),"00",IF(C606="3003.10","07",IF(OR(G606="DBFH",G606="DBFH - BG"),"10",IF(G606="Hochschule Dual","25",IF(ISERROR(FIND("BGJ",F606)),IF(B606&gt;=99500,VLOOKUP(B606,Maske!$I$23:$J$79,2,FALSE),VLOOKUP($E606,Maske!$I$19:$J$23,2,FALSE)),"06")))))))</f>
        <v>25</v>
      </c>
      <c r="B606" s="369">
        <v>31338</v>
      </c>
      <c r="C606" s="370" t="s">
        <v>1416</v>
      </c>
      <c r="D606" s="371" t="str">
        <f t="shared" si="18"/>
        <v>0372</v>
      </c>
      <c r="E606" s="371" t="str">
        <f t="shared" si="19"/>
        <v>12</v>
      </c>
      <c r="F606" s="372" t="s">
        <v>1217</v>
      </c>
      <c r="G606" s="368" t="s">
        <v>1222</v>
      </c>
      <c r="H606" s="368">
        <v>4.5</v>
      </c>
      <c r="I606" s="368">
        <v>1.1000000000000001</v>
      </c>
      <c r="J606" s="368">
        <v>6.4</v>
      </c>
      <c r="K606" s="368">
        <v>1.5</v>
      </c>
      <c r="L606" s="368" t="s">
        <v>243</v>
      </c>
      <c r="M606" s="368"/>
      <c r="N606" s="368" t="s">
        <v>1815</v>
      </c>
      <c r="O606" s="460"/>
    </row>
    <row r="607" spans="1:15" s="180" customFormat="1" ht="12" customHeight="1" x14ac:dyDescent="0.2">
      <c r="A607" s="368" t="str">
        <f>IF(OR(E607="00",E607=""),"",IF(OR(C607="3011.10",C607="3012.10",C607="3013.10"),"05",IF(OR(C607="3008.10",C607="3008.11"),"00",IF(C607="3003.10","07",IF(OR(G607="DBFH",G607="DBFH - BG"),"10",IF(G607="Hochschule Dual","25",IF(ISERROR(FIND("BGJ",F607)),IF(B607&gt;=99500,VLOOKUP(B607,Maske!$I$23:$J$79,2,FALSE),VLOOKUP($E607,Maske!$I$19:$J$23,2,FALSE)),"06")))))))</f>
        <v>25</v>
      </c>
      <c r="B607" s="369">
        <v>31338</v>
      </c>
      <c r="C607" s="370" t="s">
        <v>1417</v>
      </c>
      <c r="D607" s="371" t="str">
        <f t="shared" si="18"/>
        <v>0372</v>
      </c>
      <c r="E607" s="371" t="str">
        <f t="shared" si="19"/>
        <v>13</v>
      </c>
      <c r="F607" s="372" t="s">
        <v>1217</v>
      </c>
      <c r="G607" s="368" t="s">
        <v>1222</v>
      </c>
      <c r="H607" s="368"/>
      <c r="I607" s="368"/>
      <c r="J607" s="368">
        <v>2.1</v>
      </c>
      <c r="K607" s="368">
        <v>0.5</v>
      </c>
      <c r="L607" s="368" t="s">
        <v>243</v>
      </c>
      <c r="M607" s="368"/>
      <c r="N607" s="368" t="s">
        <v>1815</v>
      </c>
      <c r="O607" s="460"/>
    </row>
    <row r="608" spans="1:15" s="180" customFormat="1" ht="13.15" customHeight="1" x14ac:dyDescent="0.2">
      <c r="A608" s="368" t="str">
        <f>IF(OR(E608="00",E608=""),"",IF(OR(C608="3011.10",C608="3012.10",C608="3013.10"),"05",IF(OR(C608="3008.10",C608="3008.11"),"00",IF(C608="3003.10","07",IF(OR(G608="DBFH",G608="DBFH - BG"),"10",IF(G608="Hochschule Dual","25",IF(ISERROR(FIND("BGJ",F608)),IF(B608&gt;=99500,VLOOKUP(B608,Maske!$I$23:$J$79,2,FALSE),VLOOKUP($E608,Maske!$I$19:$J$23,2,FALSE)),"06")))))))</f>
        <v>25</v>
      </c>
      <c r="B608" s="369">
        <v>31334</v>
      </c>
      <c r="C608" s="370" t="s">
        <v>1120</v>
      </c>
      <c r="D608" s="371" t="str">
        <f t="shared" si="18"/>
        <v>0373</v>
      </c>
      <c r="E608" s="371" t="str">
        <f t="shared" si="19"/>
        <v>10</v>
      </c>
      <c r="F608" s="372" t="s">
        <v>1215</v>
      </c>
      <c r="G608" s="368" t="s">
        <v>1222</v>
      </c>
      <c r="H608" s="368"/>
      <c r="I608" s="368"/>
      <c r="J608" s="368">
        <v>12.7</v>
      </c>
      <c r="K608" s="368">
        <v>3</v>
      </c>
      <c r="L608" s="368" t="s">
        <v>243</v>
      </c>
      <c r="M608" s="368"/>
      <c r="N608" s="368" t="s">
        <v>1816</v>
      </c>
      <c r="O608" s="460"/>
    </row>
    <row r="609" spans="1:15" s="180" customFormat="1" ht="13.15" customHeight="1" x14ac:dyDescent="0.2">
      <c r="A609" s="368" t="str">
        <f>IF(OR(E609="00",E609=""),"",IF(OR(C609="3011.10",C609="3012.10",C609="3013.10"),"05",IF(OR(C609="3008.10",C609="3008.11"),"00",IF(C609="3003.10","07",IF(OR(G609="DBFH",G609="DBFH - BG"),"10",IF(G609="Hochschule Dual","25",IF(ISERROR(FIND("BGJ",F609)),IF(B609&gt;=99500,VLOOKUP(B609,Maske!$I$23:$J$79,2,FALSE),VLOOKUP($E609,Maske!$I$19:$J$23,2,FALSE)),"06")))))))</f>
        <v>25</v>
      </c>
      <c r="B609" s="369">
        <v>31338</v>
      </c>
      <c r="C609" s="370" t="s">
        <v>1120</v>
      </c>
      <c r="D609" s="371" t="str">
        <f t="shared" si="18"/>
        <v>0373</v>
      </c>
      <c r="E609" s="371" t="str">
        <f t="shared" si="19"/>
        <v>10</v>
      </c>
      <c r="F609" s="372" t="s">
        <v>1217</v>
      </c>
      <c r="G609" s="368" t="s">
        <v>1222</v>
      </c>
      <c r="H609" s="368"/>
      <c r="I609" s="368"/>
      <c r="J609" s="368">
        <v>12.7</v>
      </c>
      <c r="K609" s="368">
        <v>3</v>
      </c>
      <c r="L609" s="368" t="s">
        <v>243</v>
      </c>
      <c r="M609" s="368"/>
      <c r="N609" s="368" t="s">
        <v>1816</v>
      </c>
      <c r="O609" s="460"/>
    </row>
    <row r="610" spans="1:15" s="180" customFormat="1" ht="13.15" customHeight="1" x14ac:dyDescent="0.2">
      <c r="A610" s="368" t="str">
        <f>IF(OR(E610="00",E610=""),"",IF(OR(C610="3011.10",C610="3012.10",C610="3013.10"),"05",IF(OR(C610="3008.10",C610="3008.11"),"00",IF(C610="3003.10","07",IF(OR(G610="DBFH",G610="DBFH - BG"),"10",IF(G610="Hochschule Dual","25",IF(ISERROR(FIND("BGJ",F610)),IF(B610&gt;=99500,VLOOKUP(B610,Maske!$I$23:$J$79,2,FALSE),VLOOKUP($E610,Maske!$I$19:$J$23,2,FALSE)),"06")))))))</f>
        <v>25</v>
      </c>
      <c r="B610" s="369">
        <v>31612</v>
      </c>
      <c r="C610" s="370" t="s">
        <v>738</v>
      </c>
      <c r="D610" s="371" t="str">
        <f t="shared" si="18"/>
        <v>0374</v>
      </c>
      <c r="E610" s="371" t="str">
        <f t="shared" si="19"/>
        <v>10</v>
      </c>
      <c r="F610" s="372" t="s">
        <v>1207</v>
      </c>
      <c r="G610" s="368" t="s">
        <v>1222</v>
      </c>
      <c r="H610" s="368">
        <v>13</v>
      </c>
      <c r="I610" s="368">
        <v>4.2</v>
      </c>
      <c r="J610" s="368"/>
      <c r="K610" s="368"/>
      <c r="L610" s="368" t="s">
        <v>243</v>
      </c>
      <c r="M610" s="368"/>
      <c r="N610" s="368" t="s">
        <v>1817</v>
      </c>
      <c r="O610" s="460"/>
    </row>
    <row r="611" spans="1:15" s="180" customFormat="1" ht="12" customHeight="1" x14ac:dyDescent="0.2">
      <c r="A611" s="368" t="str">
        <f>IF(OR(E611="00",E611=""),"",IF(OR(C611="3011.10",C611="3012.10",C611="3013.10"),"05",IF(OR(C611="3008.10",C611="3008.11"),"00",IF(C611="3003.10","07",IF(OR(G611="DBFH",G611="DBFH - BG"),"10",IF(G611="Hochschule Dual","25",IF(ISERROR(FIND("BGJ",F611)),IF(B611&gt;=99500,VLOOKUP(B611,Maske!$I$23:$J$79,2,FALSE),VLOOKUP($E611,Maske!$I$19:$J$23,2,FALSE)),"06")))))))</f>
        <v>25</v>
      </c>
      <c r="B611" s="369">
        <v>31612</v>
      </c>
      <c r="C611" s="370" t="s">
        <v>739</v>
      </c>
      <c r="D611" s="371" t="str">
        <f t="shared" si="18"/>
        <v>0374</v>
      </c>
      <c r="E611" s="371" t="str">
        <f t="shared" si="19"/>
        <v>11</v>
      </c>
      <c r="F611" s="372" t="s">
        <v>1207</v>
      </c>
      <c r="G611" s="368" t="s">
        <v>1222</v>
      </c>
      <c r="H611" s="368">
        <v>5.5</v>
      </c>
      <c r="I611" s="368">
        <v>1.6</v>
      </c>
      <c r="J611" s="368"/>
      <c r="K611" s="368"/>
      <c r="L611" s="368" t="s">
        <v>243</v>
      </c>
      <c r="M611" s="368"/>
      <c r="N611" s="368" t="s">
        <v>1817</v>
      </c>
      <c r="O611" s="460"/>
    </row>
    <row r="612" spans="1:15" s="180" customFormat="1" ht="12" customHeight="1" x14ac:dyDescent="0.2">
      <c r="A612" s="368" t="str">
        <f>IF(OR(E612="00",E612=""),"",IF(OR(C612="3011.10",C612="3012.10",C612="3013.10"),"05",IF(OR(C612="3008.10",C612="3008.11"),"00",IF(C612="3003.10","07",IF(OR(G612="DBFH",G612="DBFH - BG"),"10",IF(G612="Hochschule Dual","25",IF(ISERROR(FIND("BGJ",F612)),IF(B612&gt;=99500,VLOOKUP(B612,Maske!$I$23:$J$79,2,FALSE),VLOOKUP($E612,Maske!$I$19:$J$23,2,FALSE)),"06")))))))</f>
        <v>25</v>
      </c>
      <c r="B612" s="369">
        <v>31612</v>
      </c>
      <c r="C612" s="370" t="s">
        <v>740</v>
      </c>
      <c r="D612" s="371" t="str">
        <f t="shared" si="18"/>
        <v>0374</v>
      </c>
      <c r="E612" s="371" t="str">
        <f t="shared" si="19"/>
        <v>12</v>
      </c>
      <c r="F612" s="372" t="s">
        <v>1207</v>
      </c>
      <c r="G612" s="368" t="s">
        <v>1222</v>
      </c>
      <c r="H612" s="368">
        <v>4.5</v>
      </c>
      <c r="I612" s="368">
        <v>1.1000000000000001</v>
      </c>
      <c r="J612" s="368"/>
      <c r="K612" s="368"/>
      <c r="L612" s="368" t="s">
        <v>243</v>
      </c>
      <c r="M612" s="368"/>
      <c r="N612" s="368" t="s">
        <v>1817</v>
      </c>
      <c r="O612" s="460"/>
    </row>
    <row r="613" spans="1:15" s="180" customFormat="1" ht="12" customHeight="1" x14ac:dyDescent="0.2">
      <c r="A613" s="368" t="str">
        <f>IF(OR(E613="00",E613=""),"",IF(OR(C613="3011.10",C613="3012.10",C613="3013.10"),"05",IF(OR(C613="3008.10",C613="3008.11"),"00",IF(C613="3003.10","07",IF(OR(G613="DBFH",G613="DBFH - BG"),"10",IF(G613="Hochschule Dual","25",IF(ISERROR(FIND("BGJ",F613)),IF(B613&gt;=99500,VLOOKUP(B613,Maske!$I$23:$J$79,2,FALSE),VLOOKUP($E613,Maske!$I$19:$J$23,2,FALSE)),"06")))))))</f>
        <v>25</v>
      </c>
      <c r="B613" s="369">
        <v>31612</v>
      </c>
      <c r="C613" s="370" t="s">
        <v>741</v>
      </c>
      <c r="D613" s="371" t="str">
        <f t="shared" si="18"/>
        <v>0374</v>
      </c>
      <c r="E613" s="371" t="str">
        <f t="shared" si="19"/>
        <v>13</v>
      </c>
      <c r="F613" s="372" t="s">
        <v>1207</v>
      </c>
      <c r="G613" s="368" t="s">
        <v>1222</v>
      </c>
      <c r="H613" s="368">
        <v>1.1000000000000001</v>
      </c>
      <c r="I613" s="368">
        <v>0.3</v>
      </c>
      <c r="J613" s="368"/>
      <c r="K613" s="368"/>
      <c r="L613" s="368" t="s">
        <v>243</v>
      </c>
      <c r="M613" s="368"/>
      <c r="N613" s="368" t="s">
        <v>1817</v>
      </c>
      <c r="O613" s="460"/>
    </row>
    <row r="614" spans="1:15" s="180" customFormat="1" ht="12" customHeight="1" x14ac:dyDescent="0.2">
      <c r="A614" s="55" t="str">
        <f>IF(OR(E614="00",E614=""),"",IF(OR(C614="3011.10",C614="3012.10",C614="3013.10"),"05",IF(OR(C614="3008.10",C614="3008.11"),"00",IF(C614="3003.10","07",IF(OR(G614="DBFH",G614="DBFH - BG"),"10",IF(G614="Hochschule Dual","25",IF(ISERROR(FIND("BGJ",F614)),IF(B614&gt;=99500,VLOOKUP(B614,Maske!$I$23:$J$79,2,FALSE),VLOOKUP($E614,Maske!$I$19:$J$23,2,FALSE)),"06")))))))</f>
        <v>25</v>
      </c>
      <c r="B614" s="35">
        <v>31329</v>
      </c>
      <c r="C614" s="52" t="s">
        <v>1938</v>
      </c>
      <c r="D614" s="53" t="str">
        <f t="shared" si="18"/>
        <v>0375</v>
      </c>
      <c r="E614" s="53" t="str">
        <f t="shared" si="19"/>
        <v>10</v>
      </c>
      <c r="F614" s="54" t="s">
        <v>2101</v>
      </c>
      <c r="G614" s="55" t="s">
        <v>1222</v>
      </c>
      <c r="H614" s="55"/>
      <c r="I614" s="55"/>
      <c r="J614" s="55">
        <v>14.8</v>
      </c>
      <c r="K614" s="55">
        <v>3.5</v>
      </c>
      <c r="L614" s="55" t="s">
        <v>243</v>
      </c>
      <c r="M614" s="55"/>
      <c r="N614" s="55" t="s">
        <v>2297</v>
      </c>
      <c r="O614" s="460"/>
    </row>
    <row r="615" spans="1:15" s="180" customFormat="1" ht="12" customHeight="1" x14ac:dyDescent="0.2">
      <c r="A615" s="55" t="str">
        <f>IF(OR(E615="00",E615=""),"",IF(OR(C615="3011.10",C615="3012.10",C615="3013.10"),"05",IF(OR(C615="3008.10",C615="3008.11"),"00",IF(C615="3003.10","07",IF(OR(G615="DBFH",G615="DBFH - BG"),"10",IF(G615="Hochschule Dual","25",IF(ISERROR(FIND("BGJ",F615)),IF(B615&gt;=99500,VLOOKUP(B615,Maske!$I$23:$J$79,2,FALSE),VLOOKUP($E615,Maske!$I$19:$J$23,2,FALSE)),"06")))))))</f>
        <v>25</v>
      </c>
      <c r="B615" s="35">
        <v>31329</v>
      </c>
      <c r="C615" s="52" t="s">
        <v>2034</v>
      </c>
      <c r="D615" s="53" t="str">
        <f t="shared" si="18"/>
        <v>0375</v>
      </c>
      <c r="E615" s="53" t="str">
        <f t="shared" si="19"/>
        <v>11</v>
      </c>
      <c r="F615" s="54" t="s">
        <v>2101</v>
      </c>
      <c r="G615" s="55" t="s">
        <v>1222</v>
      </c>
      <c r="H615" s="55"/>
      <c r="I615" s="55"/>
      <c r="J615" s="55">
        <v>2.1</v>
      </c>
      <c r="K615" s="55">
        <v>0.5</v>
      </c>
      <c r="L615" s="55" t="s">
        <v>243</v>
      </c>
      <c r="M615" s="55"/>
      <c r="N615" s="55" t="s">
        <v>2297</v>
      </c>
      <c r="O615" s="460"/>
    </row>
    <row r="616" spans="1:15" ht="12" customHeight="1" x14ac:dyDescent="0.2">
      <c r="A616" s="368" t="str">
        <f>IF(OR(E616="00",E616=""),"",IF(OR(C616="3011.10",C616="3012.10",C616="3013.10"),"05",IF(OR(C616="3008.10",C616="3008.11"),"00",IF(C616="3003.10","07",IF(OR(G616="DBFH",G616="DBFH - BG"),"10",IF(G616="Hochschule Dual","25",IF(ISERROR(FIND("BGJ",F616)),IF(B616&gt;=99500,VLOOKUP(B616,Maske!$I$23:$J$79,2,FALSE),VLOOKUP($E616,Maske!$I$19:$J$23,2,FALSE)),"06")))))))</f>
        <v>25</v>
      </c>
      <c r="B616" s="369">
        <v>31329</v>
      </c>
      <c r="C616" s="370" t="s">
        <v>2059</v>
      </c>
      <c r="D616" s="371" t="str">
        <f t="shared" si="18"/>
        <v>0375</v>
      </c>
      <c r="E616" s="371" t="str">
        <f t="shared" si="19"/>
        <v>12</v>
      </c>
      <c r="F616" s="372" t="s">
        <v>2101</v>
      </c>
      <c r="G616" s="368" t="s">
        <v>1222</v>
      </c>
      <c r="H616" s="368"/>
      <c r="I616" s="368"/>
      <c r="J616" s="368">
        <v>1.1000000000000001</v>
      </c>
      <c r="K616" s="368">
        <v>0.3</v>
      </c>
      <c r="L616" s="368" t="s">
        <v>243</v>
      </c>
      <c r="M616" s="368"/>
      <c r="N616" s="368" t="s">
        <v>2297</v>
      </c>
      <c r="O616" s="454"/>
    </row>
    <row r="617" spans="1:15" ht="12" customHeight="1" x14ac:dyDescent="0.2">
      <c r="A617" s="55" t="str">
        <f>IF(OR(E617="00",E617=""),"",IF(OR(C617="3011.10",C617="3012.10",C617="3013.10"),"05",IF(OR(C617="3008.10",C617="3008.11"),"00",IF(C617="3003.10","07",IF(OR(G617="DBFH",G617="DBFH - BG"),"10",IF(G617="Hochschule Dual","25",IF(ISERROR(FIND("BGJ",F617)),IF(B617&gt;=99500,VLOOKUP(B617,Maske!$I$23:$J$79,2,FALSE),VLOOKUP($E617,Maske!$I$19:$J$23,2,FALSE)),"06")))))))</f>
        <v>25</v>
      </c>
      <c r="B617" s="35">
        <v>31333</v>
      </c>
      <c r="C617" s="52" t="s">
        <v>1938</v>
      </c>
      <c r="D617" s="53" t="str">
        <f t="shared" si="18"/>
        <v>0375</v>
      </c>
      <c r="E617" s="53" t="str">
        <f t="shared" si="19"/>
        <v>10</v>
      </c>
      <c r="F617" s="54" t="s">
        <v>1213</v>
      </c>
      <c r="G617" s="55" t="s">
        <v>1222</v>
      </c>
      <c r="H617" s="55"/>
      <c r="I617" s="55"/>
      <c r="J617" s="55">
        <v>14.8</v>
      </c>
      <c r="K617" s="55">
        <v>3.5</v>
      </c>
      <c r="L617" s="55" t="s">
        <v>243</v>
      </c>
      <c r="M617" s="55"/>
      <c r="N617" s="55" t="s">
        <v>2297</v>
      </c>
      <c r="O617" s="454"/>
    </row>
    <row r="618" spans="1:15" ht="12" customHeight="1" x14ac:dyDescent="0.2">
      <c r="A618" s="55" t="str">
        <f>IF(OR(E618="00",E618=""),"",IF(OR(C618="3011.10",C618="3012.10",C618="3013.10"),"05",IF(OR(C618="3008.10",C618="3008.11"),"00",IF(C618="3003.10","07",IF(OR(G618="DBFH",G618="DBFH - BG"),"10",IF(G618="Hochschule Dual","25",IF(ISERROR(FIND("BGJ",F618)),IF(B618&gt;=99500,VLOOKUP(B618,Maske!$I$23:$J$79,2,FALSE),VLOOKUP($E618,Maske!$I$19:$J$23,2,FALSE)),"06")))))))</f>
        <v>25</v>
      </c>
      <c r="B618" s="35">
        <v>31333</v>
      </c>
      <c r="C618" s="52" t="s">
        <v>2034</v>
      </c>
      <c r="D618" s="53" t="str">
        <f t="shared" si="18"/>
        <v>0375</v>
      </c>
      <c r="E618" s="53" t="str">
        <f t="shared" si="19"/>
        <v>11</v>
      </c>
      <c r="F618" s="54" t="s">
        <v>1213</v>
      </c>
      <c r="G618" s="55" t="s">
        <v>1222</v>
      </c>
      <c r="H618" s="55"/>
      <c r="I618" s="55"/>
      <c r="J618" s="55">
        <v>2.1</v>
      </c>
      <c r="K618" s="55">
        <v>0.5</v>
      </c>
      <c r="L618" s="55" t="s">
        <v>243</v>
      </c>
      <c r="M618" s="55"/>
      <c r="N618" s="55" t="s">
        <v>2297</v>
      </c>
      <c r="O618" s="454"/>
    </row>
    <row r="619" spans="1:15" ht="12" customHeight="1" x14ac:dyDescent="0.2">
      <c r="A619" s="368" t="str">
        <f>IF(OR(E619="00",E619=""),"",IF(OR(C619="3011.10",C619="3012.10",C619="3013.10"),"05",IF(OR(C619="3008.10",C619="3008.11"),"00",IF(C619="3003.10","07",IF(OR(G619="DBFH",G619="DBFH - BG"),"10",IF(G619="Hochschule Dual","25",IF(ISERROR(FIND("BGJ",F619)),IF(B619&gt;=99500,VLOOKUP(B619,Maske!$I$23:$J$79,2,FALSE),VLOOKUP($E619,Maske!$I$19:$J$23,2,FALSE)),"06")))))))</f>
        <v>25</v>
      </c>
      <c r="B619" s="369">
        <v>31333</v>
      </c>
      <c r="C619" s="370" t="s">
        <v>2059</v>
      </c>
      <c r="D619" s="371" t="str">
        <f t="shared" si="18"/>
        <v>0375</v>
      </c>
      <c r="E619" s="371" t="str">
        <f t="shared" si="19"/>
        <v>12</v>
      </c>
      <c r="F619" s="372" t="s">
        <v>1213</v>
      </c>
      <c r="G619" s="368" t="s">
        <v>1222</v>
      </c>
      <c r="H619" s="368"/>
      <c r="I619" s="368"/>
      <c r="J619" s="368">
        <v>1.1000000000000001</v>
      </c>
      <c r="K619" s="368">
        <v>0.3</v>
      </c>
      <c r="L619" s="368" t="s">
        <v>243</v>
      </c>
      <c r="M619" s="368"/>
      <c r="N619" s="55" t="s">
        <v>2297</v>
      </c>
      <c r="O619" s="454"/>
    </row>
    <row r="620" spans="1:15" ht="13.15" customHeight="1" x14ac:dyDescent="0.2">
      <c r="A620" s="368" t="str">
        <f>IF(OR(E620="00",E620=""),"",IF(OR(C620="3011.10",C620="3012.10",C620="3013.10"),"05",IF(OR(C620="3008.10",C620="3008.11"),"00",IF(C620="3003.10","07",IF(OR(G620="DBFH",G620="DBFH - BG"),"10",IF(G620="Hochschule Dual","25",IF(ISERROR(FIND("BGJ",F620)),IF(B620&gt;=99500,VLOOKUP(B620,Maske!$I$23:$J$79,2,FALSE),VLOOKUP($E620,Maske!$I$19:$J$23,2,FALSE)),"06")))))))</f>
        <v>25</v>
      </c>
      <c r="B620" s="369">
        <v>31333</v>
      </c>
      <c r="C620" s="370" t="s">
        <v>2060</v>
      </c>
      <c r="D620" s="371" t="str">
        <f t="shared" si="18"/>
        <v>0375</v>
      </c>
      <c r="E620" s="371" t="str">
        <f t="shared" si="19"/>
        <v>13</v>
      </c>
      <c r="F620" s="372" t="s">
        <v>1213</v>
      </c>
      <c r="G620" s="368" t="s">
        <v>1222</v>
      </c>
      <c r="H620" s="368"/>
      <c r="I620" s="368"/>
      <c r="J620" s="368">
        <v>1.1000000000000001</v>
      </c>
      <c r="K620" s="368">
        <v>0.3</v>
      </c>
      <c r="L620" s="368" t="s">
        <v>243</v>
      </c>
      <c r="M620" s="368"/>
      <c r="N620" s="55" t="s">
        <v>2297</v>
      </c>
      <c r="O620" s="454"/>
    </row>
    <row r="621" spans="1:15" s="180" customFormat="1" ht="13.15" customHeight="1" x14ac:dyDescent="0.2">
      <c r="A621" s="55" t="str">
        <f>IF(OR(E621="00",E621=""),"",IF(OR(C621="3011.10",C621="3012.10",C621="3013.10"),"05",IF(OR(C621="3008.10",C621="3008.11"),"00",IF(C621="3003.10","07",IF(OR(G621="DBFH",G621="DBFH - BG"),"10",IF(G621="Hochschule Dual","25",IF(ISERROR(FIND("BGJ",F621)),IF(B621&gt;=99500,VLOOKUP(B621,Maske!$I$23:$J$79,2,FALSE),VLOOKUP($E621,Maske!$I$19:$J$23,2,FALSE)),"06")))))))</f>
        <v>25</v>
      </c>
      <c r="B621" s="35">
        <v>31334</v>
      </c>
      <c r="C621" s="52" t="s">
        <v>1938</v>
      </c>
      <c r="D621" s="53" t="str">
        <f t="shared" si="18"/>
        <v>0375</v>
      </c>
      <c r="E621" s="53" t="str">
        <f t="shared" si="19"/>
        <v>10</v>
      </c>
      <c r="F621" s="54" t="s">
        <v>1215</v>
      </c>
      <c r="G621" s="55" t="s">
        <v>1222</v>
      </c>
      <c r="H621" s="55"/>
      <c r="I621" s="55"/>
      <c r="J621" s="55">
        <v>14.8</v>
      </c>
      <c r="K621" s="55">
        <v>3.5</v>
      </c>
      <c r="L621" s="55" t="s">
        <v>243</v>
      </c>
      <c r="M621" s="55"/>
      <c r="N621" s="55" t="s">
        <v>2297</v>
      </c>
      <c r="O621" s="460"/>
    </row>
    <row r="622" spans="1:15" s="180" customFormat="1" ht="13.15" customHeight="1" x14ac:dyDescent="0.2">
      <c r="A622" s="368" t="str">
        <f>IF(OR(E622="00",E622=""),"",IF(OR(C622="3011.10",C622="3012.10",C622="3013.10"),"05",IF(OR(C622="3008.10",C622="3008.11"),"00",IF(C622="3003.10","07",IF(OR(G622="DBFH",G622="DBFH - BG"),"10",IF(G622="Hochschule Dual","25",IF(ISERROR(FIND("BGJ",F622)),IF(B622&gt;=99500,VLOOKUP(B622,Maske!$I$23:$J$79,2,FALSE),VLOOKUP($E622,Maske!$I$19:$J$23,2,FALSE)),"06")))))))</f>
        <v>25</v>
      </c>
      <c r="B622" s="369">
        <v>31334</v>
      </c>
      <c r="C622" s="370" t="s">
        <v>2034</v>
      </c>
      <c r="D622" s="371" t="str">
        <f t="shared" si="18"/>
        <v>0375</v>
      </c>
      <c r="E622" s="371" t="str">
        <f t="shared" si="19"/>
        <v>11</v>
      </c>
      <c r="F622" s="372" t="s">
        <v>1215</v>
      </c>
      <c r="G622" s="368" t="s">
        <v>1222</v>
      </c>
      <c r="H622" s="368"/>
      <c r="I622" s="368"/>
      <c r="J622" s="368">
        <v>2.1</v>
      </c>
      <c r="K622" s="368">
        <v>0.5</v>
      </c>
      <c r="L622" s="368" t="s">
        <v>243</v>
      </c>
      <c r="M622" s="368"/>
      <c r="N622" s="55" t="s">
        <v>2297</v>
      </c>
      <c r="O622" s="460"/>
    </row>
    <row r="623" spans="1:15" ht="12" customHeight="1" x14ac:dyDescent="0.2">
      <c r="A623" s="368" t="str">
        <f>IF(OR(E623="00",E623=""),"",IF(OR(C623="3011.10",C623="3012.10",C623="3013.10"),"05",IF(OR(C623="3008.10",C623="3008.11"),"00",IF(C623="3003.10","07",IF(OR(G623="DBFH",G623="DBFH - BG"),"10",IF(G623="Hochschule Dual","25",IF(ISERROR(FIND("BGJ",F623)),IF(B623&gt;=99500,VLOOKUP(B623,Maske!$I$23:$J$79,2,FALSE),VLOOKUP($E623,Maske!$I$19:$J$23,2,FALSE)),"06")))))))</f>
        <v>25</v>
      </c>
      <c r="B623" s="369">
        <v>31334</v>
      </c>
      <c r="C623" s="370" t="s">
        <v>2059</v>
      </c>
      <c r="D623" s="371" t="str">
        <f t="shared" si="18"/>
        <v>0375</v>
      </c>
      <c r="E623" s="371" t="str">
        <f t="shared" si="19"/>
        <v>12</v>
      </c>
      <c r="F623" s="372" t="s">
        <v>1215</v>
      </c>
      <c r="G623" s="368" t="s">
        <v>1222</v>
      </c>
      <c r="H623" s="368"/>
      <c r="I623" s="368"/>
      <c r="J623" s="368">
        <v>1.1000000000000001</v>
      </c>
      <c r="K623" s="368">
        <v>0.3</v>
      </c>
      <c r="L623" s="368" t="s">
        <v>243</v>
      </c>
      <c r="M623" s="368"/>
      <c r="N623" s="55" t="s">
        <v>2297</v>
      </c>
      <c r="O623" s="454"/>
    </row>
    <row r="624" spans="1:15" ht="12" customHeight="1" x14ac:dyDescent="0.2">
      <c r="A624" s="368" t="str">
        <f>IF(OR(E624="00",E624=""),"",IF(OR(C624="3011.10",C624="3012.10",C624="3013.10"),"05",IF(OR(C624="3008.10",C624="3008.11"),"00",IF(C624="3003.10","07",IF(OR(G624="DBFH",G624="DBFH - BG"),"10",IF(G624="Hochschule Dual","25",IF(ISERROR(FIND("BGJ",F624)),IF(B624&gt;=99500,VLOOKUP(B624,Maske!$I$23:$J$79,2,FALSE),VLOOKUP($E624,Maske!$I$19:$J$23,2,FALSE)),"06")))))))</f>
        <v>25</v>
      </c>
      <c r="B624" s="369">
        <v>31334</v>
      </c>
      <c r="C624" s="370" t="s">
        <v>2060</v>
      </c>
      <c r="D624" s="371" t="str">
        <f t="shared" si="18"/>
        <v>0375</v>
      </c>
      <c r="E624" s="371" t="str">
        <f t="shared" si="19"/>
        <v>13</v>
      </c>
      <c r="F624" s="372" t="s">
        <v>1215</v>
      </c>
      <c r="G624" s="368" t="s">
        <v>1222</v>
      </c>
      <c r="H624" s="368"/>
      <c r="I624" s="368"/>
      <c r="J624" s="368">
        <v>1.1000000000000001</v>
      </c>
      <c r="K624" s="368">
        <v>0.3</v>
      </c>
      <c r="L624" s="368" t="s">
        <v>243</v>
      </c>
      <c r="M624" s="368"/>
      <c r="N624" s="55" t="s">
        <v>2297</v>
      </c>
      <c r="O624" s="454"/>
    </row>
    <row r="625" spans="1:15" ht="12" customHeight="1" x14ac:dyDescent="0.2">
      <c r="A625" s="368" t="str">
        <f>IF(OR(E625="00",E625=""),"",IF(OR(C625="3011.10",C625="3012.10",C625="3013.10"),"05",IF(OR(C625="3008.10",C625="3008.11"),"00",IF(C625="3003.10","07",IF(OR(G625="DBFH",G625="DBFH - BG"),"10",IF(G625="Hochschule Dual","25",IF(ISERROR(FIND("BGJ",F625)),IF(B625&gt;=99500,VLOOKUP(B625,Maske!$I$23:$J$79,2,FALSE),VLOOKUP($E625,Maske!$I$19:$J$23,2,FALSE)),"06")))))))</f>
        <v>00</v>
      </c>
      <c r="B625" s="369">
        <v>31010</v>
      </c>
      <c r="C625" s="370" t="s">
        <v>525</v>
      </c>
      <c r="D625" s="371" t="str">
        <f t="shared" si="18"/>
        <v>9999</v>
      </c>
      <c r="E625" s="371" t="str">
        <f t="shared" si="19"/>
        <v>10</v>
      </c>
      <c r="F625" s="372" t="s">
        <v>2199</v>
      </c>
      <c r="G625" s="368" t="s">
        <v>1956</v>
      </c>
      <c r="H625" s="376"/>
      <c r="I625" s="376"/>
      <c r="J625" s="376"/>
      <c r="K625" s="376"/>
      <c r="L625" s="368" t="s">
        <v>243</v>
      </c>
      <c r="M625" s="376"/>
      <c r="N625" s="372" t="s">
        <v>537</v>
      </c>
      <c r="O625" s="454"/>
    </row>
    <row r="626" spans="1:15" s="217" customFormat="1" ht="12" customHeight="1" x14ac:dyDescent="0.2">
      <c r="A626" s="368" t="str">
        <f>IF(OR(E626="00",E626=""),"",IF(OR(C626="3011.10",C626="3012.10",C626="3013.10"),"05",IF(OR(C626="3008.10",C626="3008.11"),"00",IF(C626="3003.10","07",IF(OR(G626="DBFH",G626="DBFH - BG"),"10",IF(G626="Hochschule Dual","25",IF(ISERROR(FIND("BGJ",F626)),IF(B626&gt;=99500,VLOOKUP(B626,Maske!$I$23:$J$79,2,FALSE),VLOOKUP($E626,Maske!$I$19:$J$23,2,FALSE)),"06")))))))</f>
        <v>00</v>
      </c>
      <c r="B626" s="369">
        <v>31010</v>
      </c>
      <c r="C626" s="370" t="s">
        <v>1229</v>
      </c>
      <c r="D626" s="371" t="str">
        <f t="shared" si="18"/>
        <v>9999</v>
      </c>
      <c r="E626" s="371" t="str">
        <f t="shared" si="19"/>
        <v>11</v>
      </c>
      <c r="F626" s="372" t="s">
        <v>2199</v>
      </c>
      <c r="G626" s="368" t="s">
        <v>1956</v>
      </c>
      <c r="H626" s="376"/>
      <c r="I626" s="376"/>
      <c r="J626" s="376"/>
      <c r="K626" s="376"/>
      <c r="L626" s="368" t="s">
        <v>243</v>
      </c>
      <c r="M626" s="376"/>
      <c r="N626" s="372" t="s">
        <v>537</v>
      </c>
      <c r="O626" s="459"/>
    </row>
    <row r="627" spans="1:15" s="217" customFormat="1" ht="12" customHeight="1" x14ac:dyDescent="0.2">
      <c r="A627" s="368" t="str">
        <f>IF(OR(E627="00",E627=""),"",IF(OR(C627="3011.10",C627="3012.10",C627="3013.10"),"05",IF(OR(C627="3008.10",C627="3008.11"),"00",IF(C627="3003.10","07",IF(OR(G627="DBFH",G627="DBFH - BG"),"10",IF(G627="Hochschule Dual","25",IF(ISERROR(FIND("BGJ",F627)),IF(B627&gt;=99500,VLOOKUP(B627,Maske!$I$23:$J$79,2,FALSE),VLOOKUP($E627,Maske!$I$19:$J$23,2,FALSE)),"06")))))))</f>
        <v>00</v>
      </c>
      <c r="B627" s="369">
        <v>31010</v>
      </c>
      <c r="C627" s="370" t="s">
        <v>1230</v>
      </c>
      <c r="D627" s="371" t="str">
        <f t="shared" si="18"/>
        <v>9999</v>
      </c>
      <c r="E627" s="371" t="str">
        <f t="shared" si="19"/>
        <v>12</v>
      </c>
      <c r="F627" s="372" t="s">
        <v>2199</v>
      </c>
      <c r="G627" s="368" t="s">
        <v>1956</v>
      </c>
      <c r="H627" s="376"/>
      <c r="I627" s="376"/>
      <c r="J627" s="376"/>
      <c r="K627" s="376"/>
      <c r="L627" s="368" t="s">
        <v>243</v>
      </c>
      <c r="M627" s="376"/>
      <c r="N627" s="372" t="s">
        <v>537</v>
      </c>
      <c r="O627" s="459"/>
    </row>
    <row r="628" spans="1:15" ht="12" customHeight="1" x14ac:dyDescent="0.2">
      <c r="A628" s="368" t="str">
        <f>IF(OR(E628="00",E628=""),"",IF(OR(C628="3011.10",C628="3012.10",C628="3013.10"),"05",IF(OR(C628="3008.10",C628="3008.11"),"00",IF(C628="3003.10","07",IF(OR(G628="DBFH",G628="DBFH - BG"),"10",IF(G628="Hochschule Dual","25",IF(ISERROR(FIND("BGJ",F628)),IF(B628&gt;=99500,VLOOKUP(B628,Maske!$I$23:$J$79,2,FALSE),VLOOKUP($E628,Maske!$I$19:$J$23,2,FALSE)),"06")))))))</f>
        <v>00</v>
      </c>
      <c r="B628" s="369">
        <v>31010</v>
      </c>
      <c r="C628" s="370" t="s">
        <v>1231</v>
      </c>
      <c r="D628" s="371" t="str">
        <f t="shared" si="18"/>
        <v>9999</v>
      </c>
      <c r="E628" s="371" t="str">
        <f t="shared" si="19"/>
        <v>13</v>
      </c>
      <c r="F628" s="372" t="s">
        <v>2199</v>
      </c>
      <c r="G628" s="368" t="s">
        <v>1956</v>
      </c>
      <c r="H628" s="376"/>
      <c r="I628" s="376"/>
      <c r="J628" s="376"/>
      <c r="K628" s="376"/>
      <c r="L628" s="368" t="s">
        <v>243</v>
      </c>
      <c r="M628" s="376"/>
      <c r="N628" s="372" t="s">
        <v>537</v>
      </c>
      <c r="O628" s="454"/>
    </row>
    <row r="629" spans="1:15" ht="12" customHeight="1" x14ac:dyDescent="0.2">
      <c r="A629" s="368" t="str">
        <f>IF(OR(E629="00",E629=""),"",IF(OR(C629="3011.10",C629="3012.10",C629="3013.10"),"05",IF(OR(C629="3008.10",C629="3008.11"),"00",IF(C629="3003.10","07",IF(OR(G629="DBFH",G629="DBFH - BG"),"10",IF(G629="Hochschule Dual","25",IF(ISERROR(FIND("BGJ",F629)),IF(B629&gt;=99500,VLOOKUP(B629,Maske!$I$23:$J$79,2,FALSE),VLOOKUP($E629,Maske!$I$19:$J$23,2,FALSE)),"06")))))))</f>
        <v>00</v>
      </c>
      <c r="B629" s="369">
        <v>31639</v>
      </c>
      <c r="C629" s="370" t="s">
        <v>525</v>
      </c>
      <c r="D629" s="371" t="str">
        <f t="shared" si="18"/>
        <v>9999</v>
      </c>
      <c r="E629" s="371" t="str">
        <f t="shared" si="19"/>
        <v>10</v>
      </c>
      <c r="F629" s="372" t="s">
        <v>2202</v>
      </c>
      <c r="G629" s="368" t="s">
        <v>1956</v>
      </c>
      <c r="H629" s="376"/>
      <c r="I629" s="376"/>
      <c r="J629" s="376"/>
      <c r="K629" s="376"/>
      <c r="L629" s="368" t="s">
        <v>243</v>
      </c>
      <c r="M629" s="376"/>
      <c r="N629" s="372" t="s">
        <v>537</v>
      </c>
      <c r="O629" s="454"/>
    </row>
    <row r="630" spans="1:15" ht="12" customHeight="1" x14ac:dyDescent="0.2">
      <c r="A630" s="368" t="str">
        <f>IF(OR(E630="00",E630=""),"",IF(OR(C630="3011.10",C630="3012.10",C630="3013.10"),"05",IF(OR(C630="3008.10",C630="3008.11"),"00",IF(C630="3003.10","07",IF(OR(G630="DBFH",G630="DBFH - BG"),"10",IF(G630="Hochschule Dual","25",IF(ISERROR(FIND("BGJ",F630)),IF(B630&gt;=99500,VLOOKUP(B630,Maske!$I$23:$J$79,2,FALSE),VLOOKUP($E630,Maske!$I$19:$J$23,2,FALSE)),"06")))))))</f>
        <v>00</v>
      </c>
      <c r="B630" s="369">
        <v>31639</v>
      </c>
      <c r="C630" s="370" t="s">
        <v>1229</v>
      </c>
      <c r="D630" s="371" t="str">
        <f t="shared" si="18"/>
        <v>9999</v>
      </c>
      <c r="E630" s="371" t="str">
        <f t="shared" si="19"/>
        <v>11</v>
      </c>
      <c r="F630" s="372" t="s">
        <v>2202</v>
      </c>
      <c r="G630" s="368" t="s">
        <v>1956</v>
      </c>
      <c r="H630" s="376"/>
      <c r="I630" s="376"/>
      <c r="J630" s="376"/>
      <c r="K630" s="376"/>
      <c r="L630" s="368" t="s">
        <v>243</v>
      </c>
      <c r="M630" s="376"/>
      <c r="N630" s="372" t="s">
        <v>537</v>
      </c>
      <c r="O630" s="454"/>
    </row>
    <row r="631" spans="1:15" ht="12" customHeight="1" x14ac:dyDescent="0.2">
      <c r="A631" s="368" t="str">
        <f>IF(OR(E631="00",E631=""),"",IF(OR(C631="3011.10",C631="3012.10",C631="3013.10"),"05",IF(OR(C631="3008.10",C631="3008.11"),"00",IF(C631="3003.10","07",IF(OR(G631="DBFH",G631="DBFH - BG"),"10",IF(G631="Hochschule Dual","25",IF(ISERROR(FIND("BGJ",F631)),IF(B631&gt;=99500,VLOOKUP(B631,Maske!$I$23:$J$79,2,FALSE),VLOOKUP($E631,Maske!$I$19:$J$23,2,FALSE)),"06")))))))</f>
        <v>00</v>
      </c>
      <c r="B631" s="369">
        <v>31639</v>
      </c>
      <c r="C631" s="370" t="s">
        <v>1230</v>
      </c>
      <c r="D631" s="371" t="str">
        <f t="shared" si="18"/>
        <v>9999</v>
      </c>
      <c r="E631" s="371" t="str">
        <f t="shared" si="19"/>
        <v>12</v>
      </c>
      <c r="F631" s="372" t="s">
        <v>2202</v>
      </c>
      <c r="G631" s="368" t="s">
        <v>1956</v>
      </c>
      <c r="H631" s="376"/>
      <c r="I631" s="376"/>
      <c r="J631" s="376"/>
      <c r="K631" s="376"/>
      <c r="L631" s="368" t="s">
        <v>243</v>
      </c>
      <c r="M631" s="376"/>
      <c r="N631" s="372" t="s">
        <v>537</v>
      </c>
      <c r="O631" s="454"/>
    </row>
    <row r="632" spans="1:15" ht="12" customHeight="1" x14ac:dyDescent="0.2">
      <c r="A632" s="214" t="str">
        <f>IF(OR(E632="00",E632=""),"",IF(OR(C632="3011.10",C632="3012.10",C632="3013.10"),"05",IF(OR(C632="3008.10",C632="3008.11"),"00",IF(C632="3003.10","07",IF(OR(G632="DBFH",G632="DBFH - BG"),"10",IF(G632="Hochschule Dual","25",IF(ISERROR(FIND("BGJ",F632)),IF(B632&gt;=99500,VLOOKUP(B632,Maske!$I$23:$J$79,2,FALSE),VLOOKUP($E632,Maske!$I$19:$J$23,2,FALSE)),"06")))))))</f>
        <v>00</v>
      </c>
      <c r="B632" s="210">
        <v>31338</v>
      </c>
      <c r="C632" s="211" t="s">
        <v>525</v>
      </c>
      <c r="D632" s="212" t="str">
        <f t="shared" si="18"/>
        <v>9999</v>
      </c>
      <c r="E632" s="212" t="str">
        <f t="shared" si="19"/>
        <v>10</v>
      </c>
      <c r="F632" s="213" t="s">
        <v>1217</v>
      </c>
      <c r="G632" s="214" t="s">
        <v>1956</v>
      </c>
      <c r="H632" s="214"/>
      <c r="I632" s="214"/>
      <c r="J632" s="214"/>
      <c r="K632" s="214"/>
      <c r="L632" s="214" t="s">
        <v>243</v>
      </c>
      <c r="M632" s="214"/>
      <c r="N632" s="213" t="s">
        <v>537</v>
      </c>
      <c r="O632" s="454"/>
    </row>
    <row r="633" spans="1:15" ht="12" customHeight="1" x14ac:dyDescent="0.2">
      <c r="A633" s="214" t="str">
        <f>IF(OR(E633="00",E633=""),"",IF(OR(C633="3011.10",C633="3012.10",C633="3013.10"),"05",IF(OR(C633="3008.10",C633="3008.11"),"00",IF(C633="3003.10","07",IF(OR(G633="DBFH",G633="DBFH - BG"),"10",IF(G633="Hochschule Dual","25",IF(ISERROR(FIND("BGJ",F633)),IF(B633&gt;=99500,VLOOKUP(B633,Maske!$I$23:$J$79,2,FALSE),VLOOKUP($E633,Maske!$I$19:$J$23,2,FALSE)),"06")))))))</f>
        <v>00</v>
      </c>
      <c r="B633" s="210">
        <v>31338</v>
      </c>
      <c r="C633" s="211" t="s">
        <v>1229</v>
      </c>
      <c r="D633" s="212" t="str">
        <f t="shared" si="18"/>
        <v>9999</v>
      </c>
      <c r="E633" s="212" t="str">
        <f t="shared" si="19"/>
        <v>11</v>
      </c>
      <c r="F633" s="213" t="s">
        <v>1217</v>
      </c>
      <c r="G633" s="214" t="s">
        <v>1956</v>
      </c>
      <c r="H633" s="214"/>
      <c r="I633" s="214"/>
      <c r="J633" s="214"/>
      <c r="K633" s="214"/>
      <c r="L633" s="214" t="s">
        <v>243</v>
      </c>
      <c r="M633" s="214"/>
      <c r="N633" s="213" t="s">
        <v>537</v>
      </c>
      <c r="O633" s="454"/>
    </row>
    <row r="634" spans="1:15" s="217" customFormat="1" ht="12" customHeight="1" x14ac:dyDescent="0.2">
      <c r="A634" s="214" t="str">
        <f>IF(OR(E634="00",E634=""),"",IF(OR(C634="3011.10",C634="3012.10",C634="3013.10"),"05",IF(OR(C634="3008.10",C634="3008.11"),"00",IF(C634="3003.10","07",IF(OR(G634="DBFH",G634="DBFH - BG"),"10",IF(G634="Hochschule Dual","25",IF(ISERROR(FIND("BGJ",F634)),IF(B634&gt;=99500,VLOOKUP(B634,Maske!$I$23:$J$79,2,FALSE),VLOOKUP($E634,Maske!$I$19:$J$23,2,FALSE)),"06")))))))</f>
        <v>00</v>
      </c>
      <c r="B634" s="210">
        <v>31338</v>
      </c>
      <c r="C634" s="211" t="s">
        <v>1230</v>
      </c>
      <c r="D634" s="212" t="str">
        <f t="shared" si="18"/>
        <v>9999</v>
      </c>
      <c r="E634" s="212" t="str">
        <f t="shared" si="19"/>
        <v>12</v>
      </c>
      <c r="F634" s="213" t="s">
        <v>1217</v>
      </c>
      <c r="G634" s="214" t="s">
        <v>1956</v>
      </c>
      <c r="H634" s="214"/>
      <c r="I634" s="214"/>
      <c r="J634" s="214"/>
      <c r="K634" s="214"/>
      <c r="L634" s="214" t="s">
        <v>243</v>
      </c>
      <c r="M634" s="214"/>
      <c r="N634" s="213" t="s">
        <v>537</v>
      </c>
      <c r="O634" s="459"/>
    </row>
    <row r="635" spans="1:15" s="217" customFormat="1" ht="12" customHeight="1" x14ac:dyDescent="0.2">
      <c r="A635" s="214" t="str">
        <f>IF(OR(E635="00",E635=""),"",IF(OR(C635="3011.10",C635="3012.10",C635="3013.10"),"05",IF(OR(C635="3008.10",C635="3008.11"),"00",IF(C635="3003.10","07",IF(OR(G635="DBFH",G635="DBFH - BG"),"10",IF(G635="Hochschule Dual","25",IF(ISERROR(FIND("BGJ",F635)),IF(B635&gt;=99500,VLOOKUP(B635,Maske!$I$23:$J$79,2,FALSE),VLOOKUP($E635,Maske!$I$19:$J$23,2,FALSE)),"06")))))))</f>
        <v>00</v>
      </c>
      <c r="B635" s="210">
        <v>31338</v>
      </c>
      <c r="C635" s="211" t="s">
        <v>1231</v>
      </c>
      <c r="D635" s="212" t="str">
        <f t="shared" si="18"/>
        <v>9999</v>
      </c>
      <c r="E635" s="212" t="str">
        <f t="shared" si="19"/>
        <v>13</v>
      </c>
      <c r="F635" s="213" t="s">
        <v>1217</v>
      </c>
      <c r="G635" s="214" t="s">
        <v>1956</v>
      </c>
      <c r="H635" s="214"/>
      <c r="I635" s="214"/>
      <c r="J635" s="214"/>
      <c r="K635" s="214"/>
      <c r="L635" s="214" t="s">
        <v>243</v>
      </c>
      <c r="M635" s="214"/>
      <c r="N635" s="213" t="s">
        <v>537</v>
      </c>
      <c r="O635" s="459"/>
    </row>
    <row r="636" spans="1:15" s="217" customFormat="1" ht="12" customHeight="1" x14ac:dyDescent="0.2">
      <c r="A636" s="368" t="str">
        <f>IF(OR(E636="00",E636=""),"",IF(OR(C636="3011.10",C636="3012.10",C636="3013.10"),"05",IF(OR(C636="3008.10",C636="3008.11"),"00",IF(C636="3003.10","07",IF(OR(G636="DBFH",G636="DBFH - BG"),"10",IF(G636="Hochschule Dual","25",IF(ISERROR(FIND("BGJ",F636)),IF(B636&gt;=99500,VLOOKUP(B636,Maske!$I$23:$J$79,2,FALSE),VLOOKUP($E636,Maske!$I$19:$J$23,2,FALSE)),"06")))))))</f>
        <v>00</v>
      </c>
      <c r="B636" s="369">
        <v>31009</v>
      </c>
      <c r="C636" s="370" t="s">
        <v>525</v>
      </c>
      <c r="D636" s="371" t="str">
        <f t="shared" si="18"/>
        <v>9999</v>
      </c>
      <c r="E636" s="371" t="str">
        <f t="shared" si="19"/>
        <v>10</v>
      </c>
      <c r="F636" s="372" t="s">
        <v>2198</v>
      </c>
      <c r="G636" s="368" t="s">
        <v>1956</v>
      </c>
      <c r="H636" s="376"/>
      <c r="I636" s="376"/>
      <c r="J636" s="376"/>
      <c r="K636" s="376"/>
      <c r="L636" s="368" t="s">
        <v>243</v>
      </c>
      <c r="M636" s="448"/>
      <c r="N636" s="372" t="s">
        <v>537</v>
      </c>
      <c r="O636" s="459"/>
    </row>
    <row r="637" spans="1:15" s="217" customFormat="1" ht="12" customHeight="1" x14ac:dyDescent="0.2">
      <c r="A637" s="368" t="str">
        <f>IF(OR(E637="00",E637=""),"",IF(OR(C637="3011.10",C637="3012.10",C637="3013.10"),"05",IF(OR(C637="3008.10",C637="3008.11"),"00",IF(C637="3003.10","07",IF(OR(G637="DBFH",G637="DBFH - BG"),"10",IF(G637="Hochschule Dual","25",IF(ISERROR(FIND("BGJ",F637)),IF(B637&gt;=99500,VLOOKUP(B637,Maske!$I$23:$J$79,2,FALSE),VLOOKUP($E637,Maske!$I$19:$J$23,2,FALSE)),"06")))))))</f>
        <v>00</v>
      </c>
      <c r="B637" s="369">
        <v>31009</v>
      </c>
      <c r="C637" s="370" t="s">
        <v>1229</v>
      </c>
      <c r="D637" s="371" t="str">
        <f t="shared" si="18"/>
        <v>9999</v>
      </c>
      <c r="E637" s="371" t="str">
        <f t="shared" si="19"/>
        <v>11</v>
      </c>
      <c r="F637" s="372" t="s">
        <v>2198</v>
      </c>
      <c r="G637" s="368" t="s">
        <v>1956</v>
      </c>
      <c r="H637" s="376"/>
      <c r="I637" s="376"/>
      <c r="J637" s="376"/>
      <c r="K637" s="376"/>
      <c r="L637" s="368" t="s">
        <v>243</v>
      </c>
      <c r="M637" s="376"/>
      <c r="N637" s="372" t="s">
        <v>537</v>
      </c>
      <c r="O637" s="459"/>
    </row>
    <row r="638" spans="1:15" ht="12" customHeight="1" x14ac:dyDescent="0.2">
      <c r="A638" s="368" t="str">
        <f>IF(OR(E638="00",E638=""),"",IF(OR(C638="3011.10",C638="3012.10",C638="3013.10"),"05",IF(OR(C638="3008.10",C638="3008.11"),"00",IF(C638="3003.10","07",IF(OR(G638="DBFH",G638="DBFH - BG"),"10",IF(G638="Hochschule Dual","25",IF(ISERROR(FIND("BGJ",F638)),IF(B638&gt;=99500,VLOOKUP(B638,Maske!$I$23:$J$79,2,FALSE),VLOOKUP($E638,Maske!$I$19:$J$23,2,FALSE)),"06")))))))</f>
        <v>00</v>
      </c>
      <c r="B638" s="369">
        <v>31011</v>
      </c>
      <c r="C638" s="370" t="s">
        <v>525</v>
      </c>
      <c r="D638" s="371" t="str">
        <f t="shared" si="18"/>
        <v>9999</v>
      </c>
      <c r="E638" s="371" t="str">
        <f t="shared" si="19"/>
        <v>10</v>
      </c>
      <c r="F638" s="372" t="s">
        <v>2200</v>
      </c>
      <c r="G638" s="368" t="s">
        <v>1956</v>
      </c>
      <c r="H638" s="376"/>
      <c r="I638" s="376"/>
      <c r="J638" s="376"/>
      <c r="K638" s="376"/>
      <c r="L638" s="368" t="s">
        <v>243</v>
      </c>
      <c r="M638" s="376"/>
      <c r="N638" s="372" t="s">
        <v>537</v>
      </c>
    </row>
    <row r="639" spans="1:15" ht="12" customHeight="1" x14ac:dyDescent="0.2">
      <c r="A639" s="368" t="str">
        <f>IF(OR(E639="00",E639=""),"",IF(OR(C639="3011.10",C639="3012.10",C639="3013.10"),"05",IF(OR(C639="3008.10",C639="3008.11"),"00",IF(C639="3003.10","07",IF(OR(G639="DBFH",G639="DBFH - BG"),"10",IF(G639="Hochschule Dual","25",IF(ISERROR(FIND("BGJ",F639)),IF(B639&gt;=99500,VLOOKUP(B639,Maske!$I$23:$J$79,2,FALSE),VLOOKUP($E639,Maske!$I$19:$J$23,2,FALSE)),"06")))))))</f>
        <v>00</v>
      </c>
      <c r="B639" s="369">
        <v>31011</v>
      </c>
      <c r="C639" s="370" t="s">
        <v>1229</v>
      </c>
      <c r="D639" s="371" t="str">
        <f t="shared" si="18"/>
        <v>9999</v>
      </c>
      <c r="E639" s="371" t="str">
        <f t="shared" si="19"/>
        <v>11</v>
      </c>
      <c r="F639" s="372" t="s">
        <v>2200</v>
      </c>
      <c r="G639" s="368" t="s">
        <v>1956</v>
      </c>
      <c r="H639" s="376"/>
      <c r="I639" s="376"/>
      <c r="J639" s="376"/>
      <c r="K639" s="376"/>
      <c r="L639" s="368" t="s">
        <v>243</v>
      </c>
      <c r="M639" s="376"/>
      <c r="N639" s="372" t="s">
        <v>537</v>
      </c>
      <c r="O639" s="454"/>
    </row>
    <row r="640" spans="1:15" ht="12" customHeight="1" x14ac:dyDescent="0.2">
      <c r="A640" s="368" t="str">
        <f>IF(OR(E640="00",E640=""),"",IF(OR(C640="3011.10",C640="3012.10",C640="3013.10"),"05",IF(OR(C640="3008.10",C640="3008.11"),"00",IF(C640="3003.10","07",IF(OR(G640="DBFH",G640="DBFH - BG"),"10",IF(G640="Hochschule Dual","25",IF(ISERROR(FIND("BGJ",F640)),IF(B640&gt;=99500,VLOOKUP(B640,Maske!$I$23:$J$79,2,FALSE),VLOOKUP($E640,Maske!$I$19:$J$23,2,FALSE)),"06")))))))</f>
        <v>00</v>
      </c>
      <c r="B640" s="369">
        <v>31011</v>
      </c>
      <c r="C640" s="370" t="s">
        <v>1230</v>
      </c>
      <c r="D640" s="371" t="str">
        <f t="shared" si="18"/>
        <v>9999</v>
      </c>
      <c r="E640" s="371" t="str">
        <f t="shared" si="19"/>
        <v>12</v>
      </c>
      <c r="F640" s="372" t="s">
        <v>2200</v>
      </c>
      <c r="G640" s="368" t="s">
        <v>1956</v>
      </c>
      <c r="H640" s="376"/>
      <c r="I640" s="376"/>
      <c r="J640" s="376"/>
      <c r="K640" s="376"/>
      <c r="L640" s="368" t="s">
        <v>243</v>
      </c>
      <c r="M640" s="376"/>
      <c r="N640" s="372" t="s">
        <v>537</v>
      </c>
      <c r="O640" s="454"/>
    </row>
    <row r="641" spans="1:15" ht="12" customHeight="1" x14ac:dyDescent="0.2">
      <c r="A641" s="368" t="str">
        <f>IF(OR(E641="00",E641=""),"",IF(OR(C641="3011.10",C641="3012.10",C641="3013.10"),"05",IF(OR(C641="3008.10",C641="3008.11"),"00",IF(C641="3003.10","07",IF(OR(G641="DBFH",G641="DBFH - BG"),"10",IF(G641="Hochschule Dual","25",IF(ISERROR(FIND("BGJ",F641)),IF(B641&gt;=99500,VLOOKUP(B641,Maske!$I$23:$J$79,2,FALSE),VLOOKUP($E641,Maske!$I$19:$J$23,2,FALSE)),"06")))))))</f>
        <v>00</v>
      </c>
      <c r="B641" s="369">
        <v>31011</v>
      </c>
      <c r="C641" s="370" t="s">
        <v>1231</v>
      </c>
      <c r="D641" s="371" t="str">
        <f t="shared" si="18"/>
        <v>9999</v>
      </c>
      <c r="E641" s="371" t="str">
        <f t="shared" si="19"/>
        <v>13</v>
      </c>
      <c r="F641" s="372" t="s">
        <v>2200</v>
      </c>
      <c r="G641" s="368" t="s">
        <v>1956</v>
      </c>
      <c r="H641" s="376"/>
      <c r="I641" s="376"/>
      <c r="J641" s="376"/>
      <c r="K641" s="376"/>
      <c r="L641" s="368" t="s">
        <v>243</v>
      </c>
      <c r="M641" s="376"/>
      <c r="N641" s="372" t="s">
        <v>537</v>
      </c>
      <c r="O641" s="454"/>
    </row>
    <row r="642" spans="1:15" ht="12" customHeight="1" x14ac:dyDescent="0.2">
      <c r="A642" s="368" t="str">
        <f>IF(OR(E642="00",E642=""),"",IF(OR(C642="3011.10",C642="3012.10",C642="3013.10"),"05",IF(OR(C642="3008.10",C642="3008.11"),"00",IF(C642="3003.10","07",IF(OR(G642="DBFH",G642="DBFH - BG"),"10",IF(G642="Hochschule Dual","25",IF(ISERROR(FIND("BGJ",F642)),IF(B642&gt;=99500,VLOOKUP(B642,Maske!$I$23:$J$79,2,FALSE),VLOOKUP($E642,Maske!$I$19:$J$23,2,FALSE)),"06")))))))</f>
        <v>00</v>
      </c>
      <c r="B642" s="369">
        <v>31353</v>
      </c>
      <c r="C642" s="370" t="s">
        <v>525</v>
      </c>
      <c r="D642" s="371" t="str">
        <f t="shared" ref="D642:D705" si="20">LEFT(C642,4)</f>
        <v>9999</v>
      </c>
      <c r="E642" s="371" t="str">
        <f t="shared" ref="E642:E705" si="21">MID(C642,6,2)</f>
        <v>10</v>
      </c>
      <c r="F642" s="372" t="s">
        <v>2201</v>
      </c>
      <c r="G642" s="368" t="s">
        <v>1956</v>
      </c>
      <c r="H642" s="373"/>
      <c r="I642" s="368"/>
      <c r="J642" s="368"/>
      <c r="K642" s="368"/>
      <c r="L642" s="368" t="s">
        <v>243</v>
      </c>
      <c r="M642" s="368"/>
      <c r="N642" s="368" t="s">
        <v>537</v>
      </c>
      <c r="O642" s="454"/>
    </row>
    <row r="643" spans="1:15" ht="12" customHeight="1" x14ac:dyDescent="0.2">
      <c r="A643" s="368" t="str">
        <f>IF(OR(E643="00",E643=""),"",IF(OR(C643="3011.10",C643="3012.10",C643="3013.10"),"05",IF(OR(C643="3008.10",C643="3008.11"),"00",IF(C643="3003.10","07",IF(OR(G643="DBFH",G643="DBFH - BG"),"10",IF(G643="Hochschule Dual","25",IF(ISERROR(FIND("BGJ",F643)),IF(B643&gt;=99500,VLOOKUP(B643,Maske!$I$23:$J$79,2,FALSE),VLOOKUP($E643,Maske!$I$19:$J$23,2,FALSE)),"06")))))))</f>
        <v>00</v>
      </c>
      <c r="B643" s="369">
        <v>31353</v>
      </c>
      <c r="C643" s="370" t="s">
        <v>1229</v>
      </c>
      <c r="D643" s="371" t="str">
        <f t="shared" si="20"/>
        <v>9999</v>
      </c>
      <c r="E643" s="371" t="str">
        <f t="shared" si="21"/>
        <v>11</v>
      </c>
      <c r="F643" s="372" t="s">
        <v>2201</v>
      </c>
      <c r="G643" s="368" t="s">
        <v>1956</v>
      </c>
      <c r="H643" s="373"/>
      <c r="I643" s="368"/>
      <c r="J643" s="368"/>
      <c r="K643" s="368"/>
      <c r="L643" s="368" t="s">
        <v>243</v>
      </c>
      <c r="M643" s="368"/>
      <c r="N643" s="368" t="s">
        <v>537</v>
      </c>
      <c r="O643" s="454"/>
    </row>
    <row r="644" spans="1:15" ht="12" customHeight="1" x14ac:dyDescent="0.2">
      <c r="A644" s="368" t="str">
        <f>IF(OR(E644="00",E644=""),"",IF(OR(C644="3011.10",C644="3012.10",C644="3013.10"),"05",IF(OR(C644="3008.10",C644="3008.11"),"00",IF(C644="3003.10","07",IF(OR(G644="DBFH",G644="DBFH - BG"),"10",IF(G644="Hochschule Dual","25",IF(ISERROR(FIND("BGJ",F644)),IF(B644&gt;=99500,VLOOKUP(B644,Maske!$I$23:$J$79,2,FALSE),VLOOKUP($E644,Maske!$I$19:$J$23,2,FALSE)),"06")))))))</f>
        <v>00</v>
      </c>
      <c r="B644" s="369">
        <v>31716</v>
      </c>
      <c r="C644" s="370" t="s">
        <v>525</v>
      </c>
      <c r="D644" s="371" t="str">
        <f t="shared" si="20"/>
        <v>9999</v>
      </c>
      <c r="E644" s="371" t="str">
        <f t="shared" si="21"/>
        <v>10</v>
      </c>
      <c r="F644" s="372" t="s">
        <v>2203</v>
      </c>
      <c r="G644" s="368" t="s">
        <v>1956</v>
      </c>
      <c r="H644" s="373"/>
      <c r="I644" s="368"/>
      <c r="J644" s="368"/>
      <c r="K644" s="368"/>
      <c r="L644" s="368" t="s">
        <v>243</v>
      </c>
      <c r="M644" s="368"/>
      <c r="N644" s="368" t="s">
        <v>537</v>
      </c>
      <c r="O644" s="454"/>
    </row>
    <row r="645" spans="1:15" ht="12" customHeight="1" x14ac:dyDescent="0.2">
      <c r="A645" s="368" t="str">
        <f>IF(OR(E645="00",E645=""),"",IF(OR(C645="3011.10",C645="3012.10",C645="3013.10"),"05",IF(OR(C645="3008.10",C645="3008.11"),"00",IF(C645="3003.10","07",IF(OR(G645="DBFH",G645="DBFH - BG"),"10",IF(G645="Hochschule Dual","25",IF(ISERROR(FIND("BGJ",F645)),IF(B645&gt;=99500,VLOOKUP(B645,Maske!$I$23:$J$79,2,FALSE),VLOOKUP($E645,Maske!$I$19:$J$23,2,FALSE)),"06")))))))</f>
        <v>00</v>
      </c>
      <c r="B645" s="369">
        <v>31716</v>
      </c>
      <c r="C645" s="370" t="s">
        <v>1229</v>
      </c>
      <c r="D645" s="371" t="str">
        <f t="shared" si="20"/>
        <v>9999</v>
      </c>
      <c r="E645" s="371" t="str">
        <f t="shared" si="21"/>
        <v>11</v>
      </c>
      <c r="F645" s="372" t="s">
        <v>2203</v>
      </c>
      <c r="G645" s="368" t="s">
        <v>1956</v>
      </c>
      <c r="H645" s="373"/>
      <c r="I645" s="368"/>
      <c r="J645" s="368"/>
      <c r="K645" s="368"/>
      <c r="L645" s="368" t="s">
        <v>243</v>
      </c>
      <c r="M645" s="368"/>
      <c r="N645" s="368" t="s">
        <v>537</v>
      </c>
      <c r="O645" s="454"/>
    </row>
    <row r="646" spans="1:15" ht="13.15" customHeight="1" x14ac:dyDescent="0.2">
      <c r="A646" s="368" t="str">
        <f>IF(OR(E646="00",E646=""),"",IF(OR(C646="3011.10",C646="3012.10",C646="3013.10"),"05",IF(OR(C646="3008.10",C646="3008.11"),"00",IF(C646="3003.10","07",IF(OR(G646="DBFH",G646="DBFH - BG"),"10",IF(G646="Hochschule Dual","25",IF(ISERROR(FIND("BGJ",F646)),IF(B646&gt;=99500,VLOOKUP(B646,Maske!$I$23:$J$79,2,FALSE),VLOOKUP($E646,Maske!$I$19:$J$23,2,FALSE)),"06")))))))</f>
        <v>00</v>
      </c>
      <c r="B646" s="369">
        <v>31716</v>
      </c>
      <c r="C646" s="370" t="s">
        <v>1230</v>
      </c>
      <c r="D646" s="371" t="str">
        <f t="shared" si="20"/>
        <v>9999</v>
      </c>
      <c r="E646" s="371" t="str">
        <f t="shared" si="21"/>
        <v>12</v>
      </c>
      <c r="F646" s="372" t="s">
        <v>2203</v>
      </c>
      <c r="G646" s="368" t="s">
        <v>1956</v>
      </c>
      <c r="H646" s="373"/>
      <c r="I646" s="368"/>
      <c r="J646" s="368"/>
      <c r="K646" s="368"/>
      <c r="L646" s="368" t="s">
        <v>243</v>
      </c>
      <c r="M646" s="368"/>
      <c r="N646" s="368" t="s">
        <v>537</v>
      </c>
      <c r="O646" s="454"/>
    </row>
    <row r="647" spans="1:15" ht="13.15" customHeight="1" x14ac:dyDescent="0.2">
      <c r="A647" s="55" t="str">
        <f>IF(OR(E647="00",E647=""),"",IF(OR(C647="3011.10",C647="3012.10",C647="3013.10"),"05",IF(OR(C647="3008.10",C647="3008.11"),"00",IF(C647="3003.10","07",IF(OR(G647="DBFH",G647="DBFH - BG"),"10",IF(G647="Hochschule Dual","25",IF(ISERROR(FIND("BGJ",F647)),IF(B647&gt;=99500,VLOOKUP(B647,Maske!$I$23:$J$79,2,FALSE),VLOOKUP($E647,Maske!$I$19:$J$23,2,FALSE)),"06")))))))</f>
        <v>00</v>
      </c>
      <c r="B647" s="35">
        <v>31351</v>
      </c>
      <c r="C647" s="52" t="s">
        <v>525</v>
      </c>
      <c r="D647" s="53" t="str">
        <f t="shared" si="20"/>
        <v>9999</v>
      </c>
      <c r="E647" s="53" t="str">
        <f t="shared" si="21"/>
        <v>10</v>
      </c>
      <c r="F647" s="54" t="s">
        <v>1219</v>
      </c>
      <c r="G647" s="55" t="s">
        <v>1956</v>
      </c>
      <c r="H647" s="55"/>
      <c r="I647" s="55"/>
      <c r="J647" s="55"/>
      <c r="K647" s="55"/>
      <c r="L647" s="55" t="s">
        <v>243</v>
      </c>
      <c r="M647" s="55"/>
      <c r="N647" s="55" t="s">
        <v>537</v>
      </c>
      <c r="O647" s="454"/>
    </row>
    <row r="648" spans="1:15" ht="13.15" customHeight="1" x14ac:dyDescent="0.2">
      <c r="A648" s="55" t="str">
        <f>IF(OR(E648="00",E648=""),"",IF(OR(C648="3011.10",C648="3012.10",C648="3013.10"),"05",IF(OR(C648="3008.10",C648="3008.11"),"00",IF(C648="3003.10","07",IF(OR(G648="DBFH",G648="DBFH - BG"),"10",IF(G648="Hochschule Dual","25",IF(ISERROR(FIND("BGJ",F648)),IF(B648&gt;=99500,VLOOKUP(B648,Maske!$I$23:$J$79,2,FALSE),VLOOKUP($E648,Maske!$I$19:$J$23,2,FALSE)),"06")))))))</f>
        <v>00</v>
      </c>
      <c r="B648" s="35">
        <v>31351</v>
      </c>
      <c r="C648" s="52" t="s">
        <v>1229</v>
      </c>
      <c r="D648" s="53" t="str">
        <f t="shared" si="20"/>
        <v>9999</v>
      </c>
      <c r="E648" s="53" t="str">
        <f t="shared" si="21"/>
        <v>11</v>
      </c>
      <c r="F648" s="54" t="s">
        <v>1219</v>
      </c>
      <c r="G648" s="55" t="s">
        <v>1956</v>
      </c>
      <c r="H648" s="55"/>
      <c r="I648" s="55"/>
      <c r="J648" s="55"/>
      <c r="K648" s="55"/>
      <c r="L648" s="55" t="s">
        <v>243</v>
      </c>
      <c r="M648" s="55"/>
      <c r="N648" s="55" t="s">
        <v>537</v>
      </c>
      <c r="O648" s="454"/>
    </row>
    <row r="649" spans="1:15" ht="13.15" customHeight="1" x14ac:dyDescent="0.2">
      <c r="A649" s="55" t="str">
        <f>IF(OR(E649="00",E649=""),"",IF(OR(C649="3011.10",C649="3012.10",C649="3013.10"),"05",IF(OR(C649="3008.10",C649="3008.11"),"00",IF(C649="3003.10","07",IF(OR(G649="DBFH",G649="DBFH - BG"),"10",IF(G649="Hochschule Dual","25",IF(ISERROR(FIND("BGJ",F649)),IF(B649&gt;=99500,VLOOKUP(B649,Maske!$I$23:$J$79,2,FALSE),VLOOKUP($E649,Maske!$I$19:$J$23,2,FALSE)),"06")))))))</f>
        <v>00</v>
      </c>
      <c r="B649" s="35">
        <v>31351</v>
      </c>
      <c r="C649" s="52" t="s">
        <v>1230</v>
      </c>
      <c r="D649" s="53" t="str">
        <f t="shared" si="20"/>
        <v>9999</v>
      </c>
      <c r="E649" s="53" t="str">
        <f t="shared" si="21"/>
        <v>12</v>
      </c>
      <c r="F649" s="54" t="s">
        <v>1219</v>
      </c>
      <c r="G649" s="55" t="s">
        <v>1956</v>
      </c>
      <c r="H649" s="55"/>
      <c r="I649" s="55"/>
      <c r="J649" s="55"/>
      <c r="K649" s="55"/>
      <c r="L649" s="55" t="s">
        <v>243</v>
      </c>
      <c r="M649" s="55"/>
      <c r="N649" s="55" t="s">
        <v>537</v>
      </c>
      <c r="O649" s="454"/>
    </row>
    <row r="650" spans="1:15" ht="13.15" customHeight="1" x14ac:dyDescent="0.2">
      <c r="A650" s="368" t="str">
        <f>IF(OR(E650="00",E650=""),"",IF(OR(C650="3011.10",C650="3012.10",C650="3013.10"),"05",IF(OR(C650="3008.10",C650="3008.11"),"00",IF(C650="3003.10","07",IF(OR(G650="DBFH",G650="DBFH - BG"),"10",IF(G650="Hochschule Dual","25",IF(ISERROR(FIND("BGJ",F650)),IF(B650&gt;=99500,VLOOKUP(B650,Maske!$I$23:$J$79,2,FALSE),VLOOKUP($E650,Maske!$I$19:$J$23,2,FALSE)),"06")))))))</f>
        <v/>
      </c>
      <c r="B650" s="369">
        <v>42311</v>
      </c>
      <c r="C650" s="370" t="s">
        <v>468</v>
      </c>
      <c r="D650" s="371" t="str">
        <f t="shared" si="20"/>
        <v>0000</v>
      </c>
      <c r="E650" s="371" t="str">
        <f t="shared" si="21"/>
        <v>00</v>
      </c>
      <c r="F650" s="372" t="s">
        <v>487</v>
      </c>
      <c r="G650" s="373"/>
      <c r="H650" s="373"/>
      <c r="I650" s="368"/>
      <c r="J650" s="373"/>
      <c r="K650" s="368"/>
      <c r="L650" s="368" t="s">
        <v>423</v>
      </c>
      <c r="M650" s="368" t="s">
        <v>438</v>
      </c>
      <c r="O650" s="454"/>
    </row>
    <row r="651" spans="1:15" ht="12" customHeight="1" x14ac:dyDescent="0.2">
      <c r="A651" s="368" t="str">
        <f>IF(OR(E651="00",E651=""),"",IF(OR(C651="3011.10",C651="3012.10",C651="3013.10"),"05",IF(OR(C651="3008.10",C651="3008.11"),"00",IF(C651="3003.10","07",IF(OR(G651="DBFH",G651="DBFH - BG"),"10",IF(G651="Hochschule Dual","25",IF(ISERROR(FIND("BGJ",F651)),IF(B651&gt;=99500,VLOOKUP(B651,Maske!$I$23:$J$79,2,FALSE),VLOOKUP($E651,Maske!$I$19:$J$23,2,FALSE)),"06")))))))</f>
        <v/>
      </c>
      <c r="B651" s="369">
        <v>42321</v>
      </c>
      <c r="C651" s="370" t="s">
        <v>468</v>
      </c>
      <c r="D651" s="371" t="str">
        <f t="shared" si="20"/>
        <v>0000</v>
      </c>
      <c r="E651" s="371" t="str">
        <f t="shared" si="21"/>
        <v>00</v>
      </c>
      <c r="F651" s="372" t="s">
        <v>491</v>
      </c>
      <c r="G651" s="368"/>
      <c r="H651" s="368"/>
      <c r="I651" s="368"/>
      <c r="J651" s="373"/>
      <c r="K651" s="368"/>
      <c r="L651" s="368" t="s">
        <v>423</v>
      </c>
      <c r="M651" s="368" t="s">
        <v>438</v>
      </c>
      <c r="O651" s="454"/>
    </row>
    <row r="652" spans="1:15" ht="12" customHeight="1" x14ac:dyDescent="0.2">
      <c r="A652" s="368" t="str">
        <f>IF(OR(E652="00",E652=""),"",IF(OR(C652="3011.10",C652="3012.10",C652="3013.10"),"05",IF(OR(C652="3008.10",C652="3008.11"),"00",IF(C652="3003.10","07",IF(OR(G652="DBFH",G652="DBFH - BG"),"10",IF(G652="Hochschule Dual","25",IF(ISERROR(FIND("BGJ",F652)),IF(B652&gt;=99500,VLOOKUP(B652,Maske!$I$23:$J$79,2,FALSE),VLOOKUP($E652,Maske!$I$19:$J$23,2,FALSE)),"06")))))))</f>
        <v/>
      </c>
      <c r="B652" s="369">
        <v>42341</v>
      </c>
      <c r="C652" s="370" t="s">
        <v>468</v>
      </c>
      <c r="D652" s="371" t="str">
        <f t="shared" si="20"/>
        <v>0000</v>
      </c>
      <c r="E652" s="371" t="str">
        <f t="shared" si="21"/>
        <v>00</v>
      </c>
      <c r="F652" s="372" t="s">
        <v>495</v>
      </c>
      <c r="G652" s="368"/>
      <c r="H652" s="368"/>
      <c r="I652" s="368"/>
      <c r="J652" s="368"/>
      <c r="K652" s="368"/>
      <c r="L652" s="368" t="s">
        <v>423</v>
      </c>
      <c r="M652" s="368" t="s">
        <v>496</v>
      </c>
      <c r="O652" s="454"/>
    </row>
    <row r="653" spans="1:15" ht="12" customHeight="1" x14ac:dyDescent="0.2">
      <c r="A653" s="368" t="str">
        <f>IF(OR(E653="00",E653=""),"",IF(OR(C653="3011.10",C653="3012.10",C653="3013.10"),"05",IF(OR(C653="3008.10",C653="3008.11"),"00",IF(C653="3003.10","07",IF(OR(G653="DBFH",G653="DBFH - BG"),"10",IF(G653="Hochschule Dual","25",IF(ISERROR(FIND("BGJ",F653)),IF(B653&gt;=99500,VLOOKUP(B653,Maske!$I$23:$J$79,2,FALSE),VLOOKUP($E653,Maske!$I$19:$J$23,2,FALSE)),"06")))))))</f>
        <v/>
      </c>
      <c r="B653" s="369">
        <v>39402</v>
      </c>
      <c r="C653" s="370" t="s">
        <v>468</v>
      </c>
      <c r="D653" s="371" t="str">
        <f t="shared" si="20"/>
        <v>0000</v>
      </c>
      <c r="E653" s="371" t="str">
        <f t="shared" si="21"/>
        <v>00</v>
      </c>
      <c r="F653" s="372" t="s">
        <v>1678</v>
      </c>
      <c r="G653" s="373"/>
      <c r="H653" s="373"/>
      <c r="I653" s="368"/>
      <c r="J653" s="373"/>
      <c r="K653" s="368"/>
      <c r="L653" s="368" t="s">
        <v>423</v>
      </c>
      <c r="M653" s="368" t="s">
        <v>1909</v>
      </c>
      <c r="N653" s="368" t="s">
        <v>1675</v>
      </c>
      <c r="O653" s="454"/>
    </row>
    <row r="654" spans="1:15" s="217" customFormat="1" ht="12" customHeight="1" x14ac:dyDescent="0.2">
      <c r="A654" s="368" t="str">
        <f>IF(OR(E654="00",E654=""),"",IF(OR(C654="3011.10",C654="3012.10",C654="3013.10"),"05",IF(OR(C654="3008.10",C654="3008.11"),"00",IF(C654="3003.10","07",IF(OR(G654="DBFH",G654="DBFH - BG"),"10",IF(G654="Hochschule Dual","25",IF(ISERROR(FIND("BGJ",F654)),IF(B654&gt;=99500,VLOOKUP(B654,Maske!$I$23:$J$79,2,FALSE),VLOOKUP($E654,Maske!$I$19:$J$23,2,FALSE)),"06")))))))</f>
        <v/>
      </c>
      <c r="B654" s="369">
        <v>39302</v>
      </c>
      <c r="C654" s="370" t="s">
        <v>468</v>
      </c>
      <c r="D654" s="371" t="str">
        <f t="shared" si="20"/>
        <v>0000</v>
      </c>
      <c r="E654" s="371" t="str">
        <f t="shared" si="21"/>
        <v>00</v>
      </c>
      <c r="F654" s="372" t="s">
        <v>1655</v>
      </c>
      <c r="G654" s="368"/>
      <c r="H654" s="368"/>
      <c r="I654" s="368"/>
      <c r="J654" s="368"/>
      <c r="K654" s="368"/>
      <c r="L654" s="368" t="s">
        <v>423</v>
      </c>
      <c r="M654" s="368" t="s">
        <v>499</v>
      </c>
      <c r="N654" s="368"/>
      <c r="O654" s="459"/>
    </row>
    <row r="655" spans="1:15" s="217" customFormat="1" ht="12" customHeight="1" x14ac:dyDescent="0.2">
      <c r="A655" s="55" t="str">
        <f>IF(OR(E655="00",E655=""),"",IF(OR(C655="3011.10",C655="3012.10",C655="3013.10"),"05",IF(OR(C655="3008.10",C655="3008.11"),"00",IF(C655="3003.10","07",IF(OR(G655="DBFH",G655="DBFH - BG"),"10",IF(G655="Hochschule Dual","25",IF(ISERROR(FIND("BGJ",F655)),IF(B655&gt;=99500,VLOOKUP(B655,Maske!$I$23:$J$79,2,FALSE),VLOOKUP($E655,Maske!$I$19:$J$23,2,FALSE)),"06")))))))</f>
        <v>00</v>
      </c>
      <c r="B655" s="462">
        <v>41102</v>
      </c>
      <c r="C655" s="463" t="s">
        <v>1308</v>
      </c>
      <c r="D655" s="53" t="str">
        <f t="shared" si="20"/>
        <v>1201</v>
      </c>
      <c r="E655" s="53" t="str">
        <f t="shared" si="21"/>
        <v>11</v>
      </c>
      <c r="F655" s="464" t="s">
        <v>2171</v>
      </c>
      <c r="G655" s="465"/>
      <c r="H655" s="179">
        <v>9</v>
      </c>
      <c r="I655" s="55">
        <v>3</v>
      </c>
      <c r="J655" s="179">
        <v>10.5</v>
      </c>
      <c r="K655" s="55">
        <v>2.7</v>
      </c>
      <c r="L655" s="466" t="s">
        <v>423</v>
      </c>
      <c r="M655" s="466"/>
      <c r="N655" s="55"/>
      <c r="O655" s="459"/>
    </row>
    <row r="656" spans="1:15" s="217" customFormat="1" ht="12" customHeight="1" x14ac:dyDescent="0.2">
      <c r="A656" s="55" t="str">
        <f>IF(OR(E656="00",E656=""),"",IF(OR(C656="3011.10",C656="3012.10",C656="3013.10"),"05",IF(OR(C656="3008.10",C656="3008.11"),"00",IF(C656="3003.10","07",IF(OR(G656="DBFH",G656="DBFH - BG"),"10",IF(G656="Hochschule Dual","25",IF(ISERROR(FIND("BGJ",F656)),IF(B656&gt;=99500,VLOOKUP(B656,Maske!$I$23:$J$79,2,FALSE),VLOOKUP($E656,Maske!$I$19:$J$23,2,FALSE)),"06")))))))</f>
        <v>00</v>
      </c>
      <c r="B656" s="35">
        <v>41170</v>
      </c>
      <c r="C656" s="52" t="s">
        <v>1649</v>
      </c>
      <c r="D656" s="53" t="str">
        <f t="shared" si="20"/>
        <v>1201</v>
      </c>
      <c r="E656" s="53" t="str">
        <f t="shared" si="21"/>
        <v>11</v>
      </c>
      <c r="F656" s="54" t="s">
        <v>2204</v>
      </c>
      <c r="G656" s="55" t="s">
        <v>1956</v>
      </c>
      <c r="H656" s="461"/>
      <c r="I656" s="461"/>
      <c r="J656" s="55"/>
      <c r="K656" s="461"/>
      <c r="L656" s="55" t="s">
        <v>423</v>
      </c>
      <c r="M656" s="461"/>
      <c r="N656" s="54" t="s">
        <v>1871</v>
      </c>
      <c r="O656" s="459"/>
    </row>
    <row r="657" spans="1:15" ht="12" customHeight="1" x14ac:dyDescent="0.2">
      <c r="A657" s="55" t="str">
        <f>IF(OR(E657="00",E657=""),"",IF(OR(C657="3011.10",C657="3012.10",C657="3013.10"),"05",IF(OR(C657="3008.10",C657="3008.11"),"00",IF(C657="3003.10","07",IF(OR(G657="DBFH",G657="DBFH - BG"),"10",IF(G657="Hochschule Dual","25",IF(ISERROR(FIND("BGJ",F657)),IF(B657&gt;=99500,VLOOKUP(B657,Maske!$I$23:$J$79,2,FALSE),VLOOKUP($E657,Maske!$I$19:$J$23,2,FALSE)),"06")))))))</f>
        <v>00</v>
      </c>
      <c r="B657" s="35">
        <v>41170</v>
      </c>
      <c r="C657" s="52" t="s">
        <v>1650</v>
      </c>
      <c r="D657" s="53" t="str">
        <f t="shared" si="20"/>
        <v>1201</v>
      </c>
      <c r="E657" s="53" t="str">
        <f t="shared" si="21"/>
        <v>12</v>
      </c>
      <c r="F657" s="54" t="s">
        <v>2204</v>
      </c>
      <c r="G657" s="55" t="s">
        <v>1956</v>
      </c>
      <c r="H657" s="461"/>
      <c r="I657" s="461"/>
      <c r="J657" s="55"/>
      <c r="K657" s="461"/>
      <c r="L657" s="55" t="s">
        <v>423</v>
      </c>
      <c r="M657" s="461"/>
      <c r="N657" s="54" t="s">
        <v>1871</v>
      </c>
      <c r="O657" s="454"/>
    </row>
    <row r="658" spans="1:15" ht="12" customHeight="1" x14ac:dyDescent="0.2">
      <c r="A658" s="55" t="str">
        <f>IF(OR(E658="00",E658=""),"",IF(OR(C658="3011.10",C658="3012.10",C658="3013.10"),"05",IF(OR(C658="3008.10",C658="3008.11"),"00",IF(C658="3003.10","07",IF(OR(G658="DBFH",G658="DBFH - BG"),"10",IF(G658="Hochschule Dual","25",IF(ISERROR(FIND("BGJ",F658)),IF(B658&gt;=99500,VLOOKUP(B658,Maske!$I$23:$J$79,2,FALSE),VLOOKUP($E658,Maske!$I$19:$J$23,2,FALSE)),"06")))))))</f>
        <v>00</v>
      </c>
      <c r="B658" s="35">
        <v>41101</v>
      </c>
      <c r="C658" s="52" t="s">
        <v>1308</v>
      </c>
      <c r="D658" s="53" t="str">
        <f t="shared" si="20"/>
        <v>1201</v>
      </c>
      <c r="E658" s="53" t="str">
        <f t="shared" si="21"/>
        <v>11</v>
      </c>
      <c r="F658" s="54" t="s">
        <v>422</v>
      </c>
      <c r="G658" s="179"/>
      <c r="H658" s="179">
        <v>9</v>
      </c>
      <c r="I658" s="55">
        <v>3</v>
      </c>
      <c r="J658" s="179">
        <v>10.5</v>
      </c>
      <c r="K658" s="55">
        <v>2.7</v>
      </c>
      <c r="L658" s="55" t="s">
        <v>423</v>
      </c>
      <c r="M658" s="55"/>
      <c r="N658" s="55"/>
      <c r="O658" s="454"/>
    </row>
    <row r="659" spans="1:15" ht="12" customHeight="1" x14ac:dyDescent="0.2">
      <c r="A659" s="55" t="str">
        <f>IF(OR(E659="00",E659=""),"",IF(OR(C659="3011.10",C659="3012.10",C659="3013.10"),"05",IF(OR(C659="3008.10",C659="3008.11"),"00",IF(C659="3003.10","07",IF(OR(G659="DBFH",G659="DBFH - BG"),"10",IF(G659="Hochschule Dual","25",IF(ISERROR(FIND("BGJ",F659)),IF(B659&gt;=99500,VLOOKUP(B659,Maske!$I$23:$J$79,2,FALSE),VLOOKUP($E659,Maske!$I$19:$J$23,2,FALSE)),"06")))))))</f>
        <v>00</v>
      </c>
      <c r="B659" s="35">
        <v>41101</v>
      </c>
      <c r="C659" s="52" t="s">
        <v>1649</v>
      </c>
      <c r="D659" s="53" t="str">
        <f t="shared" si="20"/>
        <v>1201</v>
      </c>
      <c r="E659" s="53" t="str">
        <f t="shared" si="21"/>
        <v>11</v>
      </c>
      <c r="F659" s="54" t="s">
        <v>422</v>
      </c>
      <c r="G659" s="179"/>
      <c r="H659" s="179"/>
      <c r="I659" s="55"/>
      <c r="J659" s="179">
        <v>10.5</v>
      </c>
      <c r="K659" s="55"/>
      <c r="L659" s="55" t="s">
        <v>423</v>
      </c>
      <c r="M659" s="55"/>
      <c r="N659" s="55" t="s">
        <v>1872</v>
      </c>
      <c r="O659" s="454"/>
    </row>
    <row r="660" spans="1:15" ht="12" customHeight="1" x14ac:dyDescent="0.2">
      <c r="A660" s="55" t="str">
        <f>IF(OR(E660="00",E660=""),"",IF(OR(C660="3011.10",C660="3012.10",C660="3013.10"),"05",IF(OR(C660="3008.10",C660="3008.11"),"00",IF(C660="3003.10","07",IF(OR(G660="DBFH",G660="DBFH - BG"),"10",IF(G660="Hochschule Dual","25",IF(ISERROR(FIND("BGJ",F660)),IF(B660&gt;=99500,VLOOKUP(B660,Maske!$I$23:$J$79,2,FALSE),VLOOKUP($E660,Maske!$I$19:$J$23,2,FALSE)),"06")))))))</f>
        <v>00</v>
      </c>
      <c r="B660" s="35">
        <v>41101</v>
      </c>
      <c r="C660" s="52" t="s">
        <v>1182</v>
      </c>
      <c r="D660" s="53" t="str">
        <f t="shared" si="20"/>
        <v>1201</v>
      </c>
      <c r="E660" s="53" t="str">
        <f t="shared" si="21"/>
        <v>12</v>
      </c>
      <c r="F660" s="54" t="s">
        <v>422</v>
      </c>
      <c r="G660" s="179"/>
      <c r="H660" s="179">
        <v>9</v>
      </c>
      <c r="I660" s="55">
        <v>3</v>
      </c>
      <c r="J660" s="179">
        <v>10.5</v>
      </c>
      <c r="K660" s="55">
        <v>2.9</v>
      </c>
      <c r="L660" s="55" t="s">
        <v>423</v>
      </c>
      <c r="M660" s="55"/>
      <c r="N660" s="55"/>
      <c r="O660" s="454"/>
    </row>
    <row r="661" spans="1:15" ht="12" customHeight="1" x14ac:dyDescent="0.2">
      <c r="A661" s="368" t="str">
        <f>IF(OR(E661="00",E661=""),"",IF(OR(C661="3011.10",C661="3012.10",C661="3013.10"),"05",IF(OR(C661="3008.10",C661="3008.11"),"00",IF(C661="3003.10","07",IF(OR(G661="DBFH",G661="DBFH - BG"),"10",IF(G661="Hochschule Dual","25",IF(ISERROR(FIND("BGJ",F661)),IF(B661&gt;=99500,VLOOKUP(B661,Maske!$I$23:$J$79,2,FALSE),VLOOKUP($E661,Maske!$I$19:$J$23,2,FALSE)),"06")))))))</f>
        <v>00</v>
      </c>
      <c r="B661" s="369">
        <v>41101</v>
      </c>
      <c r="C661" s="370" t="s">
        <v>1650</v>
      </c>
      <c r="D661" s="371" t="str">
        <f t="shared" si="20"/>
        <v>1201</v>
      </c>
      <c r="E661" s="371" t="str">
        <f t="shared" si="21"/>
        <v>12</v>
      </c>
      <c r="F661" s="372" t="s">
        <v>422</v>
      </c>
      <c r="G661" s="373"/>
      <c r="H661" s="373"/>
      <c r="I661" s="368"/>
      <c r="J661" s="373">
        <v>10.5</v>
      </c>
      <c r="K661" s="368"/>
      <c r="L661" s="368" t="s">
        <v>423</v>
      </c>
      <c r="M661" s="368"/>
      <c r="N661" s="368" t="s">
        <v>1872</v>
      </c>
      <c r="O661" s="454"/>
    </row>
    <row r="662" spans="1:15" s="217" customFormat="1" ht="12" customHeight="1" x14ac:dyDescent="0.2">
      <c r="A662" s="368" t="str">
        <f>IF(OR(E662="00",E662=""),"",IF(OR(C662="3011.10",C662="3012.10",C662="3013.10"),"05",IF(OR(C662="3008.10",C662="3008.11"),"00",IF(C662="3003.10","07",IF(OR(G662="DBFH",G662="DBFH - BG"),"10",IF(G662="Hochschule Dual","25",IF(ISERROR(FIND("BGJ",F662)),IF(B662&gt;=99500,VLOOKUP(B662,Maske!$I$23:$J$79,2,FALSE),VLOOKUP($E662,Maske!$I$19:$J$23,2,FALSE)),"06")))))))</f>
        <v>00</v>
      </c>
      <c r="B662" s="369">
        <v>41101</v>
      </c>
      <c r="C662" s="370" t="s">
        <v>1183</v>
      </c>
      <c r="D662" s="371" t="str">
        <f t="shared" si="20"/>
        <v>1201</v>
      </c>
      <c r="E662" s="371" t="str">
        <f t="shared" si="21"/>
        <v>12</v>
      </c>
      <c r="F662" s="372" t="s">
        <v>422</v>
      </c>
      <c r="G662" s="373"/>
      <c r="H662" s="373">
        <v>3.2</v>
      </c>
      <c r="I662" s="368">
        <v>1.1000000000000001</v>
      </c>
      <c r="J662" s="373">
        <v>3.2</v>
      </c>
      <c r="K662" s="368">
        <v>1.1000000000000001</v>
      </c>
      <c r="L662" s="368" t="s">
        <v>423</v>
      </c>
      <c r="M662" s="368"/>
      <c r="N662" s="368" t="s">
        <v>67</v>
      </c>
      <c r="O662" s="459"/>
    </row>
    <row r="663" spans="1:15" s="217" customFormat="1" ht="12" customHeight="1" x14ac:dyDescent="0.2">
      <c r="A663" s="55" t="str">
        <f>IF(OR(E663="00",E663=""),"",IF(OR(C663="3011.10",C663="3012.10",C663="3013.10"),"05",IF(OR(C663="3008.10",C663="3008.11"),"00",IF(C663="3003.10","07",IF(OR(G663="DBFH",G663="DBFH - BG"),"10",IF(G663="Hochschule Dual","25",IF(ISERROR(FIND("BGJ",F663)),IF(B663&gt;=99500,VLOOKUP(B663,Maske!$I$23:$J$79,2,FALSE),VLOOKUP($E663,Maske!$I$19:$J$23,2,FALSE)),"06")))))))</f>
        <v>00</v>
      </c>
      <c r="B663" s="35">
        <v>91400</v>
      </c>
      <c r="C663" s="52" t="s">
        <v>424</v>
      </c>
      <c r="D663" s="53" t="str">
        <f t="shared" si="20"/>
        <v>1202</v>
      </c>
      <c r="E663" s="53" t="str">
        <f t="shared" si="21"/>
        <v>10</v>
      </c>
      <c r="F663" s="54" t="s">
        <v>2298</v>
      </c>
      <c r="G663" s="179"/>
      <c r="H663" s="179">
        <v>13</v>
      </c>
      <c r="I663" s="55">
        <v>3.9</v>
      </c>
      <c r="J663" s="179">
        <v>13.7</v>
      </c>
      <c r="K663" s="55">
        <v>4.5</v>
      </c>
      <c r="L663" s="55" t="s">
        <v>423</v>
      </c>
      <c r="M663" s="55"/>
      <c r="N663" s="55"/>
      <c r="O663" s="459"/>
    </row>
    <row r="664" spans="1:15" ht="12" customHeight="1" x14ac:dyDescent="0.2">
      <c r="A664" s="55" t="str">
        <f>IF(OR(E664="00",E664=""),"",IF(OR(C664="3011.10",C664="3012.10",C664="3013.10"),"05",IF(OR(C664="3008.10",C664="3008.11"),"00",IF(C664="3003.10","07",IF(OR(G664="DBFH",G664="DBFH - BG"),"10",IF(G664="Hochschule Dual","25",IF(ISERROR(FIND("BGJ",F664)),IF(B664&gt;=99500,VLOOKUP(B664,Maske!$I$23:$J$79,2,FALSE),VLOOKUP($E664,Maske!$I$19:$J$23,2,FALSE)),"06")))))))</f>
        <v>00</v>
      </c>
      <c r="B664" s="462">
        <v>41102</v>
      </c>
      <c r="C664" s="463" t="s">
        <v>424</v>
      </c>
      <c r="D664" s="53" t="str">
        <f t="shared" si="20"/>
        <v>1202</v>
      </c>
      <c r="E664" s="53" t="str">
        <f t="shared" si="21"/>
        <v>10</v>
      </c>
      <c r="F664" s="464" t="s">
        <v>2171</v>
      </c>
      <c r="G664" s="465"/>
      <c r="H664" s="179">
        <v>13</v>
      </c>
      <c r="I664" s="55">
        <v>3.9</v>
      </c>
      <c r="J664" s="179">
        <v>13.7</v>
      </c>
      <c r="K664" s="55">
        <v>4.5</v>
      </c>
      <c r="L664" s="466" t="s">
        <v>423</v>
      </c>
      <c r="M664" s="466"/>
      <c r="N664" s="55"/>
      <c r="O664" s="454"/>
    </row>
    <row r="665" spans="1:15" ht="12" customHeight="1" x14ac:dyDescent="0.2">
      <c r="A665" s="55" t="str">
        <f>IF(OR(E665="00",E665=""),"",IF(OR(C665="3011.10",C665="3012.10",C665="3013.10"),"05",IF(OR(C665="3008.10",C665="3008.11"),"00",IF(C665="3003.10","07",IF(OR(G665="DBFH",G665="DBFH - BG"),"10",IF(G665="Hochschule Dual","25",IF(ISERROR(FIND("BGJ",F665)),IF(B665&gt;=99500,VLOOKUP(B665,Maske!$I$23:$J$79,2,FALSE),VLOOKUP($E665,Maske!$I$19:$J$23,2,FALSE)),"06")))))))</f>
        <v>00</v>
      </c>
      <c r="B665" s="462">
        <v>91401</v>
      </c>
      <c r="C665" s="463" t="s">
        <v>424</v>
      </c>
      <c r="D665" s="53" t="str">
        <f t="shared" si="20"/>
        <v>1202</v>
      </c>
      <c r="E665" s="53" t="str">
        <f t="shared" si="21"/>
        <v>10</v>
      </c>
      <c r="F665" s="464" t="s">
        <v>2173</v>
      </c>
      <c r="G665" s="465"/>
      <c r="H665" s="179">
        <v>13</v>
      </c>
      <c r="I665" s="55">
        <v>3.9</v>
      </c>
      <c r="J665" s="179">
        <v>13.7</v>
      </c>
      <c r="K665" s="55">
        <v>4.5</v>
      </c>
      <c r="L665" s="466" t="s">
        <v>423</v>
      </c>
      <c r="M665" s="466"/>
      <c r="N665" s="55"/>
      <c r="O665" s="454"/>
    </row>
    <row r="666" spans="1:15" ht="12" customHeight="1" x14ac:dyDescent="0.2">
      <c r="A666" s="55" t="str">
        <f>IF(OR(E666="00",E666=""),"",IF(OR(C666="3011.10",C666="3012.10",C666="3013.10"),"05",IF(OR(C666="3008.10",C666="3008.11"),"00",IF(C666="3003.10","07",IF(OR(G666="DBFH",G666="DBFH - BG"),"10",IF(G666="Hochschule Dual","25",IF(ISERROR(FIND("BGJ",F666)),IF(B666&gt;=99500,VLOOKUP(B666,Maske!$I$23:$J$79,2,FALSE),VLOOKUP($E666,Maske!$I$19:$J$23,2,FALSE)),"06")))))))</f>
        <v>00</v>
      </c>
      <c r="B666" s="35">
        <v>91402</v>
      </c>
      <c r="C666" s="52" t="s">
        <v>424</v>
      </c>
      <c r="D666" s="53" t="str">
        <f t="shared" si="20"/>
        <v>1202</v>
      </c>
      <c r="E666" s="53" t="str">
        <f t="shared" si="21"/>
        <v>10</v>
      </c>
      <c r="F666" s="54" t="s">
        <v>426</v>
      </c>
      <c r="G666" s="179"/>
      <c r="H666" s="179">
        <v>13</v>
      </c>
      <c r="I666" s="55">
        <v>3.9</v>
      </c>
      <c r="J666" s="179">
        <v>13.7</v>
      </c>
      <c r="K666" s="55">
        <v>4.5</v>
      </c>
      <c r="L666" s="55" t="s">
        <v>423</v>
      </c>
      <c r="M666" s="55"/>
      <c r="N666" s="55"/>
      <c r="O666" s="454"/>
    </row>
    <row r="667" spans="1:15" ht="13.15" customHeight="1" x14ac:dyDescent="0.2">
      <c r="A667" s="55" t="str">
        <f>IF(OR(E667="00",E667=""),"",IF(OR(C667="3011.10",C667="3012.10",C667="3013.10"),"05",IF(OR(C667="3008.10",C667="3008.11"),"00",IF(C667="3003.10","07",IF(OR(G667="DBFH",G667="DBFH - BG"),"10",IF(G667="Hochschule Dual","25",IF(ISERROR(FIND("BGJ",F667)),IF(B667&gt;=99500,VLOOKUP(B667,Maske!$I$23:$J$79,2,FALSE),VLOOKUP($E667,Maske!$I$19:$J$23,2,FALSE)),"06")))))))</f>
        <v>00</v>
      </c>
      <c r="B667" s="462">
        <v>91411</v>
      </c>
      <c r="C667" s="463" t="s">
        <v>424</v>
      </c>
      <c r="D667" s="53" t="str">
        <f t="shared" si="20"/>
        <v>1202</v>
      </c>
      <c r="E667" s="53" t="str">
        <f t="shared" si="21"/>
        <v>10</v>
      </c>
      <c r="F667" s="464" t="s">
        <v>427</v>
      </c>
      <c r="G667" s="465"/>
      <c r="H667" s="179">
        <v>13</v>
      </c>
      <c r="I667" s="55">
        <v>3.9</v>
      </c>
      <c r="J667" s="179">
        <v>13.7</v>
      </c>
      <c r="K667" s="55">
        <v>4.5</v>
      </c>
      <c r="L667" s="466" t="s">
        <v>423</v>
      </c>
      <c r="M667" s="466"/>
      <c r="N667" s="55"/>
      <c r="O667" s="454"/>
    </row>
    <row r="668" spans="1:15" ht="12" customHeight="1" x14ac:dyDescent="0.2">
      <c r="A668" s="368" t="str">
        <f>IF(OR(E668="00",E668=""),"",IF(OR(C668="3011.10",C668="3012.10",C668="3013.10"),"05",IF(OR(C668="3008.10",C668="3008.11"),"00",IF(C668="3003.10","07",IF(OR(G668="DBFH",G668="DBFH - BG"),"10",IF(G668="Hochschule Dual","25",IF(ISERROR(FIND("BGJ",F668)),IF(B668&gt;=99500,VLOOKUP(B668,Maske!$I$23:$J$79,2,FALSE),VLOOKUP($E668,Maske!$I$19:$J$23,2,FALSE)),"06")))))))</f>
        <v>00</v>
      </c>
      <c r="B668" s="369">
        <v>91411</v>
      </c>
      <c r="C668" s="370" t="s">
        <v>1309</v>
      </c>
      <c r="D668" s="371" t="str">
        <f t="shared" si="20"/>
        <v>1202</v>
      </c>
      <c r="E668" s="371" t="str">
        <f t="shared" si="21"/>
        <v>11</v>
      </c>
      <c r="F668" s="372" t="s">
        <v>427</v>
      </c>
      <c r="G668" s="373"/>
      <c r="H668" s="373">
        <v>9</v>
      </c>
      <c r="I668" s="368">
        <v>2</v>
      </c>
      <c r="J668" s="373">
        <v>10.5</v>
      </c>
      <c r="K668" s="368">
        <v>2.2000000000000002</v>
      </c>
      <c r="L668" s="368" t="s">
        <v>423</v>
      </c>
      <c r="M668" s="368"/>
      <c r="O668" s="454"/>
    </row>
    <row r="669" spans="1:15" ht="12" customHeight="1" x14ac:dyDescent="0.2">
      <c r="A669" s="55" t="str">
        <f>IF(OR(E669="00",E669=""),"",IF(OR(C669="3011.10",C669="3012.10",C669="3013.10"),"05",IF(OR(C669="3008.10",C669="3008.11"),"00",IF(C669="3003.10","07",IF(OR(G669="DBFH",G669="DBFH - BG"),"10",IF(G669="Hochschule Dual","25",IF(ISERROR(FIND("BGJ",F669)),IF(B669&gt;=99500,VLOOKUP(B669,Maske!$I$23:$J$79,2,FALSE),VLOOKUP($E669,Maske!$I$19:$J$23,2,FALSE)),"06")))))))</f>
        <v>00</v>
      </c>
      <c r="B669" s="35">
        <v>91411</v>
      </c>
      <c r="C669" s="52" t="s">
        <v>1184</v>
      </c>
      <c r="D669" s="53" t="str">
        <f t="shared" si="20"/>
        <v>1202</v>
      </c>
      <c r="E669" s="53" t="str">
        <f t="shared" si="21"/>
        <v>12</v>
      </c>
      <c r="F669" s="54" t="s">
        <v>427</v>
      </c>
      <c r="G669" s="179"/>
      <c r="H669" s="179">
        <v>9</v>
      </c>
      <c r="I669" s="55">
        <v>2</v>
      </c>
      <c r="J669" s="179">
        <v>10.5</v>
      </c>
      <c r="K669" s="55">
        <v>2.9</v>
      </c>
      <c r="L669" s="55" t="s">
        <v>423</v>
      </c>
      <c r="M669" s="55"/>
      <c r="N669" s="55" t="s">
        <v>1125</v>
      </c>
      <c r="O669" s="454"/>
    </row>
    <row r="670" spans="1:15" ht="12" customHeight="1" x14ac:dyDescent="0.2">
      <c r="A670" s="368" t="str">
        <f>IF(OR(E670="00",E670=""),"",IF(OR(C670="3011.10",C670="3012.10",C670="3013.10"),"05",IF(OR(C670="3008.10",C670="3008.11"),"00",IF(C670="3003.10","07",IF(OR(G670="DBFH",G670="DBFH - BG"),"10",IF(G670="Hochschule Dual","25",IF(ISERROR(FIND("BGJ",F670)),IF(B670&gt;=99500,VLOOKUP(B670,Maske!$I$23:$J$79,2,FALSE),VLOOKUP($E670,Maske!$I$19:$J$23,2,FALSE)),"06")))))))</f>
        <v>00</v>
      </c>
      <c r="B670" s="369">
        <v>91411</v>
      </c>
      <c r="C670" s="370" t="s">
        <v>1185</v>
      </c>
      <c r="D670" s="371" t="str">
        <f t="shared" si="20"/>
        <v>1202</v>
      </c>
      <c r="E670" s="371" t="str">
        <f t="shared" si="21"/>
        <v>12</v>
      </c>
      <c r="F670" s="372" t="s">
        <v>427</v>
      </c>
      <c r="G670" s="373"/>
      <c r="H670" s="373">
        <v>3.2</v>
      </c>
      <c r="I670" s="368">
        <v>0.8</v>
      </c>
      <c r="J670" s="373">
        <v>3.2</v>
      </c>
      <c r="K670" s="368">
        <v>1.1000000000000001</v>
      </c>
      <c r="L670" s="368" t="s">
        <v>423</v>
      </c>
      <c r="M670" s="368"/>
      <c r="N670" s="368" t="s">
        <v>67</v>
      </c>
      <c r="O670" s="454"/>
    </row>
    <row r="671" spans="1:15" ht="12" customHeight="1" x14ac:dyDescent="0.2">
      <c r="A671" s="55" t="str">
        <f>IF(OR(E671="00",E671=""),"",IF(OR(C671="3011.10",C671="3012.10",C671="3013.10"),"05",IF(OR(C671="3008.10",C671="3008.11"),"00",IF(C671="3003.10","07",IF(OR(G671="DBFH",G671="DBFH - BG"),"10",IF(G671="Hochschule Dual","25",IF(ISERROR(FIND("BGJ",F671)),IF(B671&gt;=99500,VLOOKUP(B671,Maske!$I$23:$J$79,2,FALSE),VLOOKUP($E671,Maske!$I$19:$J$23,2,FALSE)),"06")))))))</f>
        <v>00</v>
      </c>
      <c r="B671" s="462">
        <v>91404</v>
      </c>
      <c r="C671" s="463" t="s">
        <v>424</v>
      </c>
      <c r="D671" s="53" t="str">
        <f t="shared" si="20"/>
        <v>1202</v>
      </c>
      <c r="E671" s="53" t="str">
        <f t="shared" si="21"/>
        <v>10</v>
      </c>
      <c r="F671" s="464" t="s">
        <v>2172</v>
      </c>
      <c r="G671" s="465"/>
      <c r="H671" s="179">
        <v>13</v>
      </c>
      <c r="I671" s="55">
        <v>3.9</v>
      </c>
      <c r="J671" s="179">
        <v>13.7</v>
      </c>
      <c r="K671" s="55">
        <v>4.5</v>
      </c>
      <c r="L671" s="466" t="s">
        <v>423</v>
      </c>
      <c r="M671" s="466"/>
      <c r="N671" s="55"/>
      <c r="O671" s="454"/>
    </row>
    <row r="672" spans="1:15" ht="12" customHeight="1" x14ac:dyDescent="0.2">
      <c r="A672" s="368" t="str">
        <f>IF(OR(E672="00",E672=""),"",IF(OR(C672="3011.10",C672="3012.10",C672="3013.10"),"05",IF(OR(C672="3008.10",C672="3008.11"),"00",IF(C672="3003.10","07",IF(OR(G672="DBFH",G672="DBFH - BG"),"10",IF(G672="Hochschule Dual","25",IF(ISERROR(FIND("BGJ",F672)),IF(B672&gt;=99500,VLOOKUP(B672,Maske!$I$23:$J$79,2,FALSE),VLOOKUP($E672,Maske!$I$19:$J$23,2,FALSE)),"06")))))))</f>
        <v>00</v>
      </c>
      <c r="B672" s="369">
        <v>91404</v>
      </c>
      <c r="C672" s="370" t="s">
        <v>1309</v>
      </c>
      <c r="D672" s="371" t="str">
        <f t="shared" si="20"/>
        <v>1202</v>
      </c>
      <c r="E672" s="371" t="str">
        <f t="shared" si="21"/>
        <v>11</v>
      </c>
      <c r="F672" s="372" t="s">
        <v>2172</v>
      </c>
      <c r="G672" s="373"/>
      <c r="H672" s="373">
        <v>9</v>
      </c>
      <c r="I672" s="368">
        <v>2</v>
      </c>
      <c r="J672" s="373">
        <v>10.5</v>
      </c>
      <c r="K672" s="368">
        <v>2.2000000000000002</v>
      </c>
      <c r="L672" s="368" t="s">
        <v>423</v>
      </c>
      <c r="M672" s="368"/>
      <c r="O672" s="454"/>
    </row>
    <row r="673" spans="1:15" ht="12" customHeight="1" x14ac:dyDescent="0.2">
      <c r="A673" s="55" t="str">
        <f>IF(OR(E673="00",E673=""),"",IF(OR(C673="3011.10",C673="3012.10",C673="3013.10"),"05",IF(OR(C673="3008.10",C673="3008.11"),"00",IF(C673="3003.10","07",IF(OR(G673="DBFH",G673="DBFH - BG"),"10",IF(G673="Hochschule Dual","25",IF(ISERROR(FIND("BGJ",F673)),IF(B673&gt;=99500,VLOOKUP(B673,Maske!$I$23:$J$79,2,FALSE),VLOOKUP($E673,Maske!$I$19:$J$23,2,FALSE)),"06")))))))</f>
        <v>00</v>
      </c>
      <c r="B673" s="35">
        <v>41101</v>
      </c>
      <c r="C673" s="52" t="s">
        <v>424</v>
      </c>
      <c r="D673" s="53" t="str">
        <f t="shared" si="20"/>
        <v>1202</v>
      </c>
      <c r="E673" s="53" t="str">
        <f t="shared" si="21"/>
        <v>10</v>
      </c>
      <c r="F673" s="54" t="s">
        <v>422</v>
      </c>
      <c r="G673" s="179"/>
      <c r="H673" s="179">
        <v>13</v>
      </c>
      <c r="I673" s="55">
        <v>3.9</v>
      </c>
      <c r="J673" s="179">
        <v>13.7</v>
      </c>
      <c r="K673" s="55">
        <v>4.5</v>
      </c>
      <c r="L673" s="55" t="s">
        <v>423</v>
      </c>
      <c r="M673" s="55"/>
      <c r="N673" s="55"/>
      <c r="O673" s="454"/>
    </row>
    <row r="674" spans="1:15" ht="12" customHeight="1" x14ac:dyDescent="0.2">
      <c r="A674" s="55" t="str">
        <f>IF(OR(E674="00",E674=""),"",IF(OR(C674="3011.10",C674="3012.10",C674="3013.10"),"05",IF(OR(C674="3008.10",C674="3008.11"),"00",IF(C674="3003.10","07",IF(OR(G674="DBFH",G674="DBFH - BG"),"10",IF(G674="Hochschule Dual","25",IF(ISERROR(FIND("BGJ",F674)),IF(B674&gt;=99500,VLOOKUP(B674,Maske!$I$23:$J$79,2,FALSE),VLOOKUP($E674,Maske!$I$19:$J$23,2,FALSE)),"06")))))))</f>
        <v>00</v>
      </c>
      <c r="B674" s="35">
        <v>91400</v>
      </c>
      <c r="C674" s="52" t="s">
        <v>2286</v>
      </c>
      <c r="D674" s="53" t="str">
        <f t="shared" si="20"/>
        <v>1204</v>
      </c>
      <c r="E674" s="53" t="str">
        <f t="shared" si="21"/>
        <v>11</v>
      </c>
      <c r="F674" s="54" t="s">
        <v>2298</v>
      </c>
      <c r="G674" s="179"/>
      <c r="H674" s="179">
        <v>9</v>
      </c>
      <c r="I674" s="55">
        <v>2</v>
      </c>
      <c r="J674" s="179">
        <v>10.5</v>
      </c>
      <c r="K674" s="55">
        <v>2.2000000000000002</v>
      </c>
      <c r="L674" s="55" t="s">
        <v>423</v>
      </c>
      <c r="M674" s="55"/>
      <c r="N674" s="55"/>
      <c r="O674" s="454"/>
    </row>
    <row r="675" spans="1:15" s="180" customFormat="1" ht="12" customHeight="1" x14ac:dyDescent="0.2">
      <c r="A675" s="368" t="str">
        <f>IF(OR(E675="00",E675=""),"",IF(OR(C675="3011.10",C675="3012.10",C675="3013.10"),"05",IF(OR(C675="3008.10",C675="3008.11"),"00",IF(C675="3003.10","07",IF(OR(G675="DBFH",G675="DBFH - BG"),"10",IF(G675="Hochschule Dual","25",IF(ISERROR(FIND("BGJ",F675)),IF(B675&gt;=99500,VLOOKUP(B675,Maske!$I$23:$J$79,2,FALSE),VLOOKUP($E675,Maske!$I$19:$J$23,2,FALSE)),"06")))))))</f>
        <v>00</v>
      </c>
      <c r="B675" s="483">
        <v>91401</v>
      </c>
      <c r="C675" s="484" t="s">
        <v>2286</v>
      </c>
      <c r="D675" s="371" t="str">
        <f t="shared" si="20"/>
        <v>1204</v>
      </c>
      <c r="E675" s="371" t="str">
        <f t="shared" si="21"/>
        <v>11</v>
      </c>
      <c r="F675" s="485" t="s">
        <v>2173</v>
      </c>
      <c r="G675" s="486"/>
      <c r="H675" s="373">
        <v>9</v>
      </c>
      <c r="I675" s="368">
        <v>2</v>
      </c>
      <c r="J675" s="373">
        <v>10.5</v>
      </c>
      <c r="K675" s="368">
        <v>2.2000000000000002</v>
      </c>
      <c r="L675" s="487" t="s">
        <v>423</v>
      </c>
      <c r="M675" s="487"/>
      <c r="N675" s="368"/>
      <c r="O675" s="460"/>
    </row>
    <row r="676" spans="1:15" s="180" customFormat="1" ht="12" customHeight="1" x14ac:dyDescent="0.2">
      <c r="A676" s="55" t="str">
        <f>IF(OR(E676="00",E676=""),"",IF(OR(C676="3011.10",C676="3012.10",C676="3013.10"),"05",IF(OR(C676="3008.10",C676="3008.11"),"00",IF(C676="3003.10","07",IF(OR(G676="DBFH",G676="DBFH - BG"),"10",IF(G676="Hochschule Dual","25",IF(ISERROR(FIND("BGJ",F676)),IF(B676&gt;=99500,VLOOKUP(B676,Maske!$I$23:$J$79,2,FALSE),VLOOKUP($E676,Maske!$I$19:$J$23,2,FALSE)),"06")))))))</f>
        <v>00</v>
      </c>
      <c r="B676" s="35">
        <v>91401</v>
      </c>
      <c r="C676" s="38" t="s">
        <v>552</v>
      </c>
      <c r="D676" s="53" t="str">
        <f t="shared" si="20"/>
        <v>1204</v>
      </c>
      <c r="E676" s="53" t="str">
        <f t="shared" si="21"/>
        <v>12</v>
      </c>
      <c r="F676" s="54" t="s">
        <v>2173</v>
      </c>
      <c r="G676" s="179"/>
      <c r="H676" s="179">
        <v>9</v>
      </c>
      <c r="I676" s="55">
        <v>2</v>
      </c>
      <c r="J676" s="179">
        <v>10.5</v>
      </c>
      <c r="K676" s="55">
        <v>2.9</v>
      </c>
      <c r="L676" s="55" t="s">
        <v>423</v>
      </c>
      <c r="M676" s="55"/>
      <c r="N676" s="55"/>
      <c r="O676" s="460"/>
    </row>
    <row r="677" spans="1:15" ht="12" customHeight="1" x14ac:dyDescent="0.2">
      <c r="A677" s="368" t="str">
        <f>IF(OR(E677="00",E677=""),"",IF(OR(C677="3011.10",C677="3012.10",C677="3013.10"),"05",IF(OR(C677="3008.10",C677="3008.11"),"00",IF(C677="3003.10","07",IF(OR(G677="DBFH",G677="DBFH - BG"),"10",IF(G677="Hochschule Dual","25",IF(ISERROR(FIND("BGJ",F677)),IF(B677&gt;=99500,VLOOKUP(B677,Maske!$I$23:$J$79,2,FALSE),VLOOKUP($E677,Maske!$I$19:$J$23,2,FALSE)),"06")))))))</f>
        <v>00</v>
      </c>
      <c r="B677" s="369">
        <v>91401</v>
      </c>
      <c r="C677" s="445" t="s">
        <v>2324</v>
      </c>
      <c r="D677" s="371" t="str">
        <f t="shared" si="20"/>
        <v>1204</v>
      </c>
      <c r="E677" s="371" t="str">
        <f t="shared" si="21"/>
        <v>12</v>
      </c>
      <c r="F677" s="372" t="s">
        <v>2173</v>
      </c>
      <c r="G677" s="373"/>
      <c r="H677" s="373">
        <v>3.2</v>
      </c>
      <c r="I677" s="368">
        <v>0.8</v>
      </c>
      <c r="J677" s="373">
        <v>3.2</v>
      </c>
      <c r="K677" s="368">
        <v>1.1000000000000001</v>
      </c>
      <c r="L677" s="368" t="s">
        <v>423</v>
      </c>
      <c r="M677" s="368"/>
      <c r="O677" s="454"/>
    </row>
    <row r="678" spans="1:15" s="180" customFormat="1" ht="12" customHeight="1" x14ac:dyDescent="0.2">
      <c r="A678" s="368" t="str">
        <f>IF(OR(E678="00",E678=""),"",IF(OR(C678="3011.10",C678="3012.10",C678="3013.10"),"05",IF(OR(C678="3008.10",C678="3008.11"),"00",IF(C678="3003.10","07",IF(OR(G678="DBFH",G678="DBFH - BG"),"10",IF(G678="Hochschule Dual","25",IF(ISERROR(FIND("BGJ",F678)),IF(B678&gt;=99500,VLOOKUP(B678,Maske!$I$23:$J$79,2,FALSE),VLOOKUP($E678,Maske!$I$19:$J$23,2,FALSE)),"06")))))))</f>
        <v>00</v>
      </c>
      <c r="B678" s="369">
        <v>91402</v>
      </c>
      <c r="C678" s="445" t="s">
        <v>2286</v>
      </c>
      <c r="D678" s="371" t="str">
        <f t="shared" si="20"/>
        <v>1204</v>
      </c>
      <c r="E678" s="371" t="str">
        <f t="shared" si="21"/>
        <v>11</v>
      </c>
      <c r="F678" s="372" t="s">
        <v>426</v>
      </c>
      <c r="G678" s="373"/>
      <c r="H678" s="373">
        <v>9</v>
      </c>
      <c r="I678" s="368">
        <v>2</v>
      </c>
      <c r="J678" s="373">
        <v>10.5</v>
      </c>
      <c r="K678" s="368">
        <v>2.2000000000000002</v>
      </c>
      <c r="L678" s="368" t="s">
        <v>423</v>
      </c>
      <c r="M678" s="368"/>
      <c r="N678" s="368"/>
      <c r="O678" s="460"/>
    </row>
    <row r="679" spans="1:15" s="217" customFormat="1" ht="12" customHeight="1" x14ac:dyDescent="0.2">
      <c r="A679" s="55" t="str">
        <f>IF(OR(E679="00",E679=""),"",IF(OR(C679="3011.10",C679="3012.10",C679="3013.10"),"05",IF(OR(C679="3008.10",C679="3008.11"),"00",IF(C679="3003.10","07",IF(OR(G679="DBFH",G679="DBFH - BG"),"10",IF(G679="Hochschule Dual","25",IF(ISERROR(FIND("BGJ",F679)),IF(B679&gt;=99500,VLOOKUP(B679,Maske!$I$23:$J$79,2,FALSE),VLOOKUP($E679,Maske!$I$19:$J$23,2,FALSE)),"06")))))))</f>
        <v>00</v>
      </c>
      <c r="B679" s="35">
        <v>91402</v>
      </c>
      <c r="C679" s="38" t="s">
        <v>1186</v>
      </c>
      <c r="D679" s="53" t="str">
        <f t="shared" si="20"/>
        <v>1205</v>
      </c>
      <c r="E679" s="53" t="str">
        <f t="shared" si="21"/>
        <v>12</v>
      </c>
      <c r="F679" s="54" t="s">
        <v>426</v>
      </c>
      <c r="G679" s="179"/>
      <c r="H679" s="179">
        <v>9</v>
      </c>
      <c r="I679" s="55">
        <v>1.5</v>
      </c>
      <c r="J679" s="179">
        <v>10.5</v>
      </c>
      <c r="K679" s="55">
        <v>2.1</v>
      </c>
      <c r="L679" s="55" t="s">
        <v>423</v>
      </c>
      <c r="M679" s="55"/>
      <c r="N679" s="55"/>
      <c r="O679" s="459"/>
    </row>
    <row r="680" spans="1:15" s="217" customFormat="1" ht="12" customHeight="1" x14ac:dyDescent="0.2">
      <c r="A680" s="368" t="str">
        <f>IF(OR(E680="00",E680=""),"",IF(OR(C680="3011.10",C680="3012.10",C680="3013.10"),"05",IF(OR(C680="3008.10",C680="3008.11"),"00",IF(C680="3003.10","07",IF(OR(G680="DBFH",G680="DBFH - BG"),"10",IF(G680="Hochschule Dual","25",IF(ISERROR(FIND("BGJ",F680)),IF(B680&gt;=99500,VLOOKUP(B680,Maske!$I$23:$J$79,2,FALSE),VLOOKUP($E680,Maske!$I$19:$J$23,2,FALSE)),"06")))))))</f>
        <v>00</v>
      </c>
      <c r="B680" s="369">
        <v>91402</v>
      </c>
      <c r="C680" s="445" t="s">
        <v>545</v>
      </c>
      <c r="D680" s="371" t="str">
        <f t="shared" si="20"/>
        <v>1205</v>
      </c>
      <c r="E680" s="371" t="str">
        <f t="shared" si="21"/>
        <v>12</v>
      </c>
      <c r="F680" s="372" t="s">
        <v>426</v>
      </c>
      <c r="G680" s="373"/>
      <c r="H680" s="373">
        <v>3.2</v>
      </c>
      <c r="I680" s="368">
        <v>1.1000000000000001</v>
      </c>
      <c r="J680" s="373">
        <v>3.2</v>
      </c>
      <c r="K680" s="368">
        <v>1.1000000000000001</v>
      </c>
      <c r="L680" s="368" t="s">
        <v>423</v>
      </c>
      <c r="M680" s="368"/>
      <c r="N680" s="368" t="s">
        <v>67</v>
      </c>
      <c r="O680" s="459"/>
    </row>
    <row r="681" spans="1:15" s="217" customFormat="1" ht="12" customHeight="1" x14ac:dyDescent="0.2">
      <c r="A681" s="55" t="str">
        <f>IF(OR(E681="00",E681=""),"",IF(OR(C681="3011.10",C681="3012.10",C681="3013.10"),"05",IF(OR(C681="3008.10",C681="3008.11"),"00",IF(C681="3003.10","07",IF(OR(G681="DBFH",G681="DBFH - BG"),"10",IF(G681="Hochschule Dual","25",IF(ISERROR(FIND("BGJ",F681)),IF(B681&gt;=99500,VLOOKUP(B681,Maske!$I$23:$J$79,2,FALSE),VLOOKUP($E681,Maske!$I$19:$J$23,2,FALSE)),"06")))))))</f>
        <v>00</v>
      </c>
      <c r="B681" s="35">
        <v>91404</v>
      </c>
      <c r="C681" s="52" t="s">
        <v>1188</v>
      </c>
      <c r="D681" s="53" t="str">
        <f t="shared" si="20"/>
        <v>1206</v>
      </c>
      <c r="E681" s="53" t="str">
        <f t="shared" si="21"/>
        <v>12</v>
      </c>
      <c r="F681" s="54" t="s">
        <v>2172</v>
      </c>
      <c r="G681" s="179"/>
      <c r="H681" s="179">
        <v>9</v>
      </c>
      <c r="I681" s="55">
        <v>1.5</v>
      </c>
      <c r="J681" s="179">
        <v>10.5</v>
      </c>
      <c r="K681" s="55">
        <v>2.1</v>
      </c>
      <c r="L681" s="55" t="s">
        <v>423</v>
      </c>
      <c r="M681" s="55"/>
      <c r="N681" s="55" t="s">
        <v>1125</v>
      </c>
      <c r="O681" s="459"/>
    </row>
    <row r="682" spans="1:15" ht="12" customHeight="1" x14ac:dyDescent="0.2">
      <c r="A682" s="368" t="str">
        <f>IF(OR(E682="00",E682=""),"",IF(OR(C682="3011.10",C682="3012.10",C682="3013.10"),"05",IF(OR(C682="3008.10",C682="3008.11"),"00",IF(C682="3003.10","07",IF(OR(G682="DBFH",G682="DBFH - BG"),"10",IF(G682="Hochschule Dual","25",IF(ISERROR(FIND("BGJ",F682)),IF(B682&gt;=99500,VLOOKUP(B682,Maske!$I$23:$J$79,2,FALSE),VLOOKUP($E682,Maske!$I$19:$J$23,2,FALSE)),"06")))))))</f>
        <v>00</v>
      </c>
      <c r="B682" s="369">
        <v>91404</v>
      </c>
      <c r="C682" s="370" t="s">
        <v>546</v>
      </c>
      <c r="D682" s="371" t="str">
        <f t="shared" si="20"/>
        <v>1206</v>
      </c>
      <c r="E682" s="371" t="str">
        <f t="shared" si="21"/>
        <v>12</v>
      </c>
      <c r="F682" s="372" t="s">
        <v>2172</v>
      </c>
      <c r="G682" s="373"/>
      <c r="H682" s="373">
        <v>3.2</v>
      </c>
      <c r="I682" s="368">
        <v>1.1000000000000001</v>
      </c>
      <c r="J682" s="373">
        <v>3.2</v>
      </c>
      <c r="K682" s="368">
        <v>1.1000000000000001</v>
      </c>
      <c r="L682" s="368" t="s">
        <v>423</v>
      </c>
      <c r="M682" s="368"/>
      <c r="N682" s="368" t="s">
        <v>67</v>
      </c>
      <c r="O682" s="454"/>
    </row>
    <row r="683" spans="1:15" s="217" customFormat="1" ht="13.15" customHeight="1" x14ac:dyDescent="0.2">
      <c r="A683" s="368" t="str">
        <f>IF(OR(E683="00",E683=""),"",IF(OR(C683="3011.10",C683="3012.10",C683="3013.10"),"05",IF(OR(C683="3008.10",C683="3008.11"),"00",IF(C683="3003.10","07",IF(OR(G683="DBFH",G683="DBFH - BG"),"10",IF(G683="Hochschule Dual","25",IF(ISERROR(FIND("BGJ",F683)),IF(B683&gt;=99500,VLOOKUP(B683,Maske!$I$23:$J$79,2,FALSE),VLOOKUP($E683,Maske!$I$19:$J$23,2,FALSE)),"06")))))))</f>
        <v>00</v>
      </c>
      <c r="B683" s="369">
        <v>66113</v>
      </c>
      <c r="C683" s="370" t="s">
        <v>430</v>
      </c>
      <c r="D683" s="371" t="str">
        <f t="shared" si="20"/>
        <v>1207</v>
      </c>
      <c r="E683" s="371" t="str">
        <f t="shared" si="21"/>
        <v>10</v>
      </c>
      <c r="F683" s="372" t="s">
        <v>481</v>
      </c>
      <c r="G683" s="373"/>
      <c r="H683" s="373">
        <v>9</v>
      </c>
      <c r="I683" s="368">
        <v>3</v>
      </c>
      <c r="J683" s="373">
        <v>10.5</v>
      </c>
      <c r="K683" s="368">
        <v>4.5</v>
      </c>
      <c r="L683" s="368" t="s">
        <v>423</v>
      </c>
      <c r="M683" s="368"/>
      <c r="N683" s="368"/>
      <c r="O683" s="454"/>
    </row>
    <row r="684" spans="1:15" ht="13.15" customHeight="1" x14ac:dyDescent="0.2">
      <c r="A684" s="368" t="str">
        <f>IF(OR(E684="00",E684=""),"",IF(OR(C684="3011.10",C684="3012.10",C684="3013.10"),"05",IF(OR(C684="3008.10",C684="3008.11"),"00",IF(C684="3003.10","07",IF(OR(G684="DBFH",G684="DBFH - BG"),"10",IF(G684="Hochschule Dual","25",IF(ISERROR(FIND("BGJ",F684)),IF(B684&gt;=99500,VLOOKUP(B684,Maske!$I$23:$J$79,2,FALSE),VLOOKUP($E684,Maske!$I$19:$J$23,2,FALSE)),"06")))))))</f>
        <v>00</v>
      </c>
      <c r="B684" s="369">
        <v>40101</v>
      </c>
      <c r="C684" s="370" t="s">
        <v>430</v>
      </c>
      <c r="D684" s="371" t="str">
        <f t="shared" si="20"/>
        <v>1207</v>
      </c>
      <c r="E684" s="371" t="str">
        <f t="shared" si="21"/>
        <v>10</v>
      </c>
      <c r="F684" s="372" t="s">
        <v>431</v>
      </c>
      <c r="G684" s="373"/>
      <c r="H684" s="373">
        <v>9</v>
      </c>
      <c r="I684" s="368">
        <v>3</v>
      </c>
      <c r="J684" s="373">
        <v>10.5</v>
      </c>
      <c r="K684" s="368">
        <v>4.5</v>
      </c>
      <c r="L684" s="368" t="s">
        <v>423</v>
      </c>
      <c r="M684" s="368"/>
      <c r="O684" s="454"/>
    </row>
    <row r="685" spans="1:15" s="217" customFormat="1" ht="13.15" customHeight="1" x14ac:dyDescent="0.2">
      <c r="A685" s="368" t="str">
        <f>IF(OR(E685="00",E685=""),"",IF(OR(C685="3011.10",C685="3012.10",C685="3013.10"),"05",IF(OR(C685="3008.10",C685="3008.11"),"00",IF(C685="3003.10","07",IF(OR(G685="DBFH",G685="DBFH - BG"),"10",IF(G685="Hochschule Dual","25",IF(ISERROR(FIND("BGJ",F685)),IF(B685&gt;=99500,VLOOKUP(B685,Maske!$I$23:$J$79,2,FALSE),VLOOKUP($E685,Maske!$I$19:$J$23,2,FALSE)),"06")))))))</f>
        <v>00</v>
      </c>
      <c r="B685" s="369">
        <v>40101</v>
      </c>
      <c r="C685" s="370" t="s">
        <v>1310</v>
      </c>
      <c r="D685" s="371" t="str">
        <f t="shared" si="20"/>
        <v>1207</v>
      </c>
      <c r="E685" s="371" t="str">
        <f t="shared" si="21"/>
        <v>11</v>
      </c>
      <c r="F685" s="372" t="s">
        <v>431</v>
      </c>
      <c r="G685" s="373"/>
      <c r="H685" s="373">
        <v>9</v>
      </c>
      <c r="I685" s="368">
        <v>3</v>
      </c>
      <c r="J685" s="373">
        <v>10.5</v>
      </c>
      <c r="K685" s="368">
        <v>3.5</v>
      </c>
      <c r="L685" s="368" t="s">
        <v>423</v>
      </c>
      <c r="M685" s="368"/>
      <c r="N685" s="368" t="s">
        <v>1125</v>
      </c>
      <c r="O685" s="459"/>
    </row>
    <row r="686" spans="1:15" ht="13.15" customHeight="1" x14ac:dyDescent="0.2">
      <c r="A686" s="368" t="str">
        <f>IF(OR(E686="00",E686=""),"",IF(OR(C686="3011.10",C686="3012.10",C686="3013.10"),"05",IF(OR(C686="3008.10",C686="3008.11"),"00",IF(C686="3003.10","07",IF(OR(G686="DBFH",G686="DBFH - BG"),"10",IF(G686="Hochschule Dual","25",IF(ISERROR(FIND("BGJ",F686)),IF(B686&gt;=99500,VLOOKUP(B686,Maske!$I$23:$J$79,2,FALSE),VLOOKUP($E686,Maske!$I$19:$J$23,2,FALSE)),"06")))))))</f>
        <v>00</v>
      </c>
      <c r="B686" s="369">
        <v>40101</v>
      </c>
      <c r="C686" s="370" t="s">
        <v>1189</v>
      </c>
      <c r="D686" s="371" t="str">
        <f t="shared" si="20"/>
        <v>1207</v>
      </c>
      <c r="E686" s="371" t="str">
        <f t="shared" si="21"/>
        <v>12</v>
      </c>
      <c r="F686" s="372" t="s">
        <v>431</v>
      </c>
      <c r="G686" s="373"/>
      <c r="H686" s="373">
        <v>9</v>
      </c>
      <c r="I686" s="368">
        <v>3</v>
      </c>
      <c r="J686" s="373">
        <v>9.5</v>
      </c>
      <c r="K686" s="368">
        <v>3.2</v>
      </c>
      <c r="L686" s="368" t="s">
        <v>423</v>
      </c>
      <c r="M686" s="368"/>
      <c r="N686" s="368" t="s">
        <v>1125</v>
      </c>
      <c r="O686" s="454"/>
    </row>
    <row r="687" spans="1:15" ht="12" customHeight="1" x14ac:dyDescent="0.2">
      <c r="A687" s="55" t="str">
        <f>IF(OR(E687="00",E687=""),"",IF(OR(C687="3011.10",C687="3012.10",C687="3013.10"),"05",IF(OR(C687="3008.10",C687="3008.11"),"00",IF(C687="3003.10","07",IF(OR(G687="DBFH",G687="DBFH - BG"),"10",IF(G687="Hochschule Dual","25",IF(ISERROR(FIND("BGJ",F687)),IF(B687&gt;=99500,VLOOKUP(B687,Maske!$I$23:$J$79,2,FALSE),VLOOKUP($E687,Maske!$I$19:$J$23,2,FALSE)),"06")))))))</f>
        <v>00</v>
      </c>
      <c r="B687" s="35">
        <v>39101</v>
      </c>
      <c r="C687" s="52" t="s">
        <v>432</v>
      </c>
      <c r="D687" s="53" t="str">
        <f t="shared" si="20"/>
        <v>1208</v>
      </c>
      <c r="E687" s="53" t="str">
        <f t="shared" si="21"/>
        <v>10</v>
      </c>
      <c r="F687" s="54" t="s">
        <v>433</v>
      </c>
      <c r="G687" s="179"/>
      <c r="H687" s="179">
        <v>9</v>
      </c>
      <c r="I687" s="55">
        <v>3</v>
      </c>
      <c r="J687" s="179">
        <v>10.5</v>
      </c>
      <c r="K687" s="55">
        <v>3.3</v>
      </c>
      <c r="L687" s="55" t="s">
        <v>423</v>
      </c>
      <c r="M687" s="55"/>
      <c r="N687" s="55"/>
      <c r="O687" s="454"/>
    </row>
    <row r="688" spans="1:15" s="217" customFormat="1" ht="12" customHeight="1" x14ac:dyDescent="0.2">
      <c r="A688" s="55" t="str">
        <f>IF(OR(E688="00",E688=""),"",IF(OR(C688="3011.10",C688="3012.10",C688="3013.10"),"05",IF(OR(C688="3008.10",C688="3008.11"),"00",IF(C688="3003.10","07",IF(OR(G688="DBFH",G688="DBFH - BG"),"10",IF(G688="Hochschule Dual","25",IF(ISERROR(FIND("BGJ",F688)),IF(B688&gt;=99500,VLOOKUP(B688,Maske!$I$23:$J$79,2,FALSE),VLOOKUP($E688,Maske!$I$19:$J$23,2,FALSE)),"06")))))))</f>
        <v>00</v>
      </c>
      <c r="B688" s="35">
        <v>39101</v>
      </c>
      <c r="C688" s="52" t="s">
        <v>1311</v>
      </c>
      <c r="D688" s="53" t="str">
        <f t="shared" si="20"/>
        <v>1208</v>
      </c>
      <c r="E688" s="53" t="str">
        <f t="shared" si="21"/>
        <v>11</v>
      </c>
      <c r="F688" s="54" t="s">
        <v>433</v>
      </c>
      <c r="G688" s="179"/>
      <c r="H688" s="179">
        <v>9</v>
      </c>
      <c r="I688" s="55">
        <v>3</v>
      </c>
      <c r="J688" s="179">
        <v>9.5</v>
      </c>
      <c r="K688" s="55">
        <v>3.4</v>
      </c>
      <c r="L688" s="55" t="s">
        <v>423</v>
      </c>
      <c r="M688" s="55"/>
      <c r="N688" s="55"/>
      <c r="O688" s="459"/>
    </row>
    <row r="689" spans="1:15" s="180" customFormat="1" ht="13.15" customHeight="1" x14ac:dyDescent="0.2">
      <c r="A689" s="55" t="str">
        <f>IF(OR(E689="00",E689=""),"",IF(OR(C689="3011.10",C689="3012.10",C689="3013.10"),"05",IF(OR(C689="3008.10",C689="3008.11"),"00",IF(C689="3003.10","07",IF(OR(G689="DBFH",G689="DBFH - BG"),"10",IF(G689="Hochschule Dual","25",IF(ISERROR(FIND("BGJ",F689)),IF(B689&gt;=99500,VLOOKUP(B689,Maske!$I$23:$J$79,2,FALSE),VLOOKUP($E689,Maske!$I$19:$J$23,2,FALSE)),"06")))))))</f>
        <v>00</v>
      </c>
      <c r="B689" s="35">
        <v>39101</v>
      </c>
      <c r="C689" s="52" t="s">
        <v>1190</v>
      </c>
      <c r="D689" s="53" t="str">
        <f t="shared" si="20"/>
        <v>1208</v>
      </c>
      <c r="E689" s="53" t="str">
        <f t="shared" si="21"/>
        <v>12</v>
      </c>
      <c r="F689" s="54" t="s">
        <v>433</v>
      </c>
      <c r="G689" s="179"/>
      <c r="H689" s="179">
        <v>9</v>
      </c>
      <c r="I689" s="55">
        <v>3</v>
      </c>
      <c r="J689" s="179">
        <v>9.5</v>
      </c>
      <c r="K689" s="55">
        <v>2.9</v>
      </c>
      <c r="L689" s="55" t="s">
        <v>423</v>
      </c>
      <c r="M689" s="55"/>
      <c r="N689" s="55"/>
      <c r="O689" s="454"/>
    </row>
    <row r="690" spans="1:15" ht="13.15" customHeight="1" x14ac:dyDescent="0.2">
      <c r="A690" s="55" t="str">
        <f>IF(OR(E690="00",E690=""),"",IF(OR(C690="3011.10",C690="3012.10",C690="3013.10"),"05",IF(OR(C690="3008.10",C690="3008.11"),"00",IF(C690="3003.10","07",IF(OR(G690="DBFH",G690="DBFH - BG"),"10",IF(G690="Hochschule Dual","25",IF(ISERROR(FIND("BGJ",F690)),IF(B690&gt;=99500,VLOOKUP(B690,Maske!$I$23:$J$79,2,FALSE),VLOOKUP($E690,Maske!$I$19:$J$23,2,FALSE)),"06")))))))</f>
        <v>00</v>
      </c>
      <c r="B690" s="35">
        <v>66110</v>
      </c>
      <c r="C690" s="52" t="s">
        <v>432</v>
      </c>
      <c r="D690" s="53" t="str">
        <f t="shared" si="20"/>
        <v>1208</v>
      </c>
      <c r="E690" s="53" t="str">
        <f t="shared" si="21"/>
        <v>10</v>
      </c>
      <c r="F690" s="54" t="s">
        <v>482</v>
      </c>
      <c r="G690" s="179"/>
      <c r="H690" s="179">
        <v>9</v>
      </c>
      <c r="I690" s="55">
        <v>3</v>
      </c>
      <c r="J690" s="179">
        <v>10.5</v>
      </c>
      <c r="K690" s="55">
        <v>3.3</v>
      </c>
      <c r="L690" s="55" t="s">
        <v>423</v>
      </c>
      <c r="M690" s="55"/>
      <c r="N690" s="55"/>
      <c r="O690" s="454"/>
    </row>
    <row r="691" spans="1:15" ht="13.15" customHeight="1" x14ac:dyDescent="0.2">
      <c r="A691" s="55" t="str">
        <f>IF(OR(E691="00",E691=""),"",IF(OR(C691="3011.10",C691="3012.10",C691="3013.10"),"05",IF(OR(C691="3008.10",C691="3008.11"),"00",IF(C691="3003.10","07",IF(OR(G691="DBFH",G691="DBFH - BG"),"10",IF(G691="Hochschule Dual","25",IF(ISERROR(FIND("BGJ",F691)),IF(B691&gt;=99500,VLOOKUP(B691,Maske!$I$23:$J$79,2,FALSE),VLOOKUP($E691,Maske!$I$19:$J$23,2,FALSE)),"06")))))))</f>
        <v>00</v>
      </c>
      <c r="B691" s="35">
        <v>39201</v>
      </c>
      <c r="C691" s="52" t="s">
        <v>432</v>
      </c>
      <c r="D691" s="53" t="str">
        <f t="shared" si="20"/>
        <v>1208</v>
      </c>
      <c r="E691" s="53" t="str">
        <f t="shared" si="21"/>
        <v>10</v>
      </c>
      <c r="F691" s="54" t="s">
        <v>434</v>
      </c>
      <c r="G691" s="179"/>
      <c r="H691" s="179">
        <v>9</v>
      </c>
      <c r="I691" s="55">
        <v>3</v>
      </c>
      <c r="J691" s="179">
        <v>10.5</v>
      </c>
      <c r="K691" s="55">
        <v>3.3</v>
      </c>
      <c r="L691" s="55" t="s">
        <v>423</v>
      </c>
      <c r="M691" s="55"/>
      <c r="N691" s="55"/>
      <c r="O691" s="454"/>
    </row>
    <row r="692" spans="1:15" ht="13.15" customHeight="1" x14ac:dyDescent="0.2">
      <c r="A692" s="55" t="str">
        <f>IF(OR(E692="00",E692=""),"",IF(OR(C692="3011.10",C692="3012.10",C692="3013.10"),"05",IF(OR(C692="3008.10",C692="3008.11"),"00",IF(C692="3003.10","07",IF(OR(G692="DBFH",G692="DBFH - BG"),"10",IF(G692="Hochschule Dual","25",IF(ISERROR(FIND("BGJ",F692)),IF(B692&gt;=99500,VLOOKUP(B692,Maske!$I$23:$J$79,2,FALSE),VLOOKUP($E692,Maske!$I$19:$J$23,2,FALSE)),"06")))))))</f>
        <v>00</v>
      </c>
      <c r="B692" s="35">
        <v>39201</v>
      </c>
      <c r="C692" s="52" t="s">
        <v>1312</v>
      </c>
      <c r="D692" s="53" t="str">
        <f t="shared" si="20"/>
        <v>1209</v>
      </c>
      <c r="E692" s="53" t="str">
        <f t="shared" si="21"/>
        <v>11</v>
      </c>
      <c r="F692" s="54" t="s">
        <v>434</v>
      </c>
      <c r="G692" s="179"/>
      <c r="H692" s="179">
        <v>9</v>
      </c>
      <c r="I692" s="55">
        <v>3</v>
      </c>
      <c r="J692" s="179">
        <v>9.5</v>
      </c>
      <c r="K692" s="55">
        <v>3.4</v>
      </c>
      <c r="L692" s="55" t="s">
        <v>423</v>
      </c>
      <c r="M692" s="55"/>
      <c r="N692" s="55"/>
      <c r="O692" s="454"/>
    </row>
    <row r="693" spans="1:15" ht="12" customHeight="1" x14ac:dyDescent="0.2">
      <c r="A693" s="55" t="str">
        <f>IF(OR(E693="00",E693=""),"",IF(OR(C693="3011.10",C693="3012.10",C693="3013.10"),"05",IF(OR(C693="3008.10",C693="3008.11"),"00",IF(C693="3003.10","07",IF(OR(G693="DBFH",G693="DBFH - BG"),"10",IF(G693="Hochschule Dual","25",IF(ISERROR(FIND("BGJ",F693)),IF(B693&gt;=99500,VLOOKUP(B693,Maske!$I$23:$J$79,2,FALSE),VLOOKUP($E693,Maske!$I$19:$J$23,2,FALSE)),"06")))))))</f>
        <v>00</v>
      </c>
      <c r="B693" s="35">
        <v>39201</v>
      </c>
      <c r="C693" s="52" t="s">
        <v>1191</v>
      </c>
      <c r="D693" s="53" t="str">
        <f t="shared" si="20"/>
        <v>1209</v>
      </c>
      <c r="E693" s="53" t="str">
        <f t="shared" si="21"/>
        <v>12</v>
      </c>
      <c r="F693" s="54" t="s">
        <v>434</v>
      </c>
      <c r="G693" s="179"/>
      <c r="H693" s="179">
        <v>9</v>
      </c>
      <c r="I693" s="55">
        <v>3</v>
      </c>
      <c r="J693" s="179">
        <v>9.5</v>
      </c>
      <c r="K693" s="55">
        <v>2.9</v>
      </c>
      <c r="L693" s="55" t="s">
        <v>423</v>
      </c>
      <c r="M693" s="55"/>
      <c r="N693" s="55"/>
      <c r="O693" s="454"/>
    </row>
    <row r="694" spans="1:15" ht="12" customHeight="1" x14ac:dyDescent="0.2">
      <c r="A694" s="368" t="str">
        <f>IF(OR(E694="00",E694=""),"",IF(OR(C694="3011.10",C694="3012.10",C694="3013.10"),"05",IF(OR(C694="3008.10",C694="3008.11"),"00",IF(C694="3003.10","07",IF(OR(G694="DBFH",G694="DBFH - BG"),"10",IF(G694="Hochschule Dual","25",IF(ISERROR(FIND("BGJ",F694)),IF(B694&gt;=99500,VLOOKUP(B694,Maske!$I$23:$J$79,2,FALSE),VLOOKUP($E694,Maske!$I$19:$J$23,2,FALSE)),"06")))))))</f>
        <v>00</v>
      </c>
      <c r="B694" s="369">
        <v>66113</v>
      </c>
      <c r="C694" s="370" t="s">
        <v>1177</v>
      </c>
      <c r="D694" s="371" t="str">
        <f t="shared" si="20"/>
        <v>1210</v>
      </c>
      <c r="E694" s="371" t="str">
        <f t="shared" si="21"/>
        <v>11</v>
      </c>
      <c r="F694" s="372" t="s">
        <v>481</v>
      </c>
      <c r="G694" s="373"/>
      <c r="H694" s="373">
        <v>9</v>
      </c>
      <c r="I694" s="368">
        <v>3</v>
      </c>
      <c r="J694" s="373">
        <v>10.5</v>
      </c>
      <c r="K694" s="368">
        <v>3.5</v>
      </c>
      <c r="L694" s="368" t="s">
        <v>423</v>
      </c>
      <c r="M694" s="368"/>
      <c r="N694" s="368" t="s">
        <v>1125</v>
      </c>
      <c r="O694" s="454"/>
    </row>
    <row r="695" spans="1:15" ht="12" customHeight="1" x14ac:dyDescent="0.2">
      <c r="A695" s="368" t="str">
        <f>IF(OR(E695="00",E695=""),"",IF(OR(C695="3011.10",C695="3012.10",C695="3013.10"),"05",IF(OR(C695="3008.10",C695="3008.11"),"00",IF(C695="3003.10","07",IF(OR(G695="DBFH",G695="DBFH - BG"),"10",IF(G695="Hochschule Dual","25",IF(ISERROR(FIND("BGJ",F695)),IF(B695&gt;=99500,VLOOKUP(B695,Maske!$I$23:$J$79,2,FALSE),VLOOKUP($E695,Maske!$I$19:$J$23,2,FALSE)),"06")))))))</f>
        <v>00</v>
      </c>
      <c r="B695" s="369">
        <v>66113</v>
      </c>
      <c r="C695" s="370" t="s">
        <v>1192</v>
      </c>
      <c r="D695" s="371" t="str">
        <f t="shared" si="20"/>
        <v>1210</v>
      </c>
      <c r="E695" s="371" t="str">
        <f t="shared" si="21"/>
        <v>12</v>
      </c>
      <c r="F695" s="372" t="s">
        <v>481</v>
      </c>
      <c r="G695" s="373"/>
      <c r="H695" s="373">
        <v>9</v>
      </c>
      <c r="I695" s="368">
        <v>3</v>
      </c>
      <c r="J695" s="373">
        <v>9.5</v>
      </c>
      <c r="K695" s="368">
        <v>3.2</v>
      </c>
      <c r="L695" s="368" t="s">
        <v>423</v>
      </c>
      <c r="M695" s="368"/>
      <c r="N695" s="368" t="s">
        <v>1125</v>
      </c>
      <c r="O695" s="454"/>
    </row>
    <row r="696" spans="1:15" ht="12" customHeight="1" x14ac:dyDescent="0.2">
      <c r="A696" s="55" t="str">
        <f>IF(OR(E696="00",E696=""),"",IF(OR(C696="3011.10",C696="3012.10",C696="3013.10"),"05",IF(OR(C696="3008.10",C696="3008.11"),"00",IF(C696="3003.10","07",IF(OR(G696="DBFH",G696="DBFH - BG"),"10",IF(G696="Hochschule Dual","25",IF(ISERROR(FIND("BGJ",F696)),IF(B696&gt;=99500,VLOOKUP(B696,Maske!$I$23:$J$79,2,FALSE),VLOOKUP($E696,Maske!$I$19:$J$23,2,FALSE)),"06")))))))</f>
        <v>00</v>
      </c>
      <c r="B696" s="35">
        <v>66110</v>
      </c>
      <c r="C696" s="52" t="s">
        <v>1178</v>
      </c>
      <c r="D696" s="53" t="str">
        <f t="shared" si="20"/>
        <v>1211</v>
      </c>
      <c r="E696" s="53" t="str">
        <f t="shared" si="21"/>
        <v>11</v>
      </c>
      <c r="F696" s="54" t="s">
        <v>482</v>
      </c>
      <c r="G696" s="179"/>
      <c r="H696" s="179">
        <v>9</v>
      </c>
      <c r="I696" s="55">
        <v>3</v>
      </c>
      <c r="J696" s="179">
        <v>9.5</v>
      </c>
      <c r="K696" s="55">
        <v>3.4</v>
      </c>
      <c r="L696" s="55" t="s">
        <v>423</v>
      </c>
      <c r="M696" s="55"/>
      <c r="N696" s="55"/>
      <c r="O696" s="454"/>
    </row>
    <row r="697" spans="1:15" ht="12" customHeight="1" x14ac:dyDescent="0.2">
      <c r="A697" s="55" t="str">
        <f>IF(OR(E697="00",E697=""),"",IF(OR(C697="3011.10",C697="3012.10",C697="3013.10"),"05",IF(OR(C697="3008.10",C697="3008.11"),"00",IF(C697="3003.10","07",IF(OR(G697="DBFH",G697="DBFH - BG"),"10",IF(G697="Hochschule Dual","25",IF(ISERROR(FIND("BGJ",F697)),IF(B697&gt;=99500,VLOOKUP(B697,Maske!$I$23:$J$79,2,FALSE),VLOOKUP($E697,Maske!$I$19:$J$23,2,FALSE)),"06")))))))</f>
        <v>00</v>
      </c>
      <c r="B697" s="35">
        <v>66110</v>
      </c>
      <c r="C697" s="52" t="s">
        <v>1193</v>
      </c>
      <c r="D697" s="53" t="str">
        <f t="shared" si="20"/>
        <v>1211</v>
      </c>
      <c r="E697" s="53" t="str">
        <f t="shared" si="21"/>
        <v>12</v>
      </c>
      <c r="F697" s="54" t="s">
        <v>482</v>
      </c>
      <c r="G697" s="179"/>
      <c r="H697" s="179">
        <v>9</v>
      </c>
      <c r="I697" s="55">
        <v>3</v>
      </c>
      <c r="J697" s="179">
        <v>9.5</v>
      </c>
      <c r="K697" s="55">
        <v>2.9</v>
      </c>
      <c r="L697" s="55" t="s">
        <v>423</v>
      </c>
      <c r="M697" s="55"/>
      <c r="N697" s="55"/>
      <c r="O697" s="454"/>
    </row>
    <row r="698" spans="1:15" ht="12" customHeight="1" x14ac:dyDescent="0.2">
      <c r="A698" s="368" t="str">
        <f>IF(OR(E698="00",E698=""),"",IF(OR(C698="3011.10",C698="3012.10",C698="3013.10"),"05",IF(OR(C698="3008.10",C698="3008.11"),"00",IF(C698="3003.10","07",IF(OR(G698="DBFH",G698="DBFH - BG"),"10",IF(G698="Hochschule Dual","25",IF(ISERROR(FIND("BGJ",F698)),IF(B698&gt;=99500,VLOOKUP(B698,Maske!$I$23:$J$79,2,FALSE),VLOOKUP($E698,Maske!$I$19:$J$23,2,FALSE)),"06")))))))</f>
        <v>06</v>
      </c>
      <c r="B698" s="369">
        <v>99133</v>
      </c>
      <c r="C698" s="370" t="s">
        <v>435</v>
      </c>
      <c r="D698" s="371" t="str">
        <f t="shared" si="20"/>
        <v>1212</v>
      </c>
      <c r="E698" s="371" t="str">
        <f t="shared" si="21"/>
        <v>10</v>
      </c>
      <c r="F698" s="372" t="s">
        <v>1766</v>
      </c>
      <c r="G698" s="373"/>
      <c r="H698" s="373">
        <v>36</v>
      </c>
      <c r="I698" s="368">
        <v>20</v>
      </c>
      <c r="J698" s="368"/>
      <c r="K698" s="368"/>
      <c r="L698" s="368" t="s">
        <v>423</v>
      </c>
      <c r="M698" s="368"/>
      <c r="O698" s="454"/>
    </row>
    <row r="699" spans="1:15" s="218" customFormat="1" x14ac:dyDescent="0.2">
      <c r="A699" s="368" t="str">
        <f>IF(OR(E699="00",E699=""),"",IF(OR(C699="3011.10",C699="3012.10",C699="3013.10"),"05",IF(OR(C699="3008.10",C699="3008.11"),"00",IF(C699="3003.10","07",IF(OR(G699="DBFH",G699="DBFH - BG"),"10",IF(G699="Hochschule Dual","25",IF(ISERROR(FIND("BGJ",F699)),IF(B699&gt;=99500,VLOOKUP(B699,Maske!$I$23:$J$79,2,FALSE),VLOOKUP($E699,Maske!$I$19:$J$23,2,FALSE)),"06")))))))</f>
        <v>00</v>
      </c>
      <c r="B699" s="369">
        <v>92121</v>
      </c>
      <c r="C699" s="370" t="s">
        <v>440</v>
      </c>
      <c r="D699" s="371" t="str">
        <f t="shared" si="20"/>
        <v>1212</v>
      </c>
      <c r="E699" s="371" t="str">
        <f t="shared" si="21"/>
        <v>10</v>
      </c>
      <c r="F699" s="372" t="s">
        <v>441</v>
      </c>
      <c r="G699" s="373"/>
      <c r="H699" s="373"/>
      <c r="I699" s="368"/>
      <c r="J699" s="368">
        <v>20</v>
      </c>
      <c r="K699" s="368">
        <v>6</v>
      </c>
      <c r="L699" s="368" t="s">
        <v>423</v>
      </c>
      <c r="M699" s="376"/>
      <c r="N699" s="368" t="s">
        <v>557</v>
      </c>
      <c r="O699" s="459"/>
    </row>
    <row r="700" spans="1:15" s="376" customFormat="1" x14ac:dyDescent="0.2">
      <c r="A700" s="368" t="str">
        <f>IF(OR(E700="00",E700=""),"",IF(OR(C700="3011.10",C700="3012.10",C700="3013.10"),"05",IF(OR(C700="3008.10",C700="3008.11"),"00",IF(C700="3003.10","07",IF(OR(G700="DBFH",G700="DBFH - BG"),"10",IF(G700="Hochschule Dual","25",IF(ISERROR(FIND("BGJ",F700)),IF(B700&gt;=99500,VLOOKUP(B700,Maske!$I$23:$J$79,2,FALSE),VLOOKUP($E700,Maske!$I$19:$J$23,2,FALSE)),"06")))))))</f>
        <v>00</v>
      </c>
      <c r="B700" s="369">
        <v>92121</v>
      </c>
      <c r="C700" s="370" t="s">
        <v>1648</v>
      </c>
      <c r="D700" s="371" t="str">
        <f t="shared" si="20"/>
        <v>1212</v>
      </c>
      <c r="E700" s="371" t="str">
        <f t="shared" si="21"/>
        <v>10</v>
      </c>
      <c r="F700" s="372" t="s">
        <v>441</v>
      </c>
      <c r="G700" s="373"/>
      <c r="H700" s="373"/>
      <c r="I700" s="368"/>
      <c r="J700" s="368">
        <v>14.7</v>
      </c>
      <c r="K700" s="368">
        <v>3.5</v>
      </c>
      <c r="L700" s="368" t="s">
        <v>423</v>
      </c>
      <c r="N700" s="368" t="s">
        <v>1647</v>
      </c>
      <c r="O700" s="454"/>
    </row>
    <row r="701" spans="1:15" s="376" customFormat="1" x14ac:dyDescent="0.2">
      <c r="A701" s="368" t="str">
        <f>IF(OR(E701="00",E701=""),"",IF(OR(C701="3011.10",C701="3012.10",C701="3013.10"),"05",IF(OR(C701="3008.10",C701="3008.11"),"00",IF(C701="3003.10","07",IF(OR(G701="DBFH",G701="DBFH - BG"),"10",IF(G701="Hochschule Dual","25",IF(ISERROR(FIND("BGJ",F701)),IF(B701&gt;=99500,VLOOKUP(B701,Maske!$I$23:$J$79,2,FALSE),VLOOKUP($E701,Maske!$I$19:$J$23,2,FALSE)),"06")))))))</f>
        <v>00</v>
      </c>
      <c r="B701" s="369">
        <v>92121</v>
      </c>
      <c r="C701" s="370" t="s">
        <v>1179</v>
      </c>
      <c r="D701" s="371" t="str">
        <f t="shared" si="20"/>
        <v>1212</v>
      </c>
      <c r="E701" s="371" t="str">
        <f t="shared" si="21"/>
        <v>11</v>
      </c>
      <c r="F701" s="372" t="s">
        <v>441</v>
      </c>
      <c r="G701" s="373"/>
      <c r="H701" s="373">
        <v>9</v>
      </c>
      <c r="I701" s="368">
        <v>2.5</v>
      </c>
      <c r="J701" s="373">
        <v>9.5</v>
      </c>
      <c r="K701" s="368">
        <v>2.7</v>
      </c>
      <c r="L701" s="368" t="s">
        <v>423</v>
      </c>
      <c r="M701" s="368"/>
      <c r="N701" s="368"/>
      <c r="O701" s="454"/>
    </row>
    <row r="702" spans="1:15" ht="12" customHeight="1" x14ac:dyDescent="0.2">
      <c r="A702" s="368" t="str">
        <f>IF(OR(E702="00",E702=""),"",IF(OR(C702="3011.10",C702="3012.10",C702="3013.10"),"05",IF(OR(C702="3008.10",C702="3008.11"),"00",IF(C702="3003.10","07",IF(OR(G702="DBFH",G702="DBFH - BG"),"10",IF(G702="Hochschule Dual","25",IF(ISERROR(FIND("BGJ",F702)),IF(B702&gt;=99500,VLOOKUP(B702,Maske!$I$23:$J$79,2,FALSE),VLOOKUP($E702,Maske!$I$19:$J$23,2,FALSE)),"06")))))))</f>
        <v>00</v>
      </c>
      <c r="B702" s="369">
        <v>92121</v>
      </c>
      <c r="C702" s="370" t="s">
        <v>1194</v>
      </c>
      <c r="D702" s="371" t="str">
        <f t="shared" si="20"/>
        <v>1212</v>
      </c>
      <c r="E702" s="371" t="str">
        <f t="shared" si="21"/>
        <v>12</v>
      </c>
      <c r="F702" s="372" t="s">
        <v>441</v>
      </c>
      <c r="G702" s="373"/>
      <c r="H702" s="373">
        <v>9</v>
      </c>
      <c r="I702" s="368">
        <v>4</v>
      </c>
      <c r="J702" s="368">
        <v>9.5</v>
      </c>
      <c r="K702" s="368">
        <v>4.5</v>
      </c>
      <c r="L702" s="368" t="s">
        <v>423</v>
      </c>
      <c r="M702" s="368"/>
      <c r="O702" s="454"/>
    </row>
    <row r="703" spans="1:15" ht="12" customHeight="1" x14ac:dyDescent="0.2">
      <c r="A703" s="55" t="str">
        <f>IF(OR(E703="00",E703=""),"",IF(OR(C703="3011.10",C703="3012.10",C703="3013.10"),"05",IF(OR(C703="3008.10",C703="3008.11"),"00",IF(C703="3003.10","07",IF(OR(G703="DBFH",G703="DBFH - BG"),"10",IF(G703="Hochschule Dual","25",IF(ISERROR(FIND("BGJ",F703)),IF(B703&gt;=99500,VLOOKUP(B703,Maske!$I$23:$J$79,2,FALSE),VLOOKUP($E703,Maske!$I$19:$J$23,2,FALSE)),"06")))))))</f>
        <v>00</v>
      </c>
      <c r="B703" s="35">
        <v>66113</v>
      </c>
      <c r="C703" s="52" t="s">
        <v>553</v>
      </c>
      <c r="D703" s="53" t="str">
        <f t="shared" si="20"/>
        <v>1213</v>
      </c>
      <c r="E703" s="53" t="str">
        <f t="shared" si="21"/>
        <v>11</v>
      </c>
      <c r="F703" s="54" t="s">
        <v>481</v>
      </c>
      <c r="G703" s="55" t="s">
        <v>1951</v>
      </c>
      <c r="H703" s="179">
        <v>9</v>
      </c>
      <c r="I703" s="55">
        <v>5</v>
      </c>
      <c r="J703" s="179">
        <v>10.5</v>
      </c>
      <c r="K703" s="55">
        <v>6.2</v>
      </c>
      <c r="L703" s="55" t="s">
        <v>423</v>
      </c>
      <c r="M703" s="55"/>
      <c r="N703" s="55" t="s">
        <v>1806</v>
      </c>
      <c r="O703" s="454"/>
    </row>
    <row r="704" spans="1:15" s="218" customFormat="1" x14ac:dyDescent="0.2">
      <c r="A704" s="55" t="str">
        <f>IF(OR(E704="00",E704=""),"",IF(OR(C704="3011.10",C704="3012.10",C704="3013.10"),"05",IF(OR(C704="3008.10",C704="3008.11"),"00",IF(C704="3003.10","07",IF(OR(G704="DBFH",G704="DBFH - BG"),"10",IF(G704="Hochschule Dual","25",IF(ISERROR(FIND("BGJ",F704)),IF(B704&gt;=99500,VLOOKUP(B704,Maske!$I$23:$J$79,2,FALSE),VLOOKUP($E704,Maske!$I$19:$J$23,2,FALSE)),"06")))))))</f>
        <v>00</v>
      </c>
      <c r="B704" s="35">
        <v>66113</v>
      </c>
      <c r="C704" s="52" t="s">
        <v>1274</v>
      </c>
      <c r="D704" s="53" t="str">
        <f t="shared" si="20"/>
        <v>1213</v>
      </c>
      <c r="E704" s="53" t="str">
        <f t="shared" si="21"/>
        <v>12</v>
      </c>
      <c r="F704" s="54" t="s">
        <v>481</v>
      </c>
      <c r="G704" s="55" t="s">
        <v>1951</v>
      </c>
      <c r="H704" s="179">
        <v>9</v>
      </c>
      <c r="I704" s="55">
        <v>5</v>
      </c>
      <c r="J704" s="179">
        <v>9.5</v>
      </c>
      <c r="K704" s="55">
        <v>5.6</v>
      </c>
      <c r="L704" s="55" t="s">
        <v>423</v>
      </c>
      <c r="M704" s="55"/>
      <c r="N704" s="55" t="s">
        <v>1806</v>
      </c>
      <c r="O704" s="459"/>
    </row>
    <row r="705" spans="1:15" s="218" customFormat="1" x14ac:dyDescent="0.2">
      <c r="A705" s="55" t="str">
        <f>IF(OR(E705="00",E705=""),"",IF(OR(C705="3011.10",C705="3012.10",C705="3013.10"),"05",IF(OR(C705="3008.10",C705="3008.11"),"00",IF(C705="3003.10","07",IF(OR(G705="DBFH",G705="DBFH - BG"),"10",IF(G705="Hochschule Dual","25",IF(ISERROR(FIND("BGJ",F705)),IF(B705&gt;=99500,VLOOKUP(B705,Maske!$I$23:$J$79,2,FALSE),VLOOKUP($E705,Maske!$I$19:$J$23,2,FALSE)),"06")))))))</f>
        <v>00</v>
      </c>
      <c r="B705" s="35">
        <v>40101</v>
      </c>
      <c r="C705" s="52" t="s">
        <v>553</v>
      </c>
      <c r="D705" s="53" t="str">
        <f t="shared" si="20"/>
        <v>1213</v>
      </c>
      <c r="E705" s="53" t="str">
        <f t="shared" si="21"/>
        <v>11</v>
      </c>
      <c r="F705" s="54" t="s">
        <v>431</v>
      </c>
      <c r="G705" s="55" t="s">
        <v>1951</v>
      </c>
      <c r="H705" s="179">
        <v>9</v>
      </c>
      <c r="I705" s="55">
        <v>5</v>
      </c>
      <c r="J705" s="179">
        <v>10.5</v>
      </c>
      <c r="K705" s="55">
        <v>6.2</v>
      </c>
      <c r="L705" s="55" t="s">
        <v>423</v>
      </c>
      <c r="M705" s="55"/>
      <c r="N705" s="55" t="s">
        <v>1806</v>
      </c>
      <c r="O705" s="454"/>
    </row>
    <row r="706" spans="1:15" s="218" customFormat="1" x14ac:dyDescent="0.2">
      <c r="A706" s="55" t="str">
        <f>IF(OR(E706="00",E706=""),"",IF(OR(C706="3011.10",C706="3012.10",C706="3013.10"),"05",IF(OR(C706="3008.10",C706="3008.11"),"00",IF(C706="3003.10","07",IF(OR(G706="DBFH",G706="DBFH - BG"),"10",IF(G706="Hochschule Dual","25",IF(ISERROR(FIND("BGJ",F706)),IF(B706&gt;=99500,VLOOKUP(B706,Maske!$I$23:$J$79,2,FALSE),VLOOKUP($E706,Maske!$I$19:$J$23,2,FALSE)),"06")))))))</f>
        <v>00</v>
      </c>
      <c r="B706" s="35">
        <v>40101</v>
      </c>
      <c r="C706" s="52" t="s">
        <v>1274</v>
      </c>
      <c r="D706" s="53" t="str">
        <f t="shared" ref="D706:D769" si="22">LEFT(C706,4)</f>
        <v>1213</v>
      </c>
      <c r="E706" s="53" t="str">
        <f t="shared" ref="E706:E769" si="23">MID(C706,6,2)</f>
        <v>12</v>
      </c>
      <c r="F706" s="54" t="s">
        <v>431</v>
      </c>
      <c r="G706" s="55" t="s">
        <v>1951</v>
      </c>
      <c r="H706" s="179">
        <v>9</v>
      </c>
      <c r="I706" s="55">
        <v>5</v>
      </c>
      <c r="J706" s="179">
        <v>9.5</v>
      </c>
      <c r="K706" s="55">
        <v>5.6</v>
      </c>
      <c r="L706" s="55" t="s">
        <v>423</v>
      </c>
      <c r="M706" s="55"/>
      <c r="N706" s="55" t="s">
        <v>1806</v>
      </c>
      <c r="O706" s="459"/>
    </row>
    <row r="707" spans="1:15" s="218" customFormat="1" x14ac:dyDescent="0.2">
      <c r="A707" s="55" t="str">
        <f>IF(OR(E707="00",E707=""),"",IF(OR(C707="3011.10",C707="3012.10",C707="3013.10"),"05",IF(OR(C707="3008.10",C707="3008.11"),"00",IF(C707="3003.10","07",IF(OR(G707="DBFH",G707="DBFH - BG"),"10",IF(G707="Hochschule Dual","25",IF(ISERROR(FIND("BGJ",F707)),IF(B707&gt;=99500,VLOOKUP(B707,Maske!$I$23:$J$79,2,FALSE),VLOOKUP($E707,Maske!$I$19:$J$23,2,FALSE)),"06")))))))</f>
        <v>00</v>
      </c>
      <c r="B707" s="35">
        <v>41102</v>
      </c>
      <c r="C707" s="52" t="s">
        <v>2014</v>
      </c>
      <c r="D707" s="53" t="str">
        <f t="shared" si="22"/>
        <v>1214</v>
      </c>
      <c r="E707" s="53" t="str">
        <f t="shared" si="23"/>
        <v>11</v>
      </c>
      <c r="F707" s="54" t="s">
        <v>2171</v>
      </c>
      <c r="G707" s="179"/>
      <c r="H707" s="179">
        <v>9</v>
      </c>
      <c r="I707" s="55">
        <v>3</v>
      </c>
      <c r="J707" s="179">
        <v>10.5</v>
      </c>
      <c r="K707" s="55">
        <v>2.7</v>
      </c>
      <c r="L707" s="55" t="s">
        <v>423</v>
      </c>
      <c r="M707" s="55"/>
      <c r="N707" s="55" t="s">
        <v>2287</v>
      </c>
      <c r="O707" s="454"/>
    </row>
    <row r="708" spans="1:15" s="376" customFormat="1" x14ac:dyDescent="0.2">
      <c r="A708" s="55" t="str">
        <f>IF(OR(E708="00",E708=""),"",IF(OR(C708="3011.10",C708="3012.10",C708="3013.10"),"05",IF(OR(C708="3008.10",C708="3008.11"),"00",IF(C708="3003.10","07",IF(OR(G708="DBFH",G708="DBFH - BG"),"10",IF(G708="Hochschule Dual","25",IF(ISERROR(FIND("BGJ",F708)),IF(B708&gt;=99500,VLOOKUP(B708,Maske!$I$23:$J$79,2,FALSE),VLOOKUP($E708,Maske!$I$19:$J$23,2,FALSE)),"06")))))))</f>
        <v>00</v>
      </c>
      <c r="B708" s="35">
        <v>41101</v>
      </c>
      <c r="C708" s="52" t="s">
        <v>2014</v>
      </c>
      <c r="D708" s="53" t="str">
        <f t="shared" si="22"/>
        <v>1214</v>
      </c>
      <c r="E708" s="53" t="str">
        <f t="shared" si="23"/>
        <v>11</v>
      </c>
      <c r="F708" s="54" t="s">
        <v>422</v>
      </c>
      <c r="G708" s="179"/>
      <c r="H708" s="179">
        <v>9</v>
      </c>
      <c r="I708" s="55">
        <v>3</v>
      </c>
      <c r="J708" s="179">
        <v>10.5</v>
      </c>
      <c r="K708" s="55">
        <v>2.7</v>
      </c>
      <c r="L708" s="55" t="s">
        <v>423</v>
      </c>
      <c r="M708" s="55"/>
      <c r="N708" s="55" t="s">
        <v>2016</v>
      </c>
      <c r="O708" s="454"/>
    </row>
    <row r="709" spans="1:15" s="376" customFormat="1" x14ac:dyDescent="0.2">
      <c r="A709" s="368" t="str">
        <f>IF(OR(E709="00",E709=""),"",IF(OR(C709="3011.10",C709="3012.10",C709="3013.10"),"05",IF(OR(C709="3008.10",C709="3008.11"),"00",IF(C709="3003.10","07",IF(OR(G709="DBFH",G709="DBFH - BG"),"10",IF(G709="Hochschule Dual","25",IF(ISERROR(FIND("BGJ",F709)),IF(B709&gt;=99500,VLOOKUP(B709,Maske!$I$23:$J$79,2,FALSE),VLOOKUP($E709,Maske!$I$19:$J$23,2,FALSE)),"06")))))))</f>
        <v>00</v>
      </c>
      <c r="B709" s="369">
        <v>41101</v>
      </c>
      <c r="C709" s="370" t="s">
        <v>2015</v>
      </c>
      <c r="D709" s="371" t="str">
        <f t="shared" si="22"/>
        <v>1214</v>
      </c>
      <c r="E709" s="371" t="str">
        <f t="shared" si="23"/>
        <v>12</v>
      </c>
      <c r="F709" s="372" t="s">
        <v>422</v>
      </c>
      <c r="G709" s="373"/>
      <c r="H709" s="373">
        <v>9</v>
      </c>
      <c r="I709" s="368">
        <v>3</v>
      </c>
      <c r="J709" s="373">
        <v>10.5</v>
      </c>
      <c r="K709" s="368">
        <v>2.9</v>
      </c>
      <c r="L709" s="368" t="s">
        <v>423</v>
      </c>
      <c r="M709" s="368"/>
      <c r="N709" s="368" t="s">
        <v>2016</v>
      </c>
      <c r="O709" s="454"/>
    </row>
    <row r="710" spans="1:15" s="376" customFormat="1" x14ac:dyDescent="0.2">
      <c r="A710" s="55" t="str">
        <f>IF(OR(E710="00",E710=""),"",IF(OR(C710="3011.10",C710="3012.10",C710="3013.10"),"05",IF(OR(C710="3008.10",C710="3008.11"),"00",IF(C710="3003.10","07",IF(OR(G710="DBFH",G710="DBFH - BG"),"10",IF(G710="Hochschule Dual","25",IF(ISERROR(FIND("BGJ",F710)),IF(B710&gt;=99500,VLOOKUP(B710,Maske!$I$23:$J$79,2,FALSE),VLOOKUP($E710,Maske!$I$19:$J$23,2,FALSE)),"06")))))))</f>
        <v>00</v>
      </c>
      <c r="B710" s="35">
        <v>91400</v>
      </c>
      <c r="C710" s="52" t="s">
        <v>884</v>
      </c>
      <c r="D710" s="53" t="str">
        <f t="shared" si="22"/>
        <v>1215</v>
      </c>
      <c r="E710" s="53" t="str">
        <f t="shared" si="23"/>
        <v>10</v>
      </c>
      <c r="F710" s="54" t="s">
        <v>2298</v>
      </c>
      <c r="G710" s="179"/>
      <c r="H710" s="179">
        <v>13</v>
      </c>
      <c r="I710" s="55">
        <v>3.9</v>
      </c>
      <c r="J710" s="179">
        <v>13.7</v>
      </c>
      <c r="K710" s="55">
        <v>4.5</v>
      </c>
      <c r="L710" s="55" t="s">
        <v>423</v>
      </c>
      <c r="M710" s="55"/>
      <c r="N710" s="55" t="s">
        <v>2287</v>
      </c>
      <c r="O710" s="454"/>
    </row>
    <row r="711" spans="1:15" ht="12" customHeight="1" x14ac:dyDescent="0.2">
      <c r="A711" s="55" t="str">
        <f>IF(OR(E711="00",E711=""),"",IF(OR(C711="3011.10",C711="3012.10",C711="3013.10"),"05",IF(OR(C711="3008.10",C711="3008.11"),"00",IF(C711="3003.10","07",IF(OR(G711="DBFH",G711="DBFH - BG"),"10",IF(G711="Hochschule Dual","25",IF(ISERROR(FIND("BGJ",F711)),IF(B711&gt;=99500,VLOOKUP(B711,Maske!$I$23:$J$79,2,FALSE),VLOOKUP($E711,Maske!$I$19:$J$23,2,FALSE)),"06")))))))</f>
        <v>00</v>
      </c>
      <c r="B711" s="35">
        <v>41102</v>
      </c>
      <c r="C711" s="52" t="s">
        <v>884</v>
      </c>
      <c r="D711" s="53" t="str">
        <f t="shared" si="22"/>
        <v>1215</v>
      </c>
      <c r="E711" s="53" t="str">
        <f t="shared" si="23"/>
        <v>10</v>
      </c>
      <c r="F711" s="54" t="s">
        <v>2171</v>
      </c>
      <c r="G711" s="179"/>
      <c r="H711" s="179">
        <v>13</v>
      </c>
      <c r="I711" s="55">
        <v>3.9</v>
      </c>
      <c r="J711" s="179">
        <v>13.7</v>
      </c>
      <c r="K711" s="55">
        <v>4.5</v>
      </c>
      <c r="L711" s="55" t="s">
        <v>423</v>
      </c>
      <c r="M711" s="55"/>
      <c r="N711" s="55" t="s">
        <v>2287</v>
      </c>
      <c r="O711" s="454"/>
    </row>
    <row r="712" spans="1:15" s="376" customFormat="1" x14ac:dyDescent="0.2">
      <c r="A712" s="55" t="str">
        <f>IF(OR(E712="00",E712=""),"",IF(OR(C712="3011.10",C712="3012.10",C712="3013.10"),"05",IF(OR(C712="3008.10",C712="3008.11"),"00",IF(C712="3003.10","07",IF(OR(G712="DBFH",G712="DBFH - BG"),"10",IF(G712="Hochschule Dual","25",IF(ISERROR(FIND("BGJ",F712)),IF(B712&gt;=99500,VLOOKUP(B712,Maske!$I$23:$J$79,2,FALSE),VLOOKUP($E712,Maske!$I$19:$J$23,2,FALSE)),"06")))))))</f>
        <v>00</v>
      </c>
      <c r="B712" s="35">
        <v>91401</v>
      </c>
      <c r="C712" s="52" t="s">
        <v>884</v>
      </c>
      <c r="D712" s="53" t="str">
        <f t="shared" si="22"/>
        <v>1215</v>
      </c>
      <c r="E712" s="53" t="str">
        <f t="shared" si="23"/>
        <v>10</v>
      </c>
      <c r="F712" s="54" t="s">
        <v>2173</v>
      </c>
      <c r="G712" s="179"/>
      <c r="H712" s="179">
        <v>13</v>
      </c>
      <c r="I712" s="55">
        <v>3.9</v>
      </c>
      <c r="J712" s="179">
        <v>13.7</v>
      </c>
      <c r="K712" s="55">
        <v>4.5</v>
      </c>
      <c r="L712" s="55" t="s">
        <v>423</v>
      </c>
      <c r="M712" s="55"/>
      <c r="N712" s="55" t="s">
        <v>2287</v>
      </c>
      <c r="O712" s="454"/>
    </row>
    <row r="713" spans="1:15" s="376" customFormat="1" x14ac:dyDescent="0.2">
      <c r="A713" s="55" t="str">
        <f>IF(OR(E713="00",E713=""),"",IF(OR(C713="3011.10",C713="3012.10",C713="3013.10"),"05",IF(OR(C713="3008.10",C713="3008.11"),"00",IF(C713="3003.10","07",IF(OR(G713="DBFH",G713="DBFH - BG"),"10",IF(G713="Hochschule Dual","25",IF(ISERROR(FIND("BGJ",F713)),IF(B713&gt;=99500,VLOOKUP(B713,Maske!$I$23:$J$79,2,FALSE),VLOOKUP($E713,Maske!$I$19:$J$23,2,FALSE)),"06")))))))</f>
        <v>00</v>
      </c>
      <c r="B713" s="35">
        <v>91402</v>
      </c>
      <c r="C713" s="52" t="s">
        <v>884</v>
      </c>
      <c r="D713" s="53" t="str">
        <f t="shared" si="22"/>
        <v>1215</v>
      </c>
      <c r="E713" s="53" t="str">
        <f t="shared" si="23"/>
        <v>10</v>
      </c>
      <c r="F713" s="54" t="s">
        <v>426</v>
      </c>
      <c r="G713" s="179"/>
      <c r="H713" s="179">
        <v>13</v>
      </c>
      <c r="I713" s="55">
        <v>3.9</v>
      </c>
      <c r="J713" s="179">
        <v>13.7</v>
      </c>
      <c r="K713" s="55">
        <v>4.5</v>
      </c>
      <c r="L713" s="55" t="s">
        <v>423</v>
      </c>
      <c r="M713" s="55"/>
      <c r="N713" s="55" t="s">
        <v>2016</v>
      </c>
      <c r="O713" s="454"/>
    </row>
    <row r="714" spans="1:15" s="474" customFormat="1" x14ac:dyDescent="0.2">
      <c r="A714" s="55" t="str">
        <f>IF(OR(E714="00",E714=""),"",IF(OR(C714="3011.10",C714="3012.10",C714="3013.10"),"05",IF(OR(C714="3008.10",C714="3008.11"),"00",IF(C714="3003.10","07",IF(OR(G714="DBFH",G714="DBFH - BG"),"10",IF(G714="Hochschule Dual","25",IF(ISERROR(FIND("BGJ",F714)),IF(B714&gt;=99500,VLOOKUP(B714,Maske!$I$23:$J$79,2,FALSE),VLOOKUP($E714,Maske!$I$19:$J$23,2,FALSE)),"06")))))))</f>
        <v>00</v>
      </c>
      <c r="B714" s="35">
        <v>91411</v>
      </c>
      <c r="C714" s="52" t="s">
        <v>884</v>
      </c>
      <c r="D714" s="53" t="str">
        <f t="shared" si="22"/>
        <v>1215</v>
      </c>
      <c r="E714" s="53" t="str">
        <f t="shared" si="23"/>
        <v>10</v>
      </c>
      <c r="F714" s="54" t="s">
        <v>427</v>
      </c>
      <c r="G714" s="179"/>
      <c r="H714" s="179">
        <v>13</v>
      </c>
      <c r="I714" s="55">
        <v>3.9</v>
      </c>
      <c r="J714" s="179">
        <v>13.7</v>
      </c>
      <c r="K714" s="55">
        <v>4.5</v>
      </c>
      <c r="L714" s="55" t="s">
        <v>423</v>
      </c>
      <c r="M714" s="55"/>
      <c r="N714" s="55" t="s">
        <v>2016</v>
      </c>
      <c r="O714" s="472"/>
    </row>
    <row r="715" spans="1:15" s="474" customFormat="1" x14ac:dyDescent="0.2">
      <c r="A715" s="55" t="str">
        <f>IF(OR(E715="00",E715=""),"",IF(OR(C715="3011.10",C715="3012.10",C715="3013.10"),"05",IF(OR(C715="3008.10",C715="3008.11"),"00",IF(C715="3003.10","07",IF(OR(G715="DBFH",G715="DBFH - BG"),"10",IF(G715="Hochschule Dual","25",IF(ISERROR(FIND("BGJ",F715)),IF(B715&gt;=99500,VLOOKUP(B715,Maske!$I$23:$J$79,2,FALSE),VLOOKUP($E715,Maske!$I$19:$J$23,2,FALSE)),"06")))))))</f>
        <v>00</v>
      </c>
      <c r="B715" s="35">
        <v>91411</v>
      </c>
      <c r="C715" s="52" t="s">
        <v>883</v>
      </c>
      <c r="D715" s="53" t="str">
        <f t="shared" si="22"/>
        <v>1215</v>
      </c>
      <c r="E715" s="53" t="str">
        <f t="shared" si="23"/>
        <v>11</v>
      </c>
      <c r="F715" s="54" t="s">
        <v>427</v>
      </c>
      <c r="G715" s="179"/>
      <c r="H715" s="179">
        <v>9</v>
      </c>
      <c r="I715" s="55">
        <v>2</v>
      </c>
      <c r="J715" s="179">
        <v>10.5</v>
      </c>
      <c r="K715" s="55">
        <v>2.2000000000000002</v>
      </c>
      <c r="L715" s="55" t="s">
        <v>423</v>
      </c>
      <c r="M715" s="55"/>
      <c r="N715" s="55" t="s">
        <v>2016</v>
      </c>
      <c r="O715" s="472"/>
    </row>
    <row r="716" spans="1:15" s="376" customFormat="1" x14ac:dyDescent="0.2">
      <c r="A716" s="368" t="str">
        <f>IF(OR(E716="00",E716=""),"",IF(OR(C716="3011.10",C716="3012.10",C716="3013.10"),"05",IF(OR(C716="3008.10",C716="3008.11"),"00",IF(C716="3003.10","07",IF(OR(G716="DBFH",G716="DBFH - BG"),"10",IF(G716="Hochschule Dual","25",IF(ISERROR(FIND("BGJ",F716)),IF(B716&gt;=99500,VLOOKUP(B716,Maske!$I$23:$J$79,2,FALSE),VLOOKUP($E716,Maske!$I$19:$J$23,2,FALSE)),"06")))))))</f>
        <v>00</v>
      </c>
      <c r="B716" s="369">
        <v>91411</v>
      </c>
      <c r="C716" s="370" t="s">
        <v>2017</v>
      </c>
      <c r="D716" s="371" t="str">
        <f t="shared" si="22"/>
        <v>1215</v>
      </c>
      <c r="E716" s="371" t="str">
        <f t="shared" si="23"/>
        <v>12</v>
      </c>
      <c r="F716" s="372" t="s">
        <v>427</v>
      </c>
      <c r="G716" s="373"/>
      <c r="H716" s="373">
        <v>9</v>
      </c>
      <c r="I716" s="368">
        <v>2</v>
      </c>
      <c r="J716" s="373">
        <v>10.5</v>
      </c>
      <c r="K716" s="368">
        <v>2.9</v>
      </c>
      <c r="L716" s="368" t="s">
        <v>423</v>
      </c>
      <c r="M716" s="368"/>
      <c r="N716" s="368" t="s">
        <v>2016</v>
      </c>
      <c r="O716" s="454"/>
    </row>
    <row r="717" spans="1:15" s="217" customFormat="1" ht="12" customHeight="1" x14ac:dyDescent="0.2">
      <c r="A717" s="55" t="str">
        <f>IF(OR(E717="00",E717=""),"",IF(OR(C717="3011.10",C717="3012.10",C717="3013.10"),"05",IF(OR(C717="3008.10",C717="3008.11"),"00",IF(C717="3003.10","07",IF(OR(G717="DBFH",G717="DBFH - BG"),"10",IF(G717="Hochschule Dual","25",IF(ISERROR(FIND("BGJ",F717)),IF(B717&gt;=99500,VLOOKUP(B717,Maske!$I$23:$J$79,2,FALSE),VLOOKUP($E717,Maske!$I$19:$J$23,2,FALSE)),"06")))))))</f>
        <v>00</v>
      </c>
      <c r="B717" s="35">
        <v>91404</v>
      </c>
      <c r="C717" s="52" t="s">
        <v>884</v>
      </c>
      <c r="D717" s="53" t="str">
        <f t="shared" si="22"/>
        <v>1215</v>
      </c>
      <c r="E717" s="53" t="str">
        <f t="shared" si="23"/>
        <v>10</v>
      </c>
      <c r="F717" s="54" t="s">
        <v>2172</v>
      </c>
      <c r="G717" s="179"/>
      <c r="H717" s="179">
        <v>13</v>
      </c>
      <c r="I717" s="55">
        <v>3.9</v>
      </c>
      <c r="J717" s="179">
        <v>13.7</v>
      </c>
      <c r="K717" s="55">
        <v>4.5</v>
      </c>
      <c r="L717" s="55" t="s">
        <v>423</v>
      </c>
      <c r="M717" s="55"/>
      <c r="N717" s="55" t="s">
        <v>2287</v>
      </c>
      <c r="O717" s="459"/>
    </row>
    <row r="718" spans="1:15" ht="12" customHeight="1" x14ac:dyDescent="0.2">
      <c r="A718" s="55" t="str">
        <f>IF(OR(E718="00",E718=""),"",IF(OR(C718="3011.10",C718="3012.10",C718="3013.10"),"05",IF(OR(C718="3008.10",C718="3008.11"),"00",IF(C718="3003.10","07",IF(OR(G718="DBFH",G718="DBFH - BG"),"10",IF(G718="Hochschule Dual","25",IF(ISERROR(FIND("BGJ",F718)),IF(B718&gt;=99500,VLOOKUP(B718,Maske!$I$23:$J$79,2,FALSE),VLOOKUP($E718,Maske!$I$19:$J$23,2,FALSE)),"06")))))))</f>
        <v>00</v>
      </c>
      <c r="B718" s="35">
        <v>91404</v>
      </c>
      <c r="C718" s="52" t="s">
        <v>883</v>
      </c>
      <c r="D718" s="53" t="str">
        <f t="shared" si="22"/>
        <v>1215</v>
      </c>
      <c r="E718" s="53" t="str">
        <f t="shared" si="23"/>
        <v>11</v>
      </c>
      <c r="F718" s="54" t="s">
        <v>2172</v>
      </c>
      <c r="G718" s="179"/>
      <c r="H718" s="179">
        <v>9</v>
      </c>
      <c r="I718" s="55">
        <v>2</v>
      </c>
      <c r="J718" s="179">
        <v>10.5</v>
      </c>
      <c r="K718" s="55">
        <v>2.2000000000000002</v>
      </c>
      <c r="L718" s="55" t="s">
        <v>423</v>
      </c>
      <c r="M718" s="55"/>
      <c r="N718" s="55" t="s">
        <v>2287</v>
      </c>
      <c r="O718" s="454"/>
    </row>
    <row r="719" spans="1:15" s="376" customFormat="1" x14ac:dyDescent="0.2">
      <c r="A719" s="55" t="str">
        <f>IF(OR(E719="00",E719=""),"",IF(OR(C719="3011.10",C719="3012.10",C719="3013.10"),"05",IF(OR(C719="3008.10",C719="3008.11"),"00",IF(C719="3003.10","07",IF(OR(G719="DBFH",G719="DBFH - BG"),"10",IF(G719="Hochschule Dual","25",IF(ISERROR(FIND("BGJ",F719)),IF(B719&gt;=99500,VLOOKUP(B719,Maske!$I$23:$J$79,2,FALSE),VLOOKUP($E719,Maske!$I$19:$J$23,2,FALSE)),"06")))))))</f>
        <v>00</v>
      </c>
      <c r="B719" s="35">
        <v>41101</v>
      </c>
      <c r="C719" s="52" t="s">
        <v>884</v>
      </c>
      <c r="D719" s="53" t="str">
        <f t="shared" si="22"/>
        <v>1215</v>
      </c>
      <c r="E719" s="53" t="str">
        <f t="shared" si="23"/>
        <v>10</v>
      </c>
      <c r="F719" s="54" t="s">
        <v>422</v>
      </c>
      <c r="G719" s="179"/>
      <c r="H719" s="179">
        <v>13</v>
      </c>
      <c r="I719" s="55">
        <v>3.9</v>
      </c>
      <c r="J719" s="179">
        <v>13.7</v>
      </c>
      <c r="K719" s="55">
        <v>4.5</v>
      </c>
      <c r="L719" s="55" t="s">
        <v>423</v>
      </c>
      <c r="M719" s="55"/>
      <c r="N719" s="55" t="s">
        <v>2016</v>
      </c>
      <c r="O719" s="454"/>
    </row>
    <row r="720" spans="1:15" ht="12" customHeight="1" x14ac:dyDescent="0.2">
      <c r="A720" s="55" t="str">
        <f>IF(OR(E720="00",E720=""),"",IF(OR(C720="3011.10",C720="3012.10",C720="3013.10"),"05",IF(OR(C720="3008.10",C720="3008.11"),"00",IF(C720="3003.10","07",IF(OR(G720="DBFH",G720="DBFH - BG"),"10",IF(G720="Hochschule Dual","25",IF(ISERROR(FIND("BGJ",F720)),IF(B720&gt;=99500,VLOOKUP(B720,Maske!$I$23:$J$79,2,FALSE),VLOOKUP($E720,Maske!$I$19:$J$23,2,FALSE)),"06")))))))</f>
        <v>00</v>
      </c>
      <c r="B720" s="35">
        <v>91400</v>
      </c>
      <c r="C720" s="52" t="s">
        <v>2367</v>
      </c>
      <c r="D720" s="53" t="str">
        <f t="shared" si="22"/>
        <v>1216</v>
      </c>
      <c r="E720" s="53" t="str">
        <f t="shared" si="23"/>
        <v>11</v>
      </c>
      <c r="F720" s="54" t="s">
        <v>2298</v>
      </c>
      <c r="G720" s="179"/>
      <c r="H720" s="179">
        <v>9</v>
      </c>
      <c r="I720" s="55">
        <v>2</v>
      </c>
      <c r="J720" s="179">
        <v>10.5</v>
      </c>
      <c r="K720" s="55">
        <v>2.2000000000000002</v>
      </c>
      <c r="L720" s="55" t="s">
        <v>423</v>
      </c>
      <c r="M720" s="55"/>
      <c r="N720" s="55" t="s">
        <v>2287</v>
      </c>
      <c r="O720" s="454"/>
    </row>
    <row r="721" spans="1:15" s="376" customFormat="1" x14ac:dyDescent="0.2">
      <c r="A721" s="55" t="str">
        <f>IF(OR(E721="00",E721=""),"",IF(OR(C721="3011.10",C721="3012.10",C721="3013.10"),"05",IF(OR(C721="3008.10",C721="3008.11"),"00",IF(C721="3003.10","07",IF(OR(G721="DBFH",G721="DBFH - BG"),"10",IF(G721="Hochschule Dual","25",IF(ISERROR(FIND("BGJ",F721)),IF(B721&gt;=99500,VLOOKUP(B721,Maske!$I$23:$J$79,2,FALSE),VLOOKUP($E721,Maske!$I$19:$J$23,2,FALSE)),"06")))))))</f>
        <v>00</v>
      </c>
      <c r="B721" s="35">
        <v>91401</v>
      </c>
      <c r="C721" s="52" t="s">
        <v>2367</v>
      </c>
      <c r="D721" s="53" t="str">
        <f t="shared" si="22"/>
        <v>1216</v>
      </c>
      <c r="E721" s="53" t="str">
        <f t="shared" si="23"/>
        <v>11</v>
      </c>
      <c r="F721" s="54" t="s">
        <v>2173</v>
      </c>
      <c r="G721" s="179"/>
      <c r="H721" s="179">
        <v>9</v>
      </c>
      <c r="I721" s="55">
        <v>2</v>
      </c>
      <c r="J721" s="179">
        <v>10.5</v>
      </c>
      <c r="K721" s="55">
        <v>2.2000000000000002</v>
      </c>
      <c r="L721" s="55" t="s">
        <v>423</v>
      </c>
      <c r="M721" s="55"/>
      <c r="N721" s="55" t="s">
        <v>2287</v>
      </c>
      <c r="O721" s="454"/>
    </row>
    <row r="722" spans="1:15" s="376" customFormat="1" x14ac:dyDescent="0.2">
      <c r="A722" s="368" t="str">
        <f>IF(OR(E722="00",E722=""),"",IF(OR(C722="3011.10",C722="3012.10",C722="3013.10"),"05",IF(OR(C722="3008.10",C722="3008.11"),"00",IF(C722="3003.10","07",IF(OR(G722="DBFH",G722="DBFH - BG"),"10",IF(G722="Hochschule Dual","25",IF(ISERROR(FIND("BGJ",F722)),IF(B722&gt;=99500,VLOOKUP(B722,Maske!$I$23:$J$79,2,FALSE),VLOOKUP($E722,Maske!$I$19:$J$23,2,FALSE)),"06")))))))</f>
        <v>00</v>
      </c>
      <c r="B722" s="369">
        <v>91401</v>
      </c>
      <c r="C722" s="370" t="s">
        <v>2018</v>
      </c>
      <c r="D722" s="371" t="str">
        <f t="shared" si="22"/>
        <v>1216</v>
      </c>
      <c r="E722" s="371" t="str">
        <f t="shared" si="23"/>
        <v>12</v>
      </c>
      <c r="F722" s="372" t="s">
        <v>2173</v>
      </c>
      <c r="G722" s="373"/>
      <c r="H722" s="373">
        <v>9</v>
      </c>
      <c r="I722" s="368">
        <v>2</v>
      </c>
      <c r="J722" s="373">
        <v>10.5</v>
      </c>
      <c r="K722" s="368">
        <v>2.9</v>
      </c>
      <c r="L722" s="368" t="s">
        <v>423</v>
      </c>
      <c r="M722" s="368"/>
      <c r="N722" s="368" t="s">
        <v>2287</v>
      </c>
      <c r="O722" s="454"/>
    </row>
    <row r="723" spans="1:15" s="376" customFormat="1" x14ac:dyDescent="0.2">
      <c r="A723" s="55" t="str">
        <f>IF(OR(E723="00",E723=""),"",IF(OR(C723="3011.10",C723="3012.10",C723="3013.10"),"05",IF(OR(C723="3008.10",C723="3008.11"),"00",IF(C723="3003.10","07",IF(OR(G723="DBFH",G723="DBFH - BG"),"10",IF(G723="Hochschule Dual","25",IF(ISERROR(FIND("BGJ",F723)),IF(B723&gt;=99500,VLOOKUP(B723,Maske!$I$23:$J$79,2,FALSE),VLOOKUP($E723,Maske!$I$19:$J$23,2,FALSE)),"06")))))))</f>
        <v>00</v>
      </c>
      <c r="B723" s="35">
        <v>91402</v>
      </c>
      <c r="C723" s="52" t="s">
        <v>2367</v>
      </c>
      <c r="D723" s="53" t="str">
        <f t="shared" si="22"/>
        <v>1216</v>
      </c>
      <c r="E723" s="53" t="str">
        <f t="shared" si="23"/>
        <v>11</v>
      </c>
      <c r="F723" s="54" t="s">
        <v>426</v>
      </c>
      <c r="G723" s="179"/>
      <c r="H723" s="179">
        <v>9</v>
      </c>
      <c r="I723" s="55">
        <v>2</v>
      </c>
      <c r="J723" s="179">
        <v>10.5</v>
      </c>
      <c r="K723" s="55">
        <v>2.2000000000000002</v>
      </c>
      <c r="L723" s="55" t="s">
        <v>423</v>
      </c>
      <c r="M723" s="55"/>
      <c r="N723" s="55" t="s">
        <v>2016</v>
      </c>
      <c r="O723" s="454"/>
    </row>
    <row r="724" spans="1:15" s="218" customFormat="1" x14ac:dyDescent="0.2">
      <c r="A724" s="368" t="str">
        <f>IF(OR(E724="00",E724=""),"",IF(OR(C724="3011.10",C724="3012.10",C724="3013.10"),"05",IF(OR(C724="3008.10",C724="3008.11"),"00",IF(C724="3003.10","07",IF(OR(G724="DBFH",G724="DBFH - BG"),"10",IF(G724="Hochschule Dual","25",IF(ISERROR(FIND("BGJ",F724)),IF(B724&gt;=99500,VLOOKUP(B724,Maske!$I$23:$J$79,2,FALSE),VLOOKUP($E724,Maske!$I$19:$J$23,2,FALSE)),"06")))))))</f>
        <v>00</v>
      </c>
      <c r="B724" s="369">
        <v>91402</v>
      </c>
      <c r="C724" s="370" t="s">
        <v>2019</v>
      </c>
      <c r="D724" s="371" t="str">
        <f t="shared" si="22"/>
        <v>1217</v>
      </c>
      <c r="E724" s="371" t="str">
        <f t="shared" si="23"/>
        <v>12</v>
      </c>
      <c r="F724" s="372" t="s">
        <v>426</v>
      </c>
      <c r="G724" s="373"/>
      <c r="H724" s="373">
        <v>9</v>
      </c>
      <c r="I724" s="368">
        <v>1.5</v>
      </c>
      <c r="J724" s="373">
        <v>10.5</v>
      </c>
      <c r="K724" s="368">
        <v>2.1</v>
      </c>
      <c r="L724" s="368" t="s">
        <v>423</v>
      </c>
      <c r="M724" s="368"/>
      <c r="N724" s="368" t="s">
        <v>2016</v>
      </c>
      <c r="O724" s="459"/>
    </row>
    <row r="725" spans="1:15" s="376" customFormat="1" x14ac:dyDescent="0.2">
      <c r="A725" s="368" t="str">
        <f>IF(OR(E725="00",E725=""),"",IF(OR(C725="3011.10",C725="3012.10",C725="3013.10"),"05",IF(OR(C725="3008.10",C725="3008.11"),"00",IF(C725="3003.10","07",IF(OR(G725="DBFH",G725="DBFH - BG"),"10",IF(G725="Hochschule Dual","25",IF(ISERROR(FIND("BGJ",F725)),IF(B725&gt;=99500,VLOOKUP(B725,Maske!$I$23:$J$79,2,FALSE),VLOOKUP($E725,Maske!$I$19:$J$23,2,FALSE)),"06")))))))</f>
        <v>00</v>
      </c>
      <c r="B725" s="369">
        <v>91404</v>
      </c>
      <c r="C725" s="370" t="s">
        <v>2020</v>
      </c>
      <c r="D725" s="371" t="str">
        <f t="shared" si="22"/>
        <v>1218</v>
      </c>
      <c r="E725" s="371" t="str">
        <f t="shared" si="23"/>
        <v>12</v>
      </c>
      <c r="F725" s="372" t="s">
        <v>2172</v>
      </c>
      <c r="G725" s="373"/>
      <c r="H725" s="373">
        <v>9</v>
      </c>
      <c r="I725" s="368">
        <v>1.5</v>
      </c>
      <c r="J725" s="373">
        <v>10.5</v>
      </c>
      <c r="K725" s="368">
        <v>2.1</v>
      </c>
      <c r="L725" s="368" t="s">
        <v>423</v>
      </c>
      <c r="M725" s="368"/>
      <c r="N725" s="368" t="s">
        <v>2287</v>
      </c>
      <c r="O725" s="454"/>
    </row>
    <row r="726" spans="1:15" s="218" customFormat="1" x14ac:dyDescent="0.2">
      <c r="A726" s="368" t="str">
        <f>IF(OR(E726="00",E726=""),"",IF(OR(C726="3011.10",C726="3012.10",C726="3013.10"),"05",IF(OR(C726="3008.10",C726="3008.11"),"00",IF(C726="3003.10","07",IF(OR(G726="DBFH",G726="DBFH - BG"),"10",IF(G726="Hochschule Dual","25",IF(ISERROR(FIND("BGJ",F726)),IF(B726&gt;=99500,VLOOKUP(B726,Maske!$I$23:$J$79,2,FALSE),VLOOKUP($E726,Maske!$I$19:$J$23,2,FALSE)),"06")))))))</f>
        <v>00</v>
      </c>
      <c r="B726" s="369">
        <v>43501</v>
      </c>
      <c r="C726" s="370" t="s">
        <v>558</v>
      </c>
      <c r="D726" s="371" t="str">
        <f t="shared" si="22"/>
        <v>1220</v>
      </c>
      <c r="E726" s="371" t="str">
        <f t="shared" si="23"/>
        <v>10</v>
      </c>
      <c r="F726" s="372" t="s">
        <v>1303</v>
      </c>
      <c r="G726" s="373"/>
      <c r="H726" s="373"/>
      <c r="I726" s="368"/>
      <c r="J726" s="373">
        <v>11.6</v>
      </c>
      <c r="K726" s="368">
        <v>2.1</v>
      </c>
      <c r="L726" s="368" t="s">
        <v>423</v>
      </c>
      <c r="M726" s="368" t="s">
        <v>1304</v>
      </c>
      <c r="N726" s="368"/>
      <c r="O726" s="459"/>
    </row>
    <row r="727" spans="1:15" s="376" customFormat="1" x14ac:dyDescent="0.2">
      <c r="A727" s="368" t="str">
        <f>IF(OR(E727="00",E727=""),"",IF(OR(C727="3011.10",C727="3012.10",C727="3013.10"),"05",IF(OR(C727="3008.10",C727="3008.11"),"00",IF(C727="3003.10","07",IF(OR(G727="DBFH",G727="DBFH - BG"),"10",IF(G727="Hochschule Dual","25",IF(ISERROR(FIND("BGJ",F727)),IF(B727&gt;=99500,VLOOKUP(B727,Maske!$I$23:$J$79,2,FALSE),VLOOKUP($E727,Maske!$I$19:$J$23,2,FALSE)),"06")))))))</f>
        <v>00</v>
      </c>
      <c r="B727" s="369">
        <v>43501</v>
      </c>
      <c r="C727" s="370" t="s">
        <v>1180</v>
      </c>
      <c r="D727" s="371" t="str">
        <f t="shared" si="22"/>
        <v>1220</v>
      </c>
      <c r="E727" s="371" t="str">
        <f t="shared" si="23"/>
        <v>11</v>
      </c>
      <c r="F727" s="372" t="s">
        <v>1303</v>
      </c>
      <c r="G727" s="373"/>
      <c r="H727" s="373"/>
      <c r="I727" s="368"/>
      <c r="J727" s="373">
        <v>11.6</v>
      </c>
      <c r="K727" s="368">
        <v>1.8</v>
      </c>
      <c r="L727" s="368" t="s">
        <v>423</v>
      </c>
      <c r="M727" s="368" t="s">
        <v>1304</v>
      </c>
      <c r="N727" s="368"/>
      <c r="O727" s="454"/>
    </row>
    <row r="728" spans="1:15" s="376" customFormat="1" x14ac:dyDescent="0.2">
      <c r="A728" s="368" t="str">
        <f>IF(OR(E728="00",E728=""),"",IF(OR(C728="3011.10",C728="3012.10",C728="3013.10"),"05",IF(OR(C728="3008.10",C728="3008.11"),"00",IF(C728="3003.10","07",IF(OR(G728="DBFH",G728="DBFH - BG"),"10",IF(G728="Hochschule Dual","25",IF(ISERROR(FIND("BGJ",F728)),IF(B728&gt;=99500,VLOOKUP(B728,Maske!$I$23:$J$79,2,FALSE),VLOOKUP($E728,Maske!$I$19:$J$23,2,FALSE)),"06")))))))</f>
        <v>00</v>
      </c>
      <c r="B728" s="369">
        <v>43501</v>
      </c>
      <c r="C728" s="370" t="s">
        <v>1195</v>
      </c>
      <c r="D728" s="371" t="str">
        <f t="shared" si="22"/>
        <v>1220</v>
      </c>
      <c r="E728" s="371" t="str">
        <f t="shared" si="23"/>
        <v>12</v>
      </c>
      <c r="F728" s="372" t="s">
        <v>1303</v>
      </c>
      <c r="G728" s="373"/>
      <c r="H728" s="373">
        <v>9</v>
      </c>
      <c r="I728" s="368">
        <v>2</v>
      </c>
      <c r="J728" s="373">
        <v>10.5</v>
      </c>
      <c r="K728" s="368">
        <v>1.8</v>
      </c>
      <c r="L728" s="368" t="s">
        <v>423</v>
      </c>
      <c r="M728" s="368" t="s">
        <v>1304</v>
      </c>
      <c r="N728" s="368"/>
      <c r="O728" s="454"/>
    </row>
    <row r="729" spans="1:15" s="376" customFormat="1" x14ac:dyDescent="0.2">
      <c r="A729" s="368" t="str">
        <f>IF(OR(E729="00",E729=""),"",IF(OR(C729="3011.10",C729="3012.10",C729="3013.10"),"05",IF(OR(C729="3008.10",C729="3008.11"),"00",IF(C729="3003.10","07",IF(OR(G729="DBFH",G729="DBFH - BG"),"10",IF(G729="Hochschule Dual","25",IF(ISERROR(FIND("BGJ",F729)),IF(B729&gt;=99500,VLOOKUP(B729,Maske!$I$23:$J$79,2,FALSE),VLOOKUP($E729,Maske!$I$19:$J$23,2,FALSE)),"06")))))))</f>
        <v>00</v>
      </c>
      <c r="B729" s="369">
        <v>43511</v>
      </c>
      <c r="C729" s="370" t="s">
        <v>558</v>
      </c>
      <c r="D729" s="371" t="str">
        <f t="shared" si="22"/>
        <v>1220</v>
      </c>
      <c r="E729" s="371" t="str">
        <f t="shared" si="23"/>
        <v>10</v>
      </c>
      <c r="F729" s="372" t="s">
        <v>81</v>
      </c>
      <c r="G729" s="373"/>
      <c r="H729" s="373"/>
      <c r="I729" s="368"/>
      <c r="J729" s="373">
        <v>11.6</v>
      </c>
      <c r="K729" s="368">
        <v>2.1</v>
      </c>
      <c r="L729" s="368" t="s">
        <v>423</v>
      </c>
      <c r="M729" s="368"/>
      <c r="N729" s="368"/>
      <c r="O729" s="454"/>
    </row>
    <row r="730" spans="1:15" s="469" customFormat="1" x14ac:dyDescent="0.2">
      <c r="A730" s="368" t="str">
        <f>IF(OR(E730="00",E730=""),"",IF(OR(C730="3011.10",C730="3012.10",C730="3013.10"),"05",IF(OR(C730="3008.10",C730="3008.11"),"00",IF(C730="3003.10","07",IF(OR(G730="DBFH",G730="DBFH - BG"),"10",IF(G730="Hochschule Dual","25",IF(ISERROR(FIND("BGJ",F730)),IF(B730&gt;=99500,VLOOKUP(B730,Maske!$I$23:$J$79,2,FALSE),VLOOKUP($E730,Maske!$I$19:$J$23,2,FALSE)),"06")))))))</f>
        <v>00</v>
      </c>
      <c r="B730" s="369">
        <v>43511</v>
      </c>
      <c r="C730" s="370" t="s">
        <v>1180</v>
      </c>
      <c r="D730" s="371" t="str">
        <f t="shared" si="22"/>
        <v>1220</v>
      </c>
      <c r="E730" s="371" t="str">
        <f t="shared" si="23"/>
        <v>11</v>
      </c>
      <c r="F730" s="372" t="s">
        <v>81</v>
      </c>
      <c r="G730" s="373"/>
      <c r="H730" s="373"/>
      <c r="I730" s="368"/>
      <c r="J730" s="373">
        <v>11.6</v>
      </c>
      <c r="K730" s="368">
        <v>1.8</v>
      </c>
      <c r="L730" s="368" t="s">
        <v>423</v>
      </c>
      <c r="M730" s="368"/>
      <c r="N730" s="368"/>
      <c r="O730" s="467"/>
    </row>
    <row r="731" spans="1:15" s="469" customFormat="1" x14ac:dyDescent="0.2">
      <c r="A731" s="368" t="str">
        <f>IF(OR(E731="00",E731=""),"",IF(OR(C731="3011.10",C731="3012.10",C731="3013.10"),"05",IF(OR(C731="3008.10",C731="3008.11"),"00",IF(C731="3003.10","07",IF(OR(G731="DBFH",G731="DBFH - BG"),"10",IF(G731="Hochschule Dual","25",IF(ISERROR(FIND("BGJ",F731)),IF(B731&gt;=99500,VLOOKUP(B731,Maske!$I$23:$J$79,2,FALSE),VLOOKUP($E731,Maske!$I$19:$J$23,2,FALSE)),"06")))))))</f>
        <v>00</v>
      </c>
      <c r="B731" s="369">
        <v>42111</v>
      </c>
      <c r="C731" s="370" t="s">
        <v>1305</v>
      </c>
      <c r="D731" s="371" t="str">
        <f t="shared" si="22"/>
        <v>1221</v>
      </c>
      <c r="E731" s="371" t="str">
        <f t="shared" si="23"/>
        <v>10</v>
      </c>
      <c r="F731" s="372" t="s">
        <v>82</v>
      </c>
      <c r="G731" s="373"/>
      <c r="H731" s="373"/>
      <c r="I731" s="368"/>
      <c r="J731" s="373">
        <v>12.7</v>
      </c>
      <c r="K731" s="368">
        <v>2</v>
      </c>
      <c r="L731" s="368" t="s">
        <v>423</v>
      </c>
      <c r="M731" s="368"/>
      <c r="N731" s="368"/>
      <c r="O731" s="467"/>
    </row>
    <row r="732" spans="1:15" s="474" customFormat="1" x14ac:dyDescent="0.2">
      <c r="A732" s="368" t="str">
        <f>IF(OR(E732="00",E732=""),"",IF(OR(C732="3011.10",C732="3012.10",C732="3013.10"),"05",IF(OR(C732="3008.10",C732="3008.11"),"00",IF(C732="3003.10","07",IF(OR(G732="DBFH",G732="DBFH - BG"),"10",IF(G732="Hochschule Dual","25",IF(ISERROR(FIND("BGJ",F732)),IF(B732&gt;=99500,VLOOKUP(B732,Maske!$I$23:$J$79,2,FALSE),VLOOKUP($E732,Maske!$I$19:$J$23,2,FALSE)),"06")))))))</f>
        <v>00</v>
      </c>
      <c r="B732" s="369">
        <v>42111</v>
      </c>
      <c r="C732" s="370" t="s">
        <v>1181</v>
      </c>
      <c r="D732" s="371" t="str">
        <f t="shared" si="22"/>
        <v>1221</v>
      </c>
      <c r="E732" s="371" t="str">
        <f t="shared" si="23"/>
        <v>11</v>
      </c>
      <c r="F732" s="372" t="s">
        <v>82</v>
      </c>
      <c r="G732" s="373"/>
      <c r="H732" s="373"/>
      <c r="I732" s="368"/>
      <c r="J732" s="373">
        <v>10.5</v>
      </c>
      <c r="K732" s="368">
        <v>1.6</v>
      </c>
      <c r="L732" s="368" t="s">
        <v>423</v>
      </c>
      <c r="M732" s="368"/>
      <c r="N732" s="368"/>
      <c r="O732" s="472"/>
    </row>
    <row r="733" spans="1:15" s="474" customFormat="1" x14ac:dyDescent="0.2">
      <c r="A733" s="55" t="str">
        <f>IF(OR(E733="00",E733=""),"",IF(OR(C733="3011.10",C733="3012.10",C733="3013.10"),"05",IF(OR(C733="3008.10",C733="3008.11"),"00",IF(C733="3003.10","07",IF(OR(G733="DBFH",G733="DBFH - BG"),"10",IF(G733="Hochschule Dual","25",IF(ISERROR(FIND("BGJ",F733)),IF(B733&gt;=99500,VLOOKUP(B733,Maske!$I$23:$J$79,2,FALSE),VLOOKUP($E733,Maske!$I$19:$J$23,2,FALSE)),"06")))))))</f>
        <v>00</v>
      </c>
      <c r="B733" s="35">
        <v>39101</v>
      </c>
      <c r="C733" s="52" t="s">
        <v>2302</v>
      </c>
      <c r="D733" s="53" t="str">
        <f t="shared" si="22"/>
        <v>1223</v>
      </c>
      <c r="E733" s="53" t="str">
        <f t="shared" si="23"/>
        <v>10</v>
      </c>
      <c r="F733" s="54" t="s">
        <v>433</v>
      </c>
      <c r="G733" s="179"/>
      <c r="H733" s="179"/>
      <c r="I733" s="55"/>
      <c r="J733" s="179">
        <v>9.5</v>
      </c>
      <c r="K733" s="55">
        <v>3</v>
      </c>
      <c r="L733" s="55" t="s">
        <v>423</v>
      </c>
      <c r="M733" s="55"/>
      <c r="N733" s="55" t="s">
        <v>2301</v>
      </c>
      <c r="O733" s="472"/>
    </row>
    <row r="734" spans="1:15" s="469" customFormat="1" x14ac:dyDescent="0.2">
      <c r="A734" s="55" t="str">
        <f>IF(OR(E734="00",E734=""),"",IF(OR(C734="3011.10",C734="3012.10",C734="3013.10"),"05",IF(OR(C734="3008.10",C734="3008.11"),"00",IF(C734="3003.10","07",IF(OR(G734="DBFH",G734="DBFH - BG"),"10",IF(G734="Hochschule Dual","25",IF(ISERROR(FIND("BGJ",F734)),IF(B734&gt;=99500,VLOOKUP(B734,Maske!$I$23:$J$79,2,FALSE),VLOOKUP($E734,Maske!$I$19:$J$23,2,FALSE)),"06")))))))</f>
        <v>00</v>
      </c>
      <c r="B734" s="35">
        <v>66110</v>
      </c>
      <c r="C734" s="52" t="s">
        <v>2302</v>
      </c>
      <c r="D734" s="53" t="str">
        <f t="shared" si="22"/>
        <v>1223</v>
      </c>
      <c r="E734" s="53" t="str">
        <f t="shared" si="23"/>
        <v>10</v>
      </c>
      <c r="F734" s="54" t="s">
        <v>482</v>
      </c>
      <c r="G734" s="179"/>
      <c r="H734" s="179"/>
      <c r="I734" s="55"/>
      <c r="J734" s="179">
        <v>9.5</v>
      </c>
      <c r="K734" s="55">
        <v>3</v>
      </c>
      <c r="L734" s="55" t="s">
        <v>423</v>
      </c>
      <c r="M734" s="55"/>
      <c r="N734" s="55" t="s">
        <v>2301</v>
      </c>
      <c r="O734" s="467"/>
    </row>
    <row r="735" spans="1:15" s="218" customFormat="1" x14ac:dyDescent="0.2">
      <c r="A735" s="55" t="str">
        <f>IF(OR(E735="00",E735=""),"",IF(OR(C735="3011.10",C735="3012.10",C735="3013.10"),"05",IF(OR(C735="3008.10",C735="3008.11"),"00",IF(C735="3003.10","07",IF(OR(G735="DBFH",G735="DBFH - BG"),"10",IF(G735="Hochschule Dual","25",IF(ISERROR(FIND("BGJ",F735)),IF(B735&gt;=99500,VLOOKUP(B735,Maske!$I$23:$J$79,2,FALSE),VLOOKUP($E735,Maske!$I$19:$J$23,2,FALSE)),"06")))))))</f>
        <v>00</v>
      </c>
      <c r="B735" s="35">
        <v>39201</v>
      </c>
      <c r="C735" s="52" t="s">
        <v>2302</v>
      </c>
      <c r="D735" s="53" t="str">
        <f t="shared" si="22"/>
        <v>1223</v>
      </c>
      <c r="E735" s="53" t="str">
        <f t="shared" si="23"/>
        <v>10</v>
      </c>
      <c r="F735" s="54" t="s">
        <v>434</v>
      </c>
      <c r="G735" s="179"/>
      <c r="H735" s="179"/>
      <c r="I735" s="55"/>
      <c r="J735" s="179">
        <v>9.5</v>
      </c>
      <c r="K735" s="55">
        <v>3</v>
      </c>
      <c r="L735" s="55" t="s">
        <v>423</v>
      </c>
      <c r="M735" s="55"/>
      <c r="N735" s="55" t="s">
        <v>2301</v>
      </c>
      <c r="O735" s="459"/>
    </row>
    <row r="736" spans="1:15" s="218" customFormat="1" x14ac:dyDescent="0.2">
      <c r="A736" s="55" t="str">
        <f>IF(OR(E736="00",E736=""),"",IF(OR(C736="3011.10",C736="3012.10",C736="3013.10"),"05",IF(OR(C736="3008.10",C736="3008.11"),"00",IF(C736="3003.10","07",IF(OR(G736="DBFH",G736="DBFH - BG"),"10",IF(G736="Hochschule Dual","25",IF(ISERROR(FIND("BGJ",F736)),IF(B736&gt;=99500,VLOOKUP(B736,Maske!$I$23:$J$79,2,FALSE),VLOOKUP($E736,Maske!$I$19:$J$23,2,FALSE)),"06")))))))</f>
        <v>00</v>
      </c>
      <c r="B736" s="35">
        <v>91411</v>
      </c>
      <c r="C736" s="52" t="s">
        <v>69</v>
      </c>
      <c r="D736" s="53" t="str">
        <f t="shared" si="22"/>
        <v>1230</v>
      </c>
      <c r="E736" s="53" t="str">
        <f t="shared" si="23"/>
        <v>10</v>
      </c>
      <c r="F736" s="54" t="s">
        <v>427</v>
      </c>
      <c r="G736" s="179"/>
      <c r="H736" s="179"/>
      <c r="I736" s="55"/>
      <c r="J736" s="179">
        <v>13.7</v>
      </c>
      <c r="K736" s="55">
        <v>7.4</v>
      </c>
      <c r="L736" s="55" t="s">
        <v>423</v>
      </c>
      <c r="M736" s="55"/>
      <c r="N736" s="55" t="s">
        <v>1513</v>
      </c>
      <c r="O736" s="459"/>
    </row>
    <row r="737" spans="1:75" s="218" customFormat="1" x14ac:dyDescent="0.2">
      <c r="A737" s="55" t="str">
        <f>IF(OR(E737="00",E737=""),"",IF(OR(C737="3011.10",C737="3012.10",C737="3013.10"),"05",IF(OR(C737="3008.10",C737="3008.11"),"00",IF(C737="3003.10","07",IF(OR(G737="DBFH",G737="DBFH - BG"),"10",IF(G737="Hochschule Dual","25",IF(ISERROR(FIND("BGJ",F737)),IF(B737&gt;=99500,VLOOKUP(B737,Maske!$I$23:$J$79,2,FALSE),VLOOKUP($E737,Maske!$I$19:$J$23,2,FALSE)),"06")))))))</f>
        <v>00</v>
      </c>
      <c r="B737" s="35">
        <v>91411</v>
      </c>
      <c r="C737" s="52" t="s">
        <v>1543</v>
      </c>
      <c r="D737" s="53" t="str">
        <f t="shared" si="22"/>
        <v>1230</v>
      </c>
      <c r="E737" s="53" t="str">
        <f t="shared" si="23"/>
        <v>11</v>
      </c>
      <c r="F737" s="54" t="s">
        <v>427</v>
      </c>
      <c r="G737" s="179"/>
      <c r="H737" s="179"/>
      <c r="I737" s="55"/>
      <c r="J737" s="179">
        <v>10.5</v>
      </c>
      <c r="K737" s="55">
        <v>5.7</v>
      </c>
      <c r="L737" s="55" t="s">
        <v>423</v>
      </c>
      <c r="M737" s="55"/>
      <c r="N737" s="55" t="s">
        <v>1513</v>
      </c>
      <c r="O737" s="459"/>
    </row>
    <row r="738" spans="1:75" s="469" customFormat="1" x14ac:dyDescent="0.2">
      <c r="A738" s="55" t="str">
        <f>IF(OR(E738="00",E738=""),"",IF(OR(C738="3011.10",C738="3012.10",C738="3013.10"),"05",IF(OR(C738="3008.10",C738="3008.11"),"00",IF(C738="3003.10","07",IF(OR(G738="DBFH",G738="DBFH - BG"),"10",IF(G738="Hochschule Dual","25",IF(ISERROR(FIND("BGJ",F738)),IF(B738&gt;=99500,VLOOKUP(B738,Maske!$I$23:$J$79,2,FALSE),VLOOKUP($E738,Maske!$I$19:$J$23,2,FALSE)),"06")))))))</f>
        <v>00</v>
      </c>
      <c r="B738" s="35">
        <v>91411</v>
      </c>
      <c r="C738" s="52" t="s">
        <v>1544</v>
      </c>
      <c r="D738" s="53" t="str">
        <f t="shared" si="22"/>
        <v>1230</v>
      </c>
      <c r="E738" s="53" t="str">
        <f t="shared" si="23"/>
        <v>12</v>
      </c>
      <c r="F738" s="54" t="s">
        <v>427</v>
      </c>
      <c r="G738" s="179"/>
      <c r="H738" s="179"/>
      <c r="I738" s="55"/>
      <c r="J738" s="179">
        <v>10.5</v>
      </c>
      <c r="K738" s="55">
        <v>5.7</v>
      </c>
      <c r="L738" s="55" t="s">
        <v>423</v>
      </c>
      <c r="M738" s="55"/>
      <c r="N738" s="55" t="s">
        <v>1513</v>
      </c>
      <c r="O738" s="467"/>
      <c r="P738" s="467"/>
      <c r="Q738" s="467"/>
      <c r="R738" s="467"/>
      <c r="S738" s="467"/>
      <c r="T738" s="467"/>
      <c r="U738" s="467"/>
      <c r="V738" s="467"/>
      <c r="W738" s="467"/>
      <c r="X738" s="467"/>
      <c r="Y738" s="467"/>
      <c r="Z738" s="467"/>
      <c r="AA738" s="467"/>
      <c r="AB738" s="467"/>
      <c r="AC738" s="467"/>
      <c r="AD738" s="467"/>
      <c r="AE738" s="467"/>
      <c r="AF738" s="467"/>
      <c r="AG738" s="467"/>
      <c r="AH738" s="467"/>
      <c r="AI738" s="467"/>
      <c r="AJ738" s="467"/>
      <c r="AK738" s="467"/>
      <c r="AL738" s="467"/>
      <c r="AM738" s="467"/>
      <c r="AN738" s="467"/>
      <c r="AO738" s="467"/>
      <c r="AP738" s="467"/>
      <c r="AQ738" s="467"/>
      <c r="AR738" s="467"/>
      <c r="AS738" s="467"/>
      <c r="AT738" s="467"/>
      <c r="AU738" s="467"/>
      <c r="AV738" s="467"/>
      <c r="AW738" s="467"/>
      <c r="AX738" s="467"/>
      <c r="AY738" s="467"/>
      <c r="AZ738" s="467"/>
      <c r="BA738" s="467"/>
      <c r="BB738" s="467"/>
      <c r="BC738" s="467"/>
      <c r="BD738" s="467"/>
      <c r="BE738" s="467"/>
      <c r="BF738" s="467"/>
      <c r="BG738" s="467"/>
      <c r="BH738" s="467"/>
      <c r="BI738" s="467"/>
      <c r="BJ738" s="467"/>
      <c r="BK738" s="467"/>
      <c r="BL738" s="467"/>
      <c r="BM738" s="467"/>
      <c r="BN738" s="467"/>
      <c r="BO738" s="467"/>
      <c r="BP738" s="467"/>
      <c r="BQ738" s="467"/>
      <c r="BR738" s="467"/>
      <c r="BS738" s="467"/>
      <c r="BT738" s="467"/>
      <c r="BU738" s="467"/>
      <c r="BV738" s="467"/>
      <c r="BW738" s="467"/>
    </row>
    <row r="739" spans="1:75" s="468" customFormat="1" ht="12" customHeight="1" x14ac:dyDescent="0.2">
      <c r="A739" s="55" t="str">
        <f>IF(OR(E739="00",E739=""),"",IF(OR(C739="3011.10",C739="3012.10",C739="3013.10"),"05",IF(OR(C739="3008.10",C739="3008.11"),"00",IF(C739="3003.10","07",IF(OR(G739="DBFH",G739="DBFH - BG"),"10",IF(G739="Hochschule Dual","25",IF(ISERROR(FIND("BGJ",F739)),IF(B739&gt;=99500,VLOOKUP(B739,Maske!$I$23:$J$79,2,FALSE),VLOOKUP($E739,Maske!$I$19:$J$23,2,FALSE)),"06")))))))</f>
        <v>00</v>
      </c>
      <c r="B739" s="35">
        <v>91404</v>
      </c>
      <c r="C739" s="52" t="s">
        <v>69</v>
      </c>
      <c r="D739" s="53" t="str">
        <f t="shared" si="22"/>
        <v>1230</v>
      </c>
      <c r="E739" s="53" t="str">
        <f t="shared" si="23"/>
        <v>10</v>
      </c>
      <c r="F739" s="54" t="s">
        <v>2172</v>
      </c>
      <c r="G739" s="179"/>
      <c r="H739" s="179"/>
      <c r="I739" s="55"/>
      <c r="J739" s="179">
        <v>13.7</v>
      </c>
      <c r="K739" s="55">
        <v>7.4</v>
      </c>
      <c r="L739" s="55" t="s">
        <v>423</v>
      </c>
      <c r="M739" s="55"/>
      <c r="N739" s="55" t="s">
        <v>1513</v>
      </c>
      <c r="O739" s="467"/>
    </row>
    <row r="740" spans="1:75" s="469" customFormat="1" x14ac:dyDescent="0.2">
      <c r="A740" s="55" t="str">
        <f>IF(OR(E740="00",E740=""),"",IF(OR(C740="3011.10",C740="3012.10",C740="3013.10"),"05",IF(OR(C740="3008.10",C740="3008.11"),"00",IF(C740="3003.10","07",IF(OR(G740="DBFH",G740="DBFH - BG"),"10",IF(G740="Hochschule Dual","25",IF(ISERROR(FIND("BGJ",F740)),IF(B740&gt;=99500,VLOOKUP(B740,Maske!$I$23:$J$79,2,FALSE),VLOOKUP($E740,Maske!$I$19:$J$23,2,FALSE)),"06")))))))</f>
        <v>00</v>
      </c>
      <c r="B740" s="35">
        <v>91404</v>
      </c>
      <c r="C740" s="52" t="s">
        <v>1543</v>
      </c>
      <c r="D740" s="53" t="str">
        <f t="shared" si="22"/>
        <v>1230</v>
      </c>
      <c r="E740" s="53" t="str">
        <f t="shared" si="23"/>
        <v>11</v>
      </c>
      <c r="F740" s="54" t="s">
        <v>2172</v>
      </c>
      <c r="G740" s="179"/>
      <c r="H740" s="179"/>
      <c r="I740" s="55"/>
      <c r="J740" s="179">
        <v>10.5</v>
      </c>
      <c r="K740" s="55">
        <v>5.7</v>
      </c>
      <c r="L740" s="55" t="s">
        <v>423</v>
      </c>
      <c r="M740" s="55"/>
      <c r="N740" s="55" t="s">
        <v>1513</v>
      </c>
      <c r="O740" s="467"/>
    </row>
    <row r="741" spans="1:75" s="218" customFormat="1" x14ac:dyDescent="0.2">
      <c r="A741" s="55" t="str">
        <f>IF(OR(E741="00",E741=""),"",IF(OR(C741="3011.10",C741="3012.10",C741="3013.10"),"05",IF(OR(C741="3008.10",C741="3008.11"),"00",IF(C741="3003.10","07",IF(OR(G741="DBFH",G741="DBFH - BG"),"10",IF(G741="Hochschule Dual","25",IF(ISERROR(FIND("BGJ",F741)),IF(B741&gt;=99500,VLOOKUP(B741,Maske!$I$23:$J$79,2,FALSE),VLOOKUP($E741,Maske!$I$19:$J$23,2,FALSE)),"06")))))))</f>
        <v>00</v>
      </c>
      <c r="B741" s="35">
        <v>91404</v>
      </c>
      <c r="C741" s="52" t="s">
        <v>1544</v>
      </c>
      <c r="D741" s="53" t="str">
        <f t="shared" si="22"/>
        <v>1230</v>
      </c>
      <c r="E741" s="53" t="str">
        <f t="shared" si="23"/>
        <v>12</v>
      </c>
      <c r="F741" s="54" t="s">
        <v>2172</v>
      </c>
      <c r="G741" s="179"/>
      <c r="H741" s="179"/>
      <c r="I741" s="55"/>
      <c r="J741" s="179">
        <v>10.5</v>
      </c>
      <c r="K741" s="55">
        <v>5.7</v>
      </c>
      <c r="L741" s="55" t="s">
        <v>423</v>
      </c>
      <c r="M741" s="55"/>
      <c r="N741" s="55" t="s">
        <v>1513</v>
      </c>
      <c r="O741" s="459"/>
    </row>
    <row r="742" spans="1:75" s="218" customFormat="1" x14ac:dyDescent="0.2">
      <c r="A742" s="368" t="str">
        <f>IF(OR(E742="00",E742=""),"",IF(OR(C742="3011.10",C742="3012.10",C742="3013.10"),"05",IF(OR(C742="3008.10",C742="3008.11"),"00",IF(C742="3003.10","07",IF(OR(G742="DBFH",G742="DBFH - BG"),"10",IF(G742="Hochschule Dual","25",IF(ISERROR(FIND("BGJ",F742)),IF(B742&gt;=99500,VLOOKUP(B742,Maske!$I$23:$J$79,2,FALSE),VLOOKUP($E742,Maske!$I$19:$J$23,2,FALSE)),"06")))))))</f>
        <v>00</v>
      </c>
      <c r="B742" s="369">
        <v>39101</v>
      </c>
      <c r="C742" s="370" t="s">
        <v>699</v>
      </c>
      <c r="D742" s="371" t="str">
        <f t="shared" si="22"/>
        <v>1240</v>
      </c>
      <c r="E742" s="371" t="str">
        <f t="shared" si="23"/>
        <v>11</v>
      </c>
      <c r="F742" s="372" t="s">
        <v>433</v>
      </c>
      <c r="G742" s="368" t="s">
        <v>1951</v>
      </c>
      <c r="H742" s="373">
        <v>9</v>
      </c>
      <c r="I742" s="368">
        <v>5</v>
      </c>
      <c r="J742" s="373">
        <v>9.5</v>
      </c>
      <c r="K742" s="368">
        <v>5.6</v>
      </c>
      <c r="L742" s="368" t="s">
        <v>423</v>
      </c>
      <c r="M742" s="368"/>
      <c r="N742" s="368" t="s">
        <v>1807</v>
      </c>
      <c r="O742" s="459"/>
    </row>
    <row r="743" spans="1:75" s="218" customFormat="1" x14ac:dyDescent="0.2">
      <c r="A743" s="368" t="str">
        <f>IF(OR(E743="00",E743=""),"",IF(OR(C743="3011.10",C743="3012.10",C743="3013.10"),"05",IF(OR(C743="3008.10",C743="3008.11"),"00",IF(C743="3003.10","07",IF(OR(G743="DBFH",G743="DBFH - BG"),"10",IF(G743="Hochschule Dual","25",IF(ISERROR(FIND("BGJ",F743)),IF(B743&gt;=99500,VLOOKUP(B743,Maske!$I$23:$J$79,2,FALSE),VLOOKUP($E743,Maske!$I$19:$J$23,2,FALSE)),"06")))))))</f>
        <v>00</v>
      </c>
      <c r="B743" s="369">
        <v>39101</v>
      </c>
      <c r="C743" s="370" t="s">
        <v>700</v>
      </c>
      <c r="D743" s="371" t="str">
        <f t="shared" si="22"/>
        <v>1240</v>
      </c>
      <c r="E743" s="371" t="str">
        <f t="shared" si="23"/>
        <v>12</v>
      </c>
      <c r="F743" s="372" t="s">
        <v>433</v>
      </c>
      <c r="G743" s="368" t="s">
        <v>1951</v>
      </c>
      <c r="H743" s="373">
        <v>9</v>
      </c>
      <c r="I743" s="368">
        <v>5</v>
      </c>
      <c r="J743" s="373">
        <v>9.5</v>
      </c>
      <c r="K743" s="368">
        <v>5.6</v>
      </c>
      <c r="L743" s="368" t="s">
        <v>423</v>
      </c>
      <c r="M743" s="368"/>
      <c r="N743" s="368" t="s">
        <v>1807</v>
      </c>
      <c r="O743" s="459"/>
    </row>
    <row r="744" spans="1:75" s="218" customFormat="1" x14ac:dyDescent="0.2">
      <c r="A744" s="368" t="str">
        <f>IF(OR(E744="00",E744=""),"",IF(OR(C744="3011.10",C744="3012.10",C744="3013.10"),"05",IF(OR(C744="3008.10",C744="3008.11"),"00",IF(C744="3003.10","07",IF(OR(G744="DBFH",G744="DBFH - BG"),"10",IF(G744="Hochschule Dual","25",IF(ISERROR(FIND("BGJ",F744)),IF(B744&gt;=99500,VLOOKUP(B744,Maske!$I$23:$J$79,2,FALSE),VLOOKUP($E744,Maske!$I$19:$J$23,2,FALSE)),"06")))))))</f>
        <v>00</v>
      </c>
      <c r="B744" s="369">
        <v>66110</v>
      </c>
      <c r="C744" s="370" t="s">
        <v>699</v>
      </c>
      <c r="D744" s="371" t="str">
        <f t="shared" si="22"/>
        <v>1240</v>
      </c>
      <c r="E744" s="371" t="str">
        <f t="shared" si="23"/>
        <v>11</v>
      </c>
      <c r="F744" s="372" t="s">
        <v>482</v>
      </c>
      <c r="G744" s="368" t="s">
        <v>1951</v>
      </c>
      <c r="H744" s="373">
        <v>9</v>
      </c>
      <c r="I744" s="368">
        <v>5</v>
      </c>
      <c r="J744" s="373">
        <v>9.5</v>
      </c>
      <c r="K744" s="368">
        <v>5.6</v>
      </c>
      <c r="L744" s="368" t="s">
        <v>423</v>
      </c>
      <c r="M744" s="368"/>
      <c r="N744" s="368" t="s">
        <v>1807</v>
      </c>
      <c r="O744" s="459"/>
    </row>
    <row r="745" spans="1:75" s="218" customFormat="1" x14ac:dyDescent="0.2">
      <c r="A745" s="368" t="str">
        <f>IF(OR(E745="00",E745=""),"",IF(OR(C745="3011.10",C745="3012.10",C745="3013.10"),"05",IF(OR(C745="3008.10",C745="3008.11"),"00",IF(C745="3003.10","07",IF(OR(G745="DBFH",G745="DBFH - BG"),"10",IF(G745="Hochschule Dual","25",IF(ISERROR(FIND("BGJ",F745)),IF(B745&gt;=99500,VLOOKUP(B745,Maske!$I$23:$J$79,2,FALSE),VLOOKUP($E745,Maske!$I$19:$J$23,2,FALSE)),"06")))))))</f>
        <v>00</v>
      </c>
      <c r="B745" s="369">
        <v>66110</v>
      </c>
      <c r="C745" s="370" t="s">
        <v>700</v>
      </c>
      <c r="D745" s="371" t="str">
        <f t="shared" si="22"/>
        <v>1240</v>
      </c>
      <c r="E745" s="371" t="str">
        <f t="shared" si="23"/>
        <v>12</v>
      </c>
      <c r="F745" s="372" t="s">
        <v>482</v>
      </c>
      <c r="G745" s="368" t="s">
        <v>1951</v>
      </c>
      <c r="H745" s="373">
        <v>9</v>
      </c>
      <c r="I745" s="368">
        <v>5</v>
      </c>
      <c r="J745" s="373">
        <v>9.5</v>
      </c>
      <c r="K745" s="368">
        <v>5.6</v>
      </c>
      <c r="L745" s="368" t="s">
        <v>423</v>
      </c>
      <c r="M745" s="368"/>
      <c r="N745" s="368" t="s">
        <v>1807</v>
      </c>
      <c r="O745" s="459"/>
    </row>
    <row r="746" spans="1:75" s="218" customFormat="1" x14ac:dyDescent="0.2">
      <c r="A746" s="368" t="str">
        <f>IF(OR(E746="00",E746=""),"",IF(OR(C746="3011.10",C746="3012.10",C746="3013.10"),"05",IF(OR(C746="3008.10",C746="3008.11"),"00",IF(C746="3003.10","07",IF(OR(G746="DBFH",G746="DBFH - BG"),"10",IF(G746="Hochschule Dual","25",IF(ISERROR(FIND("BGJ",F746)),IF(B746&gt;=99500,VLOOKUP(B746,Maske!$I$23:$J$79,2,FALSE),VLOOKUP($E746,Maske!$I$19:$J$23,2,FALSE)),"06")))))))</f>
        <v>00</v>
      </c>
      <c r="B746" s="369">
        <v>39101</v>
      </c>
      <c r="C746" s="370" t="s">
        <v>701</v>
      </c>
      <c r="D746" s="371" t="str">
        <f t="shared" si="22"/>
        <v>1241</v>
      </c>
      <c r="E746" s="371" t="str">
        <f t="shared" si="23"/>
        <v>11</v>
      </c>
      <c r="F746" s="372" t="s">
        <v>433</v>
      </c>
      <c r="G746" s="368" t="s">
        <v>1951</v>
      </c>
      <c r="H746" s="373">
        <v>9</v>
      </c>
      <c r="I746" s="368">
        <v>5</v>
      </c>
      <c r="J746" s="373">
        <v>9.5</v>
      </c>
      <c r="K746" s="368">
        <v>5.6</v>
      </c>
      <c r="L746" s="368" t="s">
        <v>423</v>
      </c>
      <c r="M746" s="368"/>
      <c r="N746" s="368" t="s">
        <v>1808</v>
      </c>
      <c r="O746" s="454"/>
    </row>
    <row r="747" spans="1:75" s="218" customFormat="1" x14ac:dyDescent="0.2">
      <c r="A747" s="368" t="str">
        <f>IF(OR(E747="00",E747=""),"",IF(OR(C747="3011.10",C747="3012.10",C747="3013.10"),"05",IF(OR(C747="3008.10",C747="3008.11"),"00",IF(C747="3003.10","07",IF(OR(G747="DBFH",G747="DBFH - BG"),"10",IF(G747="Hochschule Dual","25",IF(ISERROR(FIND("BGJ",F747)),IF(B747&gt;=99500,VLOOKUP(B747,Maske!$I$23:$J$79,2,FALSE),VLOOKUP($E747,Maske!$I$19:$J$23,2,FALSE)),"06")))))))</f>
        <v>00</v>
      </c>
      <c r="B747" s="369">
        <v>39101</v>
      </c>
      <c r="C747" s="370" t="s">
        <v>702</v>
      </c>
      <c r="D747" s="371" t="str">
        <f t="shared" si="22"/>
        <v>1241</v>
      </c>
      <c r="E747" s="371" t="str">
        <f t="shared" si="23"/>
        <v>12</v>
      </c>
      <c r="F747" s="372" t="s">
        <v>433</v>
      </c>
      <c r="G747" s="368" t="s">
        <v>1951</v>
      </c>
      <c r="H747" s="373">
        <v>9</v>
      </c>
      <c r="I747" s="368">
        <v>5</v>
      </c>
      <c r="J747" s="373">
        <v>9.5</v>
      </c>
      <c r="K747" s="368">
        <v>5.6</v>
      </c>
      <c r="L747" s="368" t="s">
        <v>423</v>
      </c>
      <c r="M747" s="368"/>
      <c r="N747" s="368" t="s">
        <v>1808</v>
      </c>
      <c r="O747" s="454"/>
    </row>
    <row r="748" spans="1:75" s="218" customFormat="1" x14ac:dyDescent="0.2">
      <c r="A748" s="368" t="str">
        <f>IF(OR(E748="00",E748=""),"",IF(OR(C748="3011.10",C748="3012.10",C748="3013.10"),"05",IF(OR(C748="3008.10",C748="3008.11"),"00",IF(C748="3003.10","07",IF(OR(G748="DBFH",G748="DBFH - BG"),"10",IF(G748="Hochschule Dual","25",IF(ISERROR(FIND("BGJ",F748)),IF(B748&gt;=99500,VLOOKUP(B748,Maske!$I$23:$J$79,2,FALSE),VLOOKUP($E748,Maske!$I$19:$J$23,2,FALSE)),"06")))))))</f>
        <v>00</v>
      </c>
      <c r="B748" s="369">
        <v>39201</v>
      </c>
      <c r="C748" s="370" t="s">
        <v>701</v>
      </c>
      <c r="D748" s="371" t="str">
        <f t="shared" si="22"/>
        <v>1241</v>
      </c>
      <c r="E748" s="371" t="str">
        <f t="shared" si="23"/>
        <v>11</v>
      </c>
      <c r="F748" s="372" t="s">
        <v>434</v>
      </c>
      <c r="G748" s="368" t="s">
        <v>1951</v>
      </c>
      <c r="H748" s="373">
        <v>9</v>
      </c>
      <c r="I748" s="368">
        <v>5</v>
      </c>
      <c r="J748" s="373">
        <v>9.5</v>
      </c>
      <c r="K748" s="368">
        <v>5.6</v>
      </c>
      <c r="L748" s="368" t="s">
        <v>423</v>
      </c>
      <c r="M748" s="368"/>
      <c r="N748" s="368" t="s">
        <v>1808</v>
      </c>
      <c r="O748" s="454"/>
    </row>
    <row r="749" spans="1:75" s="376" customFormat="1" x14ac:dyDescent="0.2">
      <c r="A749" s="368" t="str">
        <f>IF(OR(E749="00",E749=""),"",IF(OR(C749="3011.10",C749="3012.10",C749="3013.10"),"05",IF(OR(C749="3008.10",C749="3008.11"),"00",IF(C749="3003.10","07",IF(OR(G749="DBFH",G749="DBFH - BG"),"10",IF(G749="Hochschule Dual","25",IF(ISERROR(FIND("BGJ",F749)),IF(B749&gt;=99500,VLOOKUP(B749,Maske!$I$23:$J$79,2,FALSE),VLOOKUP($E749,Maske!$I$19:$J$23,2,FALSE)),"06")))))))</f>
        <v>00</v>
      </c>
      <c r="B749" s="369">
        <v>39201</v>
      </c>
      <c r="C749" s="370" t="s">
        <v>702</v>
      </c>
      <c r="D749" s="371" t="str">
        <f t="shared" si="22"/>
        <v>1241</v>
      </c>
      <c r="E749" s="371" t="str">
        <f t="shared" si="23"/>
        <v>12</v>
      </c>
      <c r="F749" s="372" t="s">
        <v>434</v>
      </c>
      <c r="G749" s="368" t="s">
        <v>1951</v>
      </c>
      <c r="H749" s="373">
        <v>9</v>
      </c>
      <c r="I749" s="368">
        <v>5</v>
      </c>
      <c r="J749" s="373">
        <v>9.5</v>
      </c>
      <c r="K749" s="368">
        <v>5.6</v>
      </c>
      <c r="L749" s="368" t="s">
        <v>423</v>
      </c>
      <c r="M749" s="368"/>
      <c r="N749" s="368" t="s">
        <v>1808</v>
      </c>
      <c r="O749" s="454"/>
    </row>
    <row r="750" spans="1:75" s="376" customFormat="1" x14ac:dyDescent="0.2">
      <c r="A750" s="368" t="str">
        <f>IF(OR(E750="00",E750=""),"",IF(OR(C750="3011.10",C750="3012.10",C750="3013.10"),"05",IF(OR(C750="3008.10",C750="3008.11"),"00",IF(C750="3003.10","07",IF(OR(G750="DBFH",G750="DBFH - BG"),"10",IF(G750="Hochschule Dual","25",IF(ISERROR(FIND("BGJ",F750)),IF(B750&gt;=99500,VLOOKUP(B750,Maske!$I$23:$J$79,2,FALSE),VLOOKUP($E750,Maske!$I$19:$J$23,2,FALSE)),"06")))))))</f>
        <v>00</v>
      </c>
      <c r="B750" s="369">
        <v>66110</v>
      </c>
      <c r="C750" s="370" t="s">
        <v>703</v>
      </c>
      <c r="D750" s="371" t="str">
        <f t="shared" si="22"/>
        <v>1244</v>
      </c>
      <c r="E750" s="371" t="str">
        <f t="shared" si="23"/>
        <v>10</v>
      </c>
      <c r="F750" s="372" t="s">
        <v>482</v>
      </c>
      <c r="G750" s="368" t="s">
        <v>1951</v>
      </c>
      <c r="H750" s="373">
        <v>9</v>
      </c>
      <c r="I750" s="368">
        <v>5</v>
      </c>
      <c r="J750" s="373">
        <v>10.5</v>
      </c>
      <c r="K750" s="368">
        <v>6</v>
      </c>
      <c r="L750" s="368" t="s">
        <v>423</v>
      </c>
      <c r="M750" s="368"/>
      <c r="N750" s="368" t="s">
        <v>1809</v>
      </c>
      <c r="O750" s="454"/>
    </row>
    <row r="751" spans="1:75" s="376" customFormat="1" x14ac:dyDescent="0.2">
      <c r="A751" s="368" t="str">
        <f>IF(OR(E751="00",E751=""),"",IF(OR(C751="3011.10",C751="3012.10",C751="3013.10"),"05",IF(OR(C751="3008.10",C751="3008.11"),"00",IF(C751="3003.10","07",IF(OR(G751="DBFH",G751="DBFH - BG"),"10",IF(G751="Hochschule Dual","25",IF(ISERROR(FIND("BGJ",F751)),IF(B751&gt;=99500,VLOOKUP(B751,Maske!$I$23:$J$79,2,FALSE),VLOOKUP($E751,Maske!$I$19:$J$23,2,FALSE)),"06")))))))</f>
        <v>00</v>
      </c>
      <c r="B751" s="369">
        <v>66110</v>
      </c>
      <c r="C751" s="370" t="s">
        <v>704</v>
      </c>
      <c r="D751" s="371" t="str">
        <f t="shared" si="22"/>
        <v>1244</v>
      </c>
      <c r="E751" s="371" t="str">
        <f t="shared" si="23"/>
        <v>11</v>
      </c>
      <c r="F751" s="372" t="s">
        <v>482</v>
      </c>
      <c r="G751" s="368" t="s">
        <v>1951</v>
      </c>
      <c r="H751" s="373">
        <v>9</v>
      </c>
      <c r="I751" s="368">
        <v>5</v>
      </c>
      <c r="J751" s="373"/>
      <c r="K751" s="368"/>
      <c r="L751" s="368" t="s">
        <v>423</v>
      </c>
      <c r="M751" s="368"/>
      <c r="N751" s="368" t="s">
        <v>1809</v>
      </c>
      <c r="O751" s="454"/>
    </row>
    <row r="752" spans="1:75" s="218" customFormat="1" x14ac:dyDescent="0.2">
      <c r="A752" s="368" t="str">
        <f>IF(OR(E752="00",E752=""),"",IF(OR(C752="3011.10",C752="3012.10",C752="3013.10"),"05",IF(OR(C752="3008.10",C752="3008.11"),"00",IF(C752="3003.10","07",IF(OR(G752="DBFH",G752="DBFH - BG"),"10",IF(G752="Hochschule Dual","25",IF(ISERROR(FIND("BGJ",F752)),IF(B752&gt;=99500,VLOOKUP(B752,Maske!$I$23:$J$79,2,FALSE),VLOOKUP($E752,Maske!$I$19:$J$23,2,FALSE)),"06")))))))</f>
        <v>00</v>
      </c>
      <c r="B752" s="369">
        <v>66110</v>
      </c>
      <c r="C752" s="370" t="s">
        <v>705</v>
      </c>
      <c r="D752" s="371" t="str">
        <f t="shared" si="22"/>
        <v>1244</v>
      </c>
      <c r="E752" s="371" t="str">
        <f t="shared" si="23"/>
        <v>12</v>
      </c>
      <c r="F752" s="372" t="s">
        <v>482</v>
      </c>
      <c r="G752" s="368" t="s">
        <v>1951</v>
      </c>
      <c r="H752" s="373">
        <v>9</v>
      </c>
      <c r="I752" s="368">
        <v>5</v>
      </c>
      <c r="J752" s="373">
        <v>10.5</v>
      </c>
      <c r="K752" s="368">
        <v>5.6</v>
      </c>
      <c r="L752" s="368" t="s">
        <v>423</v>
      </c>
      <c r="M752" s="368"/>
      <c r="N752" s="368" t="s">
        <v>1809</v>
      </c>
      <c r="O752" s="459"/>
    </row>
    <row r="753" spans="1:15" s="218" customFormat="1" x14ac:dyDescent="0.2">
      <c r="A753" s="368" t="str">
        <f>IF(OR(E753="00",E753=""),"",IF(OR(C753="3011.10",C753="3012.10",C753="3013.10"),"05",IF(OR(C753="3008.10",C753="3008.11"),"00",IF(C753="3003.10","07",IF(OR(G753="DBFH",G753="DBFH - BG"),"10",IF(G753="Hochschule Dual","25",IF(ISERROR(FIND("BGJ",F753)),IF(B753&gt;=99500,VLOOKUP(B753,Maske!$I$23:$J$79,2,FALSE),VLOOKUP($E753,Maske!$I$19:$J$23,2,FALSE)),"06")))))))</f>
        <v>00</v>
      </c>
      <c r="B753" s="369">
        <v>66113</v>
      </c>
      <c r="C753" s="370" t="s">
        <v>703</v>
      </c>
      <c r="D753" s="371" t="str">
        <f t="shared" si="22"/>
        <v>1244</v>
      </c>
      <c r="E753" s="371" t="str">
        <f t="shared" si="23"/>
        <v>10</v>
      </c>
      <c r="F753" s="372" t="s">
        <v>481</v>
      </c>
      <c r="G753" s="368" t="s">
        <v>1951</v>
      </c>
      <c r="H753" s="373">
        <v>9</v>
      </c>
      <c r="I753" s="368">
        <v>5</v>
      </c>
      <c r="J753" s="373">
        <v>10.5</v>
      </c>
      <c r="K753" s="368">
        <v>6</v>
      </c>
      <c r="L753" s="368" t="s">
        <v>423</v>
      </c>
      <c r="M753" s="368"/>
      <c r="N753" s="368" t="s">
        <v>1809</v>
      </c>
      <c r="O753" s="459"/>
    </row>
    <row r="754" spans="1:15" s="376" customFormat="1" x14ac:dyDescent="0.2">
      <c r="A754" s="368" t="str">
        <f>IF(OR(E754="00",E754=""),"",IF(OR(C754="3011.10",C754="3012.10",C754="3013.10"),"05",IF(OR(C754="3008.10",C754="3008.11"),"00",IF(C754="3003.10","07",IF(OR(G754="DBFH",G754="DBFH - BG"),"10",IF(G754="Hochschule Dual","25",IF(ISERROR(FIND("BGJ",F754)),IF(B754&gt;=99500,VLOOKUP(B754,Maske!$I$23:$J$79,2,FALSE),VLOOKUP($E754,Maske!$I$19:$J$23,2,FALSE)),"06")))))))</f>
        <v>00</v>
      </c>
      <c r="B754" s="369">
        <v>66113</v>
      </c>
      <c r="C754" s="370" t="s">
        <v>704</v>
      </c>
      <c r="D754" s="371" t="str">
        <f t="shared" si="22"/>
        <v>1244</v>
      </c>
      <c r="E754" s="371" t="str">
        <f t="shared" si="23"/>
        <v>11</v>
      </c>
      <c r="F754" s="372" t="s">
        <v>481</v>
      </c>
      <c r="G754" s="368" t="s">
        <v>1951</v>
      </c>
      <c r="H754" s="373">
        <v>9</v>
      </c>
      <c r="I754" s="368">
        <v>5</v>
      </c>
      <c r="J754" s="373"/>
      <c r="K754" s="368"/>
      <c r="L754" s="368" t="s">
        <v>423</v>
      </c>
      <c r="M754" s="368"/>
      <c r="N754" s="368" t="s">
        <v>1809</v>
      </c>
      <c r="O754" s="454"/>
    </row>
    <row r="755" spans="1:15" s="376" customFormat="1" x14ac:dyDescent="0.2">
      <c r="A755" s="368" t="str">
        <f>IF(OR(E755="00",E755=""),"",IF(OR(C755="3011.10",C755="3012.10",C755="3013.10"),"05",IF(OR(C755="3008.10",C755="3008.11"),"00",IF(C755="3003.10","07",IF(OR(G755="DBFH",G755="DBFH - BG"),"10",IF(G755="Hochschule Dual","25",IF(ISERROR(FIND("BGJ",F755)),IF(B755&gt;=99500,VLOOKUP(B755,Maske!$I$23:$J$79,2,FALSE),VLOOKUP($E755,Maske!$I$19:$J$23,2,FALSE)),"06")))))))</f>
        <v>00</v>
      </c>
      <c r="B755" s="369">
        <v>66113</v>
      </c>
      <c r="C755" s="370" t="s">
        <v>705</v>
      </c>
      <c r="D755" s="371" t="str">
        <f t="shared" si="22"/>
        <v>1244</v>
      </c>
      <c r="E755" s="371" t="str">
        <f t="shared" si="23"/>
        <v>12</v>
      </c>
      <c r="F755" s="372" t="s">
        <v>481</v>
      </c>
      <c r="G755" s="368" t="s">
        <v>1951</v>
      </c>
      <c r="H755" s="373">
        <v>9</v>
      </c>
      <c r="I755" s="368">
        <v>5</v>
      </c>
      <c r="J755" s="373">
        <v>10.5</v>
      </c>
      <c r="K755" s="368">
        <v>5.6</v>
      </c>
      <c r="L755" s="368" t="s">
        <v>423</v>
      </c>
      <c r="M755" s="368"/>
      <c r="N755" s="368" t="s">
        <v>1809</v>
      </c>
      <c r="O755" s="454"/>
    </row>
    <row r="756" spans="1:15" s="376" customFormat="1" x14ac:dyDescent="0.2">
      <c r="A756" s="368" t="str">
        <f>IF(OR(E756="00",E756=""),"",IF(OR(C756="3011.10",C756="3012.10",C756="3013.10"),"05",IF(OR(C756="3008.10",C756="3008.11"),"00",IF(C756="3003.10","07",IF(OR(G756="DBFH",G756="DBFH - BG"),"10",IF(G756="Hochschule Dual","25",IF(ISERROR(FIND("BGJ",F756)),IF(B756&gt;=99500,VLOOKUP(B756,Maske!$I$23:$J$79,2,FALSE),VLOOKUP($E756,Maske!$I$19:$J$23,2,FALSE)),"06")))))))</f>
        <v>00</v>
      </c>
      <c r="B756" s="369">
        <v>66110</v>
      </c>
      <c r="C756" s="370" t="s">
        <v>1907</v>
      </c>
      <c r="D756" s="371" t="str">
        <f t="shared" si="22"/>
        <v>1249</v>
      </c>
      <c r="E756" s="371" t="str">
        <f t="shared" si="23"/>
        <v>11</v>
      </c>
      <c r="F756" s="372" t="s">
        <v>482</v>
      </c>
      <c r="G756" s="368" t="s">
        <v>1951</v>
      </c>
      <c r="H756" s="373">
        <v>9</v>
      </c>
      <c r="I756" s="368">
        <v>5</v>
      </c>
      <c r="J756" s="373">
        <v>9.5</v>
      </c>
      <c r="K756" s="368">
        <v>5.6</v>
      </c>
      <c r="L756" s="368" t="s">
        <v>423</v>
      </c>
      <c r="M756" s="368"/>
      <c r="N756" s="368" t="s">
        <v>1968</v>
      </c>
      <c r="O756" s="454"/>
    </row>
    <row r="757" spans="1:15" ht="12" customHeight="1" x14ac:dyDescent="0.2">
      <c r="A757" s="368" t="str">
        <f>IF(OR(E757="00",E757=""),"",IF(OR(C757="3011.10",C757="3012.10",C757="3013.10"),"05",IF(OR(C757="3008.10",C757="3008.11"),"00",IF(C757="3003.10","07",IF(OR(G757="DBFH",G757="DBFH - BG"),"10",IF(G757="Hochschule Dual","25",IF(ISERROR(FIND("BGJ",F757)),IF(B757&gt;=99500,VLOOKUP(B757,Maske!$I$23:$J$79,2,FALSE),VLOOKUP($E757,Maske!$I$19:$J$23,2,FALSE)),"06")))))))</f>
        <v>00</v>
      </c>
      <c r="B757" s="369">
        <v>66110</v>
      </c>
      <c r="C757" s="370" t="s">
        <v>1908</v>
      </c>
      <c r="D757" s="371" t="str">
        <f t="shared" si="22"/>
        <v>1249</v>
      </c>
      <c r="E757" s="371" t="str">
        <f t="shared" si="23"/>
        <v>12</v>
      </c>
      <c r="F757" s="372" t="s">
        <v>482</v>
      </c>
      <c r="G757" s="368" t="s">
        <v>1951</v>
      </c>
      <c r="H757" s="373">
        <v>9</v>
      </c>
      <c r="I757" s="368">
        <v>5</v>
      </c>
      <c r="J757" s="373">
        <v>9.5</v>
      </c>
      <c r="K757" s="368">
        <v>5.6</v>
      </c>
      <c r="L757" s="368" t="s">
        <v>423</v>
      </c>
      <c r="M757" s="368"/>
      <c r="N757" s="368" t="s">
        <v>1968</v>
      </c>
      <c r="O757" s="454"/>
    </row>
    <row r="758" spans="1:15" ht="12" customHeight="1" x14ac:dyDescent="0.2">
      <c r="A758" s="368" t="str">
        <f>IF(OR(E758="00",E758=""),"",IF(OR(C758="3011.10",C758="3012.10",C758="3013.10"),"05",IF(OR(C758="3008.10",C758="3008.11"),"00",IF(C758="3003.10","07",IF(OR(G758="DBFH",G758="DBFH - BG"),"10",IF(G758="Hochschule Dual","25",IF(ISERROR(FIND("BGJ",F758)),IF(B758&gt;=99500,VLOOKUP(B758,Maske!$I$23:$J$79,2,FALSE),VLOOKUP($E758,Maske!$I$19:$J$23,2,FALSE)),"06")))))))</f>
        <v>00</v>
      </c>
      <c r="B758" s="369">
        <v>39201</v>
      </c>
      <c r="C758" s="370" t="s">
        <v>1907</v>
      </c>
      <c r="D758" s="371" t="str">
        <f t="shared" si="22"/>
        <v>1249</v>
      </c>
      <c r="E758" s="371" t="str">
        <f t="shared" si="23"/>
        <v>11</v>
      </c>
      <c r="F758" s="372" t="s">
        <v>434</v>
      </c>
      <c r="G758" s="368" t="s">
        <v>1951</v>
      </c>
      <c r="H758" s="373">
        <v>9</v>
      </c>
      <c r="I758" s="368">
        <v>5</v>
      </c>
      <c r="J758" s="373">
        <v>9.5</v>
      </c>
      <c r="K758" s="368">
        <v>5.6</v>
      </c>
      <c r="L758" s="368" t="s">
        <v>423</v>
      </c>
      <c r="M758" s="368"/>
      <c r="N758" s="368" t="s">
        <v>1968</v>
      </c>
      <c r="O758" s="454"/>
    </row>
    <row r="759" spans="1:15" ht="12" customHeight="1" x14ac:dyDescent="0.2">
      <c r="A759" s="368" t="str">
        <f>IF(OR(E759="00",E759=""),"",IF(OR(C759="3011.10",C759="3012.10",C759="3013.10"),"05",IF(OR(C759="3008.10",C759="3008.11"),"00",IF(C759="3003.10","07",IF(OR(G759="DBFH",G759="DBFH - BG"),"10",IF(G759="Hochschule Dual","25",IF(ISERROR(FIND("BGJ",F759)),IF(B759&gt;=99500,VLOOKUP(B759,Maske!$I$23:$J$79,2,FALSE),VLOOKUP($E759,Maske!$I$19:$J$23,2,FALSE)),"06")))))))</f>
        <v>00</v>
      </c>
      <c r="B759" s="369">
        <v>39201</v>
      </c>
      <c r="C759" s="370" t="s">
        <v>1908</v>
      </c>
      <c r="D759" s="371" t="str">
        <f t="shared" si="22"/>
        <v>1249</v>
      </c>
      <c r="E759" s="371" t="str">
        <f t="shared" si="23"/>
        <v>12</v>
      </c>
      <c r="F759" s="372" t="s">
        <v>434</v>
      </c>
      <c r="G759" s="368" t="s">
        <v>1951</v>
      </c>
      <c r="H759" s="373">
        <v>9</v>
      </c>
      <c r="I759" s="368">
        <v>5</v>
      </c>
      <c r="J759" s="373">
        <v>9.5</v>
      </c>
      <c r="K759" s="368">
        <v>5.6</v>
      </c>
      <c r="L759" s="368" t="s">
        <v>423</v>
      </c>
      <c r="M759" s="368"/>
      <c r="N759" s="368" t="s">
        <v>1968</v>
      </c>
      <c r="O759" s="454"/>
    </row>
    <row r="760" spans="1:15" s="376" customFormat="1" x14ac:dyDescent="0.2">
      <c r="A760" s="368" t="str">
        <f>IF(OR(E760="00",E760=""),"",IF(OR(C760="3011.10",C760="3012.10",C760="3013.10"),"05",IF(OR(C760="3008.10",C760="3008.11"),"00",IF(C760="3003.10","07",IF(OR(G760="DBFH",G760="DBFH - BG"),"10",IF(G760="Hochschule Dual","25",IF(ISERROR(FIND("BGJ",F760)),IF(B760&gt;=99500,VLOOKUP(B760,Maske!$I$23:$J$79,2,FALSE),VLOOKUP($E760,Maske!$I$19:$J$23,2,FALSE)),"06")))))))</f>
        <v>25</v>
      </c>
      <c r="B760" s="369">
        <v>91411</v>
      </c>
      <c r="C760" s="370" t="s">
        <v>1850</v>
      </c>
      <c r="D760" s="371" t="str">
        <f t="shared" si="22"/>
        <v>1260</v>
      </c>
      <c r="E760" s="371" t="str">
        <f t="shared" si="23"/>
        <v>10</v>
      </c>
      <c r="F760" s="372" t="s">
        <v>427</v>
      </c>
      <c r="G760" s="368" t="s">
        <v>1222</v>
      </c>
      <c r="H760" s="368"/>
      <c r="I760" s="368"/>
      <c r="J760" s="373">
        <v>14.7</v>
      </c>
      <c r="K760" s="368">
        <v>4.9000000000000004</v>
      </c>
      <c r="L760" s="368" t="s">
        <v>423</v>
      </c>
      <c r="M760" s="368" t="s">
        <v>1851</v>
      </c>
      <c r="N760" s="368" t="s">
        <v>1852</v>
      </c>
      <c r="O760" s="454"/>
    </row>
    <row r="761" spans="1:15" s="376" customFormat="1" x14ac:dyDescent="0.2">
      <c r="A761" s="368" t="str">
        <f>IF(OR(E761="00",E761=""),"",IF(OR(C761="3011.10",C761="3012.10",C761="3013.10"),"05",IF(OR(C761="3008.10",C761="3008.11"),"00",IF(C761="3003.10","07",IF(OR(G761="DBFH",G761="DBFH - BG"),"10",IF(G761="Hochschule Dual","25",IF(ISERROR(FIND("BGJ",F761)),IF(B761&gt;=99500,VLOOKUP(B761,Maske!$I$23:$J$79,2,FALSE),VLOOKUP($E761,Maske!$I$19:$J$23,2,FALSE)),"06")))))))</f>
        <v>25</v>
      </c>
      <c r="B761" s="369">
        <v>91411</v>
      </c>
      <c r="C761" s="370" t="s">
        <v>1853</v>
      </c>
      <c r="D761" s="371" t="str">
        <f t="shared" si="22"/>
        <v>1260</v>
      </c>
      <c r="E761" s="371" t="str">
        <f t="shared" si="23"/>
        <v>12</v>
      </c>
      <c r="F761" s="372" t="s">
        <v>427</v>
      </c>
      <c r="G761" s="368" t="s">
        <v>1222</v>
      </c>
      <c r="H761" s="368"/>
      <c r="I761" s="368"/>
      <c r="J761" s="373">
        <v>4.2</v>
      </c>
      <c r="K761" s="368">
        <v>1.2</v>
      </c>
      <c r="L761" s="368" t="s">
        <v>423</v>
      </c>
      <c r="M761" s="368" t="s">
        <v>1851</v>
      </c>
      <c r="N761" s="368" t="s">
        <v>1852</v>
      </c>
      <c r="O761" s="454"/>
    </row>
    <row r="762" spans="1:15" s="218" customFormat="1" x14ac:dyDescent="0.2">
      <c r="A762" s="368" t="str">
        <f>IF(OR(E762="00",E762=""),"",IF(OR(C762="3011.10",C762="3012.10",C762="3013.10"),"05",IF(OR(C762="3008.10",C762="3008.11"),"00",IF(C762="3003.10","07",IF(OR(G762="DBFH",G762="DBFH - BG"),"10",IF(G762="Hochschule Dual","25",IF(ISERROR(FIND("BGJ",F762)),IF(B762&gt;=99500,VLOOKUP(B762,Maske!$I$23:$J$79,2,FALSE),VLOOKUP($E762,Maske!$I$19:$J$23,2,FALSE)),"06")))))))</f>
        <v>25</v>
      </c>
      <c r="B762" s="369">
        <v>41101</v>
      </c>
      <c r="C762" s="370" t="s">
        <v>1850</v>
      </c>
      <c r="D762" s="371" t="str">
        <f t="shared" si="22"/>
        <v>1260</v>
      </c>
      <c r="E762" s="371" t="str">
        <f t="shared" si="23"/>
        <v>10</v>
      </c>
      <c r="F762" s="372" t="s">
        <v>422</v>
      </c>
      <c r="G762" s="368" t="s">
        <v>1222</v>
      </c>
      <c r="H762" s="368"/>
      <c r="I762" s="368"/>
      <c r="J762" s="373">
        <v>14.7</v>
      </c>
      <c r="K762" s="368">
        <v>4.9000000000000004</v>
      </c>
      <c r="L762" s="368" t="s">
        <v>423</v>
      </c>
      <c r="M762" s="368" t="s">
        <v>1851</v>
      </c>
      <c r="N762" s="368" t="s">
        <v>1852</v>
      </c>
      <c r="O762" s="459"/>
    </row>
    <row r="763" spans="1:15" s="218" customFormat="1" x14ac:dyDescent="0.2">
      <c r="A763" s="368" t="str">
        <f>IF(OR(E763="00",E763=""),"",IF(OR(C763="3011.10",C763="3012.10",C763="3013.10"),"05",IF(OR(C763="3008.10",C763="3008.11"),"00",IF(C763="3003.10","07",IF(OR(G763="DBFH",G763="DBFH - BG"),"10",IF(G763="Hochschule Dual","25",IF(ISERROR(FIND("BGJ",F763)),IF(B763&gt;=99500,VLOOKUP(B763,Maske!$I$23:$J$79,2,FALSE),VLOOKUP($E763,Maske!$I$19:$J$23,2,FALSE)),"06")))))))</f>
        <v>25</v>
      </c>
      <c r="B763" s="369">
        <v>41101</v>
      </c>
      <c r="C763" s="370" t="s">
        <v>1853</v>
      </c>
      <c r="D763" s="371" t="str">
        <f t="shared" si="22"/>
        <v>1260</v>
      </c>
      <c r="E763" s="371" t="str">
        <f t="shared" si="23"/>
        <v>12</v>
      </c>
      <c r="F763" s="372" t="s">
        <v>422</v>
      </c>
      <c r="G763" s="368" t="s">
        <v>1222</v>
      </c>
      <c r="H763" s="368"/>
      <c r="I763" s="368"/>
      <c r="J763" s="373">
        <v>4.2</v>
      </c>
      <c r="K763" s="368">
        <v>1.2</v>
      </c>
      <c r="L763" s="368" t="s">
        <v>423</v>
      </c>
      <c r="M763" s="368" t="s">
        <v>1851</v>
      </c>
      <c r="N763" s="368" t="s">
        <v>1852</v>
      </c>
      <c r="O763" s="459"/>
    </row>
    <row r="764" spans="1:15" s="376" customFormat="1" x14ac:dyDescent="0.2">
      <c r="A764" s="55" t="str">
        <f>IF(OR(E764="00",E764=""),"",IF(OR(C764="3011.10",C764="3012.10",C764="3013.10"),"05",IF(OR(C764="3008.10",C764="3008.11"),"00",IF(C764="3003.10","07",IF(OR(G764="DBFH",G764="DBFH - BG"),"10",IF(G764="Hochschule Dual","25",IF(ISERROR(FIND("BGJ",F764)),IF(B764&gt;=99500,VLOOKUP(B764,Maske!$I$23:$J$79,2,FALSE),VLOOKUP($E764,Maske!$I$19:$J$23,2,FALSE)),"06")))))))</f>
        <v>00</v>
      </c>
      <c r="B764" s="35">
        <v>91401</v>
      </c>
      <c r="C764" s="38" t="s">
        <v>2365</v>
      </c>
      <c r="D764" s="53" t="str">
        <f t="shared" si="22"/>
        <v>1261</v>
      </c>
      <c r="E764" s="53" t="str">
        <f t="shared" si="23"/>
        <v>12</v>
      </c>
      <c r="F764" s="54" t="s">
        <v>2173</v>
      </c>
      <c r="G764" s="179" t="s">
        <v>1951</v>
      </c>
      <c r="H764" s="179">
        <v>9</v>
      </c>
      <c r="I764" s="55">
        <v>4</v>
      </c>
      <c r="J764" s="179">
        <v>10.5</v>
      </c>
      <c r="K764" s="55">
        <v>4.9000000000000004</v>
      </c>
      <c r="L764" s="55" t="s">
        <v>423</v>
      </c>
      <c r="M764" s="55" t="s">
        <v>1845</v>
      </c>
      <c r="N764" s="55" t="s">
        <v>2366</v>
      </c>
      <c r="O764" s="454"/>
    </row>
    <row r="765" spans="1:15" s="218" customFormat="1" x14ac:dyDescent="0.2">
      <c r="A765" s="55" t="str">
        <f>IF(OR(E765="00",E765=""),"",IF(OR(C765="3011.10",C765="3012.10",C765="3013.10"),"05",IF(OR(C765="3008.10",C765="3008.11"),"00",IF(C765="3003.10","07",IF(OR(G765="DBFH",G765="DBFH - BG"),"10",IF(G765="Hochschule Dual","25",IF(ISERROR(FIND("BGJ",F765)),IF(B765&gt;=99500,VLOOKUP(B765,Maske!$I$23:$J$79,2,FALSE),VLOOKUP($E765,Maske!$I$19:$J$23,2,FALSE)),"06")))))))</f>
        <v>00</v>
      </c>
      <c r="B765" s="35">
        <v>91411</v>
      </c>
      <c r="C765" s="52" t="s">
        <v>2365</v>
      </c>
      <c r="D765" s="53" t="str">
        <f t="shared" si="22"/>
        <v>1261</v>
      </c>
      <c r="E765" s="53" t="str">
        <f t="shared" si="23"/>
        <v>12</v>
      </c>
      <c r="F765" s="54" t="s">
        <v>427</v>
      </c>
      <c r="G765" s="179" t="s">
        <v>1951</v>
      </c>
      <c r="H765" s="179">
        <v>9</v>
      </c>
      <c r="I765" s="55">
        <v>4</v>
      </c>
      <c r="J765" s="179">
        <v>10.5</v>
      </c>
      <c r="K765" s="55">
        <v>4.9000000000000004</v>
      </c>
      <c r="L765" s="55" t="s">
        <v>423</v>
      </c>
      <c r="M765" s="55" t="s">
        <v>1845</v>
      </c>
      <c r="N765" s="55" t="s">
        <v>2366</v>
      </c>
      <c r="O765" s="459"/>
    </row>
    <row r="766" spans="1:15" s="218" customFormat="1" x14ac:dyDescent="0.2">
      <c r="A766" s="55" t="str">
        <f>IF(OR(E766="00",E766=""),"",IF(OR(C766="3011.10",C766="3012.10",C766="3013.10"),"05",IF(OR(C766="3008.10",C766="3008.11"),"00",IF(C766="3003.10","07",IF(OR(G766="DBFH",G766="DBFH - BG"),"10",IF(G766="Hochschule Dual","25",IF(ISERROR(FIND("BGJ",F766)),IF(B766&gt;=99500,VLOOKUP(B766,Maske!$I$23:$J$79,2,FALSE),VLOOKUP($E766,Maske!$I$19:$J$23,2,FALSE)),"06")))))))</f>
        <v>00</v>
      </c>
      <c r="B766" s="35">
        <v>91400</v>
      </c>
      <c r="C766" s="52" t="s">
        <v>525</v>
      </c>
      <c r="D766" s="53" t="str">
        <f t="shared" si="22"/>
        <v>9999</v>
      </c>
      <c r="E766" s="53" t="str">
        <f t="shared" si="23"/>
        <v>10</v>
      </c>
      <c r="F766" s="54" t="s">
        <v>2298</v>
      </c>
      <c r="G766" s="55" t="s">
        <v>1956</v>
      </c>
      <c r="H766" s="179"/>
      <c r="I766" s="55"/>
      <c r="J766" s="179"/>
      <c r="K766" s="55"/>
      <c r="L766" s="55" t="s">
        <v>423</v>
      </c>
      <c r="M766" s="55"/>
      <c r="N766" s="54" t="s">
        <v>537</v>
      </c>
      <c r="O766" s="459"/>
    </row>
    <row r="767" spans="1:15" s="218" customFormat="1" x14ac:dyDescent="0.2">
      <c r="A767" s="55" t="str">
        <f>IF(OR(E767="00",E767=""),"",IF(OR(C767="3011.10",C767="3012.10",C767="3013.10"),"05",IF(OR(C767="3008.10",C767="3008.11"),"00",IF(C767="3003.10","07",IF(OR(G767="DBFH",G767="DBFH - BG"),"10",IF(G767="Hochschule Dual","25",IF(ISERROR(FIND("BGJ",F767)),IF(B767&gt;=99500,VLOOKUP(B767,Maske!$I$23:$J$79,2,FALSE),VLOOKUP($E767,Maske!$I$19:$J$23,2,FALSE)),"06")))))))</f>
        <v>00</v>
      </c>
      <c r="B767" s="35">
        <v>91400</v>
      </c>
      <c r="C767" s="52" t="s">
        <v>1229</v>
      </c>
      <c r="D767" s="53" t="str">
        <f t="shared" si="22"/>
        <v>9999</v>
      </c>
      <c r="E767" s="53" t="str">
        <f t="shared" si="23"/>
        <v>11</v>
      </c>
      <c r="F767" s="54" t="s">
        <v>2298</v>
      </c>
      <c r="G767" s="55" t="s">
        <v>1956</v>
      </c>
      <c r="H767" s="179"/>
      <c r="I767" s="55"/>
      <c r="J767" s="179"/>
      <c r="K767" s="55"/>
      <c r="L767" s="55" t="s">
        <v>423</v>
      </c>
      <c r="M767" s="55"/>
      <c r="N767" s="54" t="s">
        <v>537</v>
      </c>
      <c r="O767" s="459"/>
    </row>
    <row r="768" spans="1:15" s="474" customFormat="1" x14ac:dyDescent="0.2">
      <c r="A768" s="368" t="str">
        <f>IF(OR(E768="00",E768=""),"",IF(OR(C768="3011.10",C768="3012.10",C768="3013.10"),"05",IF(OR(C768="3008.10",C768="3008.11"),"00",IF(C768="3003.10","07",IF(OR(G768="DBFH",G768="DBFH - BG"),"10",IF(G768="Hochschule Dual","25",IF(ISERROR(FIND("BGJ",F768)),IF(B768&gt;=99500,VLOOKUP(B768,Maske!$I$23:$J$79,2,FALSE),VLOOKUP($E768,Maske!$I$19:$J$23,2,FALSE)),"06")))))))</f>
        <v>00</v>
      </c>
      <c r="B768" s="369">
        <v>91511</v>
      </c>
      <c r="C768" s="370" t="s">
        <v>1230</v>
      </c>
      <c r="D768" s="371" t="str">
        <f t="shared" si="22"/>
        <v>9999</v>
      </c>
      <c r="E768" s="371" t="str">
        <f t="shared" si="23"/>
        <v>12</v>
      </c>
      <c r="F768" s="372" t="s">
        <v>425</v>
      </c>
      <c r="G768" s="368" t="s">
        <v>1956</v>
      </c>
      <c r="H768" s="376"/>
      <c r="I768" s="376"/>
      <c r="J768" s="376"/>
      <c r="K768" s="376"/>
      <c r="L768" s="368" t="s">
        <v>423</v>
      </c>
      <c r="M768" s="376"/>
      <c r="N768" s="372" t="s">
        <v>537</v>
      </c>
      <c r="O768" s="472"/>
    </row>
    <row r="769" spans="1:15" s="474" customFormat="1" x14ac:dyDescent="0.2">
      <c r="A769" s="368" t="str">
        <f>IF(OR(E769="00",E769=""),"",IF(OR(C769="3011.10",C769="3012.10",C769="3013.10"),"05",IF(OR(C769="3008.10",C769="3008.11"),"00",IF(C769="3003.10","07",IF(OR(G769="DBFH",G769="DBFH - BG"),"10",IF(G769="Hochschule Dual","25",IF(ISERROR(FIND("BGJ",F769)),IF(B769&gt;=99500,VLOOKUP(B769,Maske!$I$23:$J$79,2,FALSE),VLOOKUP($E769,Maske!$I$19:$J$23,2,FALSE)),"06")))))))</f>
        <v>00</v>
      </c>
      <c r="B769" s="369">
        <v>41102</v>
      </c>
      <c r="C769" s="370" t="s">
        <v>525</v>
      </c>
      <c r="D769" s="371" t="str">
        <f t="shared" si="22"/>
        <v>9999</v>
      </c>
      <c r="E769" s="371" t="str">
        <f t="shared" si="23"/>
        <v>10</v>
      </c>
      <c r="F769" s="372" t="s">
        <v>2171</v>
      </c>
      <c r="G769" s="368" t="s">
        <v>1956</v>
      </c>
      <c r="H769" s="373"/>
      <c r="I769" s="368"/>
      <c r="J769" s="373"/>
      <c r="K769" s="368"/>
      <c r="L769" s="368" t="s">
        <v>423</v>
      </c>
      <c r="M769" s="368"/>
      <c r="N769" s="372" t="s">
        <v>537</v>
      </c>
      <c r="O769" s="472"/>
    </row>
    <row r="770" spans="1:15" s="474" customFormat="1" x14ac:dyDescent="0.2">
      <c r="A770" s="368" t="str">
        <f>IF(OR(E770="00",E770=""),"",IF(OR(C770="3011.10",C770="3012.10",C770="3013.10"),"05",IF(OR(C770="3008.10",C770="3008.11"),"00",IF(C770="3003.10","07",IF(OR(G770="DBFH",G770="DBFH - BG"),"10",IF(G770="Hochschule Dual","25",IF(ISERROR(FIND("BGJ",F770)),IF(B770&gt;=99500,VLOOKUP(B770,Maske!$I$23:$J$79,2,FALSE),VLOOKUP($E770,Maske!$I$19:$J$23,2,FALSE)),"06")))))))</f>
        <v>00</v>
      </c>
      <c r="B770" s="369">
        <v>41102</v>
      </c>
      <c r="C770" s="370" t="s">
        <v>1229</v>
      </c>
      <c r="D770" s="371" t="str">
        <f t="shared" ref="D770:D833" si="24">LEFT(C770,4)</f>
        <v>9999</v>
      </c>
      <c r="E770" s="371" t="str">
        <f t="shared" ref="E770:E833" si="25">MID(C770,6,2)</f>
        <v>11</v>
      </c>
      <c r="F770" s="372" t="s">
        <v>2171</v>
      </c>
      <c r="G770" s="368" t="s">
        <v>1956</v>
      </c>
      <c r="H770" s="373"/>
      <c r="I770" s="368"/>
      <c r="J770" s="373"/>
      <c r="K770" s="368"/>
      <c r="L770" s="368" t="s">
        <v>423</v>
      </c>
      <c r="M770" s="368"/>
      <c r="N770" s="372" t="s">
        <v>537</v>
      </c>
      <c r="O770" s="472"/>
    </row>
    <row r="771" spans="1:15" s="474" customFormat="1" x14ac:dyDescent="0.2">
      <c r="A771" s="368" t="str">
        <f>IF(OR(E771="00",E771=""),"",IF(OR(C771="3011.10",C771="3012.10",C771="3013.10"),"05",IF(OR(C771="3008.10",C771="3008.11"),"00",IF(C771="3003.10","07",IF(OR(G771="DBFH",G771="DBFH - BG"),"10",IF(G771="Hochschule Dual","25",IF(ISERROR(FIND("BGJ",F771)),IF(B771&gt;=99500,VLOOKUP(B771,Maske!$I$23:$J$79,2,FALSE),VLOOKUP($E771,Maske!$I$19:$J$23,2,FALSE)),"06")))))))</f>
        <v>00</v>
      </c>
      <c r="B771" s="369">
        <v>39102</v>
      </c>
      <c r="C771" s="370" t="s">
        <v>525</v>
      </c>
      <c r="D771" s="371" t="str">
        <f t="shared" si="24"/>
        <v>9999</v>
      </c>
      <c r="E771" s="371" t="str">
        <f t="shared" si="25"/>
        <v>10</v>
      </c>
      <c r="F771" s="372" t="s">
        <v>2205</v>
      </c>
      <c r="G771" s="368" t="s">
        <v>1956</v>
      </c>
      <c r="H771" s="376"/>
      <c r="I771" s="376"/>
      <c r="J771" s="376"/>
      <c r="K771" s="376"/>
      <c r="L771" s="368" t="s">
        <v>423</v>
      </c>
      <c r="M771" s="376"/>
      <c r="N771" s="372" t="s">
        <v>537</v>
      </c>
      <c r="O771" s="472"/>
    </row>
    <row r="772" spans="1:15" s="474" customFormat="1" x14ac:dyDescent="0.2">
      <c r="A772" s="368" t="str">
        <f>IF(OR(E772="00",E772=""),"",IF(OR(C772="3011.10",C772="3012.10",C772="3013.10"),"05",IF(OR(C772="3008.10",C772="3008.11"),"00",IF(C772="3003.10","07",IF(OR(G772="DBFH",G772="DBFH - BG"),"10",IF(G772="Hochschule Dual","25",IF(ISERROR(FIND("BGJ",F772)),IF(B772&gt;=99500,VLOOKUP(B772,Maske!$I$23:$J$79,2,FALSE),VLOOKUP($E772,Maske!$I$19:$J$23,2,FALSE)),"06")))))))</f>
        <v>00</v>
      </c>
      <c r="B772" s="369">
        <v>39102</v>
      </c>
      <c r="C772" s="370" t="s">
        <v>1229</v>
      </c>
      <c r="D772" s="371" t="str">
        <f t="shared" si="24"/>
        <v>9999</v>
      </c>
      <c r="E772" s="371" t="str">
        <f t="shared" si="25"/>
        <v>11</v>
      </c>
      <c r="F772" s="372" t="s">
        <v>2205</v>
      </c>
      <c r="G772" s="368" t="s">
        <v>1956</v>
      </c>
      <c r="H772" s="376"/>
      <c r="I772" s="376"/>
      <c r="J772" s="376"/>
      <c r="K772" s="376"/>
      <c r="L772" s="368" t="s">
        <v>423</v>
      </c>
      <c r="M772" s="376"/>
      <c r="N772" s="372" t="s">
        <v>537</v>
      </c>
      <c r="O772" s="472"/>
    </row>
    <row r="773" spans="1:15" s="474" customFormat="1" x14ac:dyDescent="0.2">
      <c r="A773" s="368" t="str">
        <f>IF(OR(E773="00",E773=""),"",IF(OR(C773="3011.10",C773="3012.10",C773="3013.10"),"05",IF(OR(C773="3008.10",C773="3008.11"),"00",IF(C773="3003.10","07",IF(OR(G773="DBFH",G773="DBFH - BG"),"10",IF(G773="Hochschule Dual","25",IF(ISERROR(FIND("BGJ",F773)),IF(B773&gt;=99500,VLOOKUP(B773,Maske!$I$23:$J$79,2,FALSE),VLOOKUP($E773,Maske!$I$19:$J$23,2,FALSE)),"06")))))))</f>
        <v>00</v>
      </c>
      <c r="B773" s="369">
        <v>39102</v>
      </c>
      <c r="C773" s="370" t="s">
        <v>1230</v>
      </c>
      <c r="D773" s="371" t="str">
        <f t="shared" si="24"/>
        <v>9999</v>
      </c>
      <c r="E773" s="371" t="str">
        <f t="shared" si="25"/>
        <v>12</v>
      </c>
      <c r="F773" s="372" t="s">
        <v>2205</v>
      </c>
      <c r="G773" s="368" t="s">
        <v>1956</v>
      </c>
      <c r="H773" s="376"/>
      <c r="I773" s="376"/>
      <c r="J773" s="376"/>
      <c r="K773" s="376"/>
      <c r="L773" s="368" t="s">
        <v>423</v>
      </c>
      <c r="M773" s="376"/>
      <c r="N773" s="372" t="s">
        <v>537</v>
      </c>
      <c r="O773" s="472"/>
    </row>
    <row r="774" spans="1:15" s="474" customFormat="1" x14ac:dyDescent="0.2">
      <c r="A774" s="368" t="str">
        <f>IF(OR(E774="00",E774=""),"",IF(OR(C774="3011.10",C774="3012.10",C774="3013.10"),"05",IF(OR(C774="3008.10",C774="3008.11"),"00",IF(C774="3003.10","07",IF(OR(G774="DBFH",G774="DBFH - BG"),"10",IF(G774="Hochschule Dual","25",IF(ISERROR(FIND("BGJ",F774)),IF(B774&gt;=99500,VLOOKUP(B774,Maske!$I$23:$J$79,2,FALSE),VLOOKUP($E774,Maske!$I$19:$J$23,2,FALSE)),"06")))))))</f>
        <v>00</v>
      </c>
      <c r="B774" s="369">
        <v>40102</v>
      </c>
      <c r="C774" s="370" t="s">
        <v>525</v>
      </c>
      <c r="D774" s="371" t="str">
        <f t="shared" si="24"/>
        <v>9999</v>
      </c>
      <c r="E774" s="371" t="str">
        <f t="shared" si="25"/>
        <v>10</v>
      </c>
      <c r="F774" s="372" t="s">
        <v>2206</v>
      </c>
      <c r="G774" s="368" t="s">
        <v>1956</v>
      </c>
      <c r="H774" s="376"/>
      <c r="I774" s="376"/>
      <c r="J774" s="376"/>
      <c r="K774" s="376"/>
      <c r="L774" s="368" t="s">
        <v>423</v>
      </c>
      <c r="M774" s="376"/>
      <c r="N774" s="372" t="s">
        <v>537</v>
      </c>
      <c r="O774" s="472"/>
    </row>
    <row r="775" spans="1:15" s="376" customFormat="1" x14ac:dyDescent="0.2">
      <c r="A775" s="368" t="str">
        <f>IF(OR(E775="00",E775=""),"",IF(OR(C775="3011.10",C775="3012.10",C775="3013.10"),"05",IF(OR(C775="3008.10",C775="3008.11"),"00",IF(C775="3003.10","07",IF(OR(G775="DBFH",G775="DBFH - BG"),"10",IF(G775="Hochschule Dual","25",IF(ISERROR(FIND("BGJ",F775)),IF(B775&gt;=99500,VLOOKUP(B775,Maske!$I$23:$J$79,2,FALSE),VLOOKUP($E775,Maske!$I$19:$J$23,2,FALSE)),"06")))))))</f>
        <v>00</v>
      </c>
      <c r="B775" s="369">
        <v>40102</v>
      </c>
      <c r="C775" s="370" t="s">
        <v>1229</v>
      </c>
      <c r="D775" s="371" t="str">
        <f t="shared" si="24"/>
        <v>9999</v>
      </c>
      <c r="E775" s="371" t="str">
        <f t="shared" si="25"/>
        <v>11</v>
      </c>
      <c r="F775" s="372" t="s">
        <v>2206</v>
      </c>
      <c r="G775" s="368" t="s">
        <v>1956</v>
      </c>
      <c r="L775" s="368" t="s">
        <v>423</v>
      </c>
      <c r="N775" s="372" t="s">
        <v>537</v>
      </c>
      <c r="O775" s="454"/>
    </row>
    <row r="776" spans="1:15" s="376" customFormat="1" x14ac:dyDescent="0.2">
      <c r="A776" s="368" t="str">
        <f>IF(OR(E776="00",E776=""),"",IF(OR(C776="3011.10",C776="3012.10",C776="3013.10"),"05",IF(OR(C776="3008.10",C776="3008.11"),"00",IF(C776="3003.10","07",IF(OR(G776="DBFH",G776="DBFH - BG"),"10",IF(G776="Hochschule Dual","25",IF(ISERROR(FIND("BGJ",F776)),IF(B776&gt;=99500,VLOOKUP(B776,Maske!$I$23:$J$79,2,FALSE),VLOOKUP($E776,Maske!$I$19:$J$23,2,FALSE)),"06")))))))</f>
        <v>00</v>
      </c>
      <c r="B776" s="369">
        <v>40102</v>
      </c>
      <c r="C776" s="370" t="s">
        <v>1230</v>
      </c>
      <c r="D776" s="371" t="str">
        <f t="shared" si="24"/>
        <v>9999</v>
      </c>
      <c r="E776" s="371" t="str">
        <f t="shared" si="25"/>
        <v>12</v>
      </c>
      <c r="F776" s="372" t="s">
        <v>2206</v>
      </c>
      <c r="G776" s="368" t="s">
        <v>1956</v>
      </c>
      <c r="L776" s="368" t="s">
        <v>423</v>
      </c>
      <c r="N776" s="372" t="s">
        <v>537</v>
      </c>
      <c r="O776" s="454"/>
    </row>
    <row r="777" spans="1:15" s="376" customFormat="1" x14ac:dyDescent="0.2">
      <c r="A777" s="368" t="str">
        <f>IF(OR(E777="00",E777=""),"",IF(OR(C777="3011.10",C777="3012.10",C777="3013.10"),"05",IF(OR(C777="3008.10",C777="3008.11"),"00",IF(C777="3003.10","07",IF(OR(G777="DBFH",G777="DBFH - BG"),"10",IF(G777="Hochschule Dual","25",IF(ISERROR(FIND("BGJ",F777)),IF(B777&gt;=99500,VLOOKUP(B777,Maske!$I$23:$J$79,2,FALSE),VLOOKUP($E777,Maske!$I$19:$J$23,2,FALSE)),"06")))))))</f>
        <v>00</v>
      </c>
      <c r="B777" s="369">
        <v>92330</v>
      </c>
      <c r="C777" s="370" t="s">
        <v>525</v>
      </c>
      <c r="D777" s="371" t="str">
        <f t="shared" si="24"/>
        <v>9999</v>
      </c>
      <c r="E777" s="371" t="str">
        <f t="shared" si="25"/>
        <v>10</v>
      </c>
      <c r="F777" s="372" t="s">
        <v>2210</v>
      </c>
      <c r="G777" s="368" t="s">
        <v>1956</v>
      </c>
      <c r="L777" s="368" t="s">
        <v>423</v>
      </c>
      <c r="N777" s="372" t="s">
        <v>537</v>
      </c>
      <c r="O777" s="454"/>
    </row>
    <row r="778" spans="1:15" s="376" customFormat="1" ht="12.75" customHeight="1" x14ac:dyDescent="0.2">
      <c r="A778" s="368" t="str">
        <f>IF(OR(E778="00",E778=""),"",IF(OR(C778="3011.10",C778="3012.10",C778="3013.10"),"05",IF(OR(C778="3008.10",C778="3008.11"),"00",IF(C778="3003.10","07",IF(OR(G778="DBFH",G778="DBFH - BG"),"10",IF(G778="Hochschule Dual","25",IF(ISERROR(FIND("BGJ",F778)),IF(B778&gt;=99500,VLOOKUP(B778,Maske!$I$23:$J$79,2,FALSE),VLOOKUP($E778,Maske!$I$19:$J$23,2,FALSE)),"06")))))))</f>
        <v>00</v>
      </c>
      <c r="B778" s="369">
        <v>92330</v>
      </c>
      <c r="C778" s="370" t="s">
        <v>1229</v>
      </c>
      <c r="D778" s="371" t="str">
        <f t="shared" si="24"/>
        <v>9999</v>
      </c>
      <c r="E778" s="371" t="str">
        <f t="shared" si="25"/>
        <v>11</v>
      </c>
      <c r="F778" s="372" t="s">
        <v>2210</v>
      </c>
      <c r="G778" s="368" t="s">
        <v>1956</v>
      </c>
      <c r="L778" s="368" t="s">
        <v>423</v>
      </c>
      <c r="N778" s="372" t="s">
        <v>537</v>
      </c>
      <c r="O778" s="454"/>
    </row>
    <row r="779" spans="1:15" s="376" customFormat="1" ht="12.75" customHeight="1" x14ac:dyDescent="0.2">
      <c r="A779" s="368" t="str">
        <f>IF(OR(E779="00",E779=""),"",IF(OR(C779="3011.10",C779="3012.10",C779="3013.10"),"05",IF(OR(C779="3008.10",C779="3008.11"),"00",IF(C779="3003.10","07",IF(OR(G779="DBFH",G779="DBFH - BG"),"10",IF(G779="Hochschule Dual","25",IF(ISERROR(FIND("BGJ",F779)),IF(B779&gt;=99500,VLOOKUP(B779,Maske!$I$23:$J$79,2,FALSE),VLOOKUP($E779,Maske!$I$19:$J$23,2,FALSE)),"06")))))))</f>
        <v>00</v>
      </c>
      <c r="B779" s="369">
        <v>92330</v>
      </c>
      <c r="C779" s="370" t="s">
        <v>1230</v>
      </c>
      <c r="D779" s="371" t="str">
        <f t="shared" si="24"/>
        <v>9999</v>
      </c>
      <c r="E779" s="371" t="str">
        <f t="shared" si="25"/>
        <v>12</v>
      </c>
      <c r="F779" s="372" t="s">
        <v>2210</v>
      </c>
      <c r="G779" s="368" t="s">
        <v>1956</v>
      </c>
      <c r="L779" s="368" t="s">
        <v>423</v>
      </c>
      <c r="N779" s="372" t="s">
        <v>537</v>
      </c>
      <c r="O779" s="454"/>
    </row>
    <row r="780" spans="1:15" s="376" customFormat="1" x14ac:dyDescent="0.2">
      <c r="A780" s="368" t="str">
        <f>IF(OR(E780="00",E780=""),"",IF(OR(C780="3011.10",C780="3012.10",C780="3013.10"),"05",IF(OR(C780="3008.10",C780="3008.11"),"00",IF(C780="3003.10","07",IF(OR(G780="DBFH",G780="DBFH - BG"),"10",IF(G780="Hochschule Dual","25",IF(ISERROR(FIND("BGJ",F780)),IF(B780&gt;=99500,VLOOKUP(B780,Maske!$I$23:$J$79,2,FALSE),VLOOKUP($E780,Maske!$I$19:$J$23,2,FALSE)),"06")))))))</f>
        <v>00</v>
      </c>
      <c r="B780" s="369">
        <v>91515</v>
      </c>
      <c r="C780" s="370" t="s">
        <v>525</v>
      </c>
      <c r="D780" s="371" t="str">
        <f t="shared" si="24"/>
        <v>9999</v>
      </c>
      <c r="E780" s="371" t="str">
        <f t="shared" si="25"/>
        <v>10</v>
      </c>
      <c r="F780" s="372" t="s">
        <v>2208</v>
      </c>
      <c r="G780" s="368" t="s">
        <v>1956</v>
      </c>
      <c r="L780" s="368" t="s">
        <v>423</v>
      </c>
      <c r="N780" s="372" t="s">
        <v>537</v>
      </c>
      <c r="O780" s="454"/>
    </row>
    <row r="781" spans="1:15" s="376" customFormat="1" x14ac:dyDescent="0.2">
      <c r="A781" s="368" t="str">
        <f>IF(OR(E781="00",E781=""),"",IF(OR(C781="3011.10",C781="3012.10",C781="3013.10"),"05",IF(OR(C781="3008.10",C781="3008.11"),"00",IF(C781="3003.10","07",IF(OR(G781="DBFH",G781="DBFH - BG"),"10",IF(G781="Hochschule Dual","25",IF(ISERROR(FIND("BGJ",F781)),IF(B781&gt;=99500,VLOOKUP(B781,Maske!$I$23:$J$79,2,FALSE),VLOOKUP($E781,Maske!$I$19:$J$23,2,FALSE)),"06")))))))</f>
        <v>00</v>
      </c>
      <c r="B781" s="369">
        <v>91515</v>
      </c>
      <c r="C781" s="370" t="s">
        <v>1229</v>
      </c>
      <c r="D781" s="371" t="str">
        <f t="shared" si="24"/>
        <v>9999</v>
      </c>
      <c r="E781" s="371" t="str">
        <f t="shared" si="25"/>
        <v>11</v>
      </c>
      <c r="F781" s="372" t="s">
        <v>2208</v>
      </c>
      <c r="G781" s="368" t="s">
        <v>1956</v>
      </c>
      <c r="L781" s="368" t="s">
        <v>423</v>
      </c>
      <c r="N781" s="372" t="s">
        <v>537</v>
      </c>
      <c r="O781" s="454"/>
    </row>
    <row r="782" spans="1:15" s="376" customFormat="1" x14ac:dyDescent="0.2">
      <c r="A782" s="368" t="str">
        <f>IF(OR(E782="00",E782=""),"",IF(OR(C782="3011.10",C782="3012.10",C782="3013.10"),"05",IF(OR(C782="3008.10",C782="3008.11"),"00",IF(C782="3003.10","07",IF(OR(G782="DBFH",G782="DBFH - BG"),"10",IF(G782="Hochschule Dual","25",IF(ISERROR(FIND("BGJ",F782)),IF(B782&gt;=99500,VLOOKUP(B782,Maske!$I$23:$J$79,2,FALSE),VLOOKUP($E782,Maske!$I$19:$J$23,2,FALSE)),"06")))))))</f>
        <v>00</v>
      </c>
      <c r="B782" s="369">
        <v>91515</v>
      </c>
      <c r="C782" s="370" t="s">
        <v>1230</v>
      </c>
      <c r="D782" s="371" t="str">
        <f t="shared" si="24"/>
        <v>9999</v>
      </c>
      <c r="E782" s="371" t="str">
        <f t="shared" si="25"/>
        <v>12</v>
      </c>
      <c r="F782" s="372" t="s">
        <v>2208</v>
      </c>
      <c r="G782" s="368" t="s">
        <v>1956</v>
      </c>
      <c r="L782" s="368" t="s">
        <v>423</v>
      </c>
      <c r="N782" s="372" t="s">
        <v>537</v>
      </c>
      <c r="O782" s="454"/>
    </row>
    <row r="783" spans="1:15" s="376" customFormat="1" x14ac:dyDescent="0.2">
      <c r="A783" s="368" t="str">
        <f>IF(OR(E783="00",E783=""),"",IF(OR(C783="3011.10",C783="3012.10",C783="3013.10"),"05",IF(OR(C783="3008.10",C783="3008.11"),"00",IF(C783="3003.10","07",IF(OR(G783="DBFH",G783="DBFH - BG"),"10",IF(G783="Hochschule Dual","25",IF(ISERROR(FIND("BGJ",F783)),IF(B783&gt;=99500,VLOOKUP(B783,Maske!$I$23:$J$79,2,FALSE),VLOOKUP($E783,Maske!$I$19:$J$23,2,FALSE)),"06")))))))</f>
        <v>00</v>
      </c>
      <c r="B783" s="369">
        <v>91516</v>
      </c>
      <c r="C783" s="370" t="s">
        <v>525</v>
      </c>
      <c r="D783" s="371" t="str">
        <f t="shared" si="24"/>
        <v>9999</v>
      </c>
      <c r="E783" s="371" t="str">
        <f t="shared" si="25"/>
        <v>10</v>
      </c>
      <c r="F783" s="372" t="s">
        <v>2209</v>
      </c>
      <c r="G783" s="368" t="s">
        <v>1956</v>
      </c>
      <c r="L783" s="368" t="s">
        <v>423</v>
      </c>
      <c r="N783" s="372" t="s">
        <v>537</v>
      </c>
      <c r="O783" s="454"/>
    </row>
    <row r="784" spans="1:15" s="376" customFormat="1" x14ac:dyDescent="0.2">
      <c r="A784" s="368" t="str">
        <f>IF(OR(E784="00",E784=""),"",IF(OR(C784="3011.10",C784="3012.10",C784="3013.10"),"05",IF(OR(C784="3008.10",C784="3008.11"),"00",IF(C784="3003.10","07",IF(OR(G784="DBFH",G784="DBFH - BG"),"10",IF(G784="Hochschule Dual","25",IF(ISERROR(FIND("BGJ",F784)),IF(B784&gt;=99500,VLOOKUP(B784,Maske!$I$23:$J$79,2,FALSE),VLOOKUP($E784,Maske!$I$19:$J$23,2,FALSE)),"06")))))))</f>
        <v>00</v>
      </c>
      <c r="B784" s="369">
        <v>91516</v>
      </c>
      <c r="C784" s="370" t="s">
        <v>1229</v>
      </c>
      <c r="D784" s="371" t="str">
        <f t="shared" si="24"/>
        <v>9999</v>
      </c>
      <c r="E784" s="371" t="str">
        <f t="shared" si="25"/>
        <v>11</v>
      </c>
      <c r="F784" s="372" t="s">
        <v>2209</v>
      </c>
      <c r="G784" s="368" t="s">
        <v>1956</v>
      </c>
      <c r="L784" s="368" t="s">
        <v>423</v>
      </c>
      <c r="N784" s="372" t="s">
        <v>537</v>
      </c>
      <c r="O784" s="454"/>
    </row>
    <row r="785" spans="1:15" s="376" customFormat="1" x14ac:dyDescent="0.2">
      <c r="A785" s="368" t="str">
        <f>IF(OR(E785="00",E785=""),"",IF(OR(C785="3011.10",C785="3012.10",C785="3013.10"),"05",IF(OR(C785="3008.10",C785="3008.11"),"00",IF(C785="3003.10","07",IF(OR(G785="DBFH",G785="DBFH - BG"),"10",IF(G785="Hochschule Dual","25",IF(ISERROR(FIND("BGJ",F785)),IF(B785&gt;=99500,VLOOKUP(B785,Maske!$I$23:$J$79,2,FALSE),VLOOKUP($E785,Maske!$I$19:$J$23,2,FALSE)),"06")))))))</f>
        <v>00</v>
      </c>
      <c r="B785" s="369">
        <v>91516</v>
      </c>
      <c r="C785" s="370" t="s">
        <v>1230</v>
      </c>
      <c r="D785" s="371" t="str">
        <f t="shared" si="24"/>
        <v>9999</v>
      </c>
      <c r="E785" s="371" t="str">
        <f t="shared" si="25"/>
        <v>12</v>
      </c>
      <c r="F785" s="372" t="s">
        <v>2209</v>
      </c>
      <c r="G785" s="368" t="s">
        <v>1956</v>
      </c>
      <c r="L785" s="368" t="s">
        <v>423</v>
      </c>
      <c r="N785" s="372" t="s">
        <v>537</v>
      </c>
      <c r="O785" s="454"/>
    </row>
    <row r="786" spans="1:15" s="376" customFormat="1" x14ac:dyDescent="0.2">
      <c r="A786" s="368" t="str">
        <f>IF(OR(E786="00",E786=""),"",IF(OR(C786="3011.10",C786="3012.10",C786="3013.10"),"05",IF(OR(C786="3008.10",C786="3008.11"),"00",IF(C786="3003.10","07",IF(OR(G786="DBFH",G786="DBFH - BG"),"10",IF(G786="Hochschule Dual","25",IF(ISERROR(FIND("BGJ",F786)),IF(B786&gt;=99500,VLOOKUP(B786,Maske!$I$23:$J$79,2,FALSE),VLOOKUP($E786,Maske!$I$19:$J$23,2,FALSE)),"06")))))))</f>
        <v>00</v>
      </c>
      <c r="B786" s="369">
        <v>41170</v>
      </c>
      <c r="C786" s="370" t="s">
        <v>525</v>
      </c>
      <c r="D786" s="371" t="str">
        <f t="shared" si="24"/>
        <v>9999</v>
      </c>
      <c r="E786" s="371" t="str">
        <f t="shared" si="25"/>
        <v>10</v>
      </c>
      <c r="F786" s="372" t="s">
        <v>2204</v>
      </c>
      <c r="G786" s="368" t="s">
        <v>1956</v>
      </c>
      <c r="J786" s="368"/>
      <c r="L786" s="368" t="s">
        <v>423</v>
      </c>
      <c r="N786" s="372" t="s">
        <v>537</v>
      </c>
      <c r="O786" s="454"/>
    </row>
    <row r="787" spans="1:15" ht="12" customHeight="1" x14ac:dyDescent="0.2">
      <c r="A787" s="368" t="str">
        <f>IF(OR(E787="00",E787=""),"",IF(OR(C787="3011.10",C787="3012.10",C787="3013.10"),"05",IF(OR(C787="3008.10",C787="3008.11"),"00",IF(C787="3003.10","07",IF(OR(G787="DBFH",G787="DBFH - BG"),"10",IF(G787="Hochschule Dual","25",IF(ISERROR(FIND("BGJ",F787)),IF(B787&gt;=99500,VLOOKUP(B787,Maske!$I$23:$J$79,2,FALSE),VLOOKUP($E787,Maske!$I$19:$J$23,2,FALSE)),"06")))))))</f>
        <v>00</v>
      </c>
      <c r="B787" s="369">
        <v>41170</v>
      </c>
      <c r="C787" s="370" t="s">
        <v>1229</v>
      </c>
      <c r="D787" s="371" t="str">
        <f t="shared" si="24"/>
        <v>9999</v>
      </c>
      <c r="E787" s="371" t="str">
        <f t="shared" si="25"/>
        <v>11</v>
      </c>
      <c r="F787" s="372" t="s">
        <v>2204</v>
      </c>
      <c r="G787" s="368" t="s">
        <v>1956</v>
      </c>
      <c r="H787" s="376"/>
      <c r="I787" s="376"/>
      <c r="J787" s="368"/>
      <c r="K787" s="376"/>
      <c r="L787" s="368" t="s">
        <v>423</v>
      </c>
      <c r="M787" s="376"/>
      <c r="N787" s="372" t="s">
        <v>537</v>
      </c>
      <c r="O787" s="454"/>
    </row>
    <row r="788" spans="1:15" s="218" customFormat="1" x14ac:dyDescent="0.2">
      <c r="A788" s="368" t="str">
        <f>IF(OR(E788="00",E788=""),"",IF(OR(C788="3011.10",C788="3012.10",C788="3013.10"),"05",IF(OR(C788="3008.10",C788="3008.11"),"00",IF(C788="3003.10","07",IF(OR(G788="DBFH",G788="DBFH - BG"),"10",IF(G788="Hochschule Dual","25",IF(ISERROR(FIND("BGJ",F788)),IF(B788&gt;=99500,VLOOKUP(B788,Maske!$I$23:$J$79,2,FALSE),VLOOKUP($E788,Maske!$I$19:$J$23,2,FALSE)),"06")))))))</f>
        <v>00</v>
      </c>
      <c r="B788" s="369">
        <v>41170</v>
      </c>
      <c r="C788" s="370" t="s">
        <v>1230</v>
      </c>
      <c r="D788" s="371" t="str">
        <f t="shared" si="24"/>
        <v>9999</v>
      </c>
      <c r="E788" s="371" t="str">
        <f t="shared" si="25"/>
        <v>12</v>
      </c>
      <c r="F788" s="372" t="s">
        <v>2204</v>
      </c>
      <c r="G788" s="368" t="s">
        <v>1956</v>
      </c>
      <c r="H788" s="376"/>
      <c r="I788" s="376"/>
      <c r="J788" s="368"/>
      <c r="K788" s="376"/>
      <c r="L788" s="368" t="s">
        <v>423</v>
      </c>
      <c r="M788" s="376"/>
      <c r="N788" s="372" t="s">
        <v>537</v>
      </c>
      <c r="O788" s="459"/>
    </row>
    <row r="789" spans="1:15" s="217" customFormat="1" ht="12" customHeight="1" x14ac:dyDescent="0.2">
      <c r="A789" s="368" t="str">
        <f>IF(OR(E789="00",E789=""),"",IF(OR(C789="3011.10",C789="3012.10",C789="3013.10"),"05",IF(OR(C789="3008.10",C789="3008.11"),"00",IF(C789="3003.10","07",IF(OR(G789="DBFH",G789="DBFH - BG"),"10",IF(G789="Hochschule Dual","25",IF(ISERROR(FIND("BGJ",F789)),IF(B789&gt;=99500,VLOOKUP(B789,Maske!$I$23:$J$79,2,FALSE),VLOOKUP($E789,Maske!$I$19:$J$23,2,FALSE)),"06")))))))</f>
        <v>00</v>
      </c>
      <c r="B789" s="369">
        <v>66120</v>
      </c>
      <c r="C789" s="370" t="s">
        <v>525</v>
      </c>
      <c r="D789" s="371" t="str">
        <f t="shared" si="24"/>
        <v>9999</v>
      </c>
      <c r="E789" s="371" t="str">
        <f t="shared" si="25"/>
        <v>10</v>
      </c>
      <c r="F789" s="372" t="s">
        <v>2207</v>
      </c>
      <c r="G789" s="368" t="s">
        <v>1956</v>
      </c>
      <c r="H789" s="376"/>
      <c r="I789" s="376"/>
      <c r="J789" s="376"/>
      <c r="K789" s="376"/>
      <c r="L789" s="368" t="s">
        <v>423</v>
      </c>
      <c r="M789" s="376"/>
      <c r="N789" s="372" t="s">
        <v>537</v>
      </c>
      <c r="O789" s="459"/>
    </row>
    <row r="790" spans="1:15" s="376" customFormat="1" x14ac:dyDescent="0.2">
      <c r="A790" s="368" t="str">
        <f>IF(OR(E790="00",E790=""),"",IF(OR(C790="3011.10",C790="3012.10",C790="3013.10"),"05",IF(OR(C790="3008.10",C790="3008.11"),"00",IF(C790="3003.10","07",IF(OR(G790="DBFH",G790="DBFH - BG"),"10",IF(G790="Hochschule Dual","25",IF(ISERROR(FIND("BGJ",F790)),IF(B790&gt;=99500,VLOOKUP(B790,Maske!$I$23:$J$79,2,FALSE),VLOOKUP($E790,Maske!$I$19:$J$23,2,FALSE)),"06")))))))</f>
        <v>00</v>
      </c>
      <c r="B790" s="369">
        <v>66120</v>
      </c>
      <c r="C790" s="370" t="s">
        <v>1229</v>
      </c>
      <c r="D790" s="371" t="str">
        <f t="shared" si="24"/>
        <v>9999</v>
      </c>
      <c r="E790" s="371" t="str">
        <f t="shared" si="25"/>
        <v>11</v>
      </c>
      <c r="F790" s="372" t="s">
        <v>2207</v>
      </c>
      <c r="G790" s="368" t="s">
        <v>1956</v>
      </c>
      <c r="L790" s="368" t="s">
        <v>423</v>
      </c>
      <c r="N790" s="372" t="s">
        <v>537</v>
      </c>
      <c r="O790" s="454"/>
    </row>
    <row r="791" spans="1:15" s="376" customFormat="1" x14ac:dyDescent="0.2">
      <c r="A791" s="368" t="str">
        <f>IF(OR(E791="00",E791=""),"",IF(OR(C791="3011.10",C791="3012.10",C791="3013.10"),"05",IF(OR(C791="3008.10",C791="3008.11"),"00",IF(C791="3003.10","07",IF(OR(G791="DBFH",G791="DBFH - BG"),"10",IF(G791="Hochschule Dual","25",IF(ISERROR(FIND("BGJ",F791)),IF(B791&gt;=99500,VLOOKUP(B791,Maske!$I$23:$J$79,2,FALSE),VLOOKUP($E791,Maske!$I$19:$J$23,2,FALSE)),"06")))))))</f>
        <v>00</v>
      </c>
      <c r="B791" s="369">
        <v>66120</v>
      </c>
      <c r="C791" s="370" t="s">
        <v>1230</v>
      </c>
      <c r="D791" s="371" t="str">
        <f t="shared" si="24"/>
        <v>9999</v>
      </c>
      <c r="E791" s="371" t="str">
        <f t="shared" si="25"/>
        <v>12</v>
      </c>
      <c r="F791" s="372" t="s">
        <v>2207</v>
      </c>
      <c r="G791" s="368" t="s">
        <v>1956</v>
      </c>
      <c r="L791" s="368" t="s">
        <v>423</v>
      </c>
      <c r="N791" s="372" t="s">
        <v>537</v>
      </c>
      <c r="O791" s="454"/>
    </row>
    <row r="792" spans="1:15" s="376" customFormat="1" x14ac:dyDescent="0.2">
      <c r="A792" s="55" t="str">
        <f>IF(OR(E792="00",E792=""),"",IF(OR(C792="3011.10",C792="3012.10",C792="3013.10"),"05",IF(OR(C792="3008.10",C792="3008.11"),"00",IF(C792="3003.10","07",IF(OR(G792="DBFH",G792="DBFH - BG"),"10",IF(G792="Hochschule Dual","25",IF(ISERROR(FIND("BGJ",F792)),IF(B792&gt;=99500,VLOOKUP(B792,Maske!$I$23:$J$79,2,FALSE),VLOOKUP($E792,Maske!$I$19:$J$23,2,FALSE)),"06")))))))</f>
        <v>00</v>
      </c>
      <c r="B792" s="35">
        <v>41101</v>
      </c>
      <c r="C792" s="52" t="s">
        <v>525</v>
      </c>
      <c r="D792" s="53" t="str">
        <f t="shared" si="24"/>
        <v>9999</v>
      </c>
      <c r="E792" s="53" t="str">
        <f t="shared" si="25"/>
        <v>10</v>
      </c>
      <c r="F792" s="54" t="s">
        <v>422</v>
      </c>
      <c r="G792" s="179" t="s">
        <v>1956</v>
      </c>
      <c r="H792" s="179"/>
      <c r="I792" s="55"/>
      <c r="J792" s="179"/>
      <c r="K792" s="55"/>
      <c r="L792" s="55" t="s">
        <v>423</v>
      </c>
      <c r="M792" s="55"/>
      <c r="N792" s="55" t="s">
        <v>537</v>
      </c>
      <c r="O792" s="454"/>
    </row>
    <row r="793" spans="1:15" s="376" customFormat="1" x14ac:dyDescent="0.2">
      <c r="A793" s="55" t="str">
        <f>IF(OR(E793="00",E793=""),"",IF(OR(C793="3011.10",C793="3012.10",C793="3013.10"),"05",IF(OR(C793="3008.10",C793="3008.11"),"00",IF(C793="3003.10","07",IF(OR(G793="DBFH",G793="DBFH - BG"),"10",IF(G793="Hochschule Dual","25",IF(ISERROR(FIND("BGJ",F793)),IF(B793&gt;=99500,VLOOKUP(B793,Maske!$I$23:$J$79,2,FALSE),VLOOKUP($E793,Maske!$I$19:$J$23,2,FALSE)),"06")))))))</f>
        <v>00</v>
      </c>
      <c r="B793" s="35">
        <v>41101</v>
      </c>
      <c r="C793" s="52" t="s">
        <v>1229</v>
      </c>
      <c r="D793" s="53" t="str">
        <f t="shared" si="24"/>
        <v>9999</v>
      </c>
      <c r="E793" s="53" t="str">
        <f t="shared" si="25"/>
        <v>11</v>
      </c>
      <c r="F793" s="54" t="s">
        <v>422</v>
      </c>
      <c r="G793" s="179" t="s">
        <v>1956</v>
      </c>
      <c r="H793" s="179"/>
      <c r="I793" s="55"/>
      <c r="J793" s="179"/>
      <c r="K793" s="55"/>
      <c r="L793" s="55" t="s">
        <v>423</v>
      </c>
      <c r="M793" s="55"/>
      <c r="N793" s="55" t="s">
        <v>537</v>
      </c>
      <c r="O793" s="454"/>
    </row>
    <row r="794" spans="1:15" s="473" customFormat="1" ht="12" customHeight="1" x14ac:dyDescent="0.2">
      <c r="A794" s="55" t="str">
        <f>IF(OR(E794="00",E794=""),"",IF(OR(C794="3011.10",C794="3012.10",C794="3013.10"),"05",IF(OR(C794="3008.10",C794="3008.11"),"00",IF(C794="3003.10","07",IF(OR(G794="DBFH",G794="DBFH - BG"),"10",IF(G794="Hochschule Dual","25",IF(ISERROR(FIND("BGJ",F794)),IF(B794&gt;=99500,VLOOKUP(B794,Maske!$I$23:$J$79,2,FALSE),VLOOKUP($E794,Maske!$I$19:$J$23,2,FALSE)),"06")))))))</f>
        <v>00</v>
      </c>
      <c r="B794" s="35">
        <v>41101</v>
      </c>
      <c r="C794" s="52" t="s">
        <v>1230</v>
      </c>
      <c r="D794" s="53" t="str">
        <f t="shared" si="24"/>
        <v>9999</v>
      </c>
      <c r="E794" s="53" t="str">
        <f t="shared" si="25"/>
        <v>12</v>
      </c>
      <c r="F794" s="54" t="s">
        <v>422</v>
      </c>
      <c r="G794" s="179" t="s">
        <v>1956</v>
      </c>
      <c r="H794" s="179"/>
      <c r="I794" s="55"/>
      <c r="J794" s="179"/>
      <c r="K794" s="55"/>
      <c r="L794" s="55" t="s">
        <v>423</v>
      </c>
      <c r="M794" s="55"/>
      <c r="N794" s="55" t="s">
        <v>537</v>
      </c>
      <c r="O794" s="472"/>
    </row>
    <row r="795" spans="1:15" s="218" customFormat="1" x14ac:dyDescent="0.2">
      <c r="A795" s="55" t="str">
        <f>IF(OR(E795="00",E795=""),"",IF(OR(C795="3011.10",C795="3012.10",C795="3013.10"),"05",IF(OR(C795="3008.10",C795="3008.11"),"00",IF(C795="3003.10","07",IF(OR(G795="DBFH",G795="DBFH - BG"),"10",IF(G795="Hochschule Dual","25",IF(ISERROR(FIND("BGJ",F795)),IF(B795&gt;=99500,VLOOKUP(B795,Maske!$I$23:$J$79,2,FALSE),VLOOKUP($E795,Maske!$I$19:$J$23,2,FALSE)),"06")))))))</f>
        <v>00</v>
      </c>
      <c r="B795" s="35">
        <v>41101</v>
      </c>
      <c r="C795" s="52" t="s">
        <v>1231</v>
      </c>
      <c r="D795" s="53" t="str">
        <f t="shared" si="24"/>
        <v>9999</v>
      </c>
      <c r="E795" s="53" t="str">
        <f t="shared" si="25"/>
        <v>13</v>
      </c>
      <c r="F795" s="54" t="s">
        <v>422</v>
      </c>
      <c r="G795" s="179" t="s">
        <v>1956</v>
      </c>
      <c r="H795" s="179"/>
      <c r="I795" s="55"/>
      <c r="J795" s="179"/>
      <c r="K795" s="55"/>
      <c r="L795" s="55" t="s">
        <v>423</v>
      </c>
      <c r="M795" s="55"/>
      <c r="N795" s="55" t="s">
        <v>537</v>
      </c>
      <c r="O795" s="459"/>
    </row>
    <row r="796" spans="1:15" s="474" customFormat="1" x14ac:dyDescent="0.2">
      <c r="A796" s="368" t="str">
        <f>IF(OR(E796="00",E796=""),"",IF(OR(C796="3011.10",C796="3012.10",C796="3013.10"),"05",IF(OR(C796="3008.10",C796="3008.11"),"00",IF(C796="3003.10","07",IF(OR(G796="DBFH",G796="DBFH - BG"),"10",IF(G796="Hochschule Dual","25",IF(ISERROR(FIND("BGJ",F796)),IF(B796&gt;=99500,VLOOKUP(B796,Maske!$I$23:$J$79,2,FALSE),VLOOKUP($E796,Maske!$I$19:$J$23,2,FALSE)),"06")))))))</f>
        <v>10</v>
      </c>
      <c r="B796" s="369">
        <v>28165</v>
      </c>
      <c r="C796" s="370" t="s">
        <v>1600</v>
      </c>
      <c r="D796" s="371" t="str">
        <f t="shared" si="24"/>
        <v>1435</v>
      </c>
      <c r="E796" s="371" t="str">
        <f t="shared" si="25"/>
        <v>10</v>
      </c>
      <c r="F796" s="375" t="s">
        <v>1285</v>
      </c>
      <c r="G796" s="368" t="s">
        <v>1013</v>
      </c>
      <c r="H796" s="373">
        <v>18</v>
      </c>
      <c r="I796" s="368">
        <v>6</v>
      </c>
      <c r="J796" s="373">
        <v>18.7</v>
      </c>
      <c r="K796" s="368">
        <v>6.7</v>
      </c>
      <c r="L796" s="368" t="s">
        <v>1199</v>
      </c>
      <c r="M796" s="369"/>
      <c r="N796" s="368" t="s">
        <v>1013</v>
      </c>
      <c r="O796" s="472"/>
    </row>
    <row r="797" spans="1:15" s="473" customFormat="1" ht="12" customHeight="1" x14ac:dyDescent="0.2">
      <c r="A797" s="368" t="str">
        <f>IF(OR(E797="00",E797=""),"",IF(OR(C797="3011.10",C797="3012.10",C797="3013.10"),"05",IF(OR(C797="3008.10",C797="3008.11"),"00",IF(C797="3003.10","07",IF(OR(G797="DBFH",G797="DBFH - BG"),"10",IF(G797="Hochschule Dual","25",IF(ISERROR(FIND("BGJ",F797)),IF(B797&gt;=99500,VLOOKUP(B797,Maske!$I$23:$J$79,2,FALSE),VLOOKUP($E797,Maske!$I$19:$J$23,2,FALSE)),"06")))))))</f>
        <v>10</v>
      </c>
      <c r="B797" s="369">
        <v>28165</v>
      </c>
      <c r="C797" s="370" t="s">
        <v>1601</v>
      </c>
      <c r="D797" s="371" t="str">
        <f t="shared" si="24"/>
        <v>1435</v>
      </c>
      <c r="E797" s="371" t="str">
        <f t="shared" si="25"/>
        <v>11</v>
      </c>
      <c r="F797" s="375" t="s">
        <v>1285</v>
      </c>
      <c r="G797" s="368" t="s">
        <v>1013</v>
      </c>
      <c r="H797" s="368">
        <v>18</v>
      </c>
      <c r="I797" s="368">
        <v>5</v>
      </c>
      <c r="J797" s="368">
        <v>18.7</v>
      </c>
      <c r="K797" s="368">
        <v>4.5999999999999996</v>
      </c>
      <c r="L797" s="368" t="s">
        <v>1199</v>
      </c>
      <c r="M797" s="369"/>
      <c r="N797" s="368" t="s">
        <v>1013</v>
      </c>
      <c r="O797" s="472"/>
    </row>
    <row r="798" spans="1:15" ht="12" customHeight="1" x14ac:dyDescent="0.2">
      <c r="A798" s="368" t="str">
        <f>IF(OR(E798="00",E798=""),"",IF(OR(C798="3011.10",C798="3012.10",C798="3013.10"),"05",IF(OR(C798="3008.10",C798="3008.11"),"00",IF(C798="3003.10","07",IF(OR(G798="DBFH",G798="DBFH - BG"),"10",IF(G798="Hochschule Dual","25",IF(ISERROR(FIND("BGJ",F798)),IF(B798&gt;=99500,VLOOKUP(B798,Maske!$I$23:$J$79,2,FALSE),VLOOKUP($E798,Maske!$I$19:$J$23,2,FALSE)),"06")))))))</f>
        <v>10</v>
      </c>
      <c r="B798" s="369">
        <v>28165</v>
      </c>
      <c r="C798" s="370" t="s">
        <v>1602</v>
      </c>
      <c r="D798" s="371" t="str">
        <f t="shared" si="24"/>
        <v>1435</v>
      </c>
      <c r="E798" s="371" t="str">
        <f t="shared" si="25"/>
        <v>12</v>
      </c>
      <c r="F798" s="375" t="s">
        <v>1285</v>
      </c>
      <c r="G798" s="368" t="s">
        <v>1013</v>
      </c>
      <c r="H798" s="368">
        <v>8.1999999999999993</v>
      </c>
      <c r="I798" s="368">
        <v>1.8</v>
      </c>
      <c r="J798" s="368">
        <v>7.3</v>
      </c>
      <c r="K798" s="368">
        <v>1.7</v>
      </c>
      <c r="L798" s="368" t="s">
        <v>1199</v>
      </c>
      <c r="M798" s="369"/>
      <c r="N798" s="368" t="s">
        <v>1013</v>
      </c>
      <c r="O798" s="454"/>
    </row>
    <row r="799" spans="1:15" s="376" customFormat="1" x14ac:dyDescent="0.2">
      <c r="A799" s="368" t="str">
        <f>IF(OR(E799="00",E799=""),"",IF(OR(C799="3011.10",C799="3012.10",C799="3013.10"),"05",IF(OR(C799="3008.10",C799="3008.11"),"00",IF(C799="3003.10","07",IF(OR(G799="DBFH",G799="DBFH - BG"),"10",IF(G799="Hochschule Dual","25",IF(ISERROR(FIND("BGJ",F799)),IF(B799&gt;=99500,VLOOKUP(B799,Maske!$I$23:$J$79,2,FALSE),VLOOKUP($E799,Maske!$I$19:$J$23,2,FALSE)),"06")))))))</f>
        <v>00</v>
      </c>
      <c r="B799" s="369">
        <v>28153</v>
      </c>
      <c r="C799" s="370" t="s">
        <v>1689</v>
      </c>
      <c r="D799" s="371" t="str">
        <f t="shared" si="24"/>
        <v>1439</v>
      </c>
      <c r="E799" s="371" t="str">
        <f t="shared" si="25"/>
        <v>12</v>
      </c>
      <c r="F799" s="375" t="s">
        <v>1321</v>
      </c>
      <c r="G799" s="373"/>
      <c r="H799" s="373">
        <v>9</v>
      </c>
      <c r="I799" s="368">
        <v>2.2000000000000002</v>
      </c>
      <c r="J799" s="373">
        <v>12.7</v>
      </c>
      <c r="K799" s="368">
        <v>3</v>
      </c>
      <c r="L799" s="368" t="s">
        <v>1199</v>
      </c>
      <c r="M799" s="369" t="s">
        <v>1692</v>
      </c>
      <c r="N799" s="368"/>
      <c r="O799" s="454"/>
    </row>
    <row r="800" spans="1:15" s="376" customFormat="1" x14ac:dyDescent="0.2">
      <c r="A800" s="368" t="str">
        <f>IF(OR(E800="00",E800=""),"",IF(OR(C800="3011.10",C800="3012.10",C800="3013.10"),"05",IF(OR(C800="3008.10",C800="3008.11"),"00",IF(C800="3003.10","07",IF(OR(G800="DBFH",G800="DBFH - BG"),"10",IF(G800="Hochschule Dual","25",IF(ISERROR(FIND("BGJ",F800)),IF(B800&gt;=99500,VLOOKUP(B800,Maske!$I$23:$J$79,2,FALSE),VLOOKUP($E800,Maske!$I$19:$J$23,2,FALSE)),"06")))))))</f>
        <v>00</v>
      </c>
      <c r="B800" s="369">
        <v>28153</v>
      </c>
      <c r="C800" s="370" t="s">
        <v>1842</v>
      </c>
      <c r="D800" s="371" t="str">
        <f t="shared" si="24"/>
        <v>1439</v>
      </c>
      <c r="E800" s="371" t="str">
        <f t="shared" si="25"/>
        <v>13</v>
      </c>
      <c r="F800" s="375" t="s">
        <v>1321</v>
      </c>
      <c r="G800" s="373"/>
      <c r="H800" s="373">
        <v>4</v>
      </c>
      <c r="I800" s="368">
        <v>0.9</v>
      </c>
      <c r="J800" s="373">
        <v>2.1</v>
      </c>
      <c r="K800" s="368">
        <v>0.7</v>
      </c>
      <c r="L800" s="368" t="s">
        <v>1199</v>
      </c>
      <c r="M800" s="369" t="s">
        <v>1692</v>
      </c>
      <c r="N800" s="368"/>
      <c r="O800" s="454"/>
    </row>
    <row r="801" spans="1:15" s="376" customFormat="1" x14ac:dyDescent="0.2">
      <c r="A801" s="368" t="str">
        <f>IF(OR(E801="00",E801=""),"",IF(OR(C801="3011.10",C801="3012.10",C801="3013.10"),"05",IF(OR(C801="3008.10",C801="3008.11"),"00",IF(C801="3003.10","07",IF(OR(G801="DBFH",G801="DBFH - BG"),"10",IF(G801="Hochschule Dual","25",IF(ISERROR(FIND("BGJ",F801)),IF(B801&gt;=99500,VLOOKUP(B801,Maske!$I$23:$J$79,2,FALSE),VLOOKUP($E801,Maske!$I$19:$J$23,2,FALSE)),"06")))))))</f>
        <v>00</v>
      </c>
      <c r="B801" s="369">
        <v>28164</v>
      </c>
      <c r="C801" s="370" t="s">
        <v>1689</v>
      </c>
      <c r="D801" s="371" t="str">
        <f t="shared" si="24"/>
        <v>1439</v>
      </c>
      <c r="E801" s="371" t="str">
        <f t="shared" si="25"/>
        <v>12</v>
      </c>
      <c r="F801" s="375" t="s">
        <v>1284</v>
      </c>
      <c r="G801" s="373"/>
      <c r="H801" s="373">
        <v>9</v>
      </c>
      <c r="I801" s="368">
        <v>2.2000000000000002</v>
      </c>
      <c r="J801" s="373">
        <v>12.7</v>
      </c>
      <c r="K801" s="368">
        <v>3</v>
      </c>
      <c r="L801" s="368" t="s">
        <v>1199</v>
      </c>
      <c r="M801" s="372" t="s">
        <v>698</v>
      </c>
      <c r="N801" s="368"/>
      <c r="O801" s="454"/>
    </row>
    <row r="802" spans="1:15" s="376" customFormat="1" x14ac:dyDescent="0.2">
      <c r="A802" s="368" t="str">
        <f>IF(OR(E802="00",E802=""),"",IF(OR(C802="3011.10",C802="3012.10",C802="3013.10"),"05",IF(OR(C802="3008.10",C802="3008.11"),"00",IF(C802="3003.10","07",IF(OR(G802="DBFH",G802="DBFH - BG"),"10",IF(G802="Hochschule Dual","25",IF(ISERROR(FIND("BGJ",F802)),IF(B802&gt;=99500,VLOOKUP(B802,Maske!$I$23:$J$79,2,FALSE),VLOOKUP($E802,Maske!$I$19:$J$23,2,FALSE)),"06")))))))</f>
        <v>00</v>
      </c>
      <c r="B802" s="369">
        <v>28164</v>
      </c>
      <c r="C802" s="370" t="s">
        <v>1842</v>
      </c>
      <c r="D802" s="371" t="str">
        <f t="shared" si="24"/>
        <v>1439</v>
      </c>
      <c r="E802" s="371" t="str">
        <f t="shared" si="25"/>
        <v>13</v>
      </c>
      <c r="F802" s="375" t="s">
        <v>1284</v>
      </c>
      <c r="G802" s="373"/>
      <c r="H802" s="373">
        <v>4</v>
      </c>
      <c r="I802" s="368">
        <v>0.9</v>
      </c>
      <c r="J802" s="373">
        <v>2.1</v>
      </c>
      <c r="K802" s="368">
        <v>0.7</v>
      </c>
      <c r="L802" s="368" t="s">
        <v>1199</v>
      </c>
      <c r="M802" s="372" t="s">
        <v>698</v>
      </c>
      <c r="N802" s="368"/>
      <c r="O802" s="454"/>
    </row>
    <row r="803" spans="1:15" s="376" customFormat="1" x14ac:dyDescent="0.2">
      <c r="A803" s="368" t="str">
        <f>IF(OR(E803="00",E803=""),"",IF(OR(C803="3011.10",C803="3012.10",C803="3013.10"),"05",IF(OR(C803="3008.10",C803="3008.11"),"00",IF(C803="3003.10","07",IF(OR(G803="DBFH",G803="DBFH - BG"),"10",IF(G803="Hochschule Dual","25",IF(ISERROR(FIND("BGJ",F803)),IF(B803&gt;=99500,VLOOKUP(B803,Maske!$I$23:$J$79,2,FALSE),VLOOKUP($E803,Maske!$I$19:$J$23,2,FALSE)),"06")))))))</f>
        <v>00</v>
      </c>
      <c r="B803" s="369">
        <v>28162</v>
      </c>
      <c r="C803" s="370" t="s">
        <v>1197</v>
      </c>
      <c r="D803" s="371" t="str">
        <f t="shared" si="24"/>
        <v>1440</v>
      </c>
      <c r="E803" s="371" t="str">
        <f t="shared" si="25"/>
        <v>10</v>
      </c>
      <c r="F803" s="372" t="s">
        <v>1198</v>
      </c>
      <c r="G803" s="373"/>
      <c r="H803" s="373">
        <v>13</v>
      </c>
      <c r="I803" s="368">
        <v>3.5</v>
      </c>
      <c r="J803" s="373">
        <v>12.7</v>
      </c>
      <c r="K803" s="368">
        <v>3.7</v>
      </c>
      <c r="L803" s="368" t="s">
        <v>1199</v>
      </c>
      <c r="M803" s="372" t="s">
        <v>698</v>
      </c>
      <c r="N803" s="368"/>
      <c r="O803" s="454"/>
    </row>
    <row r="804" spans="1:15" s="376" customFormat="1" x14ac:dyDescent="0.2">
      <c r="A804" s="368" t="str">
        <f>IF(OR(E804="00",E804=""),"",IF(OR(C804="3011.10",C804="3012.10",C804="3013.10"),"05",IF(OR(C804="3008.10",C804="3008.11"),"00",IF(C804="3003.10","07",IF(OR(G804="DBFH",G804="DBFH - BG"),"10",IF(G804="Hochschule Dual","25",IF(ISERROR(FIND("BGJ",F804)),IF(B804&gt;=99500,VLOOKUP(B804,Maske!$I$23:$J$79,2,FALSE),VLOOKUP($E804,Maske!$I$19:$J$23,2,FALSE)),"06")))))))</f>
        <v>00</v>
      </c>
      <c r="B804" s="369">
        <v>28167</v>
      </c>
      <c r="C804" s="370" t="s">
        <v>1197</v>
      </c>
      <c r="D804" s="371" t="str">
        <f t="shared" si="24"/>
        <v>1440</v>
      </c>
      <c r="E804" s="371" t="str">
        <f t="shared" si="25"/>
        <v>10</v>
      </c>
      <c r="F804" s="375" t="s">
        <v>2268</v>
      </c>
      <c r="G804" s="373"/>
      <c r="H804" s="373">
        <v>13</v>
      </c>
      <c r="I804" s="368">
        <v>3.5</v>
      </c>
      <c r="J804" s="373">
        <v>12.7</v>
      </c>
      <c r="K804" s="368">
        <v>3.7</v>
      </c>
      <c r="L804" s="368" t="s">
        <v>1199</v>
      </c>
      <c r="M804" s="369"/>
      <c r="N804" s="368"/>
      <c r="O804" s="454"/>
    </row>
    <row r="805" spans="1:15" s="469" customFormat="1" x14ac:dyDescent="0.2">
      <c r="A805" s="368" t="str">
        <f>IF(OR(E805="00",E805=""),"",IF(OR(C805="3011.10",C805="3012.10",C805="3013.10"),"05",IF(OR(C805="3008.10",C805="3008.11"),"00",IF(C805="3003.10","07",IF(OR(G805="DBFH",G805="DBFH - BG"),"10",IF(G805="Hochschule Dual","25",IF(ISERROR(FIND("BGJ",F805)),IF(B805&gt;=99500,VLOOKUP(B805,Maske!$I$23:$J$79,2,FALSE),VLOOKUP($E805,Maske!$I$19:$J$23,2,FALSE)),"06")))))))</f>
        <v>00</v>
      </c>
      <c r="B805" s="369">
        <v>28165</v>
      </c>
      <c r="C805" s="370" t="s">
        <v>1197</v>
      </c>
      <c r="D805" s="371" t="str">
        <f t="shared" si="24"/>
        <v>1440</v>
      </c>
      <c r="E805" s="371" t="str">
        <f t="shared" si="25"/>
        <v>10</v>
      </c>
      <c r="F805" s="375" t="s">
        <v>1285</v>
      </c>
      <c r="G805" s="373"/>
      <c r="H805" s="373">
        <v>13</v>
      </c>
      <c r="I805" s="368">
        <v>3.5</v>
      </c>
      <c r="J805" s="373">
        <v>12.7</v>
      </c>
      <c r="K805" s="368">
        <v>3.7</v>
      </c>
      <c r="L805" s="368" t="s">
        <v>1199</v>
      </c>
      <c r="M805" s="369"/>
      <c r="N805" s="368" t="s">
        <v>1282</v>
      </c>
      <c r="O805" s="467"/>
    </row>
    <row r="806" spans="1:15" s="469" customFormat="1" x14ac:dyDescent="0.2">
      <c r="A806" s="368" t="str">
        <f>IF(OR(E806="00",E806=""),"",IF(OR(C806="3011.10",C806="3012.10",C806="3013.10"),"05",IF(OR(C806="3008.10",C806="3008.11"),"00",IF(C806="3003.10","07",IF(OR(G806="DBFH",G806="DBFH - BG"),"10",IF(G806="Hochschule Dual","25",IF(ISERROR(FIND("BGJ",F806)),IF(B806&gt;=99500,VLOOKUP(B806,Maske!$I$23:$J$79,2,FALSE),VLOOKUP($E806,Maske!$I$19:$J$23,2,FALSE)),"06")))))))</f>
        <v>00</v>
      </c>
      <c r="B806" s="369">
        <v>28160</v>
      </c>
      <c r="C806" s="370" t="s">
        <v>1197</v>
      </c>
      <c r="D806" s="371" t="str">
        <f t="shared" si="24"/>
        <v>1440</v>
      </c>
      <c r="E806" s="371" t="str">
        <f t="shared" si="25"/>
        <v>10</v>
      </c>
      <c r="F806" s="375" t="s">
        <v>1320</v>
      </c>
      <c r="G806" s="373"/>
      <c r="H806" s="373">
        <v>13</v>
      </c>
      <c r="I806" s="368">
        <v>3.5</v>
      </c>
      <c r="J806" s="373">
        <v>12.7</v>
      </c>
      <c r="K806" s="368">
        <v>3.7</v>
      </c>
      <c r="L806" s="368" t="s">
        <v>1199</v>
      </c>
      <c r="M806" s="369"/>
      <c r="N806" s="368"/>
      <c r="O806" s="467"/>
    </row>
    <row r="807" spans="1:15" s="376" customFormat="1" x14ac:dyDescent="0.2">
      <c r="A807" s="368" t="str">
        <f>IF(OR(E807="00",E807=""),"",IF(OR(C807="3011.10",C807="3012.10",C807="3013.10"),"05",IF(OR(C807="3008.10",C807="3008.11"),"00",IF(C807="3003.10","07",IF(OR(G807="DBFH",G807="DBFH - BG"),"10",IF(G807="Hochschule Dual","25",IF(ISERROR(FIND("BGJ",F807)),IF(B807&gt;=99500,VLOOKUP(B807,Maske!$I$23:$J$79,2,FALSE),VLOOKUP($E807,Maske!$I$19:$J$23,2,FALSE)),"06")))))))</f>
        <v>00</v>
      </c>
      <c r="B807" s="369">
        <v>28148</v>
      </c>
      <c r="C807" s="370" t="s">
        <v>1197</v>
      </c>
      <c r="D807" s="371" t="str">
        <f t="shared" si="24"/>
        <v>1440</v>
      </c>
      <c r="E807" s="371" t="str">
        <f t="shared" si="25"/>
        <v>10</v>
      </c>
      <c r="F807" s="375" t="s">
        <v>765</v>
      </c>
      <c r="G807" s="373"/>
      <c r="H807" s="373">
        <v>13</v>
      </c>
      <c r="I807" s="368">
        <v>3.5</v>
      </c>
      <c r="J807" s="373">
        <v>12.7</v>
      </c>
      <c r="K807" s="368">
        <v>3.7</v>
      </c>
      <c r="L807" s="368" t="s">
        <v>1199</v>
      </c>
      <c r="M807" s="369"/>
      <c r="N807" s="368" t="s">
        <v>1319</v>
      </c>
      <c r="O807" s="454"/>
    </row>
    <row r="808" spans="1:15" s="376" customFormat="1" x14ac:dyDescent="0.2">
      <c r="A808" s="368" t="str">
        <f>IF(OR(E808="00",E808=""),"",IF(OR(C808="3011.10",C808="3012.10",C808="3013.10"),"05",IF(OR(C808="3008.10",C808="3008.11"),"00",IF(C808="3003.10","07",IF(OR(G808="DBFH",G808="DBFH - BG"),"10",IF(G808="Hochschule Dual","25",IF(ISERROR(FIND("BGJ",F808)),IF(B808&gt;=99500,VLOOKUP(B808,Maske!$I$23:$J$79,2,FALSE),VLOOKUP($E808,Maske!$I$19:$J$23,2,FALSE)),"06")))))))</f>
        <v>00</v>
      </c>
      <c r="B808" s="369">
        <v>28148</v>
      </c>
      <c r="C808" s="370" t="s">
        <v>1324</v>
      </c>
      <c r="D808" s="371" t="str">
        <f t="shared" si="24"/>
        <v>1440</v>
      </c>
      <c r="E808" s="371" t="str">
        <f t="shared" si="25"/>
        <v>11</v>
      </c>
      <c r="F808" s="375" t="s">
        <v>765</v>
      </c>
      <c r="G808" s="373"/>
      <c r="H808" s="373">
        <v>13</v>
      </c>
      <c r="I808" s="368">
        <v>3.5</v>
      </c>
      <c r="J808" s="373">
        <v>12.7</v>
      </c>
      <c r="K808" s="368">
        <v>3.7</v>
      </c>
      <c r="L808" s="368" t="s">
        <v>1199</v>
      </c>
      <c r="N808" s="368"/>
      <c r="O808" s="454"/>
    </row>
    <row r="809" spans="1:15" s="376" customFormat="1" x14ac:dyDescent="0.2">
      <c r="A809" s="368" t="str">
        <f>IF(OR(E809="00",E809=""),"",IF(OR(C809="3011.10",C809="3012.10",C809="3013.10"),"05",IF(OR(C809="3008.10",C809="3008.11"),"00",IF(C809="3003.10","07",IF(OR(G809="DBFH",G809="DBFH - BG"),"10",IF(G809="Hochschule Dual","25",IF(ISERROR(FIND("BGJ",F809)),IF(B809&gt;=99500,VLOOKUP(B809,Maske!$I$23:$J$79,2,FALSE),VLOOKUP($E809,Maske!$I$19:$J$23,2,FALSE)),"06")))))))</f>
        <v>00</v>
      </c>
      <c r="B809" s="369">
        <v>28153</v>
      </c>
      <c r="C809" s="370" t="s">
        <v>1197</v>
      </c>
      <c r="D809" s="371" t="str">
        <f t="shared" si="24"/>
        <v>1440</v>
      </c>
      <c r="E809" s="371" t="str">
        <f t="shared" si="25"/>
        <v>10</v>
      </c>
      <c r="F809" s="372" t="s">
        <v>1321</v>
      </c>
      <c r="G809" s="373"/>
      <c r="H809" s="373">
        <v>13</v>
      </c>
      <c r="I809" s="368">
        <v>3.5</v>
      </c>
      <c r="J809" s="373">
        <v>12.7</v>
      </c>
      <c r="K809" s="368">
        <v>3.7</v>
      </c>
      <c r="L809" s="368" t="s">
        <v>1199</v>
      </c>
      <c r="M809" s="369" t="s">
        <v>1692</v>
      </c>
      <c r="N809" s="368"/>
      <c r="O809" s="454"/>
    </row>
    <row r="810" spans="1:15" s="376" customFormat="1" x14ac:dyDescent="0.2">
      <c r="A810" s="368" t="str">
        <f>IF(OR(E810="00",E810=""),"",IF(OR(C810="3011.10",C810="3012.10",C810="3013.10"),"05",IF(OR(C810="3008.10",C810="3008.11"),"00",IF(C810="3003.10","07",IF(OR(G810="DBFH",G810="DBFH - BG"),"10",IF(G810="Hochschule Dual","25",IF(ISERROR(FIND("BGJ",F810)),IF(B810&gt;=99500,VLOOKUP(B810,Maske!$I$23:$J$79,2,FALSE),VLOOKUP($E810,Maske!$I$19:$J$23,2,FALSE)),"06")))))))</f>
        <v>00</v>
      </c>
      <c r="B810" s="369">
        <v>28153</v>
      </c>
      <c r="C810" s="370" t="s">
        <v>1324</v>
      </c>
      <c r="D810" s="371" t="str">
        <f t="shared" si="24"/>
        <v>1440</v>
      </c>
      <c r="E810" s="371" t="str">
        <f t="shared" si="25"/>
        <v>11</v>
      </c>
      <c r="F810" s="375" t="s">
        <v>1321</v>
      </c>
      <c r="G810" s="373"/>
      <c r="H810" s="373">
        <v>13</v>
      </c>
      <c r="I810" s="368">
        <v>3.5</v>
      </c>
      <c r="J810" s="373">
        <v>12.7</v>
      </c>
      <c r="K810" s="368">
        <v>3.7</v>
      </c>
      <c r="L810" s="368" t="s">
        <v>1199</v>
      </c>
      <c r="M810" s="369" t="s">
        <v>1692</v>
      </c>
      <c r="N810" s="368"/>
      <c r="O810" s="454"/>
    </row>
    <row r="811" spans="1:15" s="376" customFormat="1" x14ac:dyDescent="0.2">
      <c r="A811" s="368" t="str">
        <f>IF(OR(E811="00",E811=""),"",IF(OR(C811="3011.10",C811="3012.10",C811="3013.10"),"05",IF(OR(C811="3008.10",C811="3008.11"),"00",IF(C811="3003.10","07",IF(OR(G811="DBFH",G811="DBFH - BG"),"10",IF(G811="Hochschule Dual","25",IF(ISERROR(FIND("BGJ",F811)),IF(B811&gt;=99500,VLOOKUP(B811,Maske!$I$23:$J$79,2,FALSE),VLOOKUP($E811,Maske!$I$19:$J$23,2,FALSE)),"06")))))))</f>
        <v>00</v>
      </c>
      <c r="B811" s="369">
        <v>28152</v>
      </c>
      <c r="C811" s="370" t="s">
        <v>1197</v>
      </c>
      <c r="D811" s="371" t="str">
        <f t="shared" si="24"/>
        <v>1440</v>
      </c>
      <c r="E811" s="371" t="str">
        <f t="shared" si="25"/>
        <v>10</v>
      </c>
      <c r="F811" s="372" t="s">
        <v>1322</v>
      </c>
      <c r="G811" s="373"/>
      <c r="H811" s="373">
        <v>13</v>
      </c>
      <c r="I811" s="368">
        <v>3.5</v>
      </c>
      <c r="J811" s="373">
        <v>12.7</v>
      </c>
      <c r="K811" s="368">
        <v>3.7</v>
      </c>
      <c r="L811" s="368" t="s">
        <v>1199</v>
      </c>
      <c r="M811" s="369"/>
      <c r="N811" s="368"/>
      <c r="O811" s="454"/>
    </row>
    <row r="812" spans="1:15" s="376" customFormat="1" x14ac:dyDescent="0.2">
      <c r="A812" s="368" t="str">
        <f>IF(OR(E812="00",E812=""),"",IF(OR(C812="3011.10",C812="3012.10",C812="3013.10"),"05",IF(OR(C812="3008.10",C812="3008.11"),"00",IF(C812="3003.10","07",IF(OR(G812="DBFH",G812="DBFH - BG"),"10",IF(G812="Hochschule Dual","25",IF(ISERROR(FIND("BGJ",F812)),IF(B812&gt;=99500,VLOOKUP(B812,Maske!$I$23:$J$79,2,FALSE),VLOOKUP($E812,Maske!$I$19:$J$23,2,FALSE)),"06")))))))</f>
        <v>00</v>
      </c>
      <c r="B812" s="369">
        <v>28152</v>
      </c>
      <c r="C812" s="370" t="s">
        <v>1324</v>
      </c>
      <c r="D812" s="371" t="str">
        <f t="shared" si="24"/>
        <v>1440</v>
      </c>
      <c r="E812" s="371" t="str">
        <f t="shared" si="25"/>
        <v>11</v>
      </c>
      <c r="F812" s="375" t="s">
        <v>1322</v>
      </c>
      <c r="G812" s="373"/>
      <c r="H812" s="373">
        <v>13</v>
      </c>
      <c r="I812" s="368">
        <v>3.5</v>
      </c>
      <c r="J812" s="373">
        <v>12.7</v>
      </c>
      <c r="K812" s="368">
        <v>3.7</v>
      </c>
      <c r="L812" s="368" t="s">
        <v>1199</v>
      </c>
      <c r="N812" s="368"/>
      <c r="O812" s="454"/>
    </row>
    <row r="813" spans="1:15" s="376" customFormat="1" x14ac:dyDescent="0.2">
      <c r="A813" s="368" t="str">
        <f>IF(OR(E813="00",E813=""),"",IF(OR(C813="3011.10",C813="3012.10",C813="3013.10"),"05",IF(OR(C813="3008.10",C813="3008.11"),"00",IF(C813="3003.10","07",IF(OR(G813="DBFH",G813="DBFH - BG"),"10",IF(G813="Hochschule Dual","25",IF(ISERROR(FIND("BGJ",F813)),IF(B813&gt;=99500,VLOOKUP(B813,Maske!$I$23:$J$79,2,FALSE),VLOOKUP($E813,Maske!$I$19:$J$23,2,FALSE)),"06")))))))</f>
        <v>00</v>
      </c>
      <c r="B813" s="369">
        <v>28150</v>
      </c>
      <c r="C813" s="370" t="s">
        <v>1197</v>
      </c>
      <c r="D813" s="371" t="str">
        <f t="shared" si="24"/>
        <v>1440</v>
      </c>
      <c r="E813" s="371" t="str">
        <f t="shared" si="25"/>
        <v>10</v>
      </c>
      <c r="F813" s="372" t="s">
        <v>1323</v>
      </c>
      <c r="G813" s="373"/>
      <c r="H813" s="373">
        <v>13</v>
      </c>
      <c r="I813" s="368">
        <v>3.5</v>
      </c>
      <c r="J813" s="373">
        <v>12.7</v>
      </c>
      <c r="K813" s="368">
        <v>3.7</v>
      </c>
      <c r="L813" s="368" t="s">
        <v>1199</v>
      </c>
      <c r="M813" s="369"/>
      <c r="N813" s="368"/>
      <c r="O813" s="454"/>
    </row>
    <row r="814" spans="1:15" ht="12" customHeight="1" x14ac:dyDescent="0.2">
      <c r="A814" s="368" t="str">
        <f>IF(OR(E814="00",E814=""),"",IF(OR(C814="3011.10",C814="3012.10",C814="3013.10"),"05",IF(OR(C814="3008.10",C814="3008.11"),"00",IF(C814="3003.10","07",IF(OR(G814="DBFH",G814="DBFH - BG"),"10",IF(G814="Hochschule Dual","25",IF(ISERROR(FIND("BGJ",F814)),IF(B814&gt;=99500,VLOOKUP(B814,Maske!$I$23:$J$79,2,FALSE),VLOOKUP($E814,Maske!$I$19:$J$23,2,FALSE)),"06")))))))</f>
        <v>00</v>
      </c>
      <c r="B814" s="369">
        <v>28150</v>
      </c>
      <c r="C814" s="370" t="s">
        <v>1324</v>
      </c>
      <c r="D814" s="371" t="str">
        <f t="shared" si="24"/>
        <v>1440</v>
      </c>
      <c r="E814" s="371" t="str">
        <f t="shared" si="25"/>
        <v>11</v>
      </c>
      <c r="F814" s="375" t="s">
        <v>1323</v>
      </c>
      <c r="G814" s="373"/>
      <c r="H814" s="373">
        <v>13</v>
      </c>
      <c r="I814" s="368">
        <v>3.5</v>
      </c>
      <c r="J814" s="373">
        <v>12.7</v>
      </c>
      <c r="K814" s="368">
        <v>3.7</v>
      </c>
      <c r="L814" s="368" t="s">
        <v>1199</v>
      </c>
      <c r="M814" s="376"/>
      <c r="O814" s="454"/>
    </row>
    <row r="815" spans="1:15" s="376" customFormat="1" x14ac:dyDescent="0.2">
      <c r="A815" s="368" t="str">
        <f>IF(OR(E815="00",E815=""),"",IF(OR(C815="3011.10",C815="3012.10",C815="3013.10"),"05",IF(OR(C815="3008.10",C815="3008.11"),"00",IF(C815="3003.10","07",IF(OR(G815="DBFH",G815="DBFH - BG"),"10",IF(G815="Hochschule Dual","25",IF(ISERROR(FIND("BGJ",F815)),IF(B815&gt;=99500,VLOOKUP(B815,Maske!$I$23:$J$79,2,FALSE),VLOOKUP($E815,Maske!$I$19:$J$23,2,FALSE)),"06")))))))</f>
        <v>00</v>
      </c>
      <c r="B815" s="369">
        <v>28149</v>
      </c>
      <c r="C815" s="370" t="s">
        <v>1197</v>
      </c>
      <c r="D815" s="371" t="str">
        <f t="shared" si="24"/>
        <v>1440</v>
      </c>
      <c r="E815" s="371" t="str">
        <f t="shared" si="25"/>
        <v>10</v>
      </c>
      <c r="F815" s="372" t="s">
        <v>1318</v>
      </c>
      <c r="G815" s="373"/>
      <c r="H815" s="373">
        <v>13</v>
      </c>
      <c r="I815" s="368">
        <v>3.5</v>
      </c>
      <c r="J815" s="373">
        <v>12.7</v>
      </c>
      <c r="K815" s="368">
        <v>3.7</v>
      </c>
      <c r="L815" s="368" t="s">
        <v>1199</v>
      </c>
      <c r="M815" s="369"/>
      <c r="N815" s="368" t="s">
        <v>1319</v>
      </c>
      <c r="O815" s="454"/>
    </row>
    <row r="816" spans="1:15" s="376" customFormat="1" x14ac:dyDescent="0.2">
      <c r="A816" s="368" t="str">
        <f>IF(OR(E816="00",E816=""),"",IF(OR(C816="3011.10",C816="3012.10",C816="3013.10"),"05",IF(OR(C816="3008.10",C816="3008.11"),"00",IF(C816="3003.10","07",IF(OR(G816="DBFH",G816="DBFH - BG"),"10",IF(G816="Hochschule Dual","25",IF(ISERROR(FIND("BGJ",F816)),IF(B816&gt;=99500,VLOOKUP(B816,Maske!$I$23:$J$79,2,FALSE),VLOOKUP($E816,Maske!$I$19:$J$23,2,FALSE)),"06")))))))</f>
        <v>00</v>
      </c>
      <c r="B816" s="369">
        <v>28149</v>
      </c>
      <c r="C816" s="370" t="s">
        <v>1324</v>
      </c>
      <c r="D816" s="371" t="str">
        <f t="shared" si="24"/>
        <v>1440</v>
      </c>
      <c r="E816" s="371" t="str">
        <f t="shared" si="25"/>
        <v>11</v>
      </c>
      <c r="F816" s="375" t="s">
        <v>1318</v>
      </c>
      <c r="G816" s="373"/>
      <c r="H816" s="373">
        <v>13</v>
      </c>
      <c r="I816" s="368">
        <v>3.5</v>
      </c>
      <c r="J816" s="373">
        <v>12.7</v>
      </c>
      <c r="K816" s="368">
        <v>3.7</v>
      </c>
      <c r="L816" s="368" t="s">
        <v>1199</v>
      </c>
      <c r="N816" s="368"/>
      <c r="O816" s="454"/>
    </row>
    <row r="817" spans="1:15" ht="12" customHeight="1" x14ac:dyDescent="0.2">
      <c r="A817" s="368" t="str">
        <f>IF(OR(E817="00",E817=""),"",IF(OR(C817="3011.10",C817="3012.10",C817="3013.10"),"05",IF(OR(C817="3008.10",C817="3008.11"),"00",IF(C817="3003.10","07",IF(OR(G817="DBFH",G817="DBFH - BG"),"10",IF(G817="Hochschule Dual","25",IF(ISERROR(FIND("BGJ",F817)),IF(B817&gt;=99500,VLOOKUP(B817,Maske!$I$23:$J$79,2,FALSE),VLOOKUP($E817,Maske!$I$19:$J$23,2,FALSE)),"06")))))))</f>
        <v>00</v>
      </c>
      <c r="B817" s="369">
        <v>28149</v>
      </c>
      <c r="C817" s="370" t="s">
        <v>1330</v>
      </c>
      <c r="D817" s="371" t="str">
        <f t="shared" si="24"/>
        <v>1440</v>
      </c>
      <c r="E817" s="371" t="str">
        <f t="shared" si="25"/>
        <v>12</v>
      </c>
      <c r="F817" s="375" t="s">
        <v>1318</v>
      </c>
      <c r="G817" s="373"/>
      <c r="H817" s="373">
        <v>9</v>
      </c>
      <c r="I817" s="368">
        <v>2.2000000000000002</v>
      </c>
      <c r="J817" s="373">
        <v>12.7</v>
      </c>
      <c r="K817" s="368">
        <v>3</v>
      </c>
      <c r="L817" s="368" t="s">
        <v>1199</v>
      </c>
      <c r="M817" s="376"/>
      <c r="O817" s="454"/>
    </row>
    <row r="818" spans="1:15" ht="12" customHeight="1" x14ac:dyDescent="0.2">
      <c r="A818" s="368" t="str">
        <f>IF(OR(E818="00",E818=""),"",IF(OR(C818="3011.10",C818="3012.10",C818="3013.10"),"05",IF(OR(C818="3008.10",C818="3008.11"),"00",IF(C818="3003.10","07",IF(OR(G818="DBFH",G818="DBFH - BG"),"10",IF(G818="Hochschule Dual","25",IF(ISERROR(FIND("BGJ",F818)),IF(B818&gt;=99500,VLOOKUP(B818,Maske!$I$23:$J$79,2,FALSE),VLOOKUP($E818,Maske!$I$19:$J$23,2,FALSE)),"06")))))))</f>
        <v>00</v>
      </c>
      <c r="B818" s="369">
        <v>28149</v>
      </c>
      <c r="C818" s="370" t="s">
        <v>1341</v>
      </c>
      <c r="D818" s="371" t="str">
        <f t="shared" si="24"/>
        <v>1440</v>
      </c>
      <c r="E818" s="371" t="str">
        <f t="shared" si="25"/>
        <v>13</v>
      </c>
      <c r="F818" s="372" t="s">
        <v>1318</v>
      </c>
      <c r="G818" s="368"/>
      <c r="H818" s="368">
        <v>4</v>
      </c>
      <c r="I818" s="368">
        <v>0.9</v>
      </c>
      <c r="J818" s="368">
        <v>2.1</v>
      </c>
      <c r="K818" s="368">
        <v>0.7</v>
      </c>
      <c r="L818" s="368" t="s">
        <v>1199</v>
      </c>
      <c r="M818" s="369"/>
      <c r="O818" s="454"/>
    </row>
    <row r="819" spans="1:15" s="376" customFormat="1" x14ac:dyDescent="0.2">
      <c r="A819" s="368" t="str">
        <f>IF(OR(E819="00",E819=""),"",IF(OR(C819="3011.10",C819="3012.10",C819="3013.10"),"05",IF(OR(C819="3008.10",C819="3008.11"),"00",IF(C819="3003.10","07",IF(OR(G819="DBFH",G819="DBFH - BG"),"10",IF(G819="Hochschule Dual","25",IF(ISERROR(FIND("BGJ",F819)),IF(B819&gt;=99500,VLOOKUP(B819,Maske!$I$23:$J$79,2,FALSE),VLOOKUP($E819,Maske!$I$19:$J$23,2,FALSE)),"06")))))))</f>
        <v>00</v>
      </c>
      <c r="B819" s="369">
        <v>28166</v>
      </c>
      <c r="C819" s="370" t="s">
        <v>1197</v>
      </c>
      <c r="D819" s="371" t="str">
        <f t="shared" si="24"/>
        <v>1440</v>
      </c>
      <c r="E819" s="371" t="str">
        <f t="shared" si="25"/>
        <v>10</v>
      </c>
      <c r="F819" s="372" t="s">
        <v>1281</v>
      </c>
      <c r="G819" s="373"/>
      <c r="H819" s="373">
        <v>13</v>
      </c>
      <c r="I819" s="368">
        <v>3.5</v>
      </c>
      <c r="J819" s="373">
        <v>12.7</v>
      </c>
      <c r="K819" s="368">
        <v>3.7</v>
      </c>
      <c r="L819" s="368" t="s">
        <v>1199</v>
      </c>
      <c r="M819" s="369"/>
      <c r="N819" s="368" t="s">
        <v>1282</v>
      </c>
      <c r="O819" s="454"/>
    </row>
    <row r="820" spans="1:15" s="376" customFormat="1" x14ac:dyDescent="0.2">
      <c r="A820" s="368" t="str">
        <f>IF(OR(E820="00",E820=""),"",IF(OR(C820="3011.10",C820="3012.10",C820="3013.10"),"05",IF(OR(C820="3008.10",C820="3008.11"),"00",IF(C820="3003.10","07",IF(OR(G820="DBFH",G820="DBFH - BG"),"10",IF(G820="Hochschule Dual","25",IF(ISERROR(FIND("BGJ",F820)),IF(B820&gt;=99500,VLOOKUP(B820,Maske!$I$23:$J$79,2,FALSE),VLOOKUP($E820,Maske!$I$19:$J$23,2,FALSE)),"06")))))))</f>
        <v>00</v>
      </c>
      <c r="B820" s="369">
        <v>14581</v>
      </c>
      <c r="C820" s="370" t="s">
        <v>1197</v>
      </c>
      <c r="D820" s="371" t="str">
        <f t="shared" si="24"/>
        <v>1440</v>
      </c>
      <c r="E820" s="371" t="str">
        <f t="shared" si="25"/>
        <v>10</v>
      </c>
      <c r="F820" s="372" t="s">
        <v>195</v>
      </c>
      <c r="G820" s="373"/>
      <c r="H820" s="373">
        <v>13</v>
      </c>
      <c r="I820" s="368">
        <v>3.5</v>
      </c>
      <c r="J820" s="373">
        <v>12.7</v>
      </c>
      <c r="K820" s="368">
        <v>3.7</v>
      </c>
      <c r="L820" s="368" t="s">
        <v>1199</v>
      </c>
      <c r="M820" s="372" t="s">
        <v>794</v>
      </c>
      <c r="N820" s="368"/>
      <c r="O820" s="454"/>
    </row>
    <row r="821" spans="1:15" s="376" customFormat="1" x14ac:dyDescent="0.2">
      <c r="A821" s="368" t="str">
        <f>IF(OR(E821="00",E821=""),"",IF(OR(C821="3011.10",C821="3012.10",C821="3013.10"),"05",IF(OR(C821="3008.10",C821="3008.11"),"00",IF(C821="3003.10","07",IF(OR(G821="DBFH",G821="DBFH - BG"),"10",IF(G821="Hochschule Dual","25",IF(ISERROR(FIND("BGJ",F821)),IF(B821&gt;=99500,VLOOKUP(B821,Maske!$I$23:$J$79,2,FALSE),VLOOKUP($E821,Maske!$I$19:$J$23,2,FALSE)),"06")))))))</f>
        <v>00</v>
      </c>
      <c r="B821" s="369">
        <v>14582</v>
      </c>
      <c r="C821" s="370" t="s">
        <v>1197</v>
      </c>
      <c r="D821" s="371" t="str">
        <f t="shared" si="24"/>
        <v>1440</v>
      </c>
      <c r="E821" s="371" t="str">
        <f t="shared" si="25"/>
        <v>10</v>
      </c>
      <c r="F821" s="372" t="s">
        <v>196</v>
      </c>
      <c r="G821" s="373"/>
      <c r="H821" s="373">
        <v>13</v>
      </c>
      <c r="I821" s="368">
        <v>3.5</v>
      </c>
      <c r="J821" s="373">
        <v>12.7</v>
      </c>
      <c r="K821" s="368">
        <v>3.7</v>
      </c>
      <c r="L821" s="368" t="s">
        <v>1199</v>
      </c>
      <c r="M821" s="372" t="s">
        <v>794</v>
      </c>
      <c r="N821" s="368"/>
      <c r="O821" s="454"/>
    </row>
    <row r="822" spans="1:15" s="218" customFormat="1" x14ac:dyDescent="0.2">
      <c r="A822" s="368" t="str">
        <f>IF(OR(E822="00",E822=""),"",IF(OR(C822="3011.10",C822="3012.10",C822="3013.10"),"05",IF(OR(C822="3008.10",C822="3008.11"),"00",IF(C822="3003.10","07",IF(OR(G822="DBFH",G822="DBFH - BG"),"10",IF(G822="Hochschule Dual","25",IF(ISERROR(FIND("BGJ",F822)),IF(B822&gt;=99500,VLOOKUP(B822,Maske!$I$23:$J$79,2,FALSE),VLOOKUP($E822,Maske!$I$19:$J$23,2,FALSE)),"06")))))))</f>
        <v>00</v>
      </c>
      <c r="B822" s="369">
        <v>28163</v>
      </c>
      <c r="C822" s="370" t="s">
        <v>1197</v>
      </c>
      <c r="D822" s="371" t="str">
        <f t="shared" si="24"/>
        <v>1440</v>
      </c>
      <c r="E822" s="371" t="str">
        <f t="shared" si="25"/>
        <v>10</v>
      </c>
      <c r="F822" s="372" t="s">
        <v>1283</v>
      </c>
      <c r="G822" s="373"/>
      <c r="H822" s="373">
        <v>13</v>
      </c>
      <c r="I822" s="368">
        <v>3.5</v>
      </c>
      <c r="J822" s="373">
        <v>12.7</v>
      </c>
      <c r="K822" s="368">
        <v>3.7</v>
      </c>
      <c r="L822" s="368" t="s">
        <v>1199</v>
      </c>
      <c r="M822" s="372" t="s">
        <v>698</v>
      </c>
      <c r="N822" s="368" t="s">
        <v>1282</v>
      </c>
      <c r="O822" s="459"/>
    </row>
    <row r="823" spans="1:15" s="376" customFormat="1" x14ac:dyDescent="0.2">
      <c r="A823" s="368" t="str">
        <f>IF(OR(E823="00",E823=""),"",IF(OR(C823="3011.10",C823="3012.10",C823="3013.10"),"05",IF(OR(C823="3008.10",C823="3008.11"),"00",IF(C823="3003.10","07",IF(OR(G823="DBFH",G823="DBFH - BG"),"10",IF(G823="Hochschule Dual","25",IF(ISERROR(FIND("BGJ",F823)),IF(B823&gt;=99500,VLOOKUP(B823,Maske!$I$23:$J$79,2,FALSE),VLOOKUP($E823,Maske!$I$19:$J$23,2,FALSE)),"06")))))))</f>
        <v>00</v>
      </c>
      <c r="B823" s="369">
        <v>28164</v>
      </c>
      <c r="C823" s="370" t="s">
        <v>1197</v>
      </c>
      <c r="D823" s="371" t="str">
        <f t="shared" si="24"/>
        <v>1440</v>
      </c>
      <c r="E823" s="371" t="str">
        <f t="shared" si="25"/>
        <v>10</v>
      </c>
      <c r="F823" s="372" t="s">
        <v>1284</v>
      </c>
      <c r="G823" s="373"/>
      <c r="H823" s="373">
        <v>13</v>
      </c>
      <c r="I823" s="368">
        <v>3.5</v>
      </c>
      <c r="J823" s="373">
        <v>12.7</v>
      </c>
      <c r="K823" s="368">
        <v>3.7</v>
      </c>
      <c r="L823" s="368" t="s">
        <v>1199</v>
      </c>
      <c r="M823" s="372" t="s">
        <v>698</v>
      </c>
      <c r="N823" s="368" t="s">
        <v>1282</v>
      </c>
      <c r="O823" s="454"/>
    </row>
    <row r="824" spans="1:15" s="218" customFormat="1" x14ac:dyDescent="0.2">
      <c r="A824" s="368" t="str">
        <f>IF(OR(E824="00",E824=""),"",IF(OR(C824="3011.10",C824="3012.10",C824="3013.10"),"05",IF(OR(C824="3008.10",C824="3008.11"),"00",IF(C824="3003.10","07",IF(OR(G824="DBFH",G824="DBFH - BG"),"10",IF(G824="Hochschule Dual","25",IF(ISERROR(FIND("BGJ",F824)),IF(B824&gt;=99500,VLOOKUP(B824,Maske!$I$23:$J$79,2,FALSE),VLOOKUP($E824,Maske!$I$19:$J$23,2,FALSE)),"06")))))))</f>
        <v>00</v>
      </c>
      <c r="B824" s="369">
        <v>28153</v>
      </c>
      <c r="C824" s="370" t="s">
        <v>1331</v>
      </c>
      <c r="D824" s="371" t="str">
        <f t="shared" si="24"/>
        <v>1441</v>
      </c>
      <c r="E824" s="371" t="str">
        <f t="shared" si="25"/>
        <v>12</v>
      </c>
      <c r="F824" s="375" t="s">
        <v>1321</v>
      </c>
      <c r="G824" s="373"/>
      <c r="H824" s="373">
        <v>9</v>
      </c>
      <c r="I824" s="368">
        <v>2.2000000000000002</v>
      </c>
      <c r="J824" s="373">
        <v>12.7</v>
      </c>
      <c r="K824" s="368">
        <v>3</v>
      </c>
      <c r="L824" s="368" t="s">
        <v>1199</v>
      </c>
      <c r="M824" s="369" t="s">
        <v>1692</v>
      </c>
      <c r="N824" s="368"/>
      <c r="O824" s="459"/>
    </row>
    <row r="825" spans="1:15" s="376" customFormat="1" x14ac:dyDescent="0.2">
      <c r="A825" s="368" t="str">
        <f>IF(OR(E825="00",E825=""),"",IF(OR(C825="3011.10",C825="3012.10",C825="3013.10"),"05",IF(OR(C825="3008.10",C825="3008.11"),"00",IF(C825="3003.10","07",IF(OR(G825="DBFH",G825="DBFH - BG"),"10",IF(G825="Hochschule Dual","25",IF(ISERROR(FIND("BGJ",F825)),IF(B825&gt;=99500,VLOOKUP(B825,Maske!$I$23:$J$79,2,FALSE),VLOOKUP($E825,Maske!$I$19:$J$23,2,FALSE)),"06")))))))</f>
        <v>00</v>
      </c>
      <c r="B825" s="369">
        <v>28153</v>
      </c>
      <c r="C825" s="370" t="s">
        <v>1342</v>
      </c>
      <c r="D825" s="371" t="str">
        <f t="shared" si="24"/>
        <v>1441</v>
      </c>
      <c r="E825" s="371" t="str">
        <f t="shared" si="25"/>
        <v>13</v>
      </c>
      <c r="F825" s="375" t="s">
        <v>1321</v>
      </c>
      <c r="G825" s="373"/>
      <c r="H825" s="373">
        <v>4</v>
      </c>
      <c r="I825" s="368">
        <v>0.9</v>
      </c>
      <c r="J825" s="373">
        <v>2.1</v>
      </c>
      <c r="K825" s="368">
        <v>0.7</v>
      </c>
      <c r="L825" s="368" t="s">
        <v>1199</v>
      </c>
      <c r="M825" s="369" t="s">
        <v>1692</v>
      </c>
      <c r="N825" s="368"/>
      <c r="O825" s="454"/>
    </row>
    <row r="826" spans="1:15" s="376" customFormat="1" x14ac:dyDescent="0.2">
      <c r="A826" s="368" t="str">
        <f>IF(OR(E826="00",E826=""),"",IF(OR(C826="3011.10",C826="3012.10",C826="3013.10"),"05",IF(OR(C826="3008.10",C826="3008.11"),"00",IF(C826="3003.10","07",IF(OR(G826="DBFH",G826="DBFH - BG"),"10",IF(G826="Hochschule Dual","25",IF(ISERROR(FIND("BGJ",F826)),IF(B826&gt;=99500,VLOOKUP(B826,Maske!$I$23:$J$79,2,FALSE),VLOOKUP($E826,Maske!$I$19:$J$23,2,FALSE)),"06")))))))</f>
        <v>00</v>
      </c>
      <c r="B826" s="369">
        <v>28152</v>
      </c>
      <c r="C826" s="370" t="s">
        <v>1332</v>
      </c>
      <c r="D826" s="371" t="str">
        <f t="shared" si="24"/>
        <v>1442</v>
      </c>
      <c r="E826" s="371" t="str">
        <f t="shared" si="25"/>
        <v>12</v>
      </c>
      <c r="F826" s="375" t="s">
        <v>1322</v>
      </c>
      <c r="G826" s="373"/>
      <c r="H826" s="373">
        <v>9</v>
      </c>
      <c r="I826" s="368">
        <v>2.2000000000000002</v>
      </c>
      <c r="J826" s="373">
        <v>12.7</v>
      </c>
      <c r="K826" s="368">
        <v>3</v>
      </c>
      <c r="L826" s="368" t="s">
        <v>1199</v>
      </c>
      <c r="N826" s="368"/>
      <c r="O826" s="454"/>
    </row>
    <row r="827" spans="1:15" s="376" customFormat="1" x14ac:dyDescent="0.2">
      <c r="A827" s="368" t="str">
        <f>IF(OR(E827="00",E827=""),"",IF(OR(C827="3011.10",C827="3012.10",C827="3013.10"),"05",IF(OR(C827="3008.10",C827="3008.11"),"00",IF(C827="3003.10","07",IF(OR(G827="DBFH",G827="DBFH - BG"),"10",IF(G827="Hochschule Dual","25",IF(ISERROR(FIND("BGJ",F827)),IF(B827&gt;=99500,VLOOKUP(B827,Maske!$I$23:$J$79,2,FALSE),VLOOKUP($E827,Maske!$I$19:$J$23,2,FALSE)),"06")))))))</f>
        <v>00</v>
      </c>
      <c r="B827" s="369">
        <v>28152</v>
      </c>
      <c r="C827" s="370" t="s">
        <v>1344</v>
      </c>
      <c r="D827" s="371" t="str">
        <f t="shared" si="24"/>
        <v>1442</v>
      </c>
      <c r="E827" s="371" t="str">
        <f t="shared" si="25"/>
        <v>13</v>
      </c>
      <c r="F827" s="375" t="s">
        <v>1322</v>
      </c>
      <c r="G827" s="373"/>
      <c r="H827" s="373">
        <v>4</v>
      </c>
      <c r="I827" s="368">
        <v>0.9</v>
      </c>
      <c r="J827" s="373">
        <v>2.1</v>
      </c>
      <c r="K827" s="368">
        <v>0.7</v>
      </c>
      <c r="L827" s="368" t="s">
        <v>1199</v>
      </c>
      <c r="N827" s="368"/>
      <c r="O827" s="454"/>
    </row>
    <row r="828" spans="1:15" s="376" customFormat="1" x14ac:dyDescent="0.2">
      <c r="A828" s="368" t="str">
        <f>IF(OR(E828="00",E828=""),"",IF(OR(C828="3011.10",C828="3012.10",C828="3013.10"),"05",IF(OR(C828="3008.10",C828="3008.11"),"00",IF(C828="3003.10","07",IF(OR(G828="DBFH",G828="DBFH - BG"),"10",IF(G828="Hochschule Dual","25",IF(ISERROR(FIND("BGJ",F828)),IF(B828&gt;=99500,VLOOKUP(B828,Maske!$I$23:$J$79,2,FALSE),VLOOKUP($E828,Maske!$I$19:$J$23,2,FALSE)),"06")))))))</f>
        <v>00</v>
      </c>
      <c r="B828" s="369">
        <v>28150</v>
      </c>
      <c r="C828" s="370" t="s">
        <v>1333</v>
      </c>
      <c r="D828" s="371" t="str">
        <f t="shared" si="24"/>
        <v>1443</v>
      </c>
      <c r="E828" s="371" t="str">
        <f t="shared" si="25"/>
        <v>12</v>
      </c>
      <c r="F828" s="375" t="s">
        <v>1323</v>
      </c>
      <c r="G828" s="373"/>
      <c r="H828" s="373">
        <v>9</v>
      </c>
      <c r="I828" s="368">
        <v>2.2000000000000002</v>
      </c>
      <c r="J828" s="373">
        <v>12.7</v>
      </c>
      <c r="K828" s="368">
        <v>3</v>
      </c>
      <c r="L828" s="368" t="s">
        <v>1199</v>
      </c>
      <c r="N828" s="368"/>
      <c r="O828" s="454"/>
    </row>
    <row r="829" spans="1:15" s="376" customFormat="1" x14ac:dyDescent="0.2">
      <c r="A829" s="368" t="str">
        <f>IF(OR(E829="00",E829=""),"",IF(OR(C829="3011.10",C829="3012.10",C829="3013.10"),"05",IF(OR(C829="3008.10",C829="3008.11"),"00",IF(C829="3003.10","07",IF(OR(G829="DBFH",G829="DBFH - BG"),"10",IF(G829="Hochschule Dual","25",IF(ISERROR(FIND("BGJ",F829)),IF(B829&gt;=99500,VLOOKUP(B829,Maske!$I$23:$J$79,2,FALSE),VLOOKUP($E829,Maske!$I$19:$J$23,2,FALSE)),"06")))))))</f>
        <v>00</v>
      </c>
      <c r="B829" s="369">
        <v>28150</v>
      </c>
      <c r="C829" s="370" t="s">
        <v>1345</v>
      </c>
      <c r="D829" s="371" t="str">
        <f t="shared" si="24"/>
        <v>1443</v>
      </c>
      <c r="E829" s="371" t="str">
        <f t="shared" si="25"/>
        <v>13</v>
      </c>
      <c r="F829" s="375" t="s">
        <v>1323</v>
      </c>
      <c r="G829" s="373"/>
      <c r="H829" s="373">
        <v>4</v>
      </c>
      <c r="I829" s="368">
        <v>0.9</v>
      </c>
      <c r="J829" s="373">
        <v>2.1</v>
      </c>
      <c r="K829" s="368">
        <v>0.7</v>
      </c>
      <c r="L829" s="368" t="s">
        <v>1199</v>
      </c>
      <c r="N829" s="368"/>
      <c r="O829" s="454"/>
    </row>
    <row r="830" spans="1:15" s="218" customFormat="1" x14ac:dyDescent="0.2">
      <c r="A830" s="368" t="str">
        <f>IF(OR(E830="00",E830=""),"",IF(OR(C830="3011.10",C830="3012.10",C830="3013.10"),"05",IF(OR(C830="3008.10",C830="3008.11"),"00",IF(C830="3003.10","07",IF(OR(G830="DBFH",G830="DBFH - BG"),"10",IF(G830="Hochschule Dual","25",IF(ISERROR(FIND("BGJ",F830)),IF(B830&gt;=99500,VLOOKUP(B830,Maske!$I$23:$J$79,2,FALSE),VLOOKUP($E830,Maske!$I$19:$J$23,2,FALSE)),"06")))))))</f>
        <v>00</v>
      </c>
      <c r="B830" s="369">
        <v>28166</v>
      </c>
      <c r="C830" s="370" t="s">
        <v>1325</v>
      </c>
      <c r="D830" s="371" t="str">
        <f t="shared" si="24"/>
        <v>1444</v>
      </c>
      <c r="E830" s="371" t="str">
        <f t="shared" si="25"/>
        <v>11</v>
      </c>
      <c r="F830" s="372" t="s">
        <v>1281</v>
      </c>
      <c r="G830" s="373"/>
      <c r="H830" s="373">
        <v>13</v>
      </c>
      <c r="I830" s="368">
        <v>3.5</v>
      </c>
      <c r="J830" s="373">
        <v>12.7</v>
      </c>
      <c r="K830" s="368">
        <v>3.7</v>
      </c>
      <c r="L830" s="368" t="s">
        <v>1199</v>
      </c>
      <c r="M830" s="376"/>
      <c r="N830" s="368"/>
      <c r="O830" s="459"/>
    </row>
    <row r="831" spans="1:15" s="376" customFormat="1" x14ac:dyDescent="0.2">
      <c r="A831" s="368" t="str">
        <f>IF(OR(E831="00",E831=""),"",IF(OR(C831="3011.10",C831="3012.10",C831="3013.10"),"05",IF(OR(C831="3008.10",C831="3008.11"),"00",IF(C831="3003.10","07",IF(OR(G831="DBFH",G831="DBFH - BG"),"10",IF(G831="Hochschule Dual","25",IF(ISERROR(FIND("BGJ",F831)),IF(B831&gt;=99500,VLOOKUP(B831,Maske!$I$23:$J$79,2,FALSE),VLOOKUP($E831,Maske!$I$19:$J$23,2,FALSE)),"06")))))))</f>
        <v>00</v>
      </c>
      <c r="B831" s="369">
        <v>28166</v>
      </c>
      <c r="C831" s="370" t="s">
        <v>1334</v>
      </c>
      <c r="D831" s="371" t="str">
        <f t="shared" si="24"/>
        <v>1444</v>
      </c>
      <c r="E831" s="371" t="str">
        <f t="shared" si="25"/>
        <v>12</v>
      </c>
      <c r="F831" s="372" t="s">
        <v>1281</v>
      </c>
      <c r="G831" s="373"/>
      <c r="H831" s="373">
        <v>9</v>
      </c>
      <c r="I831" s="368">
        <v>2.2000000000000002</v>
      </c>
      <c r="J831" s="373">
        <v>12.7</v>
      </c>
      <c r="K831" s="368">
        <v>3</v>
      </c>
      <c r="L831" s="368" t="s">
        <v>1199</v>
      </c>
      <c r="N831" s="368"/>
      <c r="O831" s="454"/>
    </row>
    <row r="832" spans="1:15" s="376" customFormat="1" x14ac:dyDescent="0.2">
      <c r="A832" s="368" t="str">
        <f>IF(OR(E832="00",E832=""),"",IF(OR(C832="3011.10",C832="3012.10",C832="3013.10"),"05",IF(OR(C832="3008.10",C832="3008.11"),"00",IF(C832="3003.10","07",IF(OR(G832="DBFH",G832="DBFH - BG"),"10",IF(G832="Hochschule Dual","25",IF(ISERROR(FIND("BGJ",F832)),IF(B832&gt;=99500,VLOOKUP(B832,Maske!$I$23:$J$79,2,FALSE),VLOOKUP($E832,Maske!$I$19:$J$23,2,FALSE)),"06")))))))</f>
        <v>00</v>
      </c>
      <c r="B832" s="369">
        <v>28166</v>
      </c>
      <c r="C832" s="370" t="s">
        <v>1346</v>
      </c>
      <c r="D832" s="371" t="str">
        <f t="shared" si="24"/>
        <v>1444</v>
      </c>
      <c r="E832" s="371" t="str">
        <f t="shared" si="25"/>
        <v>13</v>
      </c>
      <c r="F832" s="372" t="s">
        <v>1281</v>
      </c>
      <c r="G832" s="373"/>
      <c r="H832" s="373">
        <v>4</v>
      </c>
      <c r="I832" s="368">
        <v>0.9</v>
      </c>
      <c r="J832" s="373">
        <v>2.1</v>
      </c>
      <c r="K832" s="368">
        <v>0.7</v>
      </c>
      <c r="L832" s="368" t="s">
        <v>1199</v>
      </c>
      <c r="N832" s="368"/>
      <c r="O832" s="454"/>
    </row>
    <row r="833" spans="1:15" s="376" customFormat="1" x14ac:dyDescent="0.2">
      <c r="A833" s="368" t="str">
        <f>IF(OR(E833="00",E833=""),"",IF(OR(C833="3011.10",C833="3012.10",C833="3013.10"),"05",IF(OR(C833="3008.10",C833="3008.11"),"00",IF(C833="3003.10","07",IF(OR(G833="DBFH",G833="DBFH - BG"),"10",IF(G833="Hochschule Dual","25",IF(ISERROR(FIND("BGJ",F833)),IF(B833&gt;=99500,VLOOKUP(B833,Maske!$I$23:$J$79,2,FALSE),VLOOKUP($E833,Maske!$I$19:$J$23,2,FALSE)),"06")))))))</f>
        <v>00</v>
      </c>
      <c r="B833" s="369">
        <v>28163</v>
      </c>
      <c r="C833" s="370" t="s">
        <v>1326</v>
      </c>
      <c r="D833" s="371" t="str">
        <f t="shared" si="24"/>
        <v>1445</v>
      </c>
      <c r="E833" s="371" t="str">
        <f t="shared" si="25"/>
        <v>11</v>
      </c>
      <c r="F833" s="372" t="s">
        <v>1283</v>
      </c>
      <c r="G833" s="373"/>
      <c r="H833" s="373">
        <v>13</v>
      </c>
      <c r="I833" s="368">
        <v>3.5</v>
      </c>
      <c r="J833" s="373">
        <v>12.7</v>
      </c>
      <c r="K833" s="368">
        <v>3.7</v>
      </c>
      <c r="L833" s="368" t="s">
        <v>1199</v>
      </c>
      <c r="M833" s="372" t="s">
        <v>698</v>
      </c>
      <c r="N833" s="368"/>
      <c r="O833" s="454"/>
    </row>
    <row r="834" spans="1:15" s="376" customFormat="1" x14ac:dyDescent="0.2">
      <c r="A834" s="368" t="str">
        <f>IF(OR(E834="00",E834=""),"",IF(OR(C834="3011.10",C834="3012.10",C834="3013.10"),"05",IF(OR(C834="3008.10",C834="3008.11"),"00",IF(C834="3003.10","07",IF(OR(G834="DBFH",G834="DBFH - BG"),"10",IF(G834="Hochschule Dual","25",IF(ISERROR(FIND("BGJ",F834)),IF(B834&gt;=99500,VLOOKUP(B834,Maske!$I$23:$J$79,2,FALSE),VLOOKUP($E834,Maske!$I$19:$J$23,2,FALSE)),"06")))))))</f>
        <v>00</v>
      </c>
      <c r="B834" s="369">
        <v>28163</v>
      </c>
      <c r="C834" s="370" t="s">
        <v>1335</v>
      </c>
      <c r="D834" s="371" t="str">
        <f t="shared" ref="D834:D897" si="26">LEFT(C834,4)</f>
        <v>1445</v>
      </c>
      <c r="E834" s="371" t="str">
        <f t="shared" ref="E834:E897" si="27">MID(C834,6,2)</f>
        <v>12</v>
      </c>
      <c r="F834" s="375" t="s">
        <v>1283</v>
      </c>
      <c r="G834" s="373"/>
      <c r="H834" s="373">
        <v>9</v>
      </c>
      <c r="I834" s="368">
        <v>2.2000000000000002</v>
      </c>
      <c r="J834" s="373">
        <v>12.7</v>
      </c>
      <c r="K834" s="368">
        <v>3</v>
      </c>
      <c r="L834" s="368" t="s">
        <v>1199</v>
      </c>
      <c r="M834" s="372" t="s">
        <v>698</v>
      </c>
      <c r="N834" s="368"/>
      <c r="O834" s="454"/>
    </row>
    <row r="835" spans="1:15" ht="12" customHeight="1" x14ac:dyDescent="0.2">
      <c r="A835" s="368" t="str">
        <f>IF(OR(E835="00",E835=""),"",IF(OR(C835="3011.10",C835="3012.10",C835="3013.10"),"05",IF(OR(C835="3008.10",C835="3008.11"),"00",IF(C835="3003.10","07",IF(OR(G835="DBFH",G835="DBFH - BG"),"10",IF(G835="Hochschule Dual","25",IF(ISERROR(FIND("BGJ",F835)),IF(B835&gt;=99500,VLOOKUP(B835,Maske!$I$23:$J$79,2,FALSE),VLOOKUP($E835,Maske!$I$19:$J$23,2,FALSE)),"06")))))))</f>
        <v>00</v>
      </c>
      <c r="B835" s="369">
        <v>28163</v>
      </c>
      <c r="C835" s="370" t="s">
        <v>1347</v>
      </c>
      <c r="D835" s="371" t="str">
        <f t="shared" si="26"/>
        <v>1445</v>
      </c>
      <c r="E835" s="371" t="str">
        <f t="shared" si="27"/>
        <v>13</v>
      </c>
      <c r="F835" s="375" t="s">
        <v>1283</v>
      </c>
      <c r="G835" s="373"/>
      <c r="H835" s="373">
        <v>4</v>
      </c>
      <c r="I835" s="368">
        <v>0.9</v>
      </c>
      <c r="J835" s="373">
        <v>2.1</v>
      </c>
      <c r="K835" s="368">
        <v>0.7</v>
      </c>
      <c r="L835" s="368" t="s">
        <v>1199</v>
      </c>
      <c r="M835" s="372" t="s">
        <v>698</v>
      </c>
      <c r="O835" s="454"/>
    </row>
    <row r="836" spans="1:15" ht="12" customHeight="1" x14ac:dyDescent="0.2">
      <c r="A836" s="368" t="str">
        <f>IF(OR(E836="00",E836=""),"",IF(OR(C836="3011.10",C836="3012.10",C836="3013.10"),"05",IF(OR(C836="3008.10",C836="3008.11"),"00",IF(C836="3003.10","07",IF(OR(G836="DBFH",G836="DBFH - BG"),"10",IF(G836="Hochschule Dual","25",IF(ISERROR(FIND("BGJ",F836)),IF(B836&gt;=99500,VLOOKUP(B836,Maske!$I$23:$J$79,2,FALSE),VLOOKUP($E836,Maske!$I$19:$J$23,2,FALSE)),"06")))))))</f>
        <v>00</v>
      </c>
      <c r="B836" s="369">
        <v>28164</v>
      </c>
      <c r="C836" s="370" t="s">
        <v>1326</v>
      </c>
      <c r="D836" s="371" t="str">
        <f t="shared" si="26"/>
        <v>1445</v>
      </c>
      <c r="E836" s="371" t="str">
        <f t="shared" si="27"/>
        <v>11</v>
      </c>
      <c r="F836" s="372" t="s">
        <v>1284</v>
      </c>
      <c r="G836" s="373"/>
      <c r="H836" s="373">
        <v>13</v>
      </c>
      <c r="I836" s="368">
        <v>3.5</v>
      </c>
      <c r="J836" s="373">
        <v>12.7</v>
      </c>
      <c r="K836" s="368">
        <v>3.7</v>
      </c>
      <c r="L836" s="368" t="s">
        <v>1199</v>
      </c>
      <c r="M836" s="372" t="s">
        <v>698</v>
      </c>
      <c r="O836" s="454"/>
    </row>
    <row r="837" spans="1:15" ht="12" customHeight="1" x14ac:dyDescent="0.2">
      <c r="A837" s="368" t="str">
        <f>IF(OR(E837="00",E837=""),"",IF(OR(C837="3011.10",C837="3012.10",C837="3013.10"),"05",IF(OR(C837="3008.10",C837="3008.11"),"00",IF(C837="3003.10","07",IF(OR(G837="DBFH",G837="DBFH - BG"),"10",IF(G837="Hochschule Dual","25",IF(ISERROR(FIND("BGJ",F837)),IF(B837&gt;=99500,VLOOKUP(B837,Maske!$I$23:$J$79,2,FALSE),VLOOKUP($E837,Maske!$I$19:$J$23,2,FALSE)),"06")))))))</f>
        <v>00</v>
      </c>
      <c r="B837" s="369">
        <v>28164</v>
      </c>
      <c r="C837" s="370" t="s">
        <v>1336</v>
      </c>
      <c r="D837" s="371" t="str">
        <f t="shared" si="26"/>
        <v>1446</v>
      </c>
      <c r="E837" s="371" t="str">
        <f t="shared" si="27"/>
        <v>12</v>
      </c>
      <c r="F837" s="375" t="s">
        <v>1284</v>
      </c>
      <c r="G837" s="373"/>
      <c r="H837" s="373">
        <v>9</v>
      </c>
      <c r="I837" s="368">
        <v>2.2000000000000002</v>
      </c>
      <c r="J837" s="373">
        <v>12.7</v>
      </c>
      <c r="K837" s="368">
        <v>3</v>
      </c>
      <c r="L837" s="368" t="s">
        <v>1199</v>
      </c>
      <c r="M837" s="372" t="s">
        <v>698</v>
      </c>
      <c r="O837" s="454"/>
    </row>
    <row r="838" spans="1:15" ht="12" customHeight="1" x14ac:dyDescent="0.2">
      <c r="A838" s="368" t="str">
        <f>IF(OR(E838="00",E838=""),"",IF(OR(C838="3011.10",C838="3012.10",C838="3013.10"),"05",IF(OR(C838="3008.10",C838="3008.11"),"00",IF(C838="3003.10","07",IF(OR(G838="DBFH",G838="DBFH - BG"),"10",IF(G838="Hochschule Dual","25",IF(ISERROR(FIND("BGJ",F838)),IF(B838&gt;=99500,VLOOKUP(B838,Maske!$I$23:$J$79,2,FALSE),VLOOKUP($E838,Maske!$I$19:$J$23,2,FALSE)),"06")))))))</f>
        <v>00</v>
      </c>
      <c r="B838" s="369">
        <v>28164</v>
      </c>
      <c r="C838" s="370" t="s">
        <v>1348</v>
      </c>
      <c r="D838" s="371" t="str">
        <f t="shared" si="26"/>
        <v>1446</v>
      </c>
      <c r="E838" s="371" t="str">
        <f t="shared" si="27"/>
        <v>13</v>
      </c>
      <c r="F838" s="375" t="s">
        <v>1284</v>
      </c>
      <c r="G838" s="373"/>
      <c r="H838" s="373">
        <v>4</v>
      </c>
      <c r="I838" s="368">
        <v>0.9</v>
      </c>
      <c r="J838" s="373">
        <v>2.1</v>
      </c>
      <c r="K838" s="368">
        <v>0.7</v>
      </c>
      <c r="L838" s="368" t="s">
        <v>1199</v>
      </c>
      <c r="M838" s="372" t="s">
        <v>698</v>
      </c>
      <c r="O838" s="454"/>
    </row>
    <row r="839" spans="1:15" s="376" customFormat="1" x14ac:dyDescent="0.2">
      <c r="A839" s="368" t="str">
        <f>IF(OR(E839="00",E839=""),"",IF(OR(C839="3011.10",C839="3012.10",C839="3013.10"),"05",IF(OR(C839="3008.10",C839="3008.11"),"00",IF(C839="3003.10","07",IF(OR(G839="DBFH",G839="DBFH - BG"),"10",IF(G839="Hochschule Dual","25",IF(ISERROR(FIND("BGJ",F839)),IF(B839&gt;=99500,VLOOKUP(B839,Maske!$I$23:$J$79,2,FALSE),VLOOKUP($E839,Maske!$I$19:$J$23,2,FALSE)),"06")))))))</f>
        <v>00</v>
      </c>
      <c r="B839" s="369">
        <v>28167</v>
      </c>
      <c r="C839" s="370" t="s">
        <v>1327</v>
      </c>
      <c r="D839" s="371" t="str">
        <f t="shared" si="26"/>
        <v>1447</v>
      </c>
      <c r="E839" s="371" t="str">
        <f t="shared" si="27"/>
        <v>11</v>
      </c>
      <c r="F839" s="375" t="s">
        <v>2268</v>
      </c>
      <c r="G839" s="373"/>
      <c r="H839" s="373">
        <v>13</v>
      </c>
      <c r="I839" s="368">
        <v>3.5</v>
      </c>
      <c r="J839" s="373">
        <v>12.7</v>
      </c>
      <c r="K839" s="368">
        <v>3.7</v>
      </c>
      <c r="L839" s="368" t="s">
        <v>1199</v>
      </c>
      <c r="M839" s="369" t="s">
        <v>2322</v>
      </c>
      <c r="N839" s="368"/>
      <c r="O839" s="454"/>
    </row>
    <row r="840" spans="1:15" s="376" customFormat="1" x14ac:dyDescent="0.2">
      <c r="A840" s="368" t="str">
        <f>IF(OR(E840="00",E840=""),"",IF(OR(C840="3011.10",C840="3012.10",C840="3013.10"),"05",IF(OR(C840="3008.10",C840="3008.11"),"00",IF(C840="3003.10","07",IF(OR(G840="DBFH",G840="DBFH - BG"),"10",IF(G840="Hochschule Dual","25",IF(ISERROR(FIND("BGJ",F840)),IF(B840&gt;=99500,VLOOKUP(B840,Maske!$I$23:$J$79,2,FALSE),VLOOKUP($E840,Maske!$I$19:$J$23,2,FALSE)),"06")))))))</f>
        <v>00</v>
      </c>
      <c r="B840" s="369">
        <v>28165</v>
      </c>
      <c r="C840" s="370" t="s">
        <v>1327</v>
      </c>
      <c r="D840" s="371" t="str">
        <f t="shared" si="26"/>
        <v>1447</v>
      </c>
      <c r="E840" s="371" t="str">
        <f t="shared" si="27"/>
        <v>11</v>
      </c>
      <c r="F840" s="375" t="s">
        <v>1285</v>
      </c>
      <c r="G840" s="373"/>
      <c r="H840" s="373">
        <v>13</v>
      </c>
      <c r="I840" s="368">
        <v>3.5</v>
      </c>
      <c r="J840" s="373">
        <v>12.7</v>
      </c>
      <c r="K840" s="368">
        <v>3.7</v>
      </c>
      <c r="L840" s="368" t="s">
        <v>1199</v>
      </c>
      <c r="M840" s="369"/>
      <c r="N840" s="368"/>
      <c r="O840" s="454"/>
    </row>
    <row r="841" spans="1:15" s="218" customFormat="1" x14ac:dyDescent="0.2">
      <c r="A841" s="368" t="str">
        <f>IF(OR(E841="00",E841=""),"",IF(OR(C841="3011.10",C841="3012.10",C841="3013.10"),"05",IF(OR(C841="3008.10",C841="3008.11"),"00",IF(C841="3003.10","07",IF(OR(G841="DBFH",G841="DBFH - BG"),"10",IF(G841="Hochschule Dual","25",IF(ISERROR(FIND("BGJ",F841)),IF(B841&gt;=99500,VLOOKUP(B841,Maske!$I$23:$J$79,2,FALSE),VLOOKUP($E841,Maske!$I$19:$J$23,2,FALSE)),"06")))))))</f>
        <v>00</v>
      </c>
      <c r="B841" s="369">
        <v>28165</v>
      </c>
      <c r="C841" s="370" t="s">
        <v>1337</v>
      </c>
      <c r="D841" s="371" t="str">
        <f t="shared" si="26"/>
        <v>1447</v>
      </c>
      <c r="E841" s="371" t="str">
        <f t="shared" si="27"/>
        <v>12</v>
      </c>
      <c r="F841" s="375" t="s">
        <v>1285</v>
      </c>
      <c r="G841" s="373"/>
      <c r="H841" s="373">
        <v>9</v>
      </c>
      <c r="I841" s="368">
        <v>2.2000000000000002</v>
      </c>
      <c r="J841" s="373">
        <v>12.7</v>
      </c>
      <c r="K841" s="368">
        <v>3</v>
      </c>
      <c r="L841" s="368" t="s">
        <v>1199</v>
      </c>
      <c r="M841" s="376"/>
      <c r="N841" s="368"/>
      <c r="O841" s="459"/>
    </row>
    <row r="842" spans="1:15" s="376" customFormat="1" x14ac:dyDescent="0.2">
      <c r="A842" s="368" t="str">
        <f>IF(OR(E842="00",E842=""),"",IF(OR(C842="3011.10",C842="3012.10",C842="3013.10"),"05",IF(OR(C842="3008.10",C842="3008.11"),"00",IF(C842="3003.10","07",IF(OR(G842="DBFH",G842="DBFH - BG"),"10",IF(G842="Hochschule Dual","25",IF(ISERROR(FIND("BGJ",F842)),IF(B842&gt;=99500,VLOOKUP(B842,Maske!$I$23:$J$79,2,FALSE),VLOOKUP($E842,Maske!$I$19:$J$23,2,FALSE)),"06")))))))</f>
        <v>00</v>
      </c>
      <c r="B842" s="369">
        <v>28165</v>
      </c>
      <c r="C842" s="370" t="s">
        <v>1349</v>
      </c>
      <c r="D842" s="371" t="str">
        <f t="shared" si="26"/>
        <v>1447</v>
      </c>
      <c r="E842" s="371" t="str">
        <f t="shared" si="27"/>
        <v>13</v>
      </c>
      <c r="F842" s="375" t="s">
        <v>1285</v>
      </c>
      <c r="G842" s="373"/>
      <c r="H842" s="373">
        <v>4</v>
      </c>
      <c r="I842" s="368">
        <v>0.9</v>
      </c>
      <c r="J842" s="373">
        <v>2.1</v>
      </c>
      <c r="K842" s="368">
        <v>0.7</v>
      </c>
      <c r="L842" s="368" t="s">
        <v>1199</v>
      </c>
      <c r="N842" s="368"/>
      <c r="O842" s="454"/>
    </row>
    <row r="843" spans="1:15" s="376" customFormat="1" x14ac:dyDescent="0.2">
      <c r="A843" s="368" t="str">
        <f>IF(OR(E843="00",E843=""),"",IF(OR(C843="3011.10",C843="3012.10",C843="3013.10"),"05",IF(OR(C843="3008.10",C843="3008.11"),"00",IF(C843="3003.10","07",IF(OR(G843="DBFH",G843="DBFH - BG"),"10",IF(G843="Hochschule Dual","25",IF(ISERROR(FIND("BGJ",F843)),IF(B843&gt;=99500,VLOOKUP(B843,Maske!$I$23:$J$79,2,FALSE),VLOOKUP($E843,Maske!$I$19:$J$23,2,FALSE)),"06")))))))</f>
        <v>00</v>
      </c>
      <c r="B843" s="369">
        <v>28160</v>
      </c>
      <c r="C843" s="370" t="s">
        <v>1327</v>
      </c>
      <c r="D843" s="371" t="str">
        <f t="shared" si="26"/>
        <v>1447</v>
      </c>
      <c r="E843" s="371" t="str">
        <f t="shared" si="27"/>
        <v>11</v>
      </c>
      <c r="F843" s="375" t="s">
        <v>1320</v>
      </c>
      <c r="G843" s="373"/>
      <c r="H843" s="373">
        <v>13</v>
      </c>
      <c r="I843" s="368">
        <v>3.5</v>
      </c>
      <c r="J843" s="373">
        <v>12.7</v>
      </c>
      <c r="K843" s="368">
        <v>3.7</v>
      </c>
      <c r="L843" s="368" t="s">
        <v>1199</v>
      </c>
      <c r="N843" s="368"/>
      <c r="O843" s="454"/>
    </row>
    <row r="844" spans="1:15" s="376" customFormat="1" x14ac:dyDescent="0.2">
      <c r="A844" s="368" t="str">
        <f>IF(OR(E844="00",E844=""),"",IF(OR(C844="3011.10",C844="3012.10",C844="3013.10"),"05",IF(OR(C844="3008.10",C844="3008.11"),"00",IF(C844="3003.10","07",IF(OR(G844="DBFH",G844="DBFH - BG"),"10",IF(G844="Hochschule Dual","25",IF(ISERROR(FIND("BGJ",F844)),IF(B844&gt;=99500,VLOOKUP(B844,Maske!$I$23:$J$79,2,FALSE),VLOOKUP($E844,Maske!$I$19:$J$23,2,FALSE)),"06")))))))</f>
        <v>00</v>
      </c>
      <c r="B844" s="369">
        <v>28167</v>
      </c>
      <c r="C844" s="370" t="s">
        <v>1338</v>
      </c>
      <c r="D844" s="371" t="str">
        <f t="shared" si="26"/>
        <v>1448</v>
      </c>
      <c r="E844" s="371" t="str">
        <f t="shared" si="27"/>
        <v>12</v>
      </c>
      <c r="F844" s="375" t="s">
        <v>2268</v>
      </c>
      <c r="G844" s="373"/>
      <c r="H844" s="373">
        <v>9</v>
      </c>
      <c r="I844" s="368">
        <v>2.2000000000000002</v>
      </c>
      <c r="J844" s="373">
        <v>12.7</v>
      </c>
      <c r="K844" s="368">
        <v>3</v>
      </c>
      <c r="L844" s="368" t="s">
        <v>1199</v>
      </c>
      <c r="M844" s="369" t="s">
        <v>2322</v>
      </c>
      <c r="N844" s="368"/>
      <c r="O844" s="454"/>
    </row>
    <row r="845" spans="1:15" s="376" customFormat="1" x14ac:dyDescent="0.2">
      <c r="A845" s="214" t="str">
        <f>IF(OR(E845="00",E845=""),"",IF(OR(C845="3011.10",C845="3012.10",C845="3013.10"),"05",IF(OR(C845="3008.10",C845="3008.11"),"00",IF(C845="3003.10","07",IF(OR(G845="DBFH",G845="DBFH - BG"),"10",IF(G845="Hochschule Dual","25",IF(ISERROR(FIND("BGJ",F845)),IF(B845&gt;=99500,VLOOKUP(B845,Maske!$I$23:$J$79,2,FALSE),VLOOKUP($E845,Maske!$I$19:$J$23,2,FALSE)),"06")))))))</f>
        <v>00</v>
      </c>
      <c r="B845" s="210">
        <v>28167</v>
      </c>
      <c r="C845" s="211" t="s">
        <v>2423</v>
      </c>
      <c r="D845" s="212" t="str">
        <f t="shared" si="26"/>
        <v>1448</v>
      </c>
      <c r="E845" s="212" t="str">
        <f t="shared" si="27"/>
        <v>13</v>
      </c>
      <c r="F845" s="349" t="s">
        <v>2268</v>
      </c>
      <c r="G845" s="215"/>
      <c r="H845" s="215">
        <v>4</v>
      </c>
      <c r="I845" s="214">
        <v>0.9</v>
      </c>
      <c r="J845" s="215">
        <v>2.1</v>
      </c>
      <c r="K845" s="214">
        <v>0.7</v>
      </c>
      <c r="L845" s="214" t="s">
        <v>1199</v>
      </c>
      <c r="M845" s="210" t="s">
        <v>2322</v>
      </c>
      <c r="N845" s="214"/>
      <c r="O845" s="454"/>
    </row>
    <row r="846" spans="1:15" s="376" customFormat="1" x14ac:dyDescent="0.2">
      <c r="A846" s="368" t="str">
        <f>IF(OR(E846="00",E846=""),"",IF(OR(C846="3011.10",C846="3012.10",C846="3013.10"),"05",IF(OR(C846="3008.10",C846="3008.11"),"00",IF(C846="3003.10","07",IF(OR(G846="DBFH",G846="DBFH - BG"),"10",IF(G846="Hochschule Dual","25",IF(ISERROR(FIND("BGJ",F846)),IF(B846&gt;=99500,VLOOKUP(B846,Maske!$I$23:$J$79,2,FALSE),VLOOKUP($E846,Maske!$I$19:$J$23,2,FALSE)),"06")))))))</f>
        <v>00</v>
      </c>
      <c r="B846" s="369">
        <v>28160</v>
      </c>
      <c r="C846" s="370" t="s">
        <v>1339</v>
      </c>
      <c r="D846" s="371" t="str">
        <f t="shared" si="26"/>
        <v>1449</v>
      </c>
      <c r="E846" s="371" t="str">
        <f t="shared" si="27"/>
        <v>12</v>
      </c>
      <c r="F846" s="375" t="s">
        <v>1320</v>
      </c>
      <c r="G846" s="373"/>
      <c r="H846" s="373">
        <v>9</v>
      </c>
      <c r="I846" s="368">
        <v>2.2000000000000002</v>
      </c>
      <c r="J846" s="373">
        <v>12.7</v>
      </c>
      <c r="K846" s="368">
        <v>4.5</v>
      </c>
      <c r="L846" s="368" t="s">
        <v>1199</v>
      </c>
      <c r="N846" s="368"/>
      <c r="O846" s="454"/>
    </row>
    <row r="847" spans="1:15" s="376" customFormat="1" x14ac:dyDescent="0.2">
      <c r="A847" s="368" t="str">
        <f>IF(OR(E847="00",E847=""),"",IF(OR(C847="3011.10",C847="3012.10",C847="3013.10"),"05",IF(OR(C847="3008.10",C847="3008.11"),"00",IF(C847="3003.10","07",IF(OR(G847="DBFH",G847="DBFH - BG"),"10",IF(G847="Hochschule Dual","25",IF(ISERROR(FIND("BGJ",F847)),IF(B847&gt;=99500,VLOOKUP(B847,Maske!$I$23:$J$79,2,FALSE),VLOOKUP($E847,Maske!$I$19:$J$23,2,FALSE)),"06")))))))</f>
        <v>00</v>
      </c>
      <c r="B847" s="369">
        <v>28160</v>
      </c>
      <c r="C847" s="370" t="s">
        <v>1350</v>
      </c>
      <c r="D847" s="371" t="str">
        <f t="shared" si="26"/>
        <v>1449</v>
      </c>
      <c r="E847" s="371" t="str">
        <f t="shared" si="27"/>
        <v>13</v>
      </c>
      <c r="F847" s="375" t="s">
        <v>1320</v>
      </c>
      <c r="G847" s="373"/>
      <c r="H847" s="373">
        <v>4</v>
      </c>
      <c r="I847" s="368">
        <v>0.9</v>
      </c>
      <c r="J847" s="373">
        <v>2.1</v>
      </c>
      <c r="K847" s="368">
        <v>0.7</v>
      </c>
      <c r="L847" s="368" t="s">
        <v>1199</v>
      </c>
      <c r="N847" s="368"/>
      <c r="O847" s="454"/>
    </row>
    <row r="848" spans="1:15" s="376" customFormat="1" x14ac:dyDescent="0.2">
      <c r="A848" s="368" t="str">
        <f>IF(OR(E848="00",E848=""),"",IF(OR(C848="3011.10",C848="3012.10",C848="3013.10"),"05",IF(OR(C848="3008.10",C848="3008.11"),"00",IF(C848="3003.10","07",IF(OR(G848="DBFH",G848="DBFH - BG"),"10",IF(G848="Hochschule Dual","25",IF(ISERROR(FIND("BGJ",F848)),IF(B848&gt;=99500,VLOOKUP(B848,Maske!$I$23:$J$79,2,FALSE),VLOOKUP($E848,Maske!$I$19:$J$23,2,FALSE)),"06")))))))</f>
        <v>00</v>
      </c>
      <c r="B848" s="369">
        <v>28148</v>
      </c>
      <c r="C848" s="370" t="s">
        <v>1339</v>
      </c>
      <c r="D848" s="371" t="str">
        <f t="shared" si="26"/>
        <v>1449</v>
      </c>
      <c r="E848" s="371" t="str">
        <f t="shared" si="27"/>
        <v>12</v>
      </c>
      <c r="F848" s="375" t="s">
        <v>765</v>
      </c>
      <c r="G848" s="373"/>
      <c r="H848" s="373">
        <v>9</v>
      </c>
      <c r="I848" s="368">
        <v>2.2000000000000002</v>
      </c>
      <c r="J848" s="373">
        <v>12.7</v>
      </c>
      <c r="K848" s="368">
        <v>4.5</v>
      </c>
      <c r="L848" s="368" t="s">
        <v>1199</v>
      </c>
      <c r="N848" s="368"/>
      <c r="O848" s="454"/>
    </row>
    <row r="849" spans="1:15" s="376" customFormat="1" x14ac:dyDescent="0.2">
      <c r="A849" s="368" t="str">
        <f>IF(OR(E849="00",E849=""),"",IF(OR(C849="3011.10",C849="3012.10",C849="3013.10"),"05",IF(OR(C849="3008.10",C849="3008.11"),"00",IF(C849="3003.10","07",IF(OR(G849="DBFH",G849="DBFH - BG"),"10",IF(G849="Hochschule Dual","25",IF(ISERROR(FIND("BGJ",F849)),IF(B849&gt;=99500,VLOOKUP(B849,Maske!$I$23:$J$79,2,FALSE),VLOOKUP($E849,Maske!$I$19:$J$23,2,FALSE)),"06")))))))</f>
        <v>00</v>
      </c>
      <c r="B849" s="369">
        <v>28148</v>
      </c>
      <c r="C849" s="370" t="s">
        <v>1350</v>
      </c>
      <c r="D849" s="371" t="str">
        <f t="shared" si="26"/>
        <v>1449</v>
      </c>
      <c r="E849" s="371" t="str">
        <f t="shared" si="27"/>
        <v>13</v>
      </c>
      <c r="F849" s="375" t="s">
        <v>765</v>
      </c>
      <c r="G849" s="373"/>
      <c r="H849" s="373">
        <v>4</v>
      </c>
      <c r="I849" s="368">
        <v>0.9</v>
      </c>
      <c r="J849" s="373">
        <v>2.1</v>
      </c>
      <c r="K849" s="368">
        <v>0.7</v>
      </c>
      <c r="L849" s="368" t="s">
        <v>1199</v>
      </c>
      <c r="N849" s="368"/>
      <c r="O849" s="454"/>
    </row>
    <row r="850" spans="1:15" s="376" customFormat="1" x14ac:dyDescent="0.2">
      <c r="A850" s="368" t="str">
        <f>IF(OR(E850="00",E850=""),"",IF(OR(C850="3011.10",C850="3012.10",C850="3013.10"),"05",IF(OR(C850="3008.10",C850="3008.11"),"00",IF(C850="3003.10","07",IF(OR(G850="DBFH",G850="DBFH - BG"),"10",IF(G850="Hochschule Dual","25",IF(ISERROR(FIND("BGJ",F850)),IF(B850&gt;=99500,VLOOKUP(B850,Maske!$I$23:$J$79,2,FALSE),VLOOKUP($E850,Maske!$I$19:$J$23,2,FALSE)),"06")))))))</f>
        <v>10</v>
      </c>
      <c r="B850" s="369">
        <v>28150</v>
      </c>
      <c r="C850" s="370" t="s">
        <v>1242</v>
      </c>
      <c r="D850" s="371" t="str">
        <f t="shared" si="26"/>
        <v>1450</v>
      </c>
      <c r="E850" s="371" t="str">
        <f t="shared" si="27"/>
        <v>10</v>
      </c>
      <c r="F850" s="372" t="s">
        <v>1323</v>
      </c>
      <c r="G850" s="368" t="s">
        <v>1013</v>
      </c>
      <c r="H850" s="373">
        <v>18</v>
      </c>
      <c r="I850" s="368">
        <v>6</v>
      </c>
      <c r="J850" s="373">
        <v>18.7</v>
      </c>
      <c r="K850" s="368">
        <v>6.7</v>
      </c>
      <c r="L850" s="368" t="s">
        <v>1199</v>
      </c>
      <c r="M850" s="369"/>
      <c r="N850" s="368" t="s">
        <v>1013</v>
      </c>
      <c r="O850" s="454"/>
    </row>
    <row r="851" spans="1:15" s="376" customFormat="1" x14ac:dyDescent="0.2">
      <c r="A851" s="368" t="str">
        <f>IF(OR(E851="00",E851=""),"",IF(OR(C851="3011.10",C851="3012.10",C851="3013.10"),"05",IF(OR(C851="3008.10",C851="3008.11"),"00",IF(C851="3003.10","07",IF(OR(G851="DBFH",G851="DBFH - BG"),"10",IF(G851="Hochschule Dual","25",IF(ISERROR(FIND("BGJ",F851)),IF(B851&gt;=99500,VLOOKUP(B851,Maske!$I$23:$J$79,2,FALSE),VLOOKUP($E851,Maske!$I$19:$J$23,2,FALSE)),"06")))))))</f>
        <v>10</v>
      </c>
      <c r="B851" s="369">
        <v>28150</v>
      </c>
      <c r="C851" s="370" t="s">
        <v>464</v>
      </c>
      <c r="D851" s="371" t="str">
        <f t="shared" si="26"/>
        <v>1450</v>
      </c>
      <c r="E851" s="371" t="str">
        <f t="shared" si="27"/>
        <v>11</v>
      </c>
      <c r="F851" s="372" t="s">
        <v>1323</v>
      </c>
      <c r="G851" s="368" t="s">
        <v>1013</v>
      </c>
      <c r="H851" s="368">
        <v>18</v>
      </c>
      <c r="I851" s="368">
        <v>5</v>
      </c>
      <c r="J851" s="368">
        <v>18.7</v>
      </c>
      <c r="K851" s="368">
        <v>4.5999999999999996</v>
      </c>
      <c r="L851" s="368" t="s">
        <v>1199</v>
      </c>
      <c r="M851" s="369"/>
      <c r="N851" s="368" t="s">
        <v>1013</v>
      </c>
      <c r="O851" s="454"/>
    </row>
    <row r="852" spans="1:15" s="376" customFormat="1" x14ac:dyDescent="0.2">
      <c r="A852" s="368" t="str">
        <f>IF(OR(E852="00",E852=""),"",IF(OR(C852="3011.10",C852="3012.10",C852="3013.10"),"05",IF(OR(C852="3008.10",C852="3008.11"),"00",IF(C852="3003.10","07",IF(OR(G852="DBFH",G852="DBFH - BG"),"10",IF(G852="Hochschule Dual","25",IF(ISERROR(FIND("BGJ",F852)),IF(B852&gt;=99500,VLOOKUP(B852,Maske!$I$23:$J$79,2,FALSE),VLOOKUP($E852,Maske!$I$19:$J$23,2,FALSE)),"06")))))))</f>
        <v>10</v>
      </c>
      <c r="B852" s="369">
        <v>28150</v>
      </c>
      <c r="C852" s="370" t="s">
        <v>503</v>
      </c>
      <c r="D852" s="371" t="str">
        <f t="shared" si="26"/>
        <v>1450</v>
      </c>
      <c r="E852" s="371" t="str">
        <f t="shared" si="27"/>
        <v>12</v>
      </c>
      <c r="F852" s="372" t="s">
        <v>1323</v>
      </c>
      <c r="G852" s="368" t="s">
        <v>1013</v>
      </c>
      <c r="H852" s="368">
        <v>8.1999999999999993</v>
      </c>
      <c r="I852" s="368">
        <v>1.8</v>
      </c>
      <c r="J852" s="368">
        <v>7.3</v>
      </c>
      <c r="K852" s="368">
        <v>1.7</v>
      </c>
      <c r="L852" s="368" t="s">
        <v>1199</v>
      </c>
      <c r="M852" s="369"/>
      <c r="N852" s="368" t="s">
        <v>1013</v>
      </c>
      <c r="O852" s="454"/>
    </row>
    <row r="853" spans="1:15" s="376" customFormat="1" x14ac:dyDescent="0.2">
      <c r="A853" s="368" t="str">
        <f>IF(OR(E853="00",E853=""),"",IF(OR(C853="3011.10",C853="3012.10",C853="3013.10"),"05",IF(OR(C853="3008.10",C853="3008.11"),"00",IF(C853="3003.10","07",IF(OR(G853="DBFH",G853="DBFH - BG"),"10",IF(G853="Hochschule Dual","25",IF(ISERROR(FIND("BGJ",F853)),IF(B853&gt;=99500,VLOOKUP(B853,Maske!$I$23:$J$79,2,FALSE),VLOOKUP($E853,Maske!$I$19:$J$23,2,FALSE)),"06")))))))</f>
        <v>10</v>
      </c>
      <c r="B853" s="369">
        <v>28149</v>
      </c>
      <c r="C853" s="370" t="s">
        <v>1242</v>
      </c>
      <c r="D853" s="371" t="str">
        <f t="shared" si="26"/>
        <v>1450</v>
      </c>
      <c r="E853" s="371" t="str">
        <f t="shared" si="27"/>
        <v>10</v>
      </c>
      <c r="F853" s="372" t="s">
        <v>1318</v>
      </c>
      <c r="G853" s="368" t="s">
        <v>1013</v>
      </c>
      <c r="H853" s="373">
        <v>18</v>
      </c>
      <c r="I853" s="368">
        <v>6</v>
      </c>
      <c r="J853" s="373">
        <v>18.7</v>
      </c>
      <c r="K853" s="368">
        <v>6.7</v>
      </c>
      <c r="L853" s="368" t="s">
        <v>1199</v>
      </c>
      <c r="M853" s="369"/>
      <c r="N853" s="368" t="s">
        <v>1013</v>
      </c>
      <c r="O853" s="454"/>
    </row>
    <row r="854" spans="1:15" s="376" customFormat="1" x14ac:dyDescent="0.2">
      <c r="A854" s="368" t="str">
        <f>IF(OR(E854="00",E854=""),"",IF(OR(C854="3011.10",C854="3012.10",C854="3013.10"),"05",IF(OR(C854="3008.10",C854="3008.11"),"00",IF(C854="3003.10","07",IF(OR(G854="DBFH",G854="DBFH - BG"),"10",IF(G854="Hochschule Dual","25",IF(ISERROR(FIND("BGJ",F854)),IF(B854&gt;=99500,VLOOKUP(B854,Maske!$I$23:$J$79,2,FALSE),VLOOKUP($E854,Maske!$I$19:$J$23,2,FALSE)),"06")))))))</f>
        <v>10</v>
      </c>
      <c r="B854" s="369">
        <v>28149</v>
      </c>
      <c r="C854" s="370" t="s">
        <v>464</v>
      </c>
      <c r="D854" s="371" t="str">
        <f t="shared" si="26"/>
        <v>1450</v>
      </c>
      <c r="E854" s="371" t="str">
        <f t="shared" si="27"/>
        <v>11</v>
      </c>
      <c r="F854" s="372" t="s">
        <v>1318</v>
      </c>
      <c r="G854" s="368" t="s">
        <v>1013</v>
      </c>
      <c r="H854" s="368">
        <v>18</v>
      </c>
      <c r="I854" s="368">
        <v>5</v>
      </c>
      <c r="J854" s="368">
        <v>18.7</v>
      </c>
      <c r="K854" s="368">
        <v>4.5999999999999996</v>
      </c>
      <c r="L854" s="368" t="s">
        <v>1199</v>
      </c>
      <c r="M854" s="369"/>
      <c r="N854" s="368" t="s">
        <v>1013</v>
      </c>
      <c r="O854" s="454"/>
    </row>
    <row r="855" spans="1:15" s="376" customFormat="1" x14ac:dyDescent="0.2">
      <c r="A855" s="368" t="str">
        <f>IF(OR(E855="00",E855=""),"",IF(OR(C855="3011.10",C855="3012.10",C855="3013.10"),"05",IF(OR(C855="3008.10",C855="3008.11"),"00",IF(C855="3003.10","07",IF(OR(G855="DBFH",G855="DBFH - BG"),"10",IF(G855="Hochschule Dual","25",IF(ISERROR(FIND("BGJ",F855)),IF(B855&gt;=99500,VLOOKUP(B855,Maske!$I$23:$J$79,2,FALSE),VLOOKUP($E855,Maske!$I$19:$J$23,2,FALSE)),"06")))))))</f>
        <v>10</v>
      </c>
      <c r="B855" s="369">
        <v>28149</v>
      </c>
      <c r="C855" s="370" t="s">
        <v>503</v>
      </c>
      <c r="D855" s="371" t="str">
        <f t="shared" si="26"/>
        <v>1450</v>
      </c>
      <c r="E855" s="371" t="str">
        <f t="shared" si="27"/>
        <v>12</v>
      </c>
      <c r="F855" s="372" t="s">
        <v>1318</v>
      </c>
      <c r="G855" s="368" t="s">
        <v>1013</v>
      </c>
      <c r="H855" s="368">
        <v>8.1999999999999993</v>
      </c>
      <c r="I855" s="368">
        <v>1.8</v>
      </c>
      <c r="J855" s="368">
        <v>7.3</v>
      </c>
      <c r="K855" s="368">
        <v>1.7</v>
      </c>
      <c r="L855" s="368" t="s">
        <v>1199</v>
      </c>
      <c r="M855" s="369"/>
      <c r="N855" s="368" t="s">
        <v>1013</v>
      </c>
      <c r="O855" s="454"/>
    </row>
    <row r="856" spans="1:15" s="376" customFormat="1" x14ac:dyDescent="0.2">
      <c r="A856" s="368" t="str">
        <f>IF(OR(E856="00",E856=""),"",IF(OR(C856="3011.10",C856="3012.10",C856="3013.10"),"05",IF(OR(C856="3008.10",C856="3008.11"),"00",IF(C856="3003.10","07",IF(OR(G856="DBFH",G856="DBFH - BG"),"10",IF(G856="Hochschule Dual","25",IF(ISERROR(FIND("BGJ",F856)),IF(B856&gt;=99500,VLOOKUP(B856,Maske!$I$23:$J$79,2,FALSE),VLOOKUP($E856,Maske!$I$19:$J$23,2,FALSE)),"06")))))))</f>
        <v>00</v>
      </c>
      <c r="B856" s="369">
        <v>28150</v>
      </c>
      <c r="C856" s="370" t="s">
        <v>86</v>
      </c>
      <c r="D856" s="371" t="str">
        <f t="shared" si="26"/>
        <v>1451</v>
      </c>
      <c r="E856" s="371" t="str">
        <f t="shared" si="27"/>
        <v>10</v>
      </c>
      <c r="F856" s="372" t="s">
        <v>1323</v>
      </c>
      <c r="G856" s="373" t="s">
        <v>1958</v>
      </c>
      <c r="H856" s="373"/>
      <c r="I856" s="368"/>
      <c r="J856" s="373">
        <v>12.7</v>
      </c>
      <c r="K856" s="368">
        <v>3.7</v>
      </c>
      <c r="L856" s="368" t="s">
        <v>1199</v>
      </c>
      <c r="M856" s="369"/>
      <c r="N856" s="368" t="s">
        <v>1834</v>
      </c>
      <c r="O856" s="454"/>
    </row>
    <row r="857" spans="1:15" s="469" customFormat="1" x14ac:dyDescent="0.2">
      <c r="A857" s="368" t="str">
        <f>IF(OR(E857="00",E857=""),"",IF(OR(C857="3011.10",C857="3012.10",C857="3013.10"),"05",IF(OR(C857="3008.10",C857="3008.11"),"00",IF(C857="3003.10","07",IF(OR(G857="DBFH",G857="DBFH - BG"),"10",IF(G857="Hochschule Dual","25",IF(ISERROR(FIND("BGJ",F857)),IF(B857&gt;=99500,VLOOKUP(B857,Maske!$I$23:$J$79,2,FALSE),VLOOKUP($E857,Maske!$I$19:$J$23,2,FALSE)),"06")))))))</f>
        <v>00</v>
      </c>
      <c r="B857" s="369">
        <v>28150</v>
      </c>
      <c r="C857" s="370" t="s">
        <v>1136</v>
      </c>
      <c r="D857" s="371" t="str">
        <f t="shared" si="26"/>
        <v>1451</v>
      </c>
      <c r="E857" s="371" t="str">
        <f t="shared" si="27"/>
        <v>10</v>
      </c>
      <c r="F857" s="372" t="s">
        <v>1323</v>
      </c>
      <c r="G857" s="373" t="s">
        <v>1958</v>
      </c>
      <c r="H857" s="373"/>
      <c r="I857" s="368"/>
      <c r="J857" s="373">
        <v>12.7</v>
      </c>
      <c r="K857" s="368">
        <v>7.4</v>
      </c>
      <c r="L857" s="368" t="s">
        <v>1199</v>
      </c>
      <c r="M857" s="369"/>
      <c r="N857" s="368" t="s">
        <v>1835</v>
      </c>
      <c r="O857" s="467"/>
    </row>
    <row r="858" spans="1:15" s="468" customFormat="1" ht="12" customHeight="1" x14ac:dyDescent="0.2">
      <c r="A858" s="368" t="str">
        <f>IF(OR(E858="00",E858=""),"",IF(OR(C858="3011.10",C858="3012.10",C858="3013.10"),"05",IF(OR(C858="3008.10",C858="3008.11"),"00",IF(C858="3003.10","07",IF(OR(G858="DBFH",G858="DBFH - BG"),"10",IF(G858="Hochschule Dual","25",IF(ISERROR(FIND("BGJ",F858)),IF(B858&gt;=99500,VLOOKUP(B858,Maske!$I$23:$J$79,2,FALSE),VLOOKUP($E858,Maske!$I$19:$J$23,2,FALSE)),"06")))))))</f>
        <v>00</v>
      </c>
      <c r="B858" s="369">
        <v>28150</v>
      </c>
      <c r="C858" s="370" t="s">
        <v>87</v>
      </c>
      <c r="D858" s="371" t="str">
        <f t="shared" si="26"/>
        <v>1451</v>
      </c>
      <c r="E858" s="371" t="str">
        <f t="shared" si="27"/>
        <v>11</v>
      </c>
      <c r="F858" s="372" t="s">
        <v>1323</v>
      </c>
      <c r="G858" s="373" t="s">
        <v>1958</v>
      </c>
      <c r="H858" s="373"/>
      <c r="I858" s="368"/>
      <c r="J858" s="373">
        <v>12.7</v>
      </c>
      <c r="K858" s="368">
        <v>3.7</v>
      </c>
      <c r="L858" s="368" t="s">
        <v>1199</v>
      </c>
      <c r="M858" s="369"/>
      <c r="N858" s="368" t="s">
        <v>1834</v>
      </c>
      <c r="O858" s="467"/>
    </row>
    <row r="859" spans="1:15" ht="12" customHeight="1" x14ac:dyDescent="0.2">
      <c r="A859" s="368" t="str">
        <f>IF(OR(E859="00",E859=""),"",IF(OR(C859="3011.10",C859="3012.10",C859="3013.10"),"05",IF(OR(C859="3008.10",C859="3008.11"),"00",IF(C859="3003.10","07",IF(OR(G859="DBFH",G859="DBFH - BG"),"10",IF(G859="Hochschule Dual","25",IF(ISERROR(FIND("BGJ",F859)),IF(B859&gt;=99500,VLOOKUP(B859,Maske!$I$23:$J$79,2,FALSE),VLOOKUP($E859,Maske!$I$19:$J$23,2,FALSE)),"06")))))))</f>
        <v>00</v>
      </c>
      <c r="B859" s="369">
        <v>28150</v>
      </c>
      <c r="C859" s="370" t="s">
        <v>1135</v>
      </c>
      <c r="D859" s="371" t="str">
        <f t="shared" si="26"/>
        <v>1451</v>
      </c>
      <c r="E859" s="371" t="str">
        <f t="shared" si="27"/>
        <v>11</v>
      </c>
      <c r="F859" s="372" t="s">
        <v>1323</v>
      </c>
      <c r="G859" s="373" t="s">
        <v>1958</v>
      </c>
      <c r="H859" s="373"/>
      <c r="I859" s="368"/>
      <c r="J859" s="373">
        <v>12.7</v>
      </c>
      <c r="K859" s="368">
        <v>7.4</v>
      </c>
      <c r="L859" s="368" t="s">
        <v>1199</v>
      </c>
      <c r="M859" s="369"/>
      <c r="N859" s="368" t="s">
        <v>1835</v>
      </c>
      <c r="O859" s="454"/>
    </row>
    <row r="860" spans="1:15" s="473" customFormat="1" ht="12" customHeight="1" x14ac:dyDescent="0.2">
      <c r="A860" s="368" t="str">
        <f>IF(OR(E860="00",E860=""),"",IF(OR(C860="3011.10",C860="3012.10",C860="3013.10"),"05",IF(OR(C860="3008.10",C860="3008.11"),"00",IF(C860="3003.10","07",IF(OR(G860="DBFH",G860="DBFH - BG"),"10",IF(G860="Hochschule Dual","25",IF(ISERROR(FIND("BGJ",F860)),IF(B860&gt;=99500,VLOOKUP(B860,Maske!$I$23:$J$79,2,FALSE),VLOOKUP($E860,Maske!$I$19:$J$23,2,FALSE)),"06")))))))</f>
        <v>00</v>
      </c>
      <c r="B860" s="369">
        <v>28150</v>
      </c>
      <c r="C860" s="370" t="s">
        <v>88</v>
      </c>
      <c r="D860" s="371" t="str">
        <f t="shared" si="26"/>
        <v>1451</v>
      </c>
      <c r="E860" s="371" t="str">
        <f t="shared" si="27"/>
        <v>12</v>
      </c>
      <c r="F860" s="372" t="s">
        <v>1323</v>
      </c>
      <c r="G860" s="373" t="s">
        <v>1958</v>
      </c>
      <c r="H860" s="373"/>
      <c r="I860" s="368"/>
      <c r="J860" s="373">
        <v>6.3</v>
      </c>
      <c r="K860" s="368">
        <v>1.9</v>
      </c>
      <c r="L860" s="368" t="s">
        <v>1199</v>
      </c>
      <c r="M860" s="369"/>
      <c r="N860" s="368" t="s">
        <v>1834</v>
      </c>
      <c r="O860" s="472"/>
    </row>
    <row r="861" spans="1:15" ht="12" customHeight="1" x14ac:dyDescent="0.2">
      <c r="A861" s="368" t="str">
        <f>IF(OR(E861="00",E861=""),"",IF(OR(C861="3011.10",C861="3012.10",C861="3013.10"),"05",IF(OR(C861="3008.10",C861="3008.11"),"00",IF(C861="3003.10","07",IF(OR(G861="DBFH",G861="DBFH - BG"),"10",IF(G861="Hochschule Dual","25",IF(ISERROR(FIND("BGJ",F861)),IF(B861&gt;=99500,VLOOKUP(B861,Maske!$I$23:$J$79,2,FALSE),VLOOKUP($E861,Maske!$I$19:$J$23,2,FALSE)),"06")))))))</f>
        <v>00</v>
      </c>
      <c r="B861" s="369">
        <v>28150</v>
      </c>
      <c r="C861" s="370" t="s">
        <v>1137</v>
      </c>
      <c r="D861" s="371" t="str">
        <f t="shared" si="26"/>
        <v>1451</v>
      </c>
      <c r="E861" s="371" t="str">
        <f t="shared" si="27"/>
        <v>12</v>
      </c>
      <c r="F861" s="372" t="s">
        <v>1323</v>
      </c>
      <c r="G861" s="373" t="s">
        <v>1958</v>
      </c>
      <c r="H861" s="373"/>
      <c r="I861" s="368"/>
      <c r="J861" s="373">
        <v>6.3</v>
      </c>
      <c r="K861" s="368">
        <v>3.7</v>
      </c>
      <c r="L861" s="368" t="s">
        <v>1199</v>
      </c>
      <c r="M861" s="369"/>
      <c r="N861" s="368" t="s">
        <v>1835</v>
      </c>
      <c r="O861" s="454"/>
    </row>
    <row r="862" spans="1:15" ht="12" customHeight="1" x14ac:dyDescent="0.2">
      <c r="A862" s="368" t="str">
        <f>IF(OR(E862="00",E862=""),"",IF(OR(C862="3011.10",C862="3012.10",C862="3013.10"),"05",IF(OR(C862="3008.10",C862="3008.11"),"00",IF(C862="3003.10","07",IF(OR(G862="DBFH",G862="DBFH - BG"),"10",IF(G862="Hochschule Dual","25",IF(ISERROR(FIND("BGJ",F862)),IF(B862&gt;=99500,VLOOKUP(B862,Maske!$I$23:$J$79,2,FALSE),VLOOKUP($E862,Maske!$I$19:$J$23,2,FALSE)),"06")))))))</f>
        <v>00</v>
      </c>
      <c r="B862" s="369">
        <v>28149</v>
      </c>
      <c r="C862" s="370" t="s">
        <v>86</v>
      </c>
      <c r="D862" s="371" t="str">
        <f t="shared" si="26"/>
        <v>1451</v>
      </c>
      <c r="E862" s="371" t="str">
        <f t="shared" si="27"/>
        <v>10</v>
      </c>
      <c r="F862" s="372" t="s">
        <v>1318</v>
      </c>
      <c r="G862" s="373" t="s">
        <v>1958</v>
      </c>
      <c r="H862" s="373"/>
      <c r="I862" s="368"/>
      <c r="J862" s="373">
        <v>12.7</v>
      </c>
      <c r="K862" s="368">
        <v>3.7</v>
      </c>
      <c r="L862" s="368" t="s">
        <v>1199</v>
      </c>
      <c r="M862" s="369"/>
      <c r="N862" s="368" t="s">
        <v>1834</v>
      </c>
      <c r="O862" s="454"/>
    </row>
    <row r="863" spans="1:15" ht="12" customHeight="1" x14ac:dyDescent="0.2">
      <c r="A863" s="368" t="str">
        <f>IF(OR(E863="00",E863=""),"",IF(OR(C863="3011.10",C863="3012.10",C863="3013.10"),"05",IF(OR(C863="3008.10",C863="3008.11"),"00",IF(C863="3003.10","07",IF(OR(G863="DBFH",G863="DBFH - BG"),"10",IF(G863="Hochschule Dual","25",IF(ISERROR(FIND("BGJ",F863)),IF(B863&gt;=99500,VLOOKUP(B863,Maske!$I$23:$J$79,2,FALSE),VLOOKUP($E863,Maske!$I$19:$J$23,2,FALSE)),"06")))))))</f>
        <v>00</v>
      </c>
      <c r="B863" s="369">
        <v>28149</v>
      </c>
      <c r="C863" s="370" t="s">
        <v>1136</v>
      </c>
      <c r="D863" s="371" t="str">
        <f t="shared" si="26"/>
        <v>1451</v>
      </c>
      <c r="E863" s="371" t="str">
        <f t="shared" si="27"/>
        <v>10</v>
      </c>
      <c r="F863" s="372" t="s">
        <v>1318</v>
      </c>
      <c r="G863" s="373" t="s">
        <v>1958</v>
      </c>
      <c r="H863" s="373"/>
      <c r="I863" s="368"/>
      <c r="J863" s="373">
        <v>12.7</v>
      </c>
      <c r="K863" s="368">
        <v>7.4</v>
      </c>
      <c r="L863" s="368" t="s">
        <v>1199</v>
      </c>
      <c r="M863" s="369"/>
      <c r="N863" s="368" t="s">
        <v>1835</v>
      </c>
      <c r="O863" s="454"/>
    </row>
    <row r="864" spans="1:15" ht="13.15" customHeight="1" x14ac:dyDescent="0.2">
      <c r="A864" s="368" t="str">
        <f>IF(OR(E864="00",E864=""),"",IF(OR(C864="3011.10",C864="3012.10",C864="3013.10"),"05",IF(OR(C864="3008.10",C864="3008.11"),"00",IF(C864="3003.10","07",IF(OR(G864="DBFH",G864="DBFH - BG"),"10",IF(G864="Hochschule Dual","25",IF(ISERROR(FIND("BGJ",F864)),IF(B864&gt;=99500,VLOOKUP(B864,Maske!$I$23:$J$79,2,FALSE),VLOOKUP($E864,Maske!$I$19:$J$23,2,FALSE)),"06")))))))</f>
        <v>00</v>
      </c>
      <c r="B864" s="369">
        <v>28149</v>
      </c>
      <c r="C864" s="370" t="s">
        <v>87</v>
      </c>
      <c r="D864" s="371" t="str">
        <f t="shared" si="26"/>
        <v>1451</v>
      </c>
      <c r="E864" s="371" t="str">
        <f t="shared" si="27"/>
        <v>11</v>
      </c>
      <c r="F864" s="372" t="s">
        <v>1318</v>
      </c>
      <c r="G864" s="373" t="s">
        <v>1958</v>
      </c>
      <c r="H864" s="368"/>
      <c r="I864" s="368"/>
      <c r="J864" s="373">
        <v>12.7</v>
      </c>
      <c r="K864" s="368">
        <v>3.7</v>
      </c>
      <c r="L864" s="368" t="s">
        <v>1199</v>
      </c>
      <c r="M864" s="369"/>
      <c r="N864" s="368" t="s">
        <v>1834</v>
      </c>
      <c r="O864" s="454"/>
    </row>
    <row r="865" spans="1:15" ht="13.15" customHeight="1" x14ac:dyDescent="0.2">
      <c r="A865" s="368" t="str">
        <f>IF(OR(E865="00",E865=""),"",IF(OR(C865="3011.10",C865="3012.10",C865="3013.10"),"05",IF(OR(C865="3008.10",C865="3008.11"),"00",IF(C865="3003.10","07",IF(OR(G865="DBFH",G865="DBFH - BG"),"10",IF(G865="Hochschule Dual","25",IF(ISERROR(FIND("BGJ",F865)),IF(B865&gt;=99500,VLOOKUP(B865,Maske!$I$23:$J$79,2,FALSE),VLOOKUP($E865,Maske!$I$19:$J$23,2,FALSE)),"06")))))))</f>
        <v>00</v>
      </c>
      <c r="B865" s="369">
        <v>28149</v>
      </c>
      <c r="C865" s="370" t="s">
        <v>1135</v>
      </c>
      <c r="D865" s="371" t="str">
        <f t="shared" si="26"/>
        <v>1451</v>
      </c>
      <c r="E865" s="371" t="str">
        <f t="shared" si="27"/>
        <v>11</v>
      </c>
      <c r="F865" s="372" t="s">
        <v>1318</v>
      </c>
      <c r="G865" s="373" t="s">
        <v>1958</v>
      </c>
      <c r="H865" s="368"/>
      <c r="I865" s="368"/>
      <c r="J865" s="373">
        <v>12.7</v>
      </c>
      <c r="K865" s="368">
        <v>7.4</v>
      </c>
      <c r="L865" s="368" t="s">
        <v>1199</v>
      </c>
      <c r="M865" s="369"/>
      <c r="N865" s="368" t="s">
        <v>1835</v>
      </c>
      <c r="O865" s="454"/>
    </row>
    <row r="866" spans="1:15" ht="13.15" customHeight="1" x14ac:dyDescent="0.2">
      <c r="A866" s="368" t="str">
        <f>IF(OR(E866="00",E866=""),"",IF(OR(C866="3011.10",C866="3012.10",C866="3013.10"),"05",IF(OR(C866="3008.10",C866="3008.11"),"00",IF(C866="3003.10","07",IF(OR(G866="DBFH",G866="DBFH - BG"),"10",IF(G866="Hochschule Dual","25",IF(ISERROR(FIND("BGJ",F866)),IF(B866&gt;=99500,VLOOKUP(B866,Maske!$I$23:$J$79,2,FALSE),VLOOKUP($E866,Maske!$I$19:$J$23,2,FALSE)),"06")))))))</f>
        <v>00</v>
      </c>
      <c r="B866" s="369">
        <v>28149</v>
      </c>
      <c r="C866" s="370" t="s">
        <v>88</v>
      </c>
      <c r="D866" s="371" t="str">
        <f t="shared" si="26"/>
        <v>1451</v>
      </c>
      <c r="E866" s="371" t="str">
        <f t="shared" si="27"/>
        <v>12</v>
      </c>
      <c r="F866" s="372" t="s">
        <v>1318</v>
      </c>
      <c r="G866" s="373" t="s">
        <v>1958</v>
      </c>
      <c r="H866" s="368"/>
      <c r="I866" s="368"/>
      <c r="J866" s="373">
        <v>6.3</v>
      </c>
      <c r="K866" s="368">
        <v>1.9</v>
      </c>
      <c r="L866" s="368" t="s">
        <v>1199</v>
      </c>
      <c r="M866" s="369"/>
      <c r="N866" s="368" t="s">
        <v>1834</v>
      </c>
      <c r="O866" s="454"/>
    </row>
    <row r="867" spans="1:15" ht="12" customHeight="1" x14ac:dyDescent="0.2">
      <c r="A867" s="368" t="str">
        <f>IF(OR(E867="00",E867=""),"",IF(OR(C867="3011.10",C867="3012.10",C867="3013.10"),"05",IF(OR(C867="3008.10",C867="3008.11"),"00",IF(C867="3003.10","07",IF(OR(G867="DBFH",G867="DBFH - BG"),"10",IF(G867="Hochschule Dual","25",IF(ISERROR(FIND("BGJ",F867)),IF(B867&gt;=99500,VLOOKUP(B867,Maske!$I$23:$J$79,2,FALSE),VLOOKUP($E867,Maske!$I$19:$J$23,2,FALSE)),"06")))))))</f>
        <v>00</v>
      </c>
      <c r="B867" s="369">
        <v>28149</v>
      </c>
      <c r="C867" s="370" t="s">
        <v>1137</v>
      </c>
      <c r="D867" s="371" t="str">
        <f t="shared" si="26"/>
        <v>1451</v>
      </c>
      <c r="E867" s="371" t="str">
        <f t="shared" si="27"/>
        <v>12</v>
      </c>
      <c r="F867" s="372" t="s">
        <v>1318</v>
      </c>
      <c r="G867" s="373" t="s">
        <v>1958</v>
      </c>
      <c r="H867" s="368"/>
      <c r="I867" s="368"/>
      <c r="J867" s="373">
        <v>6.3</v>
      </c>
      <c r="K867" s="368">
        <v>3.7</v>
      </c>
      <c r="L867" s="368" t="s">
        <v>1199</v>
      </c>
      <c r="M867" s="369"/>
      <c r="N867" s="368" t="s">
        <v>1835</v>
      </c>
      <c r="O867" s="454"/>
    </row>
    <row r="868" spans="1:15" ht="12" customHeight="1" x14ac:dyDescent="0.2">
      <c r="A868" s="368" t="str">
        <f>IF(OR(E868="00",E868=""),"",IF(OR(C868="3011.10",C868="3012.10",C868="3013.10"),"05",IF(OR(C868="3008.10",C868="3008.11"),"00",IF(C868="3003.10","07",IF(OR(G868="DBFH",G868="DBFH - BG"),"10",IF(G868="Hochschule Dual","25",IF(ISERROR(FIND("BGJ",F868)),IF(B868&gt;=99500,VLOOKUP(B868,Maske!$I$23:$J$79,2,FALSE),VLOOKUP($E868,Maske!$I$19:$J$23,2,FALSE)),"06")))))))</f>
        <v>00</v>
      </c>
      <c r="B868" s="369">
        <v>28166</v>
      </c>
      <c r="C868" s="370" t="s">
        <v>706</v>
      </c>
      <c r="D868" s="371" t="str">
        <f t="shared" si="26"/>
        <v>1452</v>
      </c>
      <c r="E868" s="371" t="str">
        <f t="shared" si="27"/>
        <v>11</v>
      </c>
      <c r="F868" s="375" t="s">
        <v>1281</v>
      </c>
      <c r="G868" s="373" t="s">
        <v>2086</v>
      </c>
      <c r="H868" s="373"/>
      <c r="I868" s="368"/>
      <c r="J868" s="373">
        <v>12.7</v>
      </c>
      <c r="K868" s="368">
        <v>3.7</v>
      </c>
      <c r="L868" s="368" t="s">
        <v>1199</v>
      </c>
      <c r="M868" s="372" t="s">
        <v>2086</v>
      </c>
      <c r="O868" s="454"/>
    </row>
    <row r="869" spans="1:15" ht="12" customHeight="1" x14ac:dyDescent="0.2">
      <c r="A869" s="368" t="str">
        <f>IF(OR(E869="00",E869=""),"",IF(OR(C869="3011.10",C869="3012.10",C869="3013.10"),"05",IF(OR(C869="3008.10",C869="3008.11"),"00",IF(C869="3003.10","07",IF(OR(G869="DBFH",G869="DBFH - BG"),"10",IF(G869="Hochschule Dual","25",IF(ISERROR(FIND("BGJ",F869)),IF(B869&gt;=99500,VLOOKUP(B869,Maske!$I$23:$J$79,2,FALSE),VLOOKUP($E869,Maske!$I$19:$J$23,2,FALSE)),"06")))))))</f>
        <v>00</v>
      </c>
      <c r="B869" s="369">
        <v>28152</v>
      </c>
      <c r="C869" s="370" t="s">
        <v>1443</v>
      </c>
      <c r="D869" s="371" t="str">
        <f t="shared" si="26"/>
        <v>1454</v>
      </c>
      <c r="E869" s="371" t="str">
        <f t="shared" si="27"/>
        <v>12</v>
      </c>
      <c r="F869" s="372" t="s">
        <v>1322</v>
      </c>
      <c r="G869" s="368" t="s">
        <v>1951</v>
      </c>
      <c r="H869" s="373">
        <v>9</v>
      </c>
      <c r="I869" s="368">
        <v>5</v>
      </c>
      <c r="J869" s="373">
        <v>12.7</v>
      </c>
      <c r="K869" s="368">
        <v>8.1</v>
      </c>
      <c r="L869" s="368" t="s">
        <v>1199</v>
      </c>
      <c r="M869" s="369"/>
      <c r="N869" s="368" t="s">
        <v>1789</v>
      </c>
      <c r="O869" s="454"/>
    </row>
    <row r="870" spans="1:15" ht="12" customHeight="1" x14ac:dyDescent="0.2">
      <c r="A870" s="368" t="str">
        <f>IF(OR(E870="00",E870=""),"",IF(OR(C870="3011.10",C870="3012.10",C870="3013.10"),"05",IF(OR(C870="3008.10",C870="3008.11"),"00",IF(C870="3003.10","07",IF(OR(G870="DBFH",G870="DBFH - BG"),"10",IF(G870="Hochschule Dual","25",IF(ISERROR(FIND("BGJ",F870)),IF(B870&gt;=99500,VLOOKUP(B870,Maske!$I$23:$J$79,2,FALSE),VLOOKUP($E870,Maske!$I$19:$J$23,2,FALSE)),"06")))))))</f>
        <v>00</v>
      </c>
      <c r="B870" s="369">
        <v>28152</v>
      </c>
      <c r="C870" s="370" t="s">
        <v>1444</v>
      </c>
      <c r="D870" s="371" t="str">
        <f t="shared" si="26"/>
        <v>1454</v>
      </c>
      <c r="E870" s="371" t="str">
        <f t="shared" si="27"/>
        <v>13</v>
      </c>
      <c r="F870" s="372" t="s">
        <v>1322</v>
      </c>
      <c r="G870" s="368" t="s">
        <v>1951</v>
      </c>
      <c r="H870" s="373"/>
      <c r="I870" s="368"/>
      <c r="J870" s="373">
        <v>2.1</v>
      </c>
      <c r="K870" s="368">
        <v>1.3</v>
      </c>
      <c r="L870" s="368" t="s">
        <v>1199</v>
      </c>
      <c r="M870" s="369"/>
      <c r="N870" s="368" t="s">
        <v>1789</v>
      </c>
      <c r="O870" s="454"/>
    </row>
    <row r="871" spans="1:15" s="376" customFormat="1" x14ac:dyDescent="0.2">
      <c r="A871" s="368" t="str">
        <f>IF(OR(E871="00",E871=""),"",IF(OR(C871="3011.10",C871="3012.10",C871="3013.10"),"05",IF(OR(C871="3008.10",C871="3008.11"),"00",IF(C871="3003.10","07",IF(OR(G871="DBFH",G871="DBFH - BG"),"10",IF(G871="Hochschule Dual","25",IF(ISERROR(FIND("BGJ",F871)),IF(B871&gt;=99500,VLOOKUP(B871,Maske!$I$23:$J$79,2,FALSE),VLOOKUP($E871,Maske!$I$19:$J$23,2,FALSE)),"06")))))))</f>
        <v>00</v>
      </c>
      <c r="B871" s="369">
        <v>28162</v>
      </c>
      <c r="C871" s="370" t="s">
        <v>1328</v>
      </c>
      <c r="D871" s="371" t="str">
        <f t="shared" si="26"/>
        <v>1455</v>
      </c>
      <c r="E871" s="371" t="str">
        <f t="shared" si="27"/>
        <v>11</v>
      </c>
      <c r="F871" s="372" t="s">
        <v>1198</v>
      </c>
      <c r="G871" s="373"/>
      <c r="H871" s="373">
        <v>13</v>
      </c>
      <c r="I871" s="368">
        <v>3.5</v>
      </c>
      <c r="J871" s="373">
        <v>12.7</v>
      </c>
      <c r="K871" s="368">
        <v>3.7</v>
      </c>
      <c r="L871" s="368" t="s">
        <v>1199</v>
      </c>
      <c r="M871" s="372" t="s">
        <v>698</v>
      </c>
      <c r="N871" s="368"/>
      <c r="O871" s="454"/>
    </row>
    <row r="872" spans="1:15" s="376" customFormat="1" x14ac:dyDescent="0.2">
      <c r="A872" s="368" t="str">
        <f>IF(OR(E872="00",E872=""),"",IF(OR(C872="3011.10",C872="3012.10",C872="3013.10"),"05",IF(OR(C872="3008.10",C872="3008.11"),"00",IF(C872="3003.10","07",IF(OR(G872="DBFH",G872="DBFH - BG"),"10",IF(G872="Hochschule Dual","25",IF(ISERROR(FIND("BGJ",F872)),IF(B872&gt;=99500,VLOOKUP(B872,Maske!$I$23:$J$79,2,FALSE),VLOOKUP($E872,Maske!$I$19:$J$23,2,FALSE)),"06")))))))</f>
        <v>00</v>
      </c>
      <c r="B872" s="369">
        <v>14581</v>
      </c>
      <c r="C872" s="370" t="s">
        <v>1329</v>
      </c>
      <c r="D872" s="371" t="str">
        <f t="shared" si="26"/>
        <v>1460</v>
      </c>
      <c r="E872" s="371" t="str">
        <f t="shared" si="27"/>
        <v>11</v>
      </c>
      <c r="F872" s="372" t="s">
        <v>195</v>
      </c>
      <c r="G872" s="373"/>
      <c r="H872" s="373"/>
      <c r="I872" s="368"/>
      <c r="J872" s="373">
        <v>12.7</v>
      </c>
      <c r="K872" s="368">
        <v>3.7</v>
      </c>
      <c r="L872" s="368" t="s">
        <v>1199</v>
      </c>
      <c r="M872" s="372" t="s">
        <v>794</v>
      </c>
      <c r="N872" s="368"/>
      <c r="O872" s="454"/>
    </row>
    <row r="873" spans="1:15" s="218" customFormat="1" x14ac:dyDescent="0.2">
      <c r="A873" s="368" t="str">
        <f>IF(OR(E873="00",E873=""),"",IF(OR(C873="3011.10",C873="3012.10",C873="3013.10"),"05",IF(OR(C873="3008.10",C873="3008.11"),"00",IF(C873="3003.10","07",IF(OR(G873="DBFH",G873="DBFH - BG"),"10",IF(G873="Hochschule Dual","25",IF(ISERROR(FIND("BGJ",F873)),IF(B873&gt;=99500,VLOOKUP(B873,Maske!$I$23:$J$79,2,FALSE),VLOOKUP($E873,Maske!$I$19:$J$23,2,FALSE)),"06")))))))</f>
        <v>00</v>
      </c>
      <c r="B873" s="369">
        <v>14581</v>
      </c>
      <c r="C873" s="370" t="s">
        <v>1340</v>
      </c>
      <c r="D873" s="371" t="str">
        <f t="shared" si="26"/>
        <v>1460</v>
      </c>
      <c r="E873" s="371" t="str">
        <f t="shared" si="27"/>
        <v>12</v>
      </c>
      <c r="F873" s="372" t="s">
        <v>195</v>
      </c>
      <c r="G873" s="373"/>
      <c r="H873" s="373"/>
      <c r="I873" s="368"/>
      <c r="J873" s="373">
        <v>12.7</v>
      </c>
      <c r="K873" s="368">
        <v>3.7</v>
      </c>
      <c r="L873" s="368" t="s">
        <v>1199</v>
      </c>
      <c r="M873" s="372" t="s">
        <v>794</v>
      </c>
      <c r="N873" s="368"/>
      <c r="O873" s="459"/>
    </row>
    <row r="874" spans="1:15" s="376" customFormat="1" x14ac:dyDescent="0.2">
      <c r="A874" s="368" t="str">
        <f>IF(OR(E874="00",E874=""),"",IF(OR(C874="3011.10",C874="3012.10",C874="3013.10"),"05",IF(OR(C874="3008.10",C874="3008.11"),"00",IF(C874="3003.10","07",IF(OR(G874="DBFH",G874="DBFH - BG"),"10",IF(G874="Hochschule Dual","25",IF(ISERROR(FIND("BGJ",F874)),IF(B874&gt;=99500,VLOOKUP(B874,Maske!$I$23:$J$79,2,FALSE),VLOOKUP($E874,Maske!$I$19:$J$23,2,FALSE)),"06")))))))</f>
        <v>00</v>
      </c>
      <c r="B874" s="369">
        <v>14582</v>
      </c>
      <c r="C874" s="370" t="s">
        <v>1329</v>
      </c>
      <c r="D874" s="371" t="str">
        <f t="shared" si="26"/>
        <v>1460</v>
      </c>
      <c r="E874" s="371" t="str">
        <f t="shared" si="27"/>
        <v>11</v>
      </c>
      <c r="F874" s="372" t="s">
        <v>196</v>
      </c>
      <c r="G874" s="373"/>
      <c r="H874" s="373"/>
      <c r="I874" s="368"/>
      <c r="J874" s="373">
        <v>12.7</v>
      </c>
      <c r="K874" s="368">
        <v>3.7</v>
      </c>
      <c r="L874" s="368" t="s">
        <v>1199</v>
      </c>
      <c r="M874" s="372" t="s">
        <v>794</v>
      </c>
      <c r="N874" s="368"/>
      <c r="O874" s="454"/>
    </row>
    <row r="875" spans="1:15" ht="12" customHeight="1" x14ac:dyDescent="0.2">
      <c r="A875" s="368" t="str">
        <f>IF(OR(E875="00",E875=""),"",IF(OR(C875="3011.10",C875="3012.10",C875="3013.10"),"05",IF(OR(C875="3008.10",C875="3008.11"),"00",IF(C875="3003.10","07",IF(OR(G875="DBFH",G875="DBFH - BG"),"10",IF(G875="Hochschule Dual","25",IF(ISERROR(FIND("BGJ",F875)),IF(B875&gt;=99500,VLOOKUP(B875,Maske!$I$23:$J$79,2,FALSE),VLOOKUP($E875,Maske!$I$19:$J$23,2,FALSE)),"06")))))))</f>
        <v>00</v>
      </c>
      <c r="B875" s="369">
        <v>14582</v>
      </c>
      <c r="C875" s="370" t="s">
        <v>194</v>
      </c>
      <c r="D875" s="371" t="str">
        <f t="shared" si="26"/>
        <v>1461</v>
      </c>
      <c r="E875" s="371" t="str">
        <f t="shared" si="27"/>
        <v>12</v>
      </c>
      <c r="F875" s="372" t="s">
        <v>196</v>
      </c>
      <c r="G875" s="373"/>
      <c r="H875" s="373"/>
      <c r="I875" s="368"/>
      <c r="J875" s="373">
        <v>12.7</v>
      </c>
      <c r="K875" s="368">
        <v>3.7</v>
      </c>
      <c r="L875" s="368" t="s">
        <v>1199</v>
      </c>
      <c r="M875" s="372" t="s">
        <v>794</v>
      </c>
      <c r="O875" s="454"/>
    </row>
    <row r="876" spans="1:15" s="376" customFormat="1" x14ac:dyDescent="0.2">
      <c r="A876" s="368" t="str">
        <f>IF(OR(E876="00",E876=""),"",IF(OR(C876="3011.10",C876="3012.10",C876="3013.10"),"05",IF(OR(C876="3008.10",C876="3008.11"),"00",IF(C876="3003.10","07",IF(OR(G876="DBFH",G876="DBFH - BG"),"10",IF(G876="Hochschule Dual","25",IF(ISERROR(FIND("BGJ",F876)),IF(B876&gt;=99500,VLOOKUP(B876,Maske!$I$23:$J$79,2,FALSE),VLOOKUP($E876,Maske!$I$19:$J$23,2,FALSE)),"06")))))))</f>
        <v>00</v>
      </c>
      <c r="B876" s="369">
        <v>14581</v>
      </c>
      <c r="C876" s="370" t="s">
        <v>1856</v>
      </c>
      <c r="D876" s="371" t="str">
        <f t="shared" si="26"/>
        <v>1462</v>
      </c>
      <c r="E876" s="371" t="str">
        <f t="shared" si="27"/>
        <v>12</v>
      </c>
      <c r="F876" s="372" t="s">
        <v>195</v>
      </c>
      <c r="G876" s="373" t="s">
        <v>1951</v>
      </c>
      <c r="H876" s="373"/>
      <c r="I876" s="368"/>
      <c r="J876" s="373">
        <v>12.7</v>
      </c>
      <c r="K876" s="368">
        <v>8.1</v>
      </c>
      <c r="L876" s="368" t="s">
        <v>1199</v>
      </c>
      <c r="M876" s="372" t="s">
        <v>794</v>
      </c>
      <c r="N876" s="368" t="s">
        <v>2119</v>
      </c>
      <c r="O876" s="454"/>
    </row>
    <row r="877" spans="1:15" s="376" customFormat="1" x14ac:dyDescent="0.2">
      <c r="A877" s="368" t="str">
        <f>IF(OR(E877="00",E877=""),"",IF(OR(C877="3011.10",C877="3012.10",C877="3013.10"),"05",IF(OR(C877="3008.10",C877="3008.11"),"00",IF(C877="3003.10","07",IF(OR(G877="DBFH",G877="DBFH - BG"),"10",IF(G877="Hochschule Dual","25",IF(ISERROR(FIND("BGJ",F877)),IF(B877&gt;=99500,VLOOKUP(B877,Maske!$I$23:$J$79,2,FALSE),VLOOKUP($E877,Maske!$I$19:$J$23,2,FALSE)),"06")))))))</f>
        <v>00</v>
      </c>
      <c r="B877" s="369">
        <v>14582</v>
      </c>
      <c r="C877" s="370" t="s">
        <v>1856</v>
      </c>
      <c r="D877" s="371" t="str">
        <f t="shared" si="26"/>
        <v>1462</v>
      </c>
      <c r="E877" s="371" t="str">
        <f t="shared" si="27"/>
        <v>12</v>
      </c>
      <c r="F877" s="372" t="s">
        <v>196</v>
      </c>
      <c r="G877" s="373" t="s">
        <v>1951</v>
      </c>
      <c r="H877" s="373"/>
      <c r="I877" s="368"/>
      <c r="J877" s="373">
        <v>12.7</v>
      </c>
      <c r="K877" s="368">
        <v>8.1</v>
      </c>
      <c r="L877" s="368" t="s">
        <v>1199</v>
      </c>
      <c r="M877" s="372" t="s">
        <v>794</v>
      </c>
      <c r="N877" s="368" t="s">
        <v>2119</v>
      </c>
      <c r="O877" s="454"/>
    </row>
    <row r="878" spans="1:15" s="376" customFormat="1" x14ac:dyDescent="0.2">
      <c r="A878" s="368" t="str">
        <f>IF(OR(E878="00",E878=""),"",IF(OR(C878="3011.10",C878="3012.10",C878="3013.10"),"05",IF(OR(C878="3008.10",C878="3008.11"),"00",IF(C878="3003.10","07",IF(OR(G878="DBFH",G878="DBFH - BG"),"10",IF(G878="Hochschule Dual","25",IF(ISERROR(FIND("BGJ",F878)),IF(B878&gt;=99500,VLOOKUP(B878,Maske!$I$23:$J$79,2,FALSE),VLOOKUP($E878,Maske!$I$19:$J$23,2,FALSE)),"06")))))))</f>
        <v>10</v>
      </c>
      <c r="B878" s="369">
        <v>28150</v>
      </c>
      <c r="C878" s="370" t="s">
        <v>11</v>
      </c>
      <c r="D878" s="371" t="str">
        <f t="shared" si="26"/>
        <v>1465</v>
      </c>
      <c r="E878" s="371" t="str">
        <f t="shared" si="27"/>
        <v>10</v>
      </c>
      <c r="F878" s="372" t="s">
        <v>1323</v>
      </c>
      <c r="G878" s="368" t="s">
        <v>1955</v>
      </c>
      <c r="H878" s="373">
        <v>18</v>
      </c>
      <c r="I878" s="368">
        <v>9</v>
      </c>
      <c r="J878" s="373">
        <v>18.7</v>
      </c>
      <c r="K878" s="368">
        <v>10.199999999999999</v>
      </c>
      <c r="L878" s="368" t="s">
        <v>1199</v>
      </c>
      <c r="M878" s="369"/>
      <c r="N878" s="368" t="s">
        <v>1812</v>
      </c>
      <c r="O878" s="454"/>
    </row>
    <row r="879" spans="1:15" s="376" customFormat="1" x14ac:dyDescent="0.2">
      <c r="A879" s="368" t="str">
        <f>IF(OR(E879="00",E879=""),"",IF(OR(C879="3011.10",C879="3012.10",C879="3013.10"),"05",IF(OR(C879="3008.10",C879="3008.11"),"00",IF(C879="3003.10","07",IF(OR(G879="DBFH",G879="DBFH - BG"),"10",IF(G879="Hochschule Dual","25",IF(ISERROR(FIND("BGJ",F879)),IF(B879&gt;=99500,VLOOKUP(B879,Maske!$I$23:$J$79,2,FALSE),VLOOKUP($E879,Maske!$I$19:$J$23,2,FALSE)),"06")))))))</f>
        <v>10</v>
      </c>
      <c r="B879" s="369">
        <v>28150</v>
      </c>
      <c r="C879" s="370" t="s">
        <v>12</v>
      </c>
      <c r="D879" s="371" t="str">
        <f t="shared" si="26"/>
        <v>1465</v>
      </c>
      <c r="E879" s="371" t="str">
        <f t="shared" si="27"/>
        <v>11</v>
      </c>
      <c r="F879" s="372" t="s">
        <v>1323</v>
      </c>
      <c r="G879" s="368" t="s">
        <v>1955</v>
      </c>
      <c r="H879" s="373">
        <v>18</v>
      </c>
      <c r="I879" s="368">
        <v>8</v>
      </c>
      <c r="J879" s="373">
        <v>18.7</v>
      </c>
      <c r="K879" s="368">
        <v>7.4</v>
      </c>
      <c r="L879" s="368" t="s">
        <v>1199</v>
      </c>
      <c r="M879" s="369"/>
      <c r="N879" s="368" t="s">
        <v>1812</v>
      </c>
      <c r="O879" s="454"/>
    </row>
    <row r="880" spans="1:15" s="376" customFormat="1" x14ac:dyDescent="0.2">
      <c r="A880" s="368" t="str">
        <f>IF(OR(E880="00",E880=""),"",IF(OR(C880="3011.10",C880="3012.10",C880="3013.10"),"05",IF(OR(C880="3008.10",C880="3008.11"),"00",IF(C880="3003.10","07",IF(OR(G880="DBFH",G880="DBFH - BG"),"10",IF(G880="Hochschule Dual","25",IF(ISERROR(FIND("BGJ",F880)),IF(B880&gt;=99500,VLOOKUP(B880,Maske!$I$23:$J$79,2,FALSE),VLOOKUP($E880,Maske!$I$19:$J$23,2,FALSE)),"06")))))))</f>
        <v>10</v>
      </c>
      <c r="B880" s="369">
        <v>28150</v>
      </c>
      <c r="C880" s="370" t="s">
        <v>13</v>
      </c>
      <c r="D880" s="371" t="str">
        <f t="shared" si="26"/>
        <v>1465</v>
      </c>
      <c r="E880" s="371" t="str">
        <f t="shared" si="27"/>
        <v>12</v>
      </c>
      <c r="F880" s="372" t="s">
        <v>1323</v>
      </c>
      <c r="G880" s="368" t="s">
        <v>1955</v>
      </c>
      <c r="H880" s="373">
        <v>8.1999999999999993</v>
      </c>
      <c r="I880" s="368">
        <v>3.3</v>
      </c>
      <c r="J880" s="373">
        <v>7.3</v>
      </c>
      <c r="K880" s="368">
        <v>2.8</v>
      </c>
      <c r="L880" s="368" t="s">
        <v>1199</v>
      </c>
      <c r="M880" s="369"/>
      <c r="N880" s="368" t="s">
        <v>1813</v>
      </c>
      <c r="O880" s="454"/>
    </row>
    <row r="881" spans="1:15" ht="12" customHeight="1" x14ac:dyDescent="0.2">
      <c r="A881" s="368" t="str">
        <f>IF(OR(E881="00",E881=""),"",IF(OR(C881="3011.10",C881="3012.10",C881="3013.10"),"05",IF(OR(C881="3008.10",C881="3008.11"),"00",IF(C881="3003.10","07",IF(OR(G881="DBFH",G881="DBFH - BG"),"10",IF(G881="Hochschule Dual","25",IF(ISERROR(FIND("BGJ",F881)),IF(B881&gt;=99500,VLOOKUP(B881,Maske!$I$23:$J$79,2,FALSE),VLOOKUP($E881,Maske!$I$19:$J$23,2,FALSE)),"06")))))))</f>
        <v>10</v>
      </c>
      <c r="B881" s="369">
        <v>28149</v>
      </c>
      <c r="C881" s="370" t="s">
        <v>11</v>
      </c>
      <c r="D881" s="371" t="str">
        <f t="shared" si="26"/>
        <v>1465</v>
      </c>
      <c r="E881" s="371" t="str">
        <f t="shared" si="27"/>
        <v>10</v>
      </c>
      <c r="F881" s="372" t="s">
        <v>1318</v>
      </c>
      <c r="G881" s="368" t="s">
        <v>1955</v>
      </c>
      <c r="H881" s="373">
        <v>18</v>
      </c>
      <c r="I881" s="368">
        <v>9</v>
      </c>
      <c r="J881" s="373">
        <v>18.7</v>
      </c>
      <c r="K881" s="368">
        <v>10.199999999999999</v>
      </c>
      <c r="L881" s="368" t="s">
        <v>1199</v>
      </c>
      <c r="M881" s="369"/>
      <c r="N881" s="368" t="s">
        <v>1812</v>
      </c>
      <c r="O881" s="454"/>
    </row>
    <row r="882" spans="1:15" ht="12" customHeight="1" x14ac:dyDescent="0.2">
      <c r="A882" s="368" t="str">
        <f>IF(OR(E882="00",E882=""),"",IF(OR(C882="3011.10",C882="3012.10",C882="3013.10"),"05",IF(OR(C882="3008.10",C882="3008.11"),"00",IF(C882="3003.10","07",IF(OR(G882="DBFH",G882="DBFH - BG"),"10",IF(G882="Hochschule Dual","25",IF(ISERROR(FIND("BGJ",F882)),IF(B882&gt;=99500,VLOOKUP(B882,Maske!$I$23:$J$79,2,FALSE),VLOOKUP($E882,Maske!$I$19:$J$23,2,FALSE)),"06")))))))</f>
        <v>10</v>
      </c>
      <c r="B882" s="369">
        <v>28149</v>
      </c>
      <c r="C882" s="370" t="s">
        <v>12</v>
      </c>
      <c r="D882" s="371" t="str">
        <f t="shared" si="26"/>
        <v>1465</v>
      </c>
      <c r="E882" s="371" t="str">
        <f t="shared" si="27"/>
        <v>11</v>
      </c>
      <c r="F882" s="372" t="s">
        <v>1318</v>
      </c>
      <c r="G882" s="368" t="s">
        <v>1955</v>
      </c>
      <c r="H882" s="373">
        <v>18</v>
      </c>
      <c r="I882" s="368">
        <v>8</v>
      </c>
      <c r="J882" s="373">
        <v>18.7</v>
      </c>
      <c r="K882" s="368">
        <v>7.4</v>
      </c>
      <c r="L882" s="368" t="s">
        <v>1199</v>
      </c>
      <c r="M882" s="369"/>
      <c r="N882" s="368" t="s">
        <v>1812</v>
      </c>
      <c r="O882" s="454"/>
    </row>
    <row r="883" spans="1:15" ht="12" customHeight="1" x14ac:dyDescent="0.2">
      <c r="A883" s="368" t="str">
        <f>IF(OR(E883="00",E883=""),"",IF(OR(C883="3011.10",C883="3012.10",C883="3013.10"),"05",IF(OR(C883="3008.10",C883="3008.11"),"00",IF(C883="3003.10","07",IF(OR(G883="DBFH",G883="DBFH - BG"),"10",IF(G883="Hochschule Dual","25",IF(ISERROR(FIND("BGJ",F883)),IF(B883&gt;=99500,VLOOKUP(B883,Maske!$I$23:$J$79,2,FALSE),VLOOKUP($E883,Maske!$I$19:$J$23,2,FALSE)),"06")))))))</f>
        <v>10</v>
      </c>
      <c r="B883" s="369">
        <v>28149</v>
      </c>
      <c r="C883" s="370" t="s">
        <v>13</v>
      </c>
      <c r="D883" s="371" t="str">
        <f t="shared" si="26"/>
        <v>1465</v>
      </c>
      <c r="E883" s="371" t="str">
        <f t="shared" si="27"/>
        <v>12</v>
      </c>
      <c r="F883" s="372" t="s">
        <v>1318</v>
      </c>
      <c r="G883" s="368" t="s">
        <v>1955</v>
      </c>
      <c r="H883" s="373">
        <v>8.1999999999999993</v>
      </c>
      <c r="I883" s="368">
        <v>3.3</v>
      </c>
      <c r="J883" s="373">
        <v>7.3</v>
      </c>
      <c r="K883" s="368">
        <v>2.8</v>
      </c>
      <c r="L883" s="368" t="s">
        <v>1199</v>
      </c>
      <c r="M883" s="369"/>
      <c r="N883" s="368" t="s">
        <v>1813</v>
      </c>
      <c r="O883" s="454"/>
    </row>
    <row r="884" spans="1:15" ht="12" customHeight="1" x14ac:dyDescent="0.2">
      <c r="A884" s="368" t="str">
        <f>IF(OR(E884="00",E884=""),"",IF(OR(C884="3011.10",C884="3012.10",C884="3013.10"),"05",IF(OR(C884="3008.10",C884="3008.11"),"00",IF(C884="3003.10","07",IF(OR(G884="DBFH",G884="DBFH - BG"),"10",IF(G884="Hochschule Dual","25",IF(ISERROR(FIND("BGJ",F884)),IF(B884&gt;=99500,VLOOKUP(B884,Maske!$I$23:$J$79,2,FALSE),VLOOKUP($E884,Maske!$I$19:$J$23,2,FALSE)),"06")))))))</f>
        <v>00</v>
      </c>
      <c r="B884" s="369">
        <v>28901</v>
      </c>
      <c r="C884" s="370" t="s">
        <v>525</v>
      </c>
      <c r="D884" s="371" t="str">
        <f t="shared" si="26"/>
        <v>9999</v>
      </c>
      <c r="E884" s="371" t="str">
        <f t="shared" si="27"/>
        <v>10</v>
      </c>
      <c r="F884" s="372" t="s">
        <v>2213</v>
      </c>
      <c r="G884" s="368" t="s">
        <v>1956</v>
      </c>
      <c r="H884" s="376"/>
      <c r="I884" s="376"/>
      <c r="J884" s="376"/>
      <c r="K884" s="376"/>
      <c r="L884" s="368" t="s">
        <v>1199</v>
      </c>
      <c r="M884" s="376"/>
      <c r="N884" s="372" t="s">
        <v>537</v>
      </c>
      <c r="O884" s="454"/>
    </row>
    <row r="885" spans="1:15" ht="12" customHeight="1" x14ac:dyDescent="0.2">
      <c r="A885" s="368" t="str">
        <f>IF(OR(E885="00",E885=""),"",IF(OR(C885="3011.10",C885="3012.10",C885="3013.10"),"05",IF(OR(C885="3008.10",C885="3008.11"),"00",IF(C885="3003.10","07",IF(OR(G885="DBFH",G885="DBFH - BG"),"10",IF(G885="Hochschule Dual","25",IF(ISERROR(FIND("BGJ",F885)),IF(B885&gt;=99500,VLOOKUP(B885,Maske!$I$23:$J$79,2,FALSE),VLOOKUP($E885,Maske!$I$19:$J$23,2,FALSE)),"06")))))))</f>
        <v>00</v>
      </c>
      <c r="B885" s="369">
        <v>28901</v>
      </c>
      <c r="C885" s="370" t="s">
        <v>1229</v>
      </c>
      <c r="D885" s="371" t="str">
        <f t="shared" si="26"/>
        <v>9999</v>
      </c>
      <c r="E885" s="371" t="str">
        <f t="shared" si="27"/>
        <v>11</v>
      </c>
      <c r="F885" s="372" t="s">
        <v>2213</v>
      </c>
      <c r="G885" s="368" t="s">
        <v>1956</v>
      </c>
      <c r="H885" s="376"/>
      <c r="I885" s="376"/>
      <c r="J885" s="376"/>
      <c r="K885" s="376"/>
      <c r="L885" s="368" t="s">
        <v>1199</v>
      </c>
      <c r="M885" s="376"/>
      <c r="N885" s="372" t="s">
        <v>537</v>
      </c>
      <c r="O885" s="454"/>
    </row>
    <row r="886" spans="1:15" ht="12" customHeight="1" x14ac:dyDescent="0.2">
      <c r="A886" s="368" t="str">
        <f>IF(OR(E886="00",E886=""),"",IF(OR(C886="3011.10",C886="3012.10",C886="3013.10"),"05",IF(OR(C886="3008.10",C886="3008.11"),"00",IF(C886="3003.10","07",IF(OR(G886="DBFH",G886="DBFH - BG"),"10",IF(G886="Hochschule Dual","25",IF(ISERROR(FIND("BGJ",F886)),IF(B886&gt;=99500,VLOOKUP(B886,Maske!$I$23:$J$79,2,FALSE),VLOOKUP($E886,Maske!$I$19:$J$23,2,FALSE)),"06")))))))</f>
        <v>00</v>
      </c>
      <c r="B886" s="369">
        <v>28901</v>
      </c>
      <c r="C886" s="370" t="s">
        <v>1230</v>
      </c>
      <c r="D886" s="371" t="str">
        <f t="shared" si="26"/>
        <v>9999</v>
      </c>
      <c r="E886" s="371" t="str">
        <f t="shared" si="27"/>
        <v>12</v>
      </c>
      <c r="F886" s="372" t="s">
        <v>2213</v>
      </c>
      <c r="G886" s="368" t="s">
        <v>1956</v>
      </c>
      <c r="H886" s="376"/>
      <c r="I886" s="376"/>
      <c r="J886" s="376"/>
      <c r="K886" s="376"/>
      <c r="L886" s="368" t="s">
        <v>1199</v>
      </c>
      <c r="M886" s="376"/>
      <c r="N886" s="372" t="s">
        <v>537</v>
      </c>
      <c r="O886" s="454"/>
    </row>
    <row r="887" spans="1:15" ht="12" customHeight="1" x14ac:dyDescent="0.2">
      <c r="A887" s="368" t="str">
        <f>IF(OR(E887="00",E887=""),"",IF(OR(C887="3011.10",C887="3012.10",C887="3013.10"),"05",IF(OR(C887="3008.10",C887="3008.11"),"00",IF(C887="3003.10","07",IF(OR(G887="DBFH",G887="DBFH - BG"),"10",IF(G887="Hochschule Dual","25",IF(ISERROR(FIND("BGJ",F887)),IF(B887&gt;=99500,VLOOKUP(B887,Maske!$I$23:$J$79,2,FALSE),VLOOKUP($E887,Maske!$I$19:$J$23,2,FALSE)),"06")))))))</f>
        <v>00</v>
      </c>
      <c r="B887" s="369">
        <v>28147</v>
      </c>
      <c r="C887" s="370" t="s">
        <v>525</v>
      </c>
      <c r="D887" s="371" t="str">
        <f t="shared" si="26"/>
        <v>9999</v>
      </c>
      <c r="E887" s="371" t="str">
        <f t="shared" si="27"/>
        <v>10</v>
      </c>
      <c r="F887" s="372" t="s">
        <v>2212</v>
      </c>
      <c r="G887" s="368" t="s">
        <v>1956</v>
      </c>
      <c r="H887" s="376"/>
      <c r="I887" s="376"/>
      <c r="J887" s="376"/>
      <c r="K887" s="376"/>
      <c r="L887" s="368" t="s">
        <v>1199</v>
      </c>
      <c r="M887" s="376"/>
      <c r="N887" s="372" t="s">
        <v>537</v>
      </c>
      <c r="O887" s="454"/>
    </row>
    <row r="888" spans="1:15" ht="12" customHeight="1" x14ac:dyDescent="0.2">
      <c r="A888" s="368" t="str">
        <f>IF(OR(E888="00",E888=""),"",IF(OR(C888="3011.10",C888="3012.10",C888="3013.10"),"05",IF(OR(C888="3008.10",C888="3008.11"),"00",IF(C888="3003.10","07",IF(OR(G888="DBFH",G888="DBFH - BG"),"10",IF(G888="Hochschule Dual","25",IF(ISERROR(FIND("BGJ",F888)),IF(B888&gt;=99500,VLOOKUP(B888,Maske!$I$23:$J$79,2,FALSE),VLOOKUP($E888,Maske!$I$19:$J$23,2,FALSE)),"06")))))))</f>
        <v>00</v>
      </c>
      <c r="B888" s="369">
        <v>28147</v>
      </c>
      <c r="C888" s="370" t="s">
        <v>1229</v>
      </c>
      <c r="D888" s="371" t="str">
        <f t="shared" si="26"/>
        <v>9999</v>
      </c>
      <c r="E888" s="371" t="str">
        <f t="shared" si="27"/>
        <v>11</v>
      </c>
      <c r="F888" s="372" t="s">
        <v>2212</v>
      </c>
      <c r="G888" s="368" t="s">
        <v>1956</v>
      </c>
      <c r="H888" s="376"/>
      <c r="I888" s="376"/>
      <c r="J888" s="376"/>
      <c r="K888" s="376"/>
      <c r="L888" s="368" t="s">
        <v>1199</v>
      </c>
      <c r="M888" s="376"/>
      <c r="N888" s="372" t="s">
        <v>537</v>
      </c>
      <c r="O888" s="454"/>
    </row>
    <row r="889" spans="1:15" ht="12" customHeight="1" x14ac:dyDescent="0.2">
      <c r="A889" s="368" t="str">
        <f>IF(OR(E889="00",E889=""),"",IF(OR(C889="3011.10",C889="3012.10",C889="3013.10"),"05",IF(OR(C889="3008.10",C889="3008.11"),"00",IF(C889="3003.10","07",IF(OR(G889="DBFH",G889="DBFH - BG"),"10",IF(G889="Hochschule Dual","25",IF(ISERROR(FIND("BGJ",F889)),IF(B889&gt;=99500,VLOOKUP(B889,Maske!$I$23:$J$79,2,FALSE),VLOOKUP($E889,Maske!$I$19:$J$23,2,FALSE)),"06")))))))</f>
        <v>00</v>
      </c>
      <c r="B889" s="369">
        <v>28147</v>
      </c>
      <c r="C889" s="370" t="s">
        <v>1230</v>
      </c>
      <c r="D889" s="371" t="str">
        <f t="shared" si="26"/>
        <v>9999</v>
      </c>
      <c r="E889" s="371" t="str">
        <f t="shared" si="27"/>
        <v>12</v>
      </c>
      <c r="F889" s="372" t="s">
        <v>2212</v>
      </c>
      <c r="G889" s="368" t="s">
        <v>1956</v>
      </c>
      <c r="H889" s="376"/>
      <c r="I889" s="376"/>
      <c r="J889" s="376"/>
      <c r="K889" s="376"/>
      <c r="L889" s="368" t="s">
        <v>1199</v>
      </c>
      <c r="M889" s="376"/>
      <c r="N889" s="372" t="s">
        <v>537</v>
      </c>
      <c r="O889" s="454"/>
    </row>
    <row r="890" spans="1:15" ht="12" customHeight="1" x14ac:dyDescent="0.2">
      <c r="A890" s="368" t="str">
        <f>IF(OR(E890="00",E890=""),"",IF(OR(C890="3011.10",C890="3012.10",C890="3013.10"),"05",IF(OR(C890="3008.10",C890="3008.11"),"00",IF(C890="3003.10","07",IF(OR(G890="DBFH",G890="DBFH - BG"),"10",IF(G890="Hochschule Dual","25",IF(ISERROR(FIND("BGJ",F890)),IF(B890&gt;=99500,VLOOKUP(B890,Maske!$I$23:$J$79,2,FALSE),VLOOKUP($E890,Maske!$I$19:$J$23,2,FALSE)),"06")))))))</f>
        <v>00</v>
      </c>
      <c r="B890" s="369">
        <v>28147</v>
      </c>
      <c r="C890" s="370" t="s">
        <v>1231</v>
      </c>
      <c r="D890" s="371" t="str">
        <f t="shared" si="26"/>
        <v>9999</v>
      </c>
      <c r="E890" s="371" t="str">
        <f t="shared" si="27"/>
        <v>13</v>
      </c>
      <c r="F890" s="372" t="s">
        <v>2212</v>
      </c>
      <c r="G890" s="368" t="s">
        <v>1956</v>
      </c>
      <c r="H890" s="376"/>
      <c r="I890" s="376"/>
      <c r="J890" s="376"/>
      <c r="K890" s="376"/>
      <c r="L890" s="368" t="s">
        <v>1199</v>
      </c>
      <c r="M890" s="376"/>
      <c r="N890" s="372" t="s">
        <v>537</v>
      </c>
      <c r="O890" s="454"/>
    </row>
    <row r="891" spans="1:15" ht="12" customHeight="1" x14ac:dyDescent="0.2">
      <c r="A891" s="55" t="str">
        <f>IF(OR(E891="00",E891=""),"",IF(OR(C891="3011.10",C891="3012.10",C891="3013.10"),"05",IF(OR(C891="3008.10",C891="3008.11"),"00",IF(C891="3003.10","07",IF(OR(G891="DBFH",G891="DBFH - BG"),"10",IF(G891="Hochschule Dual","25",IF(ISERROR(FIND("BGJ",F891)),IF(B891&gt;=99500,VLOOKUP(B891,Maske!$I$23:$J$79,2,FALSE),VLOOKUP($E891,Maske!$I$19:$J$23,2,FALSE)),"06")))))))</f>
        <v>00</v>
      </c>
      <c r="B891" s="35">
        <v>28168</v>
      </c>
      <c r="C891" s="52" t="s">
        <v>525</v>
      </c>
      <c r="D891" s="53" t="str">
        <f t="shared" si="26"/>
        <v>9999</v>
      </c>
      <c r="E891" s="53" t="str">
        <f t="shared" si="27"/>
        <v>10</v>
      </c>
      <c r="F891" s="54" t="s">
        <v>2299</v>
      </c>
      <c r="G891" s="55" t="s">
        <v>1956</v>
      </c>
      <c r="H891" s="179"/>
      <c r="I891" s="55"/>
      <c r="J891" s="179"/>
      <c r="K891" s="55"/>
      <c r="L891" s="55" t="s">
        <v>1199</v>
      </c>
      <c r="M891" s="461"/>
      <c r="N891" s="54" t="s">
        <v>537</v>
      </c>
      <c r="O891" s="454"/>
    </row>
    <row r="892" spans="1:15" ht="12" customHeight="1" x14ac:dyDescent="0.2">
      <c r="A892" s="368" t="str">
        <f>IF(OR(E892="00",E892=""),"",IF(OR(C892="3011.10",C892="3012.10",C892="3013.10"),"05",IF(OR(C892="3008.10",C892="3008.11"),"00",IF(C892="3003.10","07",IF(OR(G892="DBFH",G892="DBFH - BG"),"10",IF(G892="Hochschule Dual","25",IF(ISERROR(FIND("BGJ",F892)),IF(B892&gt;=99500,VLOOKUP(B892,Maske!$I$23:$J$79,2,FALSE),VLOOKUP($E892,Maske!$I$19:$J$23,2,FALSE)),"06")))))))</f>
        <v>00</v>
      </c>
      <c r="B892" s="369">
        <v>28139</v>
      </c>
      <c r="C892" s="370" t="s">
        <v>525</v>
      </c>
      <c r="D892" s="371" t="str">
        <f t="shared" si="26"/>
        <v>9999</v>
      </c>
      <c r="E892" s="371" t="str">
        <f t="shared" si="27"/>
        <v>10</v>
      </c>
      <c r="F892" s="372" t="s">
        <v>2211</v>
      </c>
      <c r="G892" s="368" t="s">
        <v>1956</v>
      </c>
      <c r="H892" s="376"/>
      <c r="I892" s="376"/>
      <c r="J892" s="376"/>
      <c r="K892" s="376"/>
      <c r="L892" s="368" t="s">
        <v>1199</v>
      </c>
      <c r="M892" s="376"/>
      <c r="N892" s="372" t="s">
        <v>537</v>
      </c>
      <c r="O892" s="454"/>
    </row>
    <row r="893" spans="1:15" ht="12" customHeight="1" x14ac:dyDescent="0.2">
      <c r="A893" s="368" t="str">
        <f>IF(OR(E893="00",E893=""),"",IF(OR(C893="3011.10",C893="3012.10",C893="3013.10"),"05",IF(OR(C893="3008.10",C893="3008.11"),"00",IF(C893="3003.10","07",IF(OR(G893="DBFH",G893="DBFH - BG"),"10",IF(G893="Hochschule Dual","25",IF(ISERROR(FIND("BGJ",F893)),IF(B893&gt;=99500,VLOOKUP(B893,Maske!$I$23:$J$79,2,FALSE),VLOOKUP($E893,Maske!$I$19:$J$23,2,FALSE)),"06")))))))</f>
        <v>00</v>
      </c>
      <c r="B893" s="369">
        <v>28139</v>
      </c>
      <c r="C893" s="370" t="s">
        <v>1229</v>
      </c>
      <c r="D893" s="371" t="str">
        <f t="shared" si="26"/>
        <v>9999</v>
      </c>
      <c r="E893" s="371" t="str">
        <f t="shared" si="27"/>
        <v>11</v>
      </c>
      <c r="F893" s="372" t="s">
        <v>2211</v>
      </c>
      <c r="G893" s="368" t="s">
        <v>1956</v>
      </c>
      <c r="H893" s="376"/>
      <c r="I893" s="376"/>
      <c r="J893" s="376"/>
      <c r="K893" s="376"/>
      <c r="L893" s="368" t="s">
        <v>1199</v>
      </c>
      <c r="M893" s="376"/>
      <c r="N893" s="372" t="s">
        <v>537</v>
      </c>
      <c r="O893" s="454"/>
    </row>
    <row r="894" spans="1:15" ht="12" customHeight="1" x14ac:dyDescent="0.2">
      <c r="A894" s="368" t="str">
        <f>IF(OR(E894="00",E894=""),"",IF(OR(C894="3011.10",C894="3012.10",C894="3013.10"),"05",IF(OR(C894="3008.10",C894="3008.11"),"00",IF(C894="3003.10","07",IF(OR(G894="DBFH",G894="DBFH - BG"),"10",IF(G894="Hochschule Dual","25",IF(ISERROR(FIND("BGJ",F894)),IF(B894&gt;=99500,VLOOKUP(B894,Maske!$I$23:$J$79,2,FALSE),VLOOKUP($E894,Maske!$I$19:$J$23,2,FALSE)),"06")))))))</f>
        <v>00</v>
      </c>
      <c r="B894" s="369">
        <v>28139</v>
      </c>
      <c r="C894" s="370" t="s">
        <v>1230</v>
      </c>
      <c r="D894" s="371" t="str">
        <f t="shared" si="26"/>
        <v>9999</v>
      </c>
      <c r="E894" s="371" t="str">
        <f t="shared" si="27"/>
        <v>12</v>
      </c>
      <c r="F894" s="372" t="s">
        <v>2211</v>
      </c>
      <c r="G894" s="368" t="s">
        <v>1956</v>
      </c>
      <c r="H894" s="376"/>
      <c r="I894" s="376"/>
      <c r="J894" s="376"/>
      <c r="K894" s="376"/>
      <c r="L894" s="368" t="s">
        <v>1199</v>
      </c>
      <c r="M894" s="376"/>
      <c r="N894" s="372" t="s">
        <v>537</v>
      </c>
      <c r="O894" s="454"/>
    </row>
    <row r="895" spans="1:15" ht="12" customHeight="1" x14ac:dyDescent="0.2">
      <c r="A895" s="368" t="str">
        <f>IF(OR(E895="00",E895=""),"",IF(OR(C895="3011.10",C895="3012.10",C895="3013.10"),"05",IF(OR(C895="3008.10",C895="3008.11"),"00",IF(C895="3003.10","07",IF(OR(G895="DBFH",G895="DBFH - BG"),"10",IF(G895="Hochschule Dual","25",IF(ISERROR(FIND("BGJ",F895)),IF(B895&gt;=99500,VLOOKUP(B895,Maske!$I$23:$J$79,2,FALSE),VLOOKUP($E895,Maske!$I$19:$J$23,2,FALSE)),"06")))))))</f>
        <v>00</v>
      </c>
      <c r="B895" s="369">
        <v>51200</v>
      </c>
      <c r="C895" s="370" t="s">
        <v>1351</v>
      </c>
      <c r="D895" s="371" t="str">
        <f t="shared" si="26"/>
        <v>0901</v>
      </c>
      <c r="E895" s="371" t="str">
        <f t="shared" si="27"/>
        <v>10</v>
      </c>
      <c r="F895" s="372" t="s">
        <v>1354</v>
      </c>
      <c r="G895" s="373"/>
      <c r="H895" s="373">
        <v>13</v>
      </c>
      <c r="I895" s="368">
        <v>2.9</v>
      </c>
      <c r="J895" s="368">
        <v>10.5</v>
      </c>
      <c r="K895" s="368">
        <v>2.4</v>
      </c>
      <c r="L895" s="368" t="s">
        <v>1353</v>
      </c>
      <c r="M895" s="368"/>
      <c r="N895" s="368" t="s">
        <v>2117</v>
      </c>
      <c r="O895" s="454"/>
    </row>
    <row r="896" spans="1:15" ht="13.15" customHeight="1" x14ac:dyDescent="0.2">
      <c r="A896" s="368" t="str">
        <f>IF(OR(E896="00",E896=""),"",IF(OR(C896="3011.10",C896="3012.10",C896="3013.10"),"05",IF(OR(C896="3008.10",C896="3008.11"),"00",IF(C896="3003.10","07",IF(OR(G896="DBFH",G896="DBFH - BG"),"10",IF(G896="Hochschule Dual","25",IF(ISERROR(FIND("BGJ",F896)),IF(B896&gt;=99500,VLOOKUP(B896,Maske!$I$23:$J$79,2,FALSE),VLOOKUP($E896,Maske!$I$19:$J$23,2,FALSE)),"06")))))))</f>
        <v>00</v>
      </c>
      <c r="B896" s="369">
        <v>51011</v>
      </c>
      <c r="C896" s="370" t="s">
        <v>1351</v>
      </c>
      <c r="D896" s="371" t="str">
        <f t="shared" si="26"/>
        <v>0901</v>
      </c>
      <c r="E896" s="371" t="str">
        <f t="shared" si="27"/>
        <v>10</v>
      </c>
      <c r="F896" s="372" t="s">
        <v>2103</v>
      </c>
      <c r="G896" s="373"/>
      <c r="H896" s="373">
        <v>13</v>
      </c>
      <c r="I896" s="368">
        <v>2.9</v>
      </c>
      <c r="J896" s="368">
        <v>10.5</v>
      </c>
      <c r="K896" s="368">
        <v>2.4</v>
      </c>
      <c r="L896" s="368" t="s">
        <v>1353</v>
      </c>
      <c r="M896" s="368"/>
      <c r="O896" s="454"/>
    </row>
    <row r="897" spans="1:15" ht="12" customHeight="1" x14ac:dyDescent="0.2">
      <c r="A897" s="368" t="str">
        <f>IF(OR(E897="00",E897=""),"",IF(OR(C897="3011.10",C897="3012.10",C897="3013.10"),"05",IF(OR(C897="3008.10",C897="3008.11"),"00",IF(C897="3003.10","07",IF(OR(G897="DBFH",G897="DBFH - BG"),"10",IF(G897="Hochschule Dual","25",IF(ISERROR(FIND("BGJ",F897)),IF(B897&gt;=99500,VLOOKUP(B897,Maske!$I$23:$J$79,2,FALSE),VLOOKUP($E897,Maske!$I$19:$J$23,2,FALSE)),"06")))))))</f>
        <v>00</v>
      </c>
      <c r="B897" s="369">
        <v>51012</v>
      </c>
      <c r="C897" s="370" t="s">
        <v>1351</v>
      </c>
      <c r="D897" s="371" t="str">
        <f t="shared" si="26"/>
        <v>0901</v>
      </c>
      <c r="E897" s="371" t="str">
        <f t="shared" si="27"/>
        <v>10</v>
      </c>
      <c r="F897" s="372" t="s">
        <v>2106</v>
      </c>
      <c r="G897" s="373"/>
      <c r="H897" s="373">
        <v>13</v>
      </c>
      <c r="I897" s="368">
        <v>2.9</v>
      </c>
      <c r="J897" s="368">
        <v>10.5</v>
      </c>
      <c r="K897" s="368">
        <v>2.4</v>
      </c>
      <c r="L897" s="368" t="s">
        <v>1353</v>
      </c>
      <c r="M897" s="368"/>
      <c r="O897" s="454"/>
    </row>
    <row r="898" spans="1:15" ht="13.15" customHeight="1" x14ac:dyDescent="0.2">
      <c r="A898" s="368" t="str">
        <f>IF(OR(E898="00",E898=""),"",IF(OR(C898="3011.10",C898="3012.10",C898="3013.10"),"05",IF(OR(C898="3008.10",C898="3008.11"),"00",IF(C898="3003.10","07",IF(OR(G898="DBFH",G898="DBFH - BG"),"10",IF(G898="Hochschule Dual","25",IF(ISERROR(FIND("BGJ",F898)),IF(B898&gt;=99500,VLOOKUP(B898,Maske!$I$23:$J$79,2,FALSE),VLOOKUP($E898,Maske!$I$19:$J$23,2,FALSE)),"06")))))))</f>
        <v>00</v>
      </c>
      <c r="B898" s="369">
        <v>51013</v>
      </c>
      <c r="C898" s="370" t="s">
        <v>1351</v>
      </c>
      <c r="D898" s="371" t="str">
        <f t="shared" ref="D898:D961" si="28">LEFT(C898,4)</f>
        <v>0901</v>
      </c>
      <c r="E898" s="371" t="str">
        <f t="shared" ref="E898:E961" si="29">MID(C898,6,2)</f>
        <v>10</v>
      </c>
      <c r="F898" s="372" t="s">
        <v>2107</v>
      </c>
      <c r="G898" s="373"/>
      <c r="H898" s="373">
        <v>13</v>
      </c>
      <c r="I898" s="368">
        <v>2.9</v>
      </c>
      <c r="J898" s="368">
        <v>10.5</v>
      </c>
      <c r="K898" s="368">
        <v>2.4</v>
      </c>
      <c r="L898" s="368" t="s">
        <v>1353</v>
      </c>
      <c r="M898" s="368"/>
      <c r="O898" s="454"/>
    </row>
    <row r="899" spans="1:15" ht="13.15" customHeight="1" x14ac:dyDescent="0.2">
      <c r="A899" s="368" t="str">
        <f>IF(OR(E899="00",E899=""),"",IF(OR(C899="3011.10",C899="3012.10",C899="3013.10"),"05",IF(OR(C899="3008.10",C899="3008.11"),"00",IF(C899="3003.10","07",IF(OR(G899="DBFH",G899="DBFH - BG"),"10",IF(G899="Hochschule Dual","25",IF(ISERROR(FIND("BGJ",F899)),IF(B899&gt;=99500,VLOOKUP(B899,Maske!$I$23:$J$79,2,FALSE),VLOOKUP($E899,Maske!$I$19:$J$23,2,FALSE)),"06")))))))</f>
        <v>00</v>
      </c>
      <c r="B899" s="369">
        <v>51014</v>
      </c>
      <c r="C899" s="370" t="s">
        <v>1351</v>
      </c>
      <c r="D899" s="371" t="str">
        <f t="shared" si="28"/>
        <v>0901</v>
      </c>
      <c r="E899" s="371" t="str">
        <f t="shared" si="29"/>
        <v>10</v>
      </c>
      <c r="F899" s="372" t="s">
        <v>2105</v>
      </c>
      <c r="G899" s="373"/>
      <c r="H899" s="373">
        <v>13</v>
      </c>
      <c r="I899" s="368">
        <v>2.9</v>
      </c>
      <c r="J899" s="368">
        <v>10.5</v>
      </c>
      <c r="K899" s="368">
        <v>2.4</v>
      </c>
      <c r="L899" s="368" t="s">
        <v>1353</v>
      </c>
      <c r="M899" s="368"/>
      <c r="O899" s="454"/>
    </row>
    <row r="900" spans="1:15" ht="12" customHeight="1" x14ac:dyDescent="0.2">
      <c r="A900" s="55" t="str">
        <f>IF(OR(E900="00",E900=""),"",IF(OR(C900="3011.10",C900="3012.10",C900="3013.10"),"05",IF(OR(C900="3008.10",C900="3008.11"),"00",IF(C900="3003.10","07",IF(OR(G900="DBFH",G900="DBFH - BG"),"10",IF(G900="Hochschule Dual","25",IF(ISERROR(FIND("BGJ",F900)),IF(B900&gt;=99500,VLOOKUP(B900,Maske!$I$23:$J$79,2,FALSE),VLOOKUP($E900,Maske!$I$19:$J$23,2,FALSE)),"06")))))))</f>
        <v>00</v>
      </c>
      <c r="B900" s="35">
        <v>51015</v>
      </c>
      <c r="C900" s="52" t="s">
        <v>1351</v>
      </c>
      <c r="D900" s="53" t="str">
        <f t="shared" si="28"/>
        <v>0901</v>
      </c>
      <c r="E900" s="53" t="str">
        <f t="shared" si="29"/>
        <v>10</v>
      </c>
      <c r="F900" s="54" t="s">
        <v>2104</v>
      </c>
      <c r="G900" s="179"/>
      <c r="H900" s="179">
        <v>13</v>
      </c>
      <c r="I900" s="55">
        <v>2.9</v>
      </c>
      <c r="J900" s="55">
        <v>10.5</v>
      </c>
      <c r="K900" s="55">
        <v>2.4</v>
      </c>
      <c r="L900" s="55" t="s">
        <v>1353</v>
      </c>
      <c r="M900" s="55" t="s">
        <v>794</v>
      </c>
      <c r="N900" s="55"/>
      <c r="O900" s="454"/>
    </row>
    <row r="901" spans="1:15" ht="12" customHeight="1" x14ac:dyDescent="0.2">
      <c r="A901" s="368" t="str">
        <f>IF(OR(E901="00",E901=""),"",IF(OR(C901="3011.10",C901="3012.10",C901="3013.10"),"05",IF(OR(C901="3008.10",C901="3008.11"),"00",IF(C901="3003.10","07",IF(OR(G901="DBFH",G901="DBFH - BG"),"10",IF(G901="Hochschule Dual","25",IF(ISERROR(FIND("BGJ",F901)),IF(B901&gt;=99500,VLOOKUP(B901,Maske!$I$23:$J$79,2,FALSE),VLOOKUP($E901,Maske!$I$19:$J$23,2,FALSE)),"06")))))))</f>
        <v>00</v>
      </c>
      <c r="B901" s="369">
        <v>83902</v>
      </c>
      <c r="C901" s="370" t="s">
        <v>1356</v>
      </c>
      <c r="D901" s="371" t="str">
        <f t="shared" si="28"/>
        <v>0904</v>
      </c>
      <c r="E901" s="371" t="str">
        <f t="shared" si="29"/>
        <v>10</v>
      </c>
      <c r="F901" s="372" t="s">
        <v>1357</v>
      </c>
      <c r="G901" s="373"/>
      <c r="H901" s="373"/>
      <c r="I901" s="368"/>
      <c r="J901" s="368">
        <v>12.3</v>
      </c>
      <c r="K901" s="368">
        <v>2.8</v>
      </c>
      <c r="L901" s="368" t="s">
        <v>1353</v>
      </c>
      <c r="M901" s="368" t="s">
        <v>860</v>
      </c>
      <c r="N901" s="368" t="s">
        <v>1474</v>
      </c>
      <c r="O901" s="454"/>
    </row>
    <row r="902" spans="1:15" ht="12" customHeight="1" x14ac:dyDescent="0.2">
      <c r="A902" s="368" t="str">
        <f>IF(OR(E902="00",E902=""),"",IF(OR(C902="3011.10",C902="3012.10",C902="3013.10"),"05",IF(OR(C902="3008.10",C902="3008.11"),"00",IF(C902="3003.10","07",IF(OR(G902="DBFH",G902="DBFH - BG"),"10",IF(G902="Hochschule Dual","25",IF(ISERROR(FIND("BGJ",F902)),IF(B902&gt;=99500,VLOOKUP(B902,Maske!$I$23:$J$79,2,FALSE),VLOOKUP($E902,Maske!$I$19:$J$23,2,FALSE)),"06")))))))</f>
        <v>00</v>
      </c>
      <c r="B902" s="369">
        <v>83902</v>
      </c>
      <c r="C902" s="370" t="s">
        <v>616</v>
      </c>
      <c r="D902" s="371" t="str">
        <f t="shared" si="28"/>
        <v>0904</v>
      </c>
      <c r="E902" s="371" t="str">
        <f t="shared" si="29"/>
        <v>11</v>
      </c>
      <c r="F902" s="372" t="s">
        <v>1357</v>
      </c>
      <c r="G902" s="373"/>
      <c r="H902" s="373"/>
      <c r="I902" s="368"/>
      <c r="J902" s="368">
        <v>9.5</v>
      </c>
      <c r="K902" s="368">
        <v>2.2000000000000002</v>
      </c>
      <c r="L902" s="368" t="s">
        <v>1353</v>
      </c>
      <c r="M902" s="368" t="s">
        <v>860</v>
      </c>
      <c r="N902" s="368" t="s">
        <v>1474</v>
      </c>
      <c r="O902" s="454"/>
    </row>
    <row r="903" spans="1:15" ht="12" customHeight="1" x14ac:dyDescent="0.2">
      <c r="A903" s="368" t="str">
        <f>IF(OR(E903="00",E903=""),"",IF(OR(C903="3011.10",C903="3012.10",C903="3013.10"),"05",IF(OR(C903="3008.10",C903="3008.11"),"00",IF(C903="3003.10","07",IF(OR(G903="DBFH",G903="DBFH - BG"),"10",IF(G903="Hochschule Dual","25",IF(ISERROR(FIND("BGJ",F903)),IF(B903&gt;=99500,VLOOKUP(B903,Maske!$I$23:$J$79,2,FALSE),VLOOKUP($E903,Maske!$I$19:$J$23,2,FALSE)),"06")))))))</f>
        <v>00</v>
      </c>
      <c r="B903" s="369">
        <v>83902</v>
      </c>
      <c r="C903" s="370" t="s">
        <v>627</v>
      </c>
      <c r="D903" s="371" t="str">
        <f t="shared" si="28"/>
        <v>0904</v>
      </c>
      <c r="E903" s="371" t="str">
        <f t="shared" si="29"/>
        <v>12</v>
      </c>
      <c r="F903" s="372" t="s">
        <v>1357</v>
      </c>
      <c r="G903" s="373"/>
      <c r="H903" s="373"/>
      <c r="I903" s="368"/>
      <c r="J903" s="368">
        <v>9.5</v>
      </c>
      <c r="K903" s="368">
        <v>2.2000000000000002</v>
      </c>
      <c r="L903" s="368" t="s">
        <v>1353</v>
      </c>
      <c r="M903" s="368" t="s">
        <v>860</v>
      </c>
      <c r="O903" s="454"/>
    </row>
    <row r="904" spans="1:15" ht="12" customHeight="1" x14ac:dyDescent="0.2">
      <c r="A904" s="368" t="str">
        <f>IF(OR(E904="00",E904=""),"",IF(OR(C904="3011.10",C904="3012.10",C904="3013.10"),"05",IF(OR(C904="3008.10",C904="3008.11"),"00",IF(C904="3003.10","07",IF(OR(G904="DBFH",G904="DBFH - BG"),"10",IF(G904="Hochschule Dual","25",IF(ISERROR(FIND("BGJ",F904)),IF(B904&gt;=99500,VLOOKUP(B904,Maske!$I$23:$J$79,2,FALSE),VLOOKUP($E904,Maske!$I$19:$J$23,2,FALSE)),"06")))))))</f>
        <v>00</v>
      </c>
      <c r="B904" s="369">
        <v>83903</v>
      </c>
      <c r="C904" s="370" t="s">
        <v>1356</v>
      </c>
      <c r="D904" s="371" t="str">
        <f t="shared" si="28"/>
        <v>0904</v>
      </c>
      <c r="E904" s="371" t="str">
        <f t="shared" si="29"/>
        <v>10</v>
      </c>
      <c r="F904" s="372" t="s">
        <v>1358</v>
      </c>
      <c r="G904" s="373"/>
      <c r="H904" s="373"/>
      <c r="I904" s="368"/>
      <c r="J904" s="368">
        <v>12.3</v>
      </c>
      <c r="K904" s="368">
        <v>2.8</v>
      </c>
      <c r="L904" s="368" t="s">
        <v>1353</v>
      </c>
      <c r="M904" s="368" t="s">
        <v>860</v>
      </c>
      <c r="N904" s="368" t="s">
        <v>1474</v>
      </c>
      <c r="O904" s="454"/>
    </row>
    <row r="905" spans="1:15" ht="13.15" customHeight="1" x14ac:dyDescent="0.2">
      <c r="A905" s="368" t="str">
        <f>IF(OR(E905="00",E905=""),"",IF(OR(C905="3011.10",C905="3012.10",C905="3013.10"),"05",IF(OR(C905="3008.10",C905="3008.11"),"00",IF(C905="3003.10","07",IF(OR(G905="DBFH",G905="DBFH - BG"),"10",IF(G905="Hochschule Dual","25",IF(ISERROR(FIND("BGJ",F905)),IF(B905&gt;=99500,VLOOKUP(B905,Maske!$I$23:$J$79,2,FALSE),VLOOKUP($E905,Maske!$I$19:$J$23,2,FALSE)),"06")))))))</f>
        <v>00</v>
      </c>
      <c r="B905" s="369">
        <v>83903</v>
      </c>
      <c r="C905" s="370" t="s">
        <v>616</v>
      </c>
      <c r="D905" s="371" t="str">
        <f t="shared" si="28"/>
        <v>0904</v>
      </c>
      <c r="E905" s="371" t="str">
        <f t="shared" si="29"/>
        <v>11</v>
      </c>
      <c r="F905" s="372" t="s">
        <v>1358</v>
      </c>
      <c r="G905" s="373"/>
      <c r="H905" s="373"/>
      <c r="I905" s="368"/>
      <c r="J905" s="368">
        <v>9.5</v>
      </c>
      <c r="K905" s="368">
        <v>2.2000000000000002</v>
      </c>
      <c r="L905" s="368" t="s">
        <v>1353</v>
      </c>
      <c r="M905" s="368" t="s">
        <v>860</v>
      </c>
      <c r="N905" s="368" t="s">
        <v>1474</v>
      </c>
      <c r="O905" s="454"/>
    </row>
    <row r="906" spans="1:15" ht="12" customHeight="1" x14ac:dyDescent="0.2">
      <c r="A906" s="368" t="str">
        <f>IF(OR(E906="00",E906=""),"",IF(OR(C906="3011.10",C906="3012.10",C906="3013.10"),"05",IF(OR(C906="3008.10",C906="3008.11"),"00",IF(C906="3003.10","07",IF(OR(G906="DBFH",G906="DBFH - BG"),"10",IF(G906="Hochschule Dual","25",IF(ISERROR(FIND("BGJ",F906)),IF(B906&gt;=99500,VLOOKUP(B906,Maske!$I$23:$J$79,2,FALSE),VLOOKUP($E906,Maske!$I$19:$J$23,2,FALSE)),"06")))))))</f>
        <v>00</v>
      </c>
      <c r="B906" s="369">
        <v>83903</v>
      </c>
      <c r="C906" s="370" t="s">
        <v>627</v>
      </c>
      <c r="D906" s="371" t="str">
        <f t="shared" si="28"/>
        <v>0904</v>
      </c>
      <c r="E906" s="371" t="str">
        <f t="shared" si="29"/>
        <v>12</v>
      </c>
      <c r="F906" s="372" t="s">
        <v>1358</v>
      </c>
      <c r="G906" s="373"/>
      <c r="H906" s="373"/>
      <c r="I906" s="368"/>
      <c r="J906" s="368">
        <v>9.5</v>
      </c>
      <c r="K906" s="368">
        <v>2.2000000000000002</v>
      </c>
      <c r="L906" s="368" t="s">
        <v>1353</v>
      </c>
      <c r="M906" s="368" t="s">
        <v>860</v>
      </c>
      <c r="O906" s="454"/>
    </row>
    <row r="907" spans="1:15" ht="12" customHeight="1" x14ac:dyDescent="0.2">
      <c r="A907" s="368" t="str">
        <f>IF(OR(E907="00",E907=""),"",IF(OR(C907="3011.10",C907="3012.10",C907="3013.10"),"05",IF(OR(C907="3008.10",C907="3008.11"),"00",IF(C907="3003.10","07",IF(OR(G907="DBFH",G907="DBFH - BG"),"10",IF(G907="Hochschule Dual","25",IF(ISERROR(FIND("BGJ",F907)),IF(B907&gt;=99500,VLOOKUP(B907,Maske!$I$23:$J$79,2,FALSE),VLOOKUP($E907,Maske!$I$19:$J$23,2,FALSE)),"06")))))))</f>
        <v>00</v>
      </c>
      <c r="B907" s="369">
        <v>49111</v>
      </c>
      <c r="C907" s="370" t="s">
        <v>1361</v>
      </c>
      <c r="D907" s="371" t="str">
        <f t="shared" si="28"/>
        <v>0905</v>
      </c>
      <c r="E907" s="371" t="str">
        <f t="shared" si="29"/>
        <v>10</v>
      </c>
      <c r="F907" s="372" t="s">
        <v>1362</v>
      </c>
      <c r="G907" s="373"/>
      <c r="H907" s="373">
        <v>13</v>
      </c>
      <c r="I907" s="368">
        <v>3</v>
      </c>
      <c r="J907" s="368">
        <v>12.7</v>
      </c>
      <c r="K907" s="368">
        <v>2.8</v>
      </c>
      <c r="L907" s="368" t="s">
        <v>1353</v>
      </c>
      <c r="M907" s="368"/>
      <c r="O907" s="454"/>
    </row>
    <row r="908" spans="1:15" ht="12" customHeight="1" x14ac:dyDescent="0.2">
      <c r="A908" s="368" t="str">
        <f>IF(OR(E908="00",E908=""),"",IF(OR(C908="3011.10",C908="3012.10",C908="3013.10"),"05",IF(OR(C908="3008.10",C908="3008.11"),"00",IF(C908="3003.10","07",IF(OR(G908="DBFH",G908="DBFH - BG"),"10",IF(G908="Hochschule Dual","25",IF(ISERROR(FIND("BGJ",F908)),IF(B908&gt;=99500,VLOOKUP(B908,Maske!$I$23:$J$79,2,FALSE),VLOOKUP($E908,Maske!$I$19:$J$23,2,FALSE)),"06")))))))</f>
        <v>00</v>
      </c>
      <c r="B908" s="369">
        <v>49111</v>
      </c>
      <c r="C908" s="370" t="s">
        <v>617</v>
      </c>
      <c r="D908" s="371" t="str">
        <f t="shared" si="28"/>
        <v>0905</v>
      </c>
      <c r="E908" s="371" t="str">
        <f t="shared" si="29"/>
        <v>11</v>
      </c>
      <c r="F908" s="372" t="s">
        <v>1362</v>
      </c>
      <c r="G908" s="373"/>
      <c r="H908" s="373">
        <v>9</v>
      </c>
      <c r="I908" s="368">
        <v>2</v>
      </c>
      <c r="J908" s="368">
        <v>10.5</v>
      </c>
      <c r="K908" s="368">
        <v>2.4</v>
      </c>
      <c r="L908" s="368" t="s">
        <v>1353</v>
      </c>
      <c r="M908" s="368"/>
      <c r="O908" s="454"/>
    </row>
    <row r="909" spans="1:15" ht="12" customHeight="1" x14ac:dyDescent="0.2">
      <c r="A909" s="368" t="str">
        <f>IF(OR(E909="00",E909=""),"",IF(OR(C909="3011.10",C909="3012.10",C909="3013.10"),"05",IF(OR(C909="3008.10",C909="3008.11"),"00",IF(C909="3003.10","07",IF(OR(G909="DBFH",G909="DBFH - BG"),"10",IF(G909="Hochschule Dual","25",IF(ISERROR(FIND("BGJ",F909)),IF(B909&gt;=99500,VLOOKUP(B909,Maske!$I$23:$J$79,2,FALSE),VLOOKUP($E909,Maske!$I$19:$J$23,2,FALSE)),"06")))))))</f>
        <v>00</v>
      </c>
      <c r="B909" s="369">
        <v>49111</v>
      </c>
      <c r="C909" s="370" t="s">
        <v>628</v>
      </c>
      <c r="D909" s="371" t="str">
        <f t="shared" si="28"/>
        <v>0905</v>
      </c>
      <c r="E909" s="371" t="str">
        <f t="shared" si="29"/>
        <v>12</v>
      </c>
      <c r="F909" s="372" t="s">
        <v>1362</v>
      </c>
      <c r="G909" s="373"/>
      <c r="H909" s="373">
        <v>9</v>
      </c>
      <c r="I909" s="368">
        <v>2</v>
      </c>
      <c r="J909" s="368">
        <v>10.5</v>
      </c>
      <c r="K909" s="368">
        <v>2.4</v>
      </c>
      <c r="L909" s="368" t="s">
        <v>1353</v>
      </c>
      <c r="M909" s="368"/>
      <c r="O909" s="454"/>
    </row>
    <row r="910" spans="1:15" ht="12" customHeight="1" x14ac:dyDescent="0.2">
      <c r="A910" s="368" t="str">
        <f>IF(OR(E910="00",E910=""),"",IF(OR(C910="3011.10",C910="3012.10",C910="3013.10"),"05",IF(OR(C910="3008.10",C910="3008.11"),"00",IF(C910="3003.10","07",IF(OR(G910="DBFH",G910="DBFH - BG"),"10",IF(G910="Hochschule Dual","25",IF(ISERROR(FIND("BGJ",F910)),IF(B910&gt;=99500,VLOOKUP(B910,Maske!$I$23:$J$79,2,FALSE),VLOOKUP($E910,Maske!$I$19:$J$23,2,FALSE)),"06")))))))</f>
        <v>00</v>
      </c>
      <c r="B910" s="369">
        <v>49101</v>
      </c>
      <c r="C910" s="370" t="s">
        <v>1361</v>
      </c>
      <c r="D910" s="371" t="str">
        <f t="shared" si="28"/>
        <v>0905</v>
      </c>
      <c r="E910" s="371" t="str">
        <f t="shared" si="29"/>
        <v>10</v>
      </c>
      <c r="F910" s="372" t="s">
        <v>1363</v>
      </c>
      <c r="G910" s="373"/>
      <c r="H910" s="373">
        <v>13</v>
      </c>
      <c r="I910" s="368">
        <v>3</v>
      </c>
      <c r="J910" s="368">
        <v>12.7</v>
      </c>
      <c r="K910" s="368">
        <v>2.8</v>
      </c>
      <c r="L910" s="368" t="s">
        <v>1353</v>
      </c>
      <c r="M910" s="368"/>
      <c r="O910" s="454"/>
    </row>
    <row r="911" spans="1:15" ht="12" customHeight="1" x14ac:dyDescent="0.2">
      <c r="A911" s="214" t="str">
        <f>IF(OR(E911="00",E911=""),"",IF(OR(C911="3011.10",C911="3012.10",C911="3013.10"),"05",IF(OR(C911="3008.10",C911="3008.11"),"00",IF(C911="3003.10","07",IF(OR(G911="DBFH",G911="DBFH - BG"),"10",IF(G911="Hochschule Dual","25",IF(ISERROR(FIND("BGJ",F911)),IF(B911&gt;=99500,VLOOKUP(B911,Maske!$I$23:$J$79,2,FALSE),VLOOKUP($E911,Maske!$I$19:$J$23,2,FALSE)),"06")))))))</f>
        <v>00</v>
      </c>
      <c r="B911" s="210">
        <v>49101</v>
      </c>
      <c r="C911" s="211" t="s">
        <v>1361</v>
      </c>
      <c r="D911" s="212" t="str">
        <f t="shared" si="28"/>
        <v>0905</v>
      </c>
      <c r="E911" s="212" t="str">
        <f t="shared" si="29"/>
        <v>10</v>
      </c>
      <c r="F911" s="213" t="s">
        <v>1363</v>
      </c>
      <c r="G911" s="214" t="s">
        <v>1956</v>
      </c>
      <c r="H911" s="215"/>
      <c r="I911" s="214"/>
      <c r="J911" s="214"/>
      <c r="K911" s="214"/>
      <c r="L911" s="214" t="s">
        <v>1353</v>
      </c>
      <c r="M911" s="214"/>
      <c r="N911" s="213" t="s">
        <v>537</v>
      </c>
      <c r="O911" s="454"/>
    </row>
    <row r="912" spans="1:15" ht="12" customHeight="1" x14ac:dyDescent="0.2">
      <c r="A912" s="214" t="str">
        <f>IF(OR(E912="00",E912=""),"",IF(OR(C912="3011.10",C912="3012.10",C912="3013.10"),"05",IF(OR(C912="3008.10",C912="3008.11"),"00",IF(C912="3003.10","07",IF(OR(G912="DBFH",G912="DBFH - BG"),"10",IF(G912="Hochschule Dual","25",IF(ISERROR(FIND("BGJ",F912)),IF(B912&gt;=99500,VLOOKUP(B912,Maske!$I$23:$J$79,2,FALSE),VLOOKUP($E912,Maske!$I$19:$J$23,2,FALSE)),"06")))))))</f>
        <v>00</v>
      </c>
      <c r="B912" s="210">
        <v>49101</v>
      </c>
      <c r="C912" s="211" t="s">
        <v>617</v>
      </c>
      <c r="D912" s="212" t="str">
        <f t="shared" si="28"/>
        <v>0905</v>
      </c>
      <c r="E912" s="212" t="str">
        <f t="shared" si="29"/>
        <v>11</v>
      </c>
      <c r="F912" s="213" t="s">
        <v>1363</v>
      </c>
      <c r="G912" s="214" t="s">
        <v>1956</v>
      </c>
      <c r="H912" s="215"/>
      <c r="I912" s="214"/>
      <c r="J912" s="214"/>
      <c r="K912" s="214"/>
      <c r="L912" s="214" t="s">
        <v>1353</v>
      </c>
      <c r="M912" s="214"/>
      <c r="N912" s="213" t="s">
        <v>537</v>
      </c>
      <c r="O912" s="454"/>
    </row>
    <row r="913" spans="1:15" ht="12" customHeight="1" x14ac:dyDescent="0.2">
      <c r="A913" s="214" t="str">
        <f>IF(OR(E913="00",E913=""),"",IF(OR(C913="3011.10",C913="3012.10",C913="3013.10"),"05",IF(OR(C913="3008.10",C913="3008.11"),"00",IF(C913="3003.10","07",IF(OR(G913="DBFH",G913="DBFH - BG"),"10",IF(G913="Hochschule Dual","25",IF(ISERROR(FIND("BGJ",F913)),IF(B913&gt;=99500,VLOOKUP(B913,Maske!$I$23:$J$79,2,FALSE),VLOOKUP($E913,Maske!$I$19:$J$23,2,FALSE)),"06")))))))</f>
        <v>00</v>
      </c>
      <c r="B913" s="210">
        <v>49101</v>
      </c>
      <c r="C913" s="211" t="s">
        <v>628</v>
      </c>
      <c r="D913" s="212" t="str">
        <f t="shared" si="28"/>
        <v>0905</v>
      </c>
      <c r="E913" s="212" t="str">
        <f t="shared" si="29"/>
        <v>12</v>
      </c>
      <c r="F913" s="213" t="s">
        <v>1363</v>
      </c>
      <c r="G913" s="214" t="s">
        <v>1956</v>
      </c>
      <c r="H913" s="215"/>
      <c r="I913" s="214"/>
      <c r="J913" s="214"/>
      <c r="K913" s="214"/>
      <c r="L913" s="214" t="s">
        <v>1353</v>
      </c>
      <c r="M913" s="214"/>
      <c r="N913" s="213" t="s">
        <v>537</v>
      </c>
      <c r="O913" s="454"/>
    </row>
    <row r="914" spans="1:15" ht="12" customHeight="1" x14ac:dyDescent="0.2">
      <c r="A914" s="368" t="str">
        <f>IF(OR(E914="00",E914=""),"",IF(OR(C914="3011.10",C914="3012.10",C914="3013.10"),"05",IF(OR(C914="3008.10",C914="3008.11"),"00",IF(C914="3003.10","07",IF(OR(G914="DBFH",G914="DBFH - BG"),"10",IF(G914="Hochschule Dual","25",IF(ISERROR(FIND("BGJ",F914)),IF(B914&gt;=99500,VLOOKUP(B914,Maske!$I$23:$J$79,2,FALSE),VLOOKUP($E914,Maske!$I$19:$J$23,2,FALSE)),"06")))))))</f>
        <v>00</v>
      </c>
      <c r="B914" s="369">
        <v>49101</v>
      </c>
      <c r="C914" s="370" t="s">
        <v>618</v>
      </c>
      <c r="D914" s="371" t="str">
        <f t="shared" si="28"/>
        <v>0906</v>
      </c>
      <c r="E914" s="371" t="str">
        <f t="shared" si="29"/>
        <v>11</v>
      </c>
      <c r="F914" s="372" t="s">
        <v>1363</v>
      </c>
      <c r="G914" s="373"/>
      <c r="H914" s="373"/>
      <c r="I914" s="368"/>
      <c r="J914" s="368">
        <v>10.5</v>
      </c>
      <c r="K914" s="368">
        <v>2.4</v>
      </c>
      <c r="L914" s="368" t="s">
        <v>1353</v>
      </c>
      <c r="M914" s="368"/>
      <c r="O914" s="454"/>
    </row>
    <row r="915" spans="1:15" ht="12" customHeight="1" x14ac:dyDescent="0.2">
      <c r="A915" s="368" t="str">
        <f>IF(OR(E915="00",E915=""),"",IF(OR(C915="3011.10",C915="3012.10",C915="3013.10"),"05",IF(OR(C915="3008.10",C915="3008.11"),"00",IF(C915="3003.10","07",IF(OR(G915="DBFH",G915="DBFH - BG"),"10",IF(G915="Hochschule Dual","25",IF(ISERROR(FIND("BGJ",F915)),IF(B915&gt;=99500,VLOOKUP(B915,Maske!$I$23:$J$79,2,FALSE),VLOOKUP($E915,Maske!$I$19:$J$23,2,FALSE)),"06")))))))</f>
        <v>00</v>
      </c>
      <c r="B915" s="369">
        <v>49101</v>
      </c>
      <c r="C915" s="370" t="s">
        <v>629</v>
      </c>
      <c r="D915" s="371" t="str">
        <f t="shared" si="28"/>
        <v>0906</v>
      </c>
      <c r="E915" s="371" t="str">
        <f t="shared" si="29"/>
        <v>12</v>
      </c>
      <c r="F915" s="372" t="s">
        <v>1363</v>
      </c>
      <c r="G915" s="373"/>
      <c r="H915" s="373"/>
      <c r="I915" s="368"/>
      <c r="J915" s="368">
        <v>10.5</v>
      </c>
      <c r="K915" s="368">
        <v>2.4</v>
      </c>
      <c r="L915" s="368" t="s">
        <v>1353</v>
      </c>
      <c r="M915" s="368"/>
      <c r="O915" s="454"/>
    </row>
    <row r="916" spans="1:15" ht="12" customHeight="1" x14ac:dyDescent="0.2">
      <c r="A916" s="368" t="str">
        <f>IF(OR(E916="00",E916=""),"",IF(OR(C916="3011.10",C916="3012.10",C916="3013.10"),"05",IF(OR(C916="3008.10",C916="3008.11"),"00",IF(C916="3003.10","07",IF(OR(G916="DBFH",G916="DBFH - BG"),"10",IF(G916="Hochschule Dual","25",IF(ISERROR(FIND("BGJ",F916)),IF(B916&gt;=99500,VLOOKUP(B916,Maske!$I$23:$J$79,2,FALSE),VLOOKUP($E916,Maske!$I$19:$J$23,2,FALSE)),"06")))))))</f>
        <v>00</v>
      </c>
      <c r="B916" s="369">
        <v>51200</v>
      </c>
      <c r="C916" s="370" t="s">
        <v>2116</v>
      </c>
      <c r="D916" s="371" t="str">
        <f t="shared" si="28"/>
        <v>0907</v>
      </c>
      <c r="E916" s="371" t="str">
        <f t="shared" si="29"/>
        <v>10</v>
      </c>
      <c r="F916" s="372" t="s">
        <v>1354</v>
      </c>
      <c r="G916" s="373"/>
      <c r="H916" s="373">
        <v>9</v>
      </c>
      <c r="I916" s="368">
        <v>2</v>
      </c>
      <c r="J916" s="368">
        <v>9.5</v>
      </c>
      <c r="K916" s="368">
        <v>2.2000000000000002</v>
      </c>
      <c r="L916" s="368" t="s">
        <v>1353</v>
      </c>
      <c r="M916" s="368"/>
      <c r="N916" s="368" t="s">
        <v>2118</v>
      </c>
      <c r="O916" s="454"/>
    </row>
    <row r="917" spans="1:15" ht="12" customHeight="1" x14ac:dyDescent="0.2">
      <c r="A917" s="368" t="str">
        <f>IF(OR(E917="00",E917=""),"",IF(OR(C917="3011.10",C917="3012.10",C917="3013.10"),"05",IF(OR(C917="3008.10",C917="3008.11"),"00",IF(C917="3003.10","07",IF(OR(G917="DBFH",G917="DBFH - BG"),"10",IF(G917="Hochschule Dual","25",IF(ISERROR(FIND("BGJ",F917)),IF(B917&gt;=99500,VLOOKUP(B917,Maske!$I$23:$J$79,2,FALSE),VLOOKUP($E917,Maske!$I$19:$J$23,2,FALSE)),"06")))))))</f>
        <v>00</v>
      </c>
      <c r="B917" s="369">
        <v>51200</v>
      </c>
      <c r="C917" s="370" t="s">
        <v>619</v>
      </c>
      <c r="D917" s="371" t="str">
        <f t="shared" si="28"/>
        <v>0907</v>
      </c>
      <c r="E917" s="371" t="str">
        <f t="shared" si="29"/>
        <v>11</v>
      </c>
      <c r="F917" s="372" t="s">
        <v>1354</v>
      </c>
      <c r="G917" s="373"/>
      <c r="H917" s="373">
        <v>9</v>
      </c>
      <c r="I917" s="368">
        <v>2</v>
      </c>
      <c r="J917" s="368">
        <v>9.5</v>
      </c>
      <c r="K917" s="368">
        <v>2.2000000000000002</v>
      </c>
      <c r="L917" s="368" t="s">
        <v>1353</v>
      </c>
      <c r="M917" s="368"/>
      <c r="O917" s="454"/>
    </row>
    <row r="918" spans="1:15" ht="13.15" customHeight="1" x14ac:dyDescent="0.2">
      <c r="A918" s="368" t="str">
        <f>IF(OR(E918="00",E918=""),"",IF(OR(C918="3011.10",C918="3012.10",C918="3013.10"),"05",IF(OR(C918="3008.10",C918="3008.11"),"00",IF(C918="3003.10","07",IF(OR(G918="DBFH",G918="DBFH - BG"),"10",IF(G918="Hochschule Dual","25",IF(ISERROR(FIND("BGJ",F918)),IF(B918&gt;=99500,VLOOKUP(B918,Maske!$I$23:$J$79,2,FALSE),VLOOKUP($E918,Maske!$I$19:$J$23,2,FALSE)),"06")))))))</f>
        <v>00</v>
      </c>
      <c r="B918" s="369">
        <v>51200</v>
      </c>
      <c r="C918" s="370" t="s">
        <v>630</v>
      </c>
      <c r="D918" s="371" t="str">
        <f t="shared" si="28"/>
        <v>0907</v>
      </c>
      <c r="E918" s="371" t="str">
        <f t="shared" si="29"/>
        <v>12</v>
      </c>
      <c r="F918" s="372" t="s">
        <v>1354</v>
      </c>
      <c r="G918" s="373"/>
      <c r="H918" s="373">
        <v>9</v>
      </c>
      <c r="I918" s="368">
        <v>2</v>
      </c>
      <c r="J918" s="368">
        <v>9.5</v>
      </c>
      <c r="K918" s="368">
        <v>2.2000000000000002</v>
      </c>
      <c r="L918" s="368" t="s">
        <v>1353</v>
      </c>
      <c r="M918" s="368"/>
      <c r="O918" s="454"/>
    </row>
    <row r="919" spans="1:15" ht="13.15" customHeight="1" x14ac:dyDescent="0.2">
      <c r="A919" s="368" t="str">
        <f>IF(OR(E919="00",E919=""),"",IF(OR(C919="3011.10",C919="3012.10",C919="3013.10"),"05",IF(OR(C919="3008.10",C919="3008.11"),"00",IF(C919="3003.10","07",IF(OR(G919="DBFH",G919="DBFH - BG"),"10",IF(G919="Hochschule Dual","25",IF(ISERROR(FIND("BGJ",F919)),IF(B919&gt;=99500,VLOOKUP(B919,Maske!$I$23:$J$79,2,FALSE),VLOOKUP($E919,Maske!$I$19:$J$23,2,FALSE)),"06")))))))</f>
        <v>00</v>
      </c>
      <c r="B919" s="369">
        <v>49201</v>
      </c>
      <c r="C919" s="370" t="s">
        <v>1364</v>
      </c>
      <c r="D919" s="371" t="str">
        <f t="shared" si="28"/>
        <v>0908</v>
      </c>
      <c r="E919" s="371" t="str">
        <f t="shared" si="29"/>
        <v>10</v>
      </c>
      <c r="F919" s="372" t="s">
        <v>1365</v>
      </c>
      <c r="G919" s="373"/>
      <c r="H919" s="373"/>
      <c r="I919" s="368"/>
      <c r="J919" s="368">
        <v>12.7</v>
      </c>
      <c r="K919" s="368">
        <v>3</v>
      </c>
      <c r="L919" s="368" t="s">
        <v>1353</v>
      </c>
      <c r="M919" s="368" t="s">
        <v>1642</v>
      </c>
      <c r="O919" s="454"/>
    </row>
    <row r="920" spans="1:15" s="217" customFormat="1" ht="13.15" customHeight="1" x14ac:dyDescent="0.2">
      <c r="A920" s="368" t="str">
        <f>IF(OR(E920="00",E920=""),"",IF(OR(C920="3011.10",C920="3012.10",C920="3013.10"),"05",IF(OR(C920="3008.10",C920="3008.11"),"00",IF(C920="3003.10","07",IF(OR(G920="DBFH",G920="DBFH - BG"),"10",IF(G920="Hochschule Dual","25",IF(ISERROR(FIND("BGJ",F920)),IF(B920&gt;=99500,VLOOKUP(B920,Maske!$I$23:$J$79,2,FALSE),VLOOKUP($E920,Maske!$I$19:$J$23,2,FALSE)),"06")))))))</f>
        <v>00</v>
      </c>
      <c r="B920" s="369">
        <v>49201</v>
      </c>
      <c r="C920" s="370" t="s">
        <v>622</v>
      </c>
      <c r="D920" s="371" t="str">
        <f t="shared" si="28"/>
        <v>0908</v>
      </c>
      <c r="E920" s="371" t="str">
        <f t="shared" si="29"/>
        <v>11</v>
      </c>
      <c r="F920" s="372" t="s">
        <v>1365</v>
      </c>
      <c r="G920" s="373"/>
      <c r="H920" s="373"/>
      <c r="I920" s="368"/>
      <c r="J920" s="368">
        <v>10.5</v>
      </c>
      <c r="K920" s="368">
        <v>2.4</v>
      </c>
      <c r="L920" s="368" t="s">
        <v>1353</v>
      </c>
      <c r="M920" s="368" t="s">
        <v>1642</v>
      </c>
      <c r="N920" s="368"/>
      <c r="O920" s="459"/>
    </row>
    <row r="921" spans="1:15" ht="13.15" customHeight="1" x14ac:dyDescent="0.2">
      <c r="A921" s="368" t="str">
        <f>IF(OR(E921="00",E921=""),"",IF(OR(C921="3011.10",C921="3012.10",C921="3013.10"),"05",IF(OR(C921="3008.10",C921="3008.11"),"00",IF(C921="3003.10","07",IF(OR(G921="DBFH",G921="DBFH - BG"),"10",IF(G921="Hochschule Dual","25",IF(ISERROR(FIND("BGJ",F921)),IF(B921&gt;=99500,VLOOKUP(B921,Maske!$I$23:$J$79,2,FALSE),VLOOKUP($E921,Maske!$I$19:$J$23,2,FALSE)),"06")))))))</f>
        <v>00</v>
      </c>
      <c r="B921" s="369">
        <v>49201</v>
      </c>
      <c r="C921" s="370" t="s">
        <v>631</v>
      </c>
      <c r="D921" s="371" t="str">
        <f t="shared" si="28"/>
        <v>0908</v>
      </c>
      <c r="E921" s="371" t="str">
        <f t="shared" si="29"/>
        <v>12</v>
      </c>
      <c r="F921" s="372" t="s">
        <v>1365</v>
      </c>
      <c r="G921" s="373"/>
      <c r="H921" s="373"/>
      <c r="I921" s="368"/>
      <c r="J921" s="368">
        <v>10.5</v>
      </c>
      <c r="K921" s="368">
        <v>2.4</v>
      </c>
      <c r="L921" s="368" t="s">
        <v>1353</v>
      </c>
      <c r="M921" s="368" t="s">
        <v>1642</v>
      </c>
      <c r="O921" s="454"/>
    </row>
    <row r="922" spans="1:15" ht="13.15" customHeight="1" x14ac:dyDescent="0.2">
      <c r="A922" s="368" t="str">
        <f>IF(OR(E922="00",E922=""),"",IF(OR(C922="3011.10",C922="3012.10",C922="3013.10"),"05",IF(OR(C922="3008.10",C922="3008.11"),"00",IF(C922="3003.10","07",IF(OR(G922="DBFH",G922="DBFH - BG"),"10",IF(G922="Hochschule Dual","25",IF(ISERROR(FIND("BGJ",F922)),IF(B922&gt;=99500,VLOOKUP(B922,Maske!$I$23:$J$79,2,FALSE),VLOOKUP($E922,Maske!$I$19:$J$23,2,FALSE)),"06")))))))</f>
        <v>00</v>
      </c>
      <c r="B922" s="369">
        <v>49201</v>
      </c>
      <c r="C922" s="370" t="s">
        <v>1661</v>
      </c>
      <c r="D922" s="371" t="str">
        <f t="shared" si="28"/>
        <v>0910</v>
      </c>
      <c r="E922" s="371" t="str">
        <f t="shared" si="29"/>
        <v>11</v>
      </c>
      <c r="F922" s="372" t="s">
        <v>1365</v>
      </c>
      <c r="G922" s="368" t="s">
        <v>1951</v>
      </c>
      <c r="H922" s="373"/>
      <c r="I922" s="368"/>
      <c r="J922" s="368">
        <v>10.5</v>
      </c>
      <c r="K922" s="368">
        <v>6.3</v>
      </c>
      <c r="L922" s="368" t="s">
        <v>1353</v>
      </c>
      <c r="M922" s="368" t="s">
        <v>1642</v>
      </c>
      <c r="N922" s="368" t="s">
        <v>1800</v>
      </c>
      <c r="O922" s="454"/>
    </row>
    <row r="923" spans="1:15" ht="13.15" customHeight="1" x14ac:dyDescent="0.2">
      <c r="A923" s="368" t="str">
        <f>IF(OR(E923="00",E923=""),"",IF(OR(C923="3011.10",C923="3012.10",C923="3013.10"),"05",IF(OR(C923="3008.10",C923="3008.11"),"00",IF(C923="3003.10","07",IF(OR(G923="DBFH",G923="DBFH - BG"),"10",IF(G923="Hochschule Dual","25",IF(ISERROR(FIND("BGJ",F923)),IF(B923&gt;=99500,VLOOKUP(B923,Maske!$I$23:$J$79,2,FALSE),VLOOKUP($E923,Maske!$I$19:$J$23,2,FALSE)),"06")))))))</f>
        <v>00</v>
      </c>
      <c r="B923" s="369">
        <v>49201</v>
      </c>
      <c r="C923" s="370" t="s">
        <v>1662</v>
      </c>
      <c r="D923" s="371" t="str">
        <f t="shared" si="28"/>
        <v>0910</v>
      </c>
      <c r="E923" s="371" t="str">
        <f t="shared" si="29"/>
        <v>12</v>
      </c>
      <c r="F923" s="372" t="s">
        <v>1365</v>
      </c>
      <c r="G923" s="368" t="s">
        <v>1951</v>
      </c>
      <c r="H923" s="373"/>
      <c r="I923" s="368"/>
      <c r="J923" s="368">
        <v>10.5</v>
      </c>
      <c r="K923" s="368">
        <v>6.3</v>
      </c>
      <c r="L923" s="368" t="s">
        <v>1353</v>
      </c>
      <c r="M923" s="368" t="s">
        <v>1642</v>
      </c>
      <c r="N923" s="368" t="s">
        <v>1800</v>
      </c>
      <c r="O923" s="454"/>
    </row>
    <row r="924" spans="1:15" ht="12" customHeight="1" x14ac:dyDescent="0.2">
      <c r="A924" s="368" t="str">
        <f>IF(OR(E924="00",E924=""),"",IF(OR(C924="3011.10",C924="3012.10",C924="3013.10"),"05",IF(OR(C924="3008.10",C924="3008.11"),"00",IF(C924="3003.10","07",IF(OR(G924="DBFH",G924="DBFH - BG"),"10",IF(G924="Hochschule Dual","25",IF(ISERROR(FIND("BGJ",F924)),IF(B924&gt;=99500,VLOOKUP(B924,Maske!$I$23:$J$79,2,FALSE),VLOOKUP($E924,Maske!$I$19:$J$23,2,FALSE)),"06")))))))</f>
        <v>00</v>
      </c>
      <c r="B924" s="369">
        <v>49101</v>
      </c>
      <c r="C924" s="370" t="s">
        <v>1659</v>
      </c>
      <c r="D924" s="371" t="str">
        <f t="shared" si="28"/>
        <v>0910</v>
      </c>
      <c r="E924" s="371" t="str">
        <f t="shared" si="29"/>
        <v>10</v>
      </c>
      <c r="F924" s="372" t="s">
        <v>1363</v>
      </c>
      <c r="G924" s="368" t="s">
        <v>1951</v>
      </c>
      <c r="H924" s="373"/>
      <c r="I924" s="368"/>
      <c r="J924" s="368">
        <v>12.7</v>
      </c>
      <c r="K924" s="368">
        <v>3</v>
      </c>
      <c r="L924" s="368" t="s">
        <v>1353</v>
      </c>
      <c r="M924" s="368"/>
      <c r="N924" s="368" t="s">
        <v>1800</v>
      </c>
      <c r="O924" s="454"/>
    </row>
    <row r="925" spans="1:15" ht="12" customHeight="1" x14ac:dyDescent="0.2">
      <c r="A925" s="368" t="str">
        <f>IF(OR(E925="00",E925=""),"",IF(OR(C925="3011.10",C925="3012.10",C925="3013.10"),"05",IF(OR(C925="3008.10",C925="3008.11"),"00",IF(C925="3003.10","07",IF(OR(G925="DBFH",G925="DBFH - BG"),"10",IF(G925="Hochschule Dual","25",IF(ISERROR(FIND("BGJ",F925)),IF(B925&gt;=99500,VLOOKUP(B925,Maske!$I$23:$J$79,2,FALSE),VLOOKUP($E925,Maske!$I$19:$J$23,2,FALSE)),"06")))))))</f>
        <v>00</v>
      </c>
      <c r="B925" s="369">
        <v>49101</v>
      </c>
      <c r="C925" s="370" t="s">
        <v>1661</v>
      </c>
      <c r="D925" s="371" t="str">
        <f t="shared" si="28"/>
        <v>0910</v>
      </c>
      <c r="E925" s="371" t="str">
        <f t="shared" si="29"/>
        <v>11</v>
      </c>
      <c r="F925" s="372" t="s">
        <v>1363</v>
      </c>
      <c r="G925" s="368" t="s">
        <v>1951</v>
      </c>
      <c r="H925" s="373"/>
      <c r="I925" s="368"/>
      <c r="J925" s="368">
        <v>10.5</v>
      </c>
      <c r="K925" s="368">
        <v>6.3</v>
      </c>
      <c r="L925" s="368" t="s">
        <v>1353</v>
      </c>
      <c r="M925" s="368"/>
      <c r="N925" s="368" t="s">
        <v>1800</v>
      </c>
      <c r="O925" s="454"/>
    </row>
    <row r="926" spans="1:15" ht="12" customHeight="1" x14ac:dyDescent="0.2">
      <c r="A926" s="368" t="str">
        <f>IF(OR(E926="00",E926=""),"",IF(OR(C926="3011.10",C926="3012.10",C926="3013.10"),"05",IF(OR(C926="3008.10",C926="3008.11"),"00",IF(C926="3003.10","07",IF(OR(G926="DBFH",G926="DBFH - BG"),"10",IF(G926="Hochschule Dual","25",IF(ISERROR(FIND("BGJ",F926)),IF(B926&gt;=99500,VLOOKUP(B926,Maske!$I$23:$J$79,2,FALSE),VLOOKUP($E926,Maske!$I$19:$J$23,2,FALSE)),"06")))))))</f>
        <v>00</v>
      </c>
      <c r="B926" s="369">
        <v>49101</v>
      </c>
      <c r="C926" s="370" t="s">
        <v>1662</v>
      </c>
      <c r="D926" s="371" t="str">
        <f t="shared" si="28"/>
        <v>0910</v>
      </c>
      <c r="E926" s="371" t="str">
        <f t="shared" si="29"/>
        <v>12</v>
      </c>
      <c r="F926" s="372" t="s">
        <v>1363</v>
      </c>
      <c r="G926" s="368" t="s">
        <v>1951</v>
      </c>
      <c r="H926" s="373"/>
      <c r="I926" s="368"/>
      <c r="J926" s="368">
        <v>10.5</v>
      </c>
      <c r="K926" s="368">
        <v>6.3</v>
      </c>
      <c r="L926" s="368" t="s">
        <v>1353</v>
      </c>
      <c r="M926" s="368"/>
      <c r="N926" s="368" t="s">
        <v>1800</v>
      </c>
      <c r="O926" s="454"/>
    </row>
    <row r="927" spans="1:15" ht="12" customHeight="1" x14ac:dyDescent="0.2">
      <c r="A927" s="368" t="str">
        <f>IF(OR(E927="00",E927=""),"",IF(OR(C927="3011.10",C927="3012.10",C927="3013.10"),"05",IF(OR(C927="3008.10",C927="3008.11"),"00",IF(C927="3003.10","07",IF(OR(G927="DBFH",G927="DBFH - BG"),"10",IF(G927="Hochschule Dual","25",IF(ISERROR(FIND("BGJ",F927)),IF(B927&gt;=99500,VLOOKUP(B927,Maske!$I$23:$J$79,2,FALSE),VLOOKUP($E927,Maske!$I$19:$J$23,2,FALSE)),"06")))))))</f>
        <v>00</v>
      </c>
      <c r="B927" s="369">
        <v>49151</v>
      </c>
      <c r="C927" s="370" t="s">
        <v>1367</v>
      </c>
      <c r="D927" s="371" t="str">
        <f t="shared" si="28"/>
        <v>0911</v>
      </c>
      <c r="E927" s="371" t="str">
        <f t="shared" si="29"/>
        <v>10</v>
      </c>
      <c r="F927" s="372" t="s">
        <v>1368</v>
      </c>
      <c r="G927" s="373"/>
      <c r="H927" s="373"/>
      <c r="I927" s="368"/>
      <c r="J927" s="368">
        <v>11.6</v>
      </c>
      <c r="K927" s="368">
        <v>3.2</v>
      </c>
      <c r="L927" s="368" t="s">
        <v>1353</v>
      </c>
      <c r="M927" s="368" t="s">
        <v>1373</v>
      </c>
      <c r="O927" s="454"/>
    </row>
    <row r="928" spans="1:15" ht="12" customHeight="1" x14ac:dyDescent="0.2">
      <c r="A928" s="368" t="str">
        <f>IF(OR(E928="00",E928=""),"",IF(OR(C928="3011.10",C928="3012.10",C928="3013.10"),"05",IF(OR(C928="3008.10",C928="3008.11"),"00",IF(C928="3003.10","07",IF(OR(G928="DBFH",G928="DBFH - BG"),"10",IF(G928="Hochschule Dual","25",IF(ISERROR(FIND("BGJ",F928)),IF(B928&gt;=99500,VLOOKUP(B928,Maske!$I$23:$J$79,2,FALSE),VLOOKUP($E928,Maske!$I$19:$J$23,2,FALSE)),"06")))))))</f>
        <v>00</v>
      </c>
      <c r="B928" s="369">
        <v>49151</v>
      </c>
      <c r="C928" s="370" t="s">
        <v>623</v>
      </c>
      <c r="D928" s="371" t="str">
        <f t="shared" si="28"/>
        <v>0911</v>
      </c>
      <c r="E928" s="371" t="str">
        <f t="shared" si="29"/>
        <v>11</v>
      </c>
      <c r="F928" s="372" t="s">
        <v>1368</v>
      </c>
      <c r="G928" s="373"/>
      <c r="H928" s="373"/>
      <c r="I928" s="368"/>
      <c r="J928" s="368">
        <v>10.5</v>
      </c>
      <c r="K928" s="368">
        <v>2.9</v>
      </c>
      <c r="L928" s="368" t="s">
        <v>1353</v>
      </c>
      <c r="M928" s="368" t="s">
        <v>1373</v>
      </c>
      <c r="O928" s="454"/>
    </row>
    <row r="929" spans="1:15" ht="12" customHeight="1" x14ac:dyDescent="0.2">
      <c r="A929" s="368" t="str">
        <f>IF(OR(E929="00",E929=""),"",IF(OR(C929="3011.10",C929="3012.10",C929="3013.10"),"05",IF(OR(C929="3008.10",C929="3008.11"),"00",IF(C929="3003.10","07",IF(OR(G929="DBFH",G929="DBFH - BG"),"10",IF(G929="Hochschule Dual","25",IF(ISERROR(FIND("BGJ",F929)),IF(B929&gt;=99500,VLOOKUP(B929,Maske!$I$23:$J$79,2,FALSE),VLOOKUP($E929,Maske!$I$19:$J$23,2,FALSE)),"06")))))))</f>
        <v>00</v>
      </c>
      <c r="B929" s="369">
        <v>49151</v>
      </c>
      <c r="C929" s="370" t="s">
        <v>632</v>
      </c>
      <c r="D929" s="371" t="str">
        <f t="shared" si="28"/>
        <v>0911</v>
      </c>
      <c r="E929" s="371" t="str">
        <f t="shared" si="29"/>
        <v>12</v>
      </c>
      <c r="F929" s="372" t="s">
        <v>1368</v>
      </c>
      <c r="G929" s="373"/>
      <c r="H929" s="373"/>
      <c r="I929" s="368"/>
      <c r="J929" s="368">
        <v>10.5</v>
      </c>
      <c r="K929" s="368">
        <v>2.9</v>
      </c>
      <c r="L929" s="368" t="s">
        <v>1353</v>
      </c>
      <c r="M929" s="368" t="s">
        <v>1373</v>
      </c>
      <c r="O929" s="454"/>
    </row>
    <row r="930" spans="1:15" ht="12" customHeight="1" x14ac:dyDescent="0.2">
      <c r="A930" s="368" t="str">
        <f>IF(OR(E930="00",E930=""),"",IF(OR(C930="3011.10",C930="3012.10",C930="3013.10"),"05",IF(OR(C930="3008.10",C930="3008.11"),"00",IF(C930="3003.10","07",IF(OR(G930="DBFH",G930="DBFH - BG"),"10",IF(G930="Hochschule Dual","25",IF(ISERROR(FIND("BGJ",F930)),IF(B930&gt;=99500,VLOOKUP(B930,Maske!$I$23:$J$79,2,FALSE),VLOOKUP($E930,Maske!$I$19:$J$23,2,FALSE)),"06")))))))</f>
        <v>00</v>
      </c>
      <c r="B930" s="369">
        <v>49152</v>
      </c>
      <c r="C930" s="370" t="s">
        <v>1374</v>
      </c>
      <c r="D930" s="371" t="str">
        <f t="shared" si="28"/>
        <v>0912</v>
      </c>
      <c r="E930" s="371" t="str">
        <f t="shared" si="29"/>
        <v>10</v>
      </c>
      <c r="F930" s="372" t="s">
        <v>1375</v>
      </c>
      <c r="G930" s="373"/>
      <c r="H930" s="373"/>
      <c r="I930" s="368"/>
      <c r="J930" s="368">
        <v>11.6</v>
      </c>
      <c r="K930" s="368">
        <v>3.2</v>
      </c>
      <c r="L930" s="368" t="s">
        <v>1353</v>
      </c>
      <c r="M930" s="368" t="s">
        <v>1373</v>
      </c>
      <c r="O930" s="454"/>
    </row>
    <row r="931" spans="1:15" ht="12" customHeight="1" x14ac:dyDescent="0.2">
      <c r="A931" s="368" t="str">
        <f>IF(OR(E931="00",E931=""),"",IF(OR(C931="3011.10",C931="3012.10",C931="3013.10"),"05",IF(OR(C931="3008.10",C931="3008.11"),"00",IF(C931="3003.10","07",IF(OR(G931="DBFH",G931="DBFH - BG"),"10",IF(G931="Hochschule Dual","25",IF(ISERROR(FIND("BGJ",F931)),IF(B931&gt;=99500,VLOOKUP(B931,Maske!$I$23:$J$79,2,FALSE),VLOOKUP($E931,Maske!$I$19:$J$23,2,FALSE)),"06")))))))</f>
        <v>00</v>
      </c>
      <c r="B931" s="369">
        <v>49152</v>
      </c>
      <c r="C931" s="370" t="s">
        <v>624</v>
      </c>
      <c r="D931" s="371" t="str">
        <f t="shared" si="28"/>
        <v>0912</v>
      </c>
      <c r="E931" s="371" t="str">
        <f t="shared" si="29"/>
        <v>11</v>
      </c>
      <c r="F931" s="372" t="s">
        <v>1375</v>
      </c>
      <c r="G931" s="373"/>
      <c r="H931" s="373"/>
      <c r="I931" s="368"/>
      <c r="J931" s="368">
        <v>10.5</v>
      </c>
      <c r="K931" s="368">
        <v>2.9</v>
      </c>
      <c r="L931" s="368" t="s">
        <v>1353</v>
      </c>
      <c r="M931" s="368" t="s">
        <v>1373</v>
      </c>
      <c r="O931" s="454"/>
    </row>
    <row r="932" spans="1:15" ht="12" customHeight="1" x14ac:dyDescent="0.2">
      <c r="A932" s="368" t="str">
        <f>IF(OR(E932="00",E932=""),"",IF(OR(C932="3011.10",C932="3012.10",C932="3013.10"),"05",IF(OR(C932="3008.10",C932="3008.11"),"00",IF(C932="3003.10","07",IF(OR(G932="DBFH",G932="DBFH - BG"),"10",IF(G932="Hochschule Dual","25",IF(ISERROR(FIND("BGJ",F932)),IF(B932&gt;=99500,VLOOKUP(B932,Maske!$I$23:$J$79,2,FALSE),VLOOKUP($E932,Maske!$I$19:$J$23,2,FALSE)),"06")))))))</f>
        <v>00</v>
      </c>
      <c r="B932" s="369">
        <v>49152</v>
      </c>
      <c r="C932" s="370" t="s">
        <v>633</v>
      </c>
      <c r="D932" s="371" t="str">
        <f t="shared" si="28"/>
        <v>0912</v>
      </c>
      <c r="E932" s="371" t="str">
        <f t="shared" si="29"/>
        <v>12</v>
      </c>
      <c r="F932" s="372" t="s">
        <v>1375</v>
      </c>
      <c r="G932" s="373"/>
      <c r="H932" s="373"/>
      <c r="I932" s="368"/>
      <c r="J932" s="368">
        <v>10.5</v>
      </c>
      <c r="K932" s="368">
        <v>2.9</v>
      </c>
      <c r="L932" s="368" t="s">
        <v>1353</v>
      </c>
      <c r="M932" s="368" t="s">
        <v>1373</v>
      </c>
      <c r="O932" s="454"/>
    </row>
    <row r="933" spans="1:15" ht="12" customHeight="1" x14ac:dyDescent="0.2">
      <c r="A933" s="368" t="str">
        <f>IF(OR(E933="00",E933=""),"",IF(OR(C933="3011.10",C933="3012.10",C933="3013.10"),"05",IF(OR(C933="3008.10",C933="3008.11"),"00",IF(C933="3003.10","07",IF(OR(G933="DBFH",G933="DBFH - BG"),"10",IF(G933="Hochschule Dual","25",IF(ISERROR(FIND("BGJ",F933)),IF(B933&gt;=99500,VLOOKUP(B933,Maske!$I$23:$J$79,2,FALSE),VLOOKUP($E933,Maske!$I$19:$J$23,2,FALSE)),"06")))))))</f>
        <v>00</v>
      </c>
      <c r="B933" s="369">
        <v>49152</v>
      </c>
      <c r="C933" s="370" t="s">
        <v>754</v>
      </c>
      <c r="D933" s="371" t="str">
        <f t="shared" si="28"/>
        <v>0913</v>
      </c>
      <c r="E933" s="371" t="str">
        <f t="shared" si="29"/>
        <v>10</v>
      </c>
      <c r="F933" s="372" t="s">
        <v>1375</v>
      </c>
      <c r="G933" s="368" t="s">
        <v>1951</v>
      </c>
      <c r="H933" s="373"/>
      <c r="I933" s="368"/>
      <c r="J933" s="368">
        <v>11.6</v>
      </c>
      <c r="K933" s="368">
        <v>7</v>
      </c>
      <c r="L933" s="368" t="s">
        <v>1353</v>
      </c>
      <c r="M933" s="368" t="s">
        <v>1373</v>
      </c>
      <c r="N933" s="368" t="s">
        <v>1801</v>
      </c>
      <c r="O933" s="454"/>
    </row>
    <row r="934" spans="1:15" ht="12" customHeight="1" x14ac:dyDescent="0.2">
      <c r="A934" s="368" t="str">
        <f>IF(OR(E934="00",E934=""),"",IF(OR(C934="3011.10",C934="3012.10",C934="3013.10"),"05",IF(OR(C934="3008.10",C934="3008.11"),"00",IF(C934="3003.10","07",IF(OR(G934="DBFH",G934="DBFH - BG"),"10",IF(G934="Hochschule Dual","25",IF(ISERROR(FIND("BGJ",F934)),IF(B934&gt;=99500,VLOOKUP(B934,Maske!$I$23:$J$79,2,FALSE),VLOOKUP($E934,Maske!$I$19:$J$23,2,FALSE)),"06")))))))</f>
        <v>00</v>
      </c>
      <c r="B934" s="369">
        <v>49152</v>
      </c>
      <c r="C934" s="370" t="s">
        <v>755</v>
      </c>
      <c r="D934" s="371" t="str">
        <f t="shared" si="28"/>
        <v>0913</v>
      </c>
      <c r="E934" s="371" t="str">
        <f t="shared" si="29"/>
        <v>11</v>
      </c>
      <c r="F934" s="372" t="s">
        <v>1375</v>
      </c>
      <c r="G934" s="368" t="s">
        <v>1951</v>
      </c>
      <c r="H934" s="373"/>
      <c r="I934" s="368"/>
      <c r="J934" s="368">
        <v>10.5</v>
      </c>
      <c r="K934" s="368">
        <v>6.3</v>
      </c>
      <c r="L934" s="368" t="s">
        <v>1353</v>
      </c>
      <c r="M934" s="368" t="s">
        <v>1373</v>
      </c>
      <c r="N934" s="368" t="s">
        <v>1801</v>
      </c>
      <c r="O934" s="454"/>
    </row>
    <row r="935" spans="1:15" ht="12" customHeight="1" x14ac:dyDescent="0.2">
      <c r="A935" s="368" t="str">
        <f>IF(OR(E935="00",E935=""),"",IF(OR(C935="3011.10",C935="3012.10",C935="3013.10"),"05",IF(OR(C935="3008.10",C935="3008.11"),"00",IF(C935="3003.10","07",IF(OR(G935="DBFH",G935="DBFH - BG"),"10",IF(G935="Hochschule Dual","25",IF(ISERROR(FIND("BGJ",F935)),IF(B935&gt;=99500,VLOOKUP(B935,Maske!$I$23:$J$79,2,FALSE),VLOOKUP($E935,Maske!$I$19:$J$23,2,FALSE)),"06")))))))</f>
        <v>00</v>
      </c>
      <c r="B935" s="369">
        <v>49152</v>
      </c>
      <c r="C935" s="370" t="s">
        <v>756</v>
      </c>
      <c r="D935" s="371" t="str">
        <f t="shared" si="28"/>
        <v>0913</v>
      </c>
      <c r="E935" s="371" t="str">
        <f t="shared" si="29"/>
        <v>12</v>
      </c>
      <c r="F935" s="372" t="s">
        <v>1375</v>
      </c>
      <c r="G935" s="368" t="s">
        <v>1951</v>
      </c>
      <c r="H935" s="373"/>
      <c r="I935" s="368"/>
      <c r="J935" s="368">
        <v>10.5</v>
      </c>
      <c r="K935" s="368">
        <v>6.3</v>
      </c>
      <c r="L935" s="368" t="s">
        <v>1353</v>
      </c>
      <c r="M935" s="368" t="s">
        <v>1373</v>
      </c>
      <c r="N935" s="368" t="s">
        <v>1801</v>
      </c>
      <c r="O935" s="454"/>
    </row>
    <row r="936" spans="1:15" ht="12" customHeight="1" x14ac:dyDescent="0.2">
      <c r="A936" s="368" t="str">
        <f>IF(OR(E936="00",E936=""),"",IF(OR(C936="3011.10",C936="3012.10",C936="3013.10"),"05",IF(OR(C936="3008.10",C936="3008.11"),"00",IF(C936="3003.10","07",IF(OR(G936="DBFH",G936="DBFH - BG"),"10",IF(G936="Hochschule Dual","25",IF(ISERROR(FIND("BGJ",F936)),IF(B936&gt;=99500,VLOOKUP(B936,Maske!$I$23:$J$79,2,FALSE),VLOOKUP($E936,Maske!$I$19:$J$23,2,FALSE)),"06")))))))</f>
        <v>00</v>
      </c>
      <c r="B936" s="369">
        <v>49151</v>
      </c>
      <c r="C936" s="370" t="s">
        <v>754</v>
      </c>
      <c r="D936" s="371" t="str">
        <f t="shared" si="28"/>
        <v>0913</v>
      </c>
      <c r="E936" s="371" t="str">
        <f t="shared" si="29"/>
        <v>10</v>
      </c>
      <c r="F936" s="372" t="s">
        <v>1368</v>
      </c>
      <c r="G936" s="368" t="s">
        <v>1951</v>
      </c>
      <c r="H936" s="373"/>
      <c r="I936" s="368"/>
      <c r="J936" s="368">
        <v>11.6</v>
      </c>
      <c r="K936" s="368">
        <v>7</v>
      </c>
      <c r="L936" s="368" t="s">
        <v>1353</v>
      </c>
      <c r="M936" s="368" t="s">
        <v>1373</v>
      </c>
      <c r="N936" s="368" t="s">
        <v>1801</v>
      </c>
      <c r="O936" s="454"/>
    </row>
    <row r="937" spans="1:15" ht="12" customHeight="1" x14ac:dyDescent="0.2">
      <c r="A937" s="368" t="str">
        <f>IF(OR(E937="00",E937=""),"",IF(OR(C937="3011.10",C937="3012.10",C937="3013.10"),"05",IF(OR(C937="3008.10",C937="3008.11"),"00",IF(C937="3003.10","07",IF(OR(G937="DBFH",G937="DBFH - BG"),"10",IF(G937="Hochschule Dual","25",IF(ISERROR(FIND("BGJ",F937)),IF(B937&gt;=99500,VLOOKUP(B937,Maske!$I$23:$J$79,2,FALSE),VLOOKUP($E937,Maske!$I$19:$J$23,2,FALSE)),"06")))))))</f>
        <v>00</v>
      </c>
      <c r="B937" s="369">
        <v>49151</v>
      </c>
      <c r="C937" s="370" t="s">
        <v>755</v>
      </c>
      <c r="D937" s="371" t="str">
        <f t="shared" si="28"/>
        <v>0913</v>
      </c>
      <c r="E937" s="371" t="str">
        <f t="shared" si="29"/>
        <v>11</v>
      </c>
      <c r="F937" s="372" t="s">
        <v>1368</v>
      </c>
      <c r="G937" s="368" t="s">
        <v>1951</v>
      </c>
      <c r="H937" s="373"/>
      <c r="I937" s="368"/>
      <c r="J937" s="368">
        <v>10.5</v>
      </c>
      <c r="K937" s="368">
        <v>6.3</v>
      </c>
      <c r="L937" s="368" t="s">
        <v>1353</v>
      </c>
      <c r="M937" s="368" t="s">
        <v>1373</v>
      </c>
      <c r="N937" s="368" t="s">
        <v>1801</v>
      </c>
      <c r="O937" s="454"/>
    </row>
    <row r="938" spans="1:15" ht="12" customHeight="1" x14ac:dyDescent="0.2">
      <c r="A938" s="368" t="str">
        <f>IF(OR(E938="00",E938=""),"",IF(OR(C938="3011.10",C938="3012.10",C938="3013.10"),"05",IF(OR(C938="3008.10",C938="3008.11"),"00",IF(C938="3003.10","07",IF(OR(G938="DBFH",G938="DBFH - BG"),"10",IF(G938="Hochschule Dual","25",IF(ISERROR(FIND("BGJ",F938)),IF(B938&gt;=99500,VLOOKUP(B938,Maske!$I$23:$J$79,2,FALSE),VLOOKUP($E938,Maske!$I$19:$J$23,2,FALSE)),"06")))))))</f>
        <v>00</v>
      </c>
      <c r="B938" s="369">
        <v>49151</v>
      </c>
      <c r="C938" s="370" t="s">
        <v>756</v>
      </c>
      <c r="D938" s="371" t="str">
        <f t="shared" si="28"/>
        <v>0913</v>
      </c>
      <c r="E938" s="371" t="str">
        <f t="shared" si="29"/>
        <v>12</v>
      </c>
      <c r="F938" s="372" t="s">
        <v>1368</v>
      </c>
      <c r="G938" s="368" t="s">
        <v>1951</v>
      </c>
      <c r="H938" s="373"/>
      <c r="I938" s="368"/>
      <c r="J938" s="368">
        <v>10.5</v>
      </c>
      <c r="K938" s="368">
        <v>6.3</v>
      </c>
      <c r="L938" s="368" t="s">
        <v>1353</v>
      </c>
      <c r="M938" s="368" t="s">
        <v>1373</v>
      </c>
      <c r="N938" s="368" t="s">
        <v>1801</v>
      </c>
      <c r="O938" s="454"/>
    </row>
    <row r="939" spans="1:15" ht="12" customHeight="1" x14ac:dyDescent="0.2">
      <c r="A939" s="368" t="str">
        <f>IF(OR(E939="00",E939=""),"",IF(OR(C939="3011.10",C939="3012.10",C939="3013.10"),"05",IF(OR(C939="3008.10",C939="3008.11"),"00",IF(C939="3003.10","07",IF(OR(G939="DBFH",G939="DBFH - BG"),"10",IF(G939="Hochschule Dual","25",IF(ISERROR(FIND("BGJ",F939)),IF(B939&gt;=99500,VLOOKUP(B939,Maske!$I$23:$J$79,2,FALSE),VLOOKUP($E939,Maske!$I$19:$J$23,2,FALSE)),"06")))))))</f>
        <v>00</v>
      </c>
      <c r="B939" s="369">
        <v>51261</v>
      </c>
      <c r="C939" s="370" t="s">
        <v>742</v>
      </c>
      <c r="D939" s="371" t="str">
        <f t="shared" si="28"/>
        <v>0914</v>
      </c>
      <c r="E939" s="371" t="str">
        <f t="shared" si="29"/>
        <v>10</v>
      </c>
      <c r="F939" s="372" t="s">
        <v>1378</v>
      </c>
      <c r="G939" s="368" t="s">
        <v>1951</v>
      </c>
      <c r="H939" s="373"/>
      <c r="I939" s="368"/>
      <c r="J939" s="368">
        <v>17</v>
      </c>
      <c r="K939" s="368">
        <v>0</v>
      </c>
      <c r="L939" s="368" t="s">
        <v>1353</v>
      </c>
      <c r="M939" s="368" t="s">
        <v>860</v>
      </c>
      <c r="N939" s="368" t="s">
        <v>1802</v>
      </c>
      <c r="O939" s="454"/>
    </row>
    <row r="940" spans="1:15" ht="12" customHeight="1" x14ac:dyDescent="0.2">
      <c r="A940" s="368" t="str">
        <f>IF(OR(E940="00",E940=""),"",IF(OR(C940="3011.10",C940="3012.10",C940="3013.10"),"05",IF(OR(C940="3008.10",C940="3008.11"),"00",IF(C940="3003.10","07",IF(OR(G940="DBFH",G940="DBFH - BG"),"10",IF(G940="Hochschule Dual","25",IF(ISERROR(FIND("BGJ",F940)),IF(B940&gt;=99500,VLOOKUP(B940,Maske!$I$23:$J$79,2,FALSE),VLOOKUP($E940,Maske!$I$19:$J$23,2,FALSE)),"06")))))))</f>
        <v>00</v>
      </c>
      <c r="B940" s="369">
        <v>51261</v>
      </c>
      <c r="C940" s="370" t="s">
        <v>743</v>
      </c>
      <c r="D940" s="371" t="str">
        <f t="shared" si="28"/>
        <v>0914</v>
      </c>
      <c r="E940" s="371" t="str">
        <f t="shared" si="29"/>
        <v>11</v>
      </c>
      <c r="F940" s="372" t="s">
        <v>1378</v>
      </c>
      <c r="G940" s="368" t="s">
        <v>1951</v>
      </c>
      <c r="H940" s="373"/>
      <c r="I940" s="368"/>
      <c r="J940" s="368">
        <v>14.9</v>
      </c>
      <c r="K940" s="368">
        <v>0</v>
      </c>
      <c r="L940" s="368" t="s">
        <v>1353</v>
      </c>
      <c r="M940" s="368" t="s">
        <v>860</v>
      </c>
      <c r="N940" s="368" t="s">
        <v>1802</v>
      </c>
      <c r="O940" s="454"/>
    </row>
    <row r="941" spans="1:15" ht="12" customHeight="1" x14ac:dyDescent="0.2">
      <c r="A941" s="368" t="str">
        <f>IF(OR(E941="00",E941=""),"",IF(OR(C941="3011.10",C941="3012.10",C941="3013.10"),"05",IF(OR(C941="3008.10",C941="3008.11"),"00",IF(C941="3003.10","07",IF(OR(G941="DBFH",G941="DBFH - BG"),"10",IF(G941="Hochschule Dual","25",IF(ISERROR(FIND("BGJ",F941)),IF(B941&gt;=99500,VLOOKUP(B941,Maske!$I$23:$J$79,2,FALSE),VLOOKUP($E941,Maske!$I$19:$J$23,2,FALSE)),"06")))))))</f>
        <v>00</v>
      </c>
      <c r="B941" s="369">
        <v>51261</v>
      </c>
      <c r="C941" s="370" t="s">
        <v>744</v>
      </c>
      <c r="D941" s="371" t="str">
        <f t="shared" si="28"/>
        <v>0914</v>
      </c>
      <c r="E941" s="371" t="str">
        <f t="shared" si="29"/>
        <v>12</v>
      </c>
      <c r="F941" s="372" t="s">
        <v>1378</v>
      </c>
      <c r="G941" s="368" t="s">
        <v>1951</v>
      </c>
      <c r="H941" s="373"/>
      <c r="I941" s="368"/>
      <c r="J941" s="368">
        <v>16.8</v>
      </c>
      <c r="K941" s="368">
        <v>0</v>
      </c>
      <c r="L941" s="368" t="s">
        <v>1353</v>
      </c>
      <c r="M941" s="368" t="s">
        <v>860</v>
      </c>
      <c r="N941" s="368" t="s">
        <v>1802</v>
      </c>
      <c r="O941" s="454"/>
    </row>
    <row r="942" spans="1:15" ht="12" customHeight="1" x14ac:dyDescent="0.2">
      <c r="A942" s="368" t="str">
        <f>IF(OR(E942="00",E942=""),"",IF(OR(C942="3011.10",C942="3012.10",C942="3013.10"),"05",IF(OR(C942="3008.10",C942="3008.11"),"00",IF(C942="3003.10","07",IF(OR(G942="DBFH",G942="DBFH - BG"),"10",IF(G942="Hochschule Dual","25",IF(ISERROR(FIND("BGJ",F942)),IF(B942&gt;=99500,VLOOKUP(B942,Maske!$I$23:$J$79,2,FALSE),VLOOKUP($E942,Maske!$I$19:$J$23,2,FALSE)),"06")))))))</f>
        <v>00</v>
      </c>
      <c r="B942" s="369">
        <v>51261</v>
      </c>
      <c r="C942" s="370" t="s">
        <v>1377</v>
      </c>
      <c r="D942" s="371" t="str">
        <f t="shared" si="28"/>
        <v>0915</v>
      </c>
      <c r="E942" s="371" t="str">
        <f t="shared" si="29"/>
        <v>10</v>
      </c>
      <c r="F942" s="372" t="s">
        <v>1378</v>
      </c>
      <c r="G942" s="373"/>
      <c r="H942" s="373"/>
      <c r="I942" s="368"/>
      <c r="J942" s="368">
        <v>12.7</v>
      </c>
      <c r="K942" s="368">
        <v>3</v>
      </c>
      <c r="L942" s="368" t="s">
        <v>1353</v>
      </c>
      <c r="M942" s="368" t="s">
        <v>860</v>
      </c>
      <c r="O942" s="454"/>
    </row>
    <row r="943" spans="1:15" ht="12" customHeight="1" x14ac:dyDescent="0.2">
      <c r="A943" s="368" t="str">
        <f>IF(OR(E943="00",E943=""),"",IF(OR(C943="3011.10",C943="3012.10",C943="3013.10"),"05",IF(OR(C943="3008.10",C943="3008.11"),"00",IF(C943="3003.10","07",IF(OR(G943="DBFH",G943="DBFH - BG"),"10",IF(G943="Hochschule Dual","25",IF(ISERROR(FIND("BGJ",F943)),IF(B943&gt;=99500,VLOOKUP(B943,Maske!$I$23:$J$79,2,FALSE),VLOOKUP($E943,Maske!$I$19:$J$23,2,FALSE)),"06")))))))</f>
        <v>00</v>
      </c>
      <c r="B943" s="369">
        <v>51261</v>
      </c>
      <c r="C943" s="370" t="s">
        <v>625</v>
      </c>
      <c r="D943" s="371" t="str">
        <f t="shared" si="28"/>
        <v>0915</v>
      </c>
      <c r="E943" s="371" t="str">
        <f t="shared" si="29"/>
        <v>11</v>
      </c>
      <c r="F943" s="372" t="s">
        <v>1378</v>
      </c>
      <c r="G943" s="373"/>
      <c r="H943" s="373"/>
      <c r="I943" s="368"/>
      <c r="J943" s="368">
        <v>10.5</v>
      </c>
      <c r="K943" s="368">
        <v>2.4</v>
      </c>
      <c r="L943" s="368" t="s">
        <v>1353</v>
      </c>
      <c r="M943" s="368" t="s">
        <v>860</v>
      </c>
      <c r="O943" s="454"/>
    </row>
    <row r="944" spans="1:15" ht="12" customHeight="1" x14ac:dyDescent="0.2">
      <c r="A944" s="368" t="str">
        <f>IF(OR(E944="00",E944=""),"",IF(OR(C944="3011.10",C944="3012.10",C944="3013.10"),"05",IF(OR(C944="3008.10",C944="3008.11"),"00",IF(C944="3003.10","07",IF(OR(G944="DBFH",G944="DBFH - BG"),"10",IF(G944="Hochschule Dual","25",IF(ISERROR(FIND("BGJ",F944)),IF(B944&gt;=99500,VLOOKUP(B944,Maske!$I$23:$J$79,2,FALSE),VLOOKUP($E944,Maske!$I$19:$J$23,2,FALSE)),"06")))))))</f>
        <v>00</v>
      </c>
      <c r="B944" s="369">
        <v>51261</v>
      </c>
      <c r="C944" s="370" t="s">
        <v>634</v>
      </c>
      <c r="D944" s="371" t="str">
        <f t="shared" si="28"/>
        <v>0915</v>
      </c>
      <c r="E944" s="371" t="str">
        <f t="shared" si="29"/>
        <v>12</v>
      </c>
      <c r="F944" s="372" t="s">
        <v>1378</v>
      </c>
      <c r="G944" s="373"/>
      <c r="H944" s="373"/>
      <c r="I944" s="368"/>
      <c r="J944" s="368">
        <v>10.5</v>
      </c>
      <c r="K944" s="368">
        <v>2.4</v>
      </c>
      <c r="L944" s="368" t="s">
        <v>1353</v>
      </c>
      <c r="M944" s="368" t="s">
        <v>860</v>
      </c>
      <c r="O944" s="454"/>
    </row>
    <row r="945" spans="1:15" ht="12" customHeight="1" x14ac:dyDescent="0.2">
      <c r="A945" s="368" t="str">
        <f>IF(OR(E945="00",E945=""),"",IF(OR(C945="3011.10",C945="3012.10",C945="3013.10"),"05",IF(OR(C945="3008.10",C945="3008.11"),"00",IF(C945="3003.10","07",IF(OR(G945="DBFH",G945="DBFH - BG"),"10",IF(G945="Hochschule Dual","25",IF(ISERROR(FIND("BGJ",F945)),IF(B945&gt;=99500,VLOOKUP(B945,Maske!$I$23:$J$79,2,FALSE),VLOOKUP($E945,Maske!$I$19:$J$23,2,FALSE)),"06")))))))</f>
        <v>00</v>
      </c>
      <c r="B945" s="369">
        <v>49261</v>
      </c>
      <c r="C945" s="370" t="s">
        <v>1379</v>
      </c>
      <c r="D945" s="371" t="str">
        <f t="shared" si="28"/>
        <v>0916</v>
      </c>
      <c r="E945" s="371" t="str">
        <f t="shared" si="29"/>
        <v>10</v>
      </c>
      <c r="F945" s="372" t="s">
        <v>614</v>
      </c>
      <c r="G945" s="368"/>
      <c r="H945" s="368"/>
      <c r="I945" s="368"/>
      <c r="J945" s="373">
        <v>16.899999999999999</v>
      </c>
      <c r="K945" s="368">
        <v>4.7</v>
      </c>
      <c r="L945" s="368" t="s">
        <v>1353</v>
      </c>
      <c r="M945" s="368" t="s">
        <v>615</v>
      </c>
      <c r="O945" s="454"/>
    </row>
    <row r="946" spans="1:15" ht="12" customHeight="1" x14ac:dyDescent="0.2">
      <c r="A946" s="368" t="str">
        <f>IF(OR(E946="00",E946=""),"",IF(OR(C946="3011.10",C946="3012.10",C946="3013.10"),"05",IF(OR(C946="3008.10",C946="3008.11"),"00",IF(C946="3003.10","07",IF(OR(G946="DBFH",G946="DBFH - BG"),"10",IF(G946="Hochschule Dual","25",IF(ISERROR(FIND("BGJ",F946)),IF(B946&gt;=99500,VLOOKUP(B946,Maske!$I$23:$J$79,2,FALSE),VLOOKUP($E946,Maske!$I$19:$J$23,2,FALSE)),"06")))))))</f>
        <v>00</v>
      </c>
      <c r="B946" s="369">
        <v>49261</v>
      </c>
      <c r="C946" s="370" t="s">
        <v>626</v>
      </c>
      <c r="D946" s="371" t="str">
        <f t="shared" si="28"/>
        <v>0916</v>
      </c>
      <c r="E946" s="371" t="str">
        <f t="shared" si="29"/>
        <v>11</v>
      </c>
      <c r="F946" s="372" t="s">
        <v>614</v>
      </c>
      <c r="G946" s="368"/>
      <c r="H946" s="368"/>
      <c r="I946" s="368"/>
      <c r="J946" s="373">
        <v>10.5</v>
      </c>
      <c r="K946" s="368">
        <v>2.4</v>
      </c>
      <c r="L946" s="368" t="s">
        <v>1353</v>
      </c>
      <c r="M946" s="368" t="s">
        <v>615</v>
      </c>
      <c r="O946" s="454"/>
    </row>
    <row r="947" spans="1:15" ht="12" customHeight="1" x14ac:dyDescent="0.2">
      <c r="A947" s="368" t="str">
        <f>IF(OR(E947="00",E947=""),"",IF(OR(C947="3011.10",C947="3012.10",C947="3013.10"),"05",IF(OR(C947="3008.10",C947="3008.11"),"00",IF(C947="3003.10","07",IF(OR(G947="DBFH",G947="DBFH - BG"),"10",IF(G947="Hochschule Dual","25",IF(ISERROR(FIND("BGJ",F947)),IF(B947&gt;=99500,VLOOKUP(B947,Maske!$I$23:$J$79,2,FALSE),VLOOKUP($E947,Maske!$I$19:$J$23,2,FALSE)),"06")))))))</f>
        <v>00</v>
      </c>
      <c r="B947" s="369">
        <v>49261</v>
      </c>
      <c r="C947" s="370" t="s">
        <v>1880</v>
      </c>
      <c r="D947" s="371" t="str">
        <f t="shared" si="28"/>
        <v>0917</v>
      </c>
      <c r="E947" s="371" t="str">
        <f t="shared" si="29"/>
        <v>10</v>
      </c>
      <c r="F947" s="372" t="s">
        <v>614</v>
      </c>
      <c r="G947" s="368" t="s">
        <v>1951</v>
      </c>
      <c r="H947" s="368"/>
      <c r="I947" s="368"/>
      <c r="J947" s="373">
        <v>16.899999999999999</v>
      </c>
      <c r="K947" s="368">
        <v>7</v>
      </c>
      <c r="L947" s="368" t="s">
        <v>1353</v>
      </c>
      <c r="M947" s="368" t="s">
        <v>615</v>
      </c>
      <c r="N947" s="368" t="s">
        <v>1882</v>
      </c>
      <c r="O947" s="454"/>
    </row>
    <row r="948" spans="1:15" ht="12" customHeight="1" x14ac:dyDescent="0.2">
      <c r="A948" s="368" t="str">
        <f>IF(OR(E948="00",E948=""),"",IF(OR(C948="3011.10",C948="3012.10",C948="3013.10"),"05",IF(OR(C948="3008.10",C948="3008.11"),"00",IF(C948="3003.10","07",IF(OR(G948="DBFH",G948="DBFH - BG"),"10",IF(G948="Hochschule Dual","25",IF(ISERROR(FIND("BGJ",F948)),IF(B948&gt;=99500,VLOOKUP(B948,Maske!$I$23:$J$79,2,FALSE),VLOOKUP($E948,Maske!$I$19:$J$23,2,FALSE)),"06")))))))</f>
        <v>00</v>
      </c>
      <c r="B948" s="369">
        <v>49261</v>
      </c>
      <c r="C948" s="370" t="s">
        <v>1881</v>
      </c>
      <c r="D948" s="371" t="str">
        <f t="shared" si="28"/>
        <v>0917</v>
      </c>
      <c r="E948" s="371" t="str">
        <f t="shared" si="29"/>
        <v>11</v>
      </c>
      <c r="F948" s="372" t="s">
        <v>614</v>
      </c>
      <c r="G948" s="368" t="s">
        <v>1951</v>
      </c>
      <c r="H948" s="368"/>
      <c r="I948" s="368"/>
      <c r="J948" s="373">
        <v>10.5</v>
      </c>
      <c r="K948" s="368">
        <v>7</v>
      </c>
      <c r="L948" s="368" t="s">
        <v>1353</v>
      </c>
      <c r="M948" s="368" t="s">
        <v>615</v>
      </c>
      <c r="N948" s="368" t="s">
        <v>1882</v>
      </c>
      <c r="O948" s="454"/>
    </row>
    <row r="949" spans="1:15" ht="12" customHeight="1" x14ac:dyDescent="0.2">
      <c r="A949" s="368" t="str">
        <f>IF(OR(E949="00",E949=""),"",IF(OR(C949="3011.10",C949="3012.10",C949="3013.10"),"05",IF(OR(C949="3008.10",C949="3008.11"),"00",IF(C949="3003.10","07",IF(OR(G949="DBFH",G949="DBFH - BG"),"10",IF(G949="Hochschule Dual","25",IF(ISERROR(FIND("BGJ",F949)),IF(B949&gt;=99500,VLOOKUP(B949,Maske!$I$23:$J$79,2,FALSE),VLOOKUP($E949,Maske!$I$19:$J$23,2,FALSE)),"06")))))))</f>
        <v>00</v>
      </c>
      <c r="B949" s="369">
        <v>49101</v>
      </c>
      <c r="C949" s="370" t="s">
        <v>1880</v>
      </c>
      <c r="D949" s="371" t="str">
        <f t="shared" si="28"/>
        <v>0917</v>
      </c>
      <c r="E949" s="371" t="str">
        <f t="shared" si="29"/>
        <v>10</v>
      </c>
      <c r="F949" s="372" t="s">
        <v>1363</v>
      </c>
      <c r="G949" s="368" t="s">
        <v>1951</v>
      </c>
      <c r="H949" s="373"/>
      <c r="I949" s="368"/>
      <c r="J949" s="368">
        <v>16.899999999999999</v>
      </c>
      <c r="K949" s="368">
        <v>7</v>
      </c>
      <c r="L949" s="368" t="s">
        <v>1353</v>
      </c>
      <c r="M949" s="368"/>
      <c r="N949" s="368" t="s">
        <v>1882</v>
      </c>
      <c r="O949" s="454"/>
    </row>
    <row r="950" spans="1:15" ht="12" customHeight="1" x14ac:dyDescent="0.2">
      <c r="A950" s="368" t="str">
        <f>IF(OR(E950="00",E950=""),"",IF(OR(C950="3011.10",C950="3012.10",C950="3013.10"),"05",IF(OR(C950="3008.10",C950="3008.11"),"00",IF(C950="3003.10","07",IF(OR(G950="DBFH",G950="DBFH - BG"),"10",IF(G950="Hochschule Dual","25",IF(ISERROR(FIND("BGJ",F950)),IF(B950&gt;=99500,VLOOKUP(B950,Maske!$I$23:$J$79,2,FALSE),VLOOKUP($E950,Maske!$I$19:$J$23,2,FALSE)),"06")))))))</f>
        <v>00</v>
      </c>
      <c r="B950" s="369">
        <v>49101</v>
      </c>
      <c r="C950" s="370" t="s">
        <v>1881</v>
      </c>
      <c r="D950" s="371" t="str">
        <f t="shared" si="28"/>
        <v>0917</v>
      </c>
      <c r="E950" s="371" t="str">
        <f t="shared" si="29"/>
        <v>11</v>
      </c>
      <c r="F950" s="372" t="s">
        <v>1363</v>
      </c>
      <c r="G950" s="368" t="s">
        <v>1951</v>
      </c>
      <c r="H950" s="373"/>
      <c r="I950" s="368"/>
      <c r="J950" s="368">
        <v>10.5</v>
      </c>
      <c r="K950" s="368">
        <v>7</v>
      </c>
      <c r="L950" s="368" t="s">
        <v>1353</v>
      </c>
      <c r="M950" s="368"/>
      <c r="N950" s="368" t="s">
        <v>1882</v>
      </c>
      <c r="O950" s="454"/>
    </row>
    <row r="951" spans="1:15" ht="12" customHeight="1" x14ac:dyDescent="0.2">
      <c r="A951" s="368" t="str">
        <f>IF(OR(E951="00",E951=""),"",IF(OR(C951="3011.10",C951="3012.10",C951="3013.10"),"05",IF(OR(C951="3008.10",C951="3008.11"),"00",IF(C951="3003.10","07",IF(OR(G951="DBFH",G951="DBFH - BG"),"10",IF(G951="Hochschule Dual","25",IF(ISERROR(FIND("BGJ",F951)),IF(B951&gt;=99500,VLOOKUP(B951,Maske!$I$23:$J$79,2,FALSE),VLOOKUP($E951,Maske!$I$19:$J$23,2,FALSE)),"06")))))))</f>
        <v>00</v>
      </c>
      <c r="B951" s="369">
        <v>49201</v>
      </c>
      <c r="C951" s="370" t="s">
        <v>1981</v>
      </c>
      <c r="D951" s="371" t="str">
        <f t="shared" si="28"/>
        <v>0918</v>
      </c>
      <c r="E951" s="371" t="str">
        <f t="shared" si="29"/>
        <v>10</v>
      </c>
      <c r="F951" s="372" t="s">
        <v>1365</v>
      </c>
      <c r="G951" s="368" t="s">
        <v>1951</v>
      </c>
      <c r="H951" s="373"/>
      <c r="I951" s="368"/>
      <c r="J951" s="368">
        <v>21.4</v>
      </c>
      <c r="K951" s="368">
        <v>2.6</v>
      </c>
      <c r="L951" s="368" t="s">
        <v>1353</v>
      </c>
      <c r="M951" s="368" t="s">
        <v>1982</v>
      </c>
      <c r="N951" s="368" t="s">
        <v>1983</v>
      </c>
      <c r="O951" s="454"/>
    </row>
    <row r="952" spans="1:15" ht="12" customHeight="1" x14ac:dyDescent="0.2">
      <c r="A952" s="368" t="str">
        <f>IF(OR(E952="00",E952=""),"",IF(OR(C952="3011.10",C952="3012.10",C952="3013.10"),"05",IF(OR(C952="3008.10",C952="3008.11"),"00",IF(C952="3003.10","07",IF(OR(G952="DBFH",G952="DBFH - BG"),"10",IF(G952="Hochschule Dual","25",IF(ISERROR(FIND("BGJ",F952)),IF(B952&gt;=99500,VLOOKUP(B952,Maske!$I$23:$J$79,2,FALSE),VLOOKUP($E952,Maske!$I$19:$J$23,2,FALSE)),"06")))))))</f>
        <v>00</v>
      </c>
      <c r="B952" s="369">
        <v>49201</v>
      </c>
      <c r="C952" s="370" t="s">
        <v>1984</v>
      </c>
      <c r="D952" s="371" t="str">
        <f t="shared" si="28"/>
        <v>0918</v>
      </c>
      <c r="E952" s="371" t="str">
        <f t="shared" si="29"/>
        <v>11</v>
      </c>
      <c r="F952" s="372" t="s">
        <v>1365</v>
      </c>
      <c r="G952" s="368" t="s">
        <v>1951</v>
      </c>
      <c r="H952" s="373"/>
      <c r="I952" s="368"/>
      <c r="J952" s="368">
        <v>16.399999999999999</v>
      </c>
      <c r="K952" s="368">
        <v>2.4</v>
      </c>
      <c r="L952" s="368" t="s">
        <v>1353</v>
      </c>
      <c r="M952" s="368" t="s">
        <v>1982</v>
      </c>
      <c r="N952" s="368" t="s">
        <v>1983</v>
      </c>
      <c r="O952" s="454"/>
    </row>
    <row r="953" spans="1:15" ht="12" customHeight="1" x14ac:dyDescent="0.2">
      <c r="A953" s="368" t="str">
        <f>IF(OR(E953="00",E953=""),"",IF(OR(C953="3011.10",C953="3012.10",C953="3013.10"),"05",IF(OR(C953="3008.10",C953="3008.11"),"00",IF(C953="3003.10","07",IF(OR(G953="DBFH",G953="DBFH - BG"),"10",IF(G953="Hochschule Dual","25",IF(ISERROR(FIND("BGJ",F953)),IF(B953&gt;=99500,VLOOKUP(B953,Maske!$I$23:$J$79,2,FALSE),VLOOKUP($E953,Maske!$I$19:$J$23,2,FALSE)),"06")))))))</f>
        <v>00</v>
      </c>
      <c r="B953" s="369">
        <v>49201</v>
      </c>
      <c r="C953" s="370" t="s">
        <v>1985</v>
      </c>
      <c r="D953" s="371" t="str">
        <f t="shared" si="28"/>
        <v>0918</v>
      </c>
      <c r="E953" s="371" t="str">
        <f t="shared" si="29"/>
        <v>12</v>
      </c>
      <c r="F953" s="372" t="s">
        <v>1365</v>
      </c>
      <c r="G953" s="368" t="s">
        <v>1951</v>
      </c>
      <c r="H953" s="373"/>
      <c r="I953" s="368"/>
      <c r="J953" s="368">
        <v>17.7</v>
      </c>
      <c r="K953" s="368">
        <v>2.4</v>
      </c>
      <c r="L953" s="368" t="s">
        <v>1353</v>
      </c>
      <c r="M953" s="368" t="s">
        <v>1982</v>
      </c>
      <c r="N953" s="368" t="s">
        <v>1983</v>
      </c>
      <c r="O953" s="454"/>
    </row>
    <row r="954" spans="1:15" ht="12" customHeight="1" x14ac:dyDescent="0.2">
      <c r="A954" s="368" t="str">
        <f>IF(OR(E954="00",E954=""),"",IF(OR(C954="3011.10",C954="3012.10",C954="3013.10"),"05",IF(OR(C954="3008.10",C954="3008.11"),"00",IF(C954="3003.10","07",IF(OR(G954="DBFH",G954="DBFH - BG"),"10",IF(G954="Hochschule Dual","25",IF(ISERROR(FIND("BGJ",F954)),IF(B954&gt;=99500,VLOOKUP(B954,Maske!$I$23:$J$79,2,FALSE),VLOOKUP($E954,Maske!$I$19:$J$23,2,FALSE)),"06")))))))</f>
        <v>00</v>
      </c>
      <c r="B954" s="369">
        <v>49210</v>
      </c>
      <c r="C954" s="370" t="s">
        <v>2109</v>
      </c>
      <c r="D954" s="371" t="str">
        <f t="shared" si="28"/>
        <v>0919</v>
      </c>
      <c r="E954" s="371" t="str">
        <f t="shared" si="29"/>
        <v>10</v>
      </c>
      <c r="F954" s="372" t="s">
        <v>2108</v>
      </c>
      <c r="G954" s="373"/>
      <c r="H954" s="373"/>
      <c r="I954" s="368"/>
      <c r="J954" s="368">
        <v>12.7</v>
      </c>
      <c r="K954" s="368">
        <v>3</v>
      </c>
      <c r="L954" s="368" t="s">
        <v>1353</v>
      </c>
      <c r="M954" s="368" t="s">
        <v>1366</v>
      </c>
      <c r="O954" s="454"/>
    </row>
    <row r="955" spans="1:15" ht="12" customHeight="1" x14ac:dyDescent="0.2">
      <c r="A955" s="55" t="str">
        <f>IF(OR(E955="00",E955=""),"",IF(OR(C955="3011.10",C955="3012.10",C955="3013.10"),"05",IF(OR(C955="3008.10",C955="3008.11"),"00",IF(C955="3003.10","07",IF(OR(G955="DBFH",G955="DBFH - BG"),"10",IF(G955="Hochschule Dual","25",IF(ISERROR(FIND("BGJ",F955)),IF(B955&gt;=99500,VLOOKUP(B955,Maske!$I$23:$J$79,2,FALSE),VLOOKUP($E955,Maske!$I$19:$J$23,2,FALSE)),"06")))))))</f>
        <v>00</v>
      </c>
      <c r="B955" s="35">
        <v>49210</v>
      </c>
      <c r="C955" s="52" t="s">
        <v>2132</v>
      </c>
      <c r="D955" s="53" t="str">
        <f t="shared" si="28"/>
        <v>0919</v>
      </c>
      <c r="E955" s="53" t="str">
        <f t="shared" si="29"/>
        <v>11</v>
      </c>
      <c r="F955" s="54" t="s">
        <v>2108</v>
      </c>
      <c r="G955" s="179"/>
      <c r="H955" s="179"/>
      <c r="I955" s="55"/>
      <c r="J955" s="55">
        <v>10.5</v>
      </c>
      <c r="K955" s="55">
        <v>2.4</v>
      </c>
      <c r="L955" s="55" t="s">
        <v>1353</v>
      </c>
      <c r="M955" s="55" t="s">
        <v>1366</v>
      </c>
      <c r="N955" s="55"/>
      <c r="O955" s="454"/>
    </row>
    <row r="956" spans="1:15" ht="12" customHeight="1" x14ac:dyDescent="0.2">
      <c r="A956" s="368" t="str">
        <f>IF(OR(E956="00",E956=""),"",IF(OR(C956="3011.10",C956="3012.10",C956="3013.10"),"05",IF(OR(C956="3008.10",C956="3008.11"),"00",IF(C956="3003.10","07",IF(OR(G956="DBFH",G956="DBFH - BG"),"10",IF(G956="Hochschule Dual","25",IF(ISERROR(FIND("BGJ",F956)),IF(B956&gt;=99500,VLOOKUP(B956,Maske!$I$23:$J$79,2,FALSE),VLOOKUP($E956,Maske!$I$19:$J$23,2,FALSE)),"06")))))))</f>
        <v>00</v>
      </c>
      <c r="B956" s="369">
        <v>49210</v>
      </c>
      <c r="C956" s="370" t="s">
        <v>2269</v>
      </c>
      <c r="D956" s="371" t="str">
        <f t="shared" si="28"/>
        <v>0919</v>
      </c>
      <c r="E956" s="371" t="str">
        <f t="shared" si="29"/>
        <v>12</v>
      </c>
      <c r="F956" s="372" t="s">
        <v>2108</v>
      </c>
      <c r="G956" s="373"/>
      <c r="H956" s="373"/>
      <c r="I956" s="368"/>
      <c r="J956" s="368">
        <v>10.5</v>
      </c>
      <c r="K956" s="368">
        <v>2.4</v>
      </c>
      <c r="L956" s="368" t="s">
        <v>1353</v>
      </c>
      <c r="M956" s="368" t="s">
        <v>1366</v>
      </c>
      <c r="O956" s="454"/>
    </row>
    <row r="957" spans="1:15" ht="13.15" customHeight="1" x14ac:dyDescent="0.2">
      <c r="A957" s="55" t="str">
        <f>IF(OR(E957="00",E957=""),"",IF(OR(C957="3011.10",C957="3012.10",C957="3013.10"),"05",IF(OR(C957="3008.10",C957="3008.11"),"00",IF(C957="3003.10","07",IF(OR(G957="DBFH",G957="DBFH - BG"),"10",IF(G957="Hochschule Dual","25",IF(ISERROR(FIND("BGJ",F957)),IF(B957&gt;=99500,VLOOKUP(B957,Maske!$I$23:$J$79,2,FALSE),VLOOKUP($E957,Maske!$I$19:$J$23,2,FALSE)),"06")))))))</f>
        <v>10</v>
      </c>
      <c r="B957" s="35">
        <v>51014</v>
      </c>
      <c r="C957" s="52" t="s">
        <v>548</v>
      </c>
      <c r="D957" s="53" t="str">
        <f t="shared" si="28"/>
        <v>0922</v>
      </c>
      <c r="E957" s="53" t="str">
        <f t="shared" si="29"/>
        <v>10</v>
      </c>
      <c r="F957" s="54" t="s">
        <v>2105</v>
      </c>
      <c r="G957" s="55" t="s">
        <v>1013</v>
      </c>
      <c r="H957" s="179">
        <v>18</v>
      </c>
      <c r="I957" s="55">
        <v>6</v>
      </c>
      <c r="J957" s="179">
        <v>18.7</v>
      </c>
      <c r="K957" s="55">
        <v>6.7</v>
      </c>
      <c r="L957" s="55" t="s">
        <v>1353</v>
      </c>
      <c r="M957" s="55"/>
      <c r="N957" s="55" t="s">
        <v>1013</v>
      </c>
      <c r="O957" s="454"/>
    </row>
    <row r="958" spans="1:15" ht="13.15" customHeight="1" x14ac:dyDescent="0.2">
      <c r="A958" s="55" t="str">
        <f>IF(OR(E958="00",E958=""),"",IF(OR(C958="3011.10",C958="3012.10",C958="3013.10"),"05",IF(OR(C958="3008.10",C958="3008.11"),"00",IF(C958="3003.10","07",IF(OR(G958="DBFH",G958="DBFH - BG"),"10",IF(G958="Hochschule Dual","25",IF(ISERROR(FIND("BGJ",F958)),IF(B958&gt;=99500,VLOOKUP(B958,Maske!$I$23:$J$79,2,FALSE),VLOOKUP($E958,Maske!$I$19:$J$23,2,FALSE)),"06")))))))</f>
        <v>10</v>
      </c>
      <c r="B958" s="35">
        <v>51014</v>
      </c>
      <c r="C958" s="52" t="s">
        <v>549</v>
      </c>
      <c r="D958" s="53" t="str">
        <f t="shared" si="28"/>
        <v>0922</v>
      </c>
      <c r="E958" s="53" t="str">
        <f t="shared" si="29"/>
        <v>11</v>
      </c>
      <c r="F958" s="54" t="s">
        <v>2105</v>
      </c>
      <c r="G958" s="55" t="s">
        <v>1013</v>
      </c>
      <c r="H958" s="179">
        <v>18</v>
      </c>
      <c r="I958" s="55">
        <v>5</v>
      </c>
      <c r="J958" s="179">
        <v>18.7</v>
      </c>
      <c r="K958" s="55">
        <v>4.5999999999999996</v>
      </c>
      <c r="L958" s="55" t="s">
        <v>1353</v>
      </c>
      <c r="M958" s="55"/>
      <c r="N958" s="55" t="s">
        <v>1013</v>
      </c>
      <c r="O958" s="454"/>
    </row>
    <row r="959" spans="1:15" ht="13.15" customHeight="1" x14ac:dyDescent="0.2">
      <c r="A959" s="368" t="str">
        <f>IF(OR(E959="00",E959=""),"",IF(OR(C959="3011.10",C959="3012.10",C959="3013.10"),"05",IF(OR(C959="3008.10",C959="3008.11"),"00",IF(C959="3003.10","07",IF(OR(G959="DBFH",G959="DBFH - BG"),"10",IF(G959="Hochschule Dual","25",IF(ISERROR(FIND("BGJ",F959)),IF(B959&gt;=99500,VLOOKUP(B959,Maske!$I$23:$J$79,2,FALSE),VLOOKUP($E959,Maske!$I$19:$J$23,2,FALSE)),"06")))))))</f>
        <v>10</v>
      </c>
      <c r="B959" s="369">
        <v>51014</v>
      </c>
      <c r="C959" s="370" t="s">
        <v>550</v>
      </c>
      <c r="D959" s="371" t="str">
        <f t="shared" si="28"/>
        <v>0922</v>
      </c>
      <c r="E959" s="371" t="str">
        <f t="shared" si="29"/>
        <v>12</v>
      </c>
      <c r="F959" s="372" t="s">
        <v>2105</v>
      </c>
      <c r="G959" s="368" t="s">
        <v>1013</v>
      </c>
      <c r="H959" s="373">
        <v>18</v>
      </c>
      <c r="I959" s="368">
        <v>5</v>
      </c>
      <c r="J959" s="373">
        <v>18.7</v>
      </c>
      <c r="K959" s="368">
        <v>4.5999999999999996</v>
      </c>
      <c r="L959" s="368" t="s">
        <v>1353</v>
      </c>
      <c r="M959" s="368"/>
      <c r="N959" s="368" t="s">
        <v>1013</v>
      </c>
      <c r="O959" s="454"/>
    </row>
    <row r="960" spans="1:15" ht="12" customHeight="1" x14ac:dyDescent="0.2">
      <c r="A960" s="55" t="str">
        <f>IF(OR(E960="00",E960=""),"",IF(OR(C960="3011.10",C960="3012.10",C960="3013.10"),"05",IF(OR(C960="3008.10",C960="3008.11"),"00",IF(C960="3003.10","07",IF(OR(G960="DBFH",G960="DBFH - BG"),"10",IF(G960="Hochschule Dual","25",IF(ISERROR(FIND("BGJ",F960)),IF(B960&gt;=99500,VLOOKUP(B960,Maske!$I$23:$J$79,2,FALSE),VLOOKUP($E960,Maske!$I$19:$J$23,2,FALSE)),"06")))))))</f>
        <v>00</v>
      </c>
      <c r="B960" s="35">
        <v>51200</v>
      </c>
      <c r="C960" s="52" t="s">
        <v>707</v>
      </c>
      <c r="D960" s="53" t="str">
        <f t="shared" si="28"/>
        <v>0925</v>
      </c>
      <c r="E960" s="53" t="str">
        <f t="shared" si="29"/>
        <v>11</v>
      </c>
      <c r="F960" s="54" t="s">
        <v>1354</v>
      </c>
      <c r="G960" s="55" t="s">
        <v>1951</v>
      </c>
      <c r="H960" s="179">
        <v>9</v>
      </c>
      <c r="I960" s="55">
        <v>5</v>
      </c>
      <c r="J960" s="55">
        <v>10.5</v>
      </c>
      <c r="K960" s="55">
        <v>5.3</v>
      </c>
      <c r="L960" s="55" t="s">
        <v>1353</v>
      </c>
      <c r="M960" s="55"/>
      <c r="N960" s="55" t="s">
        <v>2167</v>
      </c>
      <c r="O960" s="454"/>
    </row>
    <row r="961" spans="1:15" ht="12" customHeight="1" x14ac:dyDescent="0.2">
      <c r="A961" s="368" t="str">
        <f>IF(OR(E961="00",E961=""),"",IF(OR(C961="3011.10",C961="3012.10",C961="3013.10"),"05",IF(OR(C961="3008.10",C961="3008.11"),"00",IF(C961="3003.10","07",IF(OR(G961="DBFH",G961="DBFH - BG"),"10",IF(G961="Hochschule Dual","25",IF(ISERROR(FIND("BGJ",F961)),IF(B961&gt;=99500,VLOOKUP(B961,Maske!$I$23:$J$79,2,FALSE),VLOOKUP($E961,Maske!$I$19:$J$23,2,FALSE)),"06")))))))</f>
        <v>00</v>
      </c>
      <c r="B961" s="369">
        <v>51200</v>
      </c>
      <c r="C961" s="370" t="s">
        <v>708</v>
      </c>
      <c r="D961" s="371" t="str">
        <f t="shared" si="28"/>
        <v>0925</v>
      </c>
      <c r="E961" s="371" t="str">
        <f t="shared" si="29"/>
        <v>12</v>
      </c>
      <c r="F961" s="372" t="s">
        <v>1354</v>
      </c>
      <c r="G961" s="368" t="s">
        <v>1951</v>
      </c>
      <c r="H961" s="373">
        <v>9</v>
      </c>
      <c r="I961" s="368">
        <v>5</v>
      </c>
      <c r="J961" s="368">
        <v>10.5</v>
      </c>
      <c r="K961" s="368">
        <v>5.3</v>
      </c>
      <c r="L961" s="368" t="s">
        <v>1353</v>
      </c>
      <c r="M961" s="368"/>
      <c r="N961" s="368" t="s">
        <v>2167</v>
      </c>
      <c r="O961" s="454"/>
    </row>
    <row r="962" spans="1:15" ht="13.15" customHeight="1" x14ac:dyDescent="0.2">
      <c r="A962" s="55" t="str">
        <f>IF(OR(E962="00",E962=""),"",IF(OR(C962="3011.10",C962="3012.10",C962="3013.10"),"05",IF(OR(C962="3008.10",C962="3008.11"),"00",IF(C962="3003.10","07",IF(OR(G962="DBFH",G962="DBFH - BG"),"10",IF(G962="Hochschule Dual","25",IF(ISERROR(FIND("BGJ",F962)),IF(B962&gt;=99500,VLOOKUP(B962,Maske!$I$23:$J$79,2,FALSE),VLOOKUP($E962,Maske!$I$19:$J$23,2,FALSE)),"06")))))))</f>
        <v>00</v>
      </c>
      <c r="B962" s="35">
        <v>51014</v>
      </c>
      <c r="C962" s="52" t="s">
        <v>707</v>
      </c>
      <c r="D962" s="53" t="str">
        <f t="shared" ref="D962:D1025" si="30">LEFT(C962,4)</f>
        <v>0925</v>
      </c>
      <c r="E962" s="53" t="str">
        <f t="shared" ref="E962:E1025" si="31">MID(C962,6,2)</f>
        <v>11</v>
      </c>
      <c r="F962" s="54" t="s">
        <v>2105</v>
      </c>
      <c r="G962" s="55" t="s">
        <v>1951</v>
      </c>
      <c r="H962" s="179">
        <v>9</v>
      </c>
      <c r="I962" s="55">
        <v>5</v>
      </c>
      <c r="J962" s="55">
        <v>10.5</v>
      </c>
      <c r="K962" s="55">
        <v>5.3</v>
      </c>
      <c r="L962" s="55" t="s">
        <v>1353</v>
      </c>
      <c r="M962" s="55"/>
      <c r="N962" s="55" t="s">
        <v>2167</v>
      </c>
      <c r="O962" s="454"/>
    </row>
    <row r="963" spans="1:15" ht="12" customHeight="1" x14ac:dyDescent="0.2">
      <c r="A963" s="368" t="str">
        <f>IF(OR(E963="00",E963=""),"",IF(OR(C963="3011.10",C963="3012.10",C963="3013.10"),"05",IF(OR(C963="3008.10",C963="3008.11"),"00",IF(C963="3003.10","07",IF(OR(G963="DBFH",G963="DBFH - BG"),"10",IF(G963="Hochschule Dual","25",IF(ISERROR(FIND("BGJ",F963)),IF(B963&gt;=99500,VLOOKUP(B963,Maske!$I$23:$J$79,2,FALSE),VLOOKUP($E963,Maske!$I$19:$J$23,2,FALSE)),"06")))))))</f>
        <v>00</v>
      </c>
      <c r="B963" s="369">
        <v>51014</v>
      </c>
      <c r="C963" s="370" t="s">
        <v>708</v>
      </c>
      <c r="D963" s="371" t="str">
        <f t="shared" si="30"/>
        <v>0925</v>
      </c>
      <c r="E963" s="371" t="str">
        <f t="shared" si="31"/>
        <v>12</v>
      </c>
      <c r="F963" s="372" t="s">
        <v>2105</v>
      </c>
      <c r="G963" s="368" t="s">
        <v>1951</v>
      </c>
      <c r="H963" s="373">
        <v>9</v>
      </c>
      <c r="I963" s="368">
        <v>5</v>
      </c>
      <c r="J963" s="368">
        <v>10.5</v>
      </c>
      <c r="K963" s="368">
        <v>5.3</v>
      </c>
      <c r="L963" s="368" t="s">
        <v>1353</v>
      </c>
      <c r="M963" s="368"/>
      <c r="N963" s="368" t="s">
        <v>2167</v>
      </c>
      <c r="O963" s="454"/>
    </row>
    <row r="964" spans="1:15" ht="12" customHeight="1" x14ac:dyDescent="0.2">
      <c r="A964" s="55" t="str">
        <f>IF(OR(E964="00",E964=""),"",IF(OR(C964="3011.10",C964="3012.10",C964="3013.10"),"05",IF(OR(C964="3008.10",C964="3008.11"),"00",IF(C964="3003.10","07",IF(OR(G964="DBFH",G964="DBFH - BG"),"10",IF(G964="Hochschule Dual","25",IF(ISERROR(FIND("BGJ",F964)),IF(B964&gt;=99500,VLOOKUP(B964,Maske!$I$23:$J$79,2,FALSE),VLOOKUP($E964,Maske!$I$19:$J$23,2,FALSE)),"06")))))))</f>
        <v>00</v>
      </c>
      <c r="B964" s="35">
        <v>51011</v>
      </c>
      <c r="C964" s="52" t="s">
        <v>2130</v>
      </c>
      <c r="D964" s="53" t="str">
        <f t="shared" si="30"/>
        <v>0926</v>
      </c>
      <c r="E964" s="53" t="str">
        <f t="shared" si="31"/>
        <v>11</v>
      </c>
      <c r="F964" s="54" t="s">
        <v>2103</v>
      </c>
      <c r="G964" s="179"/>
      <c r="H964" s="179">
        <v>9</v>
      </c>
      <c r="I964" s="55">
        <v>2</v>
      </c>
      <c r="J964" s="55">
        <v>10.5</v>
      </c>
      <c r="K964" s="55">
        <v>2.4</v>
      </c>
      <c r="L964" s="55" t="s">
        <v>1353</v>
      </c>
      <c r="M964" s="55"/>
      <c r="N964" s="55"/>
      <c r="O964" s="454"/>
    </row>
    <row r="965" spans="1:15" ht="12" customHeight="1" x14ac:dyDescent="0.2">
      <c r="A965" s="368" t="str">
        <f>IF(OR(E965="00",E965=""),"",IF(OR(C965="3011.10",C965="3012.10",C965="3013.10"),"05",IF(OR(C965="3008.10",C965="3008.11"),"00",IF(C965="3003.10","07",IF(OR(G965="DBFH",G965="DBFH - BG"),"10",IF(G965="Hochschule Dual","25",IF(ISERROR(FIND("BGJ",F965)),IF(B965&gt;=99500,VLOOKUP(B965,Maske!$I$23:$J$79,2,FALSE),VLOOKUP($E965,Maske!$I$19:$J$23,2,FALSE)),"06")))))))</f>
        <v>00</v>
      </c>
      <c r="B965" s="369">
        <v>51011</v>
      </c>
      <c r="C965" s="370" t="s">
        <v>2270</v>
      </c>
      <c r="D965" s="371" t="str">
        <f t="shared" si="30"/>
        <v>0926</v>
      </c>
      <c r="E965" s="371" t="str">
        <f t="shared" si="31"/>
        <v>12</v>
      </c>
      <c r="F965" s="372" t="s">
        <v>2103</v>
      </c>
      <c r="G965" s="373"/>
      <c r="H965" s="373">
        <v>9</v>
      </c>
      <c r="I965" s="368">
        <v>2</v>
      </c>
      <c r="J965" s="368">
        <v>10.5</v>
      </c>
      <c r="K965" s="368">
        <v>2.4</v>
      </c>
      <c r="L965" s="368" t="s">
        <v>1353</v>
      </c>
      <c r="M965" s="368"/>
      <c r="O965" s="454"/>
    </row>
    <row r="966" spans="1:15" ht="12" customHeight="1" x14ac:dyDescent="0.2">
      <c r="A966" s="55" t="str">
        <f>IF(OR(E966="00",E966=""),"",IF(OR(C966="3011.10",C966="3012.10",C966="3013.10"),"05",IF(OR(C966="3008.10",C966="3008.11"),"00",IF(C966="3003.10","07",IF(OR(G966="DBFH",G966="DBFH - BG"),"10",IF(G966="Hochschule Dual","25",IF(ISERROR(FIND("BGJ",F966)),IF(B966&gt;=99500,VLOOKUP(B966,Maske!$I$23:$J$79,2,FALSE),VLOOKUP($E966,Maske!$I$19:$J$23,2,FALSE)),"06")))))))</f>
        <v>00</v>
      </c>
      <c r="B966" s="35">
        <v>51012</v>
      </c>
      <c r="C966" s="52" t="s">
        <v>2130</v>
      </c>
      <c r="D966" s="53" t="str">
        <f t="shared" si="30"/>
        <v>0926</v>
      </c>
      <c r="E966" s="53" t="str">
        <f t="shared" si="31"/>
        <v>11</v>
      </c>
      <c r="F966" s="54" t="s">
        <v>2106</v>
      </c>
      <c r="G966" s="179"/>
      <c r="H966" s="179">
        <v>9</v>
      </c>
      <c r="I966" s="55">
        <v>2</v>
      </c>
      <c r="J966" s="55">
        <v>10.5</v>
      </c>
      <c r="K966" s="55">
        <v>2.4</v>
      </c>
      <c r="L966" s="55" t="s">
        <v>1353</v>
      </c>
      <c r="M966" s="55"/>
      <c r="N966" s="55"/>
      <c r="O966" s="454"/>
    </row>
    <row r="967" spans="1:15" ht="12" customHeight="1" x14ac:dyDescent="0.2">
      <c r="A967" s="368" t="str">
        <f>IF(OR(E967="00",E967=""),"",IF(OR(C967="3011.10",C967="3012.10",C967="3013.10"),"05",IF(OR(C967="3008.10",C967="3008.11"),"00",IF(C967="3003.10","07",IF(OR(G967="DBFH",G967="DBFH - BG"),"10",IF(G967="Hochschule Dual","25",IF(ISERROR(FIND("BGJ",F967)),IF(B967&gt;=99500,VLOOKUP(B967,Maske!$I$23:$J$79,2,FALSE),VLOOKUP($E967,Maske!$I$19:$J$23,2,FALSE)),"06")))))))</f>
        <v>00</v>
      </c>
      <c r="B967" s="369">
        <v>51012</v>
      </c>
      <c r="C967" s="370" t="s">
        <v>2270</v>
      </c>
      <c r="D967" s="371" t="str">
        <f t="shared" si="30"/>
        <v>0926</v>
      </c>
      <c r="E967" s="371" t="str">
        <f t="shared" si="31"/>
        <v>12</v>
      </c>
      <c r="F967" s="372" t="s">
        <v>2106</v>
      </c>
      <c r="G967" s="373"/>
      <c r="H967" s="373">
        <v>9</v>
      </c>
      <c r="I967" s="368">
        <v>2</v>
      </c>
      <c r="J967" s="368">
        <v>10.5</v>
      </c>
      <c r="K967" s="368">
        <v>2.4</v>
      </c>
      <c r="L967" s="368" t="s">
        <v>1353</v>
      </c>
      <c r="M967" s="368"/>
      <c r="O967" s="454"/>
    </row>
    <row r="968" spans="1:15" ht="12" customHeight="1" x14ac:dyDescent="0.2">
      <c r="A968" s="55" t="str">
        <f>IF(OR(E968="00",E968=""),"",IF(OR(C968="3011.10",C968="3012.10",C968="3013.10"),"05",IF(OR(C968="3008.10",C968="3008.11"),"00",IF(C968="3003.10","07",IF(OR(G968="DBFH",G968="DBFH - BG"),"10",IF(G968="Hochschule Dual","25",IF(ISERROR(FIND("BGJ",F968)),IF(B968&gt;=99500,VLOOKUP(B968,Maske!$I$23:$J$79,2,FALSE),VLOOKUP($E968,Maske!$I$19:$J$23,2,FALSE)),"06")))))))</f>
        <v>00</v>
      </c>
      <c r="B968" s="35">
        <v>51013</v>
      </c>
      <c r="C968" s="52" t="s">
        <v>2130</v>
      </c>
      <c r="D968" s="53" t="str">
        <f t="shared" si="30"/>
        <v>0926</v>
      </c>
      <c r="E968" s="53" t="str">
        <f t="shared" si="31"/>
        <v>11</v>
      </c>
      <c r="F968" s="54" t="s">
        <v>2107</v>
      </c>
      <c r="G968" s="179"/>
      <c r="H968" s="179">
        <v>9</v>
      </c>
      <c r="I968" s="55">
        <v>2</v>
      </c>
      <c r="J968" s="55">
        <v>10.5</v>
      </c>
      <c r="K968" s="55">
        <v>2.4</v>
      </c>
      <c r="L968" s="55" t="s">
        <v>1353</v>
      </c>
      <c r="M968" s="55"/>
      <c r="N968" s="55"/>
      <c r="O968" s="454"/>
    </row>
    <row r="969" spans="1:15" ht="12" customHeight="1" x14ac:dyDescent="0.2">
      <c r="A969" s="368" t="str">
        <f>IF(OR(E969="00",E969=""),"",IF(OR(C969="3011.10",C969="3012.10",C969="3013.10"),"05",IF(OR(C969="3008.10",C969="3008.11"),"00",IF(C969="3003.10","07",IF(OR(G969="DBFH",G969="DBFH - BG"),"10",IF(G969="Hochschule Dual","25",IF(ISERROR(FIND("BGJ",F969)),IF(B969&gt;=99500,VLOOKUP(B969,Maske!$I$23:$J$79,2,FALSE),VLOOKUP($E969,Maske!$I$19:$J$23,2,FALSE)),"06")))))))</f>
        <v>00</v>
      </c>
      <c r="B969" s="369">
        <v>51013</v>
      </c>
      <c r="C969" s="370" t="s">
        <v>2270</v>
      </c>
      <c r="D969" s="371" t="str">
        <f t="shared" si="30"/>
        <v>0926</v>
      </c>
      <c r="E969" s="371" t="str">
        <f t="shared" si="31"/>
        <v>12</v>
      </c>
      <c r="F969" s="372" t="s">
        <v>2107</v>
      </c>
      <c r="G969" s="373"/>
      <c r="H969" s="373">
        <v>9</v>
      </c>
      <c r="I969" s="368">
        <v>2</v>
      </c>
      <c r="J969" s="368">
        <v>10.5</v>
      </c>
      <c r="K969" s="368">
        <v>2.4</v>
      </c>
      <c r="L969" s="368" t="s">
        <v>1353</v>
      </c>
      <c r="M969" s="368"/>
      <c r="O969" s="454"/>
    </row>
    <row r="970" spans="1:15" ht="13.15" customHeight="1" x14ac:dyDescent="0.2">
      <c r="A970" s="55" t="str">
        <f>IF(OR(E970="00",E970=""),"",IF(OR(C970="3011.10",C970="3012.10",C970="3013.10"),"05",IF(OR(C970="3008.10",C970="3008.11"),"00",IF(C970="3003.10","07",IF(OR(G970="DBFH",G970="DBFH - BG"),"10",IF(G970="Hochschule Dual","25",IF(ISERROR(FIND("BGJ",F970)),IF(B970&gt;=99500,VLOOKUP(B970,Maske!$I$23:$J$79,2,FALSE),VLOOKUP($E970,Maske!$I$19:$J$23,2,FALSE)),"06")))))))</f>
        <v>00</v>
      </c>
      <c r="B970" s="35">
        <v>51014</v>
      </c>
      <c r="C970" s="52" t="s">
        <v>2130</v>
      </c>
      <c r="D970" s="53" t="str">
        <f t="shared" si="30"/>
        <v>0926</v>
      </c>
      <c r="E970" s="53" t="str">
        <f t="shared" si="31"/>
        <v>11</v>
      </c>
      <c r="F970" s="54" t="s">
        <v>2105</v>
      </c>
      <c r="G970" s="179"/>
      <c r="H970" s="179">
        <v>9</v>
      </c>
      <c r="I970" s="55">
        <v>2</v>
      </c>
      <c r="J970" s="55">
        <v>10.5</v>
      </c>
      <c r="K970" s="55">
        <v>2.4</v>
      </c>
      <c r="L970" s="55" t="s">
        <v>1353</v>
      </c>
      <c r="M970" s="55"/>
      <c r="N970" s="55"/>
      <c r="O970" s="454"/>
    </row>
    <row r="971" spans="1:15" ht="13.15" customHeight="1" x14ac:dyDescent="0.2">
      <c r="A971" s="368" t="str">
        <f>IF(OR(E971="00",E971=""),"",IF(OR(C971="3011.10",C971="3012.10",C971="3013.10"),"05",IF(OR(C971="3008.10",C971="3008.11"),"00",IF(C971="3003.10","07",IF(OR(G971="DBFH",G971="DBFH - BG"),"10",IF(G971="Hochschule Dual","25",IF(ISERROR(FIND("BGJ",F971)),IF(B971&gt;=99500,VLOOKUP(B971,Maske!$I$23:$J$79,2,FALSE),VLOOKUP($E971,Maske!$I$19:$J$23,2,FALSE)),"06")))))))</f>
        <v>00</v>
      </c>
      <c r="B971" s="369">
        <v>51014</v>
      </c>
      <c r="C971" s="370" t="s">
        <v>2270</v>
      </c>
      <c r="D971" s="371" t="str">
        <f t="shared" si="30"/>
        <v>0926</v>
      </c>
      <c r="E971" s="371" t="str">
        <f t="shared" si="31"/>
        <v>12</v>
      </c>
      <c r="F971" s="372" t="s">
        <v>2105</v>
      </c>
      <c r="G971" s="373"/>
      <c r="H971" s="373">
        <v>9</v>
      </c>
      <c r="I971" s="368">
        <v>2</v>
      </c>
      <c r="J971" s="368">
        <v>10.5</v>
      </c>
      <c r="K971" s="368">
        <v>2.4</v>
      </c>
      <c r="L971" s="368" t="s">
        <v>1353</v>
      </c>
      <c r="M971" s="368"/>
      <c r="O971" s="454"/>
    </row>
    <row r="972" spans="1:15" ht="13.15" customHeight="1" x14ac:dyDescent="0.2">
      <c r="A972" s="55" t="str">
        <f>IF(OR(E972="00",E972=""),"",IF(OR(C972="3011.10",C972="3012.10",C972="3013.10"),"05",IF(OR(C972="3008.10",C972="3008.11"),"00",IF(C972="3003.10","07",IF(OR(G972="DBFH",G972="DBFH - BG"),"10",IF(G972="Hochschule Dual","25",IF(ISERROR(FIND("BGJ",F972)),IF(B972&gt;=99500,VLOOKUP(B972,Maske!$I$23:$J$79,2,FALSE),VLOOKUP($E972,Maske!$I$19:$J$23,2,FALSE)),"06")))))))</f>
        <v>00</v>
      </c>
      <c r="B972" s="35">
        <v>51015</v>
      </c>
      <c r="C972" s="52" t="s">
        <v>2131</v>
      </c>
      <c r="D972" s="53" t="str">
        <f t="shared" si="30"/>
        <v>0927</v>
      </c>
      <c r="E972" s="53" t="str">
        <f t="shared" si="31"/>
        <v>11</v>
      </c>
      <c r="F972" s="54" t="s">
        <v>2104</v>
      </c>
      <c r="G972" s="179"/>
      <c r="H972" s="179">
        <v>9</v>
      </c>
      <c r="I972" s="55">
        <v>2</v>
      </c>
      <c r="J972" s="55">
        <v>10.5</v>
      </c>
      <c r="K972" s="55">
        <v>2.4</v>
      </c>
      <c r="L972" s="55" t="s">
        <v>1353</v>
      </c>
      <c r="M972" s="55" t="s">
        <v>794</v>
      </c>
      <c r="N972" s="55"/>
      <c r="O972" s="454"/>
    </row>
    <row r="973" spans="1:15" ht="13.15" customHeight="1" x14ac:dyDescent="0.2">
      <c r="A973" s="368" t="str">
        <f>IF(OR(E973="00",E973=""),"",IF(OR(C973="3011.10",C973="3012.10",C973="3013.10"),"05",IF(OR(C973="3008.10",C973="3008.11"),"00",IF(C973="3003.10","07",IF(OR(G973="DBFH",G973="DBFH - BG"),"10",IF(G973="Hochschule Dual","25",IF(ISERROR(FIND("BGJ",F973)),IF(B973&gt;=99500,VLOOKUP(B973,Maske!$I$23:$J$79,2,FALSE),VLOOKUP($E973,Maske!$I$19:$J$23,2,FALSE)),"06")))))))</f>
        <v>00</v>
      </c>
      <c r="B973" s="369">
        <v>51015</v>
      </c>
      <c r="C973" s="370" t="s">
        <v>2271</v>
      </c>
      <c r="D973" s="371" t="str">
        <f t="shared" si="30"/>
        <v>0927</v>
      </c>
      <c r="E973" s="371" t="str">
        <f t="shared" si="31"/>
        <v>12</v>
      </c>
      <c r="F973" s="372" t="s">
        <v>2104</v>
      </c>
      <c r="G973" s="373"/>
      <c r="H973" s="373">
        <v>9</v>
      </c>
      <c r="I973" s="368">
        <v>2</v>
      </c>
      <c r="J973" s="368">
        <v>10.5</v>
      </c>
      <c r="K973" s="368">
        <v>2.4</v>
      </c>
      <c r="L973" s="368" t="s">
        <v>1353</v>
      </c>
      <c r="M973" s="368" t="s">
        <v>794</v>
      </c>
      <c r="O973" s="454"/>
    </row>
    <row r="974" spans="1:15" ht="12" customHeight="1" x14ac:dyDescent="0.2">
      <c r="A974" s="368" t="str">
        <f>IF(OR(E974="00",E974=""),"",IF(OR(C974="3011.10",C974="3012.10",C974="3013.10"),"05",IF(OR(C974="3008.10",C974="3008.11"),"00",IF(C974="3003.10","07",IF(OR(G974="DBFH",G974="DBFH - BG"),"10",IF(G974="Hochschule Dual","25",IF(ISERROR(FIND("BGJ",F974)),IF(B974&gt;=99500,VLOOKUP(B974,Maske!$I$23:$J$79,2,FALSE),VLOOKUP($E974,Maske!$I$19:$J$23,2,FALSE)),"06")))))))</f>
        <v>00</v>
      </c>
      <c r="B974" s="369">
        <v>51040</v>
      </c>
      <c r="C974" s="370" t="s">
        <v>525</v>
      </c>
      <c r="D974" s="371" t="str">
        <f t="shared" si="30"/>
        <v>9999</v>
      </c>
      <c r="E974" s="371" t="str">
        <f t="shared" si="31"/>
        <v>10</v>
      </c>
      <c r="F974" s="372" t="s">
        <v>2215</v>
      </c>
      <c r="G974" s="368" t="s">
        <v>1956</v>
      </c>
      <c r="H974" s="376"/>
      <c r="I974" s="376"/>
      <c r="J974" s="376"/>
      <c r="K974" s="376"/>
      <c r="L974" s="368" t="s">
        <v>1353</v>
      </c>
      <c r="M974" s="376"/>
      <c r="N974" s="372" t="s">
        <v>537</v>
      </c>
      <c r="O974" s="454"/>
    </row>
    <row r="975" spans="1:15" ht="12" customHeight="1" x14ac:dyDescent="0.2">
      <c r="A975" s="368" t="str">
        <f>IF(OR(E975="00",E975=""),"",IF(OR(C975="3011.10",C975="3012.10",C975="3013.10"),"05",IF(OR(C975="3008.10",C975="3008.11"),"00",IF(C975="3003.10","07",IF(OR(G975="DBFH",G975="DBFH - BG"),"10",IF(G975="Hochschule Dual","25",IF(ISERROR(FIND("BGJ",F975)),IF(B975&gt;=99500,VLOOKUP(B975,Maske!$I$23:$J$79,2,FALSE),VLOOKUP($E975,Maske!$I$19:$J$23,2,FALSE)),"06")))))))</f>
        <v>00</v>
      </c>
      <c r="B975" s="369">
        <v>51040</v>
      </c>
      <c r="C975" s="370" t="s">
        <v>1229</v>
      </c>
      <c r="D975" s="371" t="str">
        <f t="shared" si="30"/>
        <v>9999</v>
      </c>
      <c r="E975" s="371" t="str">
        <f t="shared" si="31"/>
        <v>11</v>
      </c>
      <c r="F975" s="372" t="s">
        <v>2215</v>
      </c>
      <c r="G975" s="368" t="s">
        <v>1956</v>
      </c>
      <c r="H975" s="376"/>
      <c r="I975" s="376"/>
      <c r="J975" s="376"/>
      <c r="K975" s="376"/>
      <c r="L975" s="368" t="s">
        <v>1353</v>
      </c>
      <c r="M975" s="376"/>
      <c r="N975" s="372" t="s">
        <v>537</v>
      </c>
      <c r="O975" s="454"/>
    </row>
    <row r="976" spans="1:15" ht="12" customHeight="1" x14ac:dyDescent="0.2">
      <c r="A976" s="368" t="str">
        <f>IF(OR(E976="00",E976=""),"",IF(OR(C976="3011.10",C976="3012.10",C976="3013.10"),"05",IF(OR(C976="3008.10",C976="3008.11"),"00",IF(C976="3003.10","07",IF(OR(G976="DBFH",G976="DBFH - BG"),"10",IF(G976="Hochschule Dual","25",IF(ISERROR(FIND("BGJ",F976)),IF(B976&gt;=99500,VLOOKUP(B976,Maske!$I$23:$J$79,2,FALSE),VLOOKUP($E976,Maske!$I$19:$J$23,2,FALSE)),"06")))))))</f>
        <v>00</v>
      </c>
      <c r="B976" s="369">
        <v>51040</v>
      </c>
      <c r="C976" s="370" t="s">
        <v>1230</v>
      </c>
      <c r="D976" s="371" t="str">
        <f t="shared" si="30"/>
        <v>9999</v>
      </c>
      <c r="E976" s="371" t="str">
        <f t="shared" si="31"/>
        <v>12</v>
      </c>
      <c r="F976" s="372" t="s">
        <v>2215</v>
      </c>
      <c r="G976" s="368" t="s">
        <v>1956</v>
      </c>
      <c r="H976" s="376"/>
      <c r="I976" s="376"/>
      <c r="J976" s="376"/>
      <c r="K976" s="376"/>
      <c r="L976" s="368" t="s">
        <v>1353</v>
      </c>
      <c r="M976" s="376"/>
      <c r="N976" s="372" t="s">
        <v>537</v>
      </c>
      <c r="O976" s="454"/>
    </row>
    <row r="977" spans="1:15" ht="12" customHeight="1" x14ac:dyDescent="0.2">
      <c r="A977" s="368" t="str">
        <f>IF(OR(E977="00",E977=""),"",IF(OR(C977="3011.10",C977="3012.10",C977="3013.10"),"05",IF(OR(C977="3008.10",C977="3008.11"),"00",IF(C977="3003.10","07",IF(OR(G977="DBFH",G977="DBFH - BG"),"10",IF(G977="Hochschule Dual","25",IF(ISERROR(FIND("BGJ",F977)),IF(B977&gt;=99500,VLOOKUP(B977,Maske!$I$23:$J$79,2,FALSE),VLOOKUP($E977,Maske!$I$19:$J$23,2,FALSE)),"06")))))))</f>
        <v>06</v>
      </c>
      <c r="B977" s="369">
        <v>99081</v>
      </c>
      <c r="C977" s="370" t="s">
        <v>525</v>
      </c>
      <c r="D977" s="371" t="str">
        <f t="shared" si="30"/>
        <v>9999</v>
      </c>
      <c r="E977" s="371" t="str">
        <f t="shared" si="31"/>
        <v>10</v>
      </c>
      <c r="F977" s="372" t="s">
        <v>2216</v>
      </c>
      <c r="G977" s="368" t="s">
        <v>1956</v>
      </c>
      <c r="H977" s="376"/>
      <c r="I977" s="376"/>
      <c r="J977" s="376"/>
      <c r="K977" s="376"/>
      <c r="L977" s="368" t="s">
        <v>1353</v>
      </c>
      <c r="M977" s="376"/>
      <c r="N977" s="372" t="s">
        <v>537</v>
      </c>
      <c r="O977" s="454"/>
    </row>
    <row r="978" spans="1:15" ht="12" customHeight="1" x14ac:dyDescent="0.2">
      <c r="A978" s="55" t="str">
        <f>IF(OR(E978="00",E978=""),"",IF(OR(C978="3011.10",C978="3012.10",C978="3013.10"),"05",IF(OR(C978="3008.10",C978="3008.11"),"00",IF(C978="3003.10","07",IF(OR(G978="DBFH",G978="DBFH - BG"),"10",IF(G978="Hochschule Dual","25",IF(ISERROR(FIND("BGJ",F978)),IF(B978&gt;=99500,VLOOKUP(B978,Maske!$I$23:$J$79,2,FALSE),VLOOKUP($E978,Maske!$I$19:$J$23,2,FALSE)),"06")))))))</f>
        <v>00</v>
      </c>
      <c r="B978" s="35">
        <v>51203</v>
      </c>
      <c r="C978" s="52" t="s">
        <v>525</v>
      </c>
      <c r="D978" s="53" t="str">
        <f t="shared" si="30"/>
        <v>9999</v>
      </c>
      <c r="E978" s="53" t="str">
        <f t="shared" si="31"/>
        <v>10</v>
      </c>
      <c r="F978" s="54" t="s">
        <v>2329</v>
      </c>
      <c r="G978" s="179" t="s">
        <v>1956</v>
      </c>
      <c r="H978" s="179"/>
      <c r="I978" s="55"/>
      <c r="J978" s="55"/>
      <c r="K978" s="55"/>
      <c r="L978" s="55" t="s">
        <v>1353</v>
      </c>
      <c r="M978" s="55"/>
      <c r="N978" s="54" t="s">
        <v>537</v>
      </c>
      <c r="O978" s="454"/>
    </row>
    <row r="979" spans="1:15" ht="12" customHeight="1" x14ac:dyDescent="0.2">
      <c r="A979" s="55" t="str">
        <f>IF(OR(E979="00",E979=""),"",IF(OR(C979="3011.10",C979="3012.10",C979="3013.10"),"05",IF(OR(C979="3008.10",C979="3008.11"),"00",IF(C979="3003.10","07",IF(OR(G979="DBFH",G979="DBFH - BG"),"10",IF(G979="Hochschule Dual","25",IF(ISERROR(FIND("BGJ",F979)),IF(B979&gt;=99500,VLOOKUP(B979,Maske!$I$23:$J$79,2,FALSE),VLOOKUP($E979,Maske!$I$19:$J$23,2,FALSE)),"06")))))))</f>
        <v>00</v>
      </c>
      <c r="B979" s="35">
        <v>51203</v>
      </c>
      <c r="C979" s="52" t="s">
        <v>1229</v>
      </c>
      <c r="D979" s="53" t="str">
        <f t="shared" si="30"/>
        <v>9999</v>
      </c>
      <c r="E979" s="53" t="str">
        <f t="shared" si="31"/>
        <v>11</v>
      </c>
      <c r="F979" s="54" t="s">
        <v>2329</v>
      </c>
      <c r="G979" s="179" t="s">
        <v>1956</v>
      </c>
      <c r="H979" s="179"/>
      <c r="I979" s="55"/>
      <c r="J979" s="55"/>
      <c r="K979" s="55"/>
      <c r="L979" s="55" t="s">
        <v>1353</v>
      </c>
      <c r="M979" s="55"/>
      <c r="N979" s="54" t="s">
        <v>537</v>
      </c>
      <c r="O979" s="454"/>
    </row>
    <row r="980" spans="1:15" ht="12" customHeight="1" x14ac:dyDescent="0.2">
      <c r="A980" s="55" t="str">
        <f>IF(OR(E980="00",E980=""),"",IF(OR(C980="3011.10",C980="3012.10",C980="3013.10"),"05",IF(OR(C980="3008.10",C980="3008.11"),"00",IF(C980="3003.10","07",IF(OR(G980="DBFH",G980="DBFH - BG"),"10",IF(G980="Hochschule Dual","25",IF(ISERROR(FIND("BGJ",F980)),IF(B980&gt;=99500,VLOOKUP(B980,Maske!$I$23:$J$79,2,FALSE),VLOOKUP($E980,Maske!$I$19:$J$23,2,FALSE)),"06")))))))</f>
        <v>00</v>
      </c>
      <c r="B980" s="35">
        <v>51203</v>
      </c>
      <c r="C980" s="52" t="s">
        <v>1230</v>
      </c>
      <c r="D980" s="53" t="str">
        <f t="shared" si="30"/>
        <v>9999</v>
      </c>
      <c r="E980" s="53" t="str">
        <f t="shared" si="31"/>
        <v>12</v>
      </c>
      <c r="F980" s="54" t="s">
        <v>2329</v>
      </c>
      <c r="G980" s="179" t="s">
        <v>1956</v>
      </c>
      <c r="H980" s="179"/>
      <c r="I980" s="55"/>
      <c r="J980" s="55"/>
      <c r="K980" s="55"/>
      <c r="L980" s="55" t="s">
        <v>1353</v>
      </c>
      <c r="M980" s="55"/>
      <c r="N980" s="54" t="s">
        <v>537</v>
      </c>
      <c r="O980" s="454"/>
    </row>
    <row r="981" spans="1:15" ht="13.15" customHeight="1" x14ac:dyDescent="0.2">
      <c r="A981" s="55" t="str">
        <f>IF(OR(E981="00",E981=""),"",IF(OR(C981="3011.10",C981="3012.10",C981="3013.10"),"05",IF(OR(C981="3008.10",C981="3008.11"),"00",IF(C981="3003.10","07",IF(OR(G981="DBFH",G981="DBFH - BG"),"10",IF(G981="Hochschule Dual","25",IF(ISERROR(FIND("BGJ",F981)),IF(B981&gt;=99500,VLOOKUP(B981,Maske!$I$23:$J$79,2,FALSE),VLOOKUP($E981,Maske!$I$19:$J$23,2,FALSE)),"06")))))))</f>
        <v>00</v>
      </c>
      <c r="B981" s="35">
        <v>51039</v>
      </c>
      <c r="C981" s="52" t="s">
        <v>525</v>
      </c>
      <c r="D981" s="53" t="str">
        <f t="shared" si="30"/>
        <v>9999</v>
      </c>
      <c r="E981" s="53" t="str">
        <f t="shared" si="31"/>
        <v>10</v>
      </c>
      <c r="F981" s="54" t="s">
        <v>2214</v>
      </c>
      <c r="G981" s="55" t="s">
        <v>1956</v>
      </c>
      <c r="H981" s="461"/>
      <c r="I981" s="461"/>
      <c r="J981" s="461"/>
      <c r="K981" s="461"/>
      <c r="L981" s="55" t="s">
        <v>1353</v>
      </c>
      <c r="M981" s="461"/>
      <c r="N981" s="54" t="s">
        <v>537</v>
      </c>
      <c r="O981" s="454"/>
    </row>
    <row r="982" spans="1:15" ht="12" customHeight="1" x14ac:dyDescent="0.2">
      <c r="A982" s="55" t="str">
        <f>IF(OR(E982="00",E982=""),"",IF(OR(C982="3011.10",C982="3012.10",C982="3013.10"),"05",IF(OR(C982="3008.10",C982="3008.11"),"00",IF(C982="3003.10","07",IF(OR(G982="DBFH",G982="DBFH - BG"),"10",IF(G982="Hochschule Dual","25",IF(ISERROR(FIND("BGJ",F982)),IF(B982&gt;=99500,VLOOKUP(B982,Maske!$I$23:$J$79,2,FALSE),VLOOKUP($E982,Maske!$I$19:$J$23,2,FALSE)),"06")))))))</f>
        <v>00</v>
      </c>
      <c r="B982" s="35">
        <v>51039</v>
      </c>
      <c r="C982" s="52" t="s">
        <v>1229</v>
      </c>
      <c r="D982" s="53" t="str">
        <f t="shared" si="30"/>
        <v>9999</v>
      </c>
      <c r="E982" s="53" t="str">
        <f t="shared" si="31"/>
        <v>11</v>
      </c>
      <c r="F982" s="54" t="s">
        <v>2214</v>
      </c>
      <c r="G982" s="55" t="s">
        <v>1956</v>
      </c>
      <c r="H982" s="461"/>
      <c r="I982" s="461"/>
      <c r="J982" s="461"/>
      <c r="K982" s="461"/>
      <c r="L982" s="55" t="s">
        <v>1353</v>
      </c>
      <c r="M982" s="461"/>
      <c r="N982" s="54" t="s">
        <v>537</v>
      </c>
      <c r="O982" s="454"/>
    </row>
    <row r="983" spans="1:15" ht="12" customHeight="1" x14ac:dyDescent="0.2">
      <c r="A983" s="55" t="str">
        <f>IF(OR(E983="00",E983=""),"",IF(OR(C983="3011.10",C983="3012.10",C983="3013.10"),"05",IF(OR(C983="3008.10",C983="3008.11"),"00",IF(C983="3003.10","07",IF(OR(G983="DBFH",G983="DBFH - BG"),"10",IF(G983="Hochschule Dual","25",IF(ISERROR(FIND("BGJ",F983)),IF(B983&gt;=99500,VLOOKUP(B983,Maske!$I$23:$J$79,2,FALSE),VLOOKUP($E983,Maske!$I$19:$J$23,2,FALSE)),"06")))))))</f>
        <v>00</v>
      </c>
      <c r="B983" s="35">
        <v>51039</v>
      </c>
      <c r="C983" s="52" t="s">
        <v>1230</v>
      </c>
      <c r="D983" s="53" t="str">
        <f t="shared" si="30"/>
        <v>9999</v>
      </c>
      <c r="E983" s="53" t="str">
        <f t="shared" si="31"/>
        <v>12</v>
      </c>
      <c r="F983" s="54" t="s">
        <v>2214</v>
      </c>
      <c r="G983" s="55" t="s">
        <v>1956</v>
      </c>
      <c r="H983" s="461"/>
      <c r="I983" s="461"/>
      <c r="J983" s="461"/>
      <c r="K983" s="461"/>
      <c r="L983" s="55" t="s">
        <v>1353</v>
      </c>
      <c r="M983" s="461"/>
      <c r="N983" s="54" t="s">
        <v>537</v>
      </c>
      <c r="O983" s="454"/>
    </row>
    <row r="984" spans="1:15" s="217" customFormat="1" ht="12" customHeight="1" x14ac:dyDescent="0.2">
      <c r="A984" s="55" t="str">
        <f>IF(OR(E984="00",E984=""),"",IF(OR(C984="3011.10",C984="3012.10",C984="3013.10"),"05",IF(OR(C984="3008.10",C984="3008.11"),"00",IF(C984="3003.10","07",IF(OR(G984="DBFH",G984="DBFH - BG"),"10",IF(G984="Hochschule Dual","25",IF(ISERROR(FIND("BGJ",F984)),IF(B984&gt;=99500,VLOOKUP(B984,Maske!$I$23:$J$79,2,FALSE),VLOOKUP($E984,Maske!$I$19:$J$23,2,FALSE)),"06")))))))</f>
        <v>00</v>
      </c>
      <c r="B984" s="35">
        <v>51014</v>
      </c>
      <c r="C984" s="52" t="s">
        <v>525</v>
      </c>
      <c r="D984" s="53" t="str">
        <f t="shared" si="30"/>
        <v>9999</v>
      </c>
      <c r="E984" s="53" t="str">
        <f t="shared" si="31"/>
        <v>10</v>
      </c>
      <c r="F984" s="54" t="s">
        <v>2105</v>
      </c>
      <c r="G984" s="55" t="s">
        <v>1956</v>
      </c>
      <c r="H984" s="461"/>
      <c r="I984" s="461"/>
      <c r="J984" s="461"/>
      <c r="K984" s="461"/>
      <c r="L984" s="55" t="s">
        <v>1353</v>
      </c>
      <c r="M984" s="461"/>
      <c r="N984" s="54" t="s">
        <v>537</v>
      </c>
      <c r="O984" s="459"/>
    </row>
    <row r="985" spans="1:15" s="217" customFormat="1" ht="12" customHeight="1" x14ac:dyDescent="0.2">
      <c r="A985" s="55" t="str">
        <f>IF(OR(E985="00",E985=""),"",IF(OR(C985="3011.10",C985="3012.10",C985="3013.10"),"05",IF(OR(C985="3008.10",C985="3008.11"),"00",IF(C985="3003.10","07",IF(OR(G985="DBFH",G985="DBFH - BG"),"10",IF(G985="Hochschule Dual","25",IF(ISERROR(FIND("BGJ",F985)),IF(B985&gt;=99500,VLOOKUP(B985,Maske!$I$23:$J$79,2,FALSE),VLOOKUP($E985,Maske!$I$19:$J$23,2,FALSE)),"06")))))))</f>
        <v>00</v>
      </c>
      <c r="B985" s="35">
        <v>51014</v>
      </c>
      <c r="C985" s="52" t="s">
        <v>1229</v>
      </c>
      <c r="D985" s="53" t="str">
        <f t="shared" si="30"/>
        <v>9999</v>
      </c>
      <c r="E985" s="53" t="str">
        <f t="shared" si="31"/>
        <v>11</v>
      </c>
      <c r="F985" s="54" t="s">
        <v>2105</v>
      </c>
      <c r="G985" s="55" t="s">
        <v>1956</v>
      </c>
      <c r="H985" s="461"/>
      <c r="I985" s="461"/>
      <c r="J985" s="461"/>
      <c r="K985" s="461"/>
      <c r="L985" s="55" t="s">
        <v>1353</v>
      </c>
      <c r="M985" s="461"/>
      <c r="N985" s="54" t="s">
        <v>537</v>
      </c>
      <c r="O985" s="459"/>
    </row>
    <row r="986" spans="1:15" s="217" customFormat="1" ht="12" customHeight="1" x14ac:dyDescent="0.2">
      <c r="A986" s="55" t="str">
        <f>IF(OR(E986="00",E986=""),"",IF(OR(C986="3011.10",C986="3012.10",C986="3013.10"),"05",IF(OR(C986="3008.10",C986="3008.11"),"00",IF(C986="3003.10","07",IF(OR(G986="DBFH",G986="DBFH - BG"),"10",IF(G986="Hochschule Dual","25",IF(ISERROR(FIND("BGJ",F986)),IF(B986&gt;=99500,VLOOKUP(B986,Maske!$I$23:$J$79,2,FALSE),VLOOKUP($E986,Maske!$I$19:$J$23,2,FALSE)),"06")))))))</f>
        <v>00</v>
      </c>
      <c r="B986" s="35">
        <v>51014</v>
      </c>
      <c r="C986" s="52" t="s">
        <v>1230</v>
      </c>
      <c r="D986" s="53" t="str">
        <f t="shared" si="30"/>
        <v>9999</v>
      </c>
      <c r="E986" s="53" t="str">
        <f t="shared" si="31"/>
        <v>12</v>
      </c>
      <c r="F986" s="54" t="s">
        <v>2105</v>
      </c>
      <c r="G986" s="55" t="s">
        <v>1956</v>
      </c>
      <c r="H986" s="461"/>
      <c r="I986" s="461"/>
      <c r="J986" s="461"/>
      <c r="K986" s="461"/>
      <c r="L986" s="55" t="s">
        <v>1353</v>
      </c>
      <c r="M986" s="461"/>
      <c r="N986" s="54" t="s">
        <v>537</v>
      </c>
      <c r="O986" s="459"/>
    </row>
    <row r="987" spans="1:15" ht="12" customHeight="1" x14ac:dyDescent="0.2">
      <c r="A987" s="368" t="str">
        <f>IF(OR(E987="00",E987=""),"",IF(OR(C987="3011.10",C987="3012.10",C987="3013.10"),"05",IF(OR(C987="3008.10",C987="3008.11"),"00",IF(C987="3003.10","07",IF(OR(G987="DBFH",G987="DBFH - BG"),"10",IF(G987="Hochschule Dual","25",IF(ISERROR(FIND("BGJ",F987)),IF(B987&gt;=99500,VLOOKUP(B987,Maske!$I$23:$J$79,2,FALSE),VLOOKUP($E987,Maske!$I$19:$J$23,2,FALSE)),"06")))))))</f>
        <v>00</v>
      </c>
      <c r="B987" s="369">
        <v>85610</v>
      </c>
      <c r="C987" s="370" t="s">
        <v>635</v>
      </c>
      <c r="D987" s="371" t="str">
        <f t="shared" si="30"/>
        <v>1011</v>
      </c>
      <c r="E987" s="371" t="str">
        <f t="shared" si="31"/>
        <v>10</v>
      </c>
      <c r="F987" s="372" t="s">
        <v>1187</v>
      </c>
      <c r="G987" s="368"/>
      <c r="H987" s="368">
        <v>13</v>
      </c>
      <c r="I987" s="368">
        <v>3.2</v>
      </c>
      <c r="J987" s="368"/>
      <c r="K987" s="368"/>
      <c r="L987" s="368" t="s">
        <v>636</v>
      </c>
      <c r="M987" s="368"/>
      <c r="N987" s="447"/>
      <c r="O987" s="454"/>
    </row>
    <row r="988" spans="1:15" ht="12" customHeight="1" x14ac:dyDescent="0.2">
      <c r="A988" s="368" t="str">
        <f>IF(OR(E988="00",E988=""),"",IF(OR(C988="3011.10",C988="3012.10",C988="3013.10"),"05",IF(OR(C988="3008.10",C988="3008.11"),"00",IF(C988="3003.10","07",IF(OR(G988="DBFH",G988="DBFH - BG"),"10",IF(G988="Hochschule Dual","25",IF(ISERROR(FIND("BGJ",F988)),IF(B988&gt;=99500,VLOOKUP(B988,Maske!$I$23:$J$79,2,FALSE),VLOOKUP($E988,Maske!$I$19:$J$23,2,FALSE)),"06")))))))</f>
        <v>00</v>
      </c>
      <c r="B988" s="369">
        <v>85610</v>
      </c>
      <c r="C988" s="370" t="s">
        <v>638</v>
      </c>
      <c r="D988" s="371" t="str">
        <f t="shared" si="30"/>
        <v>1011</v>
      </c>
      <c r="E988" s="371" t="str">
        <f t="shared" si="31"/>
        <v>11</v>
      </c>
      <c r="F988" s="372" t="s">
        <v>1187</v>
      </c>
      <c r="G988" s="368"/>
      <c r="H988" s="368">
        <v>9</v>
      </c>
      <c r="I988" s="368">
        <v>2.2000000000000002</v>
      </c>
      <c r="J988" s="368"/>
      <c r="K988" s="368"/>
      <c r="L988" s="368" t="s">
        <v>636</v>
      </c>
      <c r="M988" s="368"/>
      <c r="O988" s="454"/>
    </row>
    <row r="989" spans="1:15" ht="12" customHeight="1" x14ac:dyDescent="0.2">
      <c r="A989" s="368" t="str">
        <f>IF(OR(E989="00",E989=""),"",IF(OR(C989="3011.10",C989="3012.10",C989="3013.10"),"05",IF(OR(C989="3008.10",C989="3008.11"),"00",IF(C989="3003.10","07",IF(OR(G989="DBFH",G989="DBFH - BG"),"10",IF(G989="Hochschule Dual","25",IF(ISERROR(FIND("BGJ",F989)),IF(B989&gt;=99500,VLOOKUP(B989,Maske!$I$23:$J$79,2,FALSE),VLOOKUP($E989,Maske!$I$19:$J$23,2,FALSE)),"06")))))))</f>
        <v>00</v>
      </c>
      <c r="B989" s="369">
        <v>85610</v>
      </c>
      <c r="C989" s="370" t="s">
        <v>641</v>
      </c>
      <c r="D989" s="371" t="str">
        <f t="shared" si="30"/>
        <v>1011</v>
      </c>
      <c r="E989" s="371" t="str">
        <f t="shared" si="31"/>
        <v>12</v>
      </c>
      <c r="F989" s="372" t="s">
        <v>1187</v>
      </c>
      <c r="G989" s="368"/>
      <c r="H989" s="368">
        <v>9</v>
      </c>
      <c r="I989" s="368">
        <v>2.2000000000000002</v>
      </c>
      <c r="J989" s="368"/>
      <c r="K989" s="368"/>
      <c r="L989" s="368" t="s">
        <v>636</v>
      </c>
      <c r="M989" s="368"/>
      <c r="O989" s="454"/>
    </row>
    <row r="990" spans="1:15" ht="12" customHeight="1" x14ac:dyDescent="0.2">
      <c r="A990" s="368" t="str">
        <f>IF(OR(E990="00",E990=""),"",IF(OR(C990="3011.10",C990="3012.10",C990="3013.10"),"05",IF(OR(C990="3008.10",C990="3008.11"),"00",IF(C990="3003.10","07",IF(OR(G990="DBFH",G990="DBFH - BG"),"10",IF(G990="Hochschule Dual","25",IF(ISERROR(FIND("BGJ",F990)),IF(B990&gt;=99500,VLOOKUP(B990,Maske!$I$23:$J$79,2,FALSE),VLOOKUP($E990,Maske!$I$19:$J$23,2,FALSE)),"06")))))))</f>
        <v>00</v>
      </c>
      <c r="B990" s="369">
        <v>85610</v>
      </c>
      <c r="C990" s="370" t="s">
        <v>1237</v>
      </c>
      <c r="D990" s="371" t="str">
        <f t="shared" si="30"/>
        <v>1011</v>
      </c>
      <c r="E990" s="371" t="str">
        <f t="shared" si="31"/>
        <v>12</v>
      </c>
      <c r="F990" s="372" t="s">
        <v>1187</v>
      </c>
      <c r="G990" s="368"/>
      <c r="H990" s="368">
        <v>2.8</v>
      </c>
      <c r="I990" s="368">
        <v>0.7</v>
      </c>
      <c r="J990" s="368"/>
      <c r="K990" s="368"/>
      <c r="L990" s="368" t="s">
        <v>636</v>
      </c>
      <c r="M990" s="368"/>
      <c r="N990" s="368" t="s">
        <v>67</v>
      </c>
      <c r="O990" s="454"/>
    </row>
    <row r="991" spans="1:15" ht="12" customHeight="1" x14ac:dyDescent="0.2">
      <c r="A991" s="368" t="str">
        <f>IF(OR(E991="00",E991=""),"",IF(OR(C991="3011.10",C991="3012.10",C991="3013.10"),"05",IF(OR(C991="3008.10",C991="3008.11"),"00",IF(C991="3003.10","07",IF(OR(G991="DBFH",G991="DBFH - BG"),"10",IF(G991="Hochschule Dual","25",IF(ISERROR(FIND("BGJ",F991)),IF(B991&gt;=99500,VLOOKUP(B991,Maske!$I$23:$J$79,2,FALSE),VLOOKUP($E991,Maske!$I$19:$J$23,2,FALSE)),"06")))))))</f>
        <v>00</v>
      </c>
      <c r="B991" s="369">
        <v>85630</v>
      </c>
      <c r="C991" s="370" t="s">
        <v>697</v>
      </c>
      <c r="D991" s="371" t="str">
        <f t="shared" si="30"/>
        <v>1012</v>
      </c>
      <c r="E991" s="371" t="str">
        <f t="shared" si="31"/>
        <v>10</v>
      </c>
      <c r="F991" s="372" t="s">
        <v>696</v>
      </c>
      <c r="G991" s="368"/>
      <c r="H991" s="368">
        <v>13</v>
      </c>
      <c r="I991" s="368">
        <v>3.2</v>
      </c>
      <c r="J991" s="368"/>
      <c r="K991" s="368"/>
      <c r="L991" s="368" t="s">
        <v>636</v>
      </c>
      <c r="M991" s="368"/>
      <c r="O991" s="454"/>
    </row>
    <row r="992" spans="1:15" ht="12" customHeight="1" x14ac:dyDescent="0.2">
      <c r="A992" s="368" t="str">
        <f>IF(OR(E992="00",E992=""),"",IF(OR(C992="3011.10",C992="3012.10",C992="3013.10"),"05",IF(OR(C992="3008.10",C992="3008.11"),"00",IF(C992="3003.10","07",IF(OR(G992="DBFH",G992="DBFH - BG"),"10",IF(G992="Hochschule Dual","25",IF(ISERROR(FIND("BGJ",F992)),IF(B992&gt;=99500,VLOOKUP(B992,Maske!$I$23:$J$79,2,FALSE),VLOOKUP($E992,Maske!$I$19:$J$23,2,FALSE)),"06")))))))</f>
        <v>00</v>
      </c>
      <c r="B992" s="369">
        <v>85630</v>
      </c>
      <c r="C992" s="370" t="s">
        <v>639</v>
      </c>
      <c r="D992" s="371" t="str">
        <f t="shared" si="30"/>
        <v>1012</v>
      </c>
      <c r="E992" s="371" t="str">
        <f t="shared" si="31"/>
        <v>11</v>
      </c>
      <c r="F992" s="372" t="s">
        <v>696</v>
      </c>
      <c r="G992" s="368"/>
      <c r="H992" s="368">
        <v>9</v>
      </c>
      <c r="I992" s="368">
        <v>2.2000000000000002</v>
      </c>
      <c r="J992" s="368"/>
      <c r="K992" s="368"/>
      <c r="L992" s="368" t="s">
        <v>636</v>
      </c>
      <c r="M992" s="368"/>
      <c r="O992" s="454"/>
    </row>
    <row r="993" spans="1:15" ht="12" customHeight="1" x14ac:dyDescent="0.2">
      <c r="A993" s="368" t="str">
        <f>IF(OR(E993="00",E993=""),"",IF(OR(C993="3011.10",C993="3012.10",C993="3013.10"),"05",IF(OR(C993="3008.10",C993="3008.11"),"00",IF(C993="3003.10","07",IF(OR(G993="DBFH",G993="DBFH - BG"),"10",IF(G993="Hochschule Dual","25",IF(ISERROR(FIND("BGJ",F993)),IF(B993&gt;=99500,VLOOKUP(B993,Maske!$I$23:$J$79,2,FALSE),VLOOKUP($E993,Maske!$I$19:$J$23,2,FALSE)),"06")))))))</f>
        <v>00</v>
      </c>
      <c r="B993" s="369">
        <v>85630</v>
      </c>
      <c r="C993" s="370" t="s">
        <v>642</v>
      </c>
      <c r="D993" s="371" t="str">
        <f t="shared" si="30"/>
        <v>1012</v>
      </c>
      <c r="E993" s="371" t="str">
        <f t="shared" si="31"/>
        <v>12</v>
      </c>
      <c r="F993" s="372" t="s">
        <v>696</v>
      </c>
      <c r="G993" s="368"/>
      <c r="H993" s="368">
        <v>9</v>
      </c>
      <c r="I993" s="368">
        <v>2.2000000000000002</v>
      </c>
      <c r="J993" s="368"/>
      <c r="K993" s="368"/>
      <c r="L993" s="368" t="s">
        <v>636</v>
      </c>
      <c r="M993" s="368"/>
      <c r="O993" s="454"/>
    </row>
    <row r="994" spans="1:15" ht="12" customHeight="1" x14ac:dyDescent="0.2">
      <c r="A994" s="368" t="str">
        <f>IF(OR(E994="00",E994=""),"",IF(OR(C994="3011.10",C994="3012.10",C994="3013.10"),"05",IF(OR(C994="3008.10",C994="3008.11"),"00",IF(C994="3003.10","07",IF(OR(G994="DBFH",G994="DBFH - BG"),"10",IF(G994="Hochschule Dual","25",IF(ISERROR(FIND("BGJ",F994)),IF(B994&gt;=99500,VLOOKUP(B994,Maske!$I$23:$J$79,2,FALSE),VLOOKUP($E994,Maske!$I$19:$J$23,2,FALSE)),"06")))))))</f>
        <v>00</v>
      </c>
      <c r="B994" s="369">
        <v>85630</v>
      </c>
      <c r="C994" s="370" t="s">
        <v>1238</v>
      </c>
      <c r="D994" s="371" t="str">
        <f t="shared" si="30"/>
        <v>1012</v>
      </c>
      <c r="E994" s="371" t="str">
        <f t="shared" si="31"/>
        <v>12</v>
      </c>
      <c r="F994" s="372" t="s">
        <v>696</v>
      </c>
      <c r="G994" s="368"/>
      <c r="H994" s="368">
        <v>2.8</v>
      </c>
      <c r="I994" s="368">
        <v>0.7</v>
      </c>
      <c r="J994" s="368"/>
      <c r="K994" s="368"/>
      <c r="L994" s="368" t="s">
        <v>636</v>
      </c>
      <c r="M994" s="368"/>
      <c r="N994" s="368" t="s">
        <v>67</v>
      </c>
      <c r="O994" s="454"/>
    </row>
    <row r="995" spans="1:15" ht="12" customHeight="1" x14ac:dyDescent="0.2">
      <c r="A995" s="368" t="str">
        <f>IF(OR(E995="00",E995=""),"",IF(OR(C995="3011.10",C995="3012.10",C995="3013.10"),"05",IF(OR(C995="3008.10",C995="3008.11"),"00",IF(C995="3003.10","07",IF(OR(G995="DBFH",G995="DBFH - BG"),"10",IF(G995="Hochschule Dual","25",IF(ISERROR(FIND("BGJ",F995)),IF(B995&gt;=99500,VLOOKUP(B995,Maske!$I$23:$J$79,2,FALSE),VLOOKUP($E995,Maske!$I$19:$J$23,2,FALSE)),"06")))))))</f>
        <v>00</v>
      </c>
      <c r="B995" s="369">
        <v>85621</v>
      </c>
      <c r="C995" s="445" t="s">
        <v>637</v>
      </c>
      <c r="D995" s="371" t="str">
        <f t="shared" si="30"/>
        <v>1013</v>
      </c>
      <c r="E995" s="371" t="str">
        <f t="shared" si="31"/>
        <v>10</v>
      </c>
      <c r="F995" s="372" t="s">
        <v>2217</v>
      </c>
      <c r="G995" s="368"/>
      <c r="H995" s="368">
        <v>13</v>
      </c>
      <c r="I995" s="368">
        <v>3.2</v>
      </c>
      <c r="J995" s="368"/>
      <c r="K995" s="368"/>
      <c r="L995" s="368" t="s">
        <v>636</v>
      </c>
      <c r="M995" s="368"/>
      <c r="O995" s="454"/>
    </row>
    <row r="996" spans="1:15" s="217" customFormat="1" ht="12.75" customHeight="1" x14ac:dyDescent="0.2">
      <c r="A996" s="368" t="str">
        <f>IF(OR(E996="00",E996=""),"",IF(OR(C996="3011.10",C996="3012.10",C996="3013.10"),"05",IF(OR(C996="3008.10",C996="3008.11"),"00",IF(C996="3003.10","07",IF(OR(G996="DBFH",G996="DBFH - BG"),"10",IF(G996="Hochschule Dual","25",IF(ISERROR(FIND("BGJ",F996)),IF(B996&gt;=99500,VLOOKUP(B996,Maske!$I$23:$J$79,2,FALSE),VLOOKUP($E996,Maske!$I$19:$J$23,2,FALSE)),"06")))))))</f>
        <v>00</v>
      </c>
      <c r="B996" s="369">
        <v>85621</v>
      </c>
      <c r="C996" s="370" t="s">
        <v>640</v>
      </c>
      <c r="D996" s="371" t="str">
        <f t="shared" si="30"/>
        <v>1013</v>
      </c>
      <c r="E996" s="371" t="str">
        <f t="shared" si="31"/>
        <v>11</v>
      </c>
      <c r="F996" s="372" t="s">
        <v>2217</v>
      </c>
      <c r="G996" s="368"/>
      <c r="H996" s="368">
        <v>9</v>
      </c>
      <c r="I996" s="368">
        <v>2.2000000000000002</v>
      </c>
      <c r="J996" s="368"/>
      <c r="K996" s="368"/>
      <c r="L996" s="368" t="s">
        <v>636</v>
      </c>
      <c r="M996" s="368"/>
      <c r="N996" s="368"/>
      <c r="O996" s="459"/>
    </row>
    <row r="997" spans="1:15" s="217" customFormat="1" ht="13.15" customHeight="1" x14ac:dyDescent="0.2">
      <c r="A997" s="368" t="str">
        <f>IF(OR(E997="00",E997=""),"",IF(OR(C997="3011.10",C997="3012.10",C997="3013.10"),"05",IF(OR(C997="3008.10",C997="3008.11"),"00",IF(C997="3003.10","07",IF(OR(G997="DBFH",G997="DBFH - BG"),"10",IF(G997="Hochschule Dual","25",IF(ISERROR(FIND("BGJ",F997)),IF(B997&gt;=99500,VLOOKUP(B997,Maske!$I$23:$J$79,2,FALSE),VLOOKUP($E997,Maske!$I$19:$J$23,2,FALSE)),"06")))))))</f>
        <v>00</v>
      </c>
      <c r="B997" s="369">
        <v>85621</v>
      </c>
      <c r="C997" s="370" t="s">
        <v>643</v>
      </c>
      <c r="D997" s="371" t="str">
        <f t="shared" si="30"/>
        <v>1013</v>
      </c>
      <c r="E997" s="371" t="str">
        <f t="shared" si="31"/>
        <v>12</v>
      </c>
      <c r="F997" s="372" t="s">
        <v>2217</v>
      </c>
      <c r="G997" s="368"/>
      <c r="H997" s="368">
        <v>9</v>
      </c>
      <c r="I997" s="368">
        <v>2.2000000000000002</v>
      </c>
      <c r="J997" s="368"/>
      <c r="K997" s="368"/>
      <c r="L997" s="368" t="s">
        <v>636</v>
      </c>
      <c r="M997" s="376"/>
      <c r="N997" s="368"/>
      <c r="O997" s="459"/>
    </row>
    <row r="998" spans="1:15" s="217" customFormat="1" ht="13.15" customHeight="1" x14ac:dyDescent="0.2">
      <c r="A998" s="368" t="str">
        <f>IF(OR(E998="00",E998=""),"",IF(OR(C998="3011.10",C998="3012.10",C998="3013.10"),"05",IF(OR(C998="3008.10",C998="3008.11"),"00",IF(C998="3003.10","07",IF(OR(G998="DBFH",G998="DBFH - BG"),"10",IF(G998="Hochschule Dual","25",IF(ISERROR(FIND("BGJ",F998)),IF(B998&gt;=99500,VLOOKUP(B998,Maske!$I$23:$J$79,2,FALSE),VLOOKUP($E998,Maske!$I$19:$J$23,2,FALSE)),"06")))))))</f>
        <v>00</v>
      </c>
      <c r="B998" s="369">
        <v>85621</v>
      </c>
      <c r="C998" s="370" t="s">
        <v>644</v>
      </c>
      <c r="D998" s="371" t="str">
        <f t="shared" si="30"/>
        <v>1013</v>
      </c>
      <c r="E998" s="371" t="str">
        <f t="shared" si="31"/>
        <v>12</v>
      </c>
      <c r="F998" s="372" t="s">
        <v>2217</v>
      </c>
      <c r="G998" s="373"/>
      <c r="H998" s="373">
        <v>3.2</v>
      </c>
      <c r="I998" s="368">
        <v>0.9</v>
      </c>
      <c r="J998" s="368"/>
      <c r="K998" s="368"/>
      <c r="L998" s="368" t="s">
        <v>636</v>
      </c>
      <c r="M998" s="376"/>
      <c r="N998" s="368" t="s">
        <v>67</v>
      </c>
      <c r="O998" s="459"/>
    </row>
    <row r="999" spans="1:15" s="217" customFormat="1" ht="12" customHeight="1" x14ac:dyDescent="0.2">
      <c r="A999" s="368" t="str">
        <f>IF(OR(E999="00",E999=""),"",IF(OR(C999="3011.10",C999="3012.10",C999="3013.10"),"05",IF(OR(C999="3008.10",C999="3008.11"),"00",IF(C999="3003.10","07",IF(OR(G999="DBFH",G999="DBFH - BG"),"10",IF(G999="Hochschule Dual","25",IF(ISERROR(FIND("BGJ",F999)),IF(B999&gt;=99500,VLOOKUP(B999,Maske!$I$23:$J$79,2,FALSE),VLOOKUP($E999,Maske!$I$19:$J$23,2,FALSE)),"06")))))))</f>
        <v>00</v>
      </c>
      <c r="B999" s="369">
        <v>85610</v>
      </c>
      <c r="C999" s="370" t="s">
        <v>709</v>
      </c>
      <c r="D999" s="371" t="str">
        <f t="shared" si="30"/>
        <v>1015</v>
      </c>
      <c r="E999" s="371" t="str">
        <f t="shared" si="31"/>
        <v>10</v>
      </c>
      <c r="F999" s="372" t="s">
        <v>1187</v>
      </c>
      <c r="G999" s="368" t="s">
        <v>1951</v>
      </c>
      <c r="H999" s="368">
        <v>13</v>
      </c>
      <c r="I999" s="368">
        <v>9</v>
      </c>
      <c r="J999" s="368"/>
      <c r="K999" s="368"/>
      <c r="L999" s="368" t="s">
        <v>636</v>
      </c>
      <c r="M999" s="368"/>
      <c r="N999" s="447" t="s">
        <v>1803</v>
      </c>
      <c r="O999" s="459"/>
    </row>
    <row r="1000" spans="1:15" s="180" customFormat="1" ht="13.15" customHeight="1" x14ac:dyDescent="0.2">
      <c r="A1000" s="368" t="str">
        <f>IF(OR(E1000="00",E1000=""),"",IF(OR(C1000="3011.10",C1000="3012.10",C1000="3013.10"),"05",IF(OR(C1000="3008.10",C1000="3008.11"),"00",IF(C1000="3003.10","07",IF(OR(G1000="DBFH",G1000="DBFH - BG"),"10",IF(G1000="Hochschule Dual","25",IF(ISERROR(FIND("BGJ",F1000)),IF(B1000&gt;=99500,VLOOKUP(B1000,Maske!$I$23:$J$79,2,FALSE),VLOOKUP($E1000,Maske!$I$19:$J$23,2,FALSE)),"06")))))))</f>
        <v>00</v>
      </c>
      <c r="B1000" s="369">
        <v>85610</v>
      </c>
      <c r="C1000" s="370" t="s">
        <v>711</v>
      </c>
      <c r="D1000" s="371" t="str">
        <f t="shared" si="30"/>
        <v>1015</v>
      </c>
      <c r="E1000" s="371" t="str">
        <f t="shared" si="31"/>
        <v>11</v>
      </c>
      <c r="F1000" s="372" t="s">
        <v>1187</v>
      </c>
      <c r="G1000" s="368" t="s">
        <v>1951</v>
      </c>
      <c r="H1000" s="368">
        <v>9</v>
      </c>
      <c r="I1000" s="368">
        <v>5</v>
      </c>
      <c r="J1000" s="368"/>
      <c r="K1000" s="368"/>
      <c r="L1000" s="368" t="s">
        <v>636</v>
      </c>
      <c r="M1000" s="368"/>
      <c r="N1000" s="447" t="s">
        <v>1803</v>
      </c>
      <c r="O1000" s="460"/>
    </row>
    <row r="1001" spans="1:15" s="180" customFormat="1" ht="12" customHeight="1" x14ac:dyDescent="0.2">
      <c r="A1001" s="368" t="str">
        <f>IF(OR(E1001="00",E1001=""),"",IF(OR(C1001="3011.10",C1001="3012.10",C1001="3013.10"),"05",IF(OR(C1001="3008.10",C1001="3008.11"),"00",IF(C1001="3003.10","07",IF(OR(G1001="DBFH",G1001="DBFH - BG"),"10",IF(G1001="Hochschule Dual","25",IF(ISERROR(FIND("BGJ",F1001)),IF(B1001&gt;=99500,VLOOKUP(B1001,Maske!$I$23:$J$79,2,FALSE),VLOOKUP($E1001,Maske!$I$19:$J$23,2,FALSE)),"06")))))))</f>
        <v>00</v>
      </c>
      <c r="B1001" s="369">
        <v>85610</v>
      </c>
      <c r="C1001" s="370" t="s">
        <v>710</v>
      </c>
      <c r="D1001" s="371" t="str">
        <f t="shared" si="30"/>
        <v>1015</v>
      </c>
      <c r="E1001" s="371" t="str">
        <f t="shared" si="31"/>
        <v>12</v>
      </c>
      <c r="F1001" s="372" t="s">
        <v>1187</v>
      </c>
      <c r="G1001" s="368" t="s">
        <v>1951</v>
      </c>
      <c r="H1001" s="368">
        <v>9</v>
      </c>
      <c r="I1001" s="368">
        <v>5</v>
      </c>
      <c r="J1001" s="368"/>
      <c r="K1001" s="368"/>
      <c r="L1001" s="368" t="s">
        <v>636</v>
      </c>
      <c r="M1001" s="368"/>
      <c r="N1001" s="447" t="s">
        <v>1803</v>
      </c>
      <c r="O1001" s="460"/>
    </row>
    <row r="1002" spans="1:15" s="217" customFormat="1" ht="13.15" customHeight="1" x14ac:dyDescent="0.2">
      <c r="A1002" s="368" t="str">
        <f>IF(OR(E1002="00",E1002=""),"",IF(OR(C1002="3011.10",C1002="3012.10",C1002="3013.10"),"05",IF(OR(C1002="3008.10",C1002="3008.11"),"00",IF(C1002="3003.10","07",IF(OR(G1002="DBFH",G1002="DBFH - BG"),"10",IF(G1002="Hochschule Dual","25",IF(ISERROR(FIND("BGJ",F1002)),IF(B1002&gt;=99500,VLOOKUP(B1002,Maske!$I$23:$J$79,2,FALSE),VLOOKUP($E1002,Maske!$I$19:$J$23,2,FALSE)),"06")))))))</f>
        <v>00</v>
      </c>
      <c r="B1002" s="369">
        <v>85621</v>
      </c>
      <c r="C1002" s="445" t="s">
        <v>709</v>
      </c>
      <c r="D1002" s="371" t="str">
        <f t="shared" si="30"/>
        <v>1015</v>
      </c>
      <c r="E1002" s="371" t="str">
        <f t="shared" si="31"/>
        <v>10</v>
      </c>
      <c r="F1002" s="372" t="s">
        <v>2217</v>
      </c>
      <c r="G1002" s="368" t="s">
        <v>1951</v>
      </c>
      <c r="H1002" s="368">
        <v>13</v>
      </c>
      <c r="I1002" s="368">
        <v>9</v>
      </c>
      <c r="J1002" s="368"/>
      <c r="K1002" s="368"/>
      <c r="L1002" s="368" t="s">
        <v>636</v>
      </c>
      <c r="M1002" s="368"/>
      <c r="N1002" s="447" t="s">
        <v>1803</v>
      </c>
      <c r="O1002" s="459"/>
    </row>
    <row r="1003" spans="1:15" s="217" customFormat="1" ht="13.15" customHeight="1" x14ac:dyDescent="0.2">
      <c r="A1003" s="368" t="str">
        <f>IF(OR(E1003="00",E1003=""),"",IF(OR(C1003="3011.10",C1003="3012.10",C1003="3013.10"),"05",IF(OR(C1003="3008.10",C1003="3008.11"),"00",IF(C1003="3003.10","07",IF(OR(G1003="DBFH",G1003="DBFH - BG"),"10",IF(G1003="Hochschule Dual","25",IF(ISERROR(FIND("BGJ",F1003)),IF(B1003&gt;=99500,VLOOKUP(B1003,Maske!$I$23:$J$79,2,FALSE),VLOOKUP($E1003,Maske!$I$19:$J$23,2,FALSE)),"06")))))))</f>
        <v>00</v>
      </c>
      <c r="B1003" s="369">
        <v>85621</v>
      </c>
      <c r="C1003" s="445" t="s">
        <v>711</v>
      </c>
      <c r="D1003" s="371" t="str">
        <f t="shared" si="30"/>
        <v>1015</v>
      </c>
      <c r="E1003" s="371" t="str">
        <f t="shared" si="31"/>
        <v>11</v>
      </c>
      <c r="F1003" s="372" t="s">
        <v>2217</v>
      </c>
      <c r="G1003" s="368" t="s">
        <v>1951</v>
      </c>
      <c r="H1003" s="368">
        <v>9</v>
      </c>
      <c r="I1003" s="368">
        <v>5</v>
      </c>
      <c r="J1003" s="368"/>
      <c r="K1003" s="368"/>
      <c r="L1003" s="368" t="s">
        <v>636</v>
      </c>
      <c r="M1003" s="368"/>
      <c r="N1003" s="447" t="s">
        <v>1803</v>
      </c>
      <c r="O1003" s="459"/>
    </row>
    <row r="1004" spans="1:15" s="217" customFormat="1" ht="13.15" customHeight="1" x14ac:dyDescent="0.2">
      <c r="A1004" s="368" t="str">
        <f>IF(OR(E1004="00",E1004=""),"",IF(OR(C1004="3011.10",C1004="3012.10",C1004="3013.10"),"05",IF(OR(C1004="3008.10",C1004="3008.11"),"00",IF(C1004="3003.10","07",IF(OR(G1004="DBFH",G1004="DBFH - BG"),"10",IF(G1004="Hochschule Dual","25",IF(ISERROR(FIND("BGJ",F1004)),IF(B1004&gt;=99500,VLOOKUP(B1004,Maske!$I$23:$J$79,2,FALSE),VLOOKUP($E1004,Maske!$I$19:$J$23,2,FALSE)),"06")))))))</f>
        <v>00</v>
      </c>
      <c r="B1004" s="369">
        <v>85621</v>
      </c>
      <c r="C1004" s="445" t="s">
        <v>710</v>
      </c>
      <c r="D1004" s="371" t="str">
        <f t="shared" si="30"/>
        <v>1015</v>
      </c>
      <c r="E1004" s="371" t="str">
        <f t="shared" si="31"/>
        <v>12</v>
      </c>
      <c r="F1004" s="372" t="s">
        <v>2217</v>
      </c>
      <c r="G1004" s="368" t="s">
        <v>1951</v>
      </c>
      <c r="H1004" s="368">
        <v>9</v>
      </c>
      <c r="I1004" s="368">
        <v>5</v>
      </c>
      <c r="J1004" s="368"/>
      <c r="K1004" s="368"/>
      <c r="L1004" s="368" t="s">
        <v>636</v>
      </c>
      <c r="M1004" s="368"/>
      <c r="N1004" s="447" t="s">
        <v>1803</v>
      </c>
      <c r="O1004" s="459"/>
    </row>
    <row r="1005" spans="1:15" s="217" customFormat="1" ht="13.15" customHeight="1" x14ac:dyDescent="0.2">
      <c r="A1005" s="368" t="str">
        <f>IF(OR(E1005="00",E1005=""),"",IF(OR(C1005="3011.10",C1005="3012.10",C1005="3013.10"),"05",IF(OR(C1005="3008.10",C1005="3008.11"),"00",IF(C1005="3003.10","07",IF(OR(G1005="DBFH",G1005="DBFH - BG"),"10",IF(G1005="Hochschule Dual","25",IF(ISERROR(FIND("BGJ",F1005)),IF(B1005&gt;=99500,VLOOKUP(B1005,Maske!$I$23:$J$79,2,FALSE),VLOOKUP($E1005,Maske!$I$19:$J$23,2,FALSE)),"06")))))))</f>
        <v>06</v>
      </c>
      <c r="B1005" s="369">
        <v>99071</v>
      </c>
      <c r="C1005" s="370" t="s">
        <v>645</v>
      </c>
      <c r="D1005" s="371" t="str">
        <f t="shared" si="30"/>
        <v>0501</v>
      </c>
      <c r="E1005" s="371" t="str">
        <f t="shared" si="31"/>
        <v>10</v>
      </c>
      <c r="F1005" s="372" t="s">
        <v>1767</v>
      </c>
      <c r="G1005" s="373"/>
      <c r="H1005" s="373">
        <v>34</v>
      </c>
      <c r="I1005" s="368">
        <v>20</v>
      </c>
      <c r="J1005" s="373"/>
      <c r="K1005" s="368"/>
      <c r="L1005" s="368" t="s">
        <v>646</v>
      </c>
      <c r="M1005" s="368"/>
      <c r="N1005" s="368" t="s">
        <v>791</v>
      </c>
      <c r="O1005" s="459"/>
    </row>
    <row r="1006" spans="1:15" ht="13.15" customHeight="1" x14ac:dyDescent="0.2">
      <c r="A1006" s="368" t="str">
        <f>IF(OR(E1006="00",E1006=""),"",IF(OR(C1006="3011.10",C1006="3012.10",C1006="3013.10"),"05",IF(OR(C1006="3008.10",C1006="3008.11"),"00",IF(C1006="3003.10","07",IF(OR(G1006="DBFH",G1006="DBFH - BG"),"10",IF(G1006="Hochschule Dual","25",IF(ISERROR(FIND("BGJ",F1006)),IF(B1006&gt;=99500,VLOOKUP(B1006,Maske!$I$23:$J$79,2,FALSE),VLOOKUP($E1006,Maske!$I$19:$J$23,2,FALSE)),"06")))))))</f>
        <v>00</v>
      </c>
      <c r="B1006" s="369">
        <v>50621</v>
      </c>
      <c r="C1006" s="370" t="s">
        <v>653</v>
      </c>
      <c r="D1006" s="371" t="str">
        <f t="shared" si="30"/>
        <v>0501</v>
      </c>
      <c r="E1006" s="371" t="str">
        <f t="shared" si="31"/>
        <v>11</v>
      </c>
      <c r="F1006" s="372" t="s">
        <v>647</v>
      </c>
      <c r="G1006" s="368"/>
      <c r="H1006" s="368">
        <v>9</v>
      </c>
      <c r="I1006" s="368">
        <v>3.5</v>
      </c>
      <c r="J1006" s="368">
        <v>9.5</v>
      </c>
      <c r="K1006" s="368">
        <v>3.4</v>
      </c>
      <c r="L1006" s="368" t="s">
        <v>646</v>
      </c>
      <c r="M1006" s="372"/>
      <c r="O1006" s="454"/>
    </row>
    <row r="1007" spans="1:15" ht="13.15" customHeight="1" x14ac:dyDescent="0.2">
      <c r="A1007" s="368" t="str">
        <f>IF(OR(E1007="00",E1007=""),"",IF(OR(C1007="3011.10",C1007="3012.10",C1007="3013.10"),"05",IF(OR(C1007="3008.10",C1007="3008.11"),"00",IF(C1007="3003.10","07",IF(OR(G1007="DBFH",G1007="DBFH - BG"),"10",IF(G1007="Hochschule Dual","25",IF(ISERROR(FIND("BGJ",F1007)),IF(B1007&gt;=99500,VLOOKUP(B1007,Maske!$I$23:$J$79,2,FALSE),VLOOKUP($E1007,Maske!$I$19:$J$23,2,FALSE)),"06")))))))</f>
        <v>00</v>
      </c>
      <c r="B1007" s="369">
        <v>50621</v>
      </c>
      <c r="C1007" s="370" t="s">
        <v>655</v>
      </c>
      <c r="D1007" s="371" t="str">
        <f t="shared" si="30"/>
        <v>0501</v>
      </c>
      <c r="E1007" s="371" t="str">
        <f t="shared" si="31"/>
        <v>12</v>
      </c>
      <c r="F1007" s="372" t="s">
        <v>647</v>
      </c>
      <c r="G1007" s="368"/>
      <c r="H1007" s="368">
        <v>9</v>
      </c>
      <c r="I1007" s="368">
        <v>3.5</v>
      </c>
      <c r="J1007" s="368">
        <v>9.5</v>
      </c>
      <c r="K1007" s="368">
        <v>3.4</v>
      </c>
      <c r="L1007" s="368" t="s">
        <v>646</v>
      </c>
      <c r="M1007" s="376"/>
      <c r="O1007" s="454"/>
    </row>
    <row r="1008" spans="1:15" ht="13.15" customHeight="1" x14ac:dyDescent="0.2">
      <c r="A1008" s="368" t="str">
        <f>IF(OR(E1008="00",E1008=""),"",IF(OR(C1008="3011.10",C1008="3012.10",C1008="3013.10"),"05",IF(OR(C1008="3008.10",C1008="3008.11"),"00",IF(C1008="3003.10","07",IF(OR(G1008="DBFH",G1008="DBFH - BG"),"10",IF(G1008="Hochschule Dual","25",IF(ISERROR(FIND("BGJ",F1008)),IF(B1008&gt;=99500,VLOOKUP(B1008,Maske!$I$23:$J$79,2,FALSE),VLOOKUP($E1008,Maske!$I$19:$J$23,2,FALSE)),"06")))))))</f>
        <v>00</v>
      </c>
      <c r="B1008" s="369">
        <v>50502</v>
      </c>
      <c r="C1008" s="370" t="s">
        <v>653</v>
      </c>
      <c r="D1008" s="371" t="str">
        <f t="shared" si="30"/>
        <v>0501</v>
      </c>
      <c r="E1008" s="371" t="str">
        <f t="shared" si="31"/>
        <v>11</v>
      </c>
      <c r="F1008" s="372" t="s">
        <v>1685</v>
      </c>
      <c r="G1008" s="368"/>
      <c r="H1008" s="368">
        <v>9</v>
      </c>
      <c r="I1008" s="368">
        <v>3.5</v>
      </c>
      <c r="J1008" s="368">
        <v>9.5</v>
      </c>
      <c r="K1008" s="368">
        <v>3.4</v>
      </c>
      <c r="L1008" s="368" t="s">
        <v>646</v>
      </c>
      <c r="M1008" s="372"/>
      <c r="O1008" s="454"/>
    </row>
    <row r="1009" spans="1:15" ht="13.15" customHeight="1" x14ac:dyDescent="0.2">
      <c r="A1009" s="368" t="str">
        <f>IF(OR(E1009="00",E1009=""),"",IF(OR(C1009="3011.10",C1009="3012.10",C1009="3013.10"),"05",IF(OR(C1009="3008.10",C1009="3008.11"),"00",IF(C1009="3003.10","07",IF(OR(G1009="DBFH",G1009="DBFH - BG"),"10",IF(G1009="Hochschule Dual","25",IF(ISERROR(FIND("BGJ",F1009)),IF(B1009&gt;=99500,VLOOKUP(B1009,Maske!$I$23:$J$79,2,FALSE),VLOOKUP($E1009,Maske!$I$19:$J$23,2,FALSE)),"06")))))))</f>
        <v>00</v>
      </c>
      <c r="B1009" s="369">
        <v>50504</v>
      </c>
      <c r="C1009" s="370" t="s">
        <v>653</v>
      </c>
      <c r="D1009" s="371" t="str">
        <f t="shared" si="30"/>
        <v>0501</v>
      </c>
      <c r="E1009" s="371" t="str">
        <f t="shared" si="31"/>
        <v>11</v>
      </c>
      <c r="F1009" s="372" t="s">
        <v>1684</v>
      </c>
      <c r="G1009" s="368"/>
      <c r="H1009" s="368">
        <v>9</v>
      </c>
      <c r="I1009" s="368">
        <v>3.5</v>
      </c>
      <c r="J1009" s="368">
        <v>9.5</v>
      </c>
      <c r="K1009" s="368">
        <v>3.4</v>
      </c>
      <c r="L1009" s="368" t="s">
        <v>646</v>
      </c>
      <c r="M1009" s="368"/>
      <c r="O1009" s="454"/>
    </row>
    <row r="1010" spans="1:15" s="217" customFormat="1" ht="13.15" customHeight="1" x14ac:dyDescent="0.2">
      <c r="A1010" s="368" t="str">
        <f>IF(OR(E1010="00",E1010=""),"",IF(OR(C1010="3011.10",C1010="3012.10",C1010="3013.10"),"05",IF(OR(C1010="3008.10",C1010="3008.11"),"00",IF(C1010="3003.10","07",IF(OR(G1010="DBFH",G1010="DBFH - BG"),"10",IF(G1010="Hochschule Dual","25",IF(ISERROR(FIND("BGJ",F1010)),IF(B1010&gt;=99500,VLOOKUP(B1010,Maske!$I$23:$J$79,2,FALSE),VLOOKUP($E1010,Maske!$I$19:$J$23,2,FALSE)),"06")))))))</f>
        <v>00</v>
      </c>
      <c r="B1010" s="369">
        <v>50503</v>
      </c>
      <c r="C1010" s="370" t="s">
        <v>653</v>
      </c>
      <c r="D1010" s="371" t="str">
        <f t="shared" si="30"/>
        <v>0501</v>
      </c>
      <c r="E1010" s="371" t="str">
        <f t="shared" si="31"/>
        <v>11</v>
      </c>
      <c r="F1010" s="372" t="s">
        <v>1686</v>
      </c>
      <c r="G1010" s="368"/>
      <c r="H1010" s="368">
        <v>9</v>
      </c>
      <c r="I1010" s="368">
        <v>3.5</v>
      </c>
      <c r="J1010" s="368">
        <v>9.5</v>
      </c>
      <c r="K1010" s="368">
        <v>3.4</v>
      </c>
      <c r="L1010" s="368" t="s">
        <v>646</v>
      </c>
      <c r="M1010" s="372"/>
      <c r="N1010" s="368"/>
      <c r="O1010" s="459"/>
    </row>
    <row r="1011" spans="1:15" ht="13.15" customHeight="1" x14ac:dyDescent="0.2">
      <c r="A1011" s="368" t="str">
        <f>IF(OR(E1011="00",E1011=""),"",IF(OR(C1011="3011.10",C1011="3012.10",C1011="3013.10"),"05",IF(OR(C1011="3008.10",C1011="3008.11"),"00",IF(C1011="3003.10","07",IF(OR(G1011="DBFH",G1011="DBFH - BG"),"10",IF(G1011="Hochschule Dual","25",IF(ISERROR(FIND("BGJ",F1011)),IF(B1011&gt;=99500,VLOOKUP(B1011,Maske!$I$23:$J$79,2,FALSE),VLOOKUP($E1011,Maske!$I$19:$J$23,2,FALSE)),"06")))))))</f>
        <v>00</v>
      </c>
      <c r="B1011" s="369">
        <v>50101</v>
      </c>
      <c r="C1011" s="370" t="s">
        <v>653</v>
      </c>
      <c r="D1011" s="371" t="str">
        <f t="shared" si="30"/>
        <v>0501</v>
      </c>
      <c r="E1011" s="371" t="str">
        <f t="shared" si="31"/>
        <v>11</v>
      </c>
      <c r="F1011" s="372" t="s">
        <v>648</v>
      </c>
      <c r="G1011" s="368"/>
      <c r="H1011" s="368">
        <v>9</v>
      </c>
      <c r="I1011" s="368">
        <v>3.5</v>
      </c>
      <c r="J1011" s="368">
        <v>9.5</v>
      </c>
      <c r="K1011" s="368">
        <v>3.4</v>
      </c>
      <c r="L1011" s="368" t="s">
        <v>646</v>
      </c>
      <c r="M1011" s="368"/>
      <c r="O1011" s="454"/>
    </row>
    <row r="1012" spans="1:15" ht="13.15" customHeight="1" x14ac:dyDescent="0.2">
      <c r="A1012" s="368" t="str">
        <f>IF(OR(E1012="00",E1012=""),"",IF(OR(C1012="3011.10",C1012="3012.10",C1012="3013.10"),"05",IF(OR(C1012="3008.10",C1012="3008.11"),"00",IF(C1012="3003.10","07",IF(OR(G1012="DBFH",G1012="DBFH - BG"),"10",IF(G1012="Hochschule Dual","25",IF(ISERROR(FIND("BGJ",F1012)),IF(B1012&gt;=99500,VLOOKUP(B1012,Maske!$I$23:$J$79,2,FALSE),VLOOKUP($E1012,Maske!$I$19:$J$23,2,FALSE)),"06")))))))</f>
        <v>00</v>
      </c>
      <c r="B1012" s="369">
        <v>50101</v>
      </c>
      <c r="C1012" s="370" t="s">
        <v>655</v>
      </c>
      <c r="D1012" s="371" t="str">
        <f t="shared" si="30"/>
        <v>0501</v>
      </c>
      <c r="E1012" s="371" t="str">
        <f t="shared" si="31"/>
        <v>12</v>
      </c>
      <c r="F1012" s="372" t="s">
        <v>648</v>
      </c>
      <c r="G1012" s="368"/>
      <c r="H1012" s="368">
        <v>9</v>
      </c>
      <c r="I1012" s="368">
        <v>3.5</v>
      </c>
      <c r="J1012" s="368">
        <v>9.5</v>
      </c>
      <c r="K1012" s="368">
        <v>3.4</v>
      </c>
      <c r="L1012" s="368" t="s">
        <v>646</v>
      </c>
      <c r="M1012" s="368"/>
      <c r="O1012" s="454"/>
    </row>
    <row r="1013" spans="1:15" ht="13.15" customHeight="1" x14ac:dyDescent="0.2">
      <c r="A1013" s="368" t="str">
        <f>IF(OR(E1013="00",E1013=""),"",IF(OR(C1013="3011.10",C1013="3012.10",C1013="3013.10"),"05",IF(OR(C1013="3008.10",C1013="3008.11"),"00",IF(C1013="3003.10","07",IF(OR(G1013="DBFH",G1013="DBFH - BG"),"10",IF(G1013="Hochschule Dual","25",IF(ISERROR(FIND("BGJ",F1013)),IF(B1013&gt;=99500,VLOOKUP(B1013,Maske!$I$23:$J$79,2,FALSE),VLOOKUP($E1013,Maske!$I$19:$J$23,2,FALSE)),"06")))))))</f>
        <v>00</v>
      </c>
      <c r="B1013" s="369">
        <v>50612</v>
      </c>
      <c r="C1013" s="370" t="s">
        <v>653</v>
      </c>
      <c r="D1013" s="371" t="str">
        <f t="shared" si="30"/>
        <v>0501</v>
      </c>
      <c r="E1013" s="371" t="str">
        <f t="shared" si="31"/>
        <v>11</v>
      </c>
      <c r="F1013" s="372" t="s">
        <v>649</v>
      </c>
      <c r="G1013" s="368"/>
      <c r="H1013" s="368">
        <v>9</v>
      </c>
      <c r="I1013" s="368">
        <v>3.5</v>
      </c>
      <c r="J1013" s="368">
        <v>9.5</v>
      </c>
      <c r="K1013" s="368">
        <v>3.4</v>
      </c>
      <c r="L1013" s="368" t="s">
        <v>646</v>
      </c>
      <c r="M1013" s="368" t="s">
        <v>1568</v>
      </c>
      <c r="O1013" s="454"/>
    </row>
    <row r="1014" spans="1:15" s="473" customFormat="1" ht="13.15" customHeight="1" x14ac:dyDescent="0.2">
      <c r="A1014" s="368" t="str">
        <f>IF(OR(E1014="00",E1014=""),"",IF(OR(C1014="3011.10",C1014="3012.10",C1014="3013.10"),"05",IF(OR(C1014="3008.10",C1014="3008.11"),"00",IF(C1014="3003.10","07",IF(OR(G1014="DBFH",G1014="DBFH - BG"),"10",IF(G1014="Hochschule Dual","25",IF(ISERROR(FIND("BGJ",F1014)),IF(B1014&gt;=99500,VLOOKUP(B1014,Maske!$I$23:$J$79,2,FALSE),VLOOKUP($E1014,Maske!$I$19:$J$23,2,FALSE)),"06")))))))</f>
        <v>00</v>
      </c>
      <c r="B1014" s="369">
        <v>50612</v>
      </c>
      <c r="C1014" s="370" t="s">
        <v>655</v>
      </c>
      <c r="D1014" s="371" t="str">
        <f t="shared" si="30"/>
        <v>0501</v>
      </c>
      <c r="E1014" s="371" t="str">
        <f t="shared" si="31"/>
        <v>12</v>
      </c>
      <c r="F1014" s="372" t="s">
        <v>649</v>
      </c>
      <c r="G1014" s="368"/>
      <c r="H1014" s="368">
        <v>9</v>
      </c>
      <c r="I1014" s="368">
        <v>3.5</v>
      </c>
      <c r="J1014" s="368">
        <v>9.5</v>
      </c>
      <c r="K1014" s="368">
        <v>3.4</v>
      </c>
      <c r="L1014" s="368" t="s">
        <v>646</v>
      </c>
      <c r="M1014" s="368" t="s">
        <v>1568</v>
      </c>
      <c r="N1014" s="368"/>
      <c r="O1014" s="472"/>
    </row>
    <row r="1015" spans="1:15" ht="12" customHeight="1" x14ac:dyDescent="0.2">
      <c r="A1015" s="368" t="str">
        <f>IF(OR(E1015="00",E1015=""),"",IF(OR(C1015="3011.10",C1015="3012.10",C1015="3013.10"),"05",IF(OR(C1015="3008.10",C1015="3008.11"),"00",IF(C1015="3003.10","07",IF(OR(G1015="DBFH",G1015="DBFH - BG"),"10",IF(G1015="Hochschule Dual","25",IF(ISERROR(FIND("BGJ",F1015)),IF(B1015&gt;=99500,VLOOKUP(B1015,Maske!$I$23:$J$79,2,FALSE),VLOOKUP($E1015,Maske!$I$19:$J$23,2,FALSE)),"06")))))))</f>
        <v>00</v>
      </c>
      <c r="B1015" s="369">
        <v>50502</v>
      </c>
      <c r="C1015" s="370" t="s">
        <v>1233</v>
      </c>
      <c r="D1015" s="371" t="str">
        <f t="shared" si="30"/>
        <v>0502</v>
      </c>
      <c r="E1015" s="371" t="str">
        <f t="shared" si="31"/>
        <v>12</v>
      </c>
      <c r="F1015" s="372" t="s">
        <v>1685</v>
      </c>
      <c r="G1015" s="368"/>
      <c r="H1015" s="368">
        <v>9</v>
      </c>
      <c r="I1015" s="368">
        <v>3.5</v>
      </c>
      <c r="J1015" s="368">
        <v>9.5</v>
      </c>
      <c r="K1015" s="368">
        <v>3.4</v>
      </c>
      <c r="L1015" s="368" t="s">
        <v>646</v>
      </c>
      <c r="M1015" s="368"/>
      <c r="N1015" s="374"/>
      <c r="O1015" s="454"/>
    </row>
    <row r="1016" spans="1:15" ht="12" customHeight="1" x14ac:dyDescent="0.2">
      <c r="A1016" s="368" t="str">
        <f>IF(OR(E1016="00",E1016=""),"",IF(OR(C1016="3011.10",C1016="3012.10",C1016="3013.10"),"05",IF(OR(C1016="3008.10",C1016="3008.11"),"00",IF(C1016="3003.10","07",IF(OR(G1016="DBFH",G1016="DBFH - BG"),"10",IF(G1016="Hochschule Dual","25",IF(ISERROR(FIND("BGJ",F1016)),IF(B1016&gt;=99500,VLOOKUP(B1016,Maske!$I$23:$J$79,2,FALSE),VLOOKUP($E1016,Maske!$I$19:$J$23,2,FALSE)),"06")))))))</f>
        <v>00</v>
      </c>
      <c r="B1016" s="369">
        <v>50504</v>
      </c>
      <c r="C1016" s="370" t="s">
        <v>1233</v>
      </c>
      <c r="D1016" s="371" t="str">
        <f t="shared" si="30"/>
        <v>0502</v>
      </c>
      <c r="E1016" s="371" t="str">
        <f t="shared" si="31"/>
        <v>12</v>
      </c>
      <c r="F1016" s="372" t="s">
        <v>1684</v>
      </c>
      <c r="G1016" s="368"/>
      <c r="H1016" s="368">
        <v>9</v>
      </c>
      <c r="I1016" s="368">
        <v>3.5</v>
      </c>
      <c r="J1016" s="368">
        <v>9.5</v>
      </c>
      <c r="K1016" s="368">
        <v>3.4</v>
      </c>
      <c r="L1016" s="368" t="s">
        <v>646</v>
      </c>
      <c r="M1016" s="368"/>
      <c r="N1016" s="374"/>
      <c r="O1016" s="454"/>
    </row>
    <row r="1017" spans="1:15" ht="12" customHeight="1" x14ac:dyDescent="0.2">
      <c r="A1017" s="368" t="str">
        <f>IF(OR(E1017="00",E1017=""),"",IF(OR(C1017="3011.10",C1017="3012.10",C1017="3013.10"),"05",IF(OR(C1017="3008.10",C1017="3008.11"),"00",IF(C1017="3003.10","07",IF(OR(G1017="DBFH",G1017="DBFH - BG"),"10",IF(G1017="Hochschule Dual","25",IF(ISERROR(FIND("BGJ",F1017)),IF(B1017&gt;=99500,VLOOKUP(B1017,Maske!$I$23:$J$79,2,FALSE),VLOOKUP($E1017,Maske!$I$19:$J$23,2,FALSE)),"06")))))))</f>
        <v>00</v>
      </c>
      <c r="B1017" s="369">
        <v>50502</v>
      </c>
      <c r="C1017" s="370" t="s">
        <v>621</v>
      </c>
      <c r="D1017" s="371" t="str">
        <f t="shared" si="30"/>
        <v>0503</v>
      </c>
      <c r="E1017" s="371" t="str">
        <f t="shared" si="31"/>
        <v>12</v>
      </c>
      <c r="F1017" s="372" t="s">
        <v>1685</v>
      </c>
      <c r="G1017" s="368"/>
      <c r="H1017" s="368">
        <v>9</v>
      </c>
      <c r="I1017" s="368">
        <v>3.5</v>
      </c>
      <c r="J1017" s="368">
        <v>9.5</v>
      </c>
      <c r="K1017" s="368">
        <v>3.4</v>
      </c>
      <c r="L1017" s="368" t="s">
        <v>646</v>
      </c>
      <c r="M1017" s="368"/>
      <c r="N1017" s="368" t="s">
        <v>1840</v>
      </c>
      <c r="O1017" s="454"/>
    </row>
    <row r="1018" spans="1:15" ht="12" customHeight="1" x14ac:dyDescent="0.2">
      <c r="A1018" s="368" t="str">
        <f>IF(OR(E1018="00",E1018=""),"",IF(OR(C1018="3011.10",C1018="3012.10",C1018="3013.10"),"05",IF(OR(C1018="3008.10",C1018="3008.11"),"00",IF(C1018="3003.10","07",IF(OR(G1018="DBFH",G1018="DBFH - BG"),"10",IF(G1018="Hochschule Dual","25",IF(ISERROR(FIND("BGJ",F1018)),IF(B1018&gt;=99500,VLOOKUP(B1018,Maske!$I$23:$J$79,2,FALSE),VLOOKUP($E1018,Maske!$I$19:$J$23,2,FALSE)),"06")))))))</f>
        <v>00</v>
      </c>
      <c r="B1018" s="369">
        <v>50504</v>
      </c>
      <c r="C1018" s="370" t="s">
        <v>621</v>
      </c>
      <c r="D1018" s="371" t="str">
        <f t="shared" si="30"/>
        <v>0503</v>
      </c>
      <c r="E1018" s="371" t="str">
        <f t="shared" si="31"/>
        <v>12</v>
      </c>
      <c r="F1018" s="372" t="s">
        <v>1684</v>
      </c>
      <c r="G1018" s="368"/>
      <c r="H1018" s="368">
        <v>9</v>
      </c>
      <c r="I1018" s="368">
        <v>3.5</v>
      </c>
      <c r="J1018" s="368">
        <v>9.5</v>
      </c>
      <c r="K1018" s="368">
        <v>3.4</v>
      </c>
      <c r="L1018" s="368" t="s">
        <v>646</v>
      </c>
      <c r="M1018" s="368"/>
      <c r="N1018" s="368" t="s">
        <v>1840</v>
      </c>
      <c r="O1018" s="454"/>
    </row>
    <row r="1019" spans="1:15" ht="13.15" customHeight="1" x14ac:dyDescent="0.2">
      <c r="A1019" s="368" t="str">
        <f>IF(OR(E1019="00",E1019=""),"",IF(OR(C1019="3011.10",C1019="3012.10",C1019="3013.10"),"05",IF(OR(C1019="3008.10",C1019="3008.11"),"00",IF(C1019="3003.10","07",IF(OR(G1019="DBFH",G1019="DBFH - BG"),"10",IF(G1019="Hochschule Dual","25",IF(ISERROR(FIND("BGJ",F1019)),IF(B1019&gt;=99500,VLOOKUP(B1019,Maske!$I$23:$J$79,2,FALSE),VLOOKUP($E1019,Maske!$I$19:$J$23,2,FALSE)),"06")))))))</f>
        <v>00</v>
      </c>
      <c r="B1019" s="369">
        <v>50101</v>
      </c>
      <c r="C1019" s="370" t="s">
        <v>621</v>
      </c>
      <c r="D1019" s="371" t="str">
        <f t="shared" si="30"/>
        <v>0503</v>
      </c>
      <c r="E1019" s="371" t="str">
        <f t="shared" si="31"/>
        <v>12</v>
      </c>
      <c r="F1019" s="372" t="s">
        <v>648</v>
      </c>
      <c r="G1019" s="368"/>
      <c r="H1019" s="368">
        <v>9</v>
      </c>
      <c r="I1019" s="368">
        <v>3.5</v>
      </c>
      <c r="J1019" s="368">
        <v>9.5</v>
      </c>
      <c r="K1019" s="368">
        <v>3.4</v>
      </c>
      <c r="L1019" s="368" t="s">
        <v>646</v>
      </c>
      <c r="M1019" s="368"/>
      <c r="N1019" s="368" t="s">
        <v>1824</v>
      </c>
      <c r="O1019" s="454"/>
    </row>
    <row r="1020" spans="1:15" ht="13.15" customHeight="1" x14ac:dyDescent="0.2">
      <c r="A1020" s="368" t="str">
        <f>IF(OR(E1020="00",E1020=""),"",IF(OR(C1020="3011.10",C1020="3012.10",C1020="3013.10"),"05",IF(OR(C1020="3008.10",C1020="3008.11"),"00",IF(C1020="3003.10","07",IF(OR(G1020="DBFH",G1020="DBFH - BG"),"10",IF(G1020="Hochschule Dual","25",IF(ISERROR(FIND("BGJ",F1020)),IF(B1020&gt;=99500,VLOOKUP(B1020,Maske!$I$23:$J$79,2,FALSE),VLOOKUP($E1020,Maske!$I$19:$J$23,2,FALSE)),"06")))))))</f>
        <v>00</v>
      </c>
      <c r="B1020" s="369">
        <v>50503</v>
      </c>
      <c r="C1020" s="370" t="s">
        <v>1841</v>
      </c>
      <c r="D1020" s="371" t="str">
        <f t="shared" si="30"/>
        <v>0504</v>
      </c>
      <c r="E1020" s="371" t="str">
        <f t="shared" si="31"/>
        <v>12</v>
      </c>
      <c r="F1020" s="372" t="s">
        <v>1686</v>
      </c>
      <c r="G1020" s="368"/>
      <c r="H1020" s="368">
        <v>9</v>
      </c>
      <c r="I1020" s="368">
        <v>3.5</v>
      </c>
      <c r="J1020" s="368">
        <v>9.5</v>
      </c>
      <c r="K1020" s="368">
        <v>3.4</v>
      </c>
      <c r="L1020" s="368" t="s">
        <v>646</v>
      </c>
      <c r="M1020" s="368"/>
      <c r="N1020" s="374"/>
      <c r="O1020" s="454"/>
    </row>
    <row r="1021" spans="1:15" s="473" customFormat="1" ht="13.15" customHeight="1" x14ac:dyDescent="0.2">
      <c r="A1021" s="368" t="str">
        <f>IF(OR(E1021="00",E1021=""),"",IF(OR(C1021="3011.10",C1021="3012.10",C1021="3013.10"),"05",IF(OR(C1021="3008.10",C1021="3008.11"),"00",IF(C1021="3003.10","07",IF(OR(G1021="DBFH",G1021="DBFH - BG"),"10",IF(G1021="Hochschule Dual","25",IF(ISERROR(FIND("BGJ",F1021)),IF(B1021&gt;=99500,VLOOKUP(B1021,Maske!$I$23:$J$79,2,FALSE),VLOOKUP($E1021,Maske!$I$19:$J$23,2,FALSE)),"06")))))))</f>
        <v>00</v>
      </c>
      <c r="B1021" s="369">
        <v>50101</v>
      </c>
      <c r="C1021" s="370" t="s">
        <v>1931</v>
      </c>
      <c r="D1021" s="371" t="str">
        <f t="shared" si="30"/>
        <v>0506</v>
      </c>
      <c r="E1021" s="371" t="str">
        <f t="shared" si="31"/>
        <v>11</v>
      </c>
      <c r="F1021" s="372" t="s">
        <v>648</v>
      </c>
      <c r="G1021" s="368" t="s">
        <v>1929</v>
      </c>
      <c r="H1021" s="368"/>
      <c r="I1021" s="368"/>
      <c r="J1021" s="368">
        <v>12.7</v>
      </c>
      <c r="K1021" s="368">
        <v>4.5</v>
      </c>
      <c r="L1021" s="368" t="s">
        <v>646</v>
      </c>
      <c r="M1021" s="368" t="s">
        <v>1928</v>
      </c>
      <c r="N1021" s="368" t="s">
        <v>1929</v>
      </c>
      <c r="O1021" s="472"/>
    </row>
    <row r="1022" spans="1:15" ht="13.15" customHeight="1" x14ac:dyDescent="0.2">
      <c r="A1022" s="368" t="str">
        <f>IF(OR(E1022="00",E1022=""),"",IF(OR(C1022="3011.10",C1022="3012.10",C1022="3013.10"),"05",IF(OR(C1022="3008.10",C1022="3008.11"),"00",IF(C1022="3003.10","07",IF(OR(G1022="DBFH",G1022="DBFH - BG"),"10",IF(G1022="Hochschule Dual","25",IF(ISERROR(FIND("BGJ",F1022)),IF(B1022&gt;=99500,VLOOKUP(B1022,Maske!$I$23:$J$79,2,FALSE),VLOOKUP($E1022,Maske!$I$19:$J$23,2,FALSE)),"06")))))))</f>
        <v>00</v>
      </c>
      <c r="B1022" s="369">
        <v>50101</v>
      </c>
      <c r="C1022" s="370" t="s">
        <v>2011</v>
      </c>
      <c r="D1022" s="371" t="str">
        <f t="shared" si="30"/>
        <v>0506</v>
      </c>
      <c r="E1022" s="371" t="str">
        <f t="shared" si="31"/>
        <v>12</v>
      </c>
      <c r="F1022" s="372" t="s">
        <v>648</v>
      </c>
      <c r="G1022" s="368" t="s">
        <v>1929</v>
      </c>
      <c r="H1022" s="368"/>
      <c r="I1022" s="368"/>
      <c r="J1022" s="368">
        <v>12.7</v>
      </c>
      <c r="K1022" s="368">
        <v>4.5</v>
      </c>
      <c r="L1022" s="368" t="s">
        <v>646</v>
      </c>
      <c r="M1022" s="368" t="s">
        <v>1928</v>
      </c>
      <c r="N1022" s="368" t="s">
        <v>1929</v>
      </c>
      <c r="O1022" s="454"/>
    </row>
    <row r="1023" spans="1:15" ht="13.15" customHeight="1" x14ac:dyDescent="0.2">
      <c r="A1023" s="368" t="str">
        <f>IF(OR(E1023="00",E1023=""),"",IF(OR(C1023="3011.10",C1023="3012.10",C1023="3013.10"),"05",IF(OR(C1023="3008.10",C1023="3008.11"),"00",IF(C1023="3003.10","07",IF(OR(G1023="DBFH",G1023="DBFH - BG"),"10",IF(G1023="Hochschule Dual","25",IF(ISERROR(FIND("BGJ",F1023)),IF(B1023&gt;=99500,VLOOKUP(B1023,Maske!$I$23:$J$79,2,FALSE),VLOOKUP($E1023,Maske!$I$19:$J$23,2,FALSE)),"06")))))))</f>
        <v>00</v>
      </c>
      <c r="B1023" s="369">
        <v>18101</v>
      </c>
      <c r="C1023" s="370" t="s">
        <v>650</v>
      </c>
      <c r="D1023" s="371" t="str">
        <f t="shared" si="30"/>
        <v>0510</v>
      </c>
      <c r="E1023" s="371" t="str">
        <f t="shared" si="31"/>
        <v>10</v>
      </c>
      <c r="F1023" s="372" t="s">
        <v>651</v>
      </c>
      <c r="G1023" s="368"/>
      <c r="H1023" s="368"/>
      <c r="I1023" s="368"/>
      <c r="J1023" s="373">
        <v>11.6</v>
      </c>
      <c r="K1023" s="368">
        <v>2.9</v>
      </c>
      <c r="L1023" s="368" t="s">
        <v>646</v>
      </c>
      <c r="M1023" s="368" t="s">
        <v>652</v>
      </c>
      <c r="O1023" s="454"/>
    </row>
    <row r="1024" spans="1:15" s="473" customFormat="1" ht="12" customHeight="1" x14ac:dyDescent="0.2">
      <c r="A1024" s="368" t="str">
        <f>IF(OR(E1024="00",E1024=""),"",IF(OR(C1024="3011.10",C1024="3012.10",C1024="3013.10"),"05",IF(OR(C1024="3008.10",C1024="3008.11"),"00",IF(C1024="3003.10","07",IF(OR(G1024="DBFH",G1024="DBFH - BG"),"10",IF(G1024="Hochschule Dual","25",IF(ISERROR(FIND("BGJ",F1024)),IF(B1024&gt;=99500,VLOOKUP(B1024,Maske!$I$23:$J$79,2,FALSE),VLOOKUP($E1024,Maske!$I$19:$J$23,2,FALSE)),"06")))))))</f>
        <v>00</v>
      </c>
      <c r="B1024" s="369">
        <v>18101</v>
      </c>
      <c r="C1024" s="370" t="s">
        <v>654</v>
      </c>
      <c r="D1024" s="371" t="str">
        <f t="shared" si="30"/>
        <v>0510</v>
      </c>
      <c r="E1024" s="371" t="str">
        <f t="shared" si="31"/>
        <v>11</v>
      </c>
      <c r="F1024" s="372" t="s">
        <v>651</v>
      </c>
      <c r="G1024" s="368"/>
      <c r="H1024" s="368"/>
      <c r="I1024" s="368"/>
      <c r="J1024" s="373">
        <v>11.6</v>
      </c>
      <c r="K1024" s="368">
        <v>2.9</v>
      </c>
      <c r="L1024" s="368" t="s">
        <v>646</v>
      </c>
      <c r="M1024" s="368" t="s">
        <v>652</v>
      </c>
      <c r="N1024" s="368"/>
      <c r="O1024" s="472"/>
    </row>
    <row r="1025" spans="1:15" s="473" customFormat="1" ht="12" customHeight="1" x14ac:dyDescent="0.2">
      <c r="A1025" s="368" t="str">
        <f>IF(OR(E1025="00",E1025=""),"",IF(OR(C1025="3011.10",C1025="3012.10",C1025="3013.10"),"05",IF(OR(C1025="3008.10",C1025="3008.11"),"00",IF(C1025="3003.10","07",IF(OR(G1025="DBFH",G1025="DBFH - BG"),"10",IF(G1025="Hochschule Dual","25",IF(ISERROR(FIND("BGJ",F1025)),IF(B1025&gt;=99500,VLOOKUP(B1025,Maske!$I$23:$J$79,2,FALSE),VLOOKUP($E1025,Maske!$I$19:$J$23,2,FALSE)),"06")))))))</f>
        <v>00</v>
      </c>
      <c r="B1025" s="369">
        <v>18101</v>
      </c>
      <c r="C1025" s="370" t="s">
        <v>656</v>
      </c>
      <c r="D1025" s="371" t="str">
        <f t="shared" si="30"/>
        <v>0510</v>
      </c>
      <c r="E1025" s="371" t="str">
        <f t="shared" si="31"/>
        <v>12</v>
      </c>
      <c r="F1025" s="372" t="s">
        <v>651</v>
      </c>
      <c r="G1025" s="368"/>
      <c r="H1025" s="368"/>
      <c r="I1025" s="368"/>
      <c r="J1025" s="373">
        <v>11.6</v>
      </c>
      <c r="K1025" s="368">
        <v>2.9</v>
      </c>
      <c r="L1025" s="368" t="s">
        <v>646</v>
      </c>
      <c r="M1025" s="368" t="s">
        <v>652</v>
      </c>
      <c r="N1025" s="368"/>
      <c r="O1025" s="472"/>
    </row>
    <row r="1026" spans="1:15" s="217" customFormat="1" ht="13.15" customHeight="1" x14ac:dyDescent="0.2">
      <c r="A1026" s="368" t="str">
        <f>IF(OR(E1026="00",E1026=""),"",IF(OR(C1026="3011.10",C1026="3012.10",C1026="3013.10"),"05",IF(OR(C1026="3008.10",C1026="3008.11"),"00",IF(C1026="3003.10","07",IF(OR(G1026="DBFH",G1026="DBFH - BG"),"10",IF(G1026="Hochschule Dual","25",IF(ISERROR(FIND("BGJ",F1026)),IF(B1026&gt;=99500,VLOOKUP(B1026,Maske!$I$23:$J$79,2,FALSE),VLOOKUP($E1026,Maske!$I$19:$J$23,2,FALSE)),"06")))))))</f>
        <v>00</v>
      </c>
      <c r="B1026" s="369">
        <v>50504</v>
      </c>
      <c r="C1026" s="370" t="s">
        <v>1984</v>
      </c>
      <c r="D1026" s="371" t="str">
        <f t="shared" ref="D1026:D1089" si="32">LEFT(C1026,4)</f>
        <v>0918</v>
      </c>
      <c r="E1026" s="371" t="str">
        <f t="shared" ref="E1026:E1089" si="33">MID(C1026,6,2)</f>
        <v>11</v>
      </c>
      <c r="F1026" s="372" t="s">
        <v>1684</v>
      </c>
      <c r="G1026" s="368" t="s">
        <v>1951</v>
      </c>
      <c r="H1026" s="373"/>
      <c r="I1026" s="368"/>
      <c r="J1026" s="368">
        <v>16.399999999999999</v>
      </c>
      <c r="K1026" s="368">
        <v>2.4</v>
      </c>
      <c r="L1026" s="368" t="s">
        <v>646</v>
      </c>
      <c r="M1026" s="368" t="s">
        <v>1982</v>
      </c>
      <c r="N1026" s="368" t="s">
        <v>1983</v>
      </c>
      <c r="O1026" s="459"/>
    </row>
    <row r="1027" spans="1:15" ht="12" customHeight="1" x14ac:dyDescent="0.2">
      <c r="A1027" s="368" t="str">
        <f>IF(OR(E1027="00",E1027=""),"",IF(OR(C1027="3011.10",C1027="3012.10",C1027="3013.10"),"05",IF(OR(C1027="3008.10",C1027="3008.11"),"00",IF(C1027="3003.10","07",IF(OR(G1027="DBFH",G1027="DBFH - BG"),"10",IF(G1027="Hochschule Dual","25",IF(ISERROR(FIND("BGJ",F1027)),IF(B1027&gt;=99500,VLOOKUP(B1027,Maske!$I$23:$J$79,2,FALSE),VLOOKUP($E1027,Maske!$I$19:$J$23,2,FALSE)),"06")))))))</f>
        <v>00</v>
      </c>
      <c r="B1027" s="369">
        <v>50504</v>
      </c>
      <c r="C1027" s="370" t="s">
        <v>1985</v>
      </c>
      <c r="D1027" s="371" t="str">
        <f t="shared" si="32"/>
        <v>0918</v>
      </c>
      <c r="E1027" s="371" t="str">
        <f t="shared" si="33"/>
        <v>12</v>
      </c>
      <c r="F1027" s="372" t="s">
        <v>1684</v>
      </c>
      <c r="G1027" s="368" t="s">
        <v>1951</v>
      </c>
      <c r="H1027" s="373"/>
      <c r="I1027" s="368"/>
      <c r="J1027" s="368">
        <v>17.7</v>
      </c>
      <c r="K1027" s="368">
        <v>2.4</v>
      </c>
      <c r="L1027" s="368" t="s">
        <v>646</v>
      </c>
      <c r="M1027" s="368" t="s">
        <v>1982</v>
      </c>
      <c r="N1027" s="368" t="s">
        <v>1983</v>
      </c>
      <c r="O1027" s="454"/>
    </row>
    <row r="1028" spans="1:15" ht="12" customHeight="1" x14ac:dyDescent="0.2">
      <c r="A1028" s="368" t="str">
        <f>IF(OR(E1028="00",E1028=""),"",IF(OR(C1028="3011.10",C1028="3012.10",C1028="3013.10"),"05",IF(OR(C1028="3008.10",C1028="3008.11"),"00",IF(C1028="3003.10","07",IF(OR(G1028="DBFH",G1028="DBFH - BG"),"10",IF(G1028="Hochschule Dual","25",IF(ISERROR(FIND("BGJ",F1028)),IF(B1028&gt;=99500,VLOOKUP(B1028,Maske!$I$23:$J$79,2,FALSE),VLOOKUP($E1028,Maske!$I$19:$J$23,2,FALSE)),"06")))))))</f>
        <v>00</v>
      </c>
      <c r="B1028" s="369">
        <v>50191</v>
      </c>
      <c r="C1028" s="370" t="s">
        <v>525</v>
      </c>
      <c r="D1028" s="371" t="str">
        <f t="shared" si="32"/>
        <v>9999</v>
      </c>
      <c r="E1028" s="371" t="str">
        <f t="shared" si="33"/>
        <v>10</v>
      </c>
      <c r="F1028" s="372" t="s">
        <v>2221</v>
      </c>
      <c r="G1028" s="368" t="s">
        <v>1956</v>
      </c>
      <c r="H1028" s="376"/>
      <c r="I1028" s="376"/>
      <c r="J1028" s="376"/>
      <c r="K1028" s="376"/>
      <c r="L1028" s="368" t="s">
        <v>646</v>
      </c>
      <c r="M1028" s="376"/>
      <c r="N1028" s="372" t="s">
        <v>537</v>
      </c>
      <c r="O1028" s="454"/>
    </row>
    <row r="1029" spans="1:15" ht="12" customHeight="1" x14ac:dyDescent="0.2">
      <c r="A1029" s="368" t="str">
        <f>IF(OR(E1029="00",E1029=""),"",IF(OR(C1029="3011.10",C1029="3012.10",C1029="3013.10"),"05",IF(OR(C1029="3008.10",C1029="3008.11"),"00",IF(C1029="3003.10","07",IF(OR(G1029="DBFH",G1029="DBFH - BG"),"10",IF(G1029="Hochschule Dual","25",IF(ISERROR(FIND("BGJ",F1029)),IF(B1029&gt;=99500,VLOOKUP(B1029,Maske!$I$23:$J$79,2,FALSE),VLOOKUP($E1029,Maske!$I$19:$J$23,2,FALSE)),"06")))))))</f>
        <v>00</v>
      </c>
      <c r="B1029" s="369">
        <v>50191</v>
      </c>
      <c r="C1029" s="370" t="s">
        <v>1229</v>
      </c>
      <c r="D1029" s="371" t="str">
        <f t="shared" si="32"/>
        <v>9999</v>
      </c>
      <c r="E1029" s="371" t="str">
        <f t="shared" si="33"/>
        <v>11</v>
      </c>
      <c r="F1029" s="372" t="s">
        <v>2221</v>
      </c>
      <c r="G1029" s="368" t="s">
        <v>1956</v>
      </c>
      <c r="H1029" s="376"/>
      <c r="I1029" s="376"/>
      <c r="J1029" s="376"/>
      <c r="K1029" s="376"/>
      <c r="L1029" s="368" t="s">
        <v>646</v>
      </c>
      <c r="M1029" s="376"/>
      <c r="N1029" s="372" t="s">
        <v>537</v>
      </c>
      <c r="O1029" s="454"/>
    </row>
    <row r="1030" spans="1:15" ht="12" customHeight="1" x14ac:dyDescent="0.2">
      <c r="A1030" s="368" t="str">
        <f>IF(OR(E1030="00",E1030=""),"",IF(OR(C1030="3011.10",C1030="3012.10",C1030="3013.10"),"05",IF(OR(C1030="3008.10",C1030="3008.11"),"00",IF(C1030="3003.10","07",IF(OR(G1030="DBFH",G1030="DBFH - BG"),"10",IF(G1030="Hochschule Dual","25",IF(ISERROR(FIND("BGJ",F1030)),IF(B1030&gt;=99500,VLOOKUP(B1030,Maske!$I$23:$J$79,2,FALSE),VLOOKUP($E1030,Maske!$I$19:$J$23,2,FALSE)),"06")))))))</f>
        <v>00</v>
      </c>
      <c r="B1030" s="369">
        <v>50191</v>
      </c>
      <c r="C1030" s="370" t="s">
        <v>1230</v>
      </c>
      <c r="D1030" s="371" t="str">
        <f t="shared" si="32"/>
        <v>9999</v>
      </c>
      <c r="E1030" s="371" t="str">
        <f t="shared" si="33"/>
        <v>12</v>
      </c>
      <c r="F1030" s="372" t="s">
        <v>2221</v>
      </c>
      <c r="G1030" s="368" t="s">
        <v>1956</v>
      </c>
      <c r="H1030" s="376"/>
      <c r="I1030" s="376"/>
      <c r="J1030" s="376"/>
      <c r="K1030" s="376"/>
      <c r="L1030" s="368" t="s">
        <v>646</v>
      </c>
      <c r="M1030" s="376"/>
      <c r="N1030" s="372" t="s">
        <v>537</v>
      </c>
      <c r="O1030" s="454"/>
    </row>
    <row r="1031" spans="1:15" s="473" customFormat="1" ht="12" customHeight="1" x14ac:dyDescent="0.2">
      <c r="A1031" s="368" t="str">
        <f>IF(OR(E1031="00",E1031=""),"",IF(OR(C1031="3011.10",C1031="3012.10",C1031="3013.10"),"05",IF(OR(C1031="3008.10",C1031="3008.11"),"00",IF(C1031="3003.10","07",IF(OR(G1031="DBFH",G1031="DBFH - BG"),"10",IF(G1031="Hochschule Dual","25",IF(ISERROR(FIND("BGJ",F1031)),IF(B1031&gt;=99500,VLOOKUP(B1031,Maske!$I$23:$J$79,2,FALSE),VLOOKUP($E1031,Maske!$I$19:$J$23,2,FALSE)),"06")))))))</f>
        <v>00</v>
      </c>
      <c r="B1031" s="369">
        <v>50190</v>
      </c>
      <c r="C1031" s="370" t="s">
        <v>525</v>
      </c>
      <c r="D1031" s="371" t="str">
        <f t="shared" si="32"/>
        <v>9999</v>
      </c>
      <c r="E1031" s="371" t="str">
        <f t="shared" si="33"/>
        <v>10</v>
      </c>
      <c r="F1031" s="372" t="s">
        <v>2220</v>
      </c>
      <c r="G1031" s="368" t="s">
        <v>1956</v>
      </c>
      <c r="H1031" s="376"/>
      <c r="I1031" s="376"/>
      <c r="J1031" s="376"/>
      <c r="K1031" s="376"/>
      <c r="L1031" s="368" t="s">
        <v>646</v>
      </c>
      <c r="M1031" s="376"/>
      <c r="N1031" s="372" t="s">
        <v>537</v>
      </c>
      <c r="O1031" s="472"/>
    </row>
    <row r="1032" spans="1:15" s="473" customFormat="1" ht="12" customHeight="1" x14ac:dyDescent="0.2">
      <c r="A1032" s="368" t="str">
        <f>IF(OR(E1032="00",E1032=""),"",IF(OR(C1032="3011.10",C1032="3012.10",C1032="3013.10"),"05",IF(OR(C1032="3008.10",C1032="3008.11"),"00",IF(C1032="3003.10","07",IF(OR(G1032="DBFH",G1032="DBFH - BG"),"10",IF(G1032="Hochschule Dual","25",IF(ISERROR(FIND("BGJ",F1032)),IF(B1032&gt;=99500,VLOOKUP(B1032,Maske!$I$23:$J$79,2,FALSE),VLOOKUP($E1032,Maske!$I$19:$J$23,2,FALSE)),"06")))))))</f>
        <v>00</v>
      </c>
      <c r="B1032" s="369">
        <v>50190</v>
      </c>
      <c r="C1032" s="370" t="s">
        <v>1229</v>
      </c>
      <c r="D1032" s="371" t="str">
        <f t="shared" si="32"/>
        <v>9999</v>
      </c>
      <c r="E1032" s="371" t="str">
        <f t="shared" si="33"/>
        <v>11</v>
      </c>
      <c r="F1032" s="372" t="s">
        <v>2220</v>
      </c>
      <c r="G1032" s="368" t="s">
        <v>1956</v>
      </c>
      <c r="H1032" s="376"/>
      <c r="I1032" s="376"/>
      <c r="J1032" s="376"/>
      <c r="K1032" s="376"/>
      <c r="L1032" s="368" t="s">
        <v>646</v>
      </c>
      <c r="M1032" s="376"/>
      <c r="N1032" s="372" t="s">
        <v>537</v>
      </c>
      <c r="O1032" s="472"/>
    </row>
    <row r="1033" spans="1:15" s="473" customFormat="1" ht="13.15" customHeight="1" x14ac:dyDescent="0.2">
      <c r="A1033" s="368" t="str">
        <f>IF(OR(E1033="00",E1033=""),"",IF(OR(C1033="3011.10",C1033="3012.10",C1033="3013.10"),"05",IF(OR(C1033="3008.10",C1033="3008.11"),"00",IF(C1033="3003.10","07",IF(OR(G1033="DBFH",G1033="DBFH - BG"),"10",IF(G1033="Hochschule Dual","25",IF(ISERROR(FIND("BGJ",F1033)),IF(B1033&gt;=99500,VLOOKUP(B1033,Maske!$I$23:$J$79,2,FALSE),VLOOKUP($E1033,Maske!$I$19:$J$23,2,FALSE)),"06")))))))</f>
        <v>00</v>
      </c>
      <c r="B1033" s="369">
        <v>50190</v>
      </c>
      <c r="C1033" s="370" t="s">
        <v>1230</v>
      </c>
      <c r="D1033" s="371" t="str">
        <f t="shared" si="32"/>
        <v>9999</v>
      </c>
      <c r="E1033" s="371" t="str">
        <f t="shared" si="33"/>
        <v>12</v>
      </c>
      <c r="F1033" s="372" t="s">
        <v>2220</v>
      </c>
      <c r="G1033" s="368" t="s">
        <v>1956</v>
      </c>
      <c r="H1033" s="376"/>
      <c r="I1033" s="376"/>
      <c r="J1033" s="376"/>
      <c r="K1033" s="376"/>
      <c r="L1033" s="368" t="s">
        <v>646</v>
      </c>
      <c r="M1033" s="376"/>
      <c r="N1033" s="372" t="s">
        <v>537</v>
      </c>
      <c r="O1033" s="472"/>
    </row>
    <row r="1034" spans="1:15" s="473" customFormat="1" ht="13.15" customHeight="1" x14ac:dyDescent="0.2">
      <c r="A1034" s="368" t="str">
        <f>IF(OR(E1034="00",E1034=""),"",IF(OR(C1034="3011.10",C1034="3012.10",C1034="3013.10"),"05",IF(OR(C1034="3008.10",C1034="3008.11"),"00",IF(C1034="3003.10","07",IF(OR(G1034="DBFH",G1034="DBFH - BG"),"10",IF(G1034="Hochschule Dual","25",IF(ISERROR(FIND("BGJ",F1034)),IF(B1034&gt;=99500,VLOOKUP(B1034,Maske!$I$23:$J$79,2,FALSE),VLOOKUP($E1034,Maske!$I$19:$J$23,2,FALSE)),"06")))))))</f>
        <v>00</v>
      </c>
      <c r="B1034" s="369">
        <v>50188</v>
      </c>
      <c r="C1034" s="370" t="s">
        <v>525</v>
      </c>
      <c r="D1034" s="371" t="str">
        <f t="shared" si="32"/>
        <v>9999</v>
      </c>
      <c r="E1034" s="371" t="str">
        <f t="shared" si="33"/>
        <v>10</v>
      </c>
      <c r="F1034" s="372" t="s">
        <v>2219</v>
      </c>
      <c r="G1034" s="368" t="s">
        <v>1956</v>
      </c>
      <c r="H1034" s="376"/>
      <c r="I1034" s="376"/>
      <c r="J1034" s="376"/>
      <c r="K1034" s="376"/>
      <c r="L1034" s="368" t="s">
        <v>646</v>
      </c>
      <c r="M1034" s="376"/>
      <c r="N1034" s="372" t="s">
        <v>537</v>
      </c>
      <c r="O1034" s="472"/>
    </row>
    <row r="1035" spans="1:15" ht="12" customHeight="1" x14ac:dyDescent="0.2">
      <c r="A1035" s="368" t="str">
        <f>IF(OR(E1035="00",E1035=""),"",IF(OR(C1035="3011.10",C1035="3012.10",C1035="3013.10"),"05",IF(OR(C1035="3008.10",C1035="3008.11"),"00",IF(C1035="3003.10","07",IF(OR(G1035="DBFH",G1035="DBFH - BG"),"10",IF(G1035="Hochschule Dual","25",IF(ISERROR(FIND("BGJ",F1035)),IF(B1035&gt;=99500,VLOOKUP(B1035,Maske!$I$23:$J$79,2,FALSE),VLOOKUP($E1035,Maske!$I$19:$J$23,2,FALSE)),"06")))))))</f>
        <v>00</v>
      </c>
      <c r="B1035" s="369">
        <v>50188</v>
      </c>
      <c r="C1035" s="370" t="s">
        <v>1229</v>
      </c>
      <c r="D1035" s="371" t="str">
        <f t="shared" si="32"/>
        <v>9999</v>
      </c>
      <c r="E1035" s="371" t="str">
        <f t="shared" si="33"/>
        <v>11</v>
      </c>
      <c r="F1035" s="372" t="s">
        <v>2219</v>
      </c>
      <c r="G1035" s="368" t="s">
        <v>1956</v>
      </c>
      <c r="H1035" s="376"/>
      <c r="I1035" s="376"/>
      <c r="J1035" s="376"/>
      <c r="K1035" s="376"/>
      <c r="L1035" s="368" t="s">
        <v>646</v>
      </c>
      <c r="M1035" s="376"/>
      <c r="N1035" s="372" t="s">
        <v>537</v>
      </c>
      <c r="O1035" s="454"/>
    </row>
    <row r="1036" spans="1:15" s="473" customFormat="1" ht="12" customHeight="1" x14ac:dyDescent="0.2">
      <c r="A1036" s="368" t="str">
        <f>IF(OR(E1036="00",E1036=""),"",IF(OR(C1036="3011.10",C1036="3012.10",C1036="3013.10"),"05",IF(OR(C1036="3008.10",C1036="3008.11"),"00",IF(C1036="3003.10","07",IF(OR(G1036="DBFH",G1036="DBFH - BG"),"10",IF(G1036="Hochschule Dual","25",IF(ISERROR(FIND("BGJ",F1036)),IF(B1036&gt;=99500,VLOOKUP(B1036,Maske!$I$23:$J$79,2,FALSE),VLOOKUP($E1036,Maske!$I$19:$J$23,2,FALSE)),"06")))))))</f>
        <v>00</v>
      </c>
      <c r="B1036" s="369">
        <v>50188</v>
      </c>
      <c r="C1036" s="370" t="s">
        <v>1230</v>
      </c>
      <c r="D1036" s="371" t="str">
        <f t="shared" si="32"/>
        <v>9999</v>
      </c>
      <c r="E1036" s="371" t="str">
        <f t="shared" si="33"/>
        <v>12</v>
      </c>
      <c r="F1036" s="372" t="s">
        <v>2219</v>
      </c>
      <c r="G1036" s="368" t="s">
        <v>1956</v>
      </c>
      <c r="H1036" s="376"/>
      <c r="I1036" s="376"/>
      <c r="J1036" s="376"/>
      <c r="K1036" s="376"/>
      <c r="L1036" s="368" t="s">
        <v>646</v>
      </c>
      <c r="M1036" s="376"/>
      <c r="N1036" s="372" t="s">
        <v>537</v>
      </c>
      <c r="O1036" s="472"/>
    </row>
    <row r="1037" spans="1:15" ht="12" customHeight="1" x14ac:dyDescent="0.2">
      <c r="A1037" s="214" t="str">
        <f>IF(OR(E1037="00",E1037=""),"",IF(OR(C1037="3011.10",C1037="3012.10",C1037="3013.10"),"05",IF(OR(C1037="3008.10",C1037="3008.11"),"00",IF(C1037="3003.10","07",IF(OR(G1037="DBFH",G1037="DBFH - BG"),"10",IF(G1037="Hochschule Dual","25",IF(ISERROR(FIND("BGJ",F1037)),IF(B1037&gt;=99500,VLOOKUP(B1037,Maske!$I$23:$J$79,2,FALSE),VLOOKUP($E1037,Maske!$I$19:$J$23,2,FALSE)),"06")))))))</f>
        <v>00</v>
      </c>
      <c r="B1037" s="210">
        <v>50101</v>
      </c>
      <c r="C1037" s="211" t="s">
        <v>525</v>
      </c>
      <c r="D1037" s="212" t="str">
        <f t="shared" si="32"/>
        <v>9999</v>
      </c>
      <c r="E1037" s="212" t="str">
        <f t="shared" si="33"/>
        <v>10</v>
      </c>
      <c r="F1037" s="213" t="s">
        <v>648</v>
      </c>
      <c r="G1037" s="214" t="s">
        <v>1956</v>
      </c>
      <c r="H1037" s="214"/>
      <c r="I1037" s="214"/>
      <c r="J1037" s="214"/>
      <c r="K1037" s="214"/>
      <c r="L1037" s="214" t="s">
        <v>646</v>
      </c>
      <c r="M1037" s="214"/>
      <c r="N1037" s="213" t="s">
        <v>537</v>
      </c>
      <c r="O1037" s="454"/>
    </row>
    <row r="1038" spans="1:15" ht="12" customHeight="1" x14ac:dyDescent="0.2">
      <c r="A1038" s="214" t="str">
        <f>IF(OR(E1038="00",E1038=""),"",IF(OR(C1038="3011.10",C1038="3012.10",C1038="3013.10"),"05",IF(OR(C1038="3008.10",C1038="3008.11"),"00",IF(C1038="3003.10","07",IF(OR(G1038="DBFH",G1038="DBFH - BG"),"10",IF(G1038="Hochschule Dual","25",IF(ISERROR(FIND("BGJ",F1038)),IF(B1038&gt;=99500,VLOOKUP(B1038,Maske!$I$23:$J$79,2,FALSE),VLOOKUP($E1038,Maske!$I$19:$J$23,2,FALSE)),"06")))))))</f>
        <v>00</v>
      </c>
      <c r="B1038" s="210">
        <v>50101</v>
      </c>
      <c r="C1038" s="211" t="s">
        <v>1229</v>
      </c>
      <c r="D1038" s="212" t="str">
        <f t="shared" si="32"/>
        <v>9999</v>
      </c>
      <c r="E1038" s="212" t="str">
        <f t="shared" si="33"/>
        <v>11</v>
      </c>
      <c r="F1038" s="213" t="s">
        <v>648</v>
      </c>
      <c r="G1038" s="214" t="s">
        <v>1956</v>
      </c>
      <c r="H1038" s="214"/>
      <c r="I1038" s="214"/>
      <c r="J1038" s="214"/>
      <c r="K1038" s="214"/>
      <c r="L1038" s="214" t="s">
        <v>646</v>
      </c>
      <c r="M1038" s="214"/>
      <c r="N1038" s="213" t="s">
        <v>537</v>
      </c>
      <c r="O1038" s="454"/>
    </row>
    <row r="1039" spans="1:15" ht="12" customHeight="1" x14ac:dyDescent="0.2">
      <c r="A1039" s="214" t="str">
        <f>IF(OR(E1039="00",E1039=""),"",IF(OR(C1039="3011.10",C1039="3012.10",C1039="3013.10"),"05",IF(OR(C1039="3008.10",C1039="3008.11"),"00",IF(C1039="3003.10","07",IF(OR(G1039="DBFH",G1039="DBFH - BG"),"10",IF(G1039="Hochschule Dual","25",IF(ISERROR(FIND("BGJ",F1039)),IF(B1039&gt;=99500,VLOOKUP(B1039,Maske!$I$23:$J$79,2,FALSE),VLOOKUP($E1039,Maske!$I$19:$J$23,2,FALSE)),"06")))))))</f>
        <v>00</v>
      </c>
      <c r="B1039" s="210">
        <v>50101</v>
      </c>
      <c r="C1039" s="211" t="s">
        <v>1230</v>
      </c>
      <c r="D1039" s="212" t="str">
        <f t="shared" si="32"/>
        <v>9999</v>
      </c>
      <c r="E1039" s="212" t="str">
        <f t="shared" si="33"/>
        <v>12</v>
      </c>
      <c r="F1039" s="213" t="s">
        <v>648</v>
      </c>
      <c r="G1039" s="214" t="s">
        <v>1956</v>
      </c>
      <c r="H1039" s="214"/>
      <c r="I1039" s="214"/>
      <c r="J1039" s="214"/>
      <c r="K1039" s="214"/>
      <c r="L1039" s="214" t="s">
        <v>646</v>
      </c>
      <c r="M1039" s="214"/>
      <c r="N1039" s="213" t="s">
        <v>537</v>
      </c>
      <c r="O1039" s="454"/>
    </row>
    <row r="1040" spans="1:15" s="217" customFormat="1" ht="13.15" customHeight="1" x14ac:dyDescent="0.2">
      <c r="A1040" s="368" t="str">
        <f>IF(OR(E1040="00",E1040=""),"",IF(OR(C1040="3011.10",C1040="3012.10",C1040="3013.10"),"05",IF(OR(C1040="3008.10",C1040="3008.11"),"00",IF(C1040="3003.10","07",IF(OR(G1040="DBFH",G1040="DBFH - BG"),"10",IF(G1040="Hochschule Dual","25",IF(ISERROR(FIND("BGJ",F1040)),IF(B1040&gt;=99500,VLOOKUP(B1040,Maske!$I$23:$J$79,2,FALSE),VLOOKUP($E1040,Maske!$I$19:$J$23,2,FALSE)),"06")))))))</f>
        <v>00</v>
      </c>
      <c r="B1040" s="369">
        <v>50187</v>
      </c>
      <c r="C1040" s="370" t="s">
        <v>525</v>
      </c>
      <c r="D1040" s="371" t="str">
        <f t="shared" si="32"/>
        <v>9999</v>
      </c>
      <c r="E1040" s="371" t="str">
        <f t="shared" si="33"/>
        <v>10</v>
      </c>
      <c r="F1040" s="372" t="s">
        <v>2218</v>
      </c>
      <c r="G1040" s="368" t="s">
        <v>1956</v>
      </c>
      <c r="H1040" s="376"/>
      <c r="I1040" s="376"/>
      <c r="J1040" s="376"/>
      <c r="K1040" s="376"/>
      <c r="L1040" s="368" t="s">
        <v>646</v>
      </c>
      <c r="M1040" s="376"/>
      <c r="N1040" s="372" t="s">
        <v>537</v>
      </c>
      <c r="O1040" s="459"/>
    </row>
    <row r="1041" spans="1:15" s="217" customFormat="1" ht="13.15" customHeight="1" x14ac:dyDescent="0.2">
      <c r="A1041" s="368" t="str">
        <f>IF(OR(E1041="00",E1041=""),"",IF(OR(C1041="3011.10",C1041="3012.10",C1041="3013.10"),"05",IF(OR(C1041="3008.10",C1041="3008.11"),"00",IF(C1041="3003.10","07",IF(OR(G1041="DBFH",G1041="DBFH - BG"),"10",IF(G1041="Hochschule Dual","25",IF(ISERROR(FIND("BGJ",F1041)),IF(B1041&gt;=99500,VLOOKUP(B1041,Maske!$I$23:$J$79,2,FALSE),VLOOKUP($E1041,Maske!$I$19:$J$23,2,FALSE)),"06")))))))</f>
        <v>00</v>
      </c>
      <c r="B1041" s="369">
        <v>50187</v>
      </c>
      <c r="C1041" s="370" t="s">
        <v>1229</v>
      </c>
      <c r="D1041" s="371" t="str">
        <f t="shared" si="32"/>
        <v>9999</v>
      </c>
      <c r="E1041" s="371" t="str">
        <f t="shared" si="33"/>
        <v>11</v>
      </c>
      <c r="F1041" s="372" t="s">
        <v>2218</v>
      </c>
      <c r="G1041" s="368" t="s">
        <v>1956</v>
      </c>
      <c r="H1041" s="376"/>
      <c r="I1041" s="376"/>
      <c r="J1041" s="376"/>
      <c r="K1041" s="376"/>
      <c r="L1041" s="368" t="s">
        <v>646</v>
      </c>
      <c r="M1041" s="376"/>
      <c r="N1041" s="372" t="s">
        <v>537</v>
      </c>
      <c r="O1041" s="459"/>
    </row>
    <row r="1042" spans="1:15" s="217" customFormat="1" ht="13.15" customHeight="1" x14ac:dyDescent="0.2">
      <c r="A1042" s="368" t="str">
        <f>IF(OR(E1042="00",E1042=""),"",IF(OR(C1042="3011.10",C1042="3012.10",C1042="3013.10"),"05",IF(OR(C1042="3008.10",C1042="3008.11"),"00",IF(C1042="3003.10","07",IF(OR(G1042="DBFH",G1042="DBFH - BG"),"10",IF(G1042="Hochschule Dual","25",IF(ISERROR(FIND("BGJ",F1042)),IF(B1042&gt;=99500,VLOOKUP(B1042,Maske!$I$23:$J$79,2,FALSE),VLOOKUP($E1042,Maske!$I$19:$J$23,2,FALSE)),"06")))))))</f>
        <v>00</v>
      </c>
      <c r="B1042" s="369">
        <v>50187</v>
      </c>
      <c r="C1042" s="370" t="s">
        <v>1230</v>
      </c>
      <c r="D1042" s="371" t="str">
        <f t="shared" si="32"/>
        <v>9999</v>
      </c>
      <c r="E1042" s="371" t="str">
        <f t="shared" si="33"/>
        <v>12</v>
      </c>
      <c r="F1042" s="372" t="s">
        <v>2218</v>
      </c>
      <c r="G1042" s="368" t="s">
        <v>1956</v>
      </c>
      <c r="H1042" s="376"/>
      <c r="I1042" s="376"/>
      <c r="J1042" s="376"/>
      <c r="K1042" s="376"/>
      <c r="L1042" s="368" t="s">
        <v>646</v>
      </c>
      <c r="M1042" s="376"/>
      <c r="N1042" s="372" t="s">
        <v>537</v>
      </c>
      <c r="O1042" s="459"/>
    </row>
    <row r="1043" spans="1:15" ht="12" customHeight="1" x14ac:dyDescent="0.2">
      <c r="A1043" s="368" t="str">
        <f>IF(OR(E1043="00",E1043=""),"",IF(OR(C1043="3011.10",C1043="3012.10",C1043="3013.10"),"05",IF(OR(C1043="3008.10",C1043="3008.11"),"00",IF(C1043="3003.10","07",IF(OR(G1043="DBFH",G1043="DBFH - BG"),"10",IF(G1043="Hochschule Dual","25",IF(ISERROR(FIND("BGJ",F1043)),IF(B1043&gt;=99500,VLOOKUP(B1043,Maske!$I$23:$J$79,2,FALSE),VLOOKUP($E1043,Maske!$I$19:$J$23,2,FALSE)),"06")))))))</f>
        <v>00</v>
      </c>
      <c r="B1043" s="369">
        <v>90101</v>
      </c>
      <c r="C1043" s="370" t="s">
        <v>1972</v>
      </c>
      <c r="D1043" s="371" t="str">
        <f t="shared" si="32"/>
        <v>0126</v>
      </c>
      <c r="E1043" s="371" t="str">
        <f t="shared" si="33"/>
        <v>10</v>
      </c>
      <c r="F1043" s="372" t="s">
        <v>658</v>
      </c>
      <c r="G1043" s="373" t="s">
        <v>1951</v>
      </c>
      <c r="H1043" s="368">
        <v>15</v>
      </c>
      <c r="I1043" s="373">
        <v>8</v>
      </c>
      <c r="J1043" s="373">
        <v>13.7</v>
      </c>
      <c r="K1043" s="373">
        <v>6.4</v>
      </c>
      <c r="L1043" s="368" t="s">
        <v>659</v>
      </c>
      <c r="M1043" s="368"/>
      <c r="N1043" s="368" t="s">
        <v>1975</v>
      </c>
      <c r="O1043" s="454"/>
    </row>
    <row r="1044" spans="1:15" s="217" customFormat="1" ht="12" customHeight="1" x14ac:dyDescent="0.2">
      <c r="A1044" s="368" t="str">
        <f>IF(OR(E1044="00",E1044=""),"",IF(OR(C1044="3011.10",C1044="3012.10",C1044="3013.10"),"05",IF(OR(C1044="3008.10",C1044="3008.11"),"00",IF(C1044="3003.10","07",IF(OR(G1044="DBFH",G1044="DBFH - BG"),"10",IF(G1044="Hochschule Dual","25",IF(ISERROR(FIND("BGJ",F1044)),IF(B1044&gt;=99500,VLOOKUP(B1044,Maske!$I$23:$J$79,2,FALSE),VLOOKUP($E1044,Maske!$I$19:$J$23,2,FALSE)),"06")))))))</f>
        <v>00</v>
      </c>
      <c r="B1044" s="369">
        <v>90101</v>
      </c>
      <c r="C1044" s="370" t="s">
        <v>1973</v>
      </c>
      <c r="D1044" s="371" t="str">
        <f t="shared" si="32"/>
        <v>0126</v>
      </c>
      <c r="E1044" s="371" t="str">
        <f t="shared" si="33"/>
        <v>11</v>
      </c>
      <c r="F1044" s="372" t="s">
        <v>658</v>
      </c>
      <c r="G1044" s="373" t="s">
        <v>1951</v>
      </c>
      <c r="H1044" s="373">
        <v>9</v>
      </c>
      <c r="I1044" s="373">
        <v>6</v>
      </c>
      <c r="J1044" s="373">
        <v>13.7</v>
      </c>
      <c r="K1044" s="373">
        <v>7</v>
      </c>
      <c r="L1044" s="368" t="s">
        <v>659</v>
      </c>
      <c r="M1044" s="368"/>
      <c r="N1044" s="368" t="s">
        <v>1975</v>
      </c>
      <c r="O1044" s="459"/>
    </row>
    <row r="1045" spans="1:15" s="217" customFormat="1" ht="12" customHeight="1" x14ac:dyDescent="0.2">
      <c r="A1045" s="368" t="str">
        <f>IF(OR(E1045="00",E1045=""),"",IF(OR(C1045="3011.10",C1045="3012.10",C1045="3013.10"),"05",IF(OR(C1045="3008.10",C1045="3008.11"),"00",IF(C1045="3003.10","07",IF(OR(G1045="DBFH",G1045="DBFH - BG"),"10",IF(G1045="Hochschule Dual","25",IF(ISERROR(FIND("BGJ",F1045)),IF(B1045&gt;=99500,VLOOKUP(B1045,Maske!$I$23:$J$79,2,FALSE),VLOOKUP($E1045,Maske!$I$19:$J$23,2,FALSE)),"06")))))))</f>
        <v>00</v>
      </c>
      <c r="B1045" s="369">
        <v>90101</v>
      </c>
      <c r="C1045" s="370" t="s">
        <v>1974</v>
      </c>
      <c r="D1045" s="371" t="str">
        <f t="shared" si="32"/>
        <v>0126</v>
      </c>
      <c r="E1045" s="371" t="str">
        <f t="shared" si="33"/>
        <v>12</v>
      </c>
      <c r="F1045" s="372" t="s">
        <v>658</v>
      </c>
      <c r="G1045" s="373" t="s">
        <v>1951</v>
      </c>
      <c r="H1045" s="373">
        <v>9</v>
      </c>
      <c r="I1045" s="373">
        <v>6</v>
      </c>
      <c r="J1045" s="373">
        <v>9.5</v>
      </c>
      <c r="K1045" s="373">
        <v>5</v>
      </c>
      <c r="L1045" s="368" t="s">
        <v>659</v>
      </c>
      <c r="M1045" s="368"/>
      <c r="N1045" s="368" t="s">
        <v>2267</v>
      </c>
      <c r="O1045" s="459"/>
    </row>
    <row r="1046" spans="1:15" s="217" customFormat="1" ht="12" customHeight="1" x14ac:dyDescent="0.2">
      <c r="A1046" s="368" t="str">
        <f>IF(OR(E1046="00",E1046=""),"",IF(OR(C1046="3011.10",C1046="3012.10",C1046="3013.10"),"05",IF(OR(C1046="3008.10",C1046="3008.11"),"00",IF(C1046="3003.10","07",IF(OR(G1046="DBFH",G1046="DBFH - BG"),"10",IF(G1046="Hochschule Dual","25",IF(ISERROR(FIND("BGJ",F1046)),IF(B1046&gt;=99500,VLOOKUP(B1046,Maske!$I$23:$J$79,2,FALSE),VLOOKUP($E1046,Maske!$I$19:$J$23,2,FALSE)),"06")))))))</f>
        <v>00</v>
      </c>
      <c r="B1046" s="369">
        <v>90101</v>
      </c>
      <c r="C1046" s="370" t="s">
        <v>657</v>
      </c>
      <c r="D1046" s="371" t="str">
        <f t="shared" si="32"/>
        <v>1101</v>
      </c>
      <c r="E1046" s="371" t="str">
        <f t="shared" si="33"/>
        <v>10</v>
      </c>
      <c r="F1046" s="372" t="s">
        <v>658</v>
      </c>
      <c r="G1046" s="368"/>
      <c r="H1046" s="368">
        <v>13</v>
      </c>
      <c r="I1046" s="368">
        <v>5</v>
      </c>
      <c r="J1046" s="368">
        <v>14.8</v>
      </c>
      <c r="K1046" s="368">
        <v>5.3</v>
      </c>
      <c r="L1046" s="368" t="s">
        <v>659</v>
      </c>
      <c r="M1046" s="368"/>
      <c r="N1046" s="368"/>
      <c r="O1046" s="459"/>
    </row>
    <row r="1047" spans="1:15" s="217" customFormat="1" ht="12" customHeight="1" x14ac:dyDescent="0.2">
      <c r="A1047" s="368" t="str">
        <f>IF(OR(E1047="00",E1047=""),"",IF(OR(C1047="3011.10",C1047="3012.10",C1047="3013.10"),"05",IF(OR(C1047="3008.10",C1047="3008.11"),"00",IF(C1047="3003.10","07",IF(OR(G1047="DBFH",G1047="DBFH - BG"),"10",IF(G1047="Hochschule Dual","25",IF(ISERROR(FIND("BGJ",F1047)),IF(B1047&gt;=99500,VLOOKUP(B1047,Maske!$I$23:$J$79,2,FALSE),VLOOKUP($E1047,Maske!$I$19:$J$23,2,FALSE)),"06")))))))</f>
        <v>00</v>
      </c>
      <c r="B1047" s="369">
        <v>90101</v>
      </c>
      <c r="C1047" s="370" t="s">
        <v>662</v>
      </c>
      <c r="D1047" s="371" t="str">
        <f t="shared" si="32"/>
        <v>1101</v>
      </c>
      <c r="E1047" s="371" t="str">
        <f t="shared" si="33"/>
        <v>11</v>
      </c>
      <c r="F1047" s="372" t="s">
        <v>658</v>
      </c>
      <c r="G1047" s="368"/>
      <c r="H1047" s="368">
        <v>9</v>
      </c>
      <c r="I1047" s="368">
        <v>2.5</v>
      </c>
      <c r="J1047" s="368">
        <v>9.5</v>
      </c>
      <c r="K1047" s="368">
        <v>2.7</v>
      </c>
      <c r="L1047" s="368" t="s">
        <v>659</v>
      </c>
      <c r="M1047" s="368"/>
      <c r="N1047" s="368"/>
      <c r="O1047" s="459"/>
    </row>
    <row r="1048" spans="1:15" s="217" customFormat="1" ht="12" customHeight="1" x14ac:dyDescent="0.2">
      <c r="A1048" s="368" t="str">
        <f>IF(OR(E1048="00",E1048=""),"",IF(OR(C1048="3011.10",C1048="3012.10",C1048="3013.10"),"05",IF(OR(C1048="3008.10",C1048="3008.11"),"00",IF(C1048="3003.10","07",IF(OR(G1048="DBFH",G1048="DBFH - BG"),"10",IF(G1048="Hochschule Dual","25",IF(ISERROR(FIND("BGJ",F1048)),IF(B1048&gt;=99500,VLOOKUP(B1048,Maske!$I$23:$J$79,2,FALSE),VLOOKUP($E1048,Maske!$I$19:$J$23,2,FALSE)),"06")))))))</f>
        <v>00</v>
      </c>
      <c r="B1048" s="369">
        <v>90101</v>
      </c>
      <c r="C1048" s="370" t="s">
        <v>664</v>
      </c>
      <c r="D1048" s="371" t="str">
        <f t="shared" si="32"/>
        <v>1101</v>
      </c>
      <c r="E1048" s="371" t="str">
        <f t="shared" si="33"/>
        <v>12</v>
      </c>
      <c r="F1048" s="372" t="s">
        <v>658</v>
      </c>
      <c r="G1048" s="368"/>
      <c r="H1048" s="368">
        <v>9</v>
      </c>
      <c r="I1048" s="368">
        <v>2.5</v>
      </c>
      <c r="J1048" s="368">
        <v>9.5</v>
      </c>
      <c r="K1048" s="368">
        <v>2.7</v>
      </c>
      <c r="L1048" s="368" t="s">
        <v>659</v>
      </c>
      <c r="M1048" s="368"/>
      <c r="N1048" s="449"/>
      <c r="O1048" s="459"/>
    </row>
    <row r="1049" spans="1:15" s="217" customFormat="1" ht="12" customHeight="1" x14ac:dyDescent="0.2">
      <c r="A1049" s="368" t="str">
        <f>IF(OR(E1049="00",E1049=""),"",IF(OR(C1049="3011.10",C1049="3012.10",C1049="3013.10"),"05",IF(OR(C1049="3008.10",C1049="3008.11"),"00",IF(C1049="3003.10","07",IF(OR(G1049="DBFH",G1049="DBFH - BG"),"10",IF(G1049="Hochschule Dual","25",IF(ISERROR(FIND("BGJ",F1049)),IF(B1049&gt;=99500,VLOOKUP(B1049,Maske!$I$23:$J$79,2,FALSE),VLOOKUP($E1049,Maske!$I$19:$J$23,2,FALSE)),"06")))))))</f>
        <v>00</v>
      </c>
      <c r="B1049" s="369">
        <v>90101</v>
      </c>
      <c r="C1049" s="370" t="s">
        <v>1166</v>
      </c>
      <c r="D1049" s="371" t="str">
        <f t="shared" si="32"/>
        <v>1101</v>
      </c>
      <c r="E1049" s="371" t="str">
        <f t="shared" si="33"/>
        <v>12</v>
      </c>
      <c r="F1049" s="372" t="s">
        <v>658</v>
      </c>
      <c r="G1049" s="368"/>
      <c r="H1049" s="368">
        <v>4.0999999999999996</v>
      </c>
      <c r="I1049" s="368">
        <v>1.1000000000000001</v>
      </c>
      <c r="J1049" s="368">
        <v>4.2</v>
      </c>
      <c r="K1049" s="368">
        <v>1.2</v>
      </c>
      <c r="L1049" s="368" t="s">
        <v>659</v>
      </c>
      <c r="M1049" s="368"/>
      <c r="N1049" s="449"/>
      <c r="O1049" s="459"/>
    </row>
    <row r="1050" spans="1:15" s="473" customFormat="1" ht="12" customHeight="1" x14ac:dyDescent="0.2">
      <c r="A1050" s="368" t="str">
        <f>IF(OR(E1050="00",E1050=""),"",IF(OR(C1050="3011.10",C1050="3012.10",C1050="3013.10"),"05",IF(OR(C1050="3008.10",C1050="3008.11"),"00",IF(C1050="3003.10","07",IF(OR(G1050="DBFH",G1050="DBFH - BG"),"10",IF(G1050="Hochschule Dual","25",IF(ISERROR(FIND("BGJ",F1050)),IF(B1050&gt;=99500,VLOOKUP(B1050,Maske!$I$23:$J$79,2,FALSE),VLOOKUP($E1050,Maske!$I$19:$J$23,2,FALSE)),"06")))))))</f>
        <v>00</v>
      </c>
      <c r="B1050" s="369">
        <v>90201</v>
      </c>
      <c r="C1050" s="370" t="s">
        <v>660</v>
      </c>
      <c r="D1050" s="371" t="str">
        <f t="shared" si="32"/>
        <v>1102</v>
      </c>
      <c r="E1050" s="371" t="str">
        <f t="shared" si="33"/>
        <v>10</v>
      </c>
      <c r="F1050" s="372" t="s">
        <v>661</v>
      </c>
      <c r="G1050" s="368"/>
      <c r="H1050" s="368"/>
      <c r="I1050" s="368"/>
      <c r="J1050" s="368">
        <v>12.7</v>
      </c>
      <c r="K1050" s="368">
        <v>4.2</v>
      </c>
      <c r="L1050" s="368" t="s">
        <v>659</v>
      </c>
      <c r="M1050" s="368" t="s">
        <v>4</v>
      </c>
      <c r="N1050" s="374"/>
      <c r="O1050" s="472"/>
    </row>
    <row r="1051" spans="1:15" s="217" customFormat="1" ht="12" customHeight="1" x14ac:dyDescent="0.2">
      <c r="A1051" s="368" t="str">
        <f>IF(OR(E1051="00",E1051=""),"",IF(OR(C1051="3011.10",C1051="3012.10",C1051="3013.10"),"05",IF(OR(C1051="3008.10",C1051="3008.11"),"00",IF(C1051="3003.10","07",IF(OR(G1051="DBFH",G1051="DBFH - BG"),"10",IF(G1051="Hochschule Dual","25",IF(ISERROR(FIND("BGJ",F1051)),IF(B1051&gt;=99500,VLOOKUP(B1051,Maske!$I$23:$J$79,2,FALSE),VLOOKUP($E1051,Maske!$I$19:$J$23,2,FALSE)),"06")))))))</f>
        <v>00</v>
      </c>
      <c r="B1051" s="369">
        <v>90201</v>
      </c>
      <c r="C1051" s="370" t="s">
        <v>663</v>
      </c>
      <c r="D1051" s="371" t="str">
        <f t="shared" si="32"/>
        <v>1102</v>
      </c>
      <c r="E1051" s="371" t="str">
        <f t="shared" si="33"/>
        <v>11</v>
      </c>
      <c r="F1051" s="372" t="s">
        <v>661</v>
      </c>
      <c r="G1051" s="368"/>
      <c r="H1051" s="368"/>
      <c r="I1051" s="368"/>
      <c r="J1051" s="368">
        <v>10.5</v>
      </c>
      <c r="K1051" s="368">
        <v>3.2</v>
      </c>
      <c r="L1051" s="368" t="s">
        <v>659</v>
      </c>
      <c r="M1051" s="368" t="s">
        <v>4</v>
      </c>
      <c r="N1051" s="374"/>
      <c r="O1051" s="459"/>
    </row>
    <row r="1052" spans="1:15" ht="12" customHeight="1" x14ac:dyDescent="0.2">
      <c r="A1052" s="368" t="str">
        <f>IF(OR(E1052="00",E1052=""),"",IF(OR(C1052="3011.10",C1052="3012.10",C1052="3013.10"),"05",IF(OR(C1052="3008.10",C1052="3008.11"),"00",IF(C1052="3003.10","07",IF(OR(G1052="DBFH",G1052="DBFH - BG"),"10",IF(G1052="Hochschule Dual","25",IF(ISERROR(FIND("BGJ",F1052)),IF(B1052&gt;=99500,VLOOKUP(B1052,Maske!$I$23:$J$79,2,FALSE),VLOOKUP($E1052,Maske!$I$19:$J$23,2,FALSE)),"06")))))))</f>
        <v>00</v>
      </c>
      <c r="B1052" s="369">
        <v>90201</v>
      </c>
      <c r="C1052" s="370" t="s">
        <v>665</v>
      </c>
      <c r="D1052" s="371" t="str">
        <f t="shared" si="32"/>
        <v>1102</v>
      </c>
      <c r="E1052" s="371" t="str">
        <f t="shared" si="33"/>
        <v>12</v>
      </c>
      <c r="F1052" s="372" t="s">
        <v>661</v>
      </c>
      <c r="G1052" s="368"/>
      <c r="H1052" s="368"/>
      <c r="I1052" s="368"/>
      <c r="J1052" s="368">
        <v>10.5</v>
      </c>
      <c r="K1052" s="368">
        <v>3.2</v>
      </c>
      <c r="L1052" s="368" t="s">
        <v>659</v>
      </c>
      <c r="M1052" s="368" t="s">
        <v>4</v>
      </c>
      <c r="N1052" s="374"/>
      <c r="O1052" s="454"/>
    </row>
    <row r="1053" spans="1:15" ht="12" customHeight="1" x14ac:dyDescent="0.2">
      <c r="A1053" s="368" t="str">
        <f>IF(OR(E1053="00",E1053=""),"",IF(OR(C1053="3011.10",C1053="3012.10",C1053="3013.10"),"05",IF(OR(C1053="3008.10",C1053="3008.11"),"00",IF(C1053="3003.10","07",IF(OR(G1053="DBFH",G1053="DBFH - BG"),"10",IF(G1053="Hochschule Dual","25",IF(ISERROR(FIND("BGJ",F1053)),IF(B1053&gt;=99500,VLOOKUP(B1053,Maske!$I$23:$J$79,2,FALSE),VLOOKUP($E1053,Maske!$I$19:$J$23,2,FALSE)),"06")))))))</f>
        <v>00</v>
      </c>
      <c r="B1053" s="369">
        <v>90201</v>
      </c>
      <c r="C1053" s="370" t="s">
        <v>1450</v>
      </c>
      <c r="D1053" s="371" t="str">
        <f t="shared" si="32"/>
        <v>1110</v>
      </c>
      <c r="E1053" s="371" t="str">
        <f t="shared" si="33"/>
        <v>10</v>
      </c>
      <c r="F1053" s="372" t="s">
        <v>661</v>
      </c>
      <c r="G1053" s="368" t="s">
        <v>1951</v>
      </c>
      <c r="H1053" s="368"/>
      <c r="I1053" s="368"/>
      <c r="J1053" s="368">
        <v>13.7</v>
      </c>
      <c r="K1053" s="368">
        <v>7.8</v>
      </c>
      <c r="L1053" s="368" t="s">
        <v>659</v>
      </c>
      <c r="M1053" s="368" t="s">
        <v>4</v>
      </c>
      <c r="N1053" s="368" t="s">
        <v>1804</v>
      </c>
      <c r="O1053" s="454"/>
    </row>
    <row r="1054" spans="1:15" ht="12" customHeight="1" x14ac:dyDescent="0.2">
      <c r="A1054" s="368" t="str">
        <f>IF(OR(E1054="00",E1054=""),"",IF(OR(C1054="3011.10",C1054="3012.10",C1054="3013.10"),"05",IF(OR(C1054="3008.10",C1054="3008.11"),"00",IF(C1054="3003.10","07",IF(OR(G1054="DBFH",G1054="DBFH - BG"),"10",IF(G1054="Hochschule Dual","25",IF(ISERROR(FIND("BGJ",F1054)),IF(B1054&gt;=99500,VLOOKUP(B1054,Maske!$I$23:$J$79,2,FALSE),VLOOKUP($E1054,Maske!$I$19:$J$23,2,FALSE)),"06")))))))</f>
        <v>00</v>
      </c>
      <c r="B1054" s="369">
        <v>90201</v>
      </c>
      <c r="C1054" s="370" t="s">
        <v>1451</v>
      </c>
      <c r="D1054" s="371" t="str">
        <f t="shared" si="32"/>
        <v>1110</v>
      </c>
      <c r="E1054" s="371" t="str">
        <f t="shared" si="33"/>
        <v>11</v>
      </c>
      <c r="F1054" s="372" t="s">
        <v>661</v>
      </c>
      <c r="G1054" s="368" t="s">
        <v>1951</v>
      </c>
      <c r="H1054" s="368"/>
      <c r="I1054" s="368"/>
      <c r="J1054" s="368">
        <v>13.7</v>
      </c>
      <c r="K1054" s="368">
        <v>6.3</v>
      </c>
      <c r="L1054" s="368" t="s">
        <v>659</v>
      </c>
      <c r="M1054" s="368" t="s">
        <v>4</v>
      </c>
      <c r="N1054" s="368" t="s">
        <v>1804</v>
      </c>
      <c r="O1054" s="454"/>
    </row>
    <row r="1055" spans="1:15" ht="12" customHeight="1" x14ac:dyDescent="0.2">
      <c r="A1055" s="368" t="str">
        <f>IF(OR(E1055="00",E1055=""),"",IF(OR(C1055="3011.10",C1055="3012.10",C1055="3013.10"),"05",IF(OR(C1055="3008.10",C1055="3008.11"),"00",IF(C1055="3003.10","07",IF(OR(G1055="DBFH",G1055="DBFH - BG"),"10",IF(G1055="Hochschule Dual","25",IF(ISERROR(FIND("BGJ",F1055)),IF(B1055&gt;=99500,VLOOKUP(B1055,Maske!$I$23:$J$79,2,FALSE),VLOOKUP($E1055,Maske!$I$19:$J$23,2,FALSE)),"06")))))))</f>
        <v>00</v>
      </c>
      <c r="B1055" s="369">
        <v>90201</v>
      </c>
      <c r="C1055" s="370" t="s">
        <v>1452</v>
      </c>
      <c r="D1055" s="371" t="str">
        <f t="shared" si="32"/>
        <v>1110</v>
      </c>
      <c r="E1055" s="371" t="str">
        <f t="shared" si="33"/>
        <v>12</v>
      </c>
      <c r="F1055" s="372" t="s">
        <v>661</v>
      </c>
      <c r="G1055" s="368" t="s">
        <v>1951</v>
      </c>
      <c r="H1055" s="368"/>
      <c r="I1055" s="368"/>
      <c r="J1055" s="368">
        <v>11.6</v>
      </c>
      <c r="K1055" s="368">
        <v>6.3</v>
      </c>
      <c r="L1055" s="368" t="s">
        <v>659</v>
      </c>
      <c r="M1055" s="368" t="s">
        <v>4</v>
      </c>
      <c r="N1055" s="368" t="s">
        <v>1804</v>
      </c>
      <c r="O1055" s="454"/>
    </row>
    <row r="1056" spans="1:15" s="473" customFormat="1" ht="12" customHeight="1" x14ac:dyDescent="0.2">
      <c r="A1056" s="368" t="str">
        <f>IF(OR(E1056="00",E1056=""),"",IF(OR(C1056="3011.10",C1056="3012.10",C1056="3013.10"),"05",IF(OR(C1056="3008.10",C1056="3008.11"),"00",IF(C1056="3003.10","07",IF(OR(G1056="DBFH",G1056="DBFH - BG"),"10",IF(G1056="Hochschule Dual","25",IF(ISERROR(FIND("BGJ",F1056)),IF(B1056&gt;=99500,VLOOKUP(B1056,Maske!$I$23:$J$79,2,FALSE),VLOOKUP($E1056,Maske!$I$19:$J$23,2,FALSE)),"06")))))))</f>
        <v>00</v>
      </c>
      <c r="B1056" s="369">
        <v>90101</v>
      </c>
      <c r="C1056" s="370" t="s">
        <v>1664</v>
      </c>
      <c r="D1056" s="371" t="str">
        <f t="shared" si="32"/>
        <v>1111</v>
      </c>
      <c r="E1056" s="371" t="str">
        <f t="shared" si="33"/>
        <v>10</v>
      </c>
      <c r="F1056" s="372" t="s">
        <v>658</v>
      </c>
      <c r="G1056" s="368" t="s">
        <v>1951</v>
      </c>
      <c r="H1056" s="368"/>
      <c r="I1056" s="368"/>
      <c r="J1056" s="368">
        <v>14.8</v>
      </c>
      <c r="K1056" s="368">
        <v>7.8</v>
      </c>
      <c r="L1056" s="368" t="s">
        <v>659</v>
      </c>
      <c r="M1056" s="368"/>
      <c r="N1056" s="368" t="s">
        <v>1805</v>
      </c>
      <c r="O1056" s="472"/>
    </row>
    <row r="1057" spans="1:15" ht="12" customHeight="1" x14ac:dyDescent="0.2">
      <c r="A1057" s="368" t="str">
        <f>IF(OR(E1057="00",E1057=""),"",IF(OR(C1057="3011.10",C1057="3012.10",C1057="3013.10"),"05",IF(OR(C1057="3008.10",C1057="3008.11"),"00",IF(C1057="3003.10","07",IF(OR(G1057="DBFH",G1057="DBFH - BG"),"10",IF(G1057="Hochschule Dual","25",IF(ISERROR(FIND("BGJ",F1057)),IF(B1057&gt;=99500,VLOOKUP(B1057,Maske!$I$23:$J$79,2,FALSE),VLOOKUP($E1057,Maske!$I$19:$J$23,2,FALSE)),"06")))))))</f>
        <v>00</v>
      </c>
      <c r="B1057" s="369">
        <v>90101</v>
      </c>
      <c r="C1057" s="370" t="s">
        <v>1665</v>
      </c>
      <c r="D1057" s="371" t="str">
        <f t="shared" si="32"/>
        <v>1111</v>
      </c>
      <c r="E1057" s="371" t="str">
        <f t="shared" si="33"/>
        <v>11</v>
      </c>
      <c r="F1057" s="372" t="s">
        <v>658</v>
      </c>
      <c r="G1057" s="368" t="s">
        <v>1951</v>
      </c>
      <c r="H1057" s="368"/>
      <c r="I1057" s="368"/>
      <c r="J1057" s="368">
        <v>10.5</v>
      </c>
      <c r="K1057" s="368">
        <v>5.6</v>
      </c>
      <c r="L1057" s="368" t="s">
        <v>659</v>
      </c>
      <c r="M1057" s="368"/>
      <c r="N1057" s="368" t="s">
        <v>1805</v>
      </c>
      <c r="O1057" s="454"/>
    </row>
    <row r="1058" spans="1:15" ht="12" customHeight="1" x14ac:dyDescent="0.2">
      <c r="A1058" s="368" t="str">
        <f>IF(OR(E1058="00",E1058=""),"",IF(OR(C1058="3011.10",C1058="3012.10",C1058="3013.10"),"05",IF(OR(C1058="3008.10",C1058="3008.11"),"00",IF(C1058="3003.10","07",IF(OR(G1058="DBFH",G1058="DBFH - BG"),"10",IF(G1058="Hochschule Dual","25",IF(ISERROR(FIND("BGJ",F1058)),IF(B1058&gt;=99500,VLOOKUP(B1058,Maske!$I$23:$J$79,2,FALSE),VLOOKUP($E1058,Maske!$I$19:$J$23,2,FALSE)),"06")))))))</f>
        <v>00</v>
      </c>
      <c r="B1058" s="369">
        <v>90101</v>
      </c>
      <c r="C1058" s="370" t="s">
        <v>1666</v>
      </c>
      <c r="D1058" s="371" t="str">
        <f t="shared" si="32"/>
        <v>1111</v>
      </c>
      <c r="E1058" s="371" t="str">
        <f t="shared" si="33"/>
        <v>12</v>
      </c>
      <c r="F1058" s="372" t="s">
        <v>658</v>
      </c>
      <c r="G1058" s="368" t="s">
        <v>1951</v>
      </c>
      <c r="H1058" s="368"/>
      <c r="I1058" s="368"/>
      <c r="J1058" s="368">
        <v>10.5</v>
      </c>
      <c r="K1058" s="368">
        <v>5.6</v>
      </c>
      <c r="L1058" s="368" t="s">
        <v>659</v>
      </c>
      <c r="M1058" s="368"/>
      <c r="N1058" s="368" t="s">
        <v>1805</v>
      </c>
      <c r="O1058" s="454"/>
    </row>
    <row r="1059" spans="1:15" ht="12" customHeight="1" x14ac:dyDescent="0.2">
      <c r="A1059" s="368" t="str">
        <f>IF(OR(E1059="00",E1059=""),"",IF(OR(C1059="3011.10",C1059="3012.10",C1059="3013.10"),"05",IF(OR(C1059="3008.10",C1059="3008.11"),"00",IF(C1059="3003.10","07",IF(OR(G1059="DBFH",G1059="DBFH - BG"),"10",IF(G1059="Hochschule Dual","25",IF(ISERROR(FIND("BGJ",F1059)),IF(B1059&gt;=99500,VLOOKUP(B1059,Maske!$I$23:$J$79,2,FALSE),VLOOKUP($E1059,Maske!$I$19:$J$23,2,FALSE)),"06")))))))</f>
        <v>00</v>
      </c>
      <c r="B1059" s="369">
        <v>90201</v>
      </c>
      <c r="C1059" s="370" t="s">
        <v>1664</v>
      </c>
      <c r="D1059" s="371" t="str">
        <f t="shared" si="32"/>
        <v>1111</v>
      </c>
      <c r="E1059" s="371" t="str">
        <f t="shared" si="33"/>
        <v>10</v>
      </c>
      <c r="F1059" s="372" t="s">
        <v>661</v>
      </c>
      <c r="G1059" s="368" t="s">
        <v>1951</v>
      </c>
      <c r="H1059" s="368"/>
      <c r="I1059" s="368"/>
      <c r="J1059" s="368">
        <v>14.8</v>
      </c>
      <c r="K1059" s="368">
        <v>7.8</v>
      </c>
      <c r="L1059" s="368" t="s">
        <v>659</v>
      </c>
      <c r="M1059" s="368" t="s">
        <v>4</v>
      </c>
      <c r="N1059" s="368" t="s">
        <v>1805</v>
      </c>
      <c r="O1059" s="454"/>
    </row>
    <row r="1060" spans="1:15" s="180" customFormat="1" ht="12" customHeight="1" x14ac:dyDescent="0.2">
      <c r="A1060" s="368" t="str">
        <f>IF(OR(E1060="00",E1060=""),"",IF(OR(C1060="3011.10",C1060="3012.10",C1060="3013.10"),"05",IF(OR(C1060="3008.10",C1060="3008.11"),"00",IF(C1060="3003.10","07",IF(OR(G1060="DBFH",G1060="DBFH - BG"),"10",IF(G1060="Hochschule Dual","25",IF(ISERROR(FIND("BGJ",F1060)),IF(B1060&gt;=99500,VLOOKUP(B1060,Maske!$I$23:$J$79,2,FALSE),VLOOKUP($E1060,Maske!$I$19:$J$23,2,FALSE)),"06")))))))</f>
        <v>00</v>
      </c>
      <c r="B1060" s="369">
        <v>90201</v>
      </c>
      <c r="C1060" s="370" t="s">
        <v>1665</v>
      </c>
      <c r="D1060" s="371" t="str">
        <f t="shared" si="32"/>
        <v>1111</v>
      </c>
      <c r="E1060" s="371" t="str">
        <f t="shared" si="33"/>
        <v>11</v>
      </c>
      <c r="F1060" s="372" t="s">
        <v>661</v>
      </c>
      <c r="G1060" s="368" t="s">
        <v>1951</v>
      </c>
      <c r="H1060" s="368"/>
      <c r="I1060" s="368"/>
      <c r="J1060" s="368">
        <v>10.5</v>
      </c>
      <c r="K1060" s="368">
        <v>5.6</v>
      </c>
      <c r="L1060" s="368" t="s">
        <v>659</v>
      </c>
      <c r="M1060" s="368" t="s">
        <v>4</v>
      </c>
      <c r="N1060" s="368" t="s">
        <v>1805</v>
      </c>
      <c r="O1060" s="460"/>
    </row>
    <row r="1061" spans="1:15" s="180" customFormat="1" ht="12" customHeight="1" x14ac:dyDescent="0.2">
      <c r="A1061" s="368" t="str">
        <f>IF(OR(E1061="00",E1061=""),"",IF(OR(C1061="3011.10",C1061="3012.10",C1061="3013.10"),"05",IF(OR(C1061="3008.10",C1061="3008.11"),"00",IF(C1061="3003.10","07",IF(OR(G1061="DBFH",G1061="DBFH - BG"),"10",IF(G1061="Hochschule Dual","25",IF(ISERROR(FIND("BGJ",F1061)),IF(B1061&gt;=99500,VLOOKUP(B1061,Maske!$I$23:$J$79,2,FALSE),VLOOKUP($E1061,Maske!$I$19:$J$23,2,FALSE)),"06")))))))</f>
        <v>00</v>
      </c>
      <c r="B1061" s="369">
        <v>90201</v>
      </c>
      <c r="C1061" s="370" t="s">
        <v>1666</v>
      </c>
      <c r="D1061" s="371" t="str">
        <f t="shared" si="32"/>
        <v>1111</v>
      </c>
      <c r="E1061" s="371" t="str">
        <f t="shared" si="33"/>
        <v>12</v>
      </c>
      <c r="F1061" s="372" t="s">
        <v>661</v>
      </c>
      <c r="G1061" s="368" t="s">
        <v>1951</v>
      </c>
      <c r="H1061" s="368"/>
      <c r="I1061" s="368"/>
      <c r="J1061" s="368">
        <v>10.5</v>
      </c>
      <c r="K1061" s="368">
        <v>5.6</v>
      </c>
      <c r="L1061" s="368" t="s">
        <v>659</v>
      </c>
      <c r="M1061" s="368" t="s">
        <v>4</v>
      </c>
      <c r="N1061" s="368" t="s">
        <v>1805</v>
      </c>
      <c r="O1061" s="460"/>
    </row>
    <row r="1062" spans="1:15" s="180" customFormat="1" ht="12" customHeight="1" x14ac:dyDescent="0.2">
      <c r="A1062" s="368" t="str">
        <f>IF(OR(E1062="00",E1062=""),"",IF(OR(C1062="3011.10",C1062="3012.10",C1062="3013.10"),"05",IF(OR(C1062="3008.10",C1062="3008.11"),"00",IF(C1062="3003.10","07",IF(OR(G1062="DBFH",G1062="DBFH - BG"),"10",IF(G1062="Hochschule Dual","25",IF(ISERROR(FIND("BGJ",F1062)),IF(B1062&gt;=99500,VLOOKUP(B1062,Maske!$I$23:$J$79,2,FALSE),VLOOKUP($E1062,Maske!$I$19:$J$23,2,FALSE)),"06")))))))</f>
        <v/>
      </c>
      <c r="B1062" s="369">
        <v>29401</v>
      </c>
      <c r="C1062" s="370" t="s">
        <v>468</v>
      </c>
      <c r="D1062" s="371" t="str">
        <f t="shared" si="32"/>
        <v>0000</v>
      </c>
      <c r="E1062" s="371" t="str">
        <f t="shared" si="33"/>
        <v>00</v>
      </c>
      <c r="F1062" s="372" t="s">
        <v>1434</v>
      </c>
      <c r="G1062" s="373"/>
      <c r="H1062" s="373"/>
      <c r="I1062" s="368"/>
      <c r="J1062" s="373"/>
      <c r="K1062" s="368"/>
      <c r="L1062" s="368" t="s">
        <v>666</v>
      </c>
      <c r="M1062" s="368" t="s">
        <v>493</v>
      </c>
      <c r="N1062" s="368"/>
      <c r="O1062" s="460"/>
    </row>
    <row r="1063" spans="1:15" s="180" customFormat="1" ht="12" customHeight="1" x14ac:dyDescent="0.2">
      <c r="A1063" s="368" t="str">
        <f>IF(OR(E1063="00",E1063=""),"",IF(OR(C1063="3011.10",C1063="3012.10",C1063="3013.10"),"05",IF(OR(C1063="3008.10",C1063="3008.11"),"00",IF(C1063="3003.10","07",IF(OR(G1063="DBFH",G1063="DBFH - BG"),"10",IF(G1063="Hochschule Dual","25",IF(ISERROR(FIND("BGJ",F1063)),IF(B1063&gt;=99500,VLOOKUP(B1063,Maske!$I$23:$J$79,2,FALSE),VLOOKUP($E1063,Maske!$I$19:$J$23,2,FALSE)),"06")))))))</f>
        <v/>
      </c>
      <c r="B1063" s="369">
        <v>30241</v>
      </c>
      <c r="C1063" s="370" t="s">
        <v>468</v>
      </c>
      <c r="D1063" s="371" t="str">
        <f t="shared" si="32"/>
        <v>0000</v>
      </c>
      <c r="E1063" s="371" t="str">
        <f t="shared" si="33"/>
        <v>00</v>
      </c>
      <c r="F1063" s="372" t="s">
        <v>1438</v>
      </c>
      <c r="G1063" s="373"/>
      <c r="H1063" s="373"/>
      <c r="I1063" s="368"/>
      <c r="J1063" s="373"/>
      <c r="K1063" s="368"/>
      <c r="L1063" s="368" t="s">
        <v>666</v>
      </c>
      <c r="M1063" s="368" t="s">
        <v>493</v>
      </c>
      <c r="N1063" s="368"/>
      <c r="O1063" s="460"/>
    </row>
    <row r="1064" spans="1:15" s="180" customFormat="1" ht="12" customHeight="1" x14ac:dyDescent="0.2">
      <c r="A1064" s="368" t="str">
        <f>IF(OR(E1064="00",E1064=""),"",IF(OR(C1064="3011.10",C1064="3012.10",C1064="3013.10"),"05",IF(OR(C1064="3008.10",C1064="3008.11"),"00",IF(C1064="3003.10","07",IF(OR(G1064="DBFH",G1064="DBFH - BG"),"10",IF(G1064="Hochschule Dual","25",IF(ISERROR(FIND("BGJ",F1064)),IF(B1064&gt;=99500,VLOOKUP(B1064,Maske!$I$23:$J$79,2,FALSE),VLOOKUP($E1064,Maske!$I$19:$J$23,2,FALSE)),"06")))))))</f>
        <v/>
      </c>
      <c r="B1064" s="369">
        <v>30081</v>
      </c>
      <c r="C1064" s="370" t="s">
        <v>468</v>
      </c>
      <c r="D1064" s="371" t="str">
        <f t="shared" si="32"/>
        <v>0000</v>
      </c>
      <c r="E1064" s="371" t="str">
        <f t="shared" si="33"/>
        <v>00</v>
      </c>
      <c r="F1064" s="372" t="s">
        <v>246</v>
      </c>
      <c r="G1064" s="373"/>
      <c r="H1064" s="373"/>
      <c r="I1064" s="368"/>
      <c r="J1064" s="373"/>
      <c r="K1064" s="368"/>
      <c r="L1064" s="368" t="s">
        <v>666</v>
      </c>
      <c r="M1064" s="368" t="s">
        <v>493</v>
      </c>
      <c r="N1064" s="368"/>
      <c r="O1064" s="460"/>
    </row>
    <row r="1065" spans="1:15" s="217" customFormat="1" ht="12" customHeight="1" x14ac:dyDescent="0.2">
      <c r="A1065" s="368" t="str">
        <f>IF(OR(E1065="00",E1065=""),"",IF(OR(C1065="3011.10",C1065="3012.10",C1065="3013.10"),"05",IF(OR(C1065="3008.10",C1065="3008.11"),"00",IF(C1065="3003.10","07",IF(OR(G1065="DBFH",G1065="DBFH - BG"),"10",IF(G1065="Hochschule Dual","25",IF(ISERROR(FIND("BGJ",F1065)),IF(B1065&gt;=99500,VLOOKUP(B1065,Maske!$I$23:$J$79,2,FALSE),VLOOKUP($E1065,Maske!$I$19:$J$23,2,FALSE)),"06")))))))</f>
        <v/>
      </c>
      <c r="B1065" s="369">
        <v>29441</v>
      </c>
      <c r="C1065" s="370" t="s">
        <v>468</v>
      </c>
      <c r="D1065" s="371" t="str">
        <f t="shared" si="32"/>
        <v>0000</v>
      </c>
      <c r="E1065" s="371" t="str">
        <f t="shared" si="33"/>
        <v>00</v>
      </c>
      <c r="F1065" s="372" t="s">
        <v>1439</v>
      </c>
      <c r="G1065" s="373"/>
      <c r="H1065" s="373"/>
      <c r="I1065" s="368"/>
      <c r="J1065" s="373"/>
      <c r="K1065" s="368"/>
      <c r="L1065" s="368" t="s">
        <v>666</v>
      </c>
      <c r="M1065" s="368" t="s">
        <v>493</v>
      </c>
      <c r="N1065" s="368"/>
      <c r="O1065" s="459"/>
    </row>
    <row r="1066" spans="1:15" s="217" customFormat="1" ht="12" customHeight="1" x14ac:dyDescent="0.2">
      <c r="A1066" s="368" t="str">
        <f>IF(OR(E1066="00",E1066=""),"",IF(OR(C1066="3011.10",C1066="3012.10",C1066="3013.10"),"05",IF(OR(C1066="3008.10",C1066="3008.11"),"00",IF(C1066="3003.10","07",IF(OR(G1066="DBFH",G1066="DBFH - BG"),"10",IF(G1066="Hochschule Dual","25",IF(ISERROR(FIND("BGJ",F1066)),IF(B1066&gt;=99500,VLOOKUP(B1066,Maske!$I$23:$J$79,2,FALSE),VLOOKUP($E1066,Maske!$I$19:$J$23,2,FALSE)),"06")))))))</f>
        <v>00</v>
      </c>
      <c r="B1066" s="369">
        <v>26702</v>
      </c>
      <c r="C1066" s="370" t="s">
        <v>667</v>
      </c>
      <c r="D1066" s="371" t="str">
        <f t="shared" si="32"/>
        <v>0201</v>
      </c>
      <c r="E1066" s="371" t="str">
        <f t="shared" si="33"/>
        <v>10</v>
      </c>
      <c r="F1066" s="372" t="s">
        <v>905</v>
      </c>
      <c r="G1066" s="373"/>
      <c r="H1066" s="373">
        <v>13</v>
      </c>
      <c r="I1066" s="368">
        <v>3.5</v>
      </c>
      <c r="J1066" s="373">
        <v>12.7</v>
      </c>
      <c r="K1066" s="368">
        <v>3.7</v>
      </c>
      <c r="L1066" s="368" t="s">
        <v>666</v>
      </c>
      <c r="M1066" s="368"/>
      <c r="N1066" s="368"/>
      <c r="O1066" s="459"/>
    </row>
    <row r="1067" spans="1:15" s="217" customFormat="1" ht="12" customHeight="1" x14ac:dyDescent="0.2">
      <c r="A1067" s="368" t="str">
        <f>IF(OR(E1067="00",E1067=""),"",IF(OR(C1067="3011.10",C1067="3012.10",C1067="3013.10"),"05",IF(OR(C1067="3008.10",C1067="3008.11"),"00",IF(C1067="3003.10","07",IF(OR(G1067="DBFH",G1067="DBFH - BG"),"10",IF(G1067="Hochschule Dual","25",IF(ISERROR(FIND("BGJ",F1067)),IF(B1067&gt;=99500,VLOOKUP(B1067,Maske!$I$23:$J$79,2,FALSE),VLOOKUP($E1067,Maske!$I$19:$J$23,2,FALSE)),"06")))))))</f>
        <v>00</v>
      </c>
      <c r="B1067" s="369">
        <v>25221</v>
      </c>
      <c r="C1067" s="370" t="s">
        <v>667</v>
      </c>
      <c r="D1067" s="371" t="str">
        <f t="shared" si="32"/>
        <v>0201</v>
      </c>
      <c r="E1067" s="371" t="str">
        <f t="shared" si="33"/>
        <v>10</v>
      </c>
      <c r="F1067" s="372" t="s">
        <v>668</v>
      </c>
      <c r="G1067" s="373"/>
      <c r="H1067" s="373">
        <v>13</v>
      </c>
      <c r="I1067" s="368">
        <v>3.5</v>
      </c>
      <c r="J1067" s="373">
        <v>12.7</v>
      </c>
      <c r="K1067" s="368">
        <v>3.7</v>
      </c>
      <c r="L1067" s="368" t="s">
        <v>666</v>
      </c>
      <c r="M1067" s="368" t="s">
        <v>669</v>
      </c>
      <c r="N1067" s="368"/>
      <c r="O1067" s="459"/>
    </row>
    <row r="1068" spans="1:15" s="217" customFormat="1" ht="12" customHeight="1" x14ac:dyDescent="0.2">
      <c r="A1068" s="368" t="str">
        <f>IF(OR(E1068="00",E1068=""),"",IF(OR(C1068="3011.10",C1068="3012.10",C1068="3013.10"),"05",IF(OR(C1068="3008.10",C1068="3008.11"),"00",IF(C1068="3003.10","07",IF(OR(G1068="DBFH",G1068="DBFH - BG"),"10",IF(G1068="Hochschule Dual","25",IF(ISERROR(FIND("BGJ",F1068)),IF(B1068&gt;=99500,VLOOKUP(B1068,Maske!$I$23:$J$79,2,FALSE),VLOOKUP($E1068,Maske!$I$19:$J$23,2,FALSE)),"06")))))))</f>
        <v>00</v>
      </c>
      <c r="B1068" s="369">
        <v>30031</v>
      </c>
      <c r="C1068" s="370" t="s">
        <v>667</v>
      </c>
      <c r="D1068" s="371" t="str">
        <f t="shared" si="32"/>
        <v>0201</v>
      </c>
      <c r="E1068" s="371" t="str">
        <f t="shared" si="33"/>
        <v>10</v>
      </c>
      <c r="F1068" s="372" t="s">
        <v>670</v>
      </c>
      <c r="G1068" s="373"/>
      <c r="H1068" s="373">
        <v>13</v>
      </c>
      <c r="I1068" s="368">
        <v>3.5</v>
      </c>
      <c r="J1068" s="373">
        <v>12.7</v>
      </c>
      <c r="K1068" s="368">
        <v>3.7</v>
      </c>
      <c r="L1068" s="368" t="s">
        <v>666</v>
      </c>
      <c r="M1068" s="368" t="s">
        <v>1044</v>
      </c>
      <c r="N1068" s="368"/>
      <c r="O1068" s="459"/>
    </row>
    <row r="1069" spans="1:15" s="217" customFormat="1" ht="12" customHeight="1" x14ac:dyDescent="0.2">
      <c r="A1069" s="368" t="str">
        <f>IF(OR(E1069="00",E1069=""),"",IF(OR(C1069="3011.10",C1069="3012.10",C1069="3013.10"),"05",IF(OR(C1069="3008.10",C1069="3008.11"),"00",IF(C1069="3003.10","07",IF(OR(G1069="DBFH",G1069="DBFH - BG"),"10",IF(G1069="Hochschule Dual","25",IF(ISERROR(FIND("BGJ",F1069)),IF(B1069&gt;=99500,VLOOKUP(B1069,Maske!$I$23:$J$79,2,FALSE),VLOOKUP($E1069,Maske!$I$19:$J$23,2,FALSE)),"06")))))))</f>
        <v>00</v>
      </c>
      <c r="B1069" s="369">
        <v>29511</v>
      </c>
      <c r="C1069" s="370" t="s">
        <v>667</v>
      </c>
      <c r="D1069" s="371" t="str">
        <f t="shared" si="32"/>
        <v>0201</v>
      </c>
      <c r="E1069" s="371" t="str">
        <f t="shared" si="33"/>
        <v>10</v>
      </c>
      <c r="F1069" s="372" t="s">
        <v>671</v>
      </c>
      <c r="G1069" s="373"/>
      <c r="H1069" s="373">
        <v>13</v>
      </c>
      <c r="I1069" s="368">
        <v>3.5</v>
      </c>
      <c r="J1069" s="373">
        <v>12.7</v>
      </c>
      <c r="K1069" s="368">
        <v>3.7</v>
      </c>
      <c r="L1069" s="368" t="s">
        <v>666</v>
      </c>
      <c r="M1069" s="368" t="s">
        <v>672</v>
      </c>
      <c r="N1069" s="368"/>
      <c r="O1069" s="459"/>
    </row>
    <row r="1070" spans="1:15" s="217" customFormat="1" ht="12" customHeight="1" x14ac:dyDescent="0.2">
      <c r="A1070" s="368" t="str">
        <f>IF(OR(E1070="00",E1070=""),"",IF(OR(C1070="3011.10",C1070="3012.10",C1070="3013.10"),"05",IF(OR(C1070="3008.10",C1070="3008.11"),"00",IF(C1070="3003.10","07",IF(OR(G1070="DBFH",G1070="DBFH - BG"),"10",IF(G1070="Hochschule Dual","25",IF(ISERROR(FIND("BGJ",F1070)),IF(B1070&gt;=99500,VLOOKUP(B1070,Maske!$I$23:$J$79,2,FALSE),VLOOKUP($E1070,Maske!$I$19:$J$23,2,FALSE)),"06")))))))</f>
        <v>00</v>
      </c>
      <c r="B1070" s="369">
        <v>26712</v>
      </c>
      <c r="C1070" s="370" t="s">
        <v>667</v>
      </c>
      <c r="D1070" s="371" t="str">
        <f t="shared" si="32"/>
        <v>0201</v>
      </c>
      <c r="E1070" s="371" t="str">
        <f t="shared" si="33"/>
        <v>10</v>
      </c>
      <c r="F1070" s="372" t="s">
        <v>189</v>
      </c>
      <c r="G1070" s="373"/>
      <c r="H1070" s="373">
        <v>13</v>
      </c>
      <c r="I1070" s="368">
        <v>3.5</v>
      </c>
      <c r="J1070" s="373">
        <v>12.7</v>
      </c>
      <c r="K1070" s="368">
        <v>3.7</v>
      </c>
      <c r="L1070" s="368" t="s">
        <v>666</v>
      </c>
      <c r="M1070" s="368"/>
      <c r="N1070" s="368"/>
      <c r="O1070" s="459"/>
    </row>
    <row r="1071" spans="1:15" s="217" customFormat="1" ht="12" customHeight="1" x14ac:dyDescent="0.2">
      <c r="A1071" s="368" t="str">
        <f>IF(OR(E1071="00",E1071=""),"",IF(OR(C1071="3011.10",C1071="3012.10",C1071="3013.10"),"05",IF(OR(C1071="3008.10",C1071="3008.11"),"00",IF(C1071="3003.10","07",IF(OR(G1071="DBFH",G1071="DBFH - BG"),"10",IF(G1071="Hochschule Dual","25",IF(ISERROR(FIND("BGJ",F1071)),IF(B1071&gt;=99500,VLOOKUP(B1071,Maske!$I$23:$J$79,2,FALSE),VLOOKUP($E1071,Maske!$I$19:$J$23,2,FALSE)),"06")))))))</f>
        <v>00</v>
      </c>
      <c r="B1071" s="369">
        <v>26713</v>
      </c>
      <c r="C1071" s="370" t="s">
        <v>667</v>
      </c>
      <c r="D1071" s="371" t="str">
        <f t="shared" si="32"/>
        <v>0201</v>
      </c>
      <c r="E1071" s="371" t="str">
        <f t="shared" si="33"/>
        <v>10</v>
      </c>
      <c r="F1071" s="372" t="s">
        <v>190</v>
      </c>
      <c r="G1071" s="373"/>
      <c r="H1071" s="373">
        <v>13</v>
      </c>
      <c r="I1071" s="368">
        <v>3.5</v>
      </c>
      <c r="J1071" s="373">
        <v>12.7</v>
      </c>
      <c r="K1071" s="368">
        <v>3.7</v>
      </c>
      <c r="L1071" s="368" t="s">
        <v>666</v>
      </c>
      <c r="M1071" s="368"/>
      <c r="N1071" s="368"/>
      <c r="O1071" s="459"/>
    </row>
    <row r="1072" spans="1:15" ht="12" customHeight="1" x14ac:dyDescent="0.2">
      <c r="A1072" s="368" t="str">
        <f>IF(OR(E1072="00",E1072=""),"",IF(OR(C1072="3011.10",C1072="3012.10",C1072="3013.10"),"05",IF(OR(C1072="3008.10",C1072="3008.11"),"00",IF(C1072="3003.10","07",IF(OR(G1072="DBFH",G1072="DBFH - BG"),"10",IF(G1072="Hochschule Dual","25",IF(ISERROR(FIND("BGJ",F1072)),IF(B1072&gt;=99500,VLOOKUP(B1072,Maske!$I$23:$J$79,2,FALSE),VLOOKUP($E1072,Maske!$I$19:$J$23,2,FALSE)),"06")))))))</f>
        <v>00</v>
      </c>
      <c r="B1072" s="369">
        <v>26713</v>
      </c>
      <c r="C1072" s="370" t="s">
        <v>1466</v>
      </c>
      <c r="D1072" s="371" t="str">
        <f t="shared" si="32"/>
        <v>0201</v>
      </c>
      <c r="E1072" s="371" t="str">
        <f t="shared" si="33"/>
        <v>11</v>
      </c>
      <c r="F1072" s="372" t="s">
        <v>190</v>
      </c>
      <c r="G1072" s="373"/>
      <c r="H1072" s="373">
        <v>13</v>
      </c>
      <c r="I1072" s="368">
        <v>3.5</v>
      </c>
      <c r="J1072" s="373">
        <v>12.7</v>
      </c>
      <c r="K1072" s="368">
        <v>3.7</v>
      </c>
      <c r="L1072" s="368" t="s">
        <v>666</v>
      </c>
      <c r="M1072" s="368"/>
      <c r="O1072" s="454"/>
    </row>
    <row r="1073" spans="1:15" ht="12" customHeight="1" x14ac:dyDescent="0.2">
      <c r="A1073" s="368" t="str">
        <f>IF(OR(E1073="00",E1073=""),"",IF(OR(C1073="3011.10",C1073="3012.10",C1073="3013.10"),"05",IF(OR(C1073="3008.10",C1073="3008.11"),"00",IF(C1073="3003.10","07",IF(OR(G1073="DBFH",G1073="DBFH - BG"),"10",IF(G1073="Hochschule Dual","25",IF(ISERROR(FIND("BGJ",F1073)),IF(B1073&gt;=99500,VLOOKUP(B1073,Maske!$I$23:$J$79,2,FALSE),VLOOKUP($E1073,Maske!$I$19:$J$23,2,FALSE)),"06")))))))</f>
        <v>00</v>
      </c>
      <c r="B1073" s="369">
        <v>26714</v>
      </c>
      <c r="C1073" s="370" t="s">
        <v>667</v>
      </c>
      <c r="D1073" s="371" t="str">
        <f t="shared" si="32"/>
        <v>0201</v>
      </c>
      <c r="E1073" s="371" t="str">
        <f t="shared" si="33"/>
        <v>10</v>
      </c>
      <c r="F1073" s="372" t="s">
        <v>191</v>
      </c>
      <c r="G1073" s="373"/>
      <c r="H1073" s="373">
        <v>13</v>
      </c>
      <c r="I1073" s="368">
        <v>3.5</v>
      </c>
      <c r="J1073" s="373">
        <v>12.7</v>
      </c>
      <c r="K1073" s="368">
        <v>3.7</v>
      </c>
      <c r="L1073" s="368" t="s">
        <v>666</v>
      </c>
      <c r="M1073" s="368"/>
      <c r="O1073" s="454"/>
    </row>
    <row r="1074" spans="1:15" ht="12" customHeight="1" x14ac:dyDescent="0.2">
      <c r="A1074" s="368" t="str">
        <f>IF(OR(E1074="00",E1074=""),"",IF(OR(C1074="3011.10",C1074="3012.10",C1074="3013.10"),"05",IF(OR(C1074="3008.10",C1074="3008.11"),"00",IF(C1074="3003.10","07",IF(OR(G1074="DBFH",G1074="DBFH - BG"),"10",IF(G1074="Hochschule Dual","25",IF(ISERROR(FIND("BGJ",F1074)),IF(B1074&gt;=99500,VLOOKUP(B1074,Maske!$I$23:$J$79,2,FALSE),VLOOKUP($E1074,Maske!$I$19:$J$23,2,FALSE)),"06")))))))</f>
        <v>00</v>
      </c>
      <c r="B1074" s="369">
        <v>26715</v>
      </c>
      <c r="C1074" s="370" t="s">
        <v>667</v>
      </c>
      <c r="D1074" s="371" t="str">
        <f t="shared" si="32"/>
        <v>0201</v>
      </c>
      <c r="E1074" s="371" t="str">
        <f t="shared" si="33"/>
        <v>10</v>
      </c>
      <c r="F1074" s="372" t="s">
        <v>192</v>
      </c>
      <c r="G1074" s="373"/>
      <c r="H1074" s="373">
        <v>13</v>
      </c>
      <c r="I1074" s="368">
        <v>3.5</v>
      </c>
      <c r="J1074" s="373">
        <v>12.7</v>
      </c>
      <c r="K1074" s="368">
        <v>3.7</v>
      </c>
      <c r="L1074" s="368" t="s">
        <v>666</v>
      </c>
      <c r="M1074" s="368"/>
      <c r="O1074" s="454"/>
    </row>
    <row r="1075" spans="1:15" ht="12" customHeight="1" x14ac:dyDescent="0.2">
      <c r="A1075" s="368" t="str">
        <f>IF(OR(E1075="00",E1075=""),"",IF(OR(C1075="3011.10",C1075="3012.10",C1075="3013.10"),"05",IF(OR(C1075="3008.10",C1075="3008.11"),"00",IF(C1075="3003.10","07",IF(OR(G1075="DBFH",G1075="DBFH - BG"),"10",IF(G1075="Hochschule Dual","25",IF(ISERROR(FIND("BGJ",F1075)),IF(B1075&gt;=99500,VLOOKUP(B1075,Maske!$I$23:$J$79,2,FALSE),VLOOKUP($E1075,Maske!$I$19:$J$23,2,FALSE)),"06")))))))</f>
        <v>00</v>
      </c>
      <c r="B1075" s="369">
        <v>30012</v>
      </c>
      <c r="C1075" s="370" t="s">
        <v>667</v>
      </c>
      <c r="D1075" s="371" t="str">
        <f t="shared" si="32"/>
        <v>0201</v>
      </c>
      <c r="E1075" s="371" t="str">
        <f t="shared" si="33"/>
        <v>10</v>
      </c>
      <c r="F1075" s="372" t="s">
        <v>674</v>
      </c>
      <c r="G1075" s="373"/>
      <c r="H1075" s="373">
        <v>13</v>
      </c>
      <c r="I1075" s="368">
        <v>3.5</v>
      </c>
      <c r="J1075" s="373">
        <v>12.7</v>
      </c>
      <c r="K1075" s="368">
        <v>3.7</v>
      </c>
      <c r="L1075" s="368" t="s">
        <v>666</v>
      </c>
      <c r="M1075" s="368"/>
      <c r="O1075" s="454"/>
    </row>
    <row r="1076" spans="1:15" ht="12" customHeight="1" x14ac:dyDescent="0.2">
      <c r="A1076" s="368" t="str">
        <f>IF(OR(E1076="00",E1076=""),"",IF(OR(C1076="3011.10",C1076="3012.10",C1076="3013.10"),"05",IF(OR(C1076="3008.10",C1076="3008.11"),"00",IF(C1076="3003.10","07",IF(OR(G1076="DBFH",G1076="DBFH - BG"),"10",IF(G1076="Hochschule Dual","25",IF(ISERROR(FIND("BGJ",F1076)),IF(B1076&gt;=99500,VLOOKUP(B1076,Maske!$I$23:$J$79,2,FALSE),VLOOKUP($E1076,Maske!$I$19:$J$23,2,FALSE)),"06")))))))</f>
        <v>00</v>
      </c>
      <c r="B1076" s="369">
        <v>30012</v>
      </c>
      <c r="C1076" s="370" t="s">
        <v>1466</v>
      </c>
      <c r="D1076" s="371" t="str">
        <f t="shared" si="32"/>
        <v>0201</v>
      </c>
      <c r="E1076" s="371" t="str">
        <f t="shared" si="33"/>
        <v>11</v>
      </c>
      <c r="F1076" s="372" t="s">
        <v>674</v>
      </c>
      <c r="G1076" s="373"/>
      <c r="H1076" s="373">
        <v>13</v>
      </c>
      <c r="I1076" s="368">
        <v>3.5</v>
      </c>
      <c r="J1076" s="373">
        <v>12.7</v>
      </c>
      <c r="K1076" s="368">
        <v>3.7</v>
      </c>
      <c r="L1076" s="368" t="s">
        <v>666</v>
      </c>
      <c r="M1076" s="368"/>
      <c r="O1076" s="454"/>
    </row>
    <row r="1077" spans="1:15" ht="12" customHeight="1" x14ac:dyDescent="0.2">
      <c r="A1077" s="368" t="str">
        <f>IF(OR(E1077="00",E1077=""),"",IF(OR(C1077="3011.10",C1077="3012.10",C1077="3013.10"),"05",IF(OR(C1077="3008.10",C1077="3008.11"),"00",IF(C1077="3003.10","07",IF(OR(G1077="DBFH",G1077="DBFH - BG"),"10",IF(G1077="Hochschule Dual","25",IF(ISERROR(FIND("BGJ",F1077)),IF(B1077&gt;=99500,VLOOKUP(B1077,Maske!$I$23:$J$79,2,FALSE),VLOOKUP($E1077,Maske!$I$19:$J$23,2,FALSE)),"06")))))))</f>
        <v>00</v>
      </c>
      <c r="B1077" s="369">
        <v>30010</v>
      </c>
      <c r="C1077" s="370" t="s">
        <v>667</v>
      </c>
      <c r="D1077" s="371" t="str">
        <f t="shared" si="32"/>
        <v>0201</v>
      </c>
      <c r="E1077" s="371" t="str">
        <f t="shared" si="33"/>
        <v>10</v>
      </c>
      <c r="F1077" s="372" t="s">
        <v>675</v>
      </c>
      <c r="G1077" s="373"/>
      <c r="H1077" s="373">
        <v>13</v>
      </c>
      <c r="I1077" s="368">
        <v>3.5</v>
      </c>
      <c r="J1077" s="373">
        <v>12.7</v>
      </c>
      <c r="K1077" s="368">
        <v>3.7</v>
      </c>
      <c r="L1077" s="368" t="s">
        <v>666</v>
      </c>
      <c r="M1077" s="368"/>
      <c r="O1077" s="454"/>
    </row>
    <row r="1078" spans="1:15" ht="12" customHeight="1" x14ac:dyDescent="0.2">
      <c r="A1078" s="368" t="str">
        <f>IF(OR(E1078="00",E1078=""),"",IF(OR(C1078="3011.10",C1078="3012.10",C1078="3013.10"),"05",IF(OR(C1078="3008.10",C1078="3008.11"),"00",IF(C1078="3003.10","07",IF(OR(G1078="DBFH",G1078="DBFH - BG"),"10",IF(G1078="Hochschule Dual","25",IF(ISERROR(FIND("BGJ",F1078)),IF(B1078&gt;=99500,VLOOKUP(B1078,Maske!$I$23:$J$79,2,FALSE),VLOOKUP($E1078,Maske!$I$19:$J$23,2,FALSE)),"06")))))))</f>
        <v>00</v>
      </c>
      <c r="B1078" s="369">
        <v>30010</v>
      </c>
      <c r="C1078" s="370" t="s">
        <v>1466</v>
      </c>
      <c r="D1078" s="371" t="str">
        <f t="shared" si="32"/>
        <v>0201</v>
      </c>
      <c r="E1078" s="371" t="str">
        <f t="shared" si="33"/>
        <v>11</v>
      </c>
      <c r="F1078" s="372" t="s">
        <v>675</v>
      </c>
      <c r="G1078" s="373"/>
      <c r="H1078" s="373">
        <v>13</v>
      </c>
      <c r="I1078" s="368">
        <v>3.5</v>
      </c>
      <c r="J1078" s="373">
        <v>12.7</v>
      </c>
      <c r="K1078" s="368">
        <v>3.7</v>
      </c>
      <c r="L1078" s="368" t="s">
        <v>666</v>
      </c>
      <c r="M1078" s="368"/>
      <c r="O1078" s="454"/>
    </row>
    <row r="1079" spans="1:15" ht="12" customHeight="1" x14ac:dyDescent="0.2">
      <c r="A1079" s="368" t="str">
        <f>IF(OR(E1079="00",E1079=""),"",IF(OR(C1079="3011.10",C1079="3012.10",C1079="3013.10"),"05",IF(OR(C1079="3008.10",C1079="3008.11"),"00",IF(C1079="3003.10","07",IF(OR(G1079="DBFH",G1079="DBFH - BG"),"10",IF(G1079="Hochschule Dual","25",IF(ISERROR(FIND("BGJ",F1079)),IF(B1079&gt;=99500,VLOOKUP(B1079,Maske!$I$23:$J$79,2,FALSE),VLOOKUP($E1079,Maske!$I$19:$J$23,2,FALSE)),"06")))))))</f>
        <v>00</v>
      </c>
      <c r="B1079" s="369">
        <v>30014</v>
      </c>
      <c r="C1079" s="370" t="s">
        <v>667</v>
      </c>
      <c r="D1079" s="371" t="str">
        <f t="shared" si="32"/>
        <v>0201</v>
      </c>
      <c r="E1079" s="371" t="str">
        <f t="shared" si="33"/>
        <v>10</v>
      </c>
      <c r="F1079" s="372" t="s">
        <v>676</v>
      </c>
      <c r="G1079" s="373"/>
      <c r="H1079" s="373">
        <v>13</v>
      </c>
      <c r="I1079" s="368">
        <v>3.5</v>
      </c>
      <c r="J1079" s="373">
        <v>12.7</v>
      </c>
      <c r="K1079" s="368">
        <v>3.7</v>
      </c>
      <c r="L1079" s="368" t="s">
        <v>666</v>
      </c>
      <c r="M1079" s="368"/>
      <c r="O1079" s="454"/>
    </row>
    <row r="1080" spans="1:15" ht="12" customHeight="1" x14ac:dyDescent="0.2">
      <c r="A1080" s="368" t="str">
        <f>IF(OR(E1080="00",E1080=""),"",IF(OR(C1080="3011.10",C1080="3012.10",C1080="3013.10"),"05",IF(OR(C1080="3008.10",C1080="3008.11"),"00",IF(C1080="3003.10","07",IF(OR(G1080="DBFH",G1080="DBFH - BG"),"10",IF(G1080="Hochschule Dual","25",IF(ISERROR(FIND("BGJ",F1080)),IF(B1080&gt;=99500,VLOOKUP(B1080,Maske!$I$23:$J$79,2,FALSE),VLOOKUP($E1080,Maske!$I$19:$J$23,2,FALSE)),"06")))))))</f>
        <v>00</v>
      </c>
      <c r="B1080" s="369">
        <v>30014</v>
      </c>
      <c r="C1080" s="370" t="s">
        <v>1466</v>
      </c>
      <c r="D1080" s="371" t="str">
        <f t="shared" si="32"/>
        <v>0201</v>
      </c>
      <c r="E1080" s="371" t="str">
        <f t="shared" si="33"/>
        <v>11</v>
      </c>
      <c r="F1080" s="372" t="s">
        <v>676</v>
      </c>
      <c r="G1080" s="373"/>
      <c r="H1080" s="373">
        <v>13</v>
      </c>
      <c r="I1080" s="368">
        <v>3.5</v>
      </c>
      <c r="J1080" s="373">
        <v>12.7</v>
      </c>
      <c r="K1080" s="368">
        <v>3.7</v>
      </c>
      <c r="L1080" s="368" t="s">
        <v>666</v>
      </c>
      <c r="M1080" s="368"/>
      <c r="O1080" s="454"/>
    </row>
    <row r="1081" spans="1:15" ht="12" customHeight="1" x14ac:dyDescent="0.2">
      <c r="A1081" s="368" t="str">
        <f>IF(OR(E1081="00",E1081=""),"",IF(OR(C1081="3011.10",C1081="3012.10",C1081="3013.10"),"05",IF(OR(C1081="3008.10",C1081="3008.11"),"00",IF(C1081="3003.10","07",IF(OR(G1081="DBFH",G1081="DBFH - BG"),"10",IF(G1081="Hochschule Dual","25",IF(ISERROR(FIND("BGJ",F1081)),IF(B1081&gt;=99500,VLOOKUP(B1081,Maske!$I$23:$J$79,2,FALSE),VLOOKUP($E1081,Maske!$I$19:$J$23,2,FALSE)),"06")))))))</f>
        <v>00</v>
      </c>
      <c r="B1081" s="369">
        <v>30016</v>
      </c>
      <c r="C1081" s="370" t="s">
        <v>667</v>
      </c>
      <c r="D1081" s="371" t="str">
        <f t="shared" si="32"/>
        <v>0201</v>
      </c>
      <c r="E1081" s="371" t="str">
        <f t="shared" si="33"/>
        <v>10</v>
      </c>
      <c r="F1081" s="372" t="s">
        <v>719</v>
      </c>
      <c r="G1081" s="373"/>
      <c r="H1081" s="373">
        <v>13</v>
      </c>
      <c r="I1081" s="368">
        <v>3.5</v>
      </c>
      <c r="J1081" s="373">
        <v>12.7</v>
      </c>
      <c r="K1081" s="368">
        <v>3.7</v>
      </c>
      <c r="L1081" s="368" t="s">
        <v>666</v>
      </c>
      <c r="M1081" s="368"/>
      <c r="O1081" s="454"/>
    </row>
    <row r="1082" spans="1:15" ht="12" customHeight="1" x14ac:dyDescent="0.2">
      <c r="A1082" s="368" t="str">
        <f>IF(OR(E1082="00",E1082=""),"",IF(OR(C1082="3011.10",C1082="3012.10",C1082="3013.10"),"05",IF(OR(C1082="3008.10",C1082="3008.11"),"00",IF(C1082="3003.10","07",IF(OR(G1082="DBFH",G1082="DBFH - BG"),"10",IF(G1082="Hochschule Dual","25",IF(ISERROR(FIND("BGJ",F1082)),IF(B1082&gt;=99500,VLOOKUP(B1082,Maske!$I$23:$J$79,2,FALSE),VLOOKUP($E1082,Maske!$I$19:$J$23,2,FALSE)),"06")))))))</f>
        <v>00</v>
      </c>
      <c r="B1082" s="369">
        <v>30016</v>
      </c>
      <c r="C1082" s="370" t="s">
        <v>1466</v>
      </c>
      <c r="D1082" s="371" t="str">
        <f t="shared" si="32"/>
        <v>0201</v>
      </c>
      <c r="E1082" s="371" t="str">
        <f t="shared" si="33"/>
        <v>11</v>
      </c>
      <c r="F1082" s="372" t="s">
        <v>719</v>
      </c>
      <c r="G1082" s="373"/>
      <c r="H1082" s="373">
        <v>13</v>
      </c>
      <c r="I1082" s="368">
        <v>3.5</v>
      </c>
      <c r="J1082" s="373">
        <v>12.7</v>
      </c>
      <c r="K1082" s="368">
        <v>3.7</v>
      </c>
      <c r="L1082" s="368" t="s">
        <v>666</v>
      </c>
      <c r="M1082" s="368"/>
      <c r="O1082" s="454"/>
    </row>
    <row r="1083" spans="1:15" ht="12" customHeight="1" x14ac:dyDescent="0.2">
      <c r="A1083" s="368" t="str">
        <f>IF(OR(E1083="00",E1083=""),"",IF(OR(C1083="3011.10",C1083="3012.10",C1083="3013.10"),"05",IF(OR(C1083="3008.10",C1083="3008.11"),"00",IF(C1083="3003.10","07",IF(OR(G1083="DBFH",G1083="DBFH - BG"),"10",IF(G1083="Hochschule Dual","25",IF(ISERROR(FIND("BGJ",F1083)),IF(B1083&gt;=99500,VLOOKUP(B1083,Maske!$I$23:$J$79,2,FALSE),VLOOKUP($E1083,Maske!$I$19:$J$23,2,FALSE)),"06")))))))</f>
        <v>00</v>
      </c>
      <c r="B1083" s="369">
        <v>27823</v>
      </c>
      <c r="C1083" s="370" t="s">
        <v>667</v>
      </c>
      <c r="D1083" s="371" t="str">
        <f t="shared" si="32"/>
        <v>0201</v>
      </c>
      <c r="E1083" s="371" t="str">
        <f t="shared" si="33"/>
        <v>10</v>
      </c>
      <c r="F1083" s="372" t="s">
        <v>677</v>
      </c>
      <c r="G1083" s="373"/>
      <c r="H1083" s="373">
        <v>13</v>
      </c>
      <c r="I1083" s="368">
        <v>3.5</v>
      </c>
      <c r="J1083" s="373">
        <v>12.7</v>
      </c>
      <c r="K1083" s="368">
        <v>3.7</v>
      </c>
      <c r="L1083" s="368" t="s">
        <v>666</v>
      </c>
      <c r="M1083" s="368"/>
      <c r="O1083" s="454"/>
    </row>
    <row r="1084" spans="1:15" ht="12" customHeight="1" x14ac:dyDescent="0.2">
      <c r="A1084" s="368" t="str">
        <f>IF(OR(E1084="00",E1084=""),"",IF(OR(C1084="3011.10",C1084="3012.10",C1084="3013.10"),"05",IF(OR(C1084="3008.10",C1084="3008.11"),"00",IF(C1084="3003.10","07",IF(OR(G1084="DBFH",G1084="DBFH - BG"),"10",IF(G1084="Hochschule Dual","25",IF(ISERROR(FIND("BGJ",F1084)),IF(B1084&gt;=99500,VLOOKUP(B1084,Maske!$I$23:$J$79,2,FALSE),VLOOKUP($E1084,Maske!$I$19:$J$23,2,FALSE)),"06")))))))</f>
        <v>00</v>
      </c>
      <c r="B1084" s="369">
        <v>20102</v>
      </c>
      <c r="C1084" s="370" t="s">
        <v>667</v>
      </c>
      <c r="D1084" s="371" t="str">
        <f t="shared" si="32"/>
        <v>0201</v>
      </c>
      <c r="E1084" s="371" t="str">
        <f t="shared" si="33"/>
        <v>10</v>
      </c>
      <c r="F1084" s="372" t="s">
        <v>1670</v>
      </c>
      <c r="G1084" s="373"/>
      <c r="H1084" s="373">
        <v>13</v>
      </c>
      <c r="I1084" s="368">
        <v>3.5</v>
      </c>
      <c r="J1084" s="373">
        <v>12.7</v>
      </c>
      <c r="K1084" s="368">
        <v>3.7</v>
      </c>
      <c r="L1084" s="368" t="s">
        <v>666</v>
      </c>
      <c r="M1084" s="368" t="s">
        <v>678</v>
      </c>
      <c r="N1084" s="368" t="s">
        <v>1672</v>
      </c>
      <c r="O1084" s="454"/>
    </row>
    <row r="1085" spans="1:15" ht="12" customHeight="1" x14ac:dyDescent="0.2">
      <c r="A1085" s="368" t="str">
        <f>IF(OR(E1085="00",E1085=""),"",IF(OR(C1085="3011.10",C1085="3012.10",C1085="3013.10"),"05",IF(OR(C1085="3008.10",C1085="3008.11"),"00",IF(C1085="3003.10","07",IF(OR(G1085="DBFH",G1085="DBFH - BG"),"10",IF(G1085="Hochschule Dual","25",IF(ISERROR(FIND("BGJ",F1085)),IF(B1085&gt;=99500,VLOOKUP(B1085,Maske!$I$23:$J$79,2,FALSE),VLOOKUP($E1085,Maske!$I$19:$J$23,2,FALSE)),"06")))))))</f>
        <v>00</v>
      </c>
      <c r="B1085" s="369">
        <v>26704</v>
      </c>
      <c r="C1085" s="370" t="s">
        <v>667</v>
      </c>
      <c r="D1085" s="371" t="str">
        <f t="shared" si="32"/>
        <v>0201</v>
      </c>
      <c r="E1085" s="371" t="str">
        <f t="shared" si="33"/>
        <v>10</v>
      </c>
      <c r="F1085" s="372" t="s">
        <v>907</v>
      </c>
      <c r="G1085" s="373"/>
      <c r="H1085" s="373">
        <v>13</v>
      </c>
      <c r="I1085" s="368">
        <v>3.5</v>
      </c>
      <c r="J1085" s="373">
        <v>12.7</v>
      </c>
      <c r="K1085" s="368">
        <v>3.7</v>
      </c>
      <c r="L1085" s="368" t="s">
        <v>666</v>
      </c>
      <c r="M1085" s="368"/>
      <c r="O1085" s="454"/>
    </row>
    <row r="1086" spans="1:15" ht="13.15" customHeight="1" x14ac:dyDescent="0.2">
      <c r="A1086" s="368" t="str">
        <f>IF(OR(E1086="00",E1086=""),"",IF(OR(C1086="3011.10",C1086="3012.10",C1086="3013.10"),"05",IF(OR(C1086="3008.10",C1086="3008.11"),"00",IF(C1086="3003.10","07",IF(OR(G1086="DBFH",G1086="DBFH - BG"),"10",IF(G1086="Hochschule Dual","25",IF(ISERROR(FIND("BGJ",F1086)),IF(B1086&gt;=99500,VLOOKUP(B1086,Maske!$I$23:$J$79,2,FALSE),VLOOKUP($E1086,Maske!$I$19:$J$23,2,FALSE)),"06")))))))</f>
        <v>00</v>
      </c>
      <c r="B1086" s="369">
        <v>26704</v>
      </c>
      <c r="C1086" s="370" t="s">
        <v>1466</v>
      </c>
      <c r="D1086" s="371" t="str">
        <f t="shared" si="32"/>
        <v>0201</v>
      </c>
      <c r="E1086" s="371" t="str">
        <f t="shared" si="33"/>
        <v>11</v>
      </c>
      <c r="F1086" s="372" t="s">
        <v>907</v>
      </c>
      <c r="G1086" s="373"/>
      <c r="H1086" s="373">
        <v>13</v>
      </c>
      <c r="I1086" s="368">
        <v>3.5</v>
      </c>
      <c r="J1086" s="373">
        <v>12.7</v>
      </c>
      <c r="K1086" s="368">
        <v>3.7</v>
      </c>
      <c r="L1086" s="368" t="s">
        <v>666</v>
      </c>
      <c r="M1086" s="368"/>
      <c r="O1086" s="454"/>
    </row>
    <row r="1087" spans="1:15" ht="13.15" customHeight="1" x14ac:dyDescent="0.2">
      <c r="A1087" s="368" t="str">
        <f>IF(OR(E1087="00",E1087=""),"",IF(OR(C1087="3011.10",C1087="3012.10",C1087="3013.10"),"05",IF(OR(C1087="3008.10",C1087="3008.11"),"00",IF(C1087="3003.10","07",IF(OR(G1087="DBFH",G1087="DBFH - BG"),"10",IF(G1087="Hochschule Dual","25",IF(ISERROR(FIND("BGJ",F1087)),IF(B1087&gt;=99500,VLOOKUP(B1087,Maske!$I$23:$J$79,2,FALSE),VLOOKUP($E1087,Maske!$I$19:$J$23,2,FALSE)),"06")))))))</f>
        <v>00</v>
      </c>
      <c r="B1087" s="369">
        <v>26704</v>
      </c>
      <c r="C1087" s="370" t="s">
        <v>1500</v>
      </c>
      <c r="D1087" s="371" t="str">
        <f t="shared" si="32"/>
        <v>0201</v>
      </c>
      <c r="E1087" s="371" t="str">
        <f t="shared" si="33"/>
        <v>12</v>
      </c>
      <c r="F1087" s="372" t="s">
        <v>907</v>
      </c>
      <c r="G1087" s="373"/>
      <c r="H1087" s="373">
        <v>9</v>
      </c>
      <c r="I1087" s="368">
        <v>2.2000000000000002</v>
      </c>
      <c r="J1087" s="373">
        <v>12.7</v>
      </c>
      <c r="K1087" s="368">
        <v>3</v>
      </c>
      <c r="L1087" s="368" t="s">
        <v>666</v>
      </c>
      <c r="M1087" s="368"/>
      <c r="O1087" s="454"/>
    </row>
    <row r="1088" spans="1:15" ht="12" customHeight="1" x14ac:dyDescent="0.2">
      <c r="A1088" s="368" t="str">
        <f>IF(OR(E1088="00",E1088=""),"",IF(OR(C1088="3011.10",C1088="3012.10",C1088="3013.10"),"05",IF(OR(C1088="3008.10",C1088="3008.11"),"00",IF(C1088="3003.10","07",IF(OR(G1088="DBFH",G1088="DBFH - BG"),"10",IF(G1088="Hochschule Dual","25",IF(ISERROR(FIND("BGJ",F1088)),IF(B1088&gt;=99500,VLOOKUP(B1088,Maske!$I$23:$J$79,2,FALSE),VLOOKUP($E1088,Maske!$I$19:$J$23,2,FALSE)),"06")))))))</f>
        <v>00</v>
      </c>
      <c r="B1088" s="369">
        <v>26704</v>
      </c>
      <c r="C1088" s="370" t="s">
        <v>910</v>
      </c>
      <c r="D1088" s="371" t="str">
        <f t="shared" si="32"/>
        <v>0201</v>
      </c>
      <c r="E1088" s="371" t="str">
        <f t="shared" si="33"/>
        <v>13</v>
      </c>
      <c r="F1088" s="372" t="s">
        <v>907</v>
      </c>
      <c r="G1088" s="373"/>
      <c r="H1088" s="373">
        <v>2.4</v>
      </c>
      <c r="I1088" s="368">
        <v>0.5</v>
      </c>
      <c r="J1088" s="373">
        <v>2.1</v>
      </c>
      <c r="K1088" s="368">
        <v>0.7</v>
      </c>
      <c r="L1088" s="368" t="s">
        <v>666</v>
      </c>
      <c r="M1088" s="368"/>
      <c r="O1088" s="454"/>
    </row>
    <row r="1089" spans="1:15" s="217" customFormat="1" ht="12" customHeight="1" x14ac:dyDescent="0.2">
      <c r="A1089" s="368" t="str">
        <f>IF(OR(E1089="00",E1089=""),"",IF(OR(C1089="3011.10",C1089="3012.10",C1089="3013.10"),"05",IF(OR(C1089="3008.10",C1089="3008.11"),"00",IF(C1089="3003.10","07",IF(OR(G1089="DBFH",G1089="DBFH - BG"),"10",IF(G1089="Hochschule Dual","25",IF(ISERROR(FIND("BGJ",F1089)),IF(B1089&gt;=99500,VLOOKUP(B1089,Maske!$I$23:$J$79,2,FALSE),VLOOKUP($E1089,Maske!$I$19:$J$23,2,FALSE)),"06")))))))</f>
        <v>00</v>
      </c>
      <c r="B1089" s="369">
        <v>26101</v>
      </c>
      <c r="C1089" s="370" t="s">
        <v>667</v>
      </c>
      <c r="D1089" s="371" t="str">
        <f t="shared" si="32"/>
        <v>0201</v>
      </c>
      <c r="E1089" s="371" t="str">
        <f t="shared" si="33"/>
        <v>10</v>
      </c>
      <c r="F1089" s="372" t="s">
        <v>679</v>
      </c>
      <c r="G1089" s="373"/>
      <c r="H1089" s="373">
        <v>13</v>
      </c>
      <c r="I1089" s="368">
        <v>3.5</v>
      </c>
      <c r="J1089" s="373">
        <v>12.7</v>
      </c>
      <c r="K1089" s="368">
        <v>3.7</v>
      </c>
      <c r="L1089" s="368" t="s">
        <v>666</v>
      </c>
      <c r="M1089" s="368"/>
      <c r="N1089" s="368"/>
      <c r="O1089" s="459"/>
    </row>
    <row r="1090" spans="1:15" s="217" customFormat="1" ht="13.15" customHeight="1" x14ac:dyDescent="0.2">
      <c r="A1090" s="368" t="str">
        <f>IF(OR(E1090="00",E1090=""),"",IF(OR(C1090="3011.10",C1090="3012.10",C1090="3013.10"),"05",IF(OR(C1090="3008.10",C1090="3008.11"),"00",IF(C1090="3003.10","07",IF(OR(G1090="DBFH",G1090="DBFH - BG"),"10",IF(G1090="Hochschule Dual","25",IF(ISERROR(FIND("BGJ",F1090)),IF(B1090&gt;=99500,VLOOKUP(B1090,Maske!$I$23:$J$79,2,FALSE),VLOOKUP($E1090,Maske!$I$19:$J$23,2,FALSE)),"06")))))))</f>
        <v>00</v>
      </c>
      <c r="B1090" s="369">
        <v>26706</v>
      </c>
      <c r="C1090" s="370" t="s">
        <v>667</v>
      </c>
      <c r="D1090" s="371" t="str">
        <f t="shared" ref="D1090:D1153" si="34">LEFT(C1090,4)</f>
        <v>0201</v>
      </c>
      <c r="E1090" s="371" t="str">
        <f t="shared" ref="E1090:E1153" si="35">MID(C1090,6,2)</f>
        <v>10</v>
      </c>
      <c r="F1090" s="372" t="s">
        <v>915</v>
      </c>
      <c r="G1090" s="373"/>
      <c r="H1090" s="373">
        <v>13</v>
      </c>
      <c r="I1090" s="368">
        <v>3.5</v>
      </c>
      <c r="J1090" s="373">
        <v>12.7</v>
      </c>
      <c r="K1090" s="368">
        <v>3.7</v>
      </c>
      <c r="L1090" s="368" t="s">
        <v>666</v>
      </c>
      <c r="M1090" s="368"/>
      <c r="N1090" s="368"/>
      <c r="O1090" s="459"/>
    </row>
    <row r="1091" spans="1:15" s="217" customFormat="1" ht="13.15" customHeight="1" x14ac:dyDescent="0.2">
      <c r="A1091" s="368" t="str">
        <f>IF(OR(E1091="00",E1091=""),"",IF(OR(C1091="3011.10",C1091="3012.10",C1091="3013.10"),"05",IF(OR(C1091="3008.10",C1091="3008.11"),"00",IF(C1091="3003.10","07",IF(OR(G1091="DBFH",G1091="DBFH - BG"),"10",IF(G1091="Hochschule Dual","25",IF(ISERROR(FIND("BGJ",F1091)),IF(B1091&gt;=99500,VLOOKUP(B1091,Maske!$I$23:$J$79,2,FALSE),VLOOKUP($E1091,Maske!$I$19:$J$23,2,FALSE)),"06")))))))</f>
        <v>00</v>
      </c>
      <c r="B1091" s="369">
        <v>26201</v>
      </c>
      <c r="C1091" s="370" t="s">
        <v>667</v>
      </c>
      <c r="D1091" s="371" t="str">
        <f t="shared" si="34"/>
        <v>0201</v>
      </c>
      <c r="E1091" s="371" t="str">
        <f t="shared" si="35"/>
        <v>10</v>
      </c>
      <c r="F1091" s="372" t="s">
        <v>79</v>
      </c>
      <c r="G1091" s="373"/>
      <c r="H1091" s="373">
        <v>13</v>
      </c>
      <c r="I1091" s="368">
        <v>3.5</v>
      </c>
      <c r="J1091" s="373">
        <v>12.7</v>
      </c>
      <c r="K1091" s="368">
        <v>3.7</v>
      </c>
      <c r="L1091" s="368" t="s">
        <v>666</v>
      </c>
      <c r="M1091" s="368"/>
      <c r="N1091" s="368"/>
      <c r="O1091" s="459"/>
    </row>
    <row r="1092" spans="1:15" s="217" customFormat="1" ht="13.15" customHeight="1" x14ac:dyDescent="0.2">
      <c r="A1092" s="368" t="str">
        <f>IF(OR(E1092="00",E1092=""),"",IF(OR(C1092="3011.10",C1092="3012.10",C1092="3013.10"),"05",IF(OR(C1092="3008.10",C1092="3008.11"),"00",IF(C1092="3003.10","07",IF(OR(G1092="DBFH",G1092="DBFH - BG"),"10",IF(G1092="Hochschule Dual","25",IF(ISERROR(FIND("BGJ",F1092)),IF(B1092&gt;=99500,VLOOKUP(B1092,Maske!$I$23:$J$79,2,FALSE),VLOOKUP($E1092,Maske!$I$19:$J$23,2,FALSE)),"06")))))))</f>
        <v>00</v>
      </c>
      <c r="B1092" s="369">
        <v>26201</v>
      </c>
      <c r="C1092" s="370" t="s">
        <v>1466</v>
      </c>
      <c r="D1092" s="371" t="str">
        <f t="shared" si="34"/>
        <v>0201</v>
      </c>
      <c r="E1092" s="371" t="str">
        <f t="shared" si="35"/>
        <v>11</v>
      </c>
      <c r="F1092" s="372" t="s">
        <v>79</v>
      </c>
      <c r="G1092" s="373"/>
      <c r="H1092" s="373">
        <v>13</v>
      </c>
      <c r="I1092" s="368">
        <v>3.5</v>
      </c>
      <c r="J1092" s="373">
        <v>12.7</v>
      </c>
      <c r="K1092" s="368">
        <v>3.7</v>
      </c>
      <c r="L1092" s="368" t="s">
        <v>666</v>
      </c>
      <c r="M1092" s="376"/>
      <c r="N1092" s="368"/>
      <c r="O1092" s="459"/>
    </row>
    <row r="1093" spans="1:15" ht="13.15" customHeight="1" x14ac:dyDescent="0.2">
      <c r="A1093" s="368" t="str">
        <f>IF(OR(E1093="00",E1093=""),"",IF(OR(C1093="3011.10",C1093="3012.10",C1093="3013.10"),"05",IF(OR(C1093="3008.10",C1093="3008.11"),"00",IF(C1093="3003.10","07",IF(OR(G1093="DBFH",G1093="DBFH - BG"),"10",IF(G1093="Hochschule Dual","25",IF(ISERROR(FIND("BGJ",F1093)),IF(B1093&gt;=99500,VLOOKUP(B1093,Maske!$I$23:$J$79,2,FALSE),VLOOKUP($E1093,Maske!$I$19:$J$23,2,FALSE)),"06")))))))</f>
        <v>00</v>
      </c>
      <c r="B1093" s="369">
        <v>25401</v>
      </c>
      <c r="C1093" s="370" t="s">
        <v>667</v>
      </c>
      <c r="D1093" s="371" t="str">
        <f t="shared" si="34"/>
        <v>0201</v>
      </c>
      <c r="E1093" s="371" t="str">
        <f t="shared" si="35"/>
        <v>10</v>
      </c>
      <c r="F1093" s="372" t="s">
        <v>1412</v>
      </c>
      <c r="G1093" s="373"/>
      <c r="H1093" s="373">
        <v>13</v>
      </c>
      <c r="I1093" s="368">
        <v>3.5</v>
      </c>
      <c r="J1093" s="373">
        <v>12.7</v>
      </c>
      <c r="K1093" s="368">
        <v>3.7</v>
      </c>
      <c r="L1093" s="368" t="s">
        <v>666</v>
      </c>
      <c r="M1093" s="368"/>
      <c r="O1093" s="454"/>
    </row>
    <row r="1094" spans="1:15" ht="13.15" customHeight="1" x14ac:dyDescent="0.2">
      <c r="A1094" s="368" t="str">
        <f>IF(OR(E1094="00",E1094=""),"",IF(OR(C1094="3011.10",C1094="3012.10",C1094="3013.10"),"05",IF(OR(C1094="3008.10",C1094="3008.11"),"00",IF(C1094="3003.10","07",IF(OR(G1094="DBFH",G1094="DBFH - BG"),"10",IF(G1094="Hochschule Dual","25",IF(ISERROR(FIND("BGJ",F1094)),IF(B1094&gt;=99500,VLOOKUP(B1094,Maske!$I$23:$J$79,2,FALSE),VLOOKUP($E1094,Maske!$I$19:$J$23,2,FALSE)),"06")))))))</f>
        <v>00</v>
      </c>
      <c r="B1094" s="369">
        <v>25402</v>
      </c>
      <c r="C1094" s="370" t="s">
        <v>667</v>
      </c>
      <c r="D1094" s="371" t="str">
        <f t="shared" si="34"/>
        <v>0201</v>
      </c>
      <c r="E1094" s="371" t="str">
        <f t="shared" si="35"/>
        <v>10</v>
      </c>
      <c r="F1094" s="372" t="s">
        <v>1413</v>
      </c>
      <c r="G1094" s="373"/>
      <c r="H1094" s="373">
        <v>13</v>
      </c>
      <c r="I1094" s="368">
        <v>3.5</v>
      </c>
      <c r="J1094" s="373">
        <v>12.7</v>
      </c>
      <c r="K1094" s="368">
        <v>3.7</v>
      </c>
      <c r="L1094" s="368" t="s">
        <v>666</v>
      </c>
      <c r="M1094" s="368"/>
      <c r="O1094" s="454"/>
    </row>
    <row r="1095" spans="1:15" ht="13.15" customHeight="1" x14ac:dyDescent="0.2">
      <c r="A1095" s="368" t="str">
        <f>IF(OR(E1095="00",E1095=""),"",IF(OR(C1095="3011.10",C1095="3012.10",C1095="3013.10"),"05",IF(OR(C1095="3008.10",C1095="3008.11"),"00",IF(C1095="3003.10","07",IF(OR(G1095="DBFH",G1095="DBFH - BG"),"10",IF(G1095="Hochschule Dual","25",IF(ISERROR(FIND("BGJ",F1095)),IF(B1095&gt;=99500,VLOOKUP(B1095,Maske!$I$23:$J$79,2,FALSE),VLOOKUP($E1095,Maske!$I$19:$J$23,2,FALSE)),"06")))))))</f>
        <v>00</v>
      </c>
      <c r="B1095" s="369">
        <v>25406</v>
      </c>
      <c r="C1095" s="370" t="s">
        <v>667</v>
      </c>
      <c r="D1095" s="371" t="str">
        <f t="shared" si="34"/>
        <v>0201</v>
      </c>
      <c r="E1095" s="371" t="str">
        <f t="shared" si="35"/>
        <v>10</v>
      </c>
      <c r="F1095" s="372" t="s">
        <v>1298</v>
      </c>
      <c r="G1095" s="373"/>
      <c r="H1095" s="373">
        <v>13</v>
      </c>
      <c r="I1095" s="368">
        <v>3.5</v>
      </c>
      <c r="J1095" s="373">
        <v>12.7</v>
      </c>
      <c r="K1095" s="368">
        <v>3.7</v>
      </c>
      <c r="L1095" s="368" t="s">
        <v>666</v>
      </c>
      <c r="M1095" s="368"/>
      <c r="O1095" s="454"/>
    </row>
    <row r="1096" spans="1:15" ht="12" customHeight="1" x14ac:dyDescent="0.2">
      <c r="A1096" s="368" t="str">
        <f>IF(OR(E1096="00",E1096=""),"",IF(OR(C1096="3011.10",C1096="3012.10",C1096="3013.10"),"05",IF(OR(C1096="3008.10",C1096="3008.11"),"00",IF(C1096="3003.10","07",IF(OR(G1096="DBFH",G1096="DBFH - BG"),"10",IF(G1096="Hochschule Dual","25",IF(ISERROR(FIND("BGJ",F1096)),IF(B1096&gt;=99500,VLOOKUP(B1096,Maske!$I$23:$J$79,2,FALSE),VLOOKUP($E1096,Maske!$I$19:$J$23,2,FALSE)),"06")))))))</f>
        <v>00</v>
      </c>
      <c r="B1096" s="369">
        <v>29523</v>
      </c>
      <c r="C1096" s="370" t="s">
        <v>667</v>
      </c>
      <c r="D1096" s="371" t="str">
        <f t="shared" si="34"/>
        <v>0201</v>
      </c>
      <c r="E1096" s="371" t="str">
        <f t="shared" si="35"/>
        <v>10</v>
      </c>
      <c r="F1096" s="375" t="s">
        <v>1900</v>
      </c>
      <c r="G1096" s="373"/>
      <c r="H1096" s="373">
        <v>13</v>
      </c>
      <c r="I1096" s="368">
        <v>3.5</v>
      </c>
      <c r="J1096" s="373">
        <v>12.7</v>
      </c>
      <c r="K1096" s="368">
        <v>3.7</v>
      </c>
      <c r="L1096" s="368" t="s">
        <v>666</v>
      </c>
      <c r="M1096" s="368" t="s">
        <v>673</v>
      </c>
      <c r="O1096" s="454"/>
    </row>
    <row r="1097" spans="1:15" ht="12" customHeight="1" x14ac:dyDescent="0.2">
      <c r="A1097" s="368" t="str">
        <f>IF(OR(E1097="00",E1097=""),"",IF(OR(C1097="3011.10",C1097="3012.10",C1097="3013.10"),"05",IF(OR(C1097="3008.10",C1097="3008.11"),"00",IF(C1097="3003.10","07",IF(OR(G1097="DBFH",G1097="DBFH - BG"),"10",IF(G1097="Hochschule Dual","25",IF(ISERROR(FIND("BGJ",F1097)),IF(B1097&gt;=99500,VLOOKUP(B1097,Maske!$I$23:$J$79,2,FALSE),VLOOKUP($E1097,Maske!$I$19:$J$23,2,FALSE)),"06")))))))</f>
        <v>00</v>
      </c>
      <c r="B1097" s="369">
        <v>26709</v>
      </c>
      <c r="C1097" s="370" t="s">
        <v>667</v>
      </c>
      <c r="D1097" s="371" t="str">
        <f t="shared" si="34"/>
        <v>0201</v>
      </c>
      <c r="E1097" s="371" t="str">
        <f t="shared" si="35"/>
        <v>10</v>
      </c>
      <c r="F1097" s="372" t="s">
        <v>188</v>
      </c>
      <c r="G1097" s="373"/>
      <c r="H1097" s="373">
        <v>13</v>
      </c>
      <c r="I1097" s="368">
        <v>3.5</v>
      </c>
      <c r="J1097" s="373">
        <v>12.7</v>
      </c>
      <c r="K1097" s="368">
        <v>3.7</v>
      </c>
      <c r="L1097" s="368" t="s">
        <v>666</v>
      </c>
      <c r="M1097" s="368"/>
      <c r="O1097" s="454"/>
    </row>
    <row r="1098" spans="1:15" ht="12" customHeight="1" x14ac:dyDescent="0.2">
      <c r="A1098" s="368" t="str">
        <f>IF(OR(E1098="00",E1098=""),"",IF(OR(C1098="3011.10",C1098="3012.10",C1098="3013.10"),"05",IF(OR(C1098="3008.10",C1098="3008.11"),"00",IF(C1098="3003.10","07",IF(OR(G1098="DBFH",G1098="DBFH - BG"),"10",IF(G1098="Hochschule Dual","25",IF(ISERROR(FIND("BGJ",F1098)),IF(B1098&gt;=99500,VLOOKUP(B1098,Maske!$I$23:$J$79,2,FALSE),VLOOKUP($E1098,Maske!$I$19:$J$23,2,FALSE)),"06")))))))</f>
        <v>00</v>
      </c>
      <c r="B1098" s="369">
        <v>19100</v>
      </c>
      <c r="C1098" s="370" t="s">
        <v>667</v>
      </c>
      <c r="D1098" s="371" t="str">
        <f t="shared" si="34"/>
        <v>0201</v>
      </c>
      <c r="E1098" s="371" t="str">
        <f t="shared" si="35"/>
        <v>10</v>
      </c>
      <c r="F1098" s="372" t="s">
        <v>2110</v>
      </c>
      <c r="G1098" s="373"/>
      <c r="H1098" s="373">
        <v>13</v>
      </c>
      <c r="I1098" s="368">
        <v>3.5</v>
      </c>
      <c r="J1098" s="373">
        <v>12.7</v>
      </c>
      <c r="K1098" s="368">
        <v>3.7</v>
      </c>
      <c r="L1098" s="368" t="s">
        <v>666</v>
      </c>
      <c r="M1098" s="368" t="s">
        <v>2126</v>
      </c>
      <c r="O1098" s="454"/>
    </row>
    <row r="1099" spans="1:15" ht="12" customHeight="1" x14ac:dyDescent="0.2">
      <c r="A1099" s="368" t="str">
        <f>IF(OR(E1099="00",E1099=""),"",IF(OR(C1099="3011.10",C1099="3012.10",C1099="3013.10"),"05",IF(OR(C1099="3008.10",C1099="3008.11"),"00",IF(C1099="3003.10","07",IF(OR(G1099="DBFH",G1099="DBFH - BG"),"10",IF(G1099="Hochschule Dual","25",IF(ISERROR(FIND("BGJ",F1099)),IF(B1099&gt;=99500,VLOOKUP(B1099,Maske!$I$23:$J$79,2,FALSE),VLOOKUP($E1099,Maske!$I$19:$J$23,2,FALSE)),"06")))))))</f>
        <v>00</v>
      </c>
      <c r="B1099" s="369">
        <v>26708</v>
      </c>
      <c r="C1099" s="370" t="s">
        <v>667</v>
      </c>
      <c r="D1099" s="371" t="str">
        <f t="shared" si="34"/>
        <v>0201</v>
      </c>
      <c r="E1099" s="371" t="str">
        <f t="shared" si="35"/>
        <v>10</v>
      </c>
      <c r="F1099" s="372" t="s">
        <v>911</v>
      </c>
      <c r="G1099" s="373"/>
      <c r="H1099" s="373">
        <v>13</v>
      </c>
      <c r="I1099" s="368">
        <v>3.5</v>
      </c>
      <c r="J1099" s="373">
        <v>12.7</v>
      </c>
      <c r="K1099" s="368">
        <v>3.7</v>
      </c>
      <c r="L1099" s="368" t="s">
        <v>666</v>
      </c>
      <c r="M1099" s="368"/>
      <c r="O1099" s="454"/>
    </row>
    <row r="1100" spans="1:15" s="217" customFormat="1" ht="12" customHeight="1" x14ac:dyDescent="0.2">
      <c r="A1100" s="368" t="str">
        <f>IF(OR(E1100="00",E1100=""),"",IF(OR(C1100="3011.10",C1100="3012.10",C1100="3013.10"),"05",IF(OR(C1100="3008.10",C1100="3008.11"),"00",IF(C1100="3003.10","07",IF(OR(G1100="DBFH",G1100="DBFH - BG"),"10",IF(G1100="Hochschule Dual","25",IF(ISERROR(FIND("BGJ",F1100)),IF(B1100&gt;=99500,VLOOKUP(B1100,Maske!$I$23:$J$79,2,FALSE),VLOOKUP($E1100,Maske!$I$19:$J$23,2,FALSE)),"06")))))))</f>
        <v>00</v>
      </c>
      <c r="B1100" s="369">
        <v>26710</v>
      </c>
      <c r="C1100" s="370" t="s">
        <v>667</v>
      </c>
      <c r="D1100" s="371" t="str">
        <f t="shared" si="34"/>
        <v>0201</v>
      </c>
      <c r="E1100" s="371" t="str">
        <f t="shared" si="35"/>
        <v>10</v>
      </c>
      <c r="F1100" s="372" t="s">
        <v>906</v>
      </c>
      <c r="G1100" s="373"/>
      <c r="H1100" s="373">
        <v>13</v>
      </c>
      <c r="I1100" s="368">
        <v>3.5</v>
      </c>
      <c r="J1100" s="373">
        <v>12.7</v>
      </c>
      <c r="K1100" s="368">
        <v>3.7</v>
      </c>
      <c r="L1100" s="368" t="s">
        <v>666</v>
      </c>
      <c r="M1100" s="368"/>
      <c r="N1100" s="368"/>
      <c r="O1100" s="459"/>
    </row>
    <row r="1101" spans="1:15" s="217" customFormat="1" ht="12" customHeight="1" x14ac:dyDescent="0.2">
      <c r="A1101" s="368" t="str">
        <f>IF(OR(E1101="00",E1101=""),"",IF(OR(C1101="3011.10",C1101="3012.10",C1101="3013.10"),"05",IF(OR(C1101="3008.10",C1101="3008.11"),"00",IF(C1101="3003.10","07",IF(OR(G1101="DBFH",G1101="DBFH - BG"),"10",IF(G1101="Hochschule Dual","25",IF(ISERROR(FIND("BGJ",F1101)),IF(B1101&gt;=99500,VLOOKUP(B1101,Maske!$I$23:$J$79,2,FALSE),VLOOKUP($E1101,Maske!$I$19:$J$23,2,FALSE)),"06")))))))</f>
        <v>00</v>
      </c>
      <c r="B1101" s="369">
        <v>26201</v>
      </c>
      <c r="C1101" s="370" t="s">
        <v>1467</v>
      </c>
      <c r="D1101" s="371" t="str">
        <f t="shared" si="34"/>
        <v>0202</v>
      </c>
      <c r="E1101" s="371" t="str">
        <f t="shared" si="35"/>
        <v>11</v>
      </c>
      <c r="F1101" s="372" t="s">
        <v>79</v>
      </c>
      <c r="G1101" s="373"/>
      <c r="H1101" s="373">
        <v>13</v>
      </c>
      <c r="I1101" s="368">
        <v>3.5</v>
      </c>
      <c r="J1101" s="373">
        <v>12.7</v>
      </c>
      <c r="K1101" s="368">
        <v>3.7</v>
      </c>
      <c r="L1101" s="368" t="s">
        <v>666</v>
      </c>
      <c r="M1101" s="376"/>
      <c r="N1101" s="368"/>
      <c r="O1101" s="459"/>
    </row>
    <row r="1102" spans="1:15" s="217" customFormat="1" ht="12" customHeight="1" x14ac:dyDescent="0.2">
      <c r="A1102" s="368" t="str">
        <f>IF(OR(E1102="00",E1102=""),"",IF(OR(C1102="3011.10",C1102="3012.10",C1102="3013.10"),"05",IF(OR(C1102="3008.10",C1102="3008.11"),"00",IF(C1102="3003.10","07",IF(OR(G1102="DBFH",G1102="DBFH - BG"),"10",IF(G1102="Hochschule Dual","25",IF(ISERROR(FIND("BGJ",F1102)),IF(B1102&gt;=99500,VLOOKUP(B1102,Maske!$I$23:$J$79,2,FALSE),VLOOKUP($E1102,Maske!$I$19:$J$23,2,FALSE)),"06")))))))</f>
        <v>00</v>
      </c>
      <c r="B1102" s="369">
        <v>26708</v>
      </c>
      <c r="C1102" s="370" t="s">
        <v>1467</v>
      </c>
      <c r="D1102" s="371" t="str">
        <f t="shared" si="34"/>
        <v>0202</v>
      </c>
      <c r="E1102" s="371" t="str">
        <f t="shared" si="35"/>
        <v>11</v>
      </c>
      <c r="F1102" s="372" t="s">
        <v>911</v>
      </c>
      <c r="G1102" s="373"/>
      <c r="H1102" s="373">
        <v>13</v>
      </c>
      <c r="I1102" s="368">
        <v>3.5</v>
      </c>
      <c r="J1102" s="373">
        <v>12.7</v>
      </c>
      <c r="K1102" s="368">
        <v>3.7</v>
      </c>
      <c r="L1102" s="368" t="s">
        <v>666</v>
      </c>
      <c r="M1102" s="368"/>
      <c r="N1102" s="368"/>
      <c r="O1102" s="459"/>
    </row>
    <row r="1103" spans="1:15" s="217" customFormat="1" ht="12" customHeight="1" x14ac:dyDescent="0.2">
      <c r="A1103" s="368" t="str">
        <f>IF(OR(E1103="00",E1103=""),"",IF(OR(C1103="3011.10",C1103="3012.10",C1103="3013.10"),"05",IF(OR(C1103="3008.10",C1103="3008.11"),"00",IF(C1103="3003.10","07",IF(OR(G1103="DBFH",G1103="DBFH - BG"),"10",IF(G1103="Hochschule Dual","25",IF(ISERROR(FIND("BGJ",F1103)),IF(B1103&gt;=99500,VLOOKUP(B1103,Maske!$I$23:$J$79,2,FALSE),VLOOKUP($E1103,Maske!$I$19:$J$23,2,FALSE)),"06")))))))</f>
        <v>00</v>
      </c>
      <c r="B1103" s="369">
        <v>26708</v>
      </c>
      <c r="C1103" s="370" t="s">
        <v>1501</v>
      </c>
      <c r="D1103" s="371" t="str">
        <f t="shared" si="34"/>
        <v>0202</v>
      </c>
      <c r="E1103" s="371" t="str">
        <f t="shared" si="35"/>
        <v>12</v>
      </c>
      <c r="F1103" s="372" t="s">
        <v>911</v>
      </c>
      <c r="G1103" s="373"/>
      <c r="H1103" s="373">
        <v>9</v>
      </c>
      <c r="I1103" s="368">
        <v>2.2000000000000002</v>
      </c>
      <c r="J1103" s="373">
        <v>12.7</v>
      </c>
      <c r="K1103" s="368">
        <v>3</v>
      </c>
      <c r="L1103" s="368" t="s">
        <v>666</v>
      </c>
      <c r="M1103" s="368"/>
      <c r="N1103" s="368"/>
      <c r="O1103" s="459"/>
    </row>
    <row r="1104" spans="1:15" ht="12" customHeight="1" x14ac:dyDescent="0.2">
      <c r="A1104" s="368" t="str">
        <f>IF(OR(E1104="00",E1104=""),"",IF(OR(C1104="3011.10",C1104="3012.10",C1104="3013.10"),"05",IF(OR(C1104="3008.10",C1104="3008.11"),"00",IF(C1104="3003.10","07",IF(OR(G1104="DBFH",G1104="DBFH - BG"),"10",IF(G1104="Hochschule Dual","25",IF(ISERROR(FIND("BGJ",F1104)),IF(B1104&gt;=99500,VLOOKUP(B1104,Maske!$I$23:$J$79,2,FALSE),VLOOKUP($E1104,Maske!$I$19:$J$23,2,FALSE)),"06")))))))</f>
        <v>00</v>
      </c>
      <c r="B1104" s="369">
        <v>26708</v>
      </c>
      <c r="C1104" s="370" t="s">
        <v>912</v>
      </c>
      <c r="D1104" s="371" t="str">
        <f t="shared" si="34"/>
        <v>0202</v>
      </c>
      <c r="E1104" s="371" t="str">
        <f t="shared" si="35"/>
        <v>13</v>
      </c>
      <c r="F1104" s="372" t="s">
        <v>911</v>
      </c>
      <c r="G1104" s="373"/>
      <c r="H1104" s="373">
        <v>2.4</v>
      </c>
      <c r="I1104" s="368">
        <v>0.5</v>
      </c>
      <c r="J1104" s="373">
        <v>2.1</v>
      </c>
      <c r="K1104" s="368">
        <v>0.7</v>
      </c>
      <c r="L1104" s="368" t="s">
        <v>666</v>
      </c>
      <c r="M1104" s="368"/>
      <c r="O1104" s="454"/>
    </row>
    <row r="1105" spans="1:15" s="376" customFormat="1" x14ac:dyDescent="0.2">
      <c r="A1105" s="368" t="str">
        <f>IF(OR(E1105="00",E1105=""),"",IF(OR(C1105="3011.10",C1105="3012.10",C1105="3013.10"),"05",IF(OR(C1105="3008.10",C1105="3008.11"),"00",IF(C1105="3003.10","07",IF(OR(G1105="DBFH",G1105="DBFH - BG"),"10",IF(G1105="Hochschule Dual","25",IF(ISERROR(FIND("BGJ",F1105)),IF(B1105&gt;=99500,VLOOKUP(B1105,Maske!$I$23:$J$79,2,FALSE),VLOOKUP($E1105,Maske!$I$19:$J$23,2,FALSE)),"06")))))))</f>
        <v>00</v>
      </c>
      <c r="B1105" s="369">
        <v>26715</v>
      </c>
      <c r="C1105" s="370" t="s">
        <v>1468</v>
      </c>
      <c r="D1105" s="371" t="str">
        <f t="shared" si="34"/>
        <v>0203</v>
      </c>
      <c r="E1105" s="371" t="str">
        <f t="shared" si="35"/>
        <v>11</v>
      </c>
      <c r="F1105" s="372" t="s">
        <v>192</v>
      </c>
      <c r="G1105" s="373"/>
      <c r="H1105" s="373">
        <v>13</v>
      </c>
      <c r="I1105" s="368">
        <v>3.5</v>
      </c>
      <c r="J1105" s="373">
        <v>12.7</v>
      </c>
      <c r="K1105" s="368">
        <v>3.7</v>
      </c>
      <c r="L1105" s="368" t="s">
        <v>666</v>
      </c>
      <c r="M1105" s="368"/>
      <c r="N1105" s="368"/>
      <c r="O1105" s="454"/>
    </row>
    <row r="1106" spans="1:15" s="376" customFormat="1" x14ac:dyDescent="0.2">
      <c r="A1106" s="368" t="str">
        <f>IF(OR(E1106="00",E1106=""),"",IF(OR(C1106="3011.10",C1106="3012.10",C1106="3013.10"),"05",IF(OR(C1106="3008.10",C1106="3008.11"),"00",IF(C1106="3003.10","07",IF(OR(G1106="DBFH",G1106="DBFH - BG"),"10",IF(G1106="Hochschule Dual","25",IF(ISERROR(FIND("BGJ",F1106)),IF(B1106&gt;=99500,VLOOKUP(B1106,Maske!$I$23:$J$79,2,FALSE),VLOOKUP($E1106,Maske!$I$19:$J$23,2,FALSE)),"06")))))))</f>
        <v>00</v>
      </c>
      <c r="B1106" s="369">
        <v>26201</v>
      </c>
      <c r="C1106" s="370" t="s">
        <v>1468</v>
      </c>
      <c r="D1106" s="371" t="str">
        <f t="shared" si="34"/>
        <v>0203</v>
      </c>
      <c r="E1106" s="371" t="str">
        <f t="shared" si="35"/>
        <v>11</v>
      </c>
      <c r="F1106" s="372" t="s">
        <v>79</v>
      </c>
      <c r="G1106" s="373"/>
      <c r="H1106" s="373">
        <v>13</v>
      </c>
      <c r="I1106" s="368">
        <v>3.5</v>
      </c>
      <c r="J1106" s="373">
        <v>12.7</v>
      </c>
      <c r="K1106" s="368">
        <v>3.7</v>
      </c>
      <c r="L1106" s="368" t="s">
        <v>666</v>
      </c>
      <c r="M1106" s="368"/>
      <c r="N1106" s="368"/>
      <c r="O1106" s="454"/>
    </row>
    <row r="1107" spans="1:15" s="376" customFormat="1" x14ac:dyDescent="0.2">
      <c r="A1107" s="368" t="str">
        <f>IF(OR(E1107="00",E1107=""),"",IF(OR(C1107="3011.10",C1107="3012.10",C1107="3013.10"),"05",IF(OR(C1107="3008.10",C1107="3008.11"),"00",IF(C1107="3003.10","07",IF(OR(G1107="DBFH",G1107="DBFH - BG"),"10",IF(G1107="Hochschule Dual","25",IF(ISERROR(FIND("BGJ",F1107)),IF(B1107&gt;=99500,VLOOKUP(B1107,Maske!$I$23:$J$79,2,FALSE),VLOOKUP($E1107,Maske!$I$19:$J$23,2,FALSE)),"06")))))))</f>
        <v>00</v>
      </c>
      <c r="B1107" s="369">
        <v>26710</v>
      </c>
      <c r="C1107" s="370" t="s">
        <v>1468</v>
      </c>
      <c r="D1107" s="371" t="str">
        <f t="shared" si="34"/>
        <v>0203</v>
      </c>
      <c r="E1107" s="371" t="str">
        <f t="shared" si="35"/>
        <v>11</v>
      </c>
      <c r="F1107" s="372" t="s">
        <v>906</v>
      </c>
      <c r="G1107" s="373"/>
      <c r="H1107" s="373">
        <v>13</v>
      </c>
      <c r="I1107" s="368">
        <v>3.5</v>
      </c>
      <c r="J1107" s="373">
        <v>12.7</v>
      </c>
      <c r="K1107" s="368">
        <v>3.7</v>
      </c>
      <c r="L1107" s="368" t="s">
        <v>666</v>
      </c>
      <c r="M1107" s="368"/>
      <c r="N1107" s="368"/>
      <c r="O1107" s="454"/>
    </row>
    <row r="1108" spans="1:15" ht="12" customHeight="1" x14ac:dyDescent="0.2">
      <c r="A1108" s="368" t="str">
        <f>IF(OR(E1108="00",E1108=""),"",IF(OR(C1108="3011.10",C1108="3012.10",C1108="3013.10"),"05",IF(OR(C1108="3008.10",C1108="3008.11"),"00",IF(C1108="3003.10","07",IF(OR(G1108="DBFH",G1108="DBFH - BG"),"10",IF(G1108="Hochschule Dual","25",IF(ISERROR(FIND("BGJ",F1108)),IF(B1108&gt;=99500,VLOOKUP(B1108,Maske!$I$23:$J$79,2,FALSE),VLOOKUP($E1108,Maske!$I$19:$J$23,2,FALSE)),"06")))))))</f>
        <v>00</v>
      </c>
      <c r="B1108" s="369">
        <v>26710</v>
      </c>
      <c r="C1108" s="370" t="s">
        <v>1502</v>
      </c>
      <c r="D1108" s="371" t="str">
        <f t="shared" si="34"/>
        <v>0203</v>
      </c>
      <c r="E1108" s="371" t="str">
        <f t="shared" si="35"/>
        <v>12</v>
      </c>
      <c r="F1108" s="372" t="s">
        <v>906</v>
      </c>
      <c r="G1108" s="373"/>
      <c r="H1108" s="373">
        <v>9</v>
      </c>
      <c r="I1108" s="368">
        <v>2.2000000000000002</v>
      </c>
      <c r="J1108" s="373">
        <v>12.7</v>
      </c>
      <c r="K1108" s="368">
        <v>3</v>
      </c>
      <c r="L1108" s="368" t="s">
        <v>666</v>
      </c>
      <c r="M1108" s="368"/>
      <c r="O1108" s="454"/>
    </row>
    <row r="1109" spans="1:15" ht="12" customHeight="1" x14ac:dyDescent="0.2">
      <c r="A1109" s="368" t="str">
        <f>IF(OR(E1109="00",E1109=""),"",IF(OR(C1109="3011.10",C1109="3012.10",C1109="3013.10"),"05",IF(OR(C1109="3008.10",C1109="3008.11"),"00",IF(C1109="3003.10","07",IF(OR(G1109="DBFH",G1109="DBFH - BG"),"10",IF(G1109="Hochschule Dual","25",IF(ISERROR(FIND("BGJ",F1109)),IF(B1109&gt;=99500,VLOOKUP(B1109,Maske!$I$23:$J$79,2,FALSE),VLOOKUP($E1109,Maske!$I$19:$J$23,2,FALSE)),"06")))))))</f>
        <v>00</v>
      </c>
      <c r="B1109" s="369">
        <v>26710</v>
      </c>
      <c r="C1109" s="370" t="s">
        <v>913</v>
      </c>
      <c r="D1109" s="371" t="str">
        <f t="shared" si="34"/>
        <v>0203</v>
      </c>
      <c r="E1109" s="371" t="str">
        <f t="shared" si="35"/>
        <v>13</v>
      </c>
      <c r="F1109" s="372" t="s">
        <v>906</v>
      </c>
      <c r="G1109" s="373"/>
      <c r="H1109" s="373">
        <v>2.4</v>
      </c>
      <c r="I1109" s="368">
        <v>0.5</v>
      </c>
      <c r="J1109" s="373">
        <v>2.1</v>
      </c>
      <c r="K1109" s="368">
        <v>0.7</v>
      </c>
      <c r="L1109" s="368" t="s">
        <v>666</v>
      </c>
      <c r="M1109" s="368"/>
      <c r="O1109" s="454"/>
    </row>
    <row r="1110" spans="1:15" s="376" customFormat="1" x14ac:dyDescent="0.2">
      <c r="A1110" s="368" t="str">
        <f>IF(OR(E1110="00",E1110=""),"",IF(OR(C1110="3011.10",C1110="3012.10",C1110="3013.10"),"05",IF(OR(C1110="3008.10",C1110="3008.11"),"00",IF(C1110="3003.10","07",IF(OR(G1110="DBFH",G1110="DBFH - BG"),"10",IF(G1110="Hochschule Dual","25",IF(ISERROR(FIND("BGJ",F1110)),IF(B1110&gt;=99500,VLOOKUP(B1110,Maske!$I$23:$J$79,2,FALSE),VLOOKUP($E1110,Maske!$I$19:$J$23,2,FALSE)),"06")))))))</f>
        <v>00</v>
      </c>
      <c r="B1110" s="369">
        <v>10181</v>
      </c>
      <c r="C1110" s="370" t="s">
        <v>118</v>
      </c>
      <c r="D1110" s="371" t="str">
        <f t="shared" si="34"/>
        <v>0204</v>
      </c>
      <c r="E1110" s="371" t="str">
        <f t="shared" si="35"/>
        <v>13</v>
      </c>
      <c r="F1110" s="372" t="s">
        <v>1989</v>
      </c>
      <c r="G1110" s="373"/>
      <c r="H1110" s="373"/>
      <c r="I1110" s="368"/>
      <c r="J1110" s="373">
        <v>2.1</v>
      </c>
      <c r="K1110" s="368">
        <v>1</v>
      </c>
      <c r="L1110" s="368" t="s">
        <v>666</v>
      </c>
      <c r="M1110" s="368" t="s">
        <v>673</v>
      </c>
      <c r="N1110" s="368"/>
      <c r="O1110" s="454"/>
    </row>
    <row r="1111" spans="1:15" s="376" customFormat="1" x14ac:dyDescent="0.2">
      <c r="A1111" s="368" t="str">
        <f>IF(OR(E1111="00",E1111=""),"",IF(OR(C1111="3011.10",C1111="3012.10",C1111="3013.10"),"05",IF(OR(C1111="3008.10",C1111="3008.11"),"00",IF(C1111="3003.10","07",IF(OR(G1111="DBFH",G1111="DBFH - BG"),"10",IF(G1111="Hochschule Dual","25",IF(ISERROR(FIND("BGJ",F1111)),IF(B1111&gt;=99500,VLOOKUP(B1111,Maske!$I$23:$J$79,2,FALSE),VLOOKUP($E1111,Maske!$I$19:$J$23,2,FALSE)),"06")))))))</f>
        <v>00</v>
      </c>
      <c r="B1111" s="369">
        <v>29523</v>
      </c>
      <c r="C1111" s="370" t="s">
        <v>1469</v>
      </c>
      <c r="D1111" s="371" t="str">
        <f t="shared" si="34"/>
        <v>0204</v>
      </c>
      <c r="E1111" s="371" t="str">
        <f t="shared" si="35"/>
        <v>11</v>
      </c>
      <c r="F1111" s="375" t="s">
        <v>1900</v>
      </c>
      <c r="G1111" s="373"/>
      <c r="H1111" s="373"/>
      <c r="I1111" s="368"/>
      <c r="J1111" s="373">
        <v>12.7</v>
      </c>
      <c r="K1111" s="368">
        <v>3.7</v>
      </c>
      <c r="L1111" s="368" t="s">
        <v>666</v>
      </c>
      <c r="M1111" s="368" t="s">
        <v>673</v>
      </c>
      <c r="N1111" s="368"/>
      <c r="O1111" s="454"/>
    </row>
    <row r="1112" spans="1:15" s="376" customFormat="1" x14ac:dyDescent="0.2">
      <c r="A1112" s="368" t="str">
        <f>IF(OR(E1112="00",E1112=""),"",IF(OR(C1112="3011.10",C1112="3012.10",C1112="3013.10"),"05",IF(OR(C1112="3008.10",C1112="3008.11"),"00",IF(C1112="3003.10","07",IF(OR(G1112="DBFH",G1112="DBFH - BG"),"10",IF(G1112="Hochschule Dual","25",IF(ISERROR(FIND("BGJ",F1112)),IF(B1112&gt;=99500,VLOOKUP(B1112,Maske!$I$23:$J$79,2,FALSE),VLOOKUP($E1112,Maske!$I$19:$J$23,2,FALSE)),"06")))))))</f>
        <v>00</v>
      </c>
      <c r="B1112" s="369">
        <v>29523</v>
      </c>
      <c r="C1112" s="370" t="s">
        <v>1503</v>
      </c>
      <c r="D1112" s="371" t="str">
        <f t="shared" si="34"/>
        <v>0204</v>
      </c>
      <c r="E1112" s="371" t="str">
        <f t="shared" si="35"/>
        <v>12</v>
      </c>
      <c r="F1112" s="375" t="s">
        <v>1900</v>
      </c>
      <c r="G1112" s="373"/>
      <c r="H1112" s="373"/>
      <c r="I1112" s="368"/>
      <c r="J1112" s="373">
        <v>12.7</v>
      </c>
      <c r="K1112" s="368">
        <v>5.8</v>
      </c>
      <c r="L1112" s="368" t="s">
        <v>666</v>
      </c>
      <c r="M1112" s="368" t="s">
        <v>673</v>
      </c>
      <c r="N1112" s="368"/>
      <c r="O1112" s="454"/>
    </row>
    <row r="1113" spans="1:15" s="376" customFormat="1" x14ac:dyDescent="0.2">
      <c r="A1113" s="368" t="str">
        <f>IF(OR(E1113="00",E1113=""),"",IF(OR(C1113="3011.10",C1113="3012.10",C1113="3013.10"),"05",IF(OR(C1113="3008.10",C1113="3008.11"),"00",IF(C1113="3003.10","07",IF(OR(G1113="DBFH",G1113="DBFH - BG"),"10",IF(G1113="Hochschule Dual","25",IF(ISERROR(FIND("BGJ",F1113)),IF(B1113&gt;=99500,VLOOKUP(B1113,Maske!$I$23:$J$79,2,FALSE),VLOOKUP($E1113,Maske!$I$19:$J$23,2,FALSE)),"06")))))))</f>
        <v>00</v>
      </c>
      <c r="B1113" s="369">
        <v>29523</v>
      </c>
      <c r="C1113" s="370" t="s">
        <v>118</v>
      </c>
      <c r="D1113" s="371" t="str">
        <f t="shared" si="34"/>
        <v>0204</v>
      </c>
      <c r="E1113" s="371" t="str">
        <f t="shared" si="35"/>
        <v>13</v>
      </c>
      <c r="F1113" s="375" t="s">
        <v>1900</v>
      </c>
      <c r="G1113" s="373"/>
      <c r="H1113" s="373"/>
      <c r="I1113" s="368"/>
      <c r="J1113" s="373">
        <v>2.1</v>
      </c>
      <c r="K1113" s="368">
        <v>1</v>
      </c>
      <c r="L1113" s="368" t="s">
        <v>666</v>
      </c>
      <c r="M1113" s="368" t="s">
        <v>673</v>
      </c>
      <c r="N1113" s="368"/>
      <c r="O1113" s="454"/>
    </row>
    <row r="1114" spans="1:15" s="376" customFormat="1" x14ac:dyDescent="0.2">
      <c r="A1114" s="368" t="str">
        <f>IF(OR(E1114="00",E1114=""),"",IF(OR(C1114="3011.10",C1114="3012.10",C1114="3013.10"),"05",IF(OR(C1114="3008.10",C1114="3008.11"),"00",IF(C1114="3003.10","07",IF(OR(G1114="DBFH",G1114="DBFH - BG"),"10",IF(G1114="Hochschule Dual","25",IF(ISERROR(FIND("BGJ",F1114)),IF(B1114&gt;=99500,VLOOKUP(B1114,Maske!$I$23:$J$79,2,FALSE),VLOOKUP($E1114,Maske!$I$19:$J$23,2,FALSE)),"06")))))))</f>
        <v>00</v>
      </c>
      <c r="B1114" s="369">
        <v>30010</v>
      </c>
      <c r="C1114" s="370" t="s">
        <v>827</v>
      </c>
      <c r="D1114" s="371" t="str">
        <f t="shared" si="34"/>
        <v>0205</v>
      </c>
      <c r="E1114" s="371" t="str">
        <f t="shared" si="35"/>
        <v>12</v>
      </c>
      <c r="F1114" s="375" t="s">
        <v>675</v>
      </c>
      <c r="G1114" s="368" t="s">
        <v>1951</v>
      </c>
      <c r="H1114" s="373">
        <v>9</v>
      </c>
      <c r="I1114" s="368">
        <v>2.5</v>
      </c>
      <c r="J1114" s="373">
        <v>12.7</v>
      </c>
      <c r="K1114" s="368">
        <v>4</v>
      </c>
      <c r="L1114" s="368" t="s">
        <v>666</v>
      </c>
      <c r="M1114" s="368"/>
      <c r="N1114" s="375" t="s">
        <v>1849</v>
      </c>
      <c r="O1114" s="454"/>
    </row>
    <row r="1115" spans="1:15" s="376" customFormat="1" x14ac:dyDescent="0.2">
      <c r="A1115" s="368" t="str">
        <f>IF(OR(E1115="00",E1115=""),"",IF(OR(C1115="3011.10",C1115="3012.10",C1115="3013.10"),"05",IF(OR(C1115="3008.10",C1115="3008.11"),"00",IF(C1115="3003.10","07",IF(OR(G1115="DBFH",G1115="DBFH - BG"),"10",IF(G1115="Hochschule Dual","25",IF(ISERROR(FIND("BGJ",F1115)),IF(B1115&gt;=99500,VLOOKUP(B1115,Maske!$I$23:$J$79,2,FALSE),VLOOKUP($E1115,Maske!$I$19:$J$23,2,FALSE)),"06")))))))</f>
        <v>00</v>
      </c>
      <c r="B1115" s="369">
        <v>30010</v>
      </c>
      <c r="C1115" s="370" t="s">
        <v>828</v>
      </c>
      <c r="D1115" s="371" t="str">
        <f t="shared" si="34"/>
        <v>0205</v>
      </c>
      <c r="E1115" s="371" t="str">
        <f t="shared" si="35"/>
        <v>13</v>
      </c>
      <c r="F1115" s="375" t="s">
        <v>675</v>
      </c>
      <c r="G1115" s="368" t="s">
        <v>1951</v>
      </c>
      <c r="H1115" s="373">
        <v>2.4</v>
      </c>
      <c r="I1115" s="368">
        <v>0.6</v>
      </c>
      <c r="J1115" s="373">
        <v>2.1</v>
      </c>
      <c r="K1115" s="368">
        <v>0.7</v>
      </c>
      <c r="L1115" s="368" t="s">
        <v>666</v>
      </c>
      <c r="M1115" s="368"/>
      <c r="N1115" s="375" t="s">
        <v>1849</v>
      </c>
      <c r="O1115" s="454"/>
    </row>
    <row r="1116" spans="1:15" ht="12" customHeight="1" x14ac:dyDescent="0.2">
      <c r="A1116" s="368" t="str">
        <f>IF(OR(E1116="00",E1116=""),"",IF(OR(C1116="3011.10",C1116="3012.10",C1116="3013.10"),"05",IF(OR(C1116="3008.10",C1116="3008.11"),"00",IF(C1116="3003.10","07",IF(OR(G1116="DBFH",G1116="DBFH - BG"),"10",IF(G1116="Hochschule Dual","25",IF(ISERROR(FIND("BGJ",F1116)),IF(B1116&gt;=99500,VLOOKUP(B1116,Maske!$I$23:$J$79,2,FALSE),VLOOKUP($E1116,Maske!$I$19:$J$23,2,FALSE)),"06")))))))</f>
        <v>00</v>
      </c>
      <c r="B1116" s="369">
        <v>30016</v>
      </c>
      <c r="C1116" s="370" t="s">
        <v>827</v>
      </c>
      <c r="D1116" s="371" t="str">
        <f t="shared" si="34"/>
        <v>0205</v>
      </c>
      <c r="E1116" s="371" t="str">
        <f t="shared" si="35"/>
        <v>12</v>
      </c>
      <c r="F1116" s="372" t="s">
        <v>719</v>
      </c>
      <c r="G1116" s="368" t="s">
        <v>1951</v>
      </c>
      <c r="H1116" s="373">
        <v>9</v>
      </c>
      <c r="I1116" s="368">
        <v>2.5</v>
      </c>
      <c r="J1116" s="373">
        <v>12.7</v>
      </c>
      <c r="K1116" s="368">
        <v>4</v>
      </c>
      <c r="L1116" s="368" t="s">
        <v>666</v>
      </c>
      <c r="M1116" s="368"/>
      <c r="N1116" s="375" t="s">
        <v>1849</v>
      </c>
      <c r="O1116" s="454"/>
    </row>
    <row r="1117" spans="1:15" s="376" customFormat="1" x14ac:dyDescent="0.2">
      <c r="A1117" s="368" t="str">
        <f>IF(OR(E1117="00",E1117=""),"",IF(OR(C1117="3011.10",C1117="3012.10",C1117="3013.10"),"05",IF(OR(C1117="3008.10",C1117="3008.11"),"00",IF(C1117="3003.10","07",IF(OR(G1117="DBFH",G1117="DBFH - BG"),"10",IF(G1117="Hochschule Dual","25",IF(ISERROR(FIND("BGJ",F1117)),IF(B1117&gt;=99500,VLOOKUP(B1117,Maske!$I$23:$J$79,2,FALSE),VLOOKUP($E1117,Maske!$I$19:$J$23,2,FALSE)),"06")))))))</f>
        <v>00</v>
      </c>
      <c r="B1117" s="369">
        <v>30016</v>
      </c>
      <c r="C1117" s="370" t="s">
        <v>828</v>
      </c>
      <c r="D1117" s="371" t="str">
        <f t="shared" si="34"/>
        <v>0205</v>
      </c>
      <c r="E1117" s="371" t="str">
        <f t="shared" si="35"/>
        <v>13</v>
      </c>
      <c r="F1117" s="372" t="s">
        <v>719</v>
      </c>
      <c r="G1117" s="368" t="s">
        <v>1951</v>
      </c>
      <c r="H1117" s="373">
        <v>2.4</v>
      </c>
      <c r="I1117" s="368">
        <v>0.6</v>
      </c>
      <c r="J1117" s="373">
        <v>2.1</v>
      </c>
      <c r="K1117" s="368">
        <v>0.7</v>
      </c>
      <c r="L1117" s="368" t="s">
        <v>666</v>
      </c>
      <c r="M1117" s="368"/>
      <c r="N1117" s="375" t="s">
        <v>1849</v>
      </c>
      <c r="O1117" s="454"/>
    </row>
    <row r="1118" spans="1:15" s="376" customFormat="1" x14ac:dyDescent="0.2">
      <c r="A1118" s="368" t="str">
        <f>IF(OR(E1118="00",E1118=""),"",IF(OR(C1118="3011.10",C1118="3012.10",C1118="3013.10"),"05",IF(OR(C1118="3008.10",C1118="3008.11"),"00",IF(C1118="3003.10","07",IF(OR(G1118="DBFH",G1118="DBFH - BG"),"10",IF(G1118="Hochschule Dual","25",IF(ISERROR(FIND("BGJ",F1118)),IF(B1118&gt;=99500,VLOOKUP(B1118,Maske!$I$23:$J$79,2,FALSE),VLOOKUP($E1118,Maske!$I$19:$J$23,2,FALSE)),"06")))))))</f>
        <v>00</v>
      </c>
      <c r="B1118" s="369">
        <v>30016</v>
      </c>
      <c r="C1118" s="370" t="s">
        <v>717</v>
      </c>
      <c r="D1118" s="371" t="str">
        <f t="shared" si="34"/>
        <v>0206</v>
      </c>
      <c r="E1118" s="371" t="str">
        <f t="shared" si="35"/>
        <v>12</v>
      </c>
      <c r="F1118" s="372" t="s">
        <v>719</v>
      </c>
      <c r="G1118" s="373"/>
      <c r="H1118" s="373">
        <v>9</v>
      </c>
      <c r="I1118" s="368">
        <v>2.2000000000000002</v>
      </c>
      <c r="J1118" s="373">
        <v>12.7</v>
      </c>
      <c r="K1118" s="368">
        <v>3</v>
      </c>
      <c r="L1118" s="368" t="s">
        <v>666</v>
      </c>
      <c r="M1118" s="368"/>
      <c r="N1118" s="368" t="s">
        <v>1125</v>
      </c>
      <c r="O1118" s="454"/>
    </row>
    <row r="1119" spans="1:15" ht="12" customHeight="1" x14ac:dyDescent="0.2">
      <c r="A1119" s="368" t="str">
        <f>IF(OR(E1119="00",E1119=""),"",IF(OR(C1119="3011.10",C1119="3012.10",C1119="3013.10"),"05",IF(OR(C1119="3008.10",C1119="3008.11"),"00",IF(C1119="3003.10","07",IF(OR(G1119="DBFH",G1119="DBFH - BG"),"10",IF(G1119="Hochschule Dual","25",IF(ISERROR(FIND("BGJ",F1119)),IF(B1119&gt;=99500,VLOOKUP(B1119,Maske!$I$23:$J$79,2,FALSE),VLOOKUP($E1119,Maske!$I$19:$J$23,2,FALSE)),"06")))))))</f>
        <v>00</v>
      </c>
      <c r="B1119" s="369">
        <v>30016</v>
      </c>
      <c r="C1119" s="370" t="s">
        <v>718</v>
      </c>
      <c r="D1119" s="371" t="str">
        <f t="shared" si="34"/>
        <v>0206</v>
      </c>
      <c r="E1119" s="371" t="str">
        <f t="shared" si="35"/>
        <v>13</v>
      </c>
      <c r="F1119" s="372" t="s">
        <v>719</v>
      </c>
      <c r="G1119" s="373"/>
      <c r="H1119" s="373">
        <v>2.4</v>
      </c>
      <c r="I1119" s="368">
        <v>0.5</v>
      </c>
      <c r="J1119" s="373">
        <v>2.1</v>
      </c>
      <c r="K1119" s="368">
        <v>0.7</v>
      </c>
      <c r="L1119" s="368" t="s">
        <v>666</v>
      </c>
      <c r="M1119" s="368"/>
      <c r="N1119" s="368" t="s">
        <v>1121</v>
      </c>
      <c r="O1119" s="454"/>
    </row>
    <row r="1120" spans="1:15" ht="12" customHeight="1" x14ac:dyDescent="0.2">
      <c r="A1120" s="368" t="str">
        <f>IF(OR(E1120="00",E1120=""),"",IF(OR(C1120="3011.10",C1120="3012.10",C1120="3013.10"),"05",IF(OR(C1120="3008.10",C1120="3008.11"),"00",IF(C1120="3003.10","07",IF(OR(G1120="DBFH",G1120="DBFH - BG"),"10",IF(G1120="Hochschule Dual","25",IF(ISERROR(FIND("BGJ",F1120)),IF(B1120&gt;=99500,VLOOKUP(B1120,Maske!$I$23:$J$79,2,FALSE),VLOOKUP($E1120,Maske!$I$19:$J$23,2,FALSE)),"06")))))))</f>
        <v>00</v>
      </c>
      <c r="B1120" s="369">
        <v>30012</v>
      </c>
      <c r="C1120" s="370" t="s">
        <v>1504</v>
      </c>
      <c r="D1120" s="371" t="str">
        <f t="shared" si="34"/>
        <v>0207</v>
      </c>
      <c r="E1120" s="371" t="str">
        <f t="shared" si="35"/>
        <v>12</v>
      </c>
      <c r="F1120" s="375" t="s">
        <v>674</v>
      </c>
      <c r="G1120" s="373"/>
      <c r="H1120" s="373">
        <v>9</v>
      </c>
      <c r="I1120" s="368">
        <v>2.2000000000000002</v>
      </c>
      <c r="J1120" s="373">
        <v>12.7</v>
      </c>
      <c r="K1120" s="368">
        <v>3</v>
      </c>
      <c r="L1120" s="368" t="s">
        <v>666</v>
      </c>
      <c r="M1120" s="368"/>
      <c r="O1120" s="454"/>
    </row>
    <row r="1121" spans="1:15" ht="13.15" customHeight="1" x14ac:dyDescent="0.2">
      <c r="A1121" s="368" t="str">
        <f>IF(OR(E1121="00",E1121=""),"",IF(OR(C1121="3011.10",C1121="3012.10",C1121="3013.10"),"05",IF(OR(C1121="3008.10",C1121="3008.11"),"00",IF(C1121="3003.10","07",IF(OR(G1121="DBFH",G1121="DBFH - BG"),"10",IF(G1121="Hochschule Dual","25",IF(ISERROR(FIND("BGJ",F1121)),IF(B1121&gt;=99500,VLOOKUP(B1121,Maske!$I$23:$J$79,2,FALSE),VLOOKUP($E1121,Maske!$I$19:$J$23,2,FALSE)),"06")))))))</f>
        <v>00</v>
      </c>
      <c r="B1121" s="369">
        <v>30012</v>
      </c>
      <c r="C1121" s="370" t="s">
        <v>119</v>
      </c>
      <c r="D1121" s="371" t="str">
        <f t="shared" si="34"/>
        <v>0207</v>
      </c>
      <c r="E1121" s="371" t="str">
        <f t="shared" si="35"/>
        <v>13</v>
      </c>
      <c r="F1121" s="375" t="s">
        <v>674</v>
      </c>
      <c r="G1121" s="373"/>
      <c r="H1121" s="373">
        <v>2.4</v>
      </c>
      <c r="I1121" s="368">
        <v>0.5</v>
      </c>
      <c r="J1121" s="373">
        <v>2.1</v>
      </c>
      <c r="K1121" s="368">
        <v>0.7</v>
      </c>
      <c r="L1121" s="368" t="s">
        <v>666</v>
      </c>
      <c r="M1121" s="368"/>
      <c r="O1121" s="454"/>
    </row>
    <row r="1122" spans="1:15" ht="13.15" customHeight="1" x14ac:dyDescent="0.2">
      <c r="A1122" s="55" t="str">
        <f>IF(OR(E1122="00",E1122=""),"",IF(OR(C1122="3011.10",C1122="3012.10",C1122="3013.10"),"05",IF(OR(C1122="3008.10",C1122="3008.11"),"00",IF(C1122="3003.10","07",IF(OR(G1122="DBFH",G1122="DBFH - BG"),"10",IF(G1122="Hochschule Dual","25",IF(ISERROR(FIND("BGJ",F1122)),IF(B1122&gt;=99500,VLOOKUP(B1122,Maske!$I$23:$J$79,2,FALSE),VLOOKUP($E1122,Maske!$I$19:$J$23,2,FALSE)),"06")))))))</f>
        <v>00</v>
      </c>
      <c r="B1122" s="35">
        <v>30010</v>
      </c>
      <c r="C1122" s="52" t="s">
        <v>1505</v>
      </c>
      <c r="D1122" s="53" t="str">
        <f t="shared" si="34"/>
        <v>0208</v>
      </c>
      <c r="E1122" s="53" t="str">
        <f t="shared" si="35"/>
        <v>12</v>
      </c>
      <c r="F1122" s="56" t="s">
        <v>675</v>
      </c>
      <c r="G1122" s="179"/>
      <c r="H1122" s="179">
        <v>9</v>
      </c>
      <c r="I1122" s="55">
        <v>2.2000000000000002</v>
      </c>
      <c r="J1122" s="179">
        <v>12.7</v>
      </c>
      <c r="K1122" s="55">
        <v>3</v>
      </c>
      <c r="L1122" s="55" t="s">
        <v>666</v>
      </c>
      <c r="M1122" s="55"/>
      <c r="N1122" s="55" t="s">
        <v>1125</v>
      </c>
      <c r="O1122" s="454"/>
    </row>
    <row r="1123" spans="1:15" ht="13.15" customHeight="1" x14ac:dyDescent="0.2">
      <c r="A1123" s="55" t="str">
        <f>IF(OR(E1123="00",E1123=""),"",IF(OR(C1123="3011.10",C1123="3012.10",C1123="3013.10"),"05",IF(OR(C1123="3008.10",C1123="3008.11"),"00",IF(C1123="3003.10","07",IF(OR(G1123="DBFH",G1123="DBFH - BG"),"10",IF(G1123="Hochschule Dual","25",IF(ISERROR(FIND("BGJ",F1123)),IF(B1123&gt;=99500,VLOOKUP(B1123,Maske!$I$23:$J$79,2,FALSE),VLOOKUP($E1123,Maske!$I$19:$J$23,2,FALSE)),"06")))))))</f>
        <v>00</v>
      </c>
      <c r="B1123" s="35">
        <v>30010</v>
      </c>
      <c r="C1123" s="52" t="s">
        <v>120</v>
      </c>
      <c r="D1123" s="53" t="str">
        <f t="shared" si="34"/>
        <v>0208</v>
      </c>
      <c r="E1123" s="53" t="str">
        <f t="shared" si="35"/>
        <v>13</v>
      </c>
      <c r="F1123" s="56" t="s">
        <v>675</v>
      </c>
      <c r="G1123" s="179"/>
      <c r="H1123" s="179">
        <v>2.4</v>
      </c>
      <c r="I1123" s="55">
        <v>0.5</v>
      </c>
      <c r="J1123" s="179">
        <v>2.1</v>
      </c>
      <c r="K1123" s="55">
        <v>0.7</v>
      </c>
      <c r="L1123" s="55" t="s">
        <v>666</v>
      </c>
      <c r="M1123" s="55"/>
      <c r="N1123" s="55" t="s">
        <v>1121</v>
      </c>
      <c r="O1123" s="454"/>
    </row>
    <row r="1124" spans="1:15" ht="12" customHeight="1" x14ac:dyDescent="0.2">
      <c r="A1124" s="55" t="str">
        <f>IF(OR(E1124="00",E1124=""),"",IF(OR(C1124="3011.10",C1124="3012.10",C1124="3013.10"),"05",IF(OR(C1124="3008.10",C1124="3008.11"),"00",IF(C1124="3003.10","07",IF(OR(G1124="DBFH",G1124="DBFH - BG"),"10",IF(G1124="Hochschule Dual","25",IF(ISERROR(FIND("BGJ",F1124)),IF(B1124&gt;=99500,VLOOKUP(B1124,Maske!$I$23:$J$79,2,FALSE),VLOOKUP($E1124,Maske!$I$19:$J$23,2,FALSE)),"06")))))))</f>
        <v>00</v>
      </c>
      <c r="B1124" s="35">
        <v>30014</v>
      </c>
      <c r="C1124" s="52" t="s">
        <v>1506</v>
      </c>
      <c r="D1124" s="53" t="str">
        <f t="shared" si="34"/>
        <v>0209</v>
      </c>
      <c r="E1124" s="53" t="str">
        <f t="shared" si="35"/>
        <v>12</v>
      </c>
      <c r="F1124" s="56" t="s">
        <v>676</v>
      </c>
      <c r="G1124" s="179"/>
      <c r="H1124" s="179">
        <v>9</v>
      </c>
      <c r="I1124" s="55">
        <v>2.2000000000000002</v>
      </c>
      <c r="J1124" s="179">
        <v>12.7</v>
      </c>
      <c r="K1124" s="55">
        <v>3</v>
      </c>
      <c r="L1124" s="55" t="s">
        <v>666</v>
      </c>
      <c r="M1124" s="55"/>
      <c r="N1124" s="55"/>
      <c r="O1124" s="454"/>
    </row>
    <row r="1125" spans="1:15" ht="12" customHeight="1" x14ac:dyDescent="0.2">
      <c r="A1125" s="55" t="str">
        <f>IF(OR(E1125="00",E1125=""),"",IF(OR(C1125="3011.10",C1125="3012.10",C1125="3013.10"),"05",IF(OR(C1125="3008.10",C1125="3008.11"),"00",IF(C1125="3003.10","07",IF(OR(G1125="DBFH",G1125="DBFH - BG"),"10",IF(G1125="Hochschule Dual","25",IF(ISERROR(FIND("BGJ",F1125)),IF(B1125&gt;=99500,VLOOKUP(B1125,Maske!$I$23:$J$79,2,FALSE),VLOOKUP($E1125,Maske!$I$19:$J$23,2,FALSE)),"06")))))))</f>
        <v>00</v>
      </c>
      <c r="B1125" s="35">
        <v>30014</v>
      </c>
      <c r="C1125" s="52" t="s">
        <v>121</v>
      </c>
      <c r="D1125" s="53" t="str">
        <f t="shared" si="34"/>
        <v>0209</v>
      </c>
      <c r="E1125" s="53" t="str">
        <f t="shared" si="35"/>
        <v>13</v>
      </c>
      <c r="F1125" s="56" t="s">
        <v>676</v>
      </c>
      <c r="G1125" s="179"/>
      <c r="H1125" s="179">
        <v>2.4</v>
      </c>
      <c r="I1125" s="55">
        <v>0.5</v>
      </c>
      <c r="J1125" s="179">
        <v>2.1</v>
      </c>
      <c r="K1125" s="55">
        <v>0.7</v>
      </c>
      <c r="L1125" s="55" t="s">
        <v>666</v>
      </c>
      <c r="M1125" s="55"/>
      <c r="N1125" s="55"/>
      <c r="O1125" s="454"/>
    </row>
    <row r="1126" spans="1:15" ht="12" customHeight="1" x14ac:dyDescent="0.2">
      <c r="A1126" s="55" t="str">
        <f>IF(OR(E1126="00",E1126=""),"",IF(OR(C1126="3011.10",C1126="3012.10",C1126="3013.10"),"05",IF(OR(C1126="3008.10",C1126="3008.11"),"00",IF(C1126="3003.10","07",IF(OR(G1126="DBFH",G1126="DBFH - BG"),"10",IF(G1126="Hochschule Dual","25",IF(ISERROR(FIND("BGJ",F1126)),IF(B1126&gt;=99500,VLOOKUP(B1126,Maske!$I$23:$J$79,2,FALSE),VLOOKUP($E1126,Maske!$I$19:$J$23,2,FALSE)),"06")))))))</f>
        <v>00</v>
      </c>
      <c r="B1126" s="35">
        <v>30010</v>
      </c>
      <c r="C1126" s="52" t="s">
        <v>1507</v>
      </c>
      <c r="D1126" s="53" t="str">
        <f t="shared" si="34"/>
        <v>0210</v>
      </c>
      <c r="E1126" s="53" t="str">
        <f t="shared" si="35"/>
        <v>12</v>
      </c>
      <c r="F1126" s="56" t="s">
        <v>675</v>
      </c>
      <c r="G1126" s="179" t="s">
        <v>1951</v>
      </c>
      <c r="H1126" s="179">
        <v>9</v>
      </c>
      <c r="I1126" s="55">
        <v>5</v>
      </c>
      <c r="J1126" s="179">
        <v>12.7</v>
      </c>
      <c r="K1126" s="55">
        <v>8.1</v>
      </c>
      <c r="L1126" s="55" t="s">
        <v>666</v>
      </c>
      <c r="M1126" s="55"/>
      <c r="N1126" s="55" t="s">
        <v>2349</v>
      </c>
      <c r="O1126" s="454"/>
    </row>
    <row r="1127" spans="1:15" ht="12" customHeight="1" x14ac:dyDescent="0.2">
      <c r="A1127" s="55" t="str">
        <f>IF(OR(E1127="00",E1127=""),"",IF(OR(C1127="3011.10",C1127="3012.10",C1127="3013.10"),"05",IF(OR(C1127="3008.10",C1127="3008.11"),"00",IF(C1127="3003.10","07",IF(OR(G1127="DBFH",G1127="DBFH - BG"),"10",IF(G1127="Hochschule Dual","25",IF(ISERROR(FIND("BGJ",F1127)),IF(B1127&gt;=99500,VLOOKUP(B1127,Maske!$I$23:$J$79,2,FALSE),VLOOKUP($E1127,Maske!$I$19:$J$23,2,FALSE)),"06")))))))</f>
        <v>00</v>
      </c>
      <c r="B1127" s="35">
        <v>30010</v>
      </c>
      <c r="C1127" s="52" t="s">
        <v>122</v>
      </c>
      <c r="D1127" s="53" t="str">
        <f t="shared" si="34"/>
        <v>0210</v>
      </c>
      <c r="E1127" s="53" t="str">
        <f t="shared" si="35"/>
        <v>13</v>
      </c>
      <c r="F1127" s="56" t="s">
        <v>675</v>
      </c>
      <c r="G1127" s="179" t="s">
        <v>1951</v>
      </c>
      <c r="H1127" s="179">
        <v>2.4</v>
      </c>
      <c r="I1127" s="55">
        <v>1.3</v>
      </c>
      <c r="J1127" s="179">
        <v>2.1</v>
      </c>
      <c r="K1127" s="55">
        <v>1.3</v>
      </c>
      <c r="L1127" s="55" t="s">
        <v>666</v>
      </c>
      <c r="M1127" s="55"/>
      <c r="N1127" s="55" t="s">
        <v>2349</v>
      </c>
      <c r="O1127" s="454"/>
    </row>
    <row r="1128" spans="1:15" ht="12" customHeight="1" x14ac:dyDescent="0.2">
      <c r="A1128" s="55" t="str">
        <f>IF(OR(E1128="00",E1128=""),"",IF(OR(C1128="3011.10",C1128="3012.10",C1128="3013.10"),"05",IF(OR(C1128="3008.10",C1128="3008.11"),"00",IF(C1128="3003.10","07",IF(OR(G1128="DBFH",G1128="DBFH - BG"),"10",IF(G1128="Hochschule Dual","25",IF(ISERROR(FIND("BGJ",F1128)),IF(B1128&gt;=99500,VLOOKUP(B1128,Maske!$I$23:$J$79,2,FALSE),VLOOKUP($E1128,Maske!$I$19:$J$23,2,FALSE)),"06")))))))</f>
        <v>00</v>
      </c>
      <c r="B1128" s="35">
        <v>30014</v>
      </c>
      <c r="C1128" s="52" t="s">
        <v>1507</v>
      </c>
      <c r="D1128" s="53" t="str">
        <f t="shared" si="34"/>
        <v>0210</v>
      </c>
      <c r="E1128" s="53" t="str">
        <f t="shared" si="35"/>
        <v>12</v>
      </c>
      <c r="F1128" s="56" t="s">
        <v>676</v>
      </c>
      <c r="G1128" s="179" t="s">
        <v>1951</v>
      </c>
      <c r="H1128" s="179">
        <v>9</v>
      </c>
      <c r="I1128" s="55">
        <v>5</v>
      </c>
      <c r="J1128" s="179">
        <v>12.7</v>
      </c>
      <c r="K1128" s="55">
        <v>8.1</v>
      </c>
      <c r="L1128" s="55" t="s">
        <v>666</v>
      </c>
      <c r="M1128" s="55"/>
      <c r="N1128" s="55" t="s">
        <v>2349</v>
      </c>
      <c r="O1128" s="454"/>
    </row>
    <row r="1129" spans="1:15" ht="12" customHeight="1" x14ac:dyDescent="0.2">
      <c r="A1129" s="55" t="str">
        <f>IF(OR(E1129="00",E1129=""),"",IF(OR(C1129="3011.10",C1129="3012.10",C1129="3013.10"),"05",IF(OR(C1129="3008.10",C1129="3008.11"),"00",IF(C1129="3003.10","07",IF(OR(G1129="DBFH",G1129="DBFH - BG"),"10",IF(G1129="Hochschule Dual","25",IF(ISERROR(FIND("BGJ",F1129)),IF(B1129&gt;=99500,VLOOKUP(B1129,Maske!$I$23:$J$79,2,FALSE),VLOOKUP($E1129,Maske!$I$19:$J$23,2,FALSE)),"06")))))))</f>
        <v>00</v>
      </c>
      <c r="B1129" s="35">
        <v>30014</v>
      </c>
      <c r="C1129" s="52" t="s">
        <v>122</v>
      </c>
      <c r="D1129" s="53" t="str">
        <f t="shared" si="34"/>
        <v>0210</v>
      </c>
      <c r="E1129" s="53" t="str">
        <f t="shared" si="35"/>
        <v>13</v>
      </c>
      <c r="F1129" s="56" t="s">
        <v>676</v>
      </c>
      <c r="G1129" s="179" t="s">
        <v>1951</v>
      </c>
      <c r="H1129" s="179">
        <v>2.4</v>
      </c>
      <c r="I1129" s="55">
        <v>1.3</v>
      </c>
      <c r="J1129" s="179">
        <v>2.1</v>
      </c>
      <c r="K1129" s="55">
        <v>1.3</v>
      </c>
      <c r="L1129" s="55" t="s">
        <v>666</v>
      </c>
      <c r="M1129" s="55"/>
      <c r="N1129" s="55" t="s">
        <v>2349</v>
      </c>
      <c r="O1129" s="454"/>
    </row>
    <row r="1130" spans="1:15" ht="12" customHeight="1" x14ac:dyDescent="0.2">
      <c r="A1130" s="368" t="str">
        <f>IF(OR(E1130="00",E1130=""),"",IF(OR(C1130="3011.10",C1130="3012.10",C1130="3013.10"),"05",IF(OR(C1130="3008.10",C1130="3008.11"),"00",IF(C1130="3003.10","07",IF(OR(G1130="DBFH",G1130="DBFH - BG"),"10",IF(G1130="Hochschule Dual","25",IF(ISERROR(FIND("BGJ",F1130)),IF(B1130&gt;=99500,VLOOKUP(B1130,Maske!$I$23:$J$79,2,FALSE),VLOOKUP($E1130,Maske!$I$19:$J$23,2,FALSE)),"06")))))))</f>
        <v>00</v>
      </c>
      <c r="B1130" s="369">
        <v>20102</v>
      </c>
      <c r="C1130" s="370" t="s">
        <v>1478</v>
      </c>
      <c r="D1130" s="371" t="str">
        <f t="shared" si="34"/>
        <v>0211</v>
      </c>
      <c r="E1130" s="371" t="str">
        <f t="shared" si="35"/>
        <v>11</v>
      </c>
      <c r="F1130" s="375" t="s">
        <v>1670</v>
      </c>
      <c r="G1130" s="373"/>
      <c r="H1130" s="373"/>
      <c r="I1130" s="368"/>
      <c r="J1130" s="373">
        <v>12.7</v>
      </c>
      <c r="K1130" s="368">
        <v>3.7</v>
      </c>
      <c r="L1130" s="368" t="s">
        <v>666</v>
      </c>
      <c r="M1130" s="368" t="s">
        <v>678</v>
      </c>
      <c r="O1130" s="454"/>
    </row>
    <row r="1131" spans="1:15" ht="12" customHeight="1" x14ac:dyDescent="0.2">
      <c r="A1131" s="368" t="str">
        <f>IF(OR(E1131="00",E1131=""),"",IF(OR(C1131="3011.10",C1131="3012.10",C1131="3013.10"),"05",IF(OR(C1131="3008.10",C1131="3008.11"),"00",IF(C1131="3003.10","07",IF(OR(G1131="DBFH",G1131="DBFH - BG"),"10",IF(G1131="Hochschule Dual","25",IF(ISERROR(FIND("BGJ",F1131)),IF(B1131&gt;=99500,VLOOKUP(B1131,Maske!$I$23:$J$79,2,FALSE),VLOOKUP($E1131,Maske!$I$19:$J$23,2,FALSE)),"06")))))))</f>
        <v>00</v>
      </c>
      <c r="B1131" s="369">
        <v>20102</v>
      </c>
      <c r="C1131" s="370" t="s">
        <v>1508</v>
      </c>
      <c r="D1131" s="371" t="str">
        <f t="shared" si="34"/>
        <v>0211</v>
      </c>
      <c r="E1131" s="371" t="str">
        <f t="shared" si="35"/>
        <v>12</v>
      </c>
      <c r="F1131" s="375" t="s">
        <v>1670</v>
      </c>
      <c r="G1131" s="373"/>
      <c r="H1131" s="373"/>
      <c r="I1131" s="368"/>
      <c r="J1131" s="373">
        <v>12.7</v>
      </c>
      <c r="K1131" s="368">
        <v>3.7</v>
      </c>
      <c r="L1131" s="368" t="s">
        <v>666</v>
      </c>
      <c r="M1131" s="368" t="s">
        <v>678</v>
      </c>
      <c r="O1131" s="454"/>
    </row>
    <row r="1132" spans="1:15" ht="12" customHeight="1" x14ac:dyDescent="0.2">
      <c r="A1132" s="368" t="str">
        <f>IF(OR(E1132="00",E1132=""),"",IF(OR(C1132="3011.10",C1132="3012.10",C1132="3013.10"),"05",IF(OR(C1132="3008.10",C1132="3008.11"),"00",IF(C1132="3003.10","07",IF(OR(G1132="DBFH",G1132="DBFH - BG"),"10",IF(G1132="Hochschule Dual","25",IF(ISERROR(FIND("BGJ",F1132)),IF(B1132&gt;=99500,VLOOKUP(B1132,Maske!$I$23:$J$79,2,FALSE),VLOOKUP($E1132,Maske!$I$19:$J$23,2,FALSE)),"06")))))))</f>
        <v>00</v>
      </c>
      <c r="B1132" s="369">
        <v>20102</v>
      </c>
      <c r="C1132" s="370" t="s">
        <v>123</v>
      </c>
      <c r="D1132" s="371" t="str">
        <f t="shared" si="34"/>
        <v>0211</v>
      </c>
      <c r="E1132" s="371" t="str">
        <f t="shared" si="35"/>
        <v>13</v>
      </c>
      <c r="F1132" s="375" t="s">
        <v>1670</v>
      </c>
      <c r="G1132" s="373"/>
      <c r="H1132" s="373"/>
      <c r="I1132" s="368"/>
      <c r="J1132" s="373">
        <v>2.1</v>
      </c>
      <c r="K1132" s="368">
        <v>0.7</v>
      </c>
      <c r="L1132" s="368" t="s">
        <v>666</v>
      </c>
      <c r="M1132" s="368" t="s">
        <v>678</v>
      </c>
      <c r="O1132" s="454"/>
    </row>
    <row r="1133" spans="1:15" ht="12" customHeight="1" x14ac:dyDescent="0.2">
      <c r="A1133" s="368" t="str">
        <f>IF(OR(E1133="00",E1133=""),"",IF(OR(C1133="3011.10",C1133="3012.10",C1133="3013.10"),"05",IF(OR(C1133="3008.10",C1133="3008.11"),"00",IF(C1133="3003.10","07",IF(OR(G1133="DBFH",G1133="DBFH - BG"),"10",IF(G1133="Hochschule Dual","25",IF(ISERROR(FIND("BGJ",F1133)),IF(B1133&gt;=99500,VLOOKUP(B1133,Maske!$I$23:$J$79,2,FALSE),VLOOKUP($E1133,Maske!$I$19:$J$23,2,FALSE)),"06")))))))</f>
        <v>00</v>
      </c>
      <c r="B1133" s="369">
        <v>26713</v>
      </c>
      <c r="C1133" s="370" t="s">
        <v>1480</v>
      </c>
      <c r="D1133" s="371" t="str">
        <f t="shared" si="34"/>
        <v>0215</v>
      </c>
      <c r="E1133" s="371" t="str">
        <f t="shared" si="35"/>
        <v>11</v>
      </c>
      <c r="F1133" s="372" t="s">
        <v>190</v>
      </c>
      <c r="G1133" s="373"/>
      <c r="H1133" s="373">
        <v>13</v>
      </c>
      <c r="I1133" s="368">
        <v>3.5</v>
      </c>
      <c r="J1133" s="373">
        <v>12.7</v>
      </c>
      <c r="K1133" s="368">
        <v>3.7</v>
      </c>
      <c r="L1133" s="368" t="s">
        <v>666</v>
      </c>
      <c r="M1133" s="368"/>
      <c r="O1133" s="454"/>
    </row>
    <row r="1134" spans="1:15" ht="12.75" customHeight="1" x14ac:dyDescent="0.2">
      <c r="A1134" s="368" t="str">
        <f>IF(OR(E1134="00",E1134=""),"",IF(OR(C1134="3011.10",C1134="3012.10",C1134="3013.10"),"05",IF(OR(C1134="3008.10",C1134="3008.11"),"00",IF(C1134="3003.10","07",IF(OR(G1134="DBFH",G1134="DBFH - BG"),"10",IF(G1134="Hochschule Dual","25",IF(ISERROR(FIND("BGJ",F1134)),IF(B1134&gt;=99500,VLOOKUP(B1134,Maske!$I$23:$J$79,2,FALSE),VLOOKUP($E1134,Maske!$I$19:$J$23,2,FALSE)),"06")))))))</f>
        <v>00</v>
      </c>
      <c r="B1134" s="369">
        <v>27823</v>
      </c>
      <c r="C1134" s="370" t="s">
        <v>1480</v>
      </c>
      <c r="D1134" s="371" t="str">
        <f t="shared" si="34"/>
        <v>0215</v>
      </c>
      <c r="E1134" s="371" t="str">
        <f t="shared" si="35"/>
        <v>11</v>
      </c>
      <c r="F1134" s="375" t="s">
        <v>677</v>
      </c>
      <c r="G1134" s="373"/>
      <c r="H1134" s="373">
        <v>13</v>
      </c>
      <c r="I1134" s="368">
        <v>3.5</v>
      </c>
      <c r="J1134" s="373">
        <v>12.7</v>
      </c>
      <c r="K1134" s="368">
        <v>3.7</v>
      </c>
      <c r="L1134" s="368" t="s">
        <v>666</v>
      </c>
      <c r="M1134" s="368"/>
      <c r="O1134" s="454"/>
    </row>
    <row r="1135" spans="1:15" s="217" customFormat="1" ht="12" customHeight="1" x14ac:dyDescent="0.2">
      <c r="A1135" s="368" t="str">
        <f>IF(OR(E1135="00",E1135=""),"",IF(OR(C1135="3011.10",C1135="3012.10",C1135="3013.10"),"05",IF(OR(C1135="3008.10",C1135="3008.11"),"00",IF(C1135="3003.10","07",IF(OR(G1135="DBFH",G1135="DBFH - BG"),"10",IF(G1135="Hochschule Dual","25",IF(ISERROR(FIND("BGJ",F1135)),IF(B1135&gt;=99500,VLOOKUP(B1135,Maske!$I$23:$J$79,2,FALSE),VLOOKUP($E1135,Maske!$I$19:$J$23,2,FALSE)),"06")))))))</f>
        <v>00</v>
      </c>
      <c r="B1135" s="369">
        <v>27823</v>
      </c>
      <c r="C1135" s="370" t="s">
        <v>1509</v>
      </c>
      <c r="D1135" s="371" t="str">
        <f t="shared" si="34"/>
        <v>0215</v>
      </c>
      <c r="E1135" s="371" t="str">
        <f t="shared" si="35"/>
        <v>12</v>
      </c>
      <c r="F1135" s="375" t="s">
        <v>677</v>
      </c>
      <c r="G1135" s="373"/>
      <c r="H1135" s="373">
        <v>9</v>
      </c>
      <c r="I1135" s="368">
        <v>2.1</v>
      </c>
      <c r="J1135" s="373">
        <v>9.5</v>
      </c>
      <c r="K1135" s="368">
        <v>2.5</v>
      </c>
      <c r="L1135" s="368" t="s">
        <v>666</v>
      </c>
      <c r="M1135" s="368"/>
      <c r="N1135" s="368"/>
      <c r="O1135" s="459"/>
    </row>
    <row r="1136" spans="1:15" s="217" customFormat="1" ht="12" customHeight="1" x14ac:dyDescent="0.2">
      <c r="A1136" s="368" t="str">
        <f>IF(OR(E1136="00",E1136=""),"",IF(OR(C1136="3011.10",C1136="3012.10",C1136="3013.10"),"05",IF(OR(C1136="3008.10",C1136="3008.11"),"00",IF(C1136="3003.10","07",IF(OR(G1136="DBFH",G1136="DBFH - BG"),"10",IF(G1136="Hochschule Dual","25",IF(ISERROR(FIND("BGJ",F1136)),IF(B1136&gt;=99500,VLOOKUP(B1136,Maske!$I$23:$J$79,2,FALSE),VLOOKUP($E1136,Maske!$I$19:$J$23,2,FALSE)),"06")))))))</f>
        <v>00</v>
      </c>
      <c r="B1136" s="369">
        <v>26201</v>
      </c>
      <c r="C1136" s="370" t="s">
        <v>1480</v>
      </c>
      <c r="D1136" s="371" t="str">
        <f t="shared" si="34"/>
        <v>0215</v>
      </c>
      <c r="E1136" s="371" t="str">
        <f t="shared" si="35"/>
        <v>11</v>
      </c>
      <c r="F1136" s="372" t="s">
        <v>79</v>
      </c>
      <c r="G1136" s="373"/>
      <c r="H1136" s="373">
        <v>13</v>
      </c>
      <c r="I1136" s="368">
        <v>3.5</v>
      </c>
      <c r="J1136" s="373">
        <v>12.7</v>
      </c>
      <c r="K1136" s="368">
        <v>3.7</v>
      </c>
      <c r="L1136" s="368" t="s">
        <v>666</v>
      </c>
      <c r="M1136" s="368"/>
      <c r="N1136" s="368"/>
      <c r="O1136" s="459"/>
    </row>
    <row r="1137" spans="1:15" s="217" customFormat="1" ht="12" customHeight="1" x14ac:dyDescent="0.2">
      <c r="A1137" s="368" t="str">
        <f>IF(OR(E1137="00",E1137=""),"",IF(OR(C1137="3011.10",C1137="3012.10",C1137="3013.10"),"05",IF(OR(C1137="3008.10",C1137="3008.11"),"00",IF(C1137="3003.10","07",IF(OR(G1137="DBFH",G1137="DBFH - BG"),"10",IF(G1137="Hochschule Dual","25",IF(ISERROR(FIND("BGJ",F1137)),IF(B1137&gt;=99500,VLOOKUP(B1137,Maske!$I$23:$J$79,2,FALSE),VLOOKUP($E1137,Maske!$I$19:$J$23,2,FALSE)),"06")))))))</f>
        <v>00</v>
      </c>
      <c r="B1137" s="369">
        <v>26714</v>
      </c>
      <c r="C1137" s="370" t="s">
        <v>1106</v>
      </c>
      <c r="D1137" s="371" t="str">
        <f t="shared" si="34"/>
        <v>0216</v>
      </c>
      <c r="E1137" s="371" t="str">
        <f t="shared" si="35"/>
        <v>11</v>
      </c>
      <c r="F1137" s="372" t="s">
        <v>191</v>
      </c>
      <c r="G1137" s="373"/>
      <c r="H1137" s="373">
        <v>13</v>
      </c>
      <c r="I1137" s="368">
        <v>3.5</v>
      </c>
      <c r="J1137" s="373">
        <v>12.7</v>
      </c>
      <c r="K1137" s="368">
        <v>3.7</v>
      </c>
      <c r="L1137" s="368" t="s">
        <v>666</v>
      </c>
      <c r="M1137" s="368"/>
      <c r="N1137" s="368"/>
      <c r="O1137" s="459"/>
    </row>
    <row r="1138" spans="1:15" s="217" customFormat="1" ht="13.15" customHeight="1" x14ac:dyDescent="0.2">
      <c r="A1138" s="368" t="str">
        <f>IF(OR(E1138="00",E1138=""),"",IF(OR(C1138="3011.10",C1138="3012.10",C1138="3013.10"),"05",IF(OR(C1138="3008.10",C1138="3008.11"),"00",IF(C1138="3003.10","07",IF(OR(G1138="DBFH",G1138="DBFH - BG"),"10",IF(G1138="Hochschule Dual","25",IF(ISERROR(FIND("BGJ",F1138)),IF(B1138&gt;=99500,VLOOKUP(B1138,Maske!$I$23:$J$79,2,FALSE),VLOOKUP($E1138,Maske!$I$19:$J$23,2,FALSE)),"06")))))))</f>
        <v>00</v>
      </c>
      <c r="B1138" s="369">
        <v>26709</v>
      </c>
      <c r="C1138" s="370" t="s">
        <v>1106</v>
      </c>
      <c r="D1138" s="371" t="str">
        <f t="shared" si="34"/>
        <v>0216</v>
      </c>
      <c r="E1138" s="371" t="str">
        <f t="shared" si="35"/>
        <v>11</v>
      </c>
      <c r="F1138" s="372" t="s">
        <v>188</v>
      </c>
      <c r="G1138" s="373"/>
      <c r="H1138" s="373">
        <v>13</v>
      </c>
      <c r="I1138" s="368">
        <v>3.5</v>
      </c>
      <c r="J1138" s="373">
        <v>12.7</v>
      </c>
      <c r="K1138" s="368">
        <v>3.7</v>
      </c>
      <c r="L1138" s="368" t="s">
        <v>666</v>
      </c>
      <c r="M1138" s="368"/>
      <c r="N1138" s="368"/>
      <c r="O1138" s="459"/>
    </row>
    <row r="1139" spans="1:15" ht="12" customHeight="1" x14ac:dyDescent="0.2">
      <c r="A1139" s="368" t="str">
        <f>IF(OR(E1139="00",E1139=""),"",IF(OR(C1139="3011.10",C1139="3012.10",C1139="3013.10"),"05",IF(OR(C1139="3008.10",C1139="3008.11"),"00",IF(C1139="3003.10","07",IF(OR(G1139="DBFH",G1139="DBFH - BG"),"10",IF(G1139="Hochschule Dual","25",IF(ISERROR(FIND("BGJ",F1139)),IF(B1139&gt;=99500,VLOOKUP(B1139,Maske!$I$23:$J$79,2,FALSE),VLOOKUP($E1139,Maske!$I$19:$J$23,2,FALSE)),"06")))))))</f>
        <v>00</v>
      </c>
      <c r="B1139" s="369">
        <v>26709</v>
      </c>
      <c r="C1139" s="370" t="s">
        <v>1660</v>
      </c>
      <c r="D1139" s="371" t="str">
        <f t="shared" si="34"/>
        <v>0216</v>
      </c>
      <c r="E1139" s="371" t="str">
        <f t="shared" si="35"/>
        <v>12</v>
      </c>
      <c r="F1139" s="372" t="s">
        <v>188</v>
      </c>
      <c r="G1139" s="373"/>
      <c r="H1139" s="373">
        <v>9</v>
      </c>
      <c r="I1139" s="368">
        <v>2.1</v>
      </c>
      <c r="J1139" s="373">
        <v>9.5</v>
      </c>
      <c r="K1139" s="368">
        <v>2.5</v>
      </c>
      <c r="L1139" s="368" t="s">
        <v>666</v>
      </c>
      <c r="M1139" s="368"/>
      <c r="O1139" s="454"/>
    </row>
    <row r="1140" spans="1:15" ht="12" customHeight="1" x14ac:dyDescent="0.2">
      <c r="A1140" s="368" t="str">
        <f>IF(OR(E1140="00",E1140=""),"",IF(OR(C1140="3011.10",C1140="3012.10",C1140="3013.10"),"05",IF(OR(C1140="3008.10",C1140="3008.11"),"00",IF(C1140="3003.10","07",IF(OR(G1140="DBFH",G1140="DBFH - BG"),"10",IF(G1140="Hochschule Dual","25",IF(ISERROR(FIND("BGJ",F1140)),IF(B1140&gt;=99500,VLOOKUP(B1140,Maske!$I$23:$J$79,2,FALSE),VLOOKUP($E1140,Maske!$I$19:$J$23,2,FALSE)),"06")))))))</f>
        <v>00</v>
      </c>
      <c r="B1140" s="369">
        <v>26712</v>
      </c>
      <c r="C1140" s="370" t="s">
        <v>1481</v>
      </c>
      <c r="D1140" s="371" t="str">
        <f t="shared" si="34"/>
        <v>0220</v>
      </c>
      <c r="E1140" s="371" t="str">
        <f t="shared" si="35"/>
        <v>11</v>
      </c>
      <c r="F1140" s="372" t="s">
        <v>189</v>
      </c>
      <c r="G1140" s="373"/>
      <c r="H1140" s="373">
        <v>13</v>
      </c>
      <c r="I1140" s="368">
        <v>3.5</v>
      </c>
      <c r="J1140" s="373">
        <v>12.7</v>
      </c>
      <c r="K1140" s="368">
        <v>3.7</v>
      </c>
      <c r="L1140" s="368" t="s">
        <v>666</v>
      </c>
      <c r="M1140" s="368"/>
      <c r="O1140" s="454"/>
    </row>
    <row r="1141" spans="1:15" ht="12" customHeight="1" x14ac:dyDescent="0.2">
      <c r="A1141" s="368" t="str">
        <f>IF(OR(E1141="00",E1141=""),"",IF(OR(C1141="3011.10",C1141="3012.10",C1141="3013.10"),"05",IF(OR(C1141="3008.10",C1141="3008.11"),"00",IF(C1141="3003.10","07",IF(OR(G1141="DBFH",G1141="DBFH - BG"),"10",IF(G1141="Hochschule Dual","25",IF(ISERROR(FIND("BGJ",F1141)),IF(B1141&gt;=99500,VLOOKUP(B1141,Maske!$I$23:$J$79,2,FALSE),VLOOKUP($E1141,Maske!$I$19:$J$23,2,FALSE)),"06")))))))</f>
        <v>00</v>
      </c>
      <c r="B1141" s="369">
        <v>26706</v>
      </c>
      <c r="C1141" s="370" t="s">
        <v>1481</v>
      </c>
      <c r="D1141" s="371" t="str">
        <f t="shared" si="34"/>
        <v>0220</v>
      </c>
      <c r="E1141" s="371" t="str">
        <f t="shared" si="35"/>
        <v>11</v>
      </c>
      <c r="F1141" s="372" t="s">
        <v>915</v>
      </c>
      <c r="G1141" s="373"/>
      <c r="H1141" s="373">
        <v>13</v>
      </c>
      <c r="I1141" s="368">
        <v>3.5</v>
      </c>
      <c r="J1141" s="373">
        <v>12.7</v>
      </c>
      <c r="K1141" s="368">
        <v>3.7</v>
      </c>
      <c r="L1141" s="368" t="s">
        <v>666</v>
      </c>
      <c r="M1141" s="368"/>
      <c r="O1141" s="454"/>
    </row>
    <row r="1142" spans="1:15" ht="12" customHeight="1" x14ac:dyDescent="0.2">
      <c r="A1142" s="368" t="str">
        <f>IF(OR(E1142="00",E1142=""),"",IF(OR(C1142="3011.10",C1142="3012.10",C1142="3013.10"),"05",IF(OR(C1142="3008.10",C1142="3008.11"),"00",IF(C1142="3003.10","07",IF(OR(G1142="DBFH",G1142="DBFH - BG"),"10",IF(G1142="Hochschule Dual","25",IF(ISERROR(FIND("BGJ",F1142)),IF(B1142&gt;=99500,VLOOKUP(B1142,Maske!$I$23:$J$79,2,FALSE),VLOOKUP($E1142,Maske!$I$19:$J$23,2,FALSE)),"06")))))))</f>
        <v>00</v>
      </c>
      <c r="B1142" s="369">
        <v>26706</v>
      </c>
      <c r="C1142" s="370" t="s">
        <v>1510</v>
      </c>
      <c r="D1142" s="371" t="str">
        <f t="shared" si="34"/>
        <v>0220</v>
      </c>
      <c r="E1142" s="371" t="str">
        <f t="shared" si="35"/>
        <v>12</v>
      </c>
      <c r="F1142" s="372" t="s">
        <v>915</v>
      </c>
      <c r="G1142" s="373"/>
      <c r="H1142" s="373">
        <v>9</v>
      </c>
      <c r="I1142" s="368">
        <v>2.2000000000000002</v>
      </c>
      <c r="J1142" s="373">
        <v>12.7</v>
      </c>
      <c r="K1142" s="368">
        <v>3</v>
      </c>
      <c r="L1142" s="368" t="s">
        <v>666</v>
      </c>
      <c r="M1142" s="368"/>
      <c r="O1142" s="454"/>
    </row>
    <row r="1143" spans="1:15" ht="12" customHeight="1" x14ac:dyDescent="0.2">
      <c r="A1143" s="368" t="str">
        <f>IF(OR(E1143="00",E1143=""),"",IF(OR(C1143="3011.10",C1143="3012.10",C1143="3013.10"),"05",IF(OR(C1143="3008.10",C1143="3008.11"),"00",IF(C1143="3003.10","07",IF(OR(G1143="DBFH",G1143="DBFH - BG"),"10",IF(G1143="Hochschule Dual","25",IF(ISERROR(FIND("BGJ",F1143)),IF(B1143&gt;=99500,VLOOKUP(B1143,Maske!$I$23:$J$79,2,FALSE),VLOOKUP($E1143,Maske!$I$19:$J$23,2,FALSE)),"06")))))))</f>
        <v>00</v>
      </c>
      <c r="B1143" s="369">
        <v>26706</v>
      </c>
      <c r="C1143" s="370" t="s">
        <v>914</v>
      </c>
      <c r="D1143" s="371" t="str">
        <f t="shared" si="34"/>
        <v>0220</v>
      </c>
      <c r="E1143" s="371" t="str">
        <f t="shared" si="35"/>
        <v>13</v>
      </c>
      <c r="F1143" s="372" t="s">
        <v>915</v>
      </c>
      <c r="G1143" s="373"/>
      <c r="H1143" s="373">
        <v>2.4</v>
      </c>
      <c r="I1143" s="368">
        <v>0.5</v>
      </c>
      <c r="J1143" s="373">
        <v>2.1</v>
      </c>
      <c r="K1143" s="368">
        <v>0.7</v>
      </c>
      <c r="L1143" s="368" t="s">
        <v>666</v>
      </c>
      <c r="M1143" s="368"/>
      <c r="O1143" s="454"/>
    </row>
    <row r="1144" spans="1:15" ht="12" customHeight="1" x14ac:dyDescent="0.2">
      <c r="A1144" s="368" t="str">
        <f>IF(OR(E1144="00",E1144=""),"",IF(OR(C1144="3011.10",C1144="3012.10",C1144="3013.10"),"05",IF(OR(C1144="3008.10",C1144="3008.11"),"00",IF(C1144="3003.10","07",IF(OR(G1144="DBFH",G1144="DBFH - BG"),"10",IF(G1144="Hochschule Dual","25",IF(ISERROR(FIND("BGJ",F1144)),IF(B1144&gt;=99500,VLOOKUP(B1144,Maske!$I$23:$J$79,2,FALSE),VLOOKUP($E1144,Maske!$I$19:$J$23,2,FALSE)),"06")))))))</f>
        <v>00</v>
      </c>
      <c r="B1144" s="369">
        <v>26702</v>
      </c>
      <c r="C1144" s="370" t="s">
        <v>1482</v>
      </c>
      <c r="D1144" s="371" t="str">
        <f t="shared" si="34"/>
        <v>0222</v>
      </c>
      <c r="E1144" s="371" t="str">
        <f t="shared" si="35"/>
        <v>11</v>
      </c>
      <c r="F1144" s="372" t="s">
        <v>905</v>
      </c>
      <c r="G1144" s="373"/>
      <c r="H1144" s="373">
        <v>13</v>
      </c>
      <c r="I1144" s="368">
        <v>3.5</v>
      </c>
      <c r="J1144" s="373">
        <v>12.7</v>
      </c>
      <c r="K1144" s="368">
        <v>3.7</v>
      </c>
      <c r="L1144" s="368" t="s">
        <v>666</v>
      </c>
      <c r="M1144" s="368"/>
      <c r="O1144" s="454"/>
    </row>
    <row r="1145" spans="1:15" ht="12" customHeight="1" x14ac:dyDescent="0.2">
      <c r="A1145" s="368" t="str">
        <f>IF(OR(E1145="00",E1145=""),"",IF(OR(C1145="3011.10",C1145="3012.10",C1145="3013.10"),"05",IF(OR(C1145="3008.10",C1145="3008.11"),"00",IF(C1145="3003.10","07",IF(OR(G1145="DBFH",G1145="DBFH - BG"),"10",IF(G1145="Hochschule Dual","25",IF(ISERROR(FIND("BGJ",F1145)),IF(B1145&gt;=99500,VLOOKUP(B1145,Maske!$I$23:$J$79,2,FALSE),VLOOKUP($E1145,Maske!$I$19:$J$23,2,FALSE)),"06")))))))</f>
        <v>00</v>
      </c>
      <c r="B1145" s="369">
        <v>26702</v>
      </c>
      <c r="C1145" s="370" t="s">
        <v>1511</v>
      </c>
      <c r="D1145" s="371" t="str">
        <f t="shared" si="34"/>
        <v>0222</v>
      </c>
      <c r="E1145" s="371" t="str">
        <f t="shared" si="35"/>
        <v>12</v>
      </c>
      <c r="F1145" s="372" t="s">
        <v>905</v>
      </c>
      <c r="G1145" s="373"/>
      <c r="H1145" s="373">
        <v>9</v>
      </c>
      <c r="I1145" s="368">
        <v>2.2000000000000002</v>
      </c>
      <c r="J1145" s="373">
        <v>12.7</v>
      </c>
      <c r="K1145" s="368">
        <v>3</v>
      </c>
      <c r="L1145" s="368" t="s">
        <v>666</v>
      </c>
      <c r="M1145" s="368"/>
      <c r="O1145" s="454"/>
    </row>
    <row r="1146" spans="1:15" ht="12" customHeight="1" x14ac:dyDescent="0.2">
      <c r="A1146" s="368" t="str">
        <f>IF(OR(E1146="00",E1146=""),"",IF(OR(C1146="3011.10",C1146="3012.10",C1146="3013.10"),"05",IF(OR(C1146="3008.10",C1146="3008.11"),"00",IF(C1146="3003.10","07",IF(OR(G1146="DBFH",G1146="DBFH - BG"),"10",IF(G1146="Hochschule Dual","25",IF(ISERROR(FIND("BGJ",F1146)),IF(B1146&gt;=99500,VLOOKUP(B1146,Maske!$I$23:$J$79,2,FALSE),VLOOKUP($E1146,Maske!$I$19:$J$23,2,FALSE)),"06")))))))</f>
        <v>00</v>
      </c>
      <c r="B1146" s="369">
        <v>26702</v>
      </c>
      <c r="C1146" s="370" t="s">
        <v>909</v>
      </c>
      <c r="D1146" s="371" t="str">
        <f t="shared" si="34"/>
        <v>0222</v>
      </c>
      <c r="E1146" s="371" t="str">
        <f t="shared" si="35"/>
        <v>13</v>
      </c>
      <c r="F1146" s="372" t="s">
        <v>905</v>
      </c>
      <c r="G1146" s="373"/>
      <c r="H1146" s="373">
        <v>2.4</v>
      </c>
      <c r="I1146" s="368">
        <v>0.5</v>
      </c>
      <c r="J1146" s="373">
        <v>2.1</v>
      </c>
      <c r="K1146" s="368">
        <v>0.7</v>
      </c>
      <c r="L1146" s="368" t="s">
        <v>666</v>
      </c>
      <c r="M1146" s="368"/>
      <c r="O1146" s="454"/>
    </row>
    <row r="1147" spans="1:15" ht="12" customHeight="1" x14ac:dyDescent="0.2">
      <c r="A1147" s="368" t="str">
        <f>IF(OR(E1147="00",E1147=""),"",IF(OR(C1147="3011.10",C1147="3012.10",C1147="3013.10"),"05",IF(OR(C1147="3008.10",C1147="3008.11"),"00",IF(C1147="3003.10","07",IF(OR(G1147="DBFH",G1147="DBFH - BG"),"10",IF(G1147="Hochschule Dual","25",IF(ISERROR(FIND("BGJ",F1147)),IF(B1147&gt;=99500,VLOOKUP(B1147,Maske!$I$23:$J$79,2,FALSE),VLOOKUP($E1147,Maske!$I$19:$J$23,2,FALSE)),"06")))))))</f>
        <v>00</v>
      </c>
      <c r="B1147" s="369">
        <v>26701</v>
      </c>
      <c r="C1147" s="370" t="s">
        <v>1418</v>
      </c>
      <c r="D1147" s="371" t="str">
        <f t="shared" si="34"/>
        <v>0224</v>
      </c>
      <c r="E1147" s="371" t="str">
        <f t="shared" si="35"/>
        <v>10</v>
      </c>
      <c r="F1147" s="372" t="s">
        <v>1419</v>
      </c>
      <c r="G1147" s="373"/>
      <c r="H1147" s="373">
        <v>13</v>
      </c>
      <c r="I1147" s="368">
        <v>3.5</v>
      </c>
      <c r="J1147" s="373">
        <v>12.7</v>
      </c>
      <c r="K1147" s="368">
        <v>3.7</v>
      </c>
      <c r="L1147" s="368" t="s">
        <v>666</v>
      </c>
      <c r="M1147" s="368"/>
      <c r="O1147" s="454"/>
    </row>
    <row r="1148" spans="1:15" s="482" customFormat="1" ht="12" customHeight="1" x14ac:dyDescent="0.2">
      <c r="A1148" s="368" t="str">
        <f>IF(OR(E1148="00",E1148=""),"",IF(OR(C1148="3011.10",C1148="3012.10",C1148="3013.10"),"05",IF(OR(C1148="3008.10",C1148="3008.11"),"00",IF(C1148="3003.10","07",IF(OR(G1148="DBFH",G1148="DBFH - BG"),"10",IF(G1148="Hochschule Dual","25",IF(ISERROR(FIND("BGJ",F1148)),IF(B1148&gt;=99500,VLOOKUP(B1148,Maske!$I$23:$J$79,2,FALSE),VLOOKUP($E1148,Maske!$I$19:$J$23,2,FALSE)),"06")))))))</f>
        <v>00</v>
      </c>
      <c r="B1148" s="369">
        <v>26701</v>
      </c>
      <c r="C1148" s="370" t="s">
        <v>1483</v>
      </c>
      <c r="D1148" s="371" t="str">
        <f t="shared" si="34"/>
        <v>0224</v>
      </c>
      <c r="E1148" s="371" t="str">
        <f t="shared" si="35"/>
        <v>11</v>
      </c>
      <c r="F1148" s="375" t="s">
        <v>1419</v>
      </c>
      <c r="G1148" s="373"/>
      <c r="H1148" s="373">
        <v>13</v>
      </c>
      <c r="I1148" s="368">
        <v>3.5</v>
      </c>
      <c r="J1148" s="373">
        <v>12.7</v>
      </c>
      <c r="K1148" s="368">
        <v>3.7</v>
      </c>
      <c r="L1148" s="368" t="s">
        <v>666</v>
      </c>
      <c r="M1148" s="376"/>
      <c r="N1148" s="368"/>
      <c r="O1148" s="481"/>
    </row>
    <row r="1149" spans="1:15" s="482" customFormat="1" ht="12" customHeight="1" x14ac:dyDescent="0.2">
      <c r="A1149" s="368" t="str">
        <f>IF(OR(E1149="00",E1149=""),"",IF(OR(C1149="3011.10",C1149="3012.10",C1149="3013.10"),"05",IF(OR(C1149="3008.10",C1149="3008.11"),"00",IF(C1149="3003.10","07",IF(OR(G1149="DBFH",G1149="DBFH - BG"),"10",IF(G1149="Hochschule Dual","25",IF(ISERROR(FIND("BGJ",F1149)),IF(B1149&gt;=99500,VLOOKUP(B1149,Maske!$I$23:$J$79,2,FALSE),VLOOKUP($E1149,Maske!$I$19:$J$23,2,FALSE)),"06")))))))</f>
        <v>00</v>
      </c>
      <c r="B1149" s="369">
        <v>26701</v>
      </c>
      <c r="C1149" s="370" t="s">
        <v>1512</v>
      </c>
      <c r="D1149" s="371" t="str">
        <f t="shared" si="34"/>
        <v>0224</v>
      </c>
      <c r="E1149" s="371" t="str">
        <f t="shared" si="35"/>
        <v>12</v>
      </c>
      <c r="F1149" s="375" t="s">
        <v>1419</v>
      </c>
      <c r="G1149" s="373"/>
      <c r="H1149" s="373">
        <v>9</v>
      </c>
      <c r="I1149" s="368">
        <v>2.2000000000000002</v>
      </c>
      <c r="J1149" s="373">
        <v>12.7</v>
      </c>
      <c r="K1149" s="368">
        <v>3</v>
      </c>
      <c r="L1149" s="368" t="s">
        <v>666</v>
      </c>
      <c r="M1149" s="376"/>
      <c r="N1149" s="368"/>
      <c r="O1149" s="481"/>
    </row>
    <row r="1150" spans="1:15" s="482" customFormat="1" ht="13.15" customHeight="1" x14ac:dyDescent="0.2">
      <c r="A1150" s="368" t="str">
        <f>IF(OR(E1150="00",E1150=""),"",IF(OR(C1150="3011.10",C1150="3012.10",C1150="3013.10"),"05",IF(OR(C1150="3008.10",C1150="3008.11"),"00",IF(C1150="3003.10","07",IF(OR(G1150="DBFH",G1150="DBFH - BG"),"10",IF(G1150="Hochschule Dual","25",IF(ISERROR(FIND("BGJ",F1150)),IF(B1150&gt;=99500,VLOOKUP(B1150,Maske!$I$23:$J$79,2,FALSE),VLOOKUP($E1150,Maske!$I$19:$J$23,2,FALSE)),"06")))))))</f>
        <v>00</v>
      </c>
      <c r="B1150" s="369">
        <v>26701</v>
      </c>
      <c r="C1150" s="370" t="s">
        <v>526</v>
      </c>
      <c r="D1150" s="371" t="str">
        <f t="shared" si="34"/>
        <v>0224</v>
      </c>
      <c r="E1150" s="371" t="str">
        <f t="shared" si="35"/>
        <v>13</v>
      </c>
      <c r="F1150" s="375" t="s">
        <v>1419</v>
      </c>
      <c r="G1150" s="373"/>
      <c r="H1150" s="373">
        <v>2.4</v>
      </c>
      <c r="I1150" s="368">
        <v>0.5</v>
      </c>
      <c r="J1150" s="373">
        <v>2.1</v>
      </c>
      <c r="K1150" s="368">
        <v>0.7</v>
      </c>
      <c r="L1150" s="368" t="s">
        <v>666</v>
      </c>
      <c r="M1150" s="376"/>
      <c r="N1150" s="368"/>
      <c r="O1150" s="481"/>
    </row>
    <row r="1151" spans="1:15" ht="13.15" customHeight="1" x14ac:dyDescent="0.2">
      <c r="A1151" s="368" t="str">
        <f>IF(OR(E1151="00",E1151=""),"",IF(OR(C1151="3011.10",C1151="3012.10",C1151="3013.10"),"05",IF(OR(C1151="3008.10",C1151="3008.11"),"00",IF(C1151="3003.10","07",IF(OR(G1151="DBFH",G1151="DBFH - BG"),"10",IF(G1151="Hochschule Dual","25",IF(ISERROR(FIND("BGJ",F1151)),IF(B1151&gt;=99500,VLOOKUP(B1151,Maske!$I$23:$J$79,2,FALSE),VLOOKUP($E1151,Maske!$I$19:$J$23,2,FALSE)),"06")))))))</f>
        <v>00</v>
      </c>
      <c r="B1151" s="369">
        <v>26101</v>
      </c>
      <c r="C1151" s="370" t="s">
        <v>1418</v>
      </c>
      <c r="D1151" s="371" t="str">
        <f t="shared" si="34"/>
        <v>0224</v>
      </c>
      <c r="E1151" s="371" t="str">
        <f t="shared" si="35"/>
        <v>10</v>
      </c>
      <c r="F1151" s="372" t="s">
        <v>679</v>
      </c>
      <c r="G1151" s="373"/>
      <c r="H1151" s="373">
        <v>13</v>
      </c>
      <c r="I1151" s="368">
        <v>3.5</v>
      </c>
      <c r="J1151" s="373">
        <v>12.7</v>
      </c>
      <c r="K1151" s="368">
        <v>3.7</v>
      </c>
      <c r="L1151" s="368" t="s">
        <v>666</v>
      </c>
      <c r="M1151" s="368"/>
      <c r="O1151" s="454"/>
    </row>
    <row r="1152" spans="1:15" ht="12" customHeight="1" x14ac:dyDescent="0.2">
      <c r="A1152" s="368" t="str">
        <f>IF(OR(E1152="00",E1152=""),"",IF(OR(C1152="3011.10",C1152="3012.10",C1152="3013.10"),"05",IF(OR(C1152="3008.10",C1152="3008.11"),"00",IF(C1152="3003.10","07",IF(OR(G1152="DBFH",G1152="DBFH - BG"),"10",IF(G1152="Hochschule Dual","25",IF(ISERROR(FIND("BGJ",F1152)),IF(B1152&gt;=99500,VLOOKUP(B1152,Maske!$I$23:$J$79,2,FALSE),VLOOKUP($E1152,Maske!$I$19:$J$23,2,FALSE)),"06")))))))</f>
        <v>00</v>
      </c>
      <c r="B1152" s="369">
        <v>26101</v>
      </c>
      <c r="C1152" s="370" t="s">
        <v>1484</v>
      </c>
      <c r="D1152" s="371" t="str">
        <f t="shared" si="34"/>
        <v>0227</v>
      </c>
      <c r="E1152" s="371" t="str">
        <f t="shared" si="35"/>
        <v>11</v>
      </c>
      <c r="F1152" s="375" t="s">
        <v>679</v>
      </c>
      <c r="G1152" s="373"/>
      <c r="H1152" s="373">
        <v>13</v>
      </c>
      <c r="I1152" s="368">
        <v>3.5</v>
      </c>
      <c r="J1152" s="373">
        <v>12.7</v>
      </c>
      <c r="K1152" s="368">
        <v>3.7</v>
      </c>
      <c r="L1152" s="368" t="s">
        <v>666</v>
      </c>
      <c r="M1152" s="368"/>
      <c r="O1152" s="454"/>
    </row>
    <row r="1153" spans="1:15" ht="12" customHeight="1" x14ac:dyDescent="0.2">
      <c r="A1153" s="368" t="str">
        <f>IF(OR(E1153="00",E1153=""),"",IF(OR(C1153="3011.10",C1153="3012.10",C1153="3013.10"),"05",IF(OR(C1153="3008.10",C1153="3008.11"),"00",IF(C1153="3003.10","07",IF(OR(G1153="DBFH",G1153="DBFH - BG"),"10",IF(G1153="Hochschule Dual","25",IF(ISERROR(FIND("BGJ",F1153)),IF(B1153&gt;=99500,VLOOKUP(B1153,Maske!$I$23:$J$79,2,FALSE),VLOOKUP($E1153,Maske!$I$19:$J$23,2,FALSE)),"06")))))))</f>
        <v>00</v>
      </c>
      <c r="B1153" s="369">
        <v>26101</v>
      </c>
      <c r="C1153" s="370" t="s">
        <v>1515</v>
      </c>
      <c r="D1153" s="371" t="str">
        <f t="shared" si="34"/>
        <v>0227</v>
      </c>
      <c r="E1153" s="371" t="str">
        <f t="shared" si="35"/>
        <v>12</v>
      </c>
      <c r="F1153" s="375" t="s">
        <v>679</v>
      </c>
      <c r="G1153" s="373"/>
      <c r="H1153" s="373">
        <v>9</v>
      </c>
      <c r="I1153" s="368">
        <v>2.2000000000000002</v>
      </c>
      <c r="J1153" s="373">
        <v>12.7</v>
      </c>
      <c r="K1153" s="368">
        <v>3</v>
      </c>
      <c r="L1153" s="368" t="s">
        <v>666</v>
      </c>
      <c r="M1153" s="368"/>
      <c r="O1153" s="454"/>
    </row>
    <row r="1154" spans="1:15" ht="12" customHeight="1" x14ac:dyDescent="0.2">
      <c r="A1154" s="368" t="str">
        <f>IF(OR(E1154="00",E1154=""),"",IF(OR(C1154="3011.10",C1154="3012.10",C1154="3013.10"),"05",IF(OR(C1154="3008.10",C1154="3008.11"),"00",IF(C1154="3003.10","07",IF(OR(G1154="DBFH",G1154="DBFH - BG"),"10",IF(G1154="Hochschule Dual","25",IF(ISERROR(FIND("BGJ",F1154)),IF(B1154&gt;=99500,VLOOKUP(B1154,Maske!$I$23:$J$79,2,FALSE),VLOOKUP($E1154,Maske!$I$19:$J$23,2,FALSE)),"06")))))))</f>
        <v>00</v>
      </c>
      <c r="B1154" s="369">
        <v>26101</v>
      </c>
      <c r="C1154" s="370" t="s">
        <v>124</v>
      </c>
      <c r="D1154" s="371" t="str">
        <f t="shared" ref="D1154:D1217" si="36">LEFT(C1154,4)</f>
        <v>0227</v>
      </c>
      <c r="E1154" s="371" t="str">
        <f t="shared" ref="E1154:E1217" si="37">MID(C1154,6,2)</f>
        <v>13</v>
      </c>
      <c r="F1154" s="372" t="s">
        <v>679</v>
      </c>
      <c r="G1154" s="373"/>
      <c r="H1154" s="373">
        <v>2.4</v>
      </c>
      <c r="I1154" s="368">
        <v>0.5</v>
      </c>
      <c r="J1154" s="373">
        <v>2.1</v>
      </c>
      <c r="K1154" s="368">
        <v>0.7</v>
      </c>
      <c r="L1154" s="368" t="s">
        <v>666</v>
      </c>
      <c r="M1154" s="368"/>
      <c r="O1154" s="454"/>
    </row>
    <row r="1155" spans="1:15" ht="12" customHeight="1" x14ac:dyDescent="0.2">
      <c r="A1155" s="368" t="str">
        <f>IF(OR(E1155="00",E1155=""),"",IF(OR(C1155="3011.10",C1155="3012.10",C1155="3013.10"),"05",IF(OR(C1155="3008.10",C1155="3008.11"),"00",IF(C1155="3003.10","07",IF(OR(G1155="DBFH",G1155="DBFH - BG"),"10",IF(G1155="Hochschule Dual","25",IF(ISERROR(FIND("BGJ",F1155)),IF(B1155&gt;=99500,VLOOKUP(B1155,Maske!$I$23:$J$79,2,FALSE),VLOOKUP($E1155,Maske!$I$19:$J$23,2,FALSE)),"06")))))))</f>
        <v>00</v>
      </c>
      <c r="B1155" s="369">
        <v>25401</v>
      </c>
      <c r="C1155" s="370" t="s">
        <v>1485</v>
      </c>
      <c r="D1155" s="371" t="str">
        <f t="shared" si="36"/>
        <v>0230</v>
      </c>
      <c r="E1155" s="371" t="str">
        <f t="shared" si="37"/>
        <v>11</v>
      </c>
      <c r="F1155" s="375" t="s">
        <v>1412</v>
      </c>
      <c r="G1155" s="373"/>
      <c r="H1155" s="373">
        <v>13</v>
      </c>
      <c r="I1155" s="368">
        <v>3.5</v>
      </c>
      <c r="J1155" s="373">
        <v>12.7</v>
      </c>
      <c r="K1155" s="368">
        <v>3.7</v>
      </c>
      <c r="L1155" s="368" t="s">
        <v>666</v>
      </c>
      <c r="M1155" s="368"/>
      <c r="O1155" s="454"/>
    </row>
    <row r="1156" spans="1:15" ht="12" customHeight="1" x14ac:dyDescent="0.2">
      <c r="A1156" s="368" t="str">
        <f>IF(OR(E1156="00",E1156=""),"",IF(OR(C1156="3011.10",C1156="3012.10",C1156="3013.10"),"05",IF(OR(C1156="3008.10",C1156="3008.11"),"00",IF(C1156="3003.10","07",IF(OR(G1156="DBFH",G1156="DBFH - BG"),"10",IF(G1156="Hochschule Dual","25",IF(ISERROR(FIND("BGJ",F1156)),IF(B1156&gt;=99500,VLOOKUP(B1156,Maske!$I$23:$J$79,2,FALSE),VLOOKUP($E1156,Maske!$I$19:$J$23,2,FALSE)),"06")))))))</f>
        <v>00</v>
      </c>
      <c r="B1156" s="369">
        <v>25401</v>
      </c>
      <c r="C1156" s="370" t="s">
        <v>1516</v>
      </c>
      <c r="D1156" s="371" t="str">
        <f t="shared" si="36"/>
        <v>0230</v>
      </c>
      <c r="E1156" s="371" t="str">
        <f t="shared" si="37"/>
        <v>12</v>
      </c>
      <c r="F1156" s="375" t="s">
        <v>1412</v>
      </c>
      <c r="G1156" s="373"/>
      <c r="H1156" s="373">
        <v>9</v>
      </c>
      <c r="I1156" s="368">
        <v>2.2000000000000002</v>
      </c>
      <c r="J1156" s="373">
        <v>12.7</v>
      </c>
      <c r="K1156" s="368">
        <v>3</v>
      </c>
      <c r="L1156" s="368" t="s">
        <v>666</v>
      </c>
      <c r="M1156" s="368"/>
      <c r="O1156" s="454"/>
    </row>
    <row r="1157" spans="1:15" ht="12" customHeight="1" x14ac:dyDescent="0.2">
      <c r="A1157" s="368" t="str">
        <f>IF(OR(E1157="00",E1157=""),"",IF(OR(C1157="3011.10",C1157="3012.10",C1157="3013.10"),"05",IF(OR(C1157="3008.10",C1157="3008.11"),"00",IF(C1157="3003.10","07",IF(OR(G1157="DBFH",G1157="DBFH - BG"),"10",IF(G1157="Hochschule Dual","25",IF(ISERROR(FIND("BGJ",F1157)),IF(B1157&gt;=99500,VLOOKUP(B1157,Maske!$I$23:$J$79,2,FALSE),VLOOKUP($E1157,Maske!$I$19:$J$23,2,FALSE)),"06")))))))</f>
        <v>00</v>
      </c>
      <c r="B1157" s="369">
        <v>25401</v>
      </c>
      <c r="C1157" s="370" t="s">
        <v>125</v>
      </c>
      <c r="D1157" s="371" t="str">
        <f t="shared" si="36"/>
        <v>0230</v>
      </c>
      <c r="E1157" s="371" t="str">
        <f t="shared" si="37"/>
        <v>13</v>
      </c>
      <c r="F1157" s="375" t="s">
        <v>1412</v>
      </c>
      <c r="G1157" s="373"/>
      <c r="H1157" s="373">
        <v>2.4</v>
      </c>
      <c r="I1157" s="368">
        <v>0.5</v>
      </c>
      <c r="J1157" s="373">
        <v>2.1</v>
      </c>
      <c r="K1157" s="368">
        <v>0.7</v>
      </c>
      <c r="L1157" s="368" t="s">
        <v>666</v>
      </c>
      <c r="M1157" s="368"/>
      <c r="O1157" s="454"/>
    </row>
    <row r="1158" spans="1:15" ht="12" customHeight="1" x14ac:dyDescent="0.2">
      <c r="A1158" s="368" t="str">
        <f>IF(OR(E1158="00",E1158=""),"",IF(OR(C1158="3011.10",C1158="3012.10",C1158="3013.10"),"05",IF(OR(C1158="3008.10",C1158="3008.11"),"00",IF(C1158="3003.10","07",IF(OR(G1158="DBFH",G1158="DBFH - BG"),"10",IF(G1158="Hochschule Dual","25",IF(ISERROR(FIND("BGJ",F1158)),IF(B1158&gt;=99500,VLOOKUP(B1158,Maske!$I$23:$J$79,2,FALSE),VLOOKUP($E1158,Maske!$I$19:$J$23,2,FALSE)),"06")))))))</f>
        <v>00</v>
      </c>
      <c r="B1158" s="369">
        <v>25402</v>
      </c>
      <c r="C1158" s="370" t="s">
        <v>1485</v>
      </c>
      <c r="D1158" s="371" t="str">
        <f t="shared" si="36"/>
        <v>0230</v>
      </c>
      <c r="E1158" s="371" t="str">
        <f t="shared" si="37"/>
        <v>11</v>
      </c>
      <c r="F1158" s="375" t="s">
        <v>1413</v>
      </c>
      <c r="G1158" s="373"/>
      <c r="H1158" s="373">
        <v>13</v>
      </c>
      <c r="I1158" s="368">
        <v>3.5</v>
      </c>
      <c r="J1158" s="373">
        <v>12.7</v>
      </c>
      <c r="K1158" s="368">
        <v>3.7</v>
      </c>
      <c r="L1158" s="368" t="s">
        <v>666</v>
      </c>
      <c r="M1158" s="368"/>
      <c r="O1158" s="454"/>
    </row>
    <row r="1159" spans="1:15" ht="12" customHeight="1" x14ac:dyDescent="0.2">
      <c r="A1159" s="368" t="str">
        <f>IF(OR(E1159="00",E1159=""),"",IF(OR(C1159="3011.10",C1159="3012.10",C1159="3013.10"),"05",IF(OR(C1159="3008.10",C1159="3008.11"),"00",IF(C1159="3003.10","07",IF(OR(G1159="DBFH",G1159="DBFH - BG"),"10",IF(G1159="Hochschule Dual","25",IF(ISERROR(FIND("BGJ",F1159)),IF(B1159&gt;=99500,VLOOKUP(B1159,Maske!$I$23:$J$79,2,FALSE),VLOOKUP($E1159,Maske!$I$19:$J$23,2,FALSE)),"06")))))))</f>
        <v>00</v>
      </c>
      <c r="B1159" s="369">
        <v>25406</v>
      </c>
      <c r="C1159" s="370" t="s">
        <v>1485</v>
      </c>
      <c r="D1159" s="371" t="str">
        <f t="shared" si="36"/>
        <v>0230</v>
      </c>
      <c r="E1159" s="371" t="str">
        <f t="shared" si="37"/>
        <v>11</v>
      </c>
      <c r="F1159" s="375" t="s">
        <v>1298</v>
      </c>
      <c r="G1159" s="373"/>
      <c r="H1159" s="373">
        <v>13</v>
      </c>
      <c r="I1159" s="368">
        <v>3.5</v>
      </c>
      <c r="J1159" s="373">
        <v>12.7</v>
      </c>
      <c r="K1159" s="368">
        <v>3.7</v>
      </c>
      <c r="L1159" s="368" t="s">
        <v>666</v>
      </c>
      <c r="M1159" s="368"/>
      <c r="O1159" s="454"/>
    </row>
    <row r="1160" spans="1:15" s="217" customFormat="1" ht="12" customHeight="1" x14ac:dyDescent="0.2">
      <c r="A1160" s="368" t="str">
        <f>IF(OR(E1160="00",E1160=""),"",IF(OR(C1160="3011.10",C1160="3012.10",C1160="3013.10"),"05",IF(OR(C1160="3008.10",C1160="3008.11"),"00",IF(C1160="3003.10","07",IF(OR(G1160="DBFH",G1160="DBFH - BG"),"10",IF(G1160="Hochschule Dual","25",IF(ISERROR(FIND("BGJ",F1160)),IF(B1160&gt;=99500,VLOOKUP(B1160,Maske!$I$23:$J$79,2,FALSE),VLOOKUP($E1160,Maske!$I$19:$J$23,2,FALSE)),"06")))))))</f>
        <v>00</v>
      </c>
      <c r="B1160" s="369">
        <v>25402</v>
      </c>
      <c r="C1160" s="370" t="s">
        <v>99</v>
      </c>
      <c r="D1160" s="371" t="str">
        <f t="shared" si="36"/>
        <v>0231</v>
      </c>
      <c r="E1160" s="371" t="str">
        <f t="shared" si="37"/>
        <v>12</v>
      </c>
      <c r="F1160" s="375" t="s">
        <v>1413</v>
      </c>
      <c r="G1160" s="373"/>
      <c r="H1160" s="373">
        <v>9</v>
      </c>
      <c r="I1160" s="368">
        <v>2.2000000000000002</v>
      </c>
      <c r="J1160" s="373">
        <v>12.7</v>
      </c>
      <c r="K1160" s="368">
        <v>3</v>
      </c>
      <c r="L1160" s="368" t="s">
        <v>666</v>
      </c>
      <c r="M1160" s="368"/>
      <c r="N1160" s="368"/>
      <c r="O1160" s="459"/>
    </row>
    <row r="1161" spans="1:15" ht="10.5" customHeight="1" x14ac:dyDescent="0.2">
      <c r="A1161" s="368" t="str">
        <f>IF(OR(E1161="00",E1161=""),"",IF(OR(C1161="3011.10",C1161="3012.10",C1161="3013.10"),"05",IF(OR(C1161="3008.10",C1161="3008.11"),"00",IF(C1161="3003.10","07",IF(OR(G1161="DBFH",G1161="DBFH - BG"),"10",IF(G1161="Hochschule Dual","25",IF(ISERROR(FIND("BGJ",F1161)),IF(B1161&gt;=99500,VLOOKUP(B1161,Maske!$I$23:$J$79,2,FALSE),VLOOKUP($E1161,Maske!$I$19:$J$23,2,FALSE)),"06")))))))</f>
        <v>00</v>
      </c>
      <c r="B1161" s="369">
        <v>25402</v>
      </c>
      <c r="C1161" s="370" t="s">
        <v>126</v>
      </c>
      <c r="D1161" s="371" t="str">
        <f t="shared" si="36"/>
        <v>0231</v>
      </c>
      <c r="E1161" s="371" t="str">
        <f t="shared" si="37"/>
        <v>13</v>
      </c>
      <c r="F1161" s="375" t="s">
        <v>1413</v>
      </c>
      <c r="G1161" s="373"/>
      <c r="H1161" s="373">
        <v>2.4</v>
      </c>
      <c r="I1161" s="368">
        <v>0.5</v>
      </c>
      <c r="J1161" s="373">
        <v>2.1</v>
      </c>
      <c r="K1161" s="368">
        <v>0.7</v>
      </c>
      <c r="L1161" s="368" t="s">
        <v>666</v>
      </c>
      <c r="M1161" s="368"/>
      <c r="O1161" s="454"/>
    </row>
    <row r="1162" spans="1:15" ht="12" customHeight="1" x14ac:dyDescent="0.2">
      <c r="A1162" s="368" t="str">
        <f>IF(OR(E1162="00",E1162=""),"",IF(OR(C1162="3011.10",C1162="3012.10",C1162="3013.10"),"05",IF(OR(C1162="3008.10",C1162="3008.11"),"00",IF(C1162="3003.10","07",IF(OR(G1162="DBFH",G1162="DBFH - BG"),"10",IF(G1162="Hochschule Dual","25",IF(ISERROR(FIND("BGJ",F1162)),IF(B1162&gt;=99500,VLOOKUP(B1162,Maske!$I$23:$J$79,2,FALSE),VLOOKUP($E1162,Maske!$I$19:$J$23,2,FALSE)),"06")))))))</f>
        <v>00</v>
      </c>
      <c r="B1162" s="369">
        <v>25406</v>
      </c>
      <c r="C1162" s="370" t="s">
        <v>100</v>
      </c>
      <c r="D1162" s="371" t="str">
        <f t="shared" si="36"/>
        <v>0232</v>
      </c>
      <c r="E1162" s="371" t="str">
        <f t="shared" si="37"/>
        <v>12</v>
      </c>
      <c r="F1162" s="375" t="s">
        <v>1298</v>
      </c>
      <c r="G1162" s="373"/>
      <c r="H1162" s="373">
        <v>9</v>
      </c>
      <c r="I1162" s="368">
        <v>2.2000000000000002</v>
      </c>
      <c r="J1162" s="373">
        <v>12.7</v>
      </c>
      <c r="K1162" s="368">
        <v>3</v>
      </c>
      <c r="L1162" s="368" t="s">
        <v>666</v>
      </c>
      <c r="M1162" s="368"/>
      <c r="O1162" s="454"/>
    </row>
    <row r="1163" spans="1:15" ht="12" customHeight="1" x14ac:dyDescent="0.2">
      <c r="A1163" s="368" t="str">
        <f>IF(OR(E1163="00",E1163=""),"",IF(OR(C1163="3011.10",C1163="3012.10",C1163="3013.10"),"05",IF(OR(C1163="3008.10",C1163="3008.11"),"00",IF(C1163="3003.10","07",IF(OR(G1163="DBFH",G1163="DBFH - BG"),"10",IF(G1163="Hochschule Dual","25",IF(ISERROR(FIND("BGJ",F1163)),IF(B1163&gt;=99500,VLOOKUP(B1163,Maske!$I$23:$J$79,2,FALSE),VLOOKUP($E1163,Maske!$I$19:$J$23,2,FALSE)),"06")))))))</f>
        <v>00</v>
      </c>
      <c r="B1163" s="369">
        <v>25406</v>
      </c>
      <c r="C1163" s="370" t="s">
        <v>127</v>
      </c>
      <c r="D1163" s="371" t="str">
        <f t="shared" si="36"/>
        <v>0232</v>
      </c>
      <c r="E1163" s="371" t="str">
        <f t="shared" si="37"/>
        <v>13</v>
      </c>
      <c r="F1163" s="375" t="s">
        <v>1298</v>
      </c>
      <c r="G1163" s="373"/>
      <c r="H1163" s="373">
        <v>2.4</v>
      </c>
      <c r="I1163" s="368">
        <v>0.5</v>
      </c>
      <c r="J1163" s="373">
        <v>2.1</v>
      </c>
      <c r="K1163" s="368">
        <v>0.7</v>
      </c>
      <c r="L1163" s="368" t="s">
        <v>666</v>
      </c>
      <c r="M1163" s="368"/>
      <c r="O1163" s="454"/>
    </row>
    <row r="1164" spans="1:15" ht="13.15" customHeight="1" x14ac:dyDescent="0.2">
      <c r="A1164" s="368" t="str">
        <f>IF(OR(E1164="00",E1164=""),"",IF(OR(C1164="3011.10",C1164="3012.10",C1164="3013.10"),"05",IF(OR(C1164="3008.10",C1164="3008.11"),"00",IF(C1164="3003.10","07",IF(OR(G1164="DBFH",G1164="DBFH - BG"),"10",IF(G1164="Hochschule Dual","25",IF(ISERROR(FIND("BGJ",F1164)),IF(B1164&gt;=99500,VLOOKUP(B1164,Maske!$I$23:$J$79,2,FALSE),VLOOKUP($E1164,Maske!$I$19:$J$23,2,FALSE)),"06")))))))</f>
        <v>00</v>
      </c>
      <c r="B1164" s="369">
        <v>25401</v>
      </c>
      <c r="C1164" s="370" t="s">
        <v>1930</v>
      </c>
      <c r="D1164" s="371" t="str">
        <f t="shared" si="36"/>
        <v>0233</v>
      </c>
      <c r="E1164" s="371" t="str">
        <f t="shared" si="37"/>
        <v>11</v>
      </c>
      <c r="F1164" s="372" t="s">
        <v>1412</v>
      </c>
      <c r="G1164" s="373" t="s">
        <v>1929</v>
      </c>
      <c r="H1164" s="373"/>
      <c r="I1164" s="368"/>
      <c r="J1164" s="368">
        <v>12.7</v>
      </c>
      <c r="K1164" s="368">
        <v>3.7</v>
      </c>
      <c r="L1164" s="368" t="s">
        <v>666</v>
      </c>
      <c r="M1164" s="368" t="s">
        <v>1928</v>
      </c>
      <c r="N1164" s="368" t="s">
        <v>1929</v>
      </c>
      <c r="O1164" s="454"/>
    </row>
    <row r="1165" spans="1:15" s="180" customFormat="1" ht="12" customHeight="1" x14ac:dyDescent="0.2">
      <c r="A1165" s="368" t="str">
        <f>IF(OR(E1165="00",E1165=""),"",IF(OR(C1165="3011.10",C1165="3012.10",C1165="3013.10"),"05",IF(OR(C1165="3008.10",C1165="3008.11"),"00",IF(C1165="3003.10","07",IF(OR(G1165="DBFH",G1165="DBFH - BG"),"10",IF(G1165="Hochschule Dual","25",IF(ISERROR(FIND("BGJ",F1165)),IF(B1165&gt;=99500,VLOOKUP(B1165,Maske!$I$23:$J$79,2,FALSE),VLOOKUP($E1165,Maske!$I$19:$J$23,2,FALSE)),"06")))))))</f>
        <v>00</v>
      </c>
      <c r="B1165" s="369">
        <v>25401</v>
      </c>
      <c r="C1165" s="370" t="s">
        <v>2010</v>
      </c>
      <c r="D1165" s="371" t="str">
        <f t="shared" si="36"/>
        <v>0233</v>
      </c>
      <c r="E1165" s="371" t="str">
        <f t="shared" si="37"/>
        <v>12</v>
      </c>
      <c r="F1165" s="372" t="s">
        <v>1412</v>
      </c>
      <c r="G1165" s="373" t="s">
        <v>1929</v>
      </c>
      <c r="H1165" s="373"/>
      <c r="I1165" s="368"/>
      <c r="J1165" s="368">
        <v>12.7</v>
      </c>
      <c r="K1165" s="368">
        <v>3</v>
      </c>
      <c r="L1165" s="368" t="s">
        <v>666</v>
      </c>
      <c r="M1165" s="368" t="s">
        <v>1928</v>
      </c>
      <c r="N1165" s="368" t="s">
        <v>1929</v>
      </c>
      <c r="O1165" s="460"/>
    </row>
    <row r="1166" spans="1:15" s="217" customFormat="1" ht="12" customHeight="1" x14ac:dyDescent="0.2">
      <c r="A1166" s="368" t="str">
        <f>IF(OR(E1166="00",E1166=""),"",IF(OR(C1166="3011.10",C1166="3012.10",C1166="3013.10"),"05",IF(OR(C1166="3008.10",C1166="3008.11"),"00",IF(C1166="3003.10","07",IF(OR(G1166="DBFH",G1166="DBFH - BG"),"10",IF(G1166="Hochschule Dual","25",IF(ISERROR(FIND("BGJ",F1166)),IF(B1166&gt;=99500,VLOOKUP(B1166,Maske!$I$23:$J$79,2,FALSE),VLOOKUP($E1166,Maske!$I$19:$J$23,2,FALSE)),"06")))))))</f>
        <v>00</v>
      </c>
      <c r="B1166" s="369">
        <v>25401</v>
      </c>
      <c r="C1166" s="370" t="s">
        <v>2052</v>
      </c>
      <c r="D1166" s="371" t="str">
        <f t="shared" si="36"/>
        <v>0233</v>
      </c>
      <c r="E1166" s="371" t="str">
        <f t="shared" si="37"/>
        <v>13</v>
      </c>
      <c r="F1166" s="372" t="s">
        <v>1412</v>
      </c>
      <c r="G1166" s="373" t="s">
        <v>1929</v>
      </c>
      <c r="H1166" s="373"/>
      <c r="I1166" s="368"/>
      <c r="J1166" s="368">
        <v>2.1</v>
      </c>
      <c r="K1166" s="368">
        <v>0.7</v>
      </c>
      <c r="L1166" s="368" t="s">
        <v>666</v>
      </c>
      <c r="M1166" s="368" t="s">
        <v>1928</v>
      </c>
      <c r="N1166" s="368" t="s">
        <v>1929</v>
      </c>
      <c r="O1166" s="459"/>
    </row>
    <row r="1167" spans="1:15" s="217" customFormat="1" ht="12" customHeight="1" x14ac:dyDescent="0.2">
      <c r="A1167" s="368" t="str">
        <f>IF(OR(E1167="00",E1167=""),"",IF(OR(C1167="3011.10",C1167="3012.10",C1167="3013.10"),"05",IF(OR(C1167="3008.10",C1167="3008.11"),"00",IF(C1167="3003.10","07",IF(OR(G1167="DBFH",G1167="DBFH - BG"),"10",IF(G1167="Hochschule Dual","25",IF(ISERROR(FIND("BGJ",F1167)),IF(B1167&gt;=99500,VLOOKUP(B1167,Maske!$I$23:$J$79,2,FALSE),VLOOKUP($E1167,Maske!$I$19:$J$23,2,FALSE)),"06")))))))</f>
        <v>00</v>
      </c>
      <c r="B1167" s="369">
        <v>25402</v>
      </c>
      <c r="C1167" s="370" t="s">
        <v>1930</v>
      </c>
      <c r="D1167" s="371" t="str">
        <f t="shared" si="36"/>
        <v>0233</v>
      </c>
      <c r="E1167" s="371" t="str">
        <f t="shared" si="37"/>
        <v>11</v>
      </c>
      <c r="F1167" s="372" t="s">
        <v>1413</v>
      </c>
      <c r="G1167" s="373" t="s">
        <v>1929</v>
      </c>
      <c r="H1167" s="373"/>
      <c r="I1167" s="368"/>
      <c r="J1167" s="368">
        <v>12.7</v>
      </c>
      <c r="K1167" s="368">
        <v>3.7</v>
      </c>
      <c r="L1167" s="368" t="s">
        <v>666</v>
      </c>
      <c r="M1167" s="368" t="s">
        <v>1928</v>
      </c>
      <c r="N1167" s="368" t="s">
        <v>1929</v>
      </c>
      <c r="O1167" s="459"/>
    </row>
    <row r="1168" spans="1:15" s="217" customFormat="1" ht="13.15" customHeight="1" x14ac:dyDescent="0.2">
      <c r="A1168" s="368" t="str">
        <f>IF(OR(E1168="00",E1168=""),"",IF(OR(C1168="3011.10",C1168="3012.10",C1168="3013.10"),"05",IF(OR(C1168="3008.10",C1168="3008.11"),"00",IF(C1168="3003.10","07",IF(OR(G1168="DBFH",G1168="DBFH - BG"),"10",IF(G1168="Hochschule Dual","25",IF(ISERROR(FIND("BGJ",F1168)),IF(B1168&gt;=99500,VLOOKUP(B1168,Maske!$I$23:$J$79,2,FALSE),VLOOKUP($E1168,Maske!$I$19:$J$23,2,FALSE)),"06")))))))</f>
        <v>00</v>
      </c>
      <c r="B1168" s="369">
        <v>25402</v>
      </c>
      <c r="C1168" s="370" t="s">
        <v>2010</v>
      </c>
      <c r="D1168" s="371" t="str">
        <f t="shared" si="36"/>
        <v>0233</v>
      </c>
      <c r="E1168" s="371" t="str">
        <f t="shared" si="37"/>
        <v>12</v>
      </c>
      <c r="F1168" s="372" t="s">
        <v>1413</v>
      </c>
      <c r="G1168" s="373" t="s">
        <v>1929</v>
      </c>
      <c r="H1168" s="373"/>
      <c r="I1168" s="368"/>
      <c r="J1168" s="368">
        <v>12.7</v>
      </c>
      <c r="K1168" s="368">
        <v>3</v>
      </c>
      <c r="L1168" s="368" t="s">
        <v>666</v>
      </c>
      <c r="M1168" s="368" t="s">
        <v>1928</v>
      </c>
      <c r="N1168" s="368" t="s">
        <v>1929</v>
      </c>
      <c r="O1168" s="459"/>
    </row>
    <row r="1169" spans="1:15" s="217" customFormat="1" ht="12" customHeight="1" x14ac:dyDescent="0.2">
      <c r="A1169" s="368" t="str">
        <f>IF(OR(E1169="00",E1169=""),"",IF(OR(C1169="3011.10",C1169="3012.10",C1169="3013.10"),"05",IF(OR(C1169="3008.10",C1169="3008.11"),"00",IF(C1169="3003.10","07",IF(OR(G1169="DBFH",G1169="DBFH - BG"),"10",IF(G1169="Hochschule Dual","25",IF(ISERROR(FIND("BGJ",F1169)),IF(B1169&gt;=99500,VLOOKUP(B1169,Maske!$I$23:$J$79,2,FALSE),VLOOKUP($E1169,Maske!$I$19:$J$23,2,FALSE)),"06")))))))</f>
        <v>00</v>
      </c>
      <c r="B1169" s="369">
        <v>25402</v>
      </c>
      <c r="C1169" s="370" t="s">
        <v>2052</v>
      </c>
      <c r="D1169" s="371" t="str">
        <f t="shared" si="36"/>
        <v>0233</v>
      </c>
      <c r="E1169" s="371" t="str">
        <f t="shared" si="37"/>
        <v>13</v>
      </c>
      <c r="F1169" s="372" t="s">
        <v>1413</v>
      </c>
      <c r="G1169" s="373" t="s">
        <v>1929</v>
      </c>
      <c r="H1169" s="373"/>
      <c r="I1169" s="368"/>
      <c r="J1169" s="368">
        <v>2.1</v>
      </c>
      <c r="K1169" s="368">
        <v>0.7</v>
      </c>
      <c r="L1169" s="368" t="s">
        <v>666</v>
      </c>
      <c r="M1169" s="368" t="s">
        <v>1928</v>
      </c>
      <c r="N1169" s="368" t="s">
        <v>1929</v>
      </c>
      <c r="O1169" s="459"/>
    </row>
    <row r="1170" spans="1:15" s="217" customFormat="1" ht="12" customHeight="1" x14ac:dyDescent="0.2">
      <c r="A1170" s="368" t="str">
        <f>IF(OR(E1170="00",E1170=""),"",IF(OR(C1170="3011.10",C1170="3012.10",C1170="3013.10"),"05",IF(OR(C1170="3008.10",C1170="3008.11"),"00",IF(C1170="3003.10","07",IF(OR(G1170="DBFH",G1170="DBFH - BG"),"10",IF(G1170="Hochschule Dual","25",IF(ISERROR(FIND("BGJ",F1170)),IF(B1170&gt;=99500,VLOOKUP(B1170,Maske!$I$23:$J$79,2,FALSE),VLOOKUP($E1170,Maske!$I$19:$J$23,2,FALSE)),"06")))))))</f>
        <v>00</v>
      </c>
      <c r="B1170" s="369">
        <v>25221</v>
      </c>
      <c r="C1170" s="445" t="s">
        <v>1486</v>
      </c>
      <c r="D1170" s="371" t="str">
        <f t="shared" si="36"/>
        <v>0235</v>
      </c>
      <c r="E1170" s="371" t="str">
        <f t="shared" si="37"/>
        <v>11</v>
      </c>
      <c r="F1170" s="375" t="s">
        <v>668</v>
      </c>
      <c r="G1170" s="373"/>
      <c r="H1170" s="373">
        <v>13</v>
      </c>
      <c r="I1170" s="368">
        <v>3.5</v>
      </c>
      <c r="J1170" s="373">
        <v>12.7</v>
      </c>
      <c r="K1170" s="368">
        <v>3.7</v>
      </c>
      <c r="L1170" s="368" t="s">
        <v>666</v>
      </c>
      <c r="M1170" s="368" t="s">
        <v>669</v>
      </c>
      <c r="N1170" s="368"/>
      <c r="O1170" s="459"/>
    </row>
    <row r="1171" spans="1:15" s="217" customFormat="1" ht="12" customHeight="1" x14ac:dyDescent="0.2">
      <c r="A1171" s="368" t="str">
        <f>IF(OR(E1171="00",E1171=""),"",IF(OR(C1171="3011.10",C1171="3012.10",C1171="3013.10"),"05",IF(OR(C1171="3008.10",C1171="3008.11"),"00",IF(C1171="3003.10","07",IF(OR(G1171="DBFH",G1171="DBFH - BG"),"10",IF(G1171="Hochschule Dual","25",IF(ISERROR(FIND("BGJ",F1171)),IF(B1171&gt;=99500,VLOOKUP(B1171,Maske!$I$23:$J$79,2,FALSE),VLOOKUP($E1171,Maske!$I$19:$J$23,2,FALSE)),"06")))))))</f>
        <v>00</v>
      </c>
      <c r="B1171" s="369">
        <v>25221</v>
      </c>
      <c r="C1171" s="445" t="s">
        <v>101</v>
      </c>
      <c r="D1171" s="371" t="str">
        <f t="shared" si="36"/>
        <v>0235</v>
      </c>
      <c r="E1171" s="371" t="str">
        <f t="shared" si="37"/>
        <v>12</v>
      </c>
      <c r="F1171" s="375" t="s">
        <v>668</v>
      </c>
      <c r="G1171" s="373"/>
      <c r="H1171" s="373">
        <v>9</v>
      </c>
      <c r="I1171" s="368">
        <v>2.2000000000000002</v>
      </c>
      <c r="J1171" s="373">
        <v>12.7</v>
      </c>
      <c r="K1171" s="368">
        <v>3</v>
      </c>
      <c r="L1171" s="368" t="s">
        <v>666</v>
      </c>
      <c r="M1171" s="368" t="s">
        <v>669</v>
      </c>
      <c r="N1171" s="368"/>
      <c r="O1171" s="459"/>
    </row>
    <row r="1172" spans="1:15" s="217" customFormat="1" ht="12" customHeight="1" x14ac:dyDescent="0.2">
      <c r="A1172" s="368" t="str">
        <f>IF(OR(E1172="00",E1172=""),"",IF(OR(C1172="3011.10",C1172="3012.10",C1172="3013.10"),"05",IF(OR(C1172="3008.10",C1172="3008.11"),"00",IF(C1172="3003.10","07",IF(OR(G1172="DBFH",G1172="DBFH - BG"),"10",IF(G1172="Hochschule Dual","25",IF(ISERROR(FIND("BGJ",F1172)),IF(B1172&gt;=99500,VLOOKUP(B1172,Maske!$I$23:$J$79,2,FALSE),VLOOKUP($E1172,Maske!$I$19:$J$23,2,FALSE)),"06")))))))</f>
        <v>00</v>
      </c>
      <c r="B1172" s="369">
        <v>25221</v>
      </c>
      <c r="C1172" s="445" t="s">
        <v>128</v>
      </c>
      <c r="D1172" s="371" t="str">
        <f t="shared" si="36"/>
        <v>0235</v>
      </c>
      <c r="E1172" s="371" t="str">
        <f t="shared" si="37"/>
        <v>13</v>
      </c>
      <c r="F1172" s="372" t="s">
        <v>668</v>
      </c>
      <c r="G1172" s="373"/>
      <c r="H1172" s="373">
        <v>4</v>
      </c>
      <c r="I1172" s="368">
        <v>0.9</v>
      </c>
      <c r="J1172" s="373">
        <v>2.1</v>
      </c>
      <c r="K1172" s="368">
        <v>0.7</v>
      </c>
      <c r="L1172" s="368" t="s">
        <v>666</v>
      </c>
      <c r="M1172" s="368" t="s">
        <v>669</v>
      </c>
      <c r="N1172" s="368"/>
      <c r="O1172" s="459"/>
    </row>
    <row r="1173" spans="1:15" s="217" customFormat="1" ht="12" customHeight="1" x14ac:dyDescent="0.2">
      <c r="A1173" s="368" t="str">
        <f>IF(OR(E1173="00",E1173=""),"",IF(OR(C1173="3011.10",C1173="3012.10",C1173="3013.10"),"05",IF(OR(C1173="3008.10",C1173="3008.11"),"00",IF(C1173="3003.10","07",IF(OR(G1173="DBFH",G1173="DBFH - BG"),"10",IF(G1173="Hochschule Dual","25",IF(ISERROR(FIND("BGJ",F1173)),IF(B1173&gt;=99500,VLOOKUP(B1173,Maske!$I$23:$J$79,2,FALSE),VLOOKUP($E1173,Maske!$I$19:$J$23,2,FALSE)),"06")))))))</f>
        <v>00</v>
      </c>
      <c r="B1173" s="369">
        <v>26201</v>
      </c>
      <c r="C1173" s="370" t="s">
        <v>1221</v>
      </c>
      <c r="D1173" s="371" t="str">
        <f t="shared" si="36"/>
        <v>0240</v>
      </c>
      <c r="E1173" s="371" t="str">
        <f t="shared" si="37"/>
        <v>10</v>
      </c>
      <c r="F1173" s="372" t="s">
        <v>79</v>
      </c>
      <c r="G1173" s="373"/>
      <c r="H1173" s="373">
        <v>13</v>
      </c>
      <c r="I1173" s="368">
        <v>3.5</v>
      </c>
      <c r="J1173" s="373">
        <v>12.7</v>
      </c>
      <c r="K1173" s="368">
        <v>3.7</v>
      </c>
      <c r="L1173" s="368" t="s">
        <v>666</v>
      </c>
      <c r="M1173" s="368"/>
      <c r="N1173" s="368"/>
      <c r="O1173" s="459"/>
    </row>
    <row r="1174" spans="1:15" s="217" customFormat="1" ht="12" customHeight="1" x14ac:dyDescent="0.2">
      <c r="A1174" s="368" t="str">
        <f>IF(OR(E1174="00",E1174=""),"",IF(OR(C1174="3011.10",C1174="3012.10",C1174="3013.10"),"05",IF(OR(C1174="3008.10",C1174="3008.11"),"00",IF(C1174="3003.10","07",IF(OR(G1174="DBFH",G1174="DBFH - BG"),"10",IF(G1174="Hochschule Dual","25",IF(ISERROR(FIND("BGJ",F1174)),IF(B1174&gt;=99500,VLOOKUP(B1174,Maske!$I$23:$J$79,2,FALSE),VLOOKUP($E1174,Maske!$I$19:$J$23,2,FALSE)),"06")))))))</f>
        <v>00</v>
      </c>
      <c r="B1174" s="369">
        <v>26201</v>
      </c>
      <c r="C1174" s="370" t="s">
        <v>1220</v>
      </c>
      <c r="D1174" s="371" t="str">
        <f t="shared" si="36"/>
        <v>0240</v>
      </c>
      <c r="E1174" s="371" t="str">
        <f t="shared" si="37"/>
        <v>11</v>
      </c>
      <c r="F1174" s="372" t="s">
        <v>79</v>
      </c>
      <c r="G1174" s="373"/>
      <c r="H1174" s="373">
        <v>13</v>
      </c>
      <c r="I1174" s="368">
        <v>3.5</v>
      </c>
      <c r="J1174" s="373">
        <v>12.7</v>
      </c>
      <c r="K1174" s="368">
        <v>3.7</v>
      </c>
      <c r="L1174" s="368" t="s">
        <v>666</v>
      </c>
      <c r="M1174" s="368"/>
      <c r="N1174" s="368"/>
      <c r="O1174" s="459"/>
    </row>
    <row r="1175" spans="1:15" s="217" customFormat="1" ht="12" customHeight="1" x14ac:dyDescent="0.2">
      <c r="A1175" s="55" t="str">
        <f>IF(OR(E1175="00",E1175=""),"",IF(OR(C1175="3011.10",C1175="3012.10",C1175="3013.10"),"05",IF(OR(C1175="3008.10",C1175="3008.11"),"00",IF(C1175="3003.10","07",IF(OR(G1175="DBFH",G1175="DBFH - BG"),"10",IF(G1175="Hochschule Dual","25",IF(ISERROR(FIND("BGJ",F1175)),IF(B1175&gt;=99500,VLOOKUP(B1175,Maske!$I$23:$J$79,2,FALSE),VLOOKUP($E1175,Maske!$I$19:$J$23,2,FALSE)),"06")))))))</f>
        <v>00</v>
      </c>
      <c r="B1175" s="35">
        <v>15314</v>
      </c>
      <c r="C1175" s="52" t="s">
        <v>1420</v>
      </c>
      <c r="D1175" s="53" t="str">
        <f t="shared" si="36"/>
        <v>0250</v>
      </c>
      <c r="E1175" s="53" t="str">
        <f t="shared" si="37"/>
        <v>10</v>
      </c>
      <c r="F1175" s="54" t="s">
        <v>2292</v>
      </c>
      <c r="G1175" s="179"/>
      <c r="H1175" s="179"/>
      <c r="I1175" s="55"/>
      <c r="J1175" s="55">
        <v>12.7</v>
      </c>
      <c r="K1175" s="55">
        <v>3.8</v>
      </c>
      <c r="L1175" s="55" t="s">
        <v>666</v>
      </c>
      <c r="M1175" s="55"/>
      <c r="N1175" s="55"/>
      <c r="O1175" s="459"/>
    </row>
    <row r="1176" spans="1:15" s="180" customFormat="1" ht="12" customHeight="1" x14ac:dyDescent="0.2">
      <c r="A1176" s="55" t="str">
        <f>IF(OR(E1176="00",E1176=""),"",IF(OR(C1176="3011.10",C1176="3012.10",C1176="3013.10"),"05",IF(OR(C1176="3008.10",C1176="3008.11"),"00",IF(C1176="3003.10","07",IF(OR(G1176="DBFH",G1176="DBFH - BG"),"10",IF(G1176="Hochschule Dual","25",IF(ISERROR(FIND("BGJ",F1176)),IF(B1176&gt;=99500,VLOOKUP(B1176,Maske!$I$23:$J$79,2,FALSE),VLOOKUP($E1176,Maske!$I$19:$J$23,2,FALSE)),"06")))))))</f>
        <v>00</v>
      </c>
      <c r="B1176" s="35">
        <v>15314</v>
      </c>
      <c r="C1176" s="38" t="s">
        <v>1488</v>
      </c>
      <c r="D1176" s="53" t="str">
        <f t="shared" si="36"/>
        <v>0250</v>
      </c>
      <c r="E1176" s="53" t="str">
        <f t="shared" si="37"/>
        <v>11</v>
      </c>
      <c r="F1176" s="54" t="s">
        <v>2292</v>
      </c>
      <c r="G1176" s="179"/>
      <c r="H1176" s="179"/>
      <c r="I1176" s="55"/>
      <c r="J1176" s="179">
        <v>10.5</v>
      </c>
      <c r="K1176" s="55">
        <v>3</v>
      </c>
      <c r="L1176" s="55" t="s">
        <v>666</v>
      </c>
      <c r="M1176" s="55"/>
      <c r="N1176" s="55"/>
      <c r="O1176" s="460"/>
    </row>
    <row r="1177" spans="1:15" ht="12" customHeight="1" x14ac:dyDescent="0.2">
      <c r="A1177" s="368" t="str">
        <f>IF(OR(E1177="00",E1177=""),"",IF(OR(C1177="3011.10",C1177="3012.10",C1177="3013.10"),"05",IF(OR(C1177="3008.10",C1177="3008.11"),"00",IF(C1177="3003.10","07",IF(OR(G1177="DBFH",G1177="DBFH - BG"),"10",IF(G1177="Hochschule Dual","25",IF(ISERROR(FIND("BGJ",F1177)),IF(B1177&gt;=99500,VLOOKUP(B1177,Maske!$I$23:$J$79,2,FALSE),VLOOKUP($E1177,Maske!$I$19:$J$23,2,FALSE)),"06")))))))</f>
        <v>00</v>
      </c>
      <c r="B1177" s="369">
        <v>15312</v>
      </c>
      <c r="C1177" s="370" t="s">
        <v>1420</v>
      </c>
      <c r="D1177" s="371" t="str">
        <f t="shared" si="36"/>
        <v>0250</v>
      </c>
      <c r="E1177" s="371" t="str">
        <f t="shared" si="37"/>
        <v>10</v>
      </c>
      <c r="F1177" s="372" t="s">
        <v>2290</v>
      </c>
      <c r="G1177" s="373"/>
      <c r="H1177" s="373"/>
      <c r="I1177" s="368"/>
      <c r="J1177" s="373">
        <v>12.7</v>
      </c>
      <c r="K1177" s="368">
        <v>3.8</v>
      </c>
      <c r="L1177" s="368" t="s">
        <v>666</v>
      </c>
      <c r="M1177" s="368"/>
      <c r="O1177" s="454"/>
    </row>
    <row r="1178" spans="1:15" s="217" customFormat="1" ht="12" customHeight="1" x14ac:dyDescent="0.2">
      <c r="A1178" s="55" t="str">
        <f>IF(OR(E1178="00",E1178=""),"",IF(OR(C1178="3011.10",C1178="3012.10",C1178="3013.10"),"05",IF(OR(C1178="3008.10",C1178="3008.11"),"00",IF(C1178="3003.10","07",IF(OR(G1178="DBFH",G1178="DBFH - BG"),"10",IF(G1178="Hochschule Dual","25",IF(ISERROR(FIND("BGJ",F1178)),IF(B1178&gt;=99500,VLOOKUP(B1178,Maske!$I$23:$J$79,2,FALSE),VLOOKUP($E1178,Maske!$I$19:$J$23,2,FALSE)),"06")))))))</f>
        <v>00</v>
      </c>
      <c r="B1178" s="35">
        <v>15312</v>
      </c>
      <c r="C1178" s="52" t="s">
        <v>1488</v>
      </c>
      <c r="D1178" s="53" t="str">
        <f t="shared" si="36"/>
        <v>0250</v>
      </c>
      <c r="E1178" s="53" t="str">
        <f t="shared" si="37"/>
        <v>11</v>
      </c>
      <c r="F1178" s="54" t="s">
        <v>2290</v>
      </c>
      <c r="G1178" s="179"/>
      <c r="H1178" s="179"/>
      <c r="I1178" s="55"/>
      <c r="J1178" s="179">
        <v>10.5</v>
      </c>
      <c r="K1178" s="55">
        <v>3</v>
      </c>
      <c r="L1178" s="55" t="s">
        <v>666</v>
      </c>
      <c r="M1178" s="55"/>
      <c r="N1178" s="55"/>
      <c r="O1178" s="459"/>
    </row>
    <row r="1179" spans="1:15" s="217" customFormat="1" ht="12" customHeight="1" x14ac:dyDescent="0.2">
      <c r="A1179" s="368" t="str">
        <f>IF(OR(E1179="00",E1179=""),"",IF(OR(C1179="3011.10",C1179="3012.10",C1179="3013.10"),"05",IF(OR(C1179="3008.10",C1179="3008.11"),"00",IF(C1179="3003.10","07",IF(OR(G1179="DBFH",G1179="DBFH - BG"),"10",IF(G1179="Hochschule Dual","25",IF(ISERROR(FIND("BGJ",F1179)),IF(B1179&gt;=99500,VLOOKUP(B1179,Maske!$I$23:$J$79,2,FALSE),VLOOKUP($E1179,Maske!$I$19:$J$23,2,FALSE)),"06")))))))</f>
        <v>00</v>
      </c>
      <c r="B1179" s="369">
        <v>15315</v>
      </c>
      <c r="C1179" s="445" t="s">
        <v>1420</v>
      </c>
      <c r="D1179" s="371" t="str">
        <f t="shared" si="36"/>
        <v>0250</v>
      </c>
      <c r="E1179" s="371" t="str">
        <f t="shared" si="37"/>
        <v>10</v>
      </c>
      <c r="F1179" s="372" t="s">
        <v>2293</v>
      </c>
      <c r="G1179" s="373"/>
      <c r="H1179" s="373"/>
      <c r="I1179" s="368"/>
      <c r="J1179" s="373">
        <v>12.7</v>
      </c>
      <c r="K1179" s="368">
        <v>3.8</v>
      </c>
      <c r="L1179" s="368" t="s">
        <v>666</v>
      </c>
      <c r="M1179" s="368"/>
      <c r="N1179" s="368"/>
      <c r="O1179" s="459"/>
    </row>
    <row r="1180" spans="1:15" s="217" customFormat="1" ht="12" customHeight="1" x14ac:dyDescent="0.2">
      <c r="A1180" s="55" t="str">
        <f>IF(OR(E1180="00",E1180=""),"",IF(OR(C1180="3011.10",C1180="3012.10",C1180="3013.10"),"05",IF(OR(C1180="3008.10",C1180="3008.11"),"00",IF(C1180="3003.10","07",IF(OR(G1180="DBFH",G1180="DBFH - BG"),"10",IF(G1180="Hochschule Dual","25",IF(ISERROR(FIND("BGJ",F1180)),IF(B1180&gt;=99500,VLOOKUP(B1180,Maske!$I$23:$J$79,2,FALSE),VLOOKUP($E1180,Maske!$I$19:$J$23,2,FALSE)),"06")))))))</f>
        <v>00</v>
      </c>
      <c r="B1180" s="35">
        <v>15315</v>
      </c>
      <c r="C1180" s="38" t="s">
        <v>1488</v>
      </c>
      <c r="D1180" s="53" t="str">
        <f t="shared" si="36"/>
        <v>0250</v>
      </c>
      <c r="E1180" s="53" t="str">
        <f t="shared" si="37"/>
        <v>11</v>
      </c>
      <c r="F1180" s="54" t="s">
        <v>2293</v>
      </c>
      <c r="G1180" s="179"/>
      <c r="H1180" s="179"/>
      <c r="I1180" s="55"/>
      <c r="J1180" s="179">
        <v>10.5</v>
      </c>
      <c r="K1180" s="55">
        <v>3</v>
      </c>
      <c r="L1180" s="55" t="s">
        <v>666</v>
      </c>
      <c r="M1180" s="55"/>
      <c r="N1180" s="55"/>
      <c r="O1180" s="459"/>
    </row>
    <row r="1181" spans="1:15" s="217" customFormat="1" ht="12" customHeight="1" x14ac:dyDescent="0.2">
      <c r="A1181" s="368" t="str">
        <f>IF(OR(E1181="00",E1181=""),"",IF(OR(C1181="3011.10",C1181="3012.10",C1181="3013.10"),"05",IF(OR(C1181="3008.10",C1181="3008.11"),"00",IF(C1181="3003.10","07",IF(OR(G1181="DBFH",G1181="DBFH - BG"),"10",IF(G1181="Hochschule Dual","25",IF(ISERROR(FIND("BGJ",F1181)),IF(B1181&gt;=99500,VLOOKUP(B1181,Maske!$I$23:$J$79,2,FALSE),VLOOKUP($E1181,Maske!$I$19:$J$23,2,FALSE)),"06")))))))</f>
        <v>00</v>
      </c>
      <c r="B1181" s="369">
        <v>15310</v>
      </c>
      <c r="C1181" s="445" t="s">
        <v>1420</v>
      </c>
      <c r="D1181" s="371" t="str">
        <f t="shared" si="36"/>
        <v>0250</v>
      </c>
      <c r="E1181" s="371" t="str">
        <f t="shared" si="37"/>
        <v>10</v>
      </c>
      <c r="F1181" s="372" t="s">
        <v>2288</v>
      </c>
      <c r="G1181" s="373"/>
      <c r="H1181" s="373"/>
      <c r="I1181" s="368"/>
      <c r="J1181" s="373">
        <v>12.7</v>
      </c>
      <c r="K1181" s="368">
        <v>3.8</v>
      </c>
      <c r="L1181" s="368" t="s">
        <v>666</v>
      </c>
      <c r="M1181" s="368"/>
      <c r="N1181" s="368"/>
      <c r="O1181" s="459"/>
    </row>
    <row r="1182" spans="1:15" s="217" customFormat="1" ht="12" customHeight="1" x14ac:dyDescent="0.2">
      <c r="A1182" s="55" t="str">
        <f>IF(OR(E1182="00",E1182=""),"",IF(OR(C1182="3011.10",C1182="3012.10",C1182="3013.10"),"05",IF(OR(C1182="3008.10",C1182="3008.11"),"00",IF(C1182="3003.10","07",IF(OR(G1182="DBFH",G1182="DBFH - BG"),"10",IF(G1182="Hochschule Dual","25",IF(ISERROR(FIND("BGJ",F1182)),IF(B1182&gt;=99500,VLOOKUP(B1182,Maske!$I$23:$J$79,2,FALSE),VLOOKUP($E1182,Maske!$I$19:$J$23,2,FALSE)),"06")))))))</f>
        <v>00</v>
      </c>
      <c r="B1182" s="35">
        <v>15310</v>
      </c>
      <c r="C1182" s="52" t="s">
        <v>1488</v>
      </c>
      <c r="D1182" s="53" t="str">
        <f t="shared" si="36"/>
        <v>0250</v>
      </c>
      <c r="E1182" s="53" t="str">
        <f t="shared" si="37"/>
        <v>11</v>
      </c>
      <c r="F1182" s="56" t="s">
        <v>2288</v>
      </c>
      <c r="G1182" s="179"/>
      <c r="H1182" s="179"/>
      <c r="I1182" s="55"/>
      <c r="J1182" s="179">
        <v>10.5</v>
      </c>
      <c r="K1182" s="55">
        <v>3</v>
      </c>
      <c r="L1182" s="55" t="s">
        <v>666</v>
      </c>
      <c r="M1182" s="55"/>
      <c r="N1182" s="55"/>
      <c r="O1182" s="459"/>
    </row>
    <row r="1183" spans="1:15" ht="12" customHeight="1" x14ac:dyDescent="0.2">
      <c r="A1183" s="368" t="str">
        <f>IF(OR(E1183="00",E1183=""),"",IF(OR(C1183="3011.10",C1183="3012.10",C1183="3013.10"),"05",IF(OR(C1183="3008.10",C1183="3008.11"),"00",IF(C1183="3003.10","07",IF(OR(G1183="DBFH",G1183="DBFH - BG"),"10",IF(G1183="Hochschule Dual","25",IF(ISERROR(FIND("BGJ",F1183)),IF(B1183&gt;=99500,VLOOKUP(B1183,Maske!$I$23:$J$79,2,FALSE),VLOOKUP($E1183,Maske!$I$19:$J$23,2,FALSE)),"06")))))))</f>
        <v>00</v>
      </c>
      <c r="B1183" s="369">
        <v>15310</v>
      </c>
      <c r="C1183" s="445" t="s">
        <v>102</v>
      </c>
      <c r="D1183" s="371" t="str">
        <f t="shared" si="36"/>
        <v>0250</v>
      </c>
      <c r="E1183" s="371" t="str">
        <f t="shared" si="37"/>
        <v>12</v>
      </c>
      <c r="F1183" s="375" t="s">
        <v>2288</v>
      </c>
      <c r="G1183" s="373"/>
      <c r="H1183" s="373"/>
      <c r="I1183" s="368"/>
      <c r="J1183" s="373">
        <v>10.5</v>
      </c>
      <c r="K1183" s="368">
        <v>3</v>
      </c>
      <c r="L1183" s="368" t="s">
        <v>666</v>
      </c>
      <c r="M1183" s="368"/>
      <c r="O1183" s="454"/>
    </row>
    <row r="1184" spans="1:15" ht="12" customHeight="1" x14ac:dyDescent="0.2">
      <c r="A1184" s="368" t="str">
        <f>IF(OR(E1184="00",E1184=""),"",IF(OR(C1184="3011.10",C1184="3012.10",C1184="3013.10"),"05",IF(OR(C1184="3008.10",C1184="3008.11"),"00",IF(C1184="3003.10","07",IF(OR(G1184="DBFH",G1184="DBFH - BG"),"10",IF(G1184="Hochschule Dual","25",IF(ISERROR(FIND("BGJ",F1184)),IF(B1184&gt;=99500,VLOOKUP(B1184,Maske!$I$23:$J$79,2,FALSE),VLOOKUP($E1184,Maske!$I$19:$J$23,2,FALSE)),"06")))))))</f>
        <v>00</v>
      </c>
      <c r="B1184" s="369">
        <v>15311</v>
      </c>
      <c r="C1184" s="370" t="s">
        <v>1420</v>
      </c>
      <c r="D1184" s="371" t="str">
        <f t="shared" si="36"/>
        <v>0250</v>
      </c>
      <c r="E1184" s="371" t="str">
        <f t="shared" si="37"/>
        <v>10</v>
      </c>
      <c r="F1184" s="372" t="s">
        <v>2289</v>
      </c>
      <c r="G1184" s="373"/>
      <c r="H1184" s="373"/>
      <c r="I1184" s="368"/>
      <c r="J1184" s="373">
        <v>12.7</v>
      </c>
      <c r="K1184" s="368">
        <v>3.8</v>
      </c>
      <c r="L1184" s="368" t="s">
        <v>666</v>
      </c>
      <c r="M1184" s="368"/>
      <c r="O1184" s="454"/>
    </row>
    <row r="1185" spans="1:15" ht="12" customHeight="1" x14ac:dyDescent="0.2">
      <c r="A1185" s="55" t="str">
        <f>IF(OR(E1185="00",E1185=""),"",IF(OR(C1185="3011.10",C1185="3012.10",C1185="3013.10"),"05",IF(OR(C1185="3008.10",C1185="3008.11"),"00",IF(C1185="3003.10","07",IF(OR(G1185="DBFH",G1185="DBFH - BG"),"10",IF(G1185="Hochschule Dual","25",IF(ISERROR(FIND("BGJ",F1185)),IF(B1185&gt;=99500,VLOOKUP(B1185,Maske!$I$23:$J$79,2,FALSE),VLOOKUP($E1185,Maske!$I$19:$J$23,2,FALSE)),"06")))))))</f>
        <v>00</v>
      </c>
      <c r="B1185" s="35">
        <v>15311</v>
      </c>
      <c r="C1185" s="52" t="s">
        <v>1488</v>
      </c>
      <c r="D1185" s="53" t="str">
        <f t="shared" si="36"/>
        <v>0250</v>
      </c>
      <c r="E1185" s="53" t="str">
        <f t="shared" si="37"/>
        <v>11</v>
      </c>
      <c r="F1185" s="56" t="s">
        <v>2289</v>
      </c>
      <c r="G1185" s="179"/>
      <c r="H1185" s="179"/>
      <c r="I1185" s="55"/>
      <c r="J1185" s="179">
        <v>10.5</v>
      </c>
      <c r="K1185" s="55">
        <v>3</v>
      </c>
      <c r="L1185" s="55" t="s">
        <v>666</v>
      </c>
      <c r="M1185" s="55"/>
      <c r="N1185" s="55"/>
      <c r="O1185" s="454"/>
    </row>
    <row r="1186" spans="1:15" ht="12" customHeight="1" x14ac:dyDescent="0.2">
      <c r="A1186" s="368" t="str">
        <f>IF(OR(E1186="00",E1186=""),"",IF(OR(C1186="3011.10",C1186="3012.10",C1186="3013.10"),"05",IF(OR(C1186="3008.10",C1186="3008.11"),"00",IF(C1186="3003.10","07",IF(OR(G1186="DBFH",G1186="DBFH - BG"),"10",IF(G1186="Hochschule Dual","25",IF(ISERROR(FIND("BGJ",F1186)),IF(B1186&gt;=99500,VLOOKUP(B1186,Maske!$I$23:$J$79,2,FALSE),VLOOKUP($E1186,Maske!$I$19:$J$23,2,FALSE)),"06")))))))</f>
        <v>00</v>
      </c>
      <c r="B1186" s="369">
        <v>15316</v>
      </c>
      <c r="C1186" s="445" t="s">
        <v>1420</v>
      </c>
      <c r="D1186" s="371" t="str">
        <f t="shared" si="36"/>
        <v>0250</v>
      </c>
      <c r="E1186" s="371" t="str">
        <f t="shared" si="37"/>
        <v>10</v>
      </c>
      <c r="F1186" s="372" t="s">
        <v>2294</v>
      </c>
      <c r="G1186" s="373"/>
      <c r="H1186" s="373"/>
      <c r="I1186" s="368"/>
      <c r="J1186" s="373">
        <v>12.7</v>
      </c>
      <c r="K1186" s="368">
        <v>3.8</v>
      </c>
      <c r="L1186" s="368" t="s">
        <v>666</v>
      </c>
      <c r="M1186" s="368"/>
      <c r="O1186" s="454"/>
    </row>
    <row r="1187" spans="1:15" ht="12" customHeight="1" x14ac:dyDescent="0.2">
      <c r="A1187" s="55" t="str">
        <f>IF(OR(E1187="00",E1187=""),"",IF(OR(C1187="3011.10",C1187="3012.10",C1187="3013.10"),"05",IF(OR(C1187="3008.10",C1187="3008.11"),"00",IF(C1187="3003.10","07",IF(OR(G1187="DBFH",G1187="DBFH - BG"),"10",IF(G1187="Hochschule Dual","25",IF(ISERROR(FIND("BGJ",F1187)),IF(B1187&gt;=99500,VLOOKUP(B1187,Maske!$I$23:$J$79,2,FALSE),VLOOKUP($E1187,Maske!$I$19:$J$23,2,FALSE)),"06")))))))</f>
        <v>00</v>
      </c>
      <c r="B1187" s="35">
        <v>15316</v>
      </c>
      <c r="C1187" s="38" t="s">
        <v>1488</v>
      </c>
      <c r="D1187" s="53" t="str">
        <f t="shared" si="36"/>
        <v>0250</v>
      </c>
      <c r="E1187" s="53" t="str">
        <f t="shared" si="37"/>
        <v>11</v>
      </c>
      <c r="F1187" s="54" t="s">
        <v>2294</v>
      </c>
      <c r="G1187" s="179"/>
      <c r="H1187" s="179"/>
      <c r="I1187" s="55"/>
      <c r="J1187" s="179">
        <v>10.5</v>
      </c>
      <c r="K1187" s="55">
        <v>3</v>
      </c>
      <c r="L1187" s="55" t="s">
        <v>666</v>
      </c>
      <c r="M1187" s="55"/>
      <c r="N1187" s="55"/>
      <c r="O1187" s="454"/>
    </row>
    <row r="1188" spans="1:15" ht="12" customHeight="1" x14ac:dyDescent="0.2">
      <c r="A1188" s="368" t="str">
        <f>IF(OR(E1188="00",E1188=""),"",IF(OR(C1188="3011.10",C1188="3012.10",C1188="3013.10"),"05",IF(OR(C1188="3008.10",C1188="3008.11"),"00",IF(C1188="3003.10","07",IF(OR(G1188="DBFH",G1188="DBFH - BG"),"10",IF(G1188="Hochschule Dual","25",IF(ISERROR(FIND("BGJ",F1188)),IF(B1188&gt;=99500,VLOOKUP(B1188,Maske!$I$23:$J$79,2,FALSE),VLOOKUP($E1188,Maske!$I$19:$J$23,2,FALSE)),"06")))))))</f>
        <v>00</v>
      </c>
      <c r="B1188" s="369">
        <v>15313</v>
      </c>
      <c r="C1188" s="445" t="s">
        <v>1420</v>
      </c>
      <c r="D1188" s="371" t="str">
        <f t="shared" si="36"/>
        <v>0250</v>
      </c>
      <c r="E1188" s="371" t="str">
        <f t="shared" si="37"/>
        <v>10</v>
      </c>
      <c r="F1188" s="372" t="s">
        <v>2291</v>
      </c>
      <c r="G1188" s="373"/>
      <c r="H1188" s="373"/>
      <c r="I1188" s="368"/>
      <c r="J1188" s="373">
        <v>12.7</v>
      </c>
      <c r="K1188" s="368">
        <v>3.8</v>
      </c>
      <c r="L1188" s="368" t="s">
        <v>666</v>
      </c>
      <c r="M1188" s="368"/>
      <c r="O1188" s="454"/>
    </row>
    <row r="1189" spans="1:15" ht="12" customHeight="1" x14ac:dyDescent="0.2">
      <c r="A1189" s="55" t="str">
        <f>IF(OR(E1189="00",E1189=""),"",IF(OR(C1189="3011.10",C1189="3012.10",C1189="3013.10"),"05",IF(OR(C1189="3008.10",C1189="3008.11"),"00",IF(C1189="3003.10","07",IF(OR(G1189="DBFH",G1189="DBFH - BG"),"10",IF(G1189="Hochschule Dual","25",IF(ISERROR(FIND("BGJ",F1189)),IF(B1189&gt;=99500,VLOOKUP(B1189,Maske!$I$23:$J$79,2,FALSE),VLOOKUP($E1189,Maske!$I$19:$J$23,2,FALSE)),"06")))))))</f>
        <v>00</v>
      </c>
      <c r="B1189" s="35">
        <v>15313</v>
      </c>
      <c r="C1189" s="52" t="s">
        <v>1488</v>
      </c>
      <c r="D1189" s="53" t="str">
        <f t="shared" si="36"/>
        <v>0250</v>
      </c>
      <c r="E1189" s="53" t="str">
        <f t="shared" si="37"/>
        <v>11</v>
      </c>
      <c r="F1189" s="56" t="s">
        <v>2291</v>
      </c>
      <c r="G1189" s="179"/>
      <c r="H1189" s="179"/>
      <c r="I1189" s="55"/>
      <c r="J1189" s="179">
        <v>10.5</v>
      </c>
      <c r="K1189" s="55">
        <v>3</v>
      </c>
      <c r="L1189" s="55" t="s">
        <v>666</v>
      </c>
      <c r="M1189" s="55"/>
      <c r="N1189" s="55"/>
      <c r="O1189" s="454"/>
    </row>
    <row r="1190" spans="1:15" s="217" customFormat="1" ht="12" customHeight="1" x14ac:dyDescent="0.2">
      <c r="A1190" s="368" t="str">
        <f>IF(OR(E1190="00",E1190=""),"",IF(OR(C1190="3011.10",C1190="3012.10",C1190="3013.10"),"05",IF(OR(C1190="3008.10",C1190="3008.11"),"00",IF(C1190="3003.10","07",IF(OR(G1190="DBFH",G1190="DBFH - BG"),"10",IF(G1190="Hochschule Dual","25",IF(ISERROR(FIND("BGJ",F1190)),IF(B1190&gt;=99500,VLOOKUP(B1190,Maske!$I$23:$J$79,2,FALSE),VLOOKUP($E1190,Maske!$I$19:$J$23,2,FALSE)),"06")))))))</f>
        <v>00</v>
      </c>
      <c r="B1190" s="369">
        <v>15301</v>
      </c>
      <c r="C1190" s="370" t="s">
        <v>1420</v>
      </c>
      <c r="D1190" s="371" t="str">
        <f t="shared" si="36"/>
        <v>0250</v>
      </c>
      <c r="E1190" s="371" t="str">
        <f t="shared" si="37"/>
        <v>10</v>
      </c>
      <c r="F1190" s="372" t="s">
        <v>80</v>
      </c>
      <c r="G1190" s="373"/>
      <c r="H1190" s="373"/>
      <c r="I1190" s="368"/>
      <c r="J1190" s="373">
        <v>12.7</v>
      </c>
      <c r="K1190" s="368">
        <v>3.8</v>
      </c>
      <c r="L1190" s="368" t="s">
        <v>666</v>
      </c>
      <c r="M1190" s="368"/>
      <c r="N1190" s="368"/>
      <c r="O1190" s="459"/>
    </row>
    <row r="1191" spans="1:15" s="217" customFormat="1" x14ac:dyDescent="0.2">
      <c r="A1191" s="368" t="str">
        <f>IF(OR(E1191="00",E1191=""),"",IF(OR(C1191="3011.10",C1191="3012.10",C1191="3013.10"),"05",IF(OR(C1191="3008.10",C1191="3008.11"),"00",IF(C1191="3003.10","07",IF(OR(G1191="DBFH",G1191="DBFH - BG"),"10",IF(G1191="Hochschule Dual","25",IF(ISERROR(FIND("BGJ",F1191)),IF(B1191&gt;=99500,VLOOKUP(B1191,Maske!$I$23:$J$79,2,FALSE),VLOOKUP($E1191,Maske!$I$19:$J$23,2,FALSE)),"06")))))))</f>
        <v>00</v>
      </c>
      <c r="B1191" s="369">
        <v>15301</v>
      </c>
      <c r="C1191" s="370" t="s">
        <v>1488</v>
      </c>
      <c r="D1191" s="371" t="str">
        <f t="shared" si="36"/>
        <v>0250</v>
      </c>
      <c r="E1191" s="371" t="str">
        <f t="shared" si="37"/>
        <v>11</v>
      </c>
      <c r="F1191" s="372" t="s">
        <v>80</v>
      </c>
      <c r="G1191" s="373"/>
      <c r="H1191" s="373"/>
      <c r="I1191" s="368"/>
      <c r="J1191" s="373">
        <v>10.5</v>
      </c>
      <c r="K1191" s="368">
        <v>3</v>
      </c>
      <c r="L1191" s="368" t="s">
        <v>666</v>
      </c>
      <c r="M1191" s="368"/>
      <c r="N1191" s="368"/>
      <c r="O1191" s="459"/>
    </row>
    <row r="1192" spans="1:15" s="217" customFormat="1" x14ac:dyDescent="0.2">
      <c r="A1192" s="368" t="str">
        <f>IF(OR(E1192="00",E1192=""),"",IF(OR(C1192="3011.10",C1192="3012.10",C1192="3013.10"),"05",IF(OR(C1192="3008.10",C1192="3008.11"),"00",IF(C1192="3003.10","07",IF(OR(G1192="DBFH",G1192="DBFH - BG"),"10",IF(G1192="Hochschule Dual","25",IF(ISERROR(FIND("BGJ",F1192)),IF(B1192&gt;=99500,VLOOKUP(B1192,Maske!$I$23:$J$79,2,FALSE),VLOOKUP($E1192,Maske!$I$19:$J$23,2,FALSE)),"06")))))))</f>
        <v>00</v>
      </c>
      <c r="B1192" s="369">
        <v>15311</v>
      </c>
      <c r="C1192" s="445" t="s">
        <v>103</v>
      </c>
      <c r="D1192" s="371" t="str">
        <f t="shared" si="36"/>
        <v>0251</v>
      </c>
      <c r="E1192" s="371" t="str">
        <f t="shared" si="37"/>
        <v>12</v>
      </c>
      <c r="F1192" s="375" t="s">
        <v>2289</v>
      </c>
      <c r="G1192" s="373"/>
      <c r="H1192" s="373"/>
      <c r="I1192" s="368"/>
      <c r="J1192" s="373">
        <v>10.5</v>
      </c>
      <c r="K1192" s="368">
        <v>4</v>
      </c>
      <c r="L1192" s="368" t="s">
        <v>666</v>
      </c>
      <c r="M1192" s="368"/>
      <c r="N1192" s="368"/>
      <c r="O1192" s="459"/>
    </row>
    <row r="1193" spans="1:15" x14ac:dyDescent="0.2">
      <c r="A1193" s="368" t="str">
        <f>IF(OR(E1193="00",E1193=""),"",IF(OR(C1193="3011.10",C1193="3012.10",C1193="3013.10"),"05",IF(OR(C1193="3008.10",C1193="3008.11"),"00",IF(C1193="3003.10","07",IF(OR(G1193="DBFH",G1193="DBFH - BG"),"10",IF(G1193="Hochschule Dual","25",IF(ISERROR(FIND("BGJ",F1193)),IF(B1193&gt;=99500,VLOOKUP(B1193,Maske!$I$23:$J$79,2,FALSE),VLOOKUP($E1193,Maske!$I$19:$J$23,2,FALSE)),"06")))))))</f>
        <v>00</v>
      </c>
      <c r="B1193" s="369">
        <v>15313</v>
      </c>
      <c r="C1193" s="445" t="s">
        <v>104</v>
      </c>
      <c r="D1193" s="371" t="str">
        <f t="shared" si="36"/>
        <v>0252</v>
      </c>
      <c r="E1193" s="371" t="str">
        <f t="shared" si="37"/>
        <v>12</v>
      </c>
      <c r="F1193" s="375" t="s">
        <v>2291</v>
      </c>
      <c r="G1193" s="373"/>
      <c r="H1193" s="373"/>
      <c r="I1193" s="368"/>
      <c r="J1193" s="373">
        <v>10.5</v>
      </c>
      <c r="K1193" s="368">
        <v>3</v>
      </c>
      <c r="L1193" s="368" t="s">
        <v>666</v>
      </c>
      <c r="M1193" s="368"/>
      <c r="O1193" s="454"/>
    </row>
    <row r="1194" spans="1:15" x14ac:dyDescent="0.2">
      <c r="A1194" s="368" t="str">
        <f>IF(OR(E1194="00",E1194=""),"",IF(OR(C1194="3011.10",C1194="3012.10",C1194="3013.10"),"05",IF(OR(C1194="3008.10",C1194="3008.11"),"00",IF(C1194="3003.10","07",IF(OR(G1194="DBFH",G1194="DBFH - BG"),"10",IF(G1194="Hochschule Dual","25",IF(ISERROR(FIND("BGJ",F1194)),IF(B1194&gt;=99500,VLOOKUP(B1194,Maske!$I$23:$J$79,2,FALSE),VLOOKUP($E1194,Maske!$I$19:$J$23,2,FALSE)),"06")))))))</f>
        <v>00</v>
      </c>
      <c r="B1194" s="369">
        <v>15316</v>
      </c>
      <c r="C1194" s="445" t="s">
        <v>105</v>
      </c>
      <c r="D1194" s="371" t="str">
        <f t="shared" si="36"/>
        <v>0253</v>
      </c>
      <c r="E1194" s="371" t="str">
        <f t="shared" si="37"/>
        <v>12</v>
      </c>
      <c r="F1194" s="372" t="s">
        <v>2294</v>
      </c>
      <c r="G1194" s="373"/>
      <c r="H1194" s="373"/>
      <c r="I1194" s="368"/>
      <c r="J1194" s="373">
        <v>10.5</v>
      </c>
      <c r="K1194" s="368">
        <v>3</v>
      </c>
      <c r="L1194" s="368" t="s">
        <v>666</v>
      </c>
      <c r="M1194" s="368" t="s">
        <v>1104</v>
      </c>
      <c r="O1194" s="454"/>
    </row>
    <row r="1195" spans="1:15" x14ac:dyDescent="0.2">
      <c r="A1195" s="368" t="str">
        <f>IF(OR(E1195="00",E1195=""),"",IF(OR(C1195="3011.10",C1195="3012.10",C1195="3013.10"),"05",IF(OR(C1195="3008.10",C1195="3008.11"),"00",IF(C1195="3003.10","07",IF(OR(G1195="DBFH",G1195="DBFH - BG"),"10",IF(G1195="Hochschule Dual","25",IF(ISERROR(FIND("BGJ",F1195)),IF(B1195&gt;=99500,VLOOKUP(B1195,Maske!$I$23:$J$79,2,FALSE),VLOOKUP($E1195,Maske!$I$19:$J$23,2,FALSE)),"06")))))))</f>
        <v>00</v>
      </c>
      <c r="B1195" s="369">
        <v>15315</v>
      </c>
      <c r="C1195" s="445" t="s">
        <v>1234</v>
      </c>
      <c r="D1195" s="371" t="str">
        <f t="shared" si="36"/>
        <v>0254</v>
      </c>
      <c r="E1195" s="371" t="str">
        <f t="shared" si="37"/>
        <v>12</v>
      </c>
      <c r="F1195" s="372" t="s">
        <v>2293</v>
      </c>
      <c r="G1195" s="373"/>
      <c r="H1195" s="373"/>
      <c r="I1195" s="368"/>
      <c r="J1195" s="373">
        <v>10.5</v>
      </c>
      <c r="K1195" s="368">
        <v>4</v>
      </c>
      <c r="L1195" s="368" t="s">
        <v>666</v>
      </c>
      <c r="M1195" s="368" t="s">
        <v>1424</v>
      </c>
      <c r="O1195" s="454"/>
    </row>
    <row r="1196" spans="1:15" x14ac:dyDescent="0.2">
      <c r="A1196" s="368" t="str">
        <f>IF(OR(E1196="00",E1196=""),"",IF(OR(C1196="3011.10",C1196="3012.10",C1196="3013.10"),"05",IF(OR(C1196="3008.10",C1196="3008.11"),"00",IF(C1196="3003.10","07",IF(OR(G1196="DBFH",G1196="DBFH - BG"),"10",IF(G1196="Hochschule Dual","25",IF(ISERROR(FIND("BGJ",F1196)),IF(B1196&gt;=99500,VLOOKUP(B1196,Maske!$I$23:$J$79,2,FALSE),VLOOKUP($E1196,Maske!$I$19:$J$23,2,FALSE)),"06")))))))</f>
        <v>00</v>
      </c>
      <c r="B1196" s="369">
        <v>15312</v>
      </c>
      <c r="C1196" s="445" t="s">
        <v>1105</v>
      </c>
      <c r="D1196" s="371" t="str">
        <f t="shared" si="36"/>
        <v>0255</v>
      </c>
      <c r="E1196" s="371" t="str">
        <f t="shared" si="37"/>
        <v>12</v>
      </c>
      <c r="F1196" s="372" t="s">
        <v>2290</v>
      </c>
      <c r="G1196" s="373"/>
      <c r="H1196" s="373"/>
      <c r="I1196" s="368"/>
      <c r="J1196" s="373">
        <v>10.5</v>
      </c>
      <c r="K1196" s="368">
        <v>4</v>
      </c>
      <c r="L1196" s="368" t="s">
        <v>666</v>
      </c>
      <c r="M1196" s="368"/>
      <c r="O1196" s="454"/>
    </row>
    <row r="1197" spans="1:15" x14ac:dyDescent="0.2">
      <c r="A1197" s="368" t="str">
        <f>IF(OR(E1197="00",E1197=""),"",IF(OR(C1197="3011.10",C1197="3012.10",C1197="3013.10"),"05",IF(OR(C1197="3008.10",C1197="3008.11"),"00",IF(C1197="3003.10","07",IF(OR(G1197="DBFH",G1197="DBFH - BG"),"10",IF(G1197="Hochschule Dual","25",IF(ISERROR(FIND("BGJ",F1197)),IF(B1197&gt;=99500,VLOOKUP(B1197,Maske!$I$23:$J$79,2,FALSE),VLOOKUP($E1197,Maske!$I$19:$J$23,2,FALSE)),"06")))))))</f>
        <v>00</v>
      </c>
      <c r="B1197" s="369">
        <v>15311</v>
      </c>
      <c r="C1197" s="445" t="s">
        <v>1105</v>
      </c>
      <c r="D1197" s="371" t="str">
        <f t="shared" si="36"/>
        <v>0255</v>
      </c>
      <c r="E1197" s="371" t="str">
        <f t="shared" si="37"/>
        <v>12</v>
      </c>
      <c r="F1197" s="375" t="s">
        <v>2289</v>
      </c>
      <c r="G1197" s="373"/>
      <c r="H1197" s="373"/>
      <c r="I1197" s="368"/>
      <c r="J1197" s="373">
        <v>10.5</v>
      </c>
      <c r="K1197" s="368">
        <v>4</v>
      </c>
      <c r="L1197" s="368" t="s">
        <v>666</v>
      </c>
      <c r="M1197" s="368"/>
      <c r="O1197" s="454"/>
    </row>
    <row r="1198" spans="1:15" x14ac:dyDescent="0.2">
      <c r="A1198" s="368" t="str">
        <f>IF(OR(E1198="00",E1198=""),"",IF(OR(C1198="3011.10",C1198="3012.10",C1198="3013.10"),"05",IF(OR(C1198="3008.10",C1198="3008.11"),"00",IF(C1198="3003.10","07",IF(OR(G1198="DBFH",G1198="DBFH - BG"),"10",IF(G1198="Hochschule Dual","25",IF(ISERROR(FIND("BGJ",F1198)),IF(B1198&gt;=99500,VLOOKUP(B1198,Maske!$I$23:$J$79,2,FALSE),VLOOKUP($E1198,Maske!$I$19:$J$23,2,FALSE)),"06")))))))</f>
        <v>00</v>
      </c>
      <c r="B1198" s="369">
        <v>15314</v>
      </c>
      <c r="C1198" s="445" t="s">
        <v>1235</v>
      </c>
      <c r="D1198" s="371" t="str">
        <f t="shared" si="36"/>
        <v>0256</v>
      </c>
      <c r="E1198" s="371" t="str">
        <f t="shared" si="37"/>
        <v>12</v>
      </c>
      <c r="F1198" s="372" t="s">
        <v>2292</v>
      </c>
      <c r="G1198" s="373"/>
      <c r="H1198" s="373"/>
      <c r="I1198" s="368"/>
      <c r="J1198" s="373">
        <v>10.5</v>
      </c>
      <c r="K1198" s="368">
        <v>4</v>
      </c>
      <c r="L1198" s="368" t="s">
        <v>666</v>
      </c>
      <c r="M1198" s="368" t="s">
        <v>1424</v>
      </c>
      <c r="N1198" s="375" t="s">
        <v>1821</v>
      </c>
      <c r="O1198" s="454"/>
    </row>
    <row r="1199" spans="1:15" x14ac:dyDescent="0.2">
      <c r="A1199" s="368" t="str">
        <f>IF(OR(E1199="00",E1199=""),"",IF(OR(C1199="3011.10",C1199="3012.10",C1199="3013.10"),"05",IF(OR(C1199="3008.10",C1199="3008.11"),"00",IF(C1199="3003.10","07",IF(OR(G1199="DBFH",G1199="DBFH - BG"),"10",IF(G1199="Hochschule Dual","25",IF(ISERROR(FIND("BGJ",F1199)),IF(B1199&gt;=99500,VLOOKUP(B1199,Maske!$I$23:$J$79,2,FALSE),VLOOKUP($E1199,Maske!$I$19:$J$23,2,FALSE)),"06")))))))</f>
        <v>00</v>
      </c>
      <c r="B1199" s="369">
        <v>15315</v>
      </c>
      <c r="C1199" s="445" t="s">
        <v>1235</v>
      </c>
      <c r="D1199" s="371" t="str">
        <f t="shared" si="36"/>
        <v>0256</v>
      </c>
      <c r="E1199" s="371" t="str">
        <f t="shared" si="37"/>
        <v>12</v>
      </c>
      <c r="F1199" s="372" t="s">
        <v>2293</v>
      </c>
      <c r="G1199" s="373"/>
      <c r="H1199" s="373"/>
      <c r="I1199" s="368"/>
      <c r="J1199" s="373">
        <v>10.5</v>
      </c>
      <c r="K1199" s="368">
        <v>4</v>
      </c>
      <c r="L1199" s="368" t="s">
        <v>666</v>
      </c>
      <c r="M1199" s="368" t="s">
        <v>1424</v>
      </c>
      <c r="N1199" s="375" t="s">
        <v>1821</v>
      </c>
      <c r="O1199" s="454"/>
    </row>
    <row r="1200" spans="1:15" ht="12" customHeight="1" x14ac:dyDescent="0.2">
      <c r="A1200" s="368" t="str">
        <f>IF(OR(E1200="00",E1200=""),"",IF(OR(C1200="3011.10",C1200="3012.10",C1200="3013.10"),"05",IF(OR(C1200="3008.10",C1200="3008.11"),"00",IF(C1200="3003.10","07",IF(OR(G1200="DBFH",G1200="DBFH - BG"),"10",IF(G1200="Hochschule Dual","25",IF(ISERROR(FIND("BGJ",F1200)),IF(B1200&gt;=99500,VLOOKUP(B1200,Maske!$I$23:$J$79,2,FALSE),VLOOKUP($E1200,Maske!$I$19:$J$23,2,FALSE)),"06")))))))</f>
        <v>00</v>
      </c>
      <c r="B1200" s="369">
        <v>50661</v>
      </c>
      <c r="C1200" s="370" t="s">
        <v>2045</v>
      </c>
      <c r="D1200" s="371" t="str">
        <f t="shared" si="36"/>
        <v>0257</v>
      </c>
      <c r="E1200" s="371" t="str">
        <f t="shared" si="37"/>
        <v>10</v>
      </c>
      <c r="F1200" s="372" t="s">
        <v>1243</v>
      </c>
      <c r="G1200" s="373" t="s">
        <v>1951</v>
      </c>
      <c r="H1200" s="373"/>
      <c r="I1200" s="368"/>
      <c r="J1200" s="368">
        <v>12.7</v>
      </c>
      <c r="K1200" s="368">
        <v>6.7</v>
      </c>
      <c r="L1200" s="368" t="s">
        <v>666</v>
      </c>
      <c r="M1200" s="368" t="s">
        <v>1858</v>
      </c>
      <c r="N1200" s="368" t="s">
        <v>1998</v>
      </c>
      <c r="O1200" s="454"/>
    </row>
    <row r="1201" spans="1:15" ht="12" customHeight="1" x14ac:dyDescent="0.2">
      <c r="A1201" s="368" t="str">
        <f>IF(OR(E1201="00",E1201=""),"",IF(OR(C1201="3011.10",C1201="3012.10",C1201="3013.10"),"05",IF(OR(C1201="3008.10",C1201="3008.11"),"00",IF(C1201="3003.10","07",IF(OR(G1201="DBFH",G1201="DBFH - BG"),"10",IF(G1201="Hochschule Dual","25",IF(ISERROR(FIND("BGJ",F1201)),IF(B1201&gt;=99500,VLOOKUP(B1201,Maske!$I$23:$J$79,2,FALSE),VLOOKUP($E1201,Maske!$I$19:$J$23,2,FALSE)),"06")))))))</f>
        <v>00</v>
      </c>
      <c r="B1201" s="369">
        <v>26612</v>
      </c>
      <c r="C1201" s="370" t="s">
        <v>1425</v>
      </c>
      <c r="D1201" s="371" t="str">
        <f t="shared" si="36"/>
        <v>0264</v>
      </c>
      <c r="E1201" s="371" t="str">
        <f t="shared" si="37"/>
        <v>10</v>
      </c>
      <c r="F1201" s="372" t="s">
        <v>1599</v>
      </c>
      <c r="G1201" s="373"/>
      <c r="H1201" s="373"/>
      <c r="I1201" s="368"/>
      <c r="J1201" s="373">
        <v>12.7</v>
      </c>
      <c r="K1201" s="368">
        <v>3.7</v>
      </c>
      <c r="L1201" s="368" t="s">
        <v>666</v>
      </c>
      <c r="M1201" s="368" t="s">
        <v>908</v>
      </c>
      <c r="O1201" s="454"/>
    </row>
    <row r="1202" spans="1:15" ht="12" customHeight="1" x14ac:dyDescent="0.2">
      <c r="A1202" s="368" t="str">
        <f>IF(OR(E1202="00",E1202=""),"",IF(OR(C1202="3011.10",C1202="3012.10",C1202="3013.10"),"05",IF(OR(C1202="3008.10",C1202="3008.11"),"00",IF(C1202="3003.10","07",IF(OR(G1202="DBFH",G1202="DBFH - BG"),"10",IF(G1202="Hochschule Dual","25",IF(ISERROR(FIND("BGJ",F1202)),IF(B1202&gt;=99500,VLOOKUP(B1202,Maske!$I$23:$J$79,2,FALSE),VLOOKUP($E1202,Maske!$I$19:$J$23,2,FALSE)),"06")))))))</f>
        <v>00</v>
      </c>
      <c r="B1202" s="369">
        <v>26612</v>
      </c>
      <c r="C1202" s="370" t="s">
        <v>1489</v>
      </c>
      <c r="D1202" s="371" t="str">
        <f t="shared" si="36"/>
        <v>0264</v>
      </c>
      <c r="E1202" s="371" t="str">
        <f t="shared" si="37"/>
        <v>11</v>
      </c>
      <c r="F1202" s="372" t="s">
        <v>1599</v>
      </c>
      <c r="G1202" s="373"/>
      <c r="H1202" s="373"/>
      <c r="I1202" s="368"/>
      <c r="J1202" s="373">
        <v>12.7</v>
      </c>
      <c r="K1202" s="368">
        <v>3.7</v>
      </c>
      <c r="L1202" s="368" t="s">
        <v>666</v>
      </c>
      <c r="M1202" s="368" t="s">
        <v>908</v>
      </c>
      <c r="O1202" s="454"/>
    </row>
    <row r="1203" spans="1:15" ht="12" customHeight="1" x14ac:dyDescent="0.2">
      <c r="A1203" s="368" t="str">
        <f>IF(OR(E1203="00",E1203=""),"",IF(OR(C1203="3011.10",C1203="3012.10",C1203="3013.10"),"05",IF(OR(C1203="3008.10",C1203="3008.11"),"00",IF(C1203="3003.10","07",IF(OR(G1203="DBFH",G1203="DBFH - BG"),"10",IF(G1203="Hochschule Dual","25",IF(ISERROR(FIND("BGJ",F1203)),IF(B1203&gt;=99500,VLOOKUP(B1203,Maske!$I$23:$J$79,2,FALSE),VLOOKUP($E1203,Maske!$I$19:$J$23,2,FALSE)),"06")))))))</f>
        <v>00</v>
      </c>
      <c r="B1203" s="369">
        <v>26612</v>
      </c>
      <c r="C1203" s="370" t="s">
        <v>106</v>
      </c>
      <c r="D1203" s="371" t="str">
        <f t="shared" si="36"/>
        <v>0264</v>
      </c>
      <c r="E1203" s="371" t="str">
        <f t="shared" si="37"/>
        <v>12</v>
      </c>
      <c r="F1203" s="372" t="s">
        <v>1599</v>
      </c>
      <c r="G1203" s="373"/>
      <c r="H1203" s="373"/>
      <c r="I1203" s="368"/>
      <c r="J1203" s="373">
        <v>12.7</v>
      </c>
      <c r="K1203" s="368">
        <v>3.7</v>
      </c>
      <c r="L1203" s="368" t="s">
        <v>666</v>
      </c>
      <c r="M1203" s="368" t="s">
        <v>908</v>
      </c>
      <c r="O1203" s="454"/>
    </row>
    <row r="1204" spans="1:15" s="217" customFormat="1" ht="12" customHeight="1" x14ac:dyDescent="0.2">
      <c r="A1204" s="368" t="str">
        <f>IF(OR(E1204="00",E1204=""),"",IF(OR(C1204="3011.10",C1204="3012.10",C1204="3013.10"),"05",IF(OR(C1204="3008.10",C1204="3008.11"),"00",IF(C1204="3003.10","07",IF(OR(G1204="DBFH",G1204="DBFH - BG"),"10",IF(G1204="Hochschule Dual","25",IF(ISERROR(FIND("BGJ",F1204)),IF(B1204&gt;=99500,VLOOKUP(B1204,Maske!$I$23:$J$79,2,FALSE),VLOOKUP($E1204,Maske!$I$19:$J$23,2,FALSE)),"06")))))))</f>
        <v>00</v>
      </c>
      <c r="B1204" s="369">
        <v>26612</v>
      </c>
      <c r="C1204" s="370" t="s">
        <v>129</v>
      </c>
      <c r="D1204" s="371" t="str">
        <f t="shared" si="36"/>
        <v>0264</v>
      </c>
      <c r="E1204" s="371" t="str">
        <f t="shared" si="37"/>
        <v>13</v>
      </c>
      <c r="F1204" s="372" t="s">
        <v>1599</v>
      </c>
      <c r="G1204" s="373"/>
      <c r="H1204" s="373"/>
      <c r="I1204" s="368"/>
      <c r="J1204" s="373">
        <v>2.1</v>
      </c>
      <c r="K1204" s="368">
        <v>0.7</v>
      </c>
      <c r="L1204" s="368" t="s">
        <v>666</v>
      </c>
      <c r="M1204" s="368" t="s">
        <v>908</v>
      </c>
      <c r="N1204" s="368"/>
      <c r="O1204" s="454"/>
    </row>
    <row r="1205" spans="1:15" ht="13.15" customHeight="1" x14ac:dyDescent="0.2">
      <c r="A1205" s="368" t="str">
        <f>IF(OR(E1205="00",E1205=""),"",IF(OR(C1205="3011.10",C1205="3012.10",C1205="3013.10"),"05",IF(OR(C1205="3008.10",C1205="3008.11"),"00",IF(C1205="3003.10","07",IF(OR(G1205="DBFH",G1205="DBFH - BG"),"10",IF(G1205="Hochschule Dual","25",IF(ISERROR(FIND("BGJ",F1205)),IF(B1205&gt;=99500,VLOOKUP(B1205,Maske!$I$23:$J$79,2,FALSE),VLOOKUP($E1205,Maske!$I$19:$J$23,2,FALSE)),"06")))))))</f>
        <v>10</v>
      </c>
      <c r="B1205" s="369">
        <v>26704</v>
      </c>
      <c r="C1205" s="370" t="s">
        <v>1426</v>
      </c>
      <c r="D1205" s="371" t="str">
        <f t="shared" si="36"/>
        <v>0265</v>
      </c>
      <c r="E1205" s="371" t="str">
        <f t="shared" si="37"/>
        <v>10</v>
      </c>
      <c r="F1205" s="372" t="s">
        <v>907</v>
      </c>
      <c r="G1205" s="368" t="s">
        <v>1013</v>
      </c>
      <c r="H1205" s="373">
        <v>18</v>
      </c>
      <c r="I1205" s="368">
        <v>6</v>
      </c>
      <c r="J1205" s="373">
        <v>18.7</v>
      </c>
      <c r="K1205" s="368">
        <v>6.7</v>
      </c>
      <c r="L1205" s="368" t="s">
        <v>666</v>
      </c>
      <c r="M1205" s="368"/>
      <c r="N1205" s="368" t="s">
        <v>1013</v>
      </c>
      <c r="O1205" s="454"/>
    </row>
    <row r="1206" spans="1:15" x14ac:dyDescent="0.2">
      <c r="A1206" s="368" t="str">
        <f>IF(OR(E1206="00",E1206=""),"",IF(OR(C1206="3011.10",C1206="3012.10",C1206="3013.10"),"05",IF(OR(C1206="3008.10",C1206="3008.11"),"00",IF(C1206="3003.10","07",IF(OR(G1206="DBFH",G1206="DBFH - BG"),"10",IF(G1206="Hochschule Dual","25",IF(ISERROR(FIND("BGJ",F1206)),IF(B1206&gt;=99500,VLOOKUP(B1206,Maske!$I$23:$J$79,2,FALSE),VLOOKUP($E1206,Maske!$I$19:$J$23,2,FALSE)),"06")))))))</f>
        <v>10</v>
      </c>
      <c r="B1206" s="369">
        <v>26704</v>
      </c>
      <c r="C1206" s="370" t="s">
        <v>1611</v>
      </c>
      <c r="D1206" s="371" t="str">
        <f t="shared" si="36"/>
        <v>0265</v>
      </c>
      <c r="E1206" s="371" t="str">
        <f t="shared" si="37"/>
        <v>10</v>
      </c>
      <c r="F1206" s="372" t="s">
        <v>907</v>
      </c>
      <c r="G1206" s="368" t="s">
        <v>1955</v>
      </c>
      <c r="H1206" s="373">
        <v>18</v>
      </c>
      <c r="I1206" s="368">
        <v>9</v>
      </c>
      <c r="J1206" s="373">
        <v>18.7</v>
      </c>
      <c r="K1206" s="368">
        <v>10.199999999999999</v>
      </c>
      <c r="L1206" s="368" t="s">
        <v>666</v>
      </c>
      <c r="M1206" s="368"/>
      <c r="N1206" s="368" t="s">
        <v>1781</v>
      </c>
      <c r="O1206" s="454"/>
    </row>
    <row r="1207" spans="1:15" ht="13.15" customHeight="1" x14ac:dyDescent="0.2">
      <c r="A1207" s="368" t="str">
        <f>IF(OR(E1207="00",E1207=""),"",IF(OR(C1207="3011.10",C1207="3012.10",C1207="3013.10"),"05",IF(OR(C1207="3008.10",C1207="3008.11"),"00",IF(C1207="3003.10","07",IF(OR(G1207="DBFH",G1207="DBFH - BG"),"10",IF(G1207="Hochschule Dual","25",IF(ISERROR(FIND("BGJ",F1207)),IF(B1207&gt;=99500,VLOOKUP(B1207,Maske!$I$23:$J$79,2,FALSE),VLOOKUP($E1207,Maske!$I$19:$J$23,2,FALSE)),"06")))))))</f>
        <v>10</v>
      </c>
      <c r="B1207" s="369">
        <v>26704</v>
      </c>
      <c r="C1207" s="370" t="s">
        <v>1490</v>
      </c>
      <c r="D1207" s="371" t="str">
        <f t="shared" si="36"/>
        <v>0265</v>
      </c>
      <c r="E1207" s="371" t="str">
        <f t="shared" si="37"/>
        <v>11</v>
      </c>
      <c r="F1207" s="372" t="s">
        <v>907</v>
      </c>
      <c r="G1207" s="368" t="s">
        <v>1013</v>
      </c>
      <c r="H1207" s="373">
        <v>18</v>
      </c>
      <c r="I1207" s="368">
        <v>5</v>
      </c>
      <c r="J1207" s="373">
        <v>18.7</v>
      </c>
      <c r="K1207" s="368">
        <v>4.5999999999999996</v>
      </c>
      <c r="L1207" s="368" t="s">
        <v>666</v>
      </c>
      <c r="M1207" s="368"/>
      <c r="N1207" s="368" t="s">
        <v>1013</v>
      </c>
      <c r="O1207" s="454"/>
    </row>
    <row r="1208" spans="1:15" s="368" customFormat="1" ht="13.15" customHeight="1" x14ac:dyDescent="0.2">
      <c r="A1208" s="368" t="str">
        <f>IF(OR(E1208="00",E1208=""),"",IF(OR(C1208="3011.10",C1208="3012.10",C1208="3013.10"),"05",IF(OR(C1208="3008.10",C1208="3008.11"),"00",IF(C1208="3003.10","07",IF(OR(G1208="DBFH",G1208="DBFH - BG"),"10",IF(G1208="Hochschule Dual","25",IF(ISERROR(FIND("BGJ",F1208)),IF(B1208&gt;=99500,VLOOKUP(B1208,Maske!$I$23:$J$79,2,FALSE),VLOOKUP($E1208,Maske!$I$19:$J$23,2,FALSE)),"06")))))))</f>
        <v>10</v>
      </c>
      <c r="B1208" s="369">
        <v>26704</v>
      </c>
      <c r="C1208" s="370" t="s">
        <v>1612</v>
      </c>
      <c r="D1208" s="371" t="str">
        <f t="shared" si="36"/>
        <v>0265</v>
      </c>
      <c r="E1208" s="371" t="str">
        <f t="shared" si="37"/>
        <v>11</v>
      </c>
      <c r="F1208" s="372" t="s">
        <v>907</v>
      </c>
      <c r="G1208" s="368" t="s">
        <v>1955</v>
      </c>
      <c r="H1208" s="373">
        <v>18</v>
      </c>
      <c r="I1208" s="368">
        <v>8</v>
      </c>
      <c r="J1208" s="373">
        <v>18.7</v>
      </c>
      <c r="K1208" s="368">
        <v>7.4</v>
      </c>
      <c r="L1208" s="368" t="s">
        <v>666</v>
      </c>
      <c r="N1208" s="368" t="s">
        <v>1781</v>
      </c>
      <c r="O1208" s="454"/>
    </row>
    <row r="1209" spans="1:15" ht="13.15" customHeight="1" x14ac:dyDescent="0.2">
      <c r="A1209" s="368" t="str">
        <f>IF(OR(E1209="00",E1209=""),"",IF(OR(C1209="3011.10",C1209="3012.10",C1209="3013.10"),"05",IF(OR(C1209="3008.10",C1209="3008.11"),"00",IF(C1209="3003.10","07",IF(OR(G1209="DBFH",G1209="DBFH - BG"),"10",IF(G1209="Hochschule Dual","25",IF(ISERROR(FIND("BGJ",F1209)),IF(B1209&gt;=99500,VLOOKUP(B1209,Maske!$I$23:$J$79,2,FALSE),VLOOKUP($E1209,Maske!$I$19:$J$23,2,FALSE)),"06")))))))</f>
        <v>10</v>
      </c>
      <c r="B1209" s="369">
        <v>26704</v>
      </c>
      <c r="C1209" s="370" t="s">
        <v>107</v>
      </c>
      <c r="D1209" s="371" t="str">
        <f t="shared" si="36"/>
        <v>0265</v>
      </c>
      <c r="E1209" s="371" t="str">
        <f t="shared" si="37"/>
        <v>12</v>
      </c>
      <c r="F1209" s="372" t="s">
        <v>907</v>
      </c>
      <c r="G1209" s="368" t="s">
        <v>1013</v>
      </c>
      <c r="H1209" s="368">
        <v>8.1999999999999993</v>
      </c>
      <c r="I1209" s="368">
        <v>1.8</v>
      </c>
      <c r="J1209" s="373">
        <v>7.3</v>
      </c>
      <c r="K1209" s="368">
        <v>1.7</v>
      </c>
      <c r="L1209" s="368" t="s">
        <v>666</v>
      </c>
      <c r="M1209" s="368"/>
      <c r="N1209" s="368" t="s">
        <v>1013</v>
      </c>
      <c r="O1209" s="454"/>
    </row>
    <row r="1210" spans="1:15" ht="13.15" customHeight="1" x14ac:dyDescent="0.2">
      <c r="A1210" s="368" t="str">
        <f>IF(OR(E1210="00",E1210=""),"",IF(OR(C1210="3011.10",C1210="3012.10",C1210="3013.10"),"05",IF(OR(C1210="3008.10",C1210="3008.11"),"00",IF(C1210="3003.10","07",IF(OR(G1210="DBFH",G1210="DBFH - BG"),"10",IF(G1210="Hochschule Dual","25",IF(ISERROR(FIND("BGJ",F1210)),IF(B1210&gt;=99500,VLOOKUP(B1210,Maske!$I$23:$J$79,2,FALSE),VLOOKUP($E1210,Maske!$I$19:$J$23,2,FALSE)),"06")))))))</f>
        <v>10</v>
      </c>
      <c r="B1210" s="369">
        <v>26704</v>
      </c>
      <c r="C1210" s="370" t="s">
        <v>1613</v>
      </c>
      <c r="D1210" s="371" t="str">
        <f t="shared" si="36"/>
        <v>0265</v>
      </c>
      <c r="E1210" s="371" t="str">
        <f t="shared" si="37"/>
        <v>12</v>
      </c>
      <c r="F1210" s="372" t="s">
        <v>907</v>
      </c>
      <c r="G1210" s="368" t="s">
        <v>1955</v>
      </c>
      <c r="H1210" s="368">
        <v>8.1999999999999993</v>
      </c>
      <c r="I1210" s="368">
        <v>3.3</v>
      </c>
      <c r="J1210" s="373">
        <v>7.3</v>
      </c>
      <c r="K1210" s="368">
        <v>2.8</v>
      </c>
      <c r="L1210" s="368" t="s">
        <v>666</v>
      </c>
      <c r="M1210" s="368"/>
      <c r="N1210" s="368" t="s">
        <v>1781</v>
      </c>
      <c r="O1210" s="454"/>
    </row>
    <row r="1211" spans="1:15" s="368" customFormat="1" ht="13.15" customHeight="1" x14ac:dyDescent="0.2">
      <c r="A1211" s="368" t="str">
        <f>IF(OR(E1211="00",E1211=""),"",IF(OR(C1211="3011.10",C1211="3012.10",C1211="3013.10"),"05",IF(OR(C1211="3008.10",C1211="3008.11"),"00",IF(C1211="3003.10","07",IF(OR(G1211="DBFH",G1211="DBFH - BG"),"10",IF(G1211="Hochschule Dual","25",IF(ISERROR(FIND("BGJ",F1211)),IF(B1211&gt;=99500,VLOOKUP(B1211,Maske!$I$23:$J$79,2,FALSE),VLOOKUP($E1211,Maske!$I$19:$J$23,2,FALSE)),"06")))))))</f>
        <v>10</v>
      </c>
      <c r="B1211" s="369">
        <v>26708</v>
      </c>
      <c r="C1211" s="370" t="s">
        <v>1427</v>
      </c>
      <c r="D1211" s="371" t="str">
        <f t="shared" si="36"/>
        <v>0266</v>
      </c>
      <c r="E1211" s="371" t="str">
        <f t="shared" si="37"/>
        <v>10</v>
      </c>
      <c r="F1211" s="372" t="s">
        <v>911</v>
      </c>
      <c r="G1211" s="368" t="s">
        <v>1013</v>
      </c>
      <c r="H1211" s="373">
        <v>18</v>
      </c>
      <c r="I1211" s="368">
        <v>6</v>
      </c>
      <c r="J1211" s="373">
        <v>18.7</v>
      </c>
      <c r="K1211" s="368">
        <v>6.7</v>
      </c>
      <c r="L1211" s="368" t="s">
        <v>666</v>
      </c>
      <c r="N1211" s="368" t="s">
        <v>1013</v>
      </c>
      <c r="O1211" s="454"/>
    </row>
    <row r="1212" spans="1:15" ht="13.15" customHeight="1" x14ac:dyDescent="0.2">
      <c r="A1212" s="368" t="str">
        <f>IF(OR(E1212="00",E1212=""),"",IF(OR(C1212="3011.10",C1212="3012.10",C1212="3013.10"),"05",IF(OR(C1212="3008.10",C1212="3008.11"),"00",IF(C1212="3003.10","07",IF(OR(G1212="DBFH",G1212="DBFH - BG"),"10",IF(G1212="Hochschule Dual","25",IF(ISERROR(FIND("BGJ",F1212)),IF(B1212&gt;=99500,VLOOKUP(B1212,Maske!$I$23:$J$79,2,FALSE),VLOOKUP($E1212,Maske!$I$19:$J$23,2,FALSE)),"06")))))))</f>
        <v>10</v>
      </c>
      <c r="B1212" s="369">
        <v>26708</v>
      </c>
      <c r="C1212" s="370" t="s">
        <v>1491</v>
      </c>
      <c r="D1212" s="371" t="str">
        <f t="shared" si="36"/>
        <v>0266</v>
      </c>
      <c r="E1212" s="371" t="str">
        <f t="shared" si="37"/>
        <v>11</v>
      </c>
      <c r="F1212" s="372" t="s">
        <v>911</v>
      </c>
      <c r="G1212" s="368" t="s">
        <v>1013</v>
      </c>
      <c r="H1212" s="373">
        <v>18</v>
      </c>
      <c r="I1212" s="368">
        <v>5</v>
      </c>
      <c r="J1212" s="373">
        <v>18.7</v>
      </c>
      <c r="K1212" s="368">
        <v>4.5999999999999996</v>
      </c>
      <c r="L1212" s="368" t="s">
        <v>666</v>
      </c>
      <c r="M1212" s="368"/>
      <c r="N1212" s="368" t="s">
        <v>1013</v>
      </c>
      <c r="O1212" s="454"/>
    </row>
    <row r="1213" spans="1:15" x14ac:dyDescent="0.2">
      <c r="A1213" s="368" t="str">
        <f>IF(OR(E1213="00",E1213=""),"",IF(OR(C1213="3011.10",C1213="3012.10",C1213="3013.10"),"05",IF(OR(C1213="3008.10",C1213="3008.11"),"00",IF(C1213="3003.10","07",IF(OR(G1213="DBFH",G1213="DBFH - BG"),"10",IF(G1213="Hochschule Dual","25",IF(ISERROR(FIND("BGJ",F1213)),IF(B1213&gt;=99500,VLOOKUP(B1213,Maske!$I$23:$J$79,2,FALSE),VLOOKUP($E1213,Maske!$I$19:$J$23,2,FALSE)),"06")))))))</f>
        <v>10</v>
      </c>
      <c r="B1213" s="369">
        <v>26708</v>
      </c>
      <c r="C1213" s="370" t="s">
        <v>108</v>
      </c>
      <c r="D1213" s="371" t="str">
        <f t="shared" si="36"/>
        <v>0266</v>
      </c>
      <c r="E1213" s="371" t="str">
        <f t="shared" si="37"/>
        <v>12</v>
      </c>
      <c r="F1213" s="372" t="s">
        <v>911</v>
      </c>
      <c r="G1213" s="368" t="s">
        <v>1013</v>
      </c>
      <c r="H1213" s="368">
        <v>8.1999999999999993</v>
      </c>
      <c r="I1213" s="368">
        <v>1.8</v>
      </c>
      <c r="J1213" s="373">
        <v>7.3</v>
      </c>
      <c r="K1213" s="368">
        <v>1.7</v>
      </c>
      <c r="L1213" s="368" t="s">
        <v>666</v>
      </c>
      <c r="M1213" s="368"/>
      <c r="N1213" s="368" t="s">
        <v>1013</v>
      </c>
      <c r="O1213" s="454"/>
    </row>
    <row r="1214" spans="1:15" x14ac:dyDescent="0.2">
      <c r="A1214" s="368" t="str">
        <f>IF(OR(E1214="00",E1214=""),"",IF(OR(C1214="3011.10",C1214="3012.10",C1214="3013.10"),"05",IF(OR(C1214="3008.10",C1214="3008.11"),"00",IF(C1214="3003.10","07",IF(OR(G1214="DBFH",G1214="DBFH - BG"),"10",IF(G1214="Hochschule Dual","25",IF(ISERROR(FIND("BGJ",F1214)),IF(B1214&gt;=99500,VLOOKUP(B1214,Maske!$I$23:$J$79,2,FALSE),VLOOKUP($E1214,Maske!$I$19:$J$23,2,FALSE)),"06")))))))</f>
        <v>10</v>
      </c>
      <c r="B1214" s="369">
        <v>27823</v>
      </c>
      <c r="C1214" s="370" t="s">
        <v>1428</v>
      </c>
      <c r="D1214" s="371" t="str">
        <f t="shared" si="36"/>
        <v>0267</v>
      </c>
      <c r="E1214" s="371" t="str">
        <f t="shared" si="37"/>
        <v>10</v>
      </c>
      <c r="F1214" s="372" t="s">
        <v>677</v>
      </c>
      <c r="G1214" s="368" t="s">
        <v>1013</v>
      </c>
      <c r="H1214" s="373">
        <v>18</v>
      </c>
      <c r="I1214" s="368">
        <v>6</v>
      </c>
      <c r="J1214" s="373">
        <v>18.7</v>
      </c>
      <c r="K1214" s="368">
        <v>6.7</v>
      </c>
      <c r="L1214" s="368" t="s">
        <v>666</v>
      </c>
      <c r="M1214" s="368"/>
      <c r="N1214" s="368" t="s">
        <v>1013</v>
      </c>
      <c r="O1214" s="454"/>
    </row>
    <row r="1215" spans="1:15" x14ac:dyDescent="0.2">
      <c r="A1215" s="368" t="str">
        <f>IF(OR(E1215="00",E1215=""),"",IF(OR(C1215="3011.10",C1215="3012.10",C1215="3013.10"),"05",IF(OR(C1215="3008.10",C1215="3008.11"),"00",IF(C1215="3003.10","07",IF(OR(G1215="DBFH",G1215="DBFH - BG"),"10",IF(G1215="Hochschule Dual","25",IF(ISERROR(FIND("BGJ",F1215)),IF(B1215&gt;=99500,VLOOKUP(B1215,Maske!$I$23:$J$79,2,FALSE),VLOOKUP($E1215,Maske!$I$19:$J$23,2,FALSE)),"06")))))))</f>
        <v>10</v>
      </c>
      <c r="B1215" s="369">
        <v>27823</v>
      </c>
      <c r="C1215" s="370" t="s">
        <v>1492</v>
      </c>
      <c r="D1215" s="371" t="str">
        <f t="shared" si="36"/>
        <v>0267</v>
      </c>
      <c r="E1215" s="371" t="str">
        <f t="shared" si="37"/>
        <v>11</v>
      </c>
      <c r="F1215" s="372" t="s">
        <v>677</v>
      </c>
      <c r="G1215" s="368" t="s">
        <v>1013</v>
      </c>
      <c r="H1215" s="373">
        <v>18</v>
      </c>
      <c r="I1215" s="368">
        <v>5</v>
      </c>
      <c r="J1215" s="373">
        <v>18.7</v>
      </c>
      <c r="K1215" s="368">
        <v>4.5999999999999996</v>
      </c>
      <c r="L1215" s="368" t="s">
        <v>666</v>
      </c>
      <c r="M1215" s="368"/>
      <c r="N1215" s="368" t="s">
        <v>1013</v>
      </c>
      <c r="O1215" s="454"/>
    </row>
    <row r="1216" spans="1:15" ht="12" customHeight="1" x14ac:dyDescent="0.2">
      <c r="A1216" s="368" t="str">
        <f>IF(OR(E1216="00",E1216=""),"",IF(OR(C1216="3011.10",C1216="3012.10",C1216="3013.10"),"05",IF(OR(C1216="3008.10",C1216="3008.11"),"00",IF(C1216="3003.10","07",IF(OR(G1216="DBFH",G1216="DBFH - BG"),"10",IF(G1216="Hochschule Dual","25",IF(ISERROR(FIND("BGJ",F1216)),IF(B1216&gt;=99500,VLOOKUP(B1216,Maske!$I$23:$J$79,2,FALSE),VLOOKUP($E1216,Maske!$I$19:$J$23,2,FALSE)),"06")))))))</f>
        <v>10</v>
      </c>
      <c r="B1216" s="369">
        <v>27823</v>
      </c>
      <c r="C1216" s="370" t="s">
        <v>109</v>
      </c>
      <c r="D1216" s="371" t="str">
        <f t="shared" si="36"/>
        <v>0267</v>
      </c>
      <c r="E1216" s="371" t="str">
        <f t="shared" si="37"/>
        <v>12</v>
      </c>
      <c r="F1216" s="372" t="s">
        <v>677</v>
      </c>
      <c r="G1216" s="368" t="s">
        <v>1013</v>
      </c>
      <c r="H1216" s="368">
        <v>8.1999999999999993</v>
      </c>
      <c r="I1216" s="368">
        <v>1.8</v>
      </c>
      <c r="J1216" s="373">
        <v>7.3</v>
      </c>
      <c r="K1216" s="368">
        <v>1.7</v>
      </c>
      <c r="L1216" s="368" t="s">
        <v>666</v>
      </c>
      <c r="M1216" s="368"/>
      <c r="N1216" s="368" t="s">
        <v>1013</v>
      </c>
      <c r="O1216" s="454"/>
    </row>
    <row r="1217" spans="1:15" ht="12" customHeight="1" x14ac:dyDescent="0.2">
      <c r="A1217" s="368" t="str">
        <f>IF(OR(E1217="00",E1217=""),"",IF(OR(C1217="3011.10",C1217="3012.10",C1217="3013.10"),"05",IF(OR(C1217="3008.10",C1217="3008.11"),"00",IF(C1217="3003.10","07",IF(OR(G1217="DBFH",G1217="DBFH - BG"),"10",IF(G1217="Hochschule Dual","25",IF(ISERROR(FIND("BGJ",F1217)),IF(B1217&gt;=99500,VLOOKUP(B1217,Maske!$I$23:$J$79,2,FALSE),VLOOKUP($E1217,Maske!$I$19:$J$23,2,FALSE)),"06")))))))</f>
        <v>25</v>
      </c>
      <c r="B1217" s="369">
        <v>26704</v>
      </c>
      <c r="C1217" s="370" t="s">
        <v>91</v>
      </c>
      <c r="D1217" s="371" t="str">
        <f t="shared" si="36"/>
        <v>0268</v>
      </c>
      <c r="E1217" s="371" t="str">
        <f t="shared" si="37"/>
        <v>10</v>
      </c>
      <c r="F1217" s="372" t="s">
        <v>907</v>
      </c>
      <c r="G1217" s="368" t="s">
        <v>1222</v>
      </c>
      <c r="H1217" s="368"/>
      <c r="I1217" s="368"/>
      <c r="J1217" s="373">
        <v>4.3</v>
      </c>
      <c r="K1217" s="368">
        <v>1.3</v>
      </c>
      <c r="L1217" s="368" t="s">
        <v>666</v>
      </c>
      <c r="M1217" s="368" t="s">
        <v>918</v>
      </c>
      <c r="N1217" s="368" t="s">
        <v>1222</v>
      </c>
      <c r="O1217" s="454"/>
    </row>
    <row r="1218" spans="1:15" s="217" customFormat="1" ht="12" customHeight="1" x14ac:dyDescent="0.2">
      <c r="A1218" s="368" t="str">
        <f>IF(OR(E1218="00",E1218=""),"",IF(OR(C1218="3011.10",C1218="3012.10",C1218="3013.10"),"05",IF(OR(C1218="3008.10",C1218="3008.11"),"00",IF(C1218="3003.10","07",IF(OR(G1218="DBFH",G1218="DBFH - BG"),"10",IF(G1218="Hochschule Dual","25",IF(ISERROR(FIND("BGJ",F1218)),IF(B1218&gt;=99500,VLOOKUP(B1218,Maske!$I$23:$J$79,2,FALSE),VLOOKUP($E1218,Maske!$I$19:$J$23,2,FALSE)),"06")))))))</f>
        <v>25</v>
      </c>
      <c r="B1218" s="369">
        <v>26704</v>
      </c>
      <c r="C1218" s="370" t="s">
        <v>917</v>
      </c>
      <c r="D1218" s="371" t="str">
        <f t="shared" ref="D1218:D1281" si="38">LEFT(C1218,4)</f>
        <v>0268</v>
      </c>
      <c r="E1218" s="371" t="str">
        <f t="shared" ref="E1218:E1281" si="39">MID(C1218,6,2)</f>
        <v>11</v>
      </c>
      <c r="F1218" s="372" t="s">
        <v>907</v>
      </c>
      <c r="G1218" s="368" t="s">
        <v>1222</v>
      </c>
      <c r="H1218" s="368"/>
      <c r="I1218" s="368"/>
      <c r="J1218" s="373">
        <v>3.2</v>
      </c>
      <c r="K1218" s="368">
        <v>0.8</v>
      </c>
      <c r="L1218" s="368" t="s">
        <v>666</v>
      </c>
      <c r="M1218" s="368" t="s">
        <v>918</v>
      </c>
      <c r="N1218" s="368" t="s">
        <v>1222</v>
      </c>
      <c r="O1218" s="459"/>
    </row>
    <row r="1219" spans="1:15" ht="13.15" customHeight="1" x14ac:dyDescent="0.2">
      <c r="A1219" s="368" t="str">
        <f>IF(OR(E1219="00",E1219=""),"",IF(OR(C1219="3011.10",C1219="3012.10",C1219="3013.10"),"05",IF(OR(C1219="3008.10",C1219="3008.11"),"00",IF(C1219="3003.10","07",IF(OR(G1219="DBFH",G1219="DBFH - BG"),"10",IF(G1219="Hochschule Dual","25",IF(ISERROR(FIND("BGJ",F1219)),IF(B1219&gt;=99500,VLOOKUP(B1219,Maske!$I$23:$J$79,2,FALSE),VLOOKUP($E1219,Maske!$I$19:$J$23,2,FALSE)),"06")))))))</f>
        <v>25</v>
      </c>
      <c r="B1219" s="369">
        <v>26704</v>
      </c>
      <c r="C1219" s="370" t="s">
        <v>92</v>
      </c>
      <c r="D1219" s="371" t="str">
        <f t="shared" si="38"/>
        <v>0268</v>
      </c>
      <c r="E1219" s="371" t="str">
        <f t="shared" si="39"/>
        <v>12</v>
      </c>
      <c r="F1219" s="372" t="s">
        <v>907</v>
      </c>
      <c r="G1219" s="368" t="s">
        <v>1222</v>
      </c>
      <c r="H1219" s="368"/>
      <c r="I1219" s="368"/>
      <c r="J1219" s="373">
        <v>3.2</v>
      </c>
      <c r="K1219" s="368">
        <v>0.8</v>
      </c>
      <c r="L1219" s="368" t="s">
        <v>666</v>
      </c>
      <c r="M1219" s="368" t="s">
        <v>918</v>
      </c>
      <c r="N1219" s="368" t="s">
        <v>1222</v>
      </c>
      <c r="O1219" s="454"/>
    </row>
    <row r="1220" spans="1:15" ht="13.15" customHeight="1" x14ac:dyDescent="0.2">
      <c r="A1220" s="368" t="str">
        <f>IF(OR(E1220="00",E1220=""),"",IF(OR(C1220="3011.10",C1220="3012.10",C1220="3013.10"),"05",IF(OR(C1220="3008.10",C1220="3008.11"),"00",IF(C1220="3003.10","07",IF(OR(G1220="DBFH",G1220="DBFH - BG"),"10",IF(G1220="Hochschule Dual","25",IF(ISERROR(FIND("BGJ",F1220)),IF(B1220&gt;=99500,VLOOKUP(B1220,Maske!$I$23:$J$79,2,FALSE),VLOOKUP($E1220,Maske!$I$19:$J$23,2,FALSE)),"06")))))))</f>
        <v>25</v>
      </c>
      <c r="B1220" s="369">
        <v>26704</v>
      </c>
      <c r="C1220" s="370" t="s">
        <v>1129</v>
      </c>
      <c r="D1220" s="371" t="str">
        <f t="shared" si="38"/>
        <v>0269</v>
      </c>
      <c r="E1220" s="371" t="str">
        <f t="shared" si="39"/>
        <v>10</v>
      </c>
      <c r="F1220" s="372" t="s">
        <v>907</v>
      </c>
      <c r="G1220" s="368" t="s">
        <v>1222</v>
      </c>
      <c r="H1220" s="373">
        <v>13</v>
      </c>
      <c r="I1220" s="368">
        <v>3.5</v>
      </c>
      <c r="J1220" s="373"/>
      <c r="K1220" s="368"/>
      <c r="L1220" s="368" t="s">
        <v>666</v>
      </c>
      <c r="M1220" s="368" t="s">
        <v>1130</v>
      </c>
      <c r="N1220" s="368" t="s">
        <v>1222</v>
      </c>
      <c r="O1220" s="454"/>
    </row>
    <row r="1221" spans="1:15" ht="12" customHeight="1" x14ac:dyDescent="0.2">
      <c r="A1221" s="368" t="str">
        <f>IF(OR(E1221="00",E1221=""),"",IF(OR(C1221="3011.10",C1221="3012.10",C1221="3013.10"),"05",IF(OR(C1221="3008.10",C1221="3008.11"),"00",IF(C1221="3003.10","07",IF(OR(G1221="DBFH",G1221="DBFH - BG"),"10",IF(G1221="Hochschule Dual","25",IF(ISERROR(FIND("BGJ",F1221)),IF(B1221&gt;=99500,VLOOKUP(B1221,Maske!$I$23:$J$79,2,FALSE),VLOOKUP($E1221,Maske!$I$19:$J$23,2,FALSE)),"06")))))))</f>
        <v>25</v>
      </c>
      <c r="B1221" s="369">
        <v>26704</v>
      </c>
      <c r="C1221" s="370" t="s">
        <v>1405</v>
      </c>
      <c r="D1221" s="371" t="str">
        <f t="shared" si="38"/>
        <v>0269</v>
      </c>
      <c r="E1221" s="371" t="str">
        <f t="shared" si="39"/>
        <v>11</v>
      </c>
      <c r="F1221" s="372" t="s">
        <v>907</v>
      </c>
      <c r="G1221" s="368" t="s">
        <v>1222</v>
      </c>
      <c r="H1221" s="373">
        <v>5.5</v>
      </c>
      <c r="I1221" s="368">
        <v>1.6</v>
      </c>
      <c r="J1221" s="373"/>
      <c r="K1221" s="368"/>
      <c r="L1221" s="368" t="s">
        <v>666</v>
      </c>
      <c r="M1221" s="368" t="s">
        <v>1130</v>
      </c>
      <c r="N1221" s="368" t="s">
        <v>1222</v>
      </c>
      <c r="O1221" s="454"/>
    </row>
    <row r="1222" spans="1:15" ht="13.15" customHeight="1" x14ac:dyDescent="0.2">
      <c r="A1222" s="368" t="str">
        <f>IF(OR(E1222="00",E1222=""),"",IF(OR(C1222="3011.10",C1222="3012.10",C1222="3013.10"),"05",IF(OR(C1222="3008.10",C1222="3008.11"),"00",IF(C1222="3003.10","07",IF(OR(G1222="DBFH",G1222="DBFH - BG"),"10",IF(G1222="Hochschule Dual","25",IF(ISERROR(FIND("BGJ",F1222)),IF(B1222&gt;=99500,VLOOKUP(B1222,Maske!$I$23:$J$79,2,FALSE),VLOOKUP($E1222,Maske!$I$19:$J$23,2,FALSE)),"06")))))))</f>
        <v>25</v>
      </c>
      <c r="B1222" s="369">
        <v>26704</v>
      </c>
      <c r="C1222" s="370" t="s">
        <v>736</v>
      </c>
      <c r="D1222" s="371" t="str">
        <f t="shared" si="38"/>
        <v>0269</v>
      </c>
      <c r="E1222" s="371" t="str">
        <f t="shared" si="39"/>
        <v>12</v>
      </c>
      <c r="F1222" s="372" t="s">
        <v>907</v>
      </c>
      <c r="G1222" s="368" t="s">
        <v>1222</v>
      </c>
      <c r="H1222" s="373">
        <v>4.5</v>
      </c>
      <c r="I1222" s="368">
        <v>1.1000000000000001</v>
      </c>
      <c r="J1222" s="373"/>
      <c r="K1222" s="368"/>
      <c r="L1222" s="368" t="s">
        <v>666</v>
      </c>
      <c r="M1222" s="368" t="s">
        <v>1130</v>
      </c>
      <c r="N1222" s="368" t="s">
        <v>1222</v>
      </c>
      <c r="O1222" s="454"/>
    </row>
    <row r="1223" spans="1:15" ht="12" customHeight="1" x14ac:dyDescent="0.2">
      <c r="A1223" s="368" t="str">
        <f>IF(OR(E1223="00",E1223=""),"",IF(OR(C1223="3011.10",C1223="3012.10",C1223="3013.10"),"05",IF(OR(C1223="3008.10",C1223="3008.11"),"00",IF(C1223="3003.10","07",IF(OR(G1223="DBFH",G1223="DBFH - BG"),"10",IF(G1223="Hochschule Dual","25",IF(ISERROR(FIND("BGJ",F1223)),IF(B1223&gt;=99500,VLOOKUP(B1223,Maske!$I$23:$J$79,2,FALSE),VLOOKUP($E1223,Maske!$I$19:$J$23,2,FALSE)),"06")))))))</f>
        <v>25</v>
      </c>
      <c r="B1223" s="369">
        <v>26704</v>
      </c>
      <c r="C1223" s="370" t="s">
        <v>737</v>
      </c>
      <c r="D1223" s="371" t="str">
        <f t="shared" si="38"/>
        <v>0269</v>
      </c>
      <c r="E1223" s="371" t="str">
        <f t="shared" si="39"/>
        <v>13</v>
      </c>
      <c r="F1223" s="372" t="s">
        <v>907</v>
      </c>
      <c r="G1223" s="368" t="s">
        <v>1222</v>
      </c>
      <c r="H1223" s="373">
        <v>1.1000000000000001</v>
      </c>
      <c r="I1223" s="368">
        <v>0.3</v>
      </c>
      <c r="J1223" s="373"/>
      <c r="K1223" s="368"/>
      <c r="L1223" s="368" t="s">
        <v>666</v>
      </c>
      <c r="M1223" s="368" t="s">
        <v>1130</v>
      </c>
      <c r="N1223" s="368" t="s">
        <v>1222</v>
      </c>
      <c r="O1223" s="454"/>
    </row>
    <row r="1224" spans="1:15" ht="12" customHeight="1" x14ac:dyDescent="0.2">
      <c r="A1224" s="368" t="str">
        <f>IF(OR(E1224="00",E1224=""),"",IF(OR(C1224="3011.10",C1224="3012.10",C1224="3013.10"),"05",IF(OR(C1224="3008.10",C1224="3008.11"),"00",IF(C1224="3003.10","07",IF(OR(G1224="DBFH",G1224="DBFH - BG"),"10",IF(G1224="Hochschule Dual","25",IF(ISERROR(FIND("BGJ",F1224)),IF(B1224&gt;=99500,VLOOKUP(B1224,Maske!$I$23:$J$79,2,FALSE),VLOOKUP($E1224,Maske!$I$19:$J$23,2,FALSE)),"06")))))))</f>
        <v>00</v>
      </c>
      <c r="B1224" s="369">
        <v>23402</v>
      </c>
      <c r="C1224" s="370" t="s">
        <v>1429</v>
      </c>
      <c r="D1224" s="371" t="str">
        <f t="shared" si="38"/>
        <v>0270</v>
      </c>
      <c r="E1224" s="371" t="str">
        <f t="shared" si="39"/>
        <v>10</v>
      </c>
      <c r="F1224" s="372" t="s">
        <v>1430</v>
      </c>
      <c r="G1224" s="373"/>
      <c r="H1224" s="373"/>
      <c r="I1224" s="368"/>
      <c r="J1224" s="373">
        <v>11.6</v>
      </c>
      <c r="K1224" s="368">
        <v>3.5</v>
      </c>
      <c r="L1224" s="368" t="s">
        <v>666</v>
      </c>
      <c r="M1224" s="368" t="s">
        <v>38</v>
      </c>
      <c r="O1224" s="454"/>
    </row>
    <row r="1225" spans="1:15" ht="12" customHeight="1" x14ac:dyDescent="0.2">
      <c r="A1225" s="368" t="str">
        <f>IF(OR(E1225="00",E1225=""),"",IF(OR(C1225="3011.10",C1225="3012.10",C1225="3013.10"),"05",IF(OR(C1225="3008.10",C1225="3008.11"),"00",IF(C1225="3003.10","07",IF(OR(G1225="DBFH",G1225="DBFH - BG"),"10",IF(G1225="Hochschule Dual","25",IF(ISERROR(FIND("BGJ",F1225)),IF(B1225&gt;=99500,VLOOKUP(B1225,Maske!$I$23:$J$79,2,FALSE),VLOOKUP($E1225,Maske!$I$19:$J$23,2,FALSE)),"06")))))))</f>
        <v>00</v>
      </c>
      <c r="B1225" s="369">
        <v>23402</v>
      </c>
      <c r="C1225" s="370" t="s">
        <v>580</v>
      </c>
      <c r="D1225" s="371" t="str">
        <f t="shared" si="38"/>
        <v>0270</v>
      </c>
      <c r="E1225" s="371" t="str">
        <f t="shared" si="39"/>
        <v>11</v>
      </c>
      <c r="F1225" s="372" t="s">
        <v>1430</v>
      </c>
      <c r="G1225" s="373"/>
      <c r="H1225" s="373"/>
      <c r="I1225" s="368"/>
      <c r="J1225" s="373">
        <v>11.6</v>
      </c>
      <c r="K1225" s="368">
        <v>3.5</v>
      </c>
      <c r="L1225" s="368" t="s">
        <v>666</v>
      </c>
      <c r="M1225" s="368" t="s">
        <v>38</v>
      </c>
      <c r="O1225" s="454"/>
    </row>
    <row r="1226" spans="1:15" ht="12" customHeight="1" x14ac:dyDescent="0.2">
      <c r="A1226" s="368" t="str">
        <f>IF(OR(E1226="00",E1226=""),"",IF(OR(C1226="3011.10",C1226="3012.10",C1226="3013.10"),"05",IF(OR(C1226="3008.10",C1226="3008.11"),"00",IF(C1226="3003.10","07",IF(OR(G1226="DBFH",G1226="DBFH - BG"),"10",IF(G1226="Hochschule Dual","25",IF(ISERROR(FIND("BGJ",F1226)),IF(B1226&gt;=99500,VLOOKUP(B1226,Maske!$I$23:$J$79,2,FALSE),VLOOKUP($E1226,Maske!$I$19:$J$23,2,FALSE)),"06")))))))</f>
        <v>00</v>
      </c>
      <c r="B1226" s="369">
        <v>23402</v>
      </c>
      <c r="C1226" s="370" t="s">
        <v>110</v>
      </c>
      <c r="D1226" s="371" t="str">
        <f t="shared" si="38"/>
        <v>0270</v>
      </c>
      <c r="E1226" s="371" t="str">
        <f t="shared" si="39"/>
        <v>12</v>
      </c>
      <c r="F1226" s="372" t="s">
        <v>1430</v>
      </c>
      <c r="G1226" s="373"/>
      <c r="H1226" s="373"/>
      <c r="I1226" s="368"/>
      <c r="J1226" s="373">
        <v>10.5</v>
      </c>
      <c r="K1226" s="368">
        <v>3</v>
      </c>
      <c r="L1226" s="368" t="s">
        <v>666</v>
      </c>
      <c r="M1226" s="368" t="s">
        <v>38</v>
      </c>
      <c r="O1226" s="454"/>
    </row>
    <row r="1227" spans="1:15" s="473" customFormat="1" ht="12" customHeight="1" x14ac:dyDescent="0.2">
      <c r="A1227" s="368" t="str">
        <f>IF(OR(E1227="00",E1227=""),"",IF(OR(C1227="3011.10",C1227="3012.10",C1227="3013.10"),"05",IF(OR(C1227="3008.10",C1227="3008.11"),"00",IF(C1227="3003.10","07",IF(OR(G1227="DBFH",G1227="DBFH - BG"),"10",IF(G1227="Hochschule Dual","25",IF(ISERROR(FIND("BGJ",F1227)),IF(B1227&gt;=99500,VLOOKUP(B1227,Maske!$I$23:$J$79,2,FALSE),VLOOKUP($E1227,Maske!$I$19:$J$23,2,FALSE)),"06")))))))</f>
        <v>00</v>
      </c>
      <c r="B1227" s="369">
        <v>51202</v>
      </c>
      <c r="C1227" s="370" t="s">
        <v>1429</v>
      </c>
      <c r="D1227" s="371" t="str">
        <f t="shared" si="38"/>
        <v>0270</v>
      </c>
      <c r="E1227" s="371" t="str">
        <f t="shared" si="39"/>
        <v>10</v>
      </c>
      <c r="F1227" s="372" t="s">
        <v>1431</v>
      </c>
      <c r="G1227" s="373"/>
      <c r="H1227" s="373"/>
      <c r="I1227" s="368"/>
      <c r="J1227" s="373">
        <v>11.6</v>
      </c>
      <c r="K1227" s="368">
        <v>3.5</v>
      </c>
      <c r="L1227" s="368" t="s">
        <v>666</v>
      </c>
      <c r="M1227" s="368" t="s">
        <v>1432</v>
      </c>
      <c r="N1227" s="368"/>
      <c r="O1227" s="472"/>
    </row>
    <row r="1228" spans="1:15" s="473" customFormat="1" ht="12" customHeight="1" x14ac:dyDescent="0.2">
      <c r="A1228" s="368" t="str">
        <f>IF(OR(E1228="00",E1228=""),"",IF(OR(C1228="3011.10",C1228="3012.10",C1228="3013.10"),"05",IF(OR(C1228="3008.10",C1228="3008.11"),"00",IF(C1228="3003.10","07",IF(OR(G1228="DBFH",G1228="DBFH - BG"),"10",IF(G1228="Hochschule Dual","25",IF(ISERROR(FIND("BGJ",F1228)),IF(B1228&gt;=99500,VLOOKUP(B1228,Maske!$I$23:$J$79,2,FALSE),VLOOKUP($E1228,Maske!$I$19:$J$23,2,FALSE)),"06")))))))</f>
        <v>25</v>
      </c>
      <c r="B1228" s="369">
        <v>30012</v>
      </c>
      <c r="C1228" s="370" t="s">
        <v>1844</v>
      </c>
      <c r="D1228" s="371" t="str">
        <f t="shared" si="38"/>
        <v>0271</v>
      </c>
      <c r="E1228" s="371" t="str">
        <f t="shared" si="39"/>
        <v>10</v>
      </c>
      <c r="F1228" s="372" t="s">
        <v>674</v>
      </c>
      <c r="G1228" s="368" t="s">
        <v>1222</v>
      </c>
      <c r="H1228" s="368"/>
      <c r="I1228" s="368"/>
      <c r="J1228" s="373">
        <v>12.7</v>
      </c>
      <c r="K1228" s="368">
        <v>3.7</v>
      </c>
      <c r="L1228" s="368" t="s">
        <v>666</v>
      </c>
      <c r="M1228" s="368" t="s">
        <v>1845</v>
      </c>
      <c r="N1228" s="368" t="s">
        <v>1846</v>
      </c>
      <c r="O1228" s="472"/>
    </row>
    <row r="1229" spans="1:15" s="473" customFormat="1" ht="12" customHeight="1" x14ac:dyDescent="0.2">
      <c r="A1229" s="368" t="str">
        <f>IF(OR(E1229="00",E1229=""),"",IF(OR(C1229="3011.10",C1229="3012.10",C1229="3013.10"),"05",IF(OR(C1229="3008.10",C1229="3008.11"),"00",IF(C1229="3003.10","07",IF(OR(G1229="DBFH",G1229="DBFH - BG"),"10",IF(G1229="Hochschule Dual","25",IF(ISERROR(FIND("BGJ",F1229)),IF(B1229&gt;=99500,VLOOKUP(B1229,Maske!$I$23:$J$79,2,FALSE),VLOOKUP($E1229,Maske!$I$19:$J$23,2,FALSE)),"06")))))))</f>
        <v>25</v>
      </c>
      <c r="B1229" s="369">
        <v>30010</v>
      </c>
      <c r="C1229" s="370" t="s">
        <v>1844</v>
      </c>
      <c r="D1229" s="371" t="str">
        <f t="shared" si="38"/>
        <v>0271</v>
      </c>
      <c r="E1229" s="371" t="str">
        <f t="shared" si="39"/>
        <v>10</v>
      </c>
      <c r="F1229" s="372" t="s">
        <v>675</v>
      </c>
      <c r="G1229" s="368" t="s">
        <v>1222</v>
      </c>
      <c r="H1229" s="368"/>
      <c r="I1229" s="368"/>
      <c r="J1229" s="373">
        <v>12.7</v>
      </c>
      <c r="K1229" s="368">
        <v>3.7</v>
      </c>
      <c r="L1229" s="368" t="s">
        <v>666</v>
      </c>
      <c r="M1229" s="368" t="s">
        <v>1845</v>
      </c>
      <c r="N1229" s="368" t="s">
        <v>1846</v>
      </c>
      <c r="O1229" s="472"/>
    </row>
    <row r="1230" spans="1:15" s="473" customFormat="1" ht="12" customHeight="1" x14ac:dyDescent="0.2">
      <c r="A1230" s="368" t="str">
        <f>IF(OR(E1230="00",E1230=""),"",IF(OR(C1230="3011.10",C1230="3012.10",C1230="3013.10"),"05",IF(OR(C1230="3008.10",C1230="3008.11"),"00",IF(C1230="3003.10","07",IF(OR(G1230="DBFH",G1230="DBFH - BG"),"10",IF(G1230="Hochschule Dual","25",IF(ISERROR(FIND("BGJ",F1230)),IF(B1230&gt;=99500,VLOOKUP(B1230,Maske!$I$23:$J$79,2,FALSE),VLOOKUP($E1230,Maske!$I$19:$J$23,2,FALSE)),"06")))))))</f>
        <v>25</v>
      </c>
      <c r="B1230" s="369">
        <v>30014</v>
      </c>
      <c r="C1230" s="370" t="s">
        <v>1844</v>
      </c>
      <c r="D1230" s="371" t="str">
        <f t="shared" si="38"/>
        <v>0271</v>
      </c>
      <c r="E1230" s="371" t="str">
        <f t="shared" si="39"/>
        <v>10</v>
      </c>
      <c r="F1230" s="372" t="s">
        <v>676</v>
      </c>
      <c r="G1230" s="368" t="s">
        <v>1222</v>
      </c>
      <c r="H1230" s="368"/>
      <c r="I1230" s="368"/>
      <c r="J1230" s="373">
        <v>12.7</v>
      </c>
      <c r="K1230" s="368">
        <v>3.7</v>
      </c>
      <c r="L1230" s="368" t="s">
        <v>666</v>
      </c>
      <c r="M1230" s="368" t="s">
        <v>1845</v>
      </c>
      <c r="N1230" s="368" t="s">
        <v>1846</v>
      </c>
      <c r="O1230" s="472"/>
    </row>
    <row r="1231" spans="1:15" s="217" customFormat="1" ht="12" customHeight="1" x14ac:dyDescent="0.2">
      <c r="A1231" s="368" t="str">
        <f>IF(OR(E1231="00",E1231=""),"",IF(OR(C1231="3011.10",C1231="3012.10",C1231="3013.10"),"05",IF(OR(C1231="3008.10",C1231="3008.11"),"00",IF(C1231="3003.10","07",IF(OR(G1231="DBFH",G1231="DBFH - BG"),"10",IF(G1231="Hochschule Dual","25",IF(ISERROR(FIND("BGJ",F1231)),IF(B1231&gt;=99500,VLOOKUP(B1231,Maske!$I$23:$J$79,2,FALSE),VLOOKUP($E1231,Maske!$I$19:$J$23,2,FALSE)),"06")))))))</f>
        <v>25</v>
      </c>
      <c r="B1231" s="369">
        <v>30016</v>
      </c>
      <c r="C1231" s="370" t="s">
        <v>1844</v>
      </c>
      <c r="D1231" s="371" t="str">
        <f t="shared" si="38"/>
        <v>0271</v>
      </c>
      <c r="E1231" s="371" t="str">
        <f t="shared" si="39"/>
        <v>10</v>
      </c>
      <c r="F1231" s="372" t="s">
        <v>719</v>
      </c>
      <c r="G1231" s="368" t="s">
        <v>1222</v>
      </c>
      <c r="H1231" s="368"/>
      <c r="I1231" s="368"/>
      <c r="J1231" s="373">
        <v>12.7</v>
      </c>
      <c r="K1231" s="368">
        <v>3.7</v>
      </c>
      <c r="L1231" s="368" t="s">
        <v>666</v>
      </c>
      <c r="M1231" s="368" t="s">
        <v>1845</v>
      </c>
      <c r="N1231" s="368" t="s">
        <v>1846</v>
      </c>
      <c r="O1231" s="459"/>
    </row>
    <row r="1232" spans="1:15" s="217" customFormat="1" ht="12" customHeight="1" x14ac:dyDescent="0.2">
      <c r="A1232" s="368" t="str">
        <f>IF(OR(E1232="00",E1232=""),"",IF(OR(C1232="3011.10",C1232="3012.10",C1232="3013.10"),"05",IF(OR(C1232="3008.10",C1232="3008.11"),"00",IF(C1232="3003.10","07",IF(OR(G1232="DBFH",G1232="DBFH - BG"),"10",IF(G1232="Hochschule Dual","25",IF(ISERROR(FIND("BGJ",F1232)),IF(B1232&gt;=99500,VLOOKUP(B1232,Maske!$I$23:$J$79,2,FALSE),VLOOKUP($E1232,Maske!$I$19:$J$23,2,FALSE)),"06")))))))</f>
        <v>25</v>
      </c>
      <c r="B1232" s="369">
        <v>26704</v>
      </c>
      <c r="C1232" s="370" t="s">
        <v>1844</v>
      </c>
      <c r="D1232" s="371" t="str">
        <f t="shared" si="38"/>
        <v>0271</v>
      </c>
      <c r="E1232" s="371" t="str">
        <f t="shared" si="39"/>
        <v>10</v>
      </c>
      <c r="F1232" s="372" t="s">
        <v>907</v>
      </c>
      <c r="G1232" s="368" t="s">
        <v>1222</v>
      </c>
      <c r="H1232" s="368"/>
      <c r="I1232" s="368"/>
      <c r="J1232" s="373">
        <v>12.7</v>
      </c>
      <c r="K1232" s="368">
        <v>3.7</v>
      </c>
      <c r="L1232" s="368" t="s">
        <v>666</v>
      </c>
      <c r="M1232" s="368" t="s">
        <v>1845</v>
      </c>
      <c r="N1232" s="368" t="s">
        <v>1846</v>
      </c>
      <c r="O1232" s="459"/>
    </row>
    <row r="1233" spans="1:15" s="473" customFormat="1" ht="12" customHeight="1" x14ac:dyDescent="0.2">
      <c r="A1233" s="368" t="str">
        <f>IF(OR(E1233="00",E1233=""),"",IF(OR(C1233="3011.10",C1233="3012.10",C1233="3013.10"),"05",IF(OR(C1233="3008.10",C1233="3008.11"),"00",IF(C1233="3003.10","07",IF(OR(G1233="DBFH",G1233="DBFH - BG"),"10",IF(G1233="Hochschule Dual","25",IF(ISERROR(FIND("BGJ",F1233)),IF(B1233&gt;=99500,VLOOKUP(B1233,Maske!$I$23:$J$79,2,FALSE),VLOOKUP($E1233,Maske!$I$19:$J$23,2,FALSE)),"06")))))))</f>
        <v>25</v>
      </c>
      <c r="B1233" s="369">
        <v>25401</v>
      </c>
      <c r="C1233" s="370" t="s">
        <v>1844</v>
      </c>
      <c r="D1233" s="371" t="str">
        <f t="shared" si="38"/>
        <v>0271</v>
      </c>
      <c r="E1233" s="371" t="str">
        <f t="shared" si="39"/>
        <v>10</v>
      </c>
      <c r="F1233" s="372" t="s">
        <v>1412</v>
      </c>
      <c r="G1233" s="368" t="s">
        <v>1222</v>
      </c>
      <c r="H1233" s="368"/>
      <c r="I1233" s="368"/>
      <c r="J1233" s="373">
        <v>12.7</v>
      </c>
      <c r="K1233" s="368">
        <v>3.7</v>
      </c>
      <c r="L1233" s="368" t="s">
        <v>666</v>
      </c>
      <c r="M1233" s="368" t="s">
        <v>1845</v>
      </c>
      <c r="N1233" s="368" t="s">
        <v>1846</v>
      </c>
      <c r="O1233" s="472"/>
    </row>
    <row r="1234" spans="1:15" s="473" customFormat="1" ht="12" customHeight="1" x14ac:dyDescent="0.2">
      <c r="A1234" s="368" t="str">
        <f>IF(OR(E1234="00",E1234=""),"",IF(OR(C1234="3011.10",C1234="3012.10",C1234="3013.10"),"05",IF(OR(C1234="3008.10",C1234="3008.11"),"00",IF(C1234="3003.10","07",IF(OR(G1234="DBFH",G1234="DBFH - BG"),"10",IF(G1234="Hochschule Dual","25",IF(ISERROR(FIND("BGJ",F1234)),IF(B1234&gt;=99500,VLOOKUP(B1234,Maske!$I$23:$J$79,2,FALSE),VLOOKUP($E1234,Maske!$I$19:$J$23,2,FALSE)),"06")))))))</f>
        <v>25</v>
      </c>
      <c r="B1234" s="369">
        <v>25402</v>
      </c>
      <c r="C1234" s="370" t="s">
        <v>1844</v>
      </c>
      <c r="D1234" s="371" t="str">
        <f t="shared" si="38"/>
        <v>0271</v>
      </c>
      <c r="E1234" s="371" t="str">
        <f t="shared" si="39"/>
        <v>10</v>
      </c>
      <c r="F1234" s="372" t="s">
        <v>1413</v>
      </c>
      <c r="G1234" s="368" t="s">
        <v>1222</v>
      </c>
      <c r="H1234" s="368"/>
      <c r="I1234" s="368"/>
      <c r="J1234" s="373">
        <v>12.7</v>
      </c>
      <c r="K1234" s="368">
        <v>3.7</v>
      </c>
      <c r="L1234" s="368" t="s">
        <v>666</v>
      </c>
      <c r="M1234" s="368" t="s">
        <v>1845</v>
      </c>
      <c r="N1234" s="368" t="s">
        <v>1846</v>
      </c>
      <c r="O1234" s="472"/>
    </row>
    <row r="1235" spans="1:15" s="473" customFormat="1" ht="12" customHeight="1" x14ac:dyDescent="0.2">
      <c r="A1235" s="368" t="str">
        <f>IF(OR(E1235="00",E1235=""),"",IF(OR(C1235="3011.10",C1235="3012.10",C1235="3013.10"),"05",IF(OR(C1235="3008.10",C1235="3008.11"),"00",IF(C1235="3003.10","07",IF(OR(G1235="DBFH",G1235="DBFH - BG"),"10",IF(G1235="Hochschule Dual","25",IF(ISERROR(FIND("BGJ",F1235)),IF(B1235&gt;=99500,VLOOKUP(B1235,Maske!$I$23:$J$79,2,FALSE),VLOOKUP($E1235,Maske!$I$19:$J$23,2,FALSE)),"06")))))))</f>
        <v>25</v>
      </c>
      <c r="B1235" s="369">
        <v>25406</v>
      </c>
      <c r="C1235" s="370" t="s">
        <v>1844</v>
      </c>
      <c r="D1235" s="371" t="str">
        <f t="shared" si="38"/>
        <v>0271</v>
      </c>
      <c r="E1235" s="371" t="str">
        <f t="shared" si="39"/>
        <v>10</v>
      </c>
      <c r="F1235" s="372" t="s">
        <v>1298</v>
      </c>
      <c r="G1235" s="368" t="s">
        <v>1222</v>
      </c>
      <c r="H1235" s="368"/>
      <c r="I1235" s="368"/>
      <c r="J1235" s="373">
        <v>12.7</v>
      </c>
      <c r="K1235" s="368">
        <v>3.7</v>
      </c>
      <c r="L1235" s="368" t="s">
        <v>666</v>
      </c>
      <c r="M1235" s="368" t="s">
        <v>1845</v>
      </c>
      <c r="N1235" s="368" t="s">
        <v>1846</v>
      </c>
      <c r="O1235" s="472"/>
    </row>
    <row r="1236" spans="1:15" s="217" customFormat="1" ht="12" customHeight="1" x14ac:dyDescent="0.2">
      <c r="A1236" s="368" t="str">
        <f>IF(OR(E1236="00",E1236=""),"",IF(OR(C1236="3011.10",C1236="3012.10",C1236="3013.10"),"05",IF(OR(C1236="3008.10",C1236="3008.11"),"00",IF(C1236="3003.10","07",IF(OR(G1236="DBFH",G1236="DBFH - BG"),"10",IF(G1236="Hochschule Dual","25",IF(ISERROR(FIND("BGJ",F1236)),IF(B1236&gt;=99500,VLOOKUP(B1236,Maske!$I$23:$J$79,2,FALSE),VLOOKUP($E1236,Maske!$I$19:$J$23,2,FALSE)),"06")))))))</f>
        <v>25</v>
      </c>
      <c r="B1236" s="369">
        <v>26708</v>
      </c>
      <c r="C1236" s="370" t="s">
        <v>1844</v>
      </c>
      <c r="D1236" s="371" t="str">
        <f t="shared" si="38"/>
        <v>0271</v>
      </c>
      <c r="E1236" s="371" t="str">
        <f t="shared" si="39"/>
        <v>10</v>
      </c>
      <c r="F1236" s="372" t="s">
        <v>911</v>
      </c>
      <c r="G1236" s="368" t="s">
        <v>1222</v>
      </c>
      <c r="H1236" s="368"/>
      <c r="I1236" s="368"/>
      <c r="J1236" s="373">
        <v>12.7</v>
      </c>
      <c r="K1236" s="368">
        <v>3.7</v>
      </c>
      <c r="L1236" s="368" t="s">
        <v>666</v>
      </c>
      <c r="M1236" s="368" t="s">
        <v>1845</v>
      </c>
      <c r="N1236" s="368" t="s">
        <v>1846</v>
      </c>
      <c r="O1236" s="459"/>
    </row>
    <row r="1237" spans="1:15" s="217" customFormat="1" ht="12" customHeight="1" x14ac:dyDescent="0.2">
      <c r="A1237" s="368" t="str">
        <f>IF(OR(E1237="00",E1237=""),"",IF(OR(C1237="3011.10",C1237="3012.10",C1237="3013.10"),"05",IF(OR(C1237="3008.10",C1237="3008.11"),"00",IF(C1237="3003.10","07",IF(OR(G1237="DBFH",G1237="DBFH - BG"),"10",IF(G1237="Hochschule Dual","25",IF(ISERROR(FIND("BGJ",F1237)),IF(B1237&gt;=99500,VLOOKUP(B1237,Maske!$I$23:$J$79,2,FALSE),VLOOKUP($E1237,Maske!$I$19:$J$23,2,FALSE)),"06")))))))</f>
        <v>00</v>
      </c>
      <c r="B1237" s="369">
        <v>20161</v>
      </c>
      <c r="C1237" s="370" t="s">
        <v>1433</v>
      </c>
      <c r="D1237" s="371" t="str">
        <f t="shared" si="38"/>
        <v>0272</v>
      </c>
      <c r="E1237" s="371" t="str">
        <f t="shared" si="39"/>
        <v>10</v>
      </c>
      <c r="F1237" s="372" t="s">
        <v>1848</v>
      </c>
      <c r="G1237" s="373"/>
      <c r="H1237" s="373"/>
      <c r="I1237" s="368"/>
      <c r="J1237" s="373">
        <v>11.6</v>
      </c>
      <c r="K1237" s="368">
        <v>3.5</v>
      </c>
      <c r="L1237" s="368" t="s">
        <v>666</v>
      </c>
      <c r="M1237" s="368" t="s">
        <v>678</v>
      </c>
      <c r="N1237" s="368"/>
      <c r="O1237" s="459"/>
    </row>
    <row r="1238" spans="1:15" ht="12" customHeight="1" x14ac:dyDescent="0.2">
      <c r="A1238" s="368" t="str">
        <f>IF(OR(E1238="00",E1238=""),"",IF(OR(C1238="3011.10",C1238="3012.10",C1238="3013.10"),"05",IF(OR(C1238="3008.10",C1238="3008.11"),"00",IF(C1238="3003.10","07",IF(OR(G1238="DBFH",G1238="DBFH - BG"),"10",IF(G1238="Hochschule Dual","25",IF(ISERROR(FIND("BGJ",F1238)),IF(B1238&gt;=99500,VLOOKUP(B1238,Maske!$I$23:$J$79,2,FALSE),VLOOKUP($E1238,Maske!$I$19:$J$23,2,FALSE)),"06")))))))</f>
        <v>00</v>
      </c>
      <c r="B1238" s="369">
        <v>20162</v>
      </c>
      <c r="C1238" s="370" t="s">
        <v>1433</v>
      </c>
      <c r="D1238" s="371" t="str">
        <f t="shared" si="38"/>
        <v>0272</v>
      </c>
      <c r="E1238" s="371" t="str">
        <f t="shared" si="39"/>
        <v>10</v>
      </c>
      <c r="F1238" s="372" t="s">
        <v>1436</v>
      </c>
      <c r="G1238" s="373"/>
      <c r="H1238" s="373"/>
      <c r="I1238" s="368"/>
      <c r="J1238" s="373">
        <v>11.6</v>
      </c>
      <c r="K1238" s="368">
        <v>3.5</v>
      </c>
      <c r="L1238" s="368" t="s">
        <v>666</v>
      </c>
      <c r="M1238" s="368" t="s">
        <v>678</v>
      </c>
      <c r="O1238" s="454"/>
    </row>
    <row r="1239" spans="1:15" ht="12" customHeight="1" x14ac:dyDescent="0.2">
      <c r="A1239" s="368" t="str">
        <f>IF(OR(E1239="00",E1239=""),"",IF(OR(C1239="3011.10",C1239="3012.10",C1239="3013.10"),"05",IF(OR(C1239="3008.10",C1239="3008.11"),"00",IF(C1239="3003.10","07",IF(OR(G1239="DBFH",G1239="DBFH - BG"),"10",IF(G1239="Hochschule Dual","25",IF(ISERROR(FIND("BGJ",F1239)),IF(B1239&gt;=99500,VLOOKUP(B1239,Maske!$I$23:$J$79,2,FALSE),VLOOKUP($E1239,Maske!$I$19:$J$23,2,FALSE)),"06")))))))</f>
        <v>00</v>
      </c>
      <c r="B1239" s="369">
        <v>20163</v>
      </c>
      <c r="C1239" s="370" t="s">
        <v>1433</v>
      </c>
      <c r="D1239" s="371" t="str">
        <f t="shared" si="38"/>
        <v>0272</v>
      </c>
      <c r="E1239" s="371" t="str">
        <f t="shared" si="39"/>
        <v>10</v>
      </c>
      <c r="F1239" s="372" t="s">
        <v>1437</v>
      </c>
      <c r="G1239" s="373"/>
      <c r="H1239" s="373"/>
      <c r="I1239" s="368"/>
      <c r="J1239" s="373">
        <v>11.6</v>
      </c>
      <c r="K1239" s="368">
        <v>3.5</v>
      </c>
      <c r="L1239" s="368" t="s">
        <v>666</v>
      </c>
      <c r="M1239" s="368" t="s">
        <v>678</v>
      </c>
      <c r="O1239" s="454"/>
    </row>
    <row r="1240" spans="1:15" ht="12" customHeight="1" x14ac:dyDescent="0.2">
      <c r="A1240" s="368" t="str">
        <f>IF(OR(E1240="00",E1240=""),"",IF(OR(C1240="3011.10",C1240="3012.10",C1240="3013.10"),"05",IF(OR(C1240="3008.10",C1240="3008.11"),"00",IF(C1240="3003.10","07",IF(OR(G1240="DBFH",G1240="DBFH - BG"),"10",IF(G1240="Hochschule Dual","25",IF(ISERROR(FIND("BGJ",F1240)),IF(B1240&gt;=99500,VLOOKUP(B1240,Maske!$I$23:$J$79,2,FALSE),VLOOKUP($E1240,Maske!$I$19:$J$23,2,FALSE)),"06")))))))</f>
        <v>00</v>
      </c>
      <c r="B1240" s="369">
        <v>25401</v>
      </c>
      <c r="C1240" s="370" t="s">
        <v>111</v>
      </c>
      <c r="D1240" s="371" t="str">
        <f t="shared" si="38"/>
        <v>0273</v>
      </c>
      <c r="E1240" s="371" t="str">
        <f t="shared" si="39"/>
        <v>12</v>
      </c>
      <c r="F1240" s="375" t="s">
        <v>1412</v>
      </c>
      <c r="G1240" s="368" t="s">
        <v>1951</v>
      </c>
      <c r="H1240" s="373">
        <v>9</v>
      </c>
      <c r="I1240" s="368">
        <v>5</v>
      </c>
      <c r="J1240" s="373">
        <v>12.7</v>
      </c>
      <c r="K1240" s="368">
        <v>8.1</v>
      </c>
      <c r="L1240" s="368" t="s">
        <v>666</v>
      </c>
      <c r="M1240" s="368"/>
      <c r="N1240" s="368" t="s">
        <v>2111</v>
      </c>
      <c r="O1240" s="454"/>
    </row>
    <row r="1241" spans="1:15" ht="12" customHeight="1" x14ac:dyDescent="0.2">
      <c r="A1241" s="368" t="str">
        <f>IF(OR(E1241="00",E1241=""),"",IF(OR(C1241="3011.10",C1241="3012.10",C1241="3013.10"),"05",IF(OR(C1241="3008.10",C1241="3008.11"),"00",IF(C1241="3003.10","07",IF(OR(G1241="DBFH",G1241="DBFH - BG"),"10",IF(G1241="Hochschule Dual","25",IF(ISERROR(FIND("BGJ",F1241)),IF(B1241&gt;=99500,VLOOKUP(B1241,Maske!$I$23:$J$79,2,FALSE),VLOOKUP($E1241,Maske!$I$19:$J$23,2,FALSE)),"06")))))))</f>
        <v>00</v>
      </c>
      <c r="B1241" s="369">
        <v>25401</v>
      </c>
      <c r="C1241" s="370" t="s">
        <v>2112</v>
      </c>
      <c r="D1241" s="371" t="str">
        <f t="shared" si="38"/>
        <v>0273</v>
      </c>
      <c r="E1241" s="371" t="str">
        <f t="shared" si="39"/>
        <v>13</v>
      </c>
      <c r="F1241" s="375" t="s">
        <v>1412</v>
      </c>
      <c r="G1241" s="368" t="s">
        <v>1951</v>
      </c>
      <c r="H1241" s="373">
        <v>2.4</v>
      </c>
      <c r="I1241" s="368">
        <v>1.3</v>
      </c>
      <c r="J1241" s="373">
        <v>2.1</v>
      </c>
      <c r="K1241" s="368">
        <v>1.3</v>
      </c>
      <c r="L1241" s="368" t="s">
        <v>666</v>
      </c>
      <c r="M1241" s="368"/>
      <c r="N1241" s="368" t="s">
        <v>2111</v>
      </c>
      <c r="O1241" s="454"/>
    </row>
    <row r="1242" spans="1:15" ht="12" customHeight="1" x14ac:dyDescent="0.2">
      <c r="A1242" s="368" t="str">
        <f>IF(OR(E1242="00",E1242=""),"",IF(OR(C1242="3011.10",C1242="3012.10",C1242="3013.10"),"05",IF(OR(C1242="3008.10",C1242="3008.11"),"00",IF(C1242="3003.10","07",IF(OR(G1242="DBFH",G1242="DBFH - BG"),"10",IF(G1242="Hochschule Dual","25",IF(ISERROR(FIND("BGJ",F1242)),IF(B1242&gt;=99500,VLOOKUP(B1242,Maske!$I$23:$J$79,2,FALSE),VLOOKUP($E1242,Maske!$I$19:$J$23,2,FALSE)),"06")))))))</f>
        <v>00</v>
      </c>
      <c r="B1242" s="369">
        <v>25402</v>
      </c>
      <c r="C1242" s="370" t="s">
        <v>111</v>
      </c>
      <c r="D1242" s="371" t="str">
        <f t="shared" si="38"/>
        <v>0273</v>
      </c>
      <c r="E1242" s="371" t="str">
        <f t="shared" si="39"/>
        <v>12</v>
      </c>
      <c r="F1242" s="375" t="s">
        <v>1413</v>
      </c>
      <c r="G1242" s="368" t="s">
        <v>1951</v>
      </c>
      <c r="H1242" s="373">
        <v>9</v>
      </c>
      <c r="I1242" s="368">
        <v>5</v>
      </c>
      <c r="J1242" s="373">
        <v>12.7</v>
      </c>
      <c r="K1242" s="368">
        <v>8.1</v>
      </c>
      <c r="L1242" s="368" t="s">
        <v>666</v>
      </c>
      <c r="M1242" s="368"/>
      <c r="N1242" s="375" t="s">
        <v>2111</v>
      </c>
      <c r="O1242" s="454"/>
    </row>
    <row r="1243" spans="1:15" ht="13.15" customHeight="1" x14ac:dyDescent="0.2">
      <c r="A1243" s="368" t="str">
        <f>IF(OR(E1243="00",E1243=""),"",IF(OR(C1243="3011.10",C1243="3012.10",C1243="3013.10"),"05",IF(OR(C1243="3008.10",C1243="3008.11"),"00",IF(C1243="3003.10","07",IF(OR(G1243="DBFH",G1243="DBFH - BG"),"10",IF(G1243="Hochschule Dual","25",IF(ISERROR(FIND("BGJ",F1243)),IF(B1243&gt;=99500,VLOOKUP(B1243,Maske!$I$23:$J$79,2,FALSE),VLOOKUP($E1243,Maske!$I$19:$J$23,2,FALSE)),"06")))))))</f>
        <v>00</v>
      </c>
      <c r="B1243" s="369">
        <v>25402</v>
      </c>
      <c r="C1243" s="370" t="s">
        <v>2112</v>
      </c>
      <c r="D1243" s="371" t="str">
        <f t="shared" si="38"/>
        <v>0273</v>
      </c>
      <c r="E1243" s="371" t="str">
        <f t="shared" si="39"/>
        <v>13</v>
      </c>
      <c r="F1243" s="375" t="s">
        <v>1413</v>
      </c>
      <c r="G1243" s="368" t="s">
        <v>1951</v>
      </c>
      <c r="H1243" s="373">
        <v>2.4</v>
      </c>
      <c r="I1243" s="368">
        <v>1.3</v>
      </c>
      <c r="J1243" s="373">
        <v>2.1</v>
      </c>
      <c r="K1243" s="368">
        <v>1.3</v>
      </c>
      <c r="L1243" s="368" t="s">
        <v>666</v>
      </c>
      <c r="M1243" s="368"/>
      <c r="N1243" s="375" t="s">
        <v>2111</v>
      </c>
      <c r="O1243" s="454"/>
    </row>
    <row r="1244" spans="1:15" ht="13.15" customHeight="1" x14ac:dyDescent="0.2">
      <c r="A1244" s="368" t="str">
        <f>IF(OR(E1244="00",E1244=""),"",IF(OR(C1244="3011.10",C1244="3012.10",C1244="3013.10"),"05",IF(OR(C1244="3008.10",C1244="3008.11"),"00",IF(C1244="3003.10","07",IF(OR(G1244="DBFH",G1244="DBFH - BG"),"10",IF(G1244="Hochschule Dual","25",IF(ISERROR(FIND("BGJ",F1244)),IF(B1244&gt;=99500,VLOOKUP(B1244,Maske!$I$23:$J$79,2,FALSE),VLOOKUP($E1244,Maske!$I$19:$J$23,2,FALSE)),"06")))))))</f>
        <v>00</v>
      </c>
      <c r="B1244" s="369">
        <v>20161</v>
      </c>
      <c r="C1244" s="370" t="s">
        <v>1493</v>
      </c>
      <c r="D1244" s="371" t="str">
        <f t="shared" si="38"/>
        <v>0274</v>
      </c>
      <c r="E1244" s="371" t="str">
        <f t="shared" si="39"/>
        <v>11</v>
      </c>
      <c r="F1244" s="375" t="s">
        <v>1848</v>
      </c>
      <c r="G1244" s="373"/>
      <c r="H1244" s="373"/>
      <c r="I1244" s="368"/>
      <c r="J1244" s="373">
        <v>11.6</v>
      </c>
      <c r="K1244" s="368">
        <v>3.5</v>
      </c>
      <c r="L1244" s="368" t="s">
        <v>666</v>
      </c>
      <c r="M1244" s="368" t="s">
        <v>678</v>
      </c>
      <c r="O1244" s="454"/>
    </row>
    <row r="1245" spans="1:15" ht="13.15" customHeight="1" x14ac:dyDescent="0.2">
      <c r="A1245" s="368" t="str">
        <f>IF(OR(E1245="00",E1245=""),"",IF(OR(C1245="3011.10",C1245="3012.10",C1245="3013.10"),"05",IF(OR(C1245="3008.10",C1245="3008.11"),"00",IF(C1245="3003.10","07",IF(OR(G1245="DBFH",G1245="DBFH - BG"),"10",IF(G1245="Hochschule Dual","25",IF(ISERROR(FIND("BGJ",F1245)),IF(B1245&gt;=99500,VLOOKUP(B1245,Maske!$I$23:$J$79,2,FALSE),VLOOKUP($E1245,Maske!$I$19:$J$23,2,FALSE)),"06")))))))</f>
        <v>00</v>
      </c>
      <c r="B1245" s="369">
        <v>20161</v>
      </c>
      <c r="C1245" s="370" t="s">
        <v>112</v>
      </c>
      <c r="D1245" s="371" t="str">
        <f t="shared" si="38"/>
        <v>0274</v>
      </c>
      <c r="E1245" s="371" t="str">
        <f t="shared" si="39"/>
        <v>12</v>
      </c>
      <c r="F1245" s="375" t="s">
        <v>1848</v>
      </c>
      <c r="G1245" s="373"/>
      <c r="H1245" s="373"/>
      <c r="I1245" s="368"/>
      <c r="J1245" s="373">
        <v>11.6</v>
      </c>
      <c r="K1245" s="368">
        <v>3.5</v>
      </c>
      <c r="L1245" s="368" t="s">
        <v>666</v>
      </c>
      <c r="M1245" s="368" t="s">
        <v>678</v>
      </c>
      <c r="O1245" s="454"/>
    </row>
    <row r="1246" spans="1:15" ht="13.15" customHeight="1" x14ac:dyDescent="0.2">
      <c r="A1246" s="368" t="str">
        <f>IF(OR(E1246="00",E1246=""),"",IF(OR(C1246="3011.10",C1246="3012.10",C1246="3013.10"),"05",IF(OR(C1246="3008.10",C1246="3008.11"),"00",IF(C1246="3003.10","07",IF(OR(G1246="DBFH",G1246="DBFH - BG"),"10",IF(G1246="Hochschule Dual","25",IF(ISERROR(FIND("BGJ",F1246)),IF(B1246&gt;=99500,VLOOKUP(B1246,Maske!$I$23:$J$79,2,FALSE),VLOOKUP($E1246,Maske!$I$19:$J$23,2,FALSE)),"06")))))))</f>
        <v>00</v>
      </c>
      <c r="B1246" s="369">
        <v>20162</v>
      </c>
      <c r="C1246" s="370" t="s">
        <v>1493</v>
      </c>
      <c r="D1246" s="371" t="str">
        <f t="shared" si="38"/>
        <v>0274</v>
      </c>
      <c r="E1246" s="371" t="str">
        <f t="shared" si="39"/>
        <v>11</v>
      </c>
      <c r="F1246" s="375" t="s">
        <v>1436</v>
      </c>
      <c r="G1246" s="373"/>
      <c r="H1246" s="373"/>
      <c r="I1246" s="368"/>
      <c r="J1246" s="373">
        <v>11.6</v>
      </c>
      <c r="K1246" s="368">
        <v>3.5</v>
      </c>
      <c r="L1246" s="368" t="s">
        <v>666</v>
      </c>
      <c r="M1246" s="368" t="s">
        <v>678</v>
      </c>
      <c r="O1246" s="454"/>
    </row>
    <row r="1247" spans="1:15" ht="13.15" customHeight="1" x14ac:dyDescent="0.2">
      <c r="A1247" s="368" t="str">
        <f>IF(OR(E1247="00",E1247=""),"",IF(OR(C1247="3011.10",C1247="3012.10",C1247="3013.10"),"05",IF(OR(C1247="3008.10",C1247="3008.11"),"00",IF(C1247="3003.10","07",IF(OR(G1247="DBFH",G1247="DBFH - BG"),"10",IF(G1247="Hochschule Dual","25",IF(ISERROR(FIND("BGJ",F1247)),IF(B1247&gt;=99500,VLOOKUP(B1247,Maske!$I$23:$J$79,2,FALSE),VLOOKUP($E1247,Maske!$I$19:$J$23,2,FALSE)),"06")))))))</f>
        <v>00</v>
      </c>
      <c r="B1247" s="369">
        <v>20162</v>
      </c>
      <c r="C1247" s="370" t="s">
        <v>112</v>
      </c>
      <c r="D1247" s="371" t="str">
        <f t="shared" si="38"/>
        <v>0274</v>
      </c>
      <c r="E1247" s="371" t="str">
        <f t="shared" si="39"/>
        <v>12</v>
      </c>
      <c r="F1247" s="375" t="s">
        <v>1436</v>
      </c>
      <c r="G1247" s="373"/>
      <c r="H1247" s="373"/>
      <c r="I1247" s="368"/>
      <c r="J1247" s="373">
        <v>11.6</v>
      </c>
      <c r="K1247" s="368">
        <v>3.5</v>
      </c>
      <c r="L1247" s="368" t="s">
        <v>666</v>
      </c>
      <c r="M1247" s="368" t="s">
        <v>678</v>
      </c>
      <c r="O1247" s="454"/>
    </row>
    <row r="1248" spans="1:15" ht="13.15" customHeight="1" x14ac:dyDescent="0.2">
      <c r="A1248" s="368" t="str">
        <f>IF(OR(E1248="00",E1248=""),"",IF(OR(C1248="3011.10",C1248="3012.10",C1248="3013.10"),"05",IF(OR(C1248="3008.10",C1248="3008.11"),"00",IF(C1248="3003.10","07",IF(OR(G1248="DBFH",G1248="DBFH - BG"),"10",IF(G1248="Hochschule Dual","25",IF(ISERROR(FIND("BGJ",F1248)),IF(B1248&gt;=99500,VLOOKUP(B1248,Maske!$I$23:$J$79,2,FALSE),VLOOKUP($E1248,Maske!$I$19:$J$23,2,FALSE)),"06")))))))</f>
        <v>00</v>
      </c>
      <c r="B1248" s="369">
        <v>20163</v>
      </c>
      <c r="C1248" s="370" t="s">
        <v>1493</v>
      </c>
      <c r="D1248" s="371" t="str">
        <f t="shared" si="38"/>
        <v>0274</v>
      </c>
      <c r="E1248" s="371" t="str">
        <f t="shared" si="39"/>
        <v>11</v>
      </c>
      <c r="F1248" s="375" t="s">
        <v>1437</v>
      </c>
      <c r="G1248" s="373"/>
      <c r="H1248" s="373"/>
      <c r="I1248" s="368"/>
      <c r="J1248" s="373">
        <v>11.6</v>
      </c>
      <c r="K1248" s="368">
        <v>3.5</v>
      </c>
      <c r="L1248" s="368" t="s">
        <v>666</v>
      </c>
      <c r="M1248" s="368" t="s">
        <v>678</v>
      </c>
      <c r="O1248" s="454"/>
    </row>
    <row r="1249" spans="1:15" ht="12" customHeight="1" x14ac:dyDescent="0.2">
      <c r="A1249" s="368" t="str">
        <f>IF(OR(E1249="00",E1249=""),"",IF(OR(C1249="3011.10",C1249="3012.10",C1249="3013.10"),"05",IF(OR(C1249="3008.10",C1249="3008.11"),"00",IF(C1249="3003.10","07",IF(OR(G1249="DBFH",G1249="DBFH - BG"),"10",IF(G1249="Hochschule Dual","25",IF(ISERROR(FIND("BGJ",F1249)),IF(B1249&gt;=99500,VLOOKUP(B1249,Maske!$I$23:$J$79,2,FALSE),VLOOKUP($E1249,Maske!$I$19:$J$23,2,FALSE)),"06")))))))</f>
        <v>00</v>
      </c>
      <c r="B1249" s="369">
        <v>20163</v>
      </c>
      <c r="C1249" s="370" t="s">
        <v>112</v>
      </c>
      <c r="D1249" s="371" t="str">
        <f t="shared" si="38"/>
        <v>0274</v>
      </c>
      <c r="E1249" s="371" t="str">
        <f t="shared" si="39"/>
        <v>12</v>
      </c>
      <c r="F1249" s="375" t="s">
        <v>1437</v>
      </c>
      <c r="G1249" s="373"/>
      <c r="H1249" s="373"/>
      <c r="I1249" s="368"/>
      <c r="J1249" s="373">
        <v>11.6</v>
      </c>
      <c r="K1249" s="368">
        <v>3.5</v>
      </c>
      <c r="L1249" s="368" t="s">
        <v>666</v>
      </c>
      <c r="M1249" s="368" t="s">
        <v>678</v>
      </c>
      <c r="O1249" s="454"/>
    </row>
    <row r="1250" spans="1:15" ht="12" customHeight="1" x14ac:dyDescent="0.2">
      <c r="A1250" s="368" t="str">
        <f>IF(OR(E1250="00",E1250=""),"",IF(OR(C1250="3011.10",C1250="3012.10",C1250="3013.10"),"05",IF(OR(C1250="3008.10",C1250="3008.11"),"00",IF(C1250="3003.10","07",IF(OR(G1250="DBFH",G1250="DBFH - BG"),"10",IF(G1250="Hochschule Dual","25",IF(ISERROR(FIND("BGJ",F1250)),IF(B1250&gt;=99500,VLOOKUP(B1250,Maske!$I$23:$J$79,2,FALSE),VLOOKUP($E1250,Maske!$I$19:$J$23,2,FALSE)),"06")))))))</f>
        <v>00</v>
      </c>
      <c r="B1250" s="369">
        <v>26713</v>
      </c>
      <c r="C1250" s="370" t="s">
        <v>2006</v>
      </c>
      <c r="D1250" s="371" t="str">
        <f t="shared" si="38"/>
        <v>0275</v>
      </c>
      <c r="E1250" s="371" t="str">
        <f t="shared" si="39"/>
        <v>11</v>
      </c>
      <c r="F1250" s="372" t="s">
        <v>190</v>
      </c>
      <c r="G1250" s="368" t="s">
        <v>1951</v>
      </c>
      <c r="H1250" s="373">
        <v>13</v>
      </c>
      <c r="I1250" s="368">
        <v>3.5</v>
      </c>
      <c r="J1250" s="373">
        <v>12.7</v>
      </c>
      <c r="K1250" s="368">
        <v>3.7</v>
      </c>
      <c r="L1250" s="368" t="s">
        <v>666</v>
      </c>
      <c r="M1250" s="368"/>
      <c r="N1250" s="368" t="s">
        <v>2007</v>
      </c>
      <c r="O1250" s="454"/>
    </row>
    <row r="1251" spans="1:15" ht="12" customHeight="1" x14ac:dyDescent="0.2">
      <c r="A1251" s="368" t="str">
        <f>IF(OR(E1251="00",E1251=""),"",IF(OR(C1251="3011.10",C1251="3012.10",C1251="3013.10"),"05",IF(OR(C1251="3008.10",C1251="3008.11"),"00",IF(C1251="3003.10","07",IF(OR(G1251="DBFH",G1251="DBFH - BG"),"10",IF(G1251="Hochschule Dual","25",IF(ISERROR(FIND("BGJ",F1251)),IF(B1251&gt;=99500,VLOOKUP(B1251,Maske!$I$23:$J$79,2,FALSE),VLOOKUP($E1251,Maske!$I$19:$J$23,2,FALSE)),"06")))))))</f>
        <v>00</v>
      </c>
      <c r="B1251" s="369">
        <v>25401</v>
      </c>
      <c r="C1251" s="370" t="s">
        <v>2006</v>
      </c>
      <c r="D1251" s="371" t="str">
        <f t="shared" si="38"/>
        <v>0275</v>
      </c>
      <c r="E1251" s="371" t="str">
        <f t="shared" si="39"/>
        <v>11</v>
      </c>
      <c r="F1251" s="372" t="s">
        <v>1412</v>
      </c>
      <c r="G1251" s="368" t="s">
        <v>1951</v>
      </c>
      <c r="H1251" s="373">
        <v>13</v>
      </c>
      <c r="I1251" s="368">
        <v>3.5</v>
      </c>
      <c r="J1251" s="373">
        <v>12.7</v>
      </c>
      <c r="K1251" s="368">
        <v>3.7</v>
      </c>
      <c r="L1251" s="368" t="s">
        <v>666</v>
      </c>
      <c r="M1251" s="368"/>
      <c r="N1251" s="368" t="s">
        <v>2007</v>
      </c>
      <c r="O1251" s="454"/>
    </row>
    <row r="1252" spans="1:15" ht="12" customHeight="1" x14ac:dyDescent="0.2">
      <c r="A1252" s="368" t="str">
        <f>IF(OR(E1252="00",E1252=""),"",IF(OR(C1252="3011.10",C1252="3012.10",C1252="3013.10"),"05",IF(OR(C1252="3008.10",C1252="3008.11"),"00",IF(C1252="3003.10","07",IF(OR(G1252="DBFH",G1252="DBFH - BG"),"10",IF(G1252="Hochschule Dual","25",IF(ISERROR(FIND("BGJ",F1252)),IF(B1252&gt;=99500,VLOOKUP(B1252,Maske!$I$23:$J$79,2,FALSE),VLOOKUP($E1252,Maske!$I$19:$J$23,2,FALSE)),"06")))))))</f>
        <v>00</v>
      </c>
      <c r="B1252" s="444">
        <v>8051</v>
      </c>
      <c r="C1252" s="370" t="s">
        <v>1494</v>
      </c>
      <c r="D1252" s="371" t="str">
        <f t="shared" si="38"/>
        <v>0276</v>
      </c>
      <c r="E1252" s="371" t="str">
        <f t="shared" si="39"/>
        <v>11</v>
      </c>
      <c r="F1252" s="375" t="s">
        <v>1440</v>
      </c>
      <c r="G1252" s="373"/>
      <c r="H1252" s="373"/>
      <c r="I1252" s="368"/>
      <c r="J1252" s="373">
        <v>10.5</v>
      </c>
      <c r="K1252" s="368">
        <v>2.8</v>
      </c>
      <c r="L1252" s="368" t="s">
        <v>666</v>
      </c>
      <c r="M1252" s="368" t="s">
        <v>1441</v>
      </c>
      <c r="O1252" s="454"/>
    </row>
    <row r="1253" spans="1:15" ht="12" customHeight="1" x14ac:dyDescent="0.2">
      <c r="A1253" s="368" t="str">
        <f>IF(OR(E1253="00",E1253=""),"",IF(OR(C1253="3011.10",C1253="3012.10",C1253="3013.10"),"05",IF(OR(C1253="3008.10",C1253="3008.11"),"00",IF(C1253="3003.10","07",IF(OR(G1253="DBFH",G1253="DBFH - BG"),"10",IF(G1253="Hochschule Dual","25",IF(ISERROR(FIND("BGJ",F1253)),IF(B1253&gt;=99500,VLOOKUP(B1253,Maske!$I$23:$J$79,2,FALSE),VLOOKUP($E1253,Maske!$I$19:$J$23,2,FALSE)),"06")))))))</f>
        <v>00</v>
      </c>
      <c r="B1253" s="444">
        <v>8051</v>
      </c>
      <c r="C1253" s="370" t="s">
        <v>113</v>
      </c>
      <c r="D1253" s="371" t="str">
        <f t="shared" si="38"/>
        <v>0276</v>
      </c>
      <c r="E1253" s="371" t="str">
        <f t="shared" si="39"/>
        <v>12</v>
      </c>
      <c r="F1253" s="375" t="s">
        <v>1440</v>
      </c>
      <c r="G1253" s="373"/>
      <c r="H1253" s="373"/>
      <c r="I1253" s="368"/>
      <c r="J1253" s="373">
        <v>10.5</v>
      </c>
      <c r="K1253" s="368">
        <v>2.8</v>
      </c>
      <c r="L1253" s="368" t="s">
        <v>666</v>
      </c>
      <c r="M1253" s="368" t="s">
        <v>1441</v>
      </c>
      <c r="O1253" s="454"/>
    </row>
    <row r="1254" spans="1:15" ht="12" customHeight="1" x14ac:dyDescent="0.2">
      <c r="A1254" s="368" t="str">
        <f>IF(OR(E1254="00",E1254=""),"",IF(OR(C1254="3011.10",C1254="3012.10",C1254="3013.10"),"05",IF(OR(C1254="3008.10",C1254="3008.11"),"00",IF(C1254="3003.10","07",IF(OR(G1254="DBFH",G1254="DBFH - BG"),"10",IF(G1254="Hochschule Dual","25",IF(ISERROR(FIND("BGJ",F1254)),IF(B1254&gt;=99500,VLOOKUP(B1254,Maske!$I$23:$J$79,2,FALSE),VLOOKUP($E1254,Maske!$I$19:$J$23,2,FALSE)),"06")))))))</f>
        <v>00</v>
      </c>
      <c r="B1254" s="369">
        <v>11201</v>
      </c>
      <c r="C1254" s="370" t="s">
        <v>1495</v>
      </c>
      <c r="D1254" s="371" t="str">
        <f t="shared" si="38"/>
        <v>0277</v>
      </c>
      <c r="E1254" s="371" t="str">
        <f t="shared" si="39"/>
        <v>11</v>
      </c>
      <c r="F1254" s="375" t="s">
        <v>1299</v>
      </c>
      <c r="G1254" s="373"/>
      <c r="H1254" s="373"/>
      <c r="I1254" s="368"/>
      <c r="J1254" s="373">
        <v>10.5</v>
      </c>
      <c r="K1254" s="368">
        <v>2.8</v>
      </c>
      <c r="L1254" s="368" t="s">
        <v>666</v>
      </c>
      <c r="M1254" s="368" t="s">
        <v>1441</v>
      </c>
      <c r="O1254" s="454"/>
    </row>
    <row r="1255" spans="1:15" ht="12" customHeight="1" x14ac:dyDescent="0.2">
      <c r="A1255" s="368" t="str">
        <f>IF(OR(E1255="00",E1255=""),"",IF(OR(C1255="3011.10",C1255="3012.10",C1255="3013.10"),"05",IF(OR(C1255="3008.10",C1255="3008.11"),"00",IF(C1255="3003.10","07",IF(OR(G1255="DBFH",G1255="DBFH - BG"),"10",IF(G1255="Hochschule Dual","25",IF(ISERROR(FIND("BGJ",F1255)),IF(B1255&gt;=99500,VLOOKUP(B1255,Maske!$I$23:$J$79,2,FALSE),VLOOKUP($E1255,Maske!$I$19:$J$23,2,FALSE)),"06")))))))</f>
        <v>00</v>
      </c>
      <c r="B1255" s="369">
        <v>11201</v>
      </c>
      <c r="C1255" s="370" t="s">
        <v>114</v>
      </c>
      <c r="D1255" s="371" t="str">
        <f t="shared" si="38"/>
        <v>0277</v>
      </c>
      <c r="E1255" s="371" t="str">
        <f t="shared" si="39"/>
        <v>12</v>
      </c>
      <c r="F1255" s="375" t="s">
        <v>1299</v>
      </c>
      <c r="G1255" s="373"/>
      <c r="H1255" s="373"/>
      <c r="I1255" s="368"/>
      <c r="J1255" s="373">
        <v>10.5</v>
      </c>
      <c r="K1255" s="368">
        <v>2.8</v>
      </c>
      <c r="L1255" s="368" t="s">
        <v>666</v>
      </c>
      <c r="M1255" s="368" t="s">
        <v>1441</v>
      </c>
      <c r="O1255" s="454"/>
    </row>
    <row r="1256" spans="1:15" ht="12" customHeight="1" x14ac:dyDescent="0.2">
      <c r="A1256" s="368" t="str">
        <f>IF(OR(E1256="00",E1256=""),"",IF(OR(C1256="3011.10",C1256="3012.10",C1256="3013.10"),"05",IF(OR(C1256="3008.10",C1256="3008.11"),"00",IF(C1256="3003.10","07",IF(OR(G1256="DBFH",G1256="DBFH - BG"),"10",IF(G1256="Hochschule Dual","25",IF(ISERROR(FIND("BGJ",F1256)),IF(B1256&gt;=99500,VLOOKUP(B1256,Maske!$I$23:$J$79,2,FALSE),VLOOKUP($E1256,Maske!$I$19:$J$23,2,FALSE)),"06")))))))</f>
        <v>00</v>
      </c>
      <c r="B1256" s="369">
        <v>25911</v>
      </c>
      <c r="C1256" s="370" t="s">
        <v>1442</v>
      </c>
      <c r="D1256" s="371" t="str">
        <f t="shared" si="38"/>
        <v>0278</v>
      </c>
      <c r="E1256" s="371" t="str">
        <f t="shared" si="39"/>
        <v>10</v>
      </c>
      <c r="F1256" s="372" t="s">
        <v>1459</v>
      </c>
      <c r="G1256" s="373"/>
      <c r="H1256" s="373"/>
      <c r="I1256" s="368"/>
      <c r="J1256" s="373">
        <v>12.7</v>
      </c>
      <c r="K1256" s="368">
        <v>3.2</v>
      </c>
      <c r="L1256" s="368" t="s">
        <v>666</v>
      </c>
      <c r="M1256" s="368" t="s">
        <v>1441</v>
      </c>
      <c r="O1256" s="454"/>
    </row>
    <row r="1257" spans="1:15" ht="12" customHeight="1" x14ac:dyDescent="0.2">
      <c r="A1257" s="368" t="str">
        <f>IF(OR(E1257="00",E1257=""),"",IF(OR(C1257="3011.10",C1257="3012.10",C1257="3013.10"),"05",IF(OR(C1257="3008.10",C1257="3008.11"),"00",IF(C1257="3003.10","07",IF(OR(G1257="DBFH",G1257="DBFH - BG"),"10",IF(G1257="Hochschule Dual","25",IF(ISERROR(FIND("BGJ",F1257)),IF(B1257&gt;=99500,VLOOKUP(B1257,Maske!$I$23:$J$79,2,FALSE),VLOOKUP($E1257,Maske!$I$19:$J$23,2,FALSE)),"06")))))))</f>
        <v>00</v>
      </c>
      <c r="B1257" s="369">
        <v>25911</v>
      </c>
      <c r="C1257" s="370" t="s">
        <v>1496</v>
      </c>
      <c r="D1257" s="371" t="str">
        <f t="shared" si="38"/>
        <v>0278</v>
      </c>
      <c r="E1257" s="371" t="str">
        <f t="shared" si="39"/>
        <v>11</v>
      </c>
      <c r="F1257" s="372" t="s">
        <v>1459</v>
      </c>
      <c r="G1257" s="373"/>
      <c r="H1257" s="373"/>
      <c r="I1257" s="368"/>
      <c r="J1257" s="373">
        <v>11.6</v>
      </c>
      <c r="K1257" s="368">
        <v>3</v>
      </c>
      <c r="L1257" s="368" t="s">
        <v>666</v>
      </c>
      <c r="M1257" s="368" t="s">
        <v>1441</v>
      </c>
      <c r="O1257" s="454"/>
    </row>
    <row r="1258" spans="1:15" s="217" customFormat="1" ht="12" customHeight="1" x14ac:dyDescent="0.2">
      <c r="A1258" s="368" t="str">
        <f>IF(OR(E1258="00",E1258=""),"",IF(OR(C1258="3011.10",C1258="3012.10",C1258="3013.10"),"05",IF(OR(C1258="3008.10",C1258="3008.11"),"00",IF(C1258="3003.10","07",IF(OR(G1258="DBFH",G1258="DBFH - BG"),"10",IF(G1258="Hochschule Dual","25",IF(ISERROR(FIND("BGJ",F1258)),IF(B1258&gt;=99500,VLOOKUP(B1258,Maske!$I$23:$J$79,2,FALSE),VLOOKUP($E1258,Maske!$I$19:$J$23,2,FALSE)),"06")))))))</f>
        <v>00</v>
      </c>
      <c r="B1258" s="369">
        <v>25911</v>
      </c>
      <c r="C1258" s="370" t="s">
        <v>581</v>
      </c>
      <c r="D1258" s="371" t="str">
        <f t="shared" si="38"/>
        <v>0278</v>
      </c>
      <c r="E1258" s="371" t="str">
        <f t="shared" si="39"/>
        <v>12</v>
      </c>
      <c r="F1258" s="372" t="s">
        <v>1459</v>
      </c>
      <c r="G1258" s="373"/>
      <c r="H1258" s="373"/>
      <c r="I1258" s="368"/>
      <c r="J1258" s="373">
        <v>10.5</v>
      </c>
      <c r="K1258" s="368">
        <v>2.4</v>
      </c>
      <c r="L1258" s="368" t="s">
        <v>666</v>
      </c>
      <c r="M1258" s="368" t="s">
        <v>1441</v>
      </c>
      <c r="N1258" s="368"/>
      <c r="O1258" s="459"/>
    </row>
    <row r="1259" spans="1:15" s="217" customFormat="1" ht="12" customHeight="1" x14ac:dyDescent="0.2">
      <c r="A1259" s="368" t="str">
        <f>IF(OR(E1259="00",E1259=""),"",IF(OR(C1259="3011.10",C1259="3012.10",C1259="3013.10"),"05",IF(OR(C1259="3008.10",C1259="3008.11"),"00",IF(C1259="3003.10","07",IF(OR(G1259="DBFH",G1259="DBFH - BG"),"10",IF(G1259="Hochschule Dual","25",IF(ISERROR(FIND("BGJ",F1259)),IF(B1259&gt;=99500,VLOOKUP(B1259,Maske!$I$23:$J$79,2,FALSE),VLOOKUP($E1259,Maske!$I$19:$J$23,2,FALSE)),"06")))))))</f>
        <v>00</v>
      </c>
      <c r="B1259" s="444">
        <v>8051</v>
      </c>
      <c r="C1259" s="370" t="s">
        <v>1460</v>
      </c>
      <c r="D1259" s="371" t="str">
        <f t="shared" si="38"/>
        <v>0279</v>
      </c>
      <c r="E1259" s="371" t="str">
        <f t="shared" si="39"/>
        <v>10</v>
      </c>
      <c r="F1259" s="372" t="s">
        <v>1440</v>
      </c>
      <c r="G1259" s="373"/>
      <c r="H1259" s="373">
        <v>13</v>
      </c>
      <c r="I1259" s="368">
        <v>3.5</v>
      </c>
      <c r="J1259" s="373">
        <v>12.7</v>
      </c>
      <c r="K1259" s="368">
        <v>3.8</v>
      </c>
      <c r="L1259" s="368" t="s">
        <v>666</v>
      </c>
      <c r="M1259" s="368" t="s">
        <v>1441</v>
      </c>
      <c r="N1259" s="368"/>
      <c r="O1259" s="459"/>
    </row>
    <row r="1260" spans="1:15" ht="12" customHeight="1" x14ac:dyDescent="0.2">
      <c r="A1260" s="368" t="str">
        <f>IF(OR(E1260="00",E1260=""),"",IF(OR(C1260="3011.10",C1260="3012.10",C1260="3013.10"),"05",IF(OR(C1260="3008.10",C1260="3008.11"),"00",IF(C1260="3003.10","07",IF(OR(G1260="DBFH",G1260="DBFH - BG"),"10",IF(G1260="Hochschule Dual","25",IF(ISERROR(FIND("BGJ",F1260)),IF(B1260&gt;=99500,VLOOKUP(B1260,Maske!$I$23:$J$79,2,FALSE),VLOOKUP($E1260,Maske!$I$19:$J$23,2,FALSE)),"06")))))))</f>
        <v>00</v>
      </c>
      <c r="B1260" s="369">
        <v>8051</v>
      </c>
      <c r="C1260" s="370" t="s">
        <v>1497</v>
      </c>
      <c r="D1260" s="371" t="str">
        <f t="shared" si="38"/>
        <v>0279</v>
      </c>
      <c r="E1260" s="371" t="str">
        <f t="shared" si="39"/>
        <v>11</v>
      </c>
      <c r="F1260" s="375" t="s">
        <v>1440</v>
      </c>
      <c r="G1260" s="368" t="s">
        <v>1951</v>
      </c>
      <c r="H1260" s="373"/>
      <c r="I1260" s="368"/>
      <c r="J1260" s="373">
        <v>10.5</v>
      </c>
      <c r="K1260" s="368">
        <v>5.5</v>
      </c>
      <c r="L1260" s="368" t="s">
        <v>666</v>
      </c>
      <c r="M1260" s="368" t="s">
        <v>1441</v>
      </c>
      <c r="N1260" s="368" t="s">
        <v>1780</v>
      </c>
      <c r="O1260" s="454"/>
    </row>
    <row r="1261" spans="1:15" ht="12" customHeight="1" x14ac:dyDescent="0.2">
      <c r="A1261" s="368" t="str">
        <f>IF(OR(E1261="00",E1261=""),"",IF(OR(C1261="3011.10",C1261="3012.10",C1261="3013.10"),"05",IF(OR(C1261="3008.10",C1261="3008.11"),"00",IF(C1261="3003.10","07",IF(OR(G1261="DBFH",G1261="DBFH - BG"),"10",IF(G1261="Hochschule Dual","25",IF(ISERROR(FIND("BGJ",F1261)),IF(B1261&gt;=99500,VLOOKUP(B1261,Maske!$I$23:$J$79,2,FALSE),VLOOKUP($E1261,Maske!$I$19:$J$23,2,FALSE)),"06")))))))</f>
        <v>00</v>
      </c>
      <c r="B1261" s="369">
        <v>8051</v>
      </c>
      <c r="C1261" s="370" t="s">
        <v>1697</v>
      </c>
      <c r="D1261" s="371" t="str">
        <f t="shared" si="38"/>
        <v>0279</v>
      </c>
      <c r="E1261" s="371" t="str">
        <f t="shared" si="39"/>
        <v>12</v>
      </c>
      <c r="F1261" s="375" t="s">
        <v>1440</v>
      </c>
      <c r="G1261" s="368" t="s">
        <v>1951</v>
      </c>
      <c r="H1261" s="373"/>
      <c r="I1261" s="368"/>
      <c r="J1261" s="373">
        <v>10.5</v>
      </c>
      <c r="K1261" s="368">
        <v>5</v>
      </c>
      <c r="L1261" s="368" t="s">
        <v>666</v>
      </c>
      <c r="M1261" s="368" t="s">
        <v>1441</v>
      </c>
      <c r="N1261" s="368" t="s">
        <v>1780</v>
      </c>
      <c r="O1261" s="454"/>
    </row>
    <row r="1262" spans="1:15" ht="12" customHeight="1" x14ac:dyDescent="0.2">
      <c r="A1262" s="368" t="str">
        <f>IF(OR(E1262="00",E1262=""),"",IF(OR(C1262="3011.10",C1262="3012.10",C1262="3013.10"),"05",IF(OR(C1262="3008.10",C1262="3008.11"),"00",IF(C1262="3003.10","07",IF(OR(G1262="DBFH",G1262="DBFH - BG"),"10",IF(G1262="Hochschule Dual","25",IF(ISERROR(FIND("BGJ",F1262)),IF(B1262&gt;=99500,VLOOKUP(B1262,Maske!$I$23:$J$79,2,FALSE),VLOOKUP($E1262,Maske!$I$19:$J$23,2,FALSE)),"06")))))))</f>
        <v>00</v>
      </c>
      <c r="B1262" s="369">
        <v>11201</v>
      </c>
      <c r="C1262" s="370" t="s">
        <v>1460</v>
      </c>
      <c r="D1262" s="371" t="str">
        <f t="shared" si="38"/>
        <v>0279</v>
      </c>
      <c r="E1262" s="371" t="str">
        <f t="shared" si="39"/>
        <v>10</v>
      </c>
      <c r="F1262" s="375" t="s">
        <v>1299</v>
      </c>
      <c r="G1262" s="373"/>
      <c r="H1262" s="373">
        <v>13</v>
      </c>
      <c r="I1262" s="368">
        <v>3.5</v>
      </c>
      <c r="J1262" s="373">
        <v>12.7</v>
      </c>
      <c r="K1262" s="368">
        <v>3.8</v>
      </c>
      <c r="L1262" s="368" t="s">
        <v>666</v>
      </c>
      <c r="M1262" s="368" t="s">
        <v>1441</v>
      </c>
      <c r="O1262" s="454"/>
    </row>
    <row r="1263" spans="1:15" ht="12" customHeight="1" x14ac:dyDescent="0.2">
      <c r="A1263" s="368" t="str">
        <f>IF(OR(E1263="00",E1263=""),"",IF(OR(C1263="3011.10",C1263="3012.10",C1263="3013.10"),"05",IF(OR(C1263="3008.10",C1263="3008.11"),"00",IF(C1263="3003.10","07",IF(OR(G1263="DBFH",G1263="DBFH - BG"),"10",IF(G1263="Hochschule Dual","25",IF(ISERROR(FIND("BGJ",F1263)),IF(B1263&gt;=99500,VLOOKUP(B1263,Maske!$I$23:$J$79,2,FALSE),VLOOKUP($E1263,Maske!$I$19:$J$23,2,FALSE)),"06")))))))</f>
        <v>00</v>
      </c>
      <c r="B1263" s="369">
        <v>11201</v>
      </c>
      <c r="C1263" s="370" t="s">
        <v>1497</v>
      </c>
      <c r="D1263" s="371" t="str">
        <f t="shared" si="38"/>
        <v>0279</v>
      </c>
      <c r="E1263" s="371" t="str">
        <f t="shared" si="39"/>
        <v>11</v>
      </c>
      <c r="F1263" s="375" t="s">
        <v>1299</v>
      </c>
      <c r="G1263" s="368" t="s">
        <v>1951</v>
      </c>
      <c r="H1263" s="373"/>
      <c r="I1263" s="368"/>
      <c r="J1263" s="373">
        <v>10.5</v>
      </c>
      <c r="K1263" s="368">
        <v>5.5</v>
      </c>
      <c r="L1263" s="368" t="s">
        <v>666</v>
      </c>
      <c r="M1263" s="368" t="s">
        <v>1441</v>
      </c>
      <c r="N1263" s="368" t="s">
        <v>1780</v>
      </c>
      <c r="O1263" s="454"/>
    </row>
    <row r="1264" spans="1:15" ht="12" customHeight="1" x14ac:dyDescent="0.2">
      <c r="A1264" s="368" t="str">
        <f>IF(OR(E1264="00",E1264=""),"",IF(OR(C1264="3011.10",C1264="3012.10",C1264="3013.10"),"05",IF(OR(C1264="3008.10",C1264="3008.11"),"00",IF(C1264="3003.10","07",IF(OR(G1264="DBFH",G1264="DBFH - BG"),"10",IF(G1264="Hochschule Dual","25",IF(ISERROR(FIND("BGJ",F1264)),IF(B1264&gt;=99500,VLOOKUP(B1264,Maske!$I$23:$J$79,2,FALSE),VLOOKUP($E1264,Maske!$I$19:$J$23,2,FALSE)),"06")))))))</f>
        <v>00</v>
      </c>
      <c r="B1264" s="369">
        <v>11201</v>
      </c>
      <c r="C1264" s="370" t="s">
        <v>1697</v>
      </c>
      <c r="D1264" s="371" t="str">
        <f t="shared" si="38"/>
        <v>0279</v>
      </c>
      <c r="E1264" s="371" t="str">
        <f t="shared" si="39"/>
        <v>12</v>
      </c>
      <c r="F1264" s="375" t="s">
        <v>1299</v>
      </c>
      <c r="G1264" s="368" t="s">
        <v>1951</v>
      </c>
      <c r="H1264" s="373"/>
      <c r="I1264" s="368"/>
      <c r="J1264" s="373">
        <v>10.5</v>
      </c>
      <c r="K1264" s="368">
        <v>5</v>
      </c>
      <c r="L1264" s="368" t="s">
        <v>666</v>
      </c>
      <c r="M1264" s="368" t="s">
        <v>1441</v>
      </c>
      <c r="N1264" s="368" t="s">
        <v>1780</v>
      </c>
      <c r="O1264" s="454"/>
    </row>
    <row r="1265" spans="1:15" s="217" customFormat="1" ht="12" customHeight="1" x14ac:dyDescent="0.2">
      <c r="A1265" s="368" t="str">
        <f>IF(OR(E1265="00",E1265=""),"",IF(OR(C1265="3011.10",C1265="3012.10",C1265="3013.10"),"05",IF(OR(C1265="3008.10",C1265="3008.11"),"00",IF(C1265="3003.10","07",IF(OR(G1265="DBFH",G1265="DBFH - BG"),"10",IF(G1265="Hochschule Dual","25",IF(ISERROR(FIND("BGJ",F1265)),IF(B1265&gt;=99500,VLOOKUP(B1265,Maske!$I$23:$J$79,2,FALSE),VLOOKUP($E1265,Maske!$I$19:$J$23,2,FALSE)),"06")))))))</f>
        <v>00</v>
      </c>
      <c r="B1265" s="369">
        <v>50661</v>
      </c>
      <c r="C1265" s="445" t="s">
        <v>2003</v>
      </c>
      <c r="D1265" s="371" t="str">
        <f t="shared" si="38"/>
        <v>0284</v>
      </c>
      <c r="E1265" s="371" t="str">
        <f t="shared" si="39"/>
        <v>10</v>
      </c>
      <c r="F1265" s="372" t="s">
        <v>1243</v>
      </c>
      <c r="G1265" s="373"/>
      <c r="H1265" s="373"/>
      <c r="I1265" s="368"/>
      <c r="J1265" s="373">
        <v>12.7</v>
      </c>
      <c r="K1265" s="368">
        <v>4.7</v>
      </c>
      <c r="L1265" s="368" t="s">
        <v>666</v>
      </c>
      <c r="M1265" s="368" t="s">
        <v>1858</v>
      </c>
      <c r="N1265" s="368"/>
      <c r="O1265" s="454"/>
    </row>
    <row r="1266" spans="1:15" ht="12" customHeight="1" x14ac:dyDescent="0.2">
      <c r="A1266" s="368" t="str">
        <f>IF(OR(E1266="00",E1266=""),"",IF(OR(C1266="3011.10",C1266="3012.10",C1266="3013.10"),"05",IF(OR(C1266="3008.10",C1266="3008.11"),"00",IF(C1266="3003.10","07",IF(OR(G1266="DBFH",G1266="DBFH - BG"),"10",IF(G1266="Hochschule Dual","25",IF(ISERROR(FIND("BGJ",F1266)),IF(B1266&gt;=99500,VLOOKUP(B1266,Maske!$I$23:$J$79,2,FALSE),VLOOKUP($E1266,Maske!$I$19:$J$23,2,FALSE)),"06")))))))</f>
        <v>00</v>
      </c>
      <c r="B1266" s="369">
        <v>50661</v>
      </c>
      <c r="C1266" s="445" t="s">
        <v>2004</v>
      </c>
      <c r="D1266" s="371" t="str">
        <f t="shared" si="38"/>
        <v>0284</v>
      </c>
      <c r="E1266" s="371" t="str">
        <f t="shared" si="39"/>
        <v>11</v>
      </c>
      <c r="F1266" s="372" t="s">
        <v>1243</v>
      </c>
      <c r="G1266" s="373"/>
      <c r="H1266" s="373"/>
      <c r="I1266" s="368"/>
      <c r="J1266" s="373">
        <v>10.5</v>
      </c>
      <c r="K1266" s="368">
        <v>3.8</v>
      </c>
      <c r="L1266" s="368" t="s">
        <v>666</v>
      </c>
      <c r="M1266" s="368" t="s">
        <v>1858</v>
      </c>
      <c r="O1266" s="454"/>
    </row>
    <row r="1267" spans="1:15" s="180" customFormat="1" ht="12" customHeight="1" x14ac:dyDescent="0.2">
      <c r="A1267" s="368" t="str">
        <f>IF(OR(E1267="00",E1267=""),"",IF(OR(C1267="3011.10",C1267="3012.10",C1267="3013.10"),"05",IF(OR(C1267="3008.10",C1267="3008.11"),"00",IF(C1267="3003.10","07",IF(OR(G1267="DBFH",G1267="DBFH - BG"),"10",IF(G1267="Hochschule Dual","25",IF(ISERROR(FIND("BGJ",F1267)),IF(B1267&gt;=99500,VLOOKUP(B1267,Maske!$I$23:$J$79,2,FALSE),VLOOKUP($E1267,Maske!$I$19:$J$23,2,FALSE)),"06")))))))</f>
        <v>00</v>
      </c>
      <c r="B1267" s="369">
        <v>50661</v>
      </c>
      <c r="C1267" s="445" t="s">
        <v>2005</v>
      </c>
      <c r="D1267" s="371" t="str">
        <f t="shared" si="38"/>
        <v>0284</v>
      </c>
      <c r="E1267" s="371" t="str">
        <f t="shared" si="39"/>
        <v>12</v>
      </c>
      <c r="F1267" s="372" t="s">
        <v>1243</v>
      </c>
      <c r="G1267" s="373"/>
      <c r="H1267" s="373"/>
      <c r="I1267" s="368"/>
      <c r="J1267" s="373">
        <v>10.5</v>
      </c>
      <c r="K1267" s="368">
        <v>3.8</v>
      </c>
      <c r="L1267" s="368" t="s">
        <v>666</v>
      </c>
      <c r="M1267" s="368" t="s">
        <v>1858</v>
      </c>
      <c r="N1267" s="368"/>
      <c r="O1267" s="454"/>
    </row>
    <row r="1268" spans="1:15" ht="12" customHeight="1" x14ac:dyDescent="0.2">
      <c r="A1268" s="368" t="str">
        <f>IF(OR(E1268="00",E1268=""),"",IF(OR(C1268="3011.10",C1268="3012.10",C1268="3013.10"),"05",IF(OR(C1268="3008.10",C1268="3008.11"),"00",IF(C1268="3003.10","07",IF(OR(G1268="DBFH",G1268="DBFH - BG"),"10",IF(G1268="Hochschule Dual","25",IF(ISERROR(FIND("BGJ",F1268)),IF(B1268&gt;=99500,VLOOKUP(B1268,Maske!$I$23:$J$79,2,FALSE),VLOOKUP($E1268,Maske!$I$19:$J$23,2,FALSE)),"06")))))))</f>
        <v>00</v>
      </c>
      <c r="B1268" s="369">
        <v>26712</v>
      </c>
      <c r="C1268" s="370" t="s">
        <v>1652</v>
      </c>
      <c r="D1268" s="371" t="str">
        <f t="shared" si="38"/>
        <v>0285</v>
      </c>
      <c r="E1268" s="371" t="str">
        <f t="shared" si="39"/>
        <v>11</v>
      </c>
      <c r="F1268" s="372" t="s">
        <v>189</v>
      </c>
      <c r="G1268" s="368" t="s">
        <v>1951</v>
      </c>
      <c r="H1268" s="373">
        <v>13</v>
      </c>
      <c r="I1268" s="368">
        <v>9</v>
      </c>
      <c r="J1268" s="373">
        <v>12.7</v>
      </c>
      <c r="K1268" s="368">
        <v>8.1</v>
      </c>
      <c r="L1268" s="368" t="s">
        <v>666</v>
      </c>
      <c r="M1268" s="368"/>
      <c r="N1268" s="368" t="s">
        <v>1788</v>
      </c>
      <c r="O1268" s="454"/>
    </row>
    <row r="1269" spans="1:15" ht="12" customHeight="1" x14ac:dyDescent="0.2">
      <c r="A1269" s="368" t="str">
        <f>IF(OR(E1269="00",E1269=""),"",IF(OR(C1269="3011.10",C1269="3012.10",C1269="3013.10"),"05",IF(OR(C1269="3008.10",C1269="3008.11"),"00",IF(C1269="3003.10","07",IF(OR(G1269="DBFH",G1269="DBFH - BG"),"10",IF(G1269="Hochschule Dual","25",IF(ISERROR(FIND("BGJ",F1269)),IF(B1269&gt;=99500,VLOOKUP(B1269,Maske!$I$23:$J$79,2,FALSE),VLOOKUP($E1269,Maske!$I$19:$J$23,2,FALSE)),"06")))))))</f>
        <v>00</v>
      </c>
      <c r="B1269" s="369">
        <v>26706</v>
      </c>
      <c r="C1269" s="370" t="s">
        <v>1652</v>
      </c>
      <c r="D1269" s="371" t="str">
        <f t="shared" si="38"/>
        <v>0285</v>
      </c>
      <c r="E1269" s="371" t="str">
        <f t="shared" si="39"/>
        <v>11</v>
      </c>
      <c r="F1269" s="372" t="s">
        <v>915</v>
      </c>
      <c r="G1269" s="368" t="s">
        <v>1951</v>
      </c>
      <c r="H1269" s="373">
        <v>13</v>
      </c>
      <c r="I1269" s="368">
        <v>9</v>
      </c>
      <c r="J1269" s="373">
        <v>12.7</v>
      </c>
      <c r="K1269" s="368">
        <v>8.1</v>
      </c>
      <c r="L1269" s="368" t="s">
        <v>666</v>
      </c>
      <c r="M1269" s="368"/>
      <c r="N1269" s="368" t="s">
        <v>1788</v>
      </c>
      <c r="O1269" s="454"/>
    </row>
    <row r="1270" spans="1:15" ht="12" customHeight="1" x14ac:dyDescent="0.2">
      <c r="A1270" s="368" t="str">
        <f>IF(OR(E1270="00",E1270=""),"",IF(OR(C1270="3011.10",C1270="3012.10",C1270="3013.10"),"05",IF(OR(C1270="3008.10",C1270="3008.11"),"00",IF(C1270="3003.10","07",IF(OR(G1270="DBFH",G1270="DBFH - BG"),"10",IF(G1270="Hochschule Dual","25",IF(ISERROR(FIND("BGJ",F1270)),IF(B1270&gt;=99500,VLOOKUP(B1270,Maske!$I$23:$J$79,2,FALSE),VLOOKUP($E1270,Maske!$I$19:$J$23,2,FALSE)),"06")))))))</f>
        <v>00</v>
      </c>
      <c r="B1270" s="369">
        <v>26706</v>
      </c>
      <c r="C1270" s="370" t="s">
        <v>1653</v>
      </c>
      <c r="D1270" s="371" t="str">
        <f t="shared" si="38"/>
        <v>0285</v>
      </c>
      <c r="E1270" s="371" t="str">
        <f t="shared" si="39"/>
        <v>12</v>
      </c>
      <c r="F1270" s="372" t="s">
        <v>915</v>
      </c>
      <c r="G1270" s="368" t="s">
        <v>1951</v>
      </c>
      <c r="H1270" s="373">
        <v>9</v>
      </c>
      <c r="I1270" s="368">
        <v>5</v>
      </c>
      <c r="J1270" s="373">
        <v>12.7</v>
      </c>
      <c r="K1270" s="368">
        <v>8.1</v>
      </c>
      <c r="L1270" s="368" t="s">
        <v>666</v>
      </c>
      <c r="M1270" s="368"/>
      <c r="N1270" s="368" t="s">
        <v>1926</v>
      </c>
      <c r="O1270" s="454"/>
    </row>
    <row r="1271" spans="1:15" ht="12" customHeight="1" x14ac:dyDescent="0.2">
      <c r="A1271" s="368" t="str">
        <f>IF(OR(E1271="00",E1271=""),"",IF(OR(C1271="3011.10",C1271="3012.10",C1271="3013.10"),"05",IF(OR(C1271="3008.10",C1271="3008.11"),"00",IF(C1271="3003.10","07",IF(OR(G1271="DBFH",G1271="DBFH - BG"),"10",IF(G1271="Hochschule Dual","25",IF(ISERROR(FIND("BGJ",F1271)),IF(B1271&gt;=99500,VLOOKUP(B1271,Maske!$I$23:$J$79,2,FALSE),VLOOKUP($E1271,Maske!$I$19:$J$23,2,FALSE)),"06")))))))</f>
        <v>00</v>
      </c>
      <c r="B1271" s="369">
        <v>26706</v>
      </c>
      <c r="C1271" s="370" t="s">
        <v>1654</v>
      </c>
      <c r="D1271" s="371" t="str">
        <f t="shared" si="38"/>
        <v>0285</v>
      </c>
      <c r="E1271" s="371" t="str">
        <f t="shared" si="39"/>
        <v>13</v>
      </c>
      <c r="F1271" s="372" t="s">
        <v>915</v>
      </c>
      <c r="G1271" s="368" t="s">
        <v>1951</v>
      </c>
      <c r="H1271" s="373">
        <v>2.4</v>
      </c>
      <c r="I1271" s="368">
        <v>1.3</v>
      </c>
      <c r="J1271" s="373">
        <v>2.1</v>
      </c>
      <c r="K1271" s="368">
        <v>1.3</v>
      </c>
      <c r="L1271" s="368" t="s">
        <v>666</v>
      </c>
      <c r="M1271" s="368"/>
      <c r="N1271" s="368" t="s">
        <v>1926</v>
      </c>
      <c r="O1271" s="454"/>
    </row>
    <row r="1272" spans="1:15" s="217" customFormat="1" ht="12" customHeight="1" x14ac:dyDescent="0.2">
      <c r="A1272" s="368" t="str">
        <f>IF(OR(E1272="00",E1272=""),"",IF(OR(C1272="3011.10",C1272="3012.10",C1272="3013.10"),"05",IF(OR(C1272="3008.10",C1272="3008.11"),"00",IF(C1272="3003.10","07",IF(OR(G1272="DBFH",G1272="DBFH - BG"),"10",IF(G1272="Hochschule Dual","25",IF(ISERROR(FIND("BGJ",F1272)),IF(B1272&gt;=99500,VLOOKUP(B1272,Maske!$I$23:$J$79,2,FALSE),VLOOKUP($E1272,Maske!$I$19:$J$23,2,FALSE)),"06")))))))</f>
        <v>00</v>
      </c>
      <c r="B1272" s="369">
        <v>25401</v>
      </c>
      <c r="C1272" s="370" t="s">
        <v>1652</v>
      </c>
      <c r="D1272" s="371" t="str">
        <f t="shared" si="38"/>
        <v>0285</v>
      </c>
      <c r="E1272" s="371" t="str">
        <f t="shared" si="39"/>
        <v>11</v>
      </c>
      <c r="F1272" s="375" t="s">
        <v>1412</v>
      </c>
      <c r="G1272" s="368" t="s">
        <v>1951</v>
      </c>
      <c r="H1272" s="373">
        <v>13</v>
      </c>
      <c r="I1272" s="368">
        <v>9</v>
      </c>
      <c r="J1272" s="373">
        <v>12.7</v>
      </c>
      <c r="K1272" s="368">
        <v>8.1</v>
      </c>
      <c r="L1272" s="368" t="s">
        <v>666</v>
      </c>
      <c r="M1272" s="368"/>
      <c r="N1272" s="368" t="s">
        <v>1788</v>
      </c>
      <c r="O1272" s="454"/>
    </row>
    <row r="1273" spans="1:15" s="468" customFormat="1" ht="12" customHeight="1" x14ac:dyDescent="0.2">
      <c r="A1273" s="368" t="str">
        <f>IF(OR(E1273="00",E1273=""),"",IF(OR(C1273="3011.10",C1273="3012.10",C1273="3013.10"),"05",IF(OR(C1273="3008.10",C1273="3008.11"),"00",IF(C1273="3003.10","07",IF(OR(G1273="DBFH",G1273="DBFH - BG"),"10",IF(G1273="Hochschule Dual","25",IF(ISERROR(FIND("BGJ",F1273)),IF(B1273&gt;=99500,VLOOKUP(B1273,Maske!$I$23:$J$79,2,FALSE),VLOOKUP($E1273,Maske!$I$19:$J$23,2,FALSE)),"06")))))))</f>
        <v>00</v>
      </c>
      <c r="B1273" s="369">
        <v>25401</v>
      </c>
      <c r="C1273" s="370" t="s">
        <v>1653</v>
      </c>
      <c r="D1273" s="371" t="str">
        <f t="shared" si="38"/>
        <v>0285</v>
      </c>
      <c r="E1273" s="371" t="str">
        <f t="shared" si="39"/>
        <v>12</v>
      </c>
      <c r="F1273" s="375" t="s">
        <v>1412</v>
      </c>
      <c r="G1273" s="368" t="s">
        <v>1951</v>
      </c>
      <c r="H1273" s="373">
        <v>9</v>
      </c>
      <c r="I1273" s="368">
        <v>5</v>
      </c>
      <c r="J1273" s="373">
        <v>12.7</v>
      </c>
      <c r="K1273" s="368">
        <v>8.1</v>
      </c>
      <c r="L1273" s="368" t="s">
        <v>666</v>
      </c>
      <c r="M1273" s="368"/>
      <c r="N1273" s="368" t="s">
        <v>1926</v>
      </c>
      <c r="O1273" s="467"/>
    </row>
    <row r="1274" spans="1:15" s="217" customFormat="1" ht="12" customHeight="1" x14ac:dyDescent="0.2">
      <c r="A1274" s="368" t="str">
        <f>IF(OR(E1274="00",E1274=""),"",IF(OR(C1274="3011.10",C1274="3012.10",C1274="3013.10"),"05",IF(OR(C1274="3008.10",C1274="3008.11"),"00",IF(C1274="3003.10","07",IF(OR(G1274="DBFH",G1274="DBFH - BG"),"10",IF(G1274="Hochschule Dual","25",IF(ISERROR(FIND("BGJ",F1274)),IF(B1274&gt;=99500,VLOOKUP(B1274,Maske!$I$23:$J$79,2,FALSE),VLOOKUP($E1274,Maske!$I$19:$J$23,2,FALSE)),"06")))))))</f>
        <v>00</v>
      </c>
      <c r="B1274" s="369">
        <v>25401</v>
      </c>
      <c r="C1274" s="370" t="s">
        <v>1654</v>
      </c>
      <c r="D1274" s="371" t="str">
        <f t="shared" si="38"/>
        <v>0285</v>
      </c>
      <c r="E1274" s="371" t="str">
        <f t="shared" si="39"/>
        <v>13</v>
      </c>
      <c r="F1274" s="375" t="s">
        <v>1412</v>
      </c>
      <c r="G1274" s="368" t="s">
        <v>1951</v>
      </c>
      <c r="H1274" s="373">
        <v>2.4</v>
      </c>
      <c r="I1274" s="368">
        <v>1.3</v>
      </c>
      <c r="J1274" s="373">
        <v>2.1</v>
      </c>
      <c r="K1274" s="368">
        <v>1.3</v>
      </c>
      <c r="L1274" s="368" t="s">
        <v>666</v>
      </c>
      <c r="M1274" s="368"/>
      <c r="N1274" s="368" t="s">
        <v>1926</v>
      </c>
      <c r="O1274" s="454"/>
    </row>
    <row r="1275" spans="1:15" s="217" customFormat="1" ht="12" customHeight="1" x14ac:dyDescent="0.2">
      <c r="A1275" s="368" t="str">
        <f>IF(OR(E1275="00",E1275=""),"",IF(OR(C1275="3011.10",C1275="3012.10",C1275="3013.10"),"05",IF(OR(C1275="3008.10",C1275="3008.11"),"00",IF(C1275="3003.10","07",IF(OR(G1275="DBFH",G1275="DBFH - BG"),"10",IF(G1275="Hochschule Dual","25",IF(ISERROR(FIND("BGJ",F1275)),IF(B1275&gt;=99500,VLOOKUP(B1275,Maske!$I$23:$J$79,2,FALSE),VLOOKUP($E1275,Maske!$I$19:$J$23,2,FALSE)),"06")))))))</f>
        <v>00</v>
      </c>
      <c r="B1275" s="369">
        <v>25402</v>
      </c>
      <c r="C1275" s="370" t="s">
        <v>1652</v>
      </c>
      <c r="D1275" s="371" t="str">
        <f t="shared" si="38"/>
        <v>0285</v>
      </c>
      <c r="E1275" s="371" t="str">
        <f t="shared" si="39"/>
        <v>11</v>
      </c>
      <c r="F1275" s="375" t="s">
        <v>1413</v>
      </c>
      <c r="G1275" s="368" t="s">
        <v>1951</v>
      </c>
      <c r="H1275" s="373">
        <v>13</v>
      </c>
      <c r="I1275" s="368">
        <v>9</v>
      </c>
      <c r="J1275" s="373">
        <v>12.7</v>
      </c>
      <c r="K1275" s="368">
        <v>8.1</v>
      </c>
      <c r="L1275" s="368" t="s">
        <v>666</v>
      </c>
      <c r="M1275" s="368"/>
      <c r="N1275" s="368" t="s">
        <v>1788</v>
      </c>
      <c r="O1275" s="454"/>
    </row>
    <row r="1276" spans="1:15" s="217" customFormat="1" ht="12" customHeight="1" x14ac:dyDescent="0.2">
      <c r="A1276" s="368" t="str">
        <f>IF(OR(E1276="00",E1276=""),"",IF(OR(C1276="3011.10",C1276="3012.10",C1276="3013.10"),"05",IF(OR(C1276="3008.10",C1276="3008.11"),"00",IF(C1276="3003.10","07",IF(OR(G1276="DBFH",G1276="DBFH - BG"),"10",IF(G1276="Hochschule Dual","25",IF(ISERROR(FIND("BGJ",F1276)),IF(B1276&gt;=99500,VLOOKUP(B1276,Maske!$I$23:$J$79,2,FALSE),VLOOKUP($E1276,Maske!$I$19:$J$23,2,FALSE)),"06")))))))</f>
        <v>00</v>
      </c>
      <c r="B1276" s="369">
        <v>25406</v>
      </c>
      <c r="C1276" s="370" t="s">
        <v>1652</v>
      </c>
      <c r="D1276" s="371" t="str">
        <f t="shared" si="38"/>
        <v>0285</v>
      </c>
      <c r="E1276" s="371" t="str">
        <f t="shared" si="39"/>
        <v>11</v>
      </c>
      <c r="F1276" s="375" t="s">
        <v>1298</v>
      </c>
      <c r="G1276" s="368" t="s">
        <v>1951</v>
      </c>
      <c r="H1276" s="373">
        <v>13</v>
      </c>
      <c r="I1276" s="368">
        <v>9</v>
      </c>
      <c r="J1276" s="373">
        <v>12.7</v>
      </c>
      <c r="K1276" s="368">
        <v>8.1</v>
      </c>
      <c r="L1276" s="368" t="s">
        <v>666</v>
      </c>
      <c r="M1276" s="368"/>
      <c r="N1276" s="368" t="s">
        <v>1788</v>
      </c>
      <c r="O1276" s="454"/>
    </row>
    <row r="1277" spans="1:15" ht="12" customHeight="1" x14ac:dyDescent="0.2">
      <c r="A1277" s="368" t="str">
        <f>IF(OR(E1277="00",E1277=""),"",IF(OR(C1277="3011.10",C1277="3012.10",C1277="3013.10"),"05",IF(OR(C1277="3008.10",C1277="3008.11"),"00",IF(C1277="3003.10","07",IF(OR(G1277="DBFH",G1277="DBFH - BG"),"10",IF(G1277="Hochschule Dual","25",IF(ISERROR(FIND("BGJ",F1277)),IF(B1277&gt;=99500,VLOOKUP(B1277,Maske!$I$23:$J$79,2,FALSE),VLOOKUP($E1277,Maske!$I$19:$J$23,2,FALSE)),"06")))))))</f>
        <v>00</v>
      </c>
      <c r="B1277" s="369">
        <v>26706</v>
      </c>
      <c r="C1277" s="370" t="s">
        <v>752</v>
      </c>
      <c r="D1277" s="371" t="str">
        <f t="shared" si="38"/>
        <v>0287</v>
      </c>
      <c r="E1277" s="371" t="str">
        <f t="shared" si="39"/>
        <v>12</v>
      </c>
      <c r="F1277" s="372" t="s">
        <v>915</v>
      </c>
      <c r="G1277" s="368" t="s">
        <v>1951</v>
      </c>
      <c r="H1277" s="373">
        <v>9</v>
      </c>
      <c r="I1277" s="368">
        <v>5</v>
      </c>
      <c r="J1277" s="373">
        <v>12.7</v>
      </c>
      <c r="K1277" s="368">
        <v>8.1</v>
      </c>
      <c r="L1277" s="368" t="s">
        <v>666</v>
      </c>
      <c r="M1277" s="368"/>
      <c r="N1277" s="375" t="s">
        <v>1787</v>
      </c>
      <c r="O1277" s="454"/>
    </row>
    <row r="1278" spans="1:15" x14ac:dyDescent="0.2">
      <c r="A1278" s="368" t="str">
        <f>IF(OR(E1278="00",E1278=""),"",IF(OR(C1278="3011.10",C1278="3012.10",C1278="3013.10"),"05",IF(OR(C1278="3008.10",C1278="3008.11"),"00",IF(C1278="3003.10","07",IF(OR(G1278="DBFH",G1278="DBFH - BG"),"10",IF(G1278="Hochschule Dual","25",IF(ISERROR(FIND("BGJ",F1278)),IF(B1278&gt;=99500,VLOOKUP(B1278,Maske!$I$23:$J$79,2,FALSE),VLOOKUP($E1278,Maske!$I$19:$J$23,2,FALSE)),"06")))))))</f>
        <v>00</v>
      </c>
      <c r="B1278" s="369">
        <v>26706</v>
      </c>
      <c r="C1278" s="370" t="s">
        <v>753</v>
      </c>
      <c r="D1278" s="371" t="str">
        <f t="shared" si="38"/>
        <v>0287</v>
      </c>
      <c r="E1278" s="371" t="str">
        <f t="shared" si="39"/>
        <v>13</v>
      </c>
      <c r="F1278" s="372" t="s">
        <v>915</v>
      </c>
      <c r="G1278" s="368" t="s">
        <v>1951</v>
      </c>
      <c r="H1278" s="373">
        <v>2.4</v>
      </c>
      <c r="I1278" s="368">
        <v>1.3</v>
      </c>
      <c r="J1278" s="373">
        <v>2.1</v>
      </c>
      <c r="K1278" s="368">
        <v>1.3</v>
      </c>
      <c r="L1278" s="368" t="s">
        <v>666</v>
      </c>
      <c r="M1278" s="368"/>
      <c r="N1278" s="375" t="s">
        <v>1787</v>
      </c>
      <c r="O1278" s="454"/>
    </row>
    <row r="1279" spans="1:15" ht="13.15" customHeight="1" x14ac:dyDescent="0.2">
      <c r="A1279" s="368" t="str">
        <f>IF(OR(E1279="00",E1279=""),"",IF(OR(C1279="3011.10",C1279="3012.10",C1279="3013.10"),"05",IF(OR(C1279="3008.10",C1279="3008.11"),"00",IF(C1279="3003.10","07",IF(OR(G1279="DBFH",G1279="DBFH - BG"),"10",IF(G1279="Hochschule Dual","25",IF(ISERROR(FIND("BGJ",F1279)),IF(B1279&gt;=99500,VLOOKUP(B1279,Maske!$I$23:$J$79,2,FALSE),VLOOKUP($E1279,Maske!$I$19:$J$23,2,FALSE)),"06")))))))</f>
        <v>00</v>
      </c>
      <c r="B1279" s="369">
        <v>25402</v>
      </c>
      <c r="C1279" s="370" t="s">
        <v>752</v>
      </c>
      <c r="D1279" s="371" t="str">
        <f t="shared" si="38"/>
        <v>0287</v>
      </c>
      <c r="E1279" s="371" t="str">
        <f t="shared" si="39"/>
        <v>12</v>
      </c>
      <c r="F1279" s="375" t="s">
        <v>1413</v>
      </c>
      <c r="G1279" s="368" t="s">
        <v>1951</v>
      </c>
      <c r="H1279" s="373">
        <v>9</v>
      </c>
      <c r="I1279" s="368">
        <v>5</v>
      </c>
      <c r="J1279" s="373">
        <v>12.7</v>
      </c>
      <c r="K1279" s="368">
        <v>8.1</v>
      </c>
      <c r="L1279" s="368" t="s">
        <v>666</v>
      </c>
      <c r="M1279" s="368"/>
      <c r="N1279" s="375" t="s">
        <v>1787</v>
      </c>
      <c r="O1279" s="454"/>
    </row>
    <row r="1280" spans="1:15" ht="12" customHeight="1" x14ac:dyDescent="0.2">
      <c r="A1280" s="368" t="str">
        <f>IF(OR(E1280="00",E1280=""),"",IF(OR(C1280="3011.10",C1280="3012.10",C1280="3013.10"),"05",IF(OR(C1280="3008.10",C1280="3008.11"),"00",IF(C1280="3003.10","07",IF(OR(G1280="DBFH",G1280="DBFH - BG"),"10",IF(G1280="Hochschule Dual","25",IF(ISERROR(FIND("BGJ",F1280)),IF(B1280&gt;=99500,VLOOKUP(B1280,Maske!$I$23:$J$79,2,FALSE),VLOOKUP($E1280,Maske!$I$19:$J$23,2,FALSE)),"06")))))))</f>
        <v>00</v>
      </c>
      <c r="B1280" s="369">
        <v>25402</v>
      </c>
      <c r="C1280" s="370" t="s">
        <v>753</v>
      </c>
      <c r="D1280" s="371" t="str">
        <f t="shared" si="38"/>
        <v>0287</v>
      </c>
      <c r="E1280" s="371" t="str">
        <f t="shared" si="39"/>
        <v>13</v>
      </c>
      <c r="F1280" s="375" t="s">
        <v>1413</v>
      </c>
      <c r="G1280" s="368" t="s">
        <v>1951</v>
      </c>
      <c r="H1280" s="373">
        <v>2.4</v>
      </c>
      <c r="I1280" s="368">
        <v>1.3</v>
      </c>
      <c r="J1280" s="373">
        <v>2.1</v>
      </c>
      <c r="K1280" s="368">
        <v>1.3</v>
      </c>
      <c r="L1280" s="368" t="s">
        <v>666</v>
      </c>
      <c r="M1280" s="368"/>
      <c r="N1280" s="375" t="s">
        <v>1787</v>
      </c>
      <c r="O1280" s="454"/>
    </row>
    <row r="1281" spans="1:15" ht="12" customHeight="1" x14ac:dyDescent="0.2">
      <c r="A1281" s="368" t="str">
        <f>IF(OR(E1281="00",E1281=""),"",IF(OR(C1281="3011.10",C1281="3012.10",C1281="3013.10"),"05",IF(OR(C1281="3008.10",C1281="3008.11"),"00",IF(C1281="3003.10","07",IF(OR(G1281="DBFH",G1281="DBFH - BG"),"10",IF(G1281="Hochschule Dual","25",IF(ISERROR(FIND("BGJ",F1281)),IF(B1281&gt;=99500,VLOOKUP(B1281,Maske!$I$23:$J$79,2,FALSE),VLOOKUP($E1281,Maske!$I$19:$J$23,2,FALSE)),"06")))))))</f>
        <v>00</v>
      </c>
      <c r="B1281" s="369">
        <v>26701</v>
      </c>
      <c r="C1281" s="370" t="s">
        <v>745</v>
      </c>
      <c r="D1281" s="371" t="str">
        <f t="shared" si="38"/>
        <v>0288</v>
      </c>
      <c r="E1281" s="371" t="str">
        <f t="shared" si="39"/>
        <v>11</v>
      </c>
      <c r="F1281" s="375" t="s">
        <v>1419</v>
      </c>
      <c r="G1281" s="368" t="s">
        <v>1951</v>
      </c>
      <c r="H1281" s="373">
        <v>13</v>
      </c>
      <c r="I1281" s="368">
        <v>9</v>
      </c>
      <c r="J1281" s="373">
        <v>12.7</v>
      </c>
      <c r="K1281" s="368">
        <v>8.1</v>
      </c>
      <c r="L1281" s="368" t="s">
        <v>666</v>
      </c>
      <c r="M1281" s="376"/>
      <c r="N1281" s="368" t="s">
        <v>1791</v>
      </c>
      <c r="O1281" s="454"/>
    </row>
    <row r="1282" spans="1:15" ht="12" customHeight="1" x14ac:dyDescent="0.2">
      <c r="A1282" s="368" t="str">
        <f>IF(OR(E1282="00",E1282=""),"",IF(OR(C1282="3011.10",C1282="3012.10",C1282="3013.10"),"05",IF(OR(C1282="3008.10",C1282="3008.11"),"00",IF(C1282="3003.10","07",IF(OR(G1282="DBFH",G1282="DBFH - BG"),"10",IF(G1282="Hochschule Dual","25",IF(ISERROR(FIND("BGJ",F1282)),IF(B1282&gt;=99500,VLOOKUP(B1282,Maske!$I$23:$J$79,2,FALSE),VLOOKUP($E1282,Maske!$I$19:$J$23,2,FALSE)),"06")))))))</f>
        <v>00</v>
      </c>
      <c r="B1282" s="369">
        <v>26701</v>
      </c>
      <c r="C1282" s="370" t="s">
        <v>746</v>
      </c>
      <c r="D1282" s="371" t="str">
        <f t="shared" ref="D1282:D1345" si="40">LEFT(C1282,4)</f>
        <v>0288</v>
      </c>
      <c r="E1282" s="371" t="str">
        <f t="shared" ref="E1282:E1345" si="41">MID(C1282,6,2)</f>
        <v>12</v>
      </c>
      <c r="F1282" s="375" t="s">
        <v>1419</v>
      </c>
      <c r="G1282" s="368" t="s">
        <v>1951</v>
      </c>
      <c r="H1282" s="373">
        <v>9</v>
      </c>
      <c r="I1282" s="368">
        <v>5</v>
      </c>
      <c r="J1282" s="373">
        <v>12.7</v>
      </c>
      <c r="K1282" s="368">
        <v>8.1</v>
      </c>
      <c r="L1282" s="368" t="s">
        <v>666</v>
      </c>
      <c r="M1282" s="376"/>
      <c r="N1282" s="368" t="s">
        <v>1791</v>
      </c>
      <c r="O1282" s="454"/>
    </row>
    <row r="1283" spans="1:15" ht="12" customHeight="1" x14ac:dyDescent="0.2">
      <c r="A1283" s="368" t="str">
        <f>IF(OR(E1283="00",E1283=""),"",IF(OR(C1283="3011.10",C1283="3012.10",C1283="3013.10"),"05",IF(OR(C1283="3008.10",C1283="3008.11"),"00",IF(C1283="3003.10","07",IF(OR(G1283="DBFH",G1283="DBFH - BG"),"10",IF(G1283="Hochschule Dual","25",IF(ISERROR(FIND("BGJ",F1283)),IF(B1283&gt;=99500,VLOOKUP(B1283,Maske!$I$23:$J$79,2,FALSE),VLOOKUP($E1283,Maske!$I$19:$J$23,2,FALSE)),"06")))))))</f>
        <v>00</v>
      </c>
      <c r="B1283" s="369">
        <v>26701</v>
      </c>
      <c r="C1283" s="370" t="s">
        <v>747</v>
      </c>
      <c r="D1283" s="371" t="str">
        <f t="shared" si="40"/>
        <v>0288</v>
      </c>
      <c r="E1283" s="371" t="str">
        <f t="shared" si="41"/>
        <v>13</v>
      </c>
      <c r="F1283" s="375" t="s">
        <v>1419</v>
      </c>
      <c r="G1283" s="368" t="s">
        <v>1951</v>
      </c>
      <c r="H1283" s="373">
        <v>2.4</v>
      </c>
      <c r="I1283" s="368">
        <v>1.3</v>
      </c>
      <c r="J1283" s="373">
        <v>2.1</v>
      </c>
      <c r="K1283" s="368">
        <v>1.3</v>
      </c>
      <c r="L1283" s="368" t="s">
        <v>666</v>
      </c>
      <c r="M1283" s="376"/>
      <c r="N1283" s="368" t="s">
        <v>1791</v>
      </c>
      <c r="O1283" s="454"/>
    </row>
    <row r="1284" spans="1:15" ht="12" customHeight="1" x14ac:dyDescent="0.2">
      <c r="A1284" s="368" t="str">
        <f>IF(OR(E1284="00",E1284=""),"",IF(OR(C1284="3011.10",C1284="3012.10",C1284="3013.10"),"05",IF(OR(C1284="3008.10",C1284="3008.11"),"00",IF(C1284="3003.10","07",IF(OR(G1284="DBFH",G1284="DBFH - BG"),"10",IF(G1284="Hochschule Dual","25",IF(ISERROR(FIND("BGJ",F1284)),IF(B1284&gt;=99500,VLOOKUP(B1284,Maske!$I$23:$J$79,2,FALSE),VLOOKUP($E1284,Maske!$I$19:$J$23,2,FALSE)),"06")))))))</f>
        <v>00</v>
      </c>
      <c r="B1284" s="369">
        <v>26101</v>
      </c>
      <c r="C1284" s="370" t="s">
        <v>745</v>
      </c>
      <c r="D1284" s="371" t="str">
        <f t="shared" si="40"/>
        <v>0288</v>
      </c>
      <c r="E1284" s="371" t="str">
        <f t="shared" si="41"/>
        <v>11</v>
      </c>
      <c r="F1284" s="375" t="s">
        <v>679</v>
      </c>
      <c r="G1284" s="368" t="s">
        <v>1951</v>
      </c>
      <c r="H1284" s="373">
        <v>13</v>
      </c>
      <c r="I1284" s="368">
        <v>9</v>
      </c>
      <c r="J1284" s="373">
        <v>12.7</v>
      </c>
      <c r="K1284" s="368">
        <v>8.1</v>
      </c>
      <c r="L1284" s="368" t="s">
        <v>666</v>
      </c>
      <c r="M1284" s="368"/>
      <c r="N1284" s="368" t="s">
        <v>1791</v>
      </c>
      <c r="O1284" s="454"/>
    </row>
    <row r="1285" spans="1:15" ht="12" customHeight="1" x14ac:dyDescent="0.2">
      <c r="A1285" s="368" t="str">
        <f>IF(OR(E1285="00",E1285=""),"",IF(OR(C1285="3011.10",C1285="3012.10",C1285="3013.10"),"05",IF(OR(C1285="3008.10",C1285="3008.11"),"00",IF(C1285="3003.10","07",IF(OR(G1285="DBFH",G1285="DBFH - BG"),"10",IF(G1285="Hochschule Dual","25",IF(ISERROR(FIND("BGJ",F1285)),IF(B1285&gt;=99500,VLOOKUP(B1285,Maske!$I$23:$J$79,2,FALSE),VLOOKUP($E1285,Maske!$I$19:$J$23,2,FALSE)),"06")))))))</f>
        <v>00</v>
      </c>
      <c r="B1285" s="369">
        <v>26101</v>
      </c>
      <c r="C1285" s="370" t="s">
        <v>746</v>
      </c>
      <c r="D1285" s="371" t="str">
        <f t="shared" si="40"/>
        <v>0288</v>
      </c>
      <c r="E1285" s="371" t="str">
        <f t="shared" si="41"/>
        <v>12</v>
      </c>
      <c r="F1285" s="375" t="s">
        <v>679</v>
      </c>
      <c r="G1285" s="368" t="s">
        <v>1951</v>
      </c>
      <c r="H1285" s="373">
        <v>9</v>
      </c>
      <c r="I1285" s="368">
        <v>5</v>
      </c>
      <c r="J1285" s="373">
        <v>12.7</v>
      </c>
      <c r="K1285" s="368">
        <v>8.1</v>
      </c>
      <c r="L1285" s="368" t="s">
        <v>666</v>
      </c>
      <c r="M1285" s="368"/>
      <c r="N1285" s="368" t="s">
        <v>1791</v>
      </c>
      <c r="O1285" s="454"/>
    </row>
    <row r="1286" spans="1:15" ht="12" customHeight="1" x14ac:dyDescent="0.2">
      <c r="A1286" s="368" t="str">
        <f>IF(OR(E1286="00",E1286=""),"",IF(OR(C1286="3011.10",C1286="3012.10",C1286="3013.10"),"05",IF(OR(C1286="3008.10",C1286="3008.11"),"00",IF(C1286="3003.10","07",IF(OR(G1286="DBFH",G1286="DBFH - BG"),"10",IF(G1286="Hochschule Dual","25",IF(ISERROR(FIND("BGJ",F1286)),IF(B1286&gt;=99500,VLOOKUP(B1286,Maske!$I$23:$J$79,2,FALSE),VLOOKUP($E1286,Maske!$I$19:$J$23,2,FALSE)),"06")))))))</f>
        <v>00</v>
      </c>
      <c r="B1286" s="369">
        <v>26101</v>
      </c>
      <c r="C1286" s="370" t="s">
        <v>747</v>
      </c>
      <c r="D1286" s="371" t="str">
        <f t="shared" si="40"/>
        <v>0288</v>
      </c>
      <c r="E1286" s="371" t="str">
        <f t="shared" si="41"/>
        <v>13</v>
      </c>
      <c r="F1286" s="372" t="s">
        <v>679</v>
      </c>
      <c r="G1286" s="368" t="s">
        <v>1951</v>
      </c>
      <c r="H1286" s="373">
        <v>2.4</v>
      </c>
      <c r="I1286" s="368">
        <v>1.3</v>
      </c>
      <c r="J1286" s="373">
        <v>2.1</v>
      </c>
      <c r="K1286" s="368">
        <v>1.3</v>
      </c>
      <c r="L1286" s="368" t="s">
        <v>666</v>
      </c>
      <c r="M1286" s="368"/>
      <c r="N1286" s="368" t="s">
        <v>1791</v>
      </c>
      <c r="O1286" s="454"/>
    </row>
    <row r="1287" spans="1:15" ht="12" customHeight="1" x14ac:dyDescent="0.2">
      <c r="A1287" s="55" t="str">
        <f>IF(OR(E1287="00",E1287=""),"",IF(OR(C1287="3011.10",C1287="3012.10",C1287="3013.10"),"05",IF(OR(C1287="3008.10",C1287="3008.11"),"00",IF(C1287="3003.10","07",IF(OR(G1287="DBFH",G1287="DBFH - BG"),"10",IF(G1287="Hochschule Dual","25",IF(ISERROR(FIND("BGJ",F1287)),IF(B1287&gt;=99500,VLOOKUP(B1287,Maske!$I$23:$J$79,2,FALSE),VLOOKUP($E1287,Maske!$I$19:$J$23,2,FALSE)),"06")))))))</f>
        <v>00</v>
      </c>
      <c r="B1287" s="35">
        <v>30012</v>
      </c>
      <c r="C1287" s="52" t="s">
        <v>1201</v>
      </c>
      <c r="D1287" s="53" t="str">
        <f t="shared" si="40"/>
        <v>0289</v>
      </c>
      <c r="E1287" s="53" t="str">
        <f t="shared" si="41"/>
        <v>12</v>
      </c>
      <c r="F1287" s="56" t="s">
        <v>674</v>
      </c>
      <c r="G1287" s="55" t="s">
        <v>1951</v>
      </c>
      <c r="H1287" s="179">
        <v>9</v>
      </c>
      <c r="I1287" s="55">
        <v>5</v>
      </c>
      <c r="J1287" s="179">
        <v>12.7</v>
      </c>
      <c r="K1287" s="55">
        <v>8.1</v>
      </c>
      <c r="L1287" s="55" t="s">
        <v>666</v>
      </c>
      <c r="M1287" s="55"/>
      <c r="N1287" s="55" t="s">
        <v>1777</v>
      </c>
      <c r="O1287" s="454"/>
    </row>
    <row r="1288" spans="1:15" ht="13.15" customHeight="1" x14ac:dyDescent="0.2">
      <c r="A1288" s="55" t="str">
        <f>IF(OR(E1288="00",E1288=""),"",IF(OR(C1288="3011.10",C1288="3012.10",C1288="3013.10"),"05",IF(OR(C1288="3008.10",C1288="3008.11"),"00",IF(C1288="3003.10","07",IF(OR(G1288="DBFH",G1288="DBFH - BG"),"10",IF(G1288="Hochschule Dual","25",IF(ISERROR(FIND("BGJ",F1288)),IF(B1288&gt;=99500,VLOOKUP(B1288,Maske!$I$23:$J$79,2,FALSE),VLOOKUP($E1288,Maske!$I$19:$J$23,2,FALSE)),"06")))))))</f>
        <v>00</v>
      </c>
      <c r="B1288" s="35">
        <v>30012</v>
      </c>
      <c r="C1288" s="52" t="s">
        <v>1202</v>
      </c>
      <c r="D1288" s="53" t="str">
        <f t="shared" si="40"/>
        <v>0289</v>
      </c>
      <c r="E1288" s="53" t="str">
        <f t="shared" si="41"/>
        <v>13</v>
      </c>
      <c r="F1288" s="56" t="s">
        <v>674</v>
      </c>
      <c r="G1288" s="55" t="s">
        <v>1951</v>
      </c>
      <c r="H1288" s="179">
        <v>2.4</v>
      </c>
      <c r="I1288" s="55">
        <v>1.3</v>
      </c>
      <c r="J1288" s="179">
        <v>2.1</v>
      </c>
      <c r="K1288" s="55">
        <v>1.3</v>
      </c>
      <c r="L1288" s="55" t="s">
        <v>666</v>
      </c>
      <c r="M1288" s="55"/>
      <c r="N1288" s="55" t="s">
        <v>1777</v>
      </c>
      <c r="O1288" s="454"/>
    </row>
    <row r="1289" spans="1:15" ht="13.15" customHeight="1" x14ac:dyDescent="0.2">
      <c r="A1289" s="55" t="str">
        <f>IF(OR(E1289="00",E1289=""),"",IF(OR(C1289="3011.10",C1289="3012.10",C1289="3013.10"),"05",IF(OR(C1289="3008.10",C1289="3008.11"),"00",IF(C1289="3003.10","07",IF(OR(G1289="DBFH",G1289="DBFH - BG"),"10",IF(G1289="Hochschule Dual","25",IF(ISERROR(FIND("BGJ",F1289)),IF(B1289&gt;=99500,VLOOKUP(B1289,Maske!$I$23:$J$79,2,FALSE),VLOOKUP($E1289,Maske!$I$19:$J$23,2,FALSE)),"06")))))))</f>
        <v>00</v>
      </c>
      <c r="B1289" s="35">
        <v>30010</v>
      </c>
      <c r="C1289" s="52" t="s">
        <v>1201</v>
      </c>
      <c r="D1289" s="53" t="str">
        <f t="shared" si="40"/>
        <v>0289</v>
      </c>
      <c r="E1289" s="53" t="str">
        <f t="shared" si="41"/>
        <v>12</v>
      </c>
      <c r="F1289" s="56" t="s">
        <v>675</v>
      </c>
      <c r="G1289" s="55" t="s">
        <v>1951</v>
      </c>
      <c r="H1289" s="179">
        <v>9</v>
      </c>
      <c r="I1289" s="55">
        <v>5</v>
      </c>
      <c r="J1289" s="179">
        <v>12.7</v>
      </c>
      <c r="K1289" s="55">
        <v>8.1</v>
      </c>
      <c r="L1289" s="55" t="s">
        <v>666</v>
      </c>
      <c r="M1289" s="55"/>
      <c r="N1289" s="55" t="s">
        <v>1777</v>
      </c>
      <c r="O1289" s="454"/>
    </row>
    <row r="1290" spans="1:15" ht="12" customHeight="1" x14ac:dyDescent="0.2">
      <c r="A1290" s="55" t="str">
        <f>IF(OR(E1290="00",E1290=""),"",IF(OR(C1290="3011.10",C1290="3012.10",C1290="3013.10"),"05",IF(OR(C1290="3008.10",C1290="3008.11"),"00",IF(C1290="3003.10","07",IF(OR(G1290="DBFH",G1290="DBFH - BG"),"10",IF(G1290="Hochschule Dual","25",IF(ISERROR(FIND("BGJ",F1290)),IF(B1290&gt;=99500,VLOOKUP(B1290,Maske!$I$23:$J$79,2,FALSE),VLOOKUP($E1290,Maske!$I$19:$J$23,2,FALSE)),"06")))))))</f>
        <v>00</v>
      </c>
      <c r="B1290" s="35">
        <v>30010</v>
      </c>
      <c r="C1290" s="52" t="s">
        <v>1202</v>
      </c>
      <c r="D1290" s="53" t="str">
        <f t="shared" si="40"/>
        <v>0289</v>
      </c>
      <c r="E1290" s="53" t="str">
        <f t="shared" si="41"/>
        <v>13</v>
      </c>
      <c r="F1290" s="56" t="s">
        <v>675</v>
      </c>
      <c r="G1290" s="55" t="s">
        <v>1951</v>
      </c>
      <c r="H1290" s="179">
        <v>2.4</v>
      </c>
      <c r="I1290" s="55">
        <v>1.3</v>
      </c>
      <c r="J1290" s="179">
        <v>2.1</v>
      </c>
      <c r="K1290" s="55">
        <v>1.3</v>
      </c>
      <c r="L1290" s="55" t="s">
        <v>666</v>
      </c>
      <c r="M1290" s="55"/>
      <c r="N1290" s="55" t="s">
        <v>1777</v>
      </c>
      <c r="O1290" s="454"/>
    </row>
    <row r="1291" spans="1:15" ht="13.15" customHeight="1" x14ac:dyDescent="0.2">
      <c r="A1291" s="368" t="str">
        <f>IF(OR(E1291="00",E1291=""),"",IF(OR(C1291="3011.10",C1291="3012.10",C1291="3013.10"),"05",IF(OR(C1291="3008.10",C1291="3008.11"),"00",IF(C1291="3003.10","07",IF(OR(G1291="DBFH",G1291="DBFH - BG"),"10",IF(G1291="Hochschule Dual","25",IF(ISERROR(FIND("BGJ",F1291)),IF(B1291&gt;=99500,VLOOKUP(B1291,Maske!$I$23:$J$79,2,FALSE),VLOOKUP($E1291,Maske!$I$19:$J$23,2,FALSE)),"06")))))))</f>
        <v>00</v>
      </c>
      <c r="B1291" s="369">
        <v>26702</v>
      </c>
      <c r="C1291" s="370" t="s">
        <v>712</v>
      </c>
      <c r="D1291" s="371" t="str">
        <f t="shared" si="40"/>
        <v>0290</v>
      </c>
      <c r="E1291" s="371" t="str">
        <f t="shared" si="41"/>
        <v>11</v>
      </c>
      <c r="F1291" s="372" t="s">
        <v>905</v>
      </c>
      <c r="G1291" s="368" t="s">
        <v>1951</v>
      </c>
      <c r="H1291" s="373">
        <v>13</v>
      </c>
      <c r="I1291" s="368">
        <v>9</v>
      </c>
      <c r="J1291" s="373">
        <v>12.7</v>
      </c>
      <c r="K1291" s="368">
        <v>8.1</v>
      </c>
      <c r="L1291" s="368" t="s">
        <v>666</v>
      </c>
      <c r="M1291" s="368"/>
      <c r="N1291" s="368" t="s">
        <v>1792</v>
      </c>
      <c r="O1291" s="454"/>
    </row>
    <row r="1292" spans="1:15" ht="12" customHeight="1" x14ac:dyDescent="0.2">
      <c r="A1292" s="368" t="str">
        <f>IF(OR(E1292="00",E1292=""),"",IF(OR(C1292="3011.10",C1292="3012.10",C1292="3013.10"),"05",IF(OR(C1292="3008.10",C1292="3008.11"),"00",IF(C1292="3003.10","07",IF(OR(G1292="DBFH",G1292="DBFH - BG"),"10",IF(G1292="Hochschule Dual","25",IF(ISERROR(FIND("BGJ",F1292)),IF(B1292&gt;=99500,VLOOKUP(B1292,Maske!$I$23:$J$79,2,FALSE),VLOOKUP($E1292,Maske!$I$19:$J$23,2,FALSE)),"06")))))))</f>
        <v>00</v>
      </c>
      <c r="B1292" s="369">
        <v>26702</v>
      </c>
      <c r="C1292" s="370" t="s">
        <v>713</v>
      </c>
      <c r="D1292" s="371" t="str">
        <f t="shared" si="40"/>
        <v>0290</v>
      </c>
      <c r="E1292" s="371" t="str">
        <f t="shared" si="41"/>
        <v>12</v>
      </c>
      <c r="F1292" s="372" t="s">
        <v>905</v>
      </c>
      <c r="G1292" s="368" t="s">
        <v>1951</v>
      </c>
      <c r="H1292" s="373">
        <v>9</v>
      </c>
      <c r="I1292" s="368">
        <v>5</v>
      </c>
      <c r="J1292" s="373">
        <v>12.7</v>
      </c>
      <c r="K1292" s="368">
        <v>8.1</v>
      </c>
      <c r="L1292" s="368" t="s">
        <v>666</v>
      </c>
      <c r="M1292" s="368"/>
      <c r="N1292" s="368" t="s">
        <v>1792</v>
      </c>
      <c r="O1292" s="454"/>
    </row>
    <row r="1293" spans="1:15" ht="12" customHeight="1" x14ac:dyDescent="0.2">
      <c r="A1293" s="368" t="str">
        <f>IF(OR(E1293="00",E1293=""),"",IF(OR(C1293="3011.10",C1293="3012.10",C1293="3013.10"),"05",IF(OR(C1293="3008.10",C1293="3008.11"),"00",IF(C1293="3003.10","07",IF(OR(G1293="DBFH",G1293="DBFH - BG"),"10",IF(G1293="Hochschule Dual","25",IF(ISERROR(FIND("BGJ",F1293)),IF(B1293&gt;=99500,VLOOKUP(B1293,Maske!$I$23:$J$79,2,FALSE),VLOOKUP($E1293,Maske!$I$19:$J$23,2,FALSE)),"06")))))))</f>
        <v>00</v>
      </c>
      <c r="B1293" s="369">
        <v>26702</v>
      </c>
      <c r="C1293" s="370" t="s">
        <v>133</v>
      </c>
      <c r="D1293" s="371" t="str">
        <f t="shared" si="40"/>
        <v>0290</v>
      </c>
      <c r="E1293" s="371" t="str">
        <f t="shared" si="41"/>
        <v>13</v>
      </c>
      <c r="F1293" s="372" t="s">
        <v>905</v>
      </c>
      <c r="G1293" s="368" t="s">
        <v>1951</v>
      </c>
      <c r="H1293" s="373"/>
      <c r="I1293" s="368"/>
      <c r="J1293" s="373">
        <v>2.1</v>
      </c>
      <c r="K1293" s="368">
        <v>1.3</v>
      </c>
      <c r="L1293" s="368" t="s">
        <v>666</v>
      </c>
      <c r="M1293" s="368"/>
      <c r="N1293" s="368" t="s">
        <v>1792</v>
      </c>
      <c r="O1293" s="454"/>
    </row>
    <row r="1294" spans="1:15" ht="12" customHeight="1" x14ac:dyDescent="0.2">
      <c r="A1294" s="368" t="str">
        <f>IF(OR(E1294="00",E1294=""),"",IF(OR(C1294="3011.10",C1294="3012.10",C1294="3013.10"),"05",IF(OR(C1294="3008.10",C1294="3008.11"),"00",IF(C1294="3003.10","07",IF(OR(G1294="DBFH",G1294="DBFH - BG"),"10",IF(G1294="Hochschule Dual","25",IF(ISERROR(FIND("BGJ",F1294)),IF(B1294&gt;=99500,VLOOKUP(B1294,Maske!$I$23:$J$79,2,FALSE),VLOOKUP($E1294,Maske!$I$19:$J$23,2,FALSE)),"06")))))))</f>
        <v>00</v>
      </c>
      <c r="B1294" s="369">
        <v>25221</v>
      </c>
      <c r="C1294" s="445" t="s">
        <v>712</v>
      </c>
      <c r="D1294" s="371" t="str">
        <f t="shared" si="40"/>
        <v>0290</v>
      </c>
      <c r="E1294" s="371" t="str">
        <f t="shared" si="41"/>
        <v>11</v>
      </c>
      <c r="F1294" s="375" t="s">
        <v>668</v>
      </c>
      <c r="G1294" s="368" t="s">
        <v>1951</v>
      </c>
      <c r="H1294" s="373">
        <v>13</v>
      </c>
      <c r="I1294" s="368">
        <v>9</v>
      </c>
      <c r="J1294" s="373">
        <v>12.7</v>
      </c>
      <c r="K1294" s="368">
        <v>8.1</v>
      </c>
      <c r="L1294" s="368" t="s">
        <v>666</v>
      </c>
      <c r="M1294" s="368" t="s">
        <v>669</v>
      </c>
      <c r="N1294" s="368" t="s">
        <v>1792</v>
      </c>
      <c r="O1294" s="454"/>
    </row>
    <row r="1295" spans="1:15" ht="12" customHeight="1" x14ac:dyDescent="0.2">
      <c r="A1295" s="368" t="str">
        <f>IF(OR(E1295="00",E1295=""),"",IF(OR(C1295="3011.10",C1295="3012.10",C1295="3013.10"),"05",IF(OR(C1295="3008.10",C1295="3008.11"),"00",IF(C1295="3003.10","07",IF(OR(G1295="DBFH",G1295="DBFH - BG"),"10",IF(G1295="Hochschule Dual","25",IF(ISERROR(FIND("BGJ",F1295)),IF(B1295&gt;=99500,VLOOKUP(B1295,Maske!$I$23:$J$79,2,FALSE),VLOOKUP($E1295,Maske!$I$19:$J$23,2,FALSE)),"06")))))))</f>
        <v>00</v>
      </c>
      <c r="B1295" s="369">
        <v>25221</v>
      </c>
      <c r="C1295" s="445" t="s">
        <v>713</v>
      </c>
      <c r="D1295" s="371" t="str">
        <f t="shared" si="40"/>
        <v>0290</v>
      </c>
      <c r="E1295" s="371" t="str">
        <f t="shared" si="41"/>
        <v>12</v>
      </c>
      <c r="F1295" s="375" t="s">
        <v>668</v>
      </c>
      <c r="G1295" s="368" t="s">
        <v>1951</v>
      </c>
      <c r="H1295" s="373">
        <v>9</v>
      </c>
      <c r="I1295" s="368">
        <v>5</v>
      </c>
      <c r="J1295" s="373">
        <v>12.7</v>
      </c>
      <c r="K1295" s="368">
        <v>8.1</v>
      </c>
      <c r="L1295" s="368" t="s">
        <v>666</v>
      </c>
      <c r="M1295" s="368" t="s">
        <v>669</v>
      </c>
      <c r="N1295" s="368" t="s">
        <v>1792</v>
      </c>
      <c r="O1295" s="454"/>
    </row>
    <row r="1296" spans="1:15" ht="12" customHeight="1" x14ac:dyDescent="0.2">
      <c r="A1296" s="368" t="str">
        <f>IF(OR(E1296="00",E1296=""),"",IF(OR(C1296="3011.10",C1296="3012.10",C1296="3013.10"),"05",IF(OR(C1296="3008.10",C1296="3008.11"),"00",IF(C1296="3003.10","07",IF(OR(G1296="DBFH",G1296="DBFH - BG"),"10",IF(G1296="Hochschule Dual","25",IF(ISERROR(FIND("BGJ",F1296)),IF(B1296&gt;=99500,VLOOKUP(B1296,Maske!$I$23:$J$79,2,FALSE),VLOOKUP($E1296,Maske!$I$19:$J$23,2,FALSE)),"06")))))))</f>
        <v>00</v>
      </c>
      <c r="B1296" s="369">
        <v>25221</v>
      </c>
      <c r="C1296" s="445" t="s">
        <v>133</v>
      </c>
      <c r="D1296" s="371" t="str">
        <f t="shared" si="40"/>
        <v>0290</v>
      </c>
      <c r="E1296" s="371" t="str">
        <f t="shared" si="41"/>
        <v>13</v>
      </c>
      <c r="F1296" s="375" t="s">
        <v>668</v>
      </c>
      <c r="G1296" s="368" t="s">
        <v>1951</v>
      </c>
      <c r="H1296" s="373"/>
      <c r="I1296" s="368"/>
      <c r="J1296" s="373">
        <v>2.1</v>
      </c>
      <c r="K1296" s="368">
        <v>1.3</v>
      </c>
      <c r="L1296" s="368" t="s">
        <v>666</v>
      </c>
      <c r="M1296" s="368" t="s">
        <v>669</v>
      </c>
      <c r="N1296" s="368" t="s">
        <v>1792</v>
      </c>
      <c r="O1296" s="454"/>
    </row>
    <row r="1297" spans="1:15" ht="12" customHeight="1" x14ac:dyDescent="0.2">
      <c r="A1297" s="368" t="str">
        <f>IF(OR(E1297="00",E1297=""),"",IF(OR(C1297="3011.10",C1297="3012.10",C1297="3013.10"),"05",IF(OR(C1297="3008.10",C1297="3008.11"),"00",IF(C1297="3003.10","07",IF(OR(G1297="DBFH",G1297="DBFH - BG"),"10",IF(G1297="Hochschule Dual","25",IF(ISERROR(FIND("BGJ",F1297)),IF(B1297&gt;=99500,VLOOKUP(B1297,Maske!$I$23:$J$79,2,FALSE),VLOOKUP($E1297,Maske!$I$19:$J$23,2,FALSE)),"06")))))))</f>
        <v>00</v>
      </c>
      <c r="B1297" s="369">
        <v>30014</v>
      </c>
      <c r="C1297" s="370" t="s">
        <v>714</v>
      </c>
      <c r="D1297" s="371" t="str">
        <f t="shared" si="40"/>
        <v>0291</v>
      </c>
      <c r="E1297" s="371" t="str">
        <f t="shared" si="41"/>
        <v>12</v>
      </c>
      <c r="F1297" s="372" t="s">
        <v>676</v>
      </c>
      <c r="G1297" s="368" t="s">
        <v>1951</v>
      </c>
      <c r="H1297" s="373">
        <v>9</v>
      </c>
      <c r="I1297" s="368">
        <v>5</v>
      </c>
      <c r="J1297" s="373">
        <v>12.7</v>
      </c>
      <c r="K1297" s="368">
        <v>8.1</v>
      </c>
      <c r="L1297" s="368" t="s">
        <v>666</v>
      </c>
      <c r="M1297" s="368"/>
      <c r="N1297" s="375" t="s">
        <v>1778</v>
      </c>
      <c r="O1297" s="454"/>
    </row>
    <row r="1298" spans="1:15" ht="12" customHeight="1" x14ac:dyDescent="0.2">
      <c r="A1298" s="368" t="str">
        <f>IF(OR(E1298="00",E1298=""),"",IF(OR(C1298="3011.10",C1298="3012.10",C1298="3013.10"),"05",IF(OR(C1298="3008.10",C1298="3008.11"),"00",IF(C1298="3003.10","07",IF(OR(G1298="DBFH",G1298="DBFH - BG"),"10",IF(G1298="Hochschule Dual","25",IF(ISERROR(FIND("BGJ",F1298)),IF(B1298&gt;=99500,VLOOKUP(B1298,Maske!$I$23:$J$79,2,FALSE),VLOOKUP($E1298,Maske!$I$19:$J$23,2,FALSE)),"06")))))))</f>
        <v>00</v>
      </c>
      <c r="B1298" s="369">
        <v>30014</v>
      </c>
      <c r="C1298" s="370" t="s">
        <v>715</v>
      </c>
      <c r="D1298" s="371" t="str">
        <f t="shared" si="40"/>
        <v>0291</v>
      </c>
      <c r="E1298" s="371" t="str">
        <f t="shared" si="41"/>
        <v>13</v>
      </c>
      <c r="F1298" s="372" t="s">
        <v>676</v>
      </c>
      <c r="G1298" s="368" t="s">
        <v>1951</v>
      </c>
      <c r="H1298" s="373">
        <v>2.4</v>
      </c>
      <c r="I1298" s="368">
        <v>1.3</v>
      </c>
      <c r="J1298" s="373">
        <v>2.1</v>
      </c>
      <c r="K1298" s="368">
        <v>1.3</v>
      </c>
      <c r="L1298" s="368" t="s">
        <v>666</v>
      </c>
      <c r="M1298" s="368"/>
      <c r="N1298" s="375" t="s">
        <v>1778</v>
      </c>
      <c r="O1298" s="454"/>
    </row>
    <row r="1299" spans="1:15" ht="13.15" customHeight="1" x14ac:dyDescent="0.2">
      <c r="A1299" s="368" t="str">
        <f>IF(OR(E1299="00",E1299=""),"",IF(OR(C1299="3011.10",C1299="3012.10",C1299="3013.10"),"05",IF(OR(C1299="3008.10",C1299="3008.11"),"00",IF(C1299="3003.10","07",IF(OR(G1299="DBFH",G1299="DBFH - BG"),"10",IF(G1299="Hochschule Dual","25",IF(ISERROR(FIND("BGJ",F1299)),IF(B1299&gt;=99500,VLOOKUP(B1299,Maske!$I$23:$J$79,2,FALSE),VLOOKUP($E1299,Maske!$I$19:$J$23,2,FALSE)),"06")))))))</f>
        <v>00</v>
      </c>
      <c r="B1299" s="369">
        <v>26708</v>
      </c>
      <c r="C1299" s="370" t="s">
        <v>714</v>
      </c>
      <c r="D1299" s="371" t="str">
        <f t="shared" si="40"/>
        <v>0291</v>
      </c>
      <c r="E1299" s="371" t="str">
        <f t="shared" si="41"/>
        <v>12</v>
      </c>
      <c r="F1299" s="372" t="s">
        <v>911</v>
      </c>
      <c r="G1299" s="368" t="s">
        <v>1951</v>
      </c>
      <c r="H1299" s="373">
        <v>9</v>
      </c>
      <c r="I1299" s="368">
        <v>5</v>
      </c>
      <c r="J1299" s="373">
        <v>12.7</v>
      </c>
      <c r="K1299" s="368">
        <v>8.1</v>
      </c>
      <c r="L1299" s="368" t="s">
        <v>666</v>
      </c>
      <c r="M1299" s="368"/>
      <c r="N1299" s="375" t="s">
        <v>1778</v>
      </c>
      <c r="O1299" s="454"/>
    </row>
    <row r="1300" spans="1:15" ht="13.15" customHeight="1" x14ac:dyDescent="0.2">
      <c r="A1300" s="368" t="str">
        <f>IF(OR(E1300="00",E1300=""),"",IF(OR(C1300="3011.10",C1300="3012.10",C1300="3013.10"),"05",IF(OR(C1300="3008.10",C1300="3008.11"),"00",IF(C1300="3003.10","07",IF(OR(G1300="DBFH",G1300="DBFH - BG"),"10",IF(G1300="Hochschule Dual","25",IF(ISERROR(FIND("BGJ",F1300)),IF(B1300&gt;=99500,VLOOKUP(B1300,Maske!$I$23:$J$79,2,FALSE),VLOOKUP($E1300,Maske!$I$19:$J$23,2,FALSE)),"06")))))))</f>
        <v>00</v>
      </c>
      <c r="B1300" s="369">
        <v>26708</v>
      </c>
      <c r="C1300" s="370" t="s">
        <v>715</v>
      </c>
      <c r="D1300" s="371" t="str">
        <f t="shared" si="40"/>
        <v>0291</v>
      </c>
      <c r="E1300" s="371" t="str">
        <f t="shared" si="41"/>
        <v>13</v>
      </c>
      <c r="F1300" s="372" t="s">
        <v>911</v>
      </c>
      <c r="G1300" s="368" t="s">
        <v>1951</v>
      </c>
      <c r="H1300" s="373">
        <v>2.4</v>
      </c>
      <c r="I1300" s="368">
        <v>1.3</v>
      </c>
      <c r="J1300" s="373">
        <v>2.1</v>
      </c>
      <c r="K1300" s="368">
        <v>1.3</v>
      </c>
      <c r="L1300" s="368" t="s">
        <v>666</v>
      </c>
      <c r="M1300" s="368"/>
      <c r="N1300" s="375" t="s">
        <v>1778</v>
      </c>
      <c r="O1300" s="454"/>
    </row>
    <row r="1301" spans="1:15" ht="12" customHeight="1" x14ac:dyDescent="0.2">
      <c r="A1301" s="368" t="str">
        <f>IF(OR(E1301="00",E1301=""),"",IF(OR(C1301="3011.10",C1301="3012.10",C1301="3013.10"),"05",IF(OR(C1301="3008.10",C1301="3008.11"),"00",IF(C1301="3003.10","07",IF(OR(G1301="DBFH",G1301="DBFH - BG"),"10",IF(G1301="Hochschule Dual","25",IF(ISERROR(FIND("BGJ",F1301)),IF(B1301&gt;=99500,VLOOKUP(B1301,Maske!$I$23:$J$79,2,FALSE),VLOOKUP($E1301,Maske!$I$19:$J$23,2,FALSE)),"06")))))))</f>
        <v>00</v>
      </c>
      <c r="B1301" s="369">
        <v>26704</v>
      </c>
      <c r="C1301" s="370" t="s">
        <v>716</v>
      </c>
      <c r="D1301" s="371" t="str">
        <f t="shared" si="40"/>
        <v>0292</v>
      </c>
      <c r="E1301" s="371" t="str">
        <f t="shared" si="41"/>
        <v>12</v>
      </c>
      <c r="F1301" s="372" t="s">
        <v>907</v>
      </c>
      <c r="G1301" s="368" t="s">
        <v>1951</v>
      </c>
      <c r="H1301" s="373">
        <v>9</v>
      </c>
      <c r="I1301" s="368">
        <v>5</v>
      </c>
      <c r="J1301" s="373">
        <v>12.7</v>
      </c>
      <c r="K1301" s="368">
        <v>8.1</v>
      </c>
      <c r="L1301" s="368" t="s">
        <v>666</v>
      </c>
      <c r="M1301" s="368"/>
      <c r="N1301" s="368" t="s">
        <v>1779</v>
      </c>
      <c r="O1301" s="454"/>
    </row>
    <row r="1302" spans="1:15" ht="12" customHeight="1" x14ac:dyDescent="0.2">
      <c r="A1302" s="368" t="str">
        <f>IF(OR(E1302="00",E1302=""),"",IF(OR(C1302="3011.10",C1302="3012.10",C1302="3013.10"),"05",IF(OR(C1302="3008.10",C1302="3008.11"),"00",IF(C1302="3003.10","07",IF(OR(G1302="DBFH",G1302="DBFH - BG"),"10",IF(G1302="Hochschule Dual","25",IF(ISERROR(FIND("BGJ",F1302)),IF(B1302&gt;=99500,VLOOKUP(B1302,Maske!$I$23:$J$79,2,FALSE),VLOOKUP($E1302,Maske!$I$19:$J$23,2,FALSE)),"06")))))))</f>
        <v>00</v>
      </c>
      <c r="B1302" s="369">
        <v>26704</v>
      </c>
      <c r="C1302" s="370" t="s">
        <v>134</v>
      </c>
      <c r="D1302" s="371" t="str">
        <f t="shared" si="40"/>
        <v>0292</v>
      </c>
      <c r="E1302" s="371" t="str">
        <f t="shared" si="41"/>
        <v>13</v>
      </c>
      <c r="F1302" s="372" t="s">
        <v>907</v>
      </c>
      <c r="G1302" s="368" t="s">
        <v>1951</v>
      </c>
      <c r="H1302" s="373">
        <v>2.4</v>
      </c>
      <c r="I1302" s="368">
        <v>1.3</v>
      </c>
      <c r="J1302" s="373">
        <v>2.1</v>
      </c>
      <c r="K1302" s="368">
        <v>1.3</v>
      </c>
      <c r="L1302" s="368" t="s">
        <v>666</v>
      </c>
      <c r="M1302" s="368"/>
      <c r="N1302" s="368" t="s">
        <v>1779</v>
      </c>
      <c r="O1302" s="454"/>
    </row>
    <row r="1303" spans="1:15" ht="13.15" customHeight="1" x14ac:dyDescent="0.2">
      <c r="A1303" s="368" t="str">
        <f>IF(OR(E1303="00",E1303=""),"",IF(OR(C1303="3011.10",C1303="3012.10",C1303="3013.10"),"05",IF(OR(C1303="3008.10",C1303="3008.11"),"00",IF(C1303="3003.10","07",IF(OR(G1303="DBFH",G1303="DBFH - BG"),"10",IF(G1303="Hochschule Dual","25",IF(ISERROR(FIND("BGJ",F1303)),IF(B1303&gt;=99500,VLOOKUP(B1303,Maske!$I$23:$J$79,2,FALSE),VLOOKUP($E1303,Maske!$I$19:$J$23,2,FALSE)),"06")))))))</f>
        <v>00</v>
      </c>
      <c r="B1303" s="369">
        <v>26708</v>
      </c>
      <c r="C1303" s="370" t="s">
        <v>716</v>
      </c>
      <c r="D1303" s="371" t="str">
        <f t="shared" si="40"/>
        <v>0292</v>
      </c>
      <c r="E1303" s="371" t="str">
        <f t="shared" si="41"/>
        <v>12</v>
      </c>
      <c r="F1303" s="372" t="s">
        <v>911</v>
      </c>
      <c r="G1303" s="368" t="s">
        <v>1951</v>
      </c>
      <c r="H1303" s="373">
        <v>9</v>
      </c>
      <c r="I1303" s="368">
        <v>5</v>
      </c>
      <c r="J1303" s="373">
        <v>12.7</v>
      </c>
      <c r="K1303" s="368">
        <v>8.1</v>
      </c>
      <c r="L1303" s="368" t="s">
        <v>666</v>
      </c>
      <c r="M1303" s="368"/>
      <c r="N1303" s="368" t="s">
        <v>1779</v>
      </c>
      <c r="O1303" s="454"/>
    </row>
    <row r="1304" spans="1:15" ht="12" customHeight="1" x14ac:dyDescent="0.2">
      <c r="A1304" s="368" t="str">
        <f>IF(OR(E1304="00",E1304=""),"",IF(OR(C1304="3011.10",C1304="3012.10",C1304="3013.10"),"05",IF(OR(C1304="3008.10",C1304="3008.11"),"00",IF(C1304="3003.10","07",IF(OR(G1304="DBFH",G1304="DBFH - BG"),"10",IF(G1304="Hochschule Dual","25",IF(ISERROR(FIND("BGJ",F1304)),IF(B1304&gt;=99500,VLOOKUP(B1304,Maske!$I$23:$J$79,2,FALSE),VLOOKUP($E1304,Maske!$I$19:$J$23,2,FALSE)),"06")))))))</f>
        <v>00</v>
      </c>
      <c r="B1304" s="369">
        <v>26708</v>
      </c>
      <c r="C1304" s="370" t="s">
        <v>134</v>
      </c>
      <c r="D1304" s="371" t="str">
        <f t="shared" si="40"/>
        <v>0292</v>
      </c>
      <c r="E1304" s="371" t="str">
        <f t="shared" si="41"/>
        <v>13</v>
      </c>
      <c r="F1304" s="372" t="s">
        <v>911</v>
      </c>
      <c r="G1304" s="368" t="s">
        <v>1951</v>
      </c>
      <c r="H1304" s="373">
        <v>2.4</v>
      </c>
      <c r="I1304" s="368">
        <v>1.3</v>
      </c>
      <c r="J1304" s="373">
        <v>2.1</v>
      </c>
      <c r="K1304" s="368">
        <v>1.3</v>
      </c>
      <c r="L1304" s="368" t="s">
        <v>666</v>
      </c>
      <c r="M1304" s="368"/>
      <c r="N1304" s="368" t="s">
        <v>1779</v>
      </c>
      <c r="O1304" s="454"/>
    </row>
    <row r="1305" spans="1:15" ht="12" customHeight="1" x14ac:dyDescent="0.2">
      <c r="A1305" s="368" t="str">
        <f>IF(OR(E1305="00",E1305=""),"",IF(OR(C1305="3011.10",C1305="3012.10",C1305="3013.10"),"05",IF(OR(C1305="3008.10",C1305="3008.11"),"00",IF(C1305="3003.10","07",IF(OR(G1305="DBFH",G1305="DBFH - BG"),"10",IF(G1305="Hochschule Dual","25",IF(ISERROR(FIND("BGJ",F1305)),IF(B1305&gt;=99500,VLOOKUP(B1305,Maske!$I$23:$J$79,2,FALSE),VLOOKUP($E1305,Maske!$I$19:$J$23,2,FALSE)),"06")))))))</f>
        <v>00</v>
      </c>
      <c r="B1305" s="369">
        <v>30010</v>
      </c>
      <c r="C1305" s="370" t="s">
        <v>1878</v>
      </c>
      <c r="D1305" s="371" t="str">
        <f t="shared" si="40"/>
        <v>0296</v>
      </c>
      <c r="E1305" s="371" t="str">
        <f t="shared" si="41"/>
        <v>12</v>
      </c>
      <c r="F1305" s="375" t="s">
        <v>675</v>
      </c>
      <c r="G1305" s="368" t="s">
        <v>1951</v>
      </c>
      <c r="H1305" s="373">
        <v>9</v>
      </c>
      <c r="I1305" s="368">
        <v>5</v>
      </c>
      <c r="J1305" s="373">
        <v>12.7</v>
      </c>
      <c r="K1305" s="368">
        <v>8.1</v>
      </c>
      <c r="L1305" s="368" t="s">
        <v>666</v>
      </c>
      <c r="M1305" s="368"/>
      <c r="N1305" s="375" t="s">
        <v>1879</v>
      </c>
      <c r="O1305" s="454"/>
    </row>
    <row r="1306" spans="1:15" ht="12" customHeight="1" x14ac:dyDescent="0.2">
      <c r="A1306" s="55" t="str">
        <f>IF(OR(E1306="00",E1306=""),"",IF(OR(C1306="3011.10",C1306="3012.10",C1306="3013.10"),"05",IF(OR(C1306="3008.10",C1306="3008.11"),"00",IF(C1306="3003.10","07",IF(OR(G1306="DBFH",G1306="DBFH - BG"),"10",IF(G1306="Hochschule Dual","25",IF(ISERROR(FIND("BGJ",F1306)),IF(B1306&gt;=99500,VLOOKUP(B1306,Maske!$I$23:$J$79,2,FALSE),VLOOKUP($E1306,Maske!$I$19:$J$23,2,FALSE)),"06")))))))</f>
        <v>00</v>
      </c>
      <c r="B1306" s="35">
        <v>30010</v>
      </c>
      <c r="C1306" s="52" t="s">
        <v>2310</v>
      </c>
      <c r="D1306" s="53" t="str">
        <f t="shared" si="40"/>
        <v>0296</v>
      </c>
      <c r="E1306" s="53" t="str">
        <f t="shared" si="41"/>
        <v>13</v>
      </c>
      <c r="F1306" s="56" t="s">
        <v>675</v>
      </c>
      <c r="G1306" s="55" t="s">
        <v>1951</v>
      </c>
      <c r="H1306" s="179">
        <v>2.4</v>
      </c>
      <c r="I1306" s="55">
        <v>1.3</v>
      </c>
      <c r="J1306" s="179">
        <v>2.1</v>
      </c>
      <c r="K1306" s="55">
        <v>1.3</v>
      </c>
      <c r="L1306" s="55" t="s">
        <v>666</v>
      </c>
      <c r="M1306" s="55"/>
      <c r="N1306" s="56" t="s">
        <v>1879</v>
      </c>
      <c r="O1306" s="454"/>
    </row>
    <row r="1307" spans="1:15" ht="12" customHeight="1" x14ac:dyDescent="0.2">
      <c r="A1307" s="368" t="str">
        <f>IF(OR(E1307="00",E1307=""),"",IF(OR(C1307="3011.10",C1307="3012.10",C1307="3013.10"),"05",IF(OR(C1307="3008.10",C1307="3008.11"),"00",IF(C1307="3003.10","07",IF(OR(G1307="DBFH",G1307="DBFH - BG"),"10",IF(G1307="Hochschule Dual","25",IF(ISERROR(FIND("BGJ",F1307)),IF(B1307&gt;=99500,VLOOKUP(B1307,Maske!$I$23:$J$79,2,FALSE),VLOOKUP($E1307,Maske!$I$19:$J$23,2,FALSE)),"06")))))))</f>
        <v>00</v>
      </c>
      <c r="B1307" s="369">
        <v>26704</v>
      </c>
      <c r="C1307" s="370" t="s">
        <v>1878</v>
      </c>
      <c r="D1307" s="371" t="str">
        <f t="shared" si="40"/>
        <v>0296</v>
      </c>
      <c r="E1307" s="371" t="str">
        <f t="shared" si="41"/>
        <v>12</v>
      </c>
      <c r="F1307" s="372" t="s">
        <v>907</v>
      </c>
      <c r="G1307" s="368" t="s">
        <v>1951</v>
      </c>
      <c r="H1307" s="373">
        <v>9</v>
      </c>
      <c r="I1307" s="368">
        <v>5</v>
      </c>
      <c r="J1307" s="373">
        <v>12.7</v>
      </c>
      <c r="K1307" s="368">
        <v>8.1</v>
      </c>
      <c r="L1307" s="368" t="s">
        <v>666</v>
      </c>
      <c r="M1307" s="368"/>
      <c r="N1307" s="375" t="s">
        <v>1879</v>
      </c>
      <c r="O1307" s="454"/>
    </row>
    <row r="1308" spans="1:15" ht="12" customHeight="1" x14ac:dyDescent="0.2">
      <c r="A1308" s="55" t="str">
        <f>IF(OR(E1308="00",E1308=""),"",IF(OR(C1308="3011.10",C1308="3012.10",C1308="3013.10"),"05",IF(OR(C1308="3008.10",C1308="3008.11"),"00",IF(C1308="3003.10","07",IF(OR(G1308="DBFH",G1308="DBFH - BG"),"10",IF(G1308="Hochschule Dual","25",IF(ISERROR(FIND("BGJ",F1308)),IF(B1308&gt;=99500,VLOOKUP(B1308,Maske!$I$23:$J$79,2,FALSE),VLOOKUP($E1308,Maske!$I$19:$J$23,2,FALSE)),"06")))))))</f>
        <v>00</v>
      </c>
      <c r="B1308" s="35">
        <v>26704</v>
      </c>
      <c r="C1308" s="52" t="s">
        <v>2310</v>
      </c>
      <c r="D1308" s="53" t="str">
        <f t="shared" si="40"/>
        <v>0296</v>
      </c>
      <c r="E1308" s="53" t="str">
        <f t="shared" si="41"/>
        <v>13</v>
      </c>
      <c r="F1308" s="54" t="s">
        <v>907</v>
      </c>
      <c r="G1308" s="55" t="s">
        <v>1951</v>
      </c>
      <c r="H1308" s="179">
        <v>2.4</v>
      </c>
      <c r="I1308" s="55">
        <v>1.3</v>
      </c>
      <c r="J1308" s="179">
        <v>2.1</v>
      </c>
      <c r="K1308" s="55">
        <v>1.3</v>
      </c>
      <c r="L1308" s="55" t="s">
        <v>666</v>
      </c>
      <c r="M1308" s="55"/>
      <c r="N1308" s="56" t="s">
        <v>1879</v>
      </c>
      <c r="O1308" s="454"/>
    </row>
    <row r="1309" spans="1:15" ht="12" customHeight="1" x14ac:dyDescent="0.2">
      <c r="A1309" s="368" t="str">
        <f>IF(OR(E1309="00",E1309=""),"",IF(OR(C1309="3011.10",C1309="3012.10",C1309="3013.10"),"05",IF(OR(C1309="3008.10",C1309="3008.11"),"00",IF(C1309="3003.10","07",IF(OR(G1309="DBFH",G1309="DBFH - BG"),"10",IF(G1309="Hochschule Dual","25",IF(ISERROR(FIND("BGJ",F1309)),IF(B1309&gt;=99500,VLOOKUP(B1309,Maske!$I$23:$J$79,2,FALSE),VLOOKUP($E1309,Maske!$I$19:$J$23,2,FALSE)),"06")))))))</f>
        <v>00</v>
      </c>
      <c r="B1309" s="369">
        <v>26713</v>
      </c>
      <c r="C1309" s="370" t="s">
        <v>1932</v>
      </c>
      <c r="D1309" s="371" t="str">
        <f t="shared" si="40"/>
        <v>0297</v>
      </c>
      <c r="E1309" s="371" t="str">
        <f t="shared" si="41"/>
        <v>11</v>
      </c>
      <c r="F1309" s="372" t="s">
        <v>190</v>
      </c>
      <c r="G1309" s="368" t="s">
        <v>1951</v>
      </c>
      <c r="H1309" s="373">
        <v>13</v>
      </c>
      <c r="I1309" s="368">
        <v>9</v>
      </c>
      <c r="J1309" s="373">
        <v>12.7</v>
      </c>
      <c r="K1309" s="368">
        <v>8.1</v>
      </c>
      <c r="L1309" s="368" t="s">
        <v>666</v>
      </c>
      <c r="M1309" s="368"/>
      <c r="N1309" s="368" t="s">
        <v>1933</v>
      </c>
      <c r="O1309" s="454"/>
    </row>
    <row r="1310" spans="1:15" ht="12" customHeight="1" x14ac:dyDescent="0.2">
      <c r="A1310" s="368" t="str">
        <f>IF(OR(E1310="00",E1310=""),"",IF(OR(C1310="3011.10",C1310="3012.10",C1310="3013.10"),"05",IF(OR(C1310="3008.10",C1310="3008.11"),"00",IF(C1310="3003.10","07",IF(OR(G1310="DBFH",G1310="DBFH - BG"),"10",IF(G1310="Hochschule Dual","25",IF(ISERROR(FIND("BGJ",F1310)),IF(B1310&gt;=99500,VLOOKUP(B1310,Maske!$I$23:$J$79,2,FALSE),VLOOKUP($E1310,Maske!$I$19:$J$23,2,FALSE)),"06")))))))</f>
        <v>00</v>
      </c>
      <c r="B1310" s="369">
        <v>30012</v>
      </c>
      <c r="C1310" s="370" t="s">
        <v>1932</v>
      </c>
      <c r="D1310" s="371" t="str">
        <f t="shared" si="40"/>
        <v>0297</v>
      </c>
      <c r="E1310" s="371" t="str">
        <f t="shared" si="41"/>
        <v>11</v>
      </c>
      <c r="F1310" s="372" t="s">
        <v>674</v>
      </c>
      <c r="G1310" s="368" t="s">
        <v>1951</v>
      </c>
      <c r="H1310" s="373">
        <v>13</v>
      </c>
      <c r="I1310" s="368">
        <v>9</v>
      </c>
      <c r="J1310" s="373">
        <v>12.7</v>
      </c>
      <c r="K1310" s="368">
        <v>8.1</v>
      </c>
      <c r="L1310" s="368" t="s">
        <v>666</v>
      </c>
      <c r="M1310" s="368"/>
      <c r="N1310" s="368" t="s">
        <v>1933</v>
      </c>
      <c r="O1310" s="454"/>
    </row>
    <row r="1311" spans="1:15" ht="12" customHeight="1" x14ac:dyDescent="0.2">
      <c r="A1311" s="368" t="str">
        <f>IF(OR(E1311="00",E1311=""),"",IF(OR(C1311="3011.10",C1311="3012.10",C1311="3013.10"),"05",IF(OR(C1311="3008.10",C1311="3008.11"),"00",IF(C1311="3003.10","07",IF(OR(G1311="DBFH",G1311="DBFH - BG"),"10",IF(G1311="Hochschule Dual","25",IF(ISERROR(FIND("BGJ",F1311)),IF(B1311&gt;=99500,VLOOKUP(B1311,Maske!$I$23:$J$79,2,FALSE),VLOOKUP($E1311,Maske!$I$19:$J$23,2,FALSE)),"06")))))))</f>
        <v>00</v>
      </c>
      <c r="B1311" s="369">
        <v>30010</v>
      </c>
      <c r="C1311" s="370" t="s">
        <v>1932</v>
      </c>
      <c r="D1311" s="371" t="str">
        <f t="shared" si="40"/>
        <v>0297</v>
      </c>
      <c r="E1311" s="371" t="str">
        <f t="shared" si="41"/>
        <v>11</v>
      </c>
      <c r="F1311" s="372" t="s">
        <v>675</v>
      </c>
      <c r="G1311" s="368" t="s">
        <v>1951</v>
      </c>
      <c r="H1311" s="373">
        <v>13</v>
      </c>
      <c r="I1311" s="368">
        <v>9</v>
      </c>
      <c r="J1311" s="373">
        <v>12.7</v>
      </c>
      <c r="K1311" s="368">
        <v>8.1</v>
      </c>
      <c r="L1311" s="368" t="s">
        <v>666</v>
      </c>
      <c r="M1311" s="368"/>
      <c r="N1311" s="368" t="s">
        <v>1933</v>
      </c>
      <c r="O1311" s="454"/>
    </row>
    <row r="1312" spans="1:15" ht="12" customHeight="1" x14ac:dyDescent="0.2">
      <c r="A1312" s="368" t="str">
        <f>IF(OR(E1312="00",E1312=""),"",IF(OR(C1312="3011.10",C1312="3012.10",C1312="3013.10"),"05",IF(OR(C1312="3008.10",C1312="3008.11"),"00",IF(C1312="3003.10","07",IF(OR(G1312="DBFH",G1312="DBFH - BG"),"10",IF(G1312="Hochschule Dual","25",IF(ISERROR(FIND("BGJ",F1312)),IF(B1312&gt;=99500,VLOOKUP(B1312,Maske!$I$23:$J$79,2,FALSE),VLOOKUP($E1312,Maske!$I$19:$J$23,2,FALSE)),"06")))))))</f>
        <v>00</v>
      </c>
      <c r="B1312" s="369">
        <v>30010</v>
      </c>
      <c r="C1312" s="370" t="s">
        <v>2392</v>
      </c>
      <c r="D1312" s="371" t="str">
        <f t="shared" si="40"/>
        <v>0297</v>
      </c>
      <c r="E1312" s="371" t="str">
        <f t="shared" si="41"/>
        <v>12</v>
      </c>
      <c r="F1312" s="372" t="s">
        <v>675</v>
      </c>
      <c r="G1312" s="373"/>
      <c r="H1312" s="373">
        <v>9</v>
      </c>
      <c r="I1312" s="368">
        <v>2.2000000000000002</v>
      </c>
      <c r="J1312" s="373">
        <v>12.7</v>
      </c>
      <c r="K1312" s="368">
        <v>3</v>
      </c>
      <c r="L1312" s="368" t="s">
        <v>666</v>
      </c>
      <c r="M1312" s="368" t="s">
        <v>2395</v>
      </c>
      <c r="N1312" s="368" t="s">
        <v>2394</v>
      </c>
      <c r="O1312" s="454"/>
    </row>
    <row r="1313" spans="1:15" ht="12" customHeight="1" x14ac:dyDescent="0.2">
      <c r="A1313" s="368" t="str">
        <f>IF(OR(E1313="00",E1313=""),"",IF(OR(C1313="3011.10",C1313="3012.10",C1313="3013.10"),"05",IF(OR(C1313="3008.10",C1313="3008.11"),"00",IF(C1313="3003.10","07",IF(OR(G1313="DBFH",G1313="DBFH - BG"),"10",IF(G1313="Hochschule Dual","25",IF(ISERROR(FIND("BGJ",F1313)),IF(B1313&gt;=99500,VLOOKUP(B1313,Maske!$I$23:$J$79,2,FALSE),VLOOKUP($E1313,Maske!$I$19:$J$23,2,FALSE)),"06")))))))</f>
        <v>00</v>
      </c>
      <c r="B1313" s="369">
        <v>30010</v>
      </c>
      <c r="C1313" s="370" t="s">
        <v>2393</v>
      </c>
      <c r="D1313" s="371" t="str">
        <f t="shared" si="40"/>
        <v>0297</v>
      </c>
      <c r="E1313" s="371" t="str">
        <f t="shared" si="41"/>
        <v>13</v>
      </c>
      <c r="F1313" s="372" t="s">
        <v>675</v>
      </c>
      <c r="G1313" s="373"/>
      <c r="H1313" s="373">
        <v>2.4</v>
      </c>
      <c r="I1313" s="368">
        <v>0.5</v>
      </c>
      <c r="J1313" s="373">
        <v>2.1</v>
      </c>
      <c r="K1313" s="368">
        <v>0.7</v>
      </c>
      <c r="L1313" s="368" t="s">
        <v>666</v>
      </c>
      <c r="M1313" s="368" t="s">
        <v>2395</v>
      </c>
      <c r="N1313" s="368" t="s">
        <v>2394</v>
      </c>
      <c r="O1313" s="454"/>
    </row>
    <row r="1314" spans="1:15" ht="12" customHeight="1" x14ac:dyDescent="0.2">
      <c r="A1314" s="368" t="str">
        <f>IF(OR(E1314="00",E1314=""),"",IF(OR(C1314="3011.10",C1314="3012.10",C1314="3013.10"),"05",IF(OR(C1314="3008.10",C1314="3008.11"),"00",IF(C1314="3003.10","07",IF(OR(G1314="DBFH",G1314="DBFH - BG"),"10",IF(G1314="Hochschule Dual","25",IF(ISERROR(FIND("BGJ",F1314)),IF(B1314&gt;=99500,VLOOKUP(B1314,Maske!$I$23:$J$79,2,FALSE),VLOOKUP($E1314,Maske!$I$19:$J$23,2,FALSE)),"06")))))))</f>
        <v>00</v>
      </c>
      <c r="B1314" s="369">
        <v>30014</v>
      </c>
      <c r="C1314" s="370" t="s">
        <v>1932</v>
      </c>
      <c r="D1314" s="371" t="str">
        <f t="shared" si="40"/>
        <v>0297</v>
      </c>
      <c r="E1314" s="371" t="str">
        <f t="shared" si="41"/>
        <v>11</v>
      </c>
      <c r="F1314" s="372" t="s">
        <v>676</v>
      </c>
      <c r="G1314" s="368" t="s">
        <v>1951</v>
      </c>
      <c r="H1314" s="373">
        <v>13</v>
      </c>
      <c r="I1314" s="368">
        <v>9</v>
      </c>
      <c r="J1314" s="373">
        <v>12.7</v>
      </c>
      <c r="K1314" s="368">
        <v>8.1</v>
      </c>
      <c r="L1314" s="368" t="s">
        <v>666</v>
      </c>
      <c r="M1314" s="368"/>
      <c r="N1314" s="368" t="s">
        <v>1933</v>
      </c>
      <c r="O1314" s="454"/>
    </row>
    <row r="1315" spans="1:15" s="217" customFormat="1" ht="12" customHeight="1" x14ac:dyDescent="0.2">
      <c r="A1315" s="368" t="str">
        <f>IF(OR(E1315="00",E1315=""),"",IF(OR(C1315="3011.10",C1315="3012.10",C1315="3013.10"),"05",IF(OR(C1315="3008.10",C1315="3008.11"),"00",IF(C1315="3003.10","07",IF(OR(G1315="DBFH",G1315="DBFH - BG"),"10",IF(G1315="Hochschule Dual","25",IF(ISERROR(FIND("BGJ",F1315)),IF(B1315&gt;=99500,VLOOKUP(B1315,Maske!$I$23:$J$79,2,FALSE),VLOOKUP($E1315,Maske!$I$19:$J$23,2,FALSE)),"06")))))))</f>
        <v>00</v>
      </c>
      <c r="B1315" s="369">
        <v>30016</v>
      </c>
      <c r="C1315" s="370" t="s">
        <v>1932</v>
      </c>
      <c r="D1315" s="371" t="str">
        <f t="shared" si="40"/>
        <v>0297</v>
      </c>
      <c r="E1315" s="371" t="str">
        <f t="shared" si="41"/>
        <v>11</v>
      </c>
      <c r="F1315" s="372" t="s">
        <v>719</v>
      </c>
      <c r="G1315" s="368" t="s">
        <v>1951</v>
      </c>
      <c r="H1315" s="373">
        <v>13</v>
      </c>
      <c r="I1315" s="368">
        <v>9</v>
      </c>
      <c r="J1315" s="373">
        <v>12.7</v>
      </c>
      <c r="K1315" s="368">
        <v>8.1</v>
      </c>
      <c r="L1315" s="368" t="s">
        <v>666</v>
      </c>
      <c r="M1315" s="368"/>
      <c r="N1315" s="368" t="s">
        <v>1933</v>
      </c>
      <c r="O1315" s="454"/>
    </row>
    <row r="1316" spans="1:15" ht="12" customHeight="1" x14ac:dyDescent="0.2">
      <c r="A1316" s="368" t="str">
        <f>IF(OR(E1316="00",E1316=""),"",IF(OR(C1316="3011.10",C1316="3012.10",C1316="3013.10"),"05",IF(OR(C1316="3008.10",C1316="3008.11"),"00",IF(C1316="3003.10","07",IF(OR(G1316="DBFH",G1316="DBFH - BG"),"10",IF(G1316="Hochschule Dual","25",IF(ISERROR(FIND("BGJ",F1316)),IF(B1316&gt;=99500,VLOOKUP(B1316,Maske!$I$23:$J$79,2,FALSE),VLOOKUP($E1316,Maske!$I$19:$J$23,2,FALSE)),"06")))))))</f>
        <v>00</v>
      </c>
      <c r="B1316" s="369">
        <v>26704</v>
      </c>
      <c r="C1316" s="370" t="s">
        <v>1932</v>
      </c>
      <c r="D1316" s="371" t="str">
        <f t="shared" si="40"/>
        <v>0297</v>
      </c>
      <c r="E1316" s="371" t="str">
        <f t="shared" si="41"/>
        <v>11</v>
      </c>
      <c r="F1316" s="372" t="s">
        <v>907</v>
      </c>
      <c r="G1316" s="368" t="s">
        <v>1951</v>
      </c>
      <c r="H1316" s="373">
        <v>13</v>
      </c>
      <c r="I1316" s="368">
        <v>9</v>
      </c>
      <c r="J1316" s="373">
        <v>12.7</v>
      </c>
      <c r="K1316" s="368">
        <v>8.1</v>
      </c>
      <c r="L1316" s="368" t="s">
        <v>666</v>
      </c>
      <c r="M1316" s="368"/>
      <c r="N1316" s="368" t="s">
        <v>1933</v>
      </c>
      <c r="O1316" s="454"/>
    </row>
    <row r="1317" spans="1:15" s="180" customFormat="1" ht="13.15" customHeight="1" x14ac:dyDescent="0.2">
      <c r="A1317" s="368" t="str">
        <f>IF(OR(E1317="00",E1317=""),"",IF(OR(C1317="3011.10",C1317="3012.10",C1317="3013.10"),"05",IF(OR(C1317="3008.10",C1317="3008.11"),"00",IF(C1317="3003.10","07",IF(OR(G1317="DBFH",G1317="DBFH - BG"),"10",IF(G1317="Hochschule Dual","25",IF(ISERROR(FIND("BGJ",F1317)),IF(B1317&gt;=99500,VLOOKUP(B1317,Maske!$I$23:$J$79,2,FALSE),VLOOKUP($E1317,Maske!$I$19:$J$23,2,FALSE)),"06")))))))</f>
        <v>00</v>
      </c>
      <c r="B1317" s="369">
        <v>26704</v>
      </c>
      <c r="C1317" s="370" t="s">
        <v>2392</v>
      </c>
      <c r="D1317" s="371" t="str">
        <f t="shared" si="40"/>
        <v>0297</v>
      </c>
      <c r="E1317" s="371" t="str">
        <f t="shared" si="41"/>
        <v>12</v>
      </c>
      <c r="F1317" s="372" t="s">
        <v>907</v>
      </c>
      <c r="G1317" s="373"/>
      <c r="H1317" s="373">
        <v>9</v>
      </c>
      <c r="I1317" s="368">
        <v>2.2000000000000002</v>
      </c>
      <c r="J1317" s="373">
        <v>12.7</v>
      </c>
      <c r="K1317" s="368">
        <v>3</v>
      </c>
      <c r="L1317" s="368" t="s">
        <v>666</v>
      </c>
      <c r="M1317" s="368" t="s">
        <v>2395</v>
      </c>
      <c r="N1317" s="368" t="s">
        <v>2394</v>
      </c>
      <c r="O1317" s="460"/>
    </row>
    <row r="1318" spans="1:15" s="180" customFormat="1" ht="12" customHeight="1" x14ac:dyDescent="0.2">
      <c r="A1318" s="368" t="str">
        <f>IF(OR(E1318="00",E1318=""),"",IF(OR(C1318="3011.10",C1318="3012.10",C1318="3013.10"),"05",IF(OR(C1318="3008.10",C1318="3008.11"),"00",IF(C1318="3003.10","07",IF(OR(G1318="DBFH",G1318="DBFH - BG"),"10",IF(G1318="Hochschule Dual","25",IF(ISERROR(FIND("BGJ",F1318)),IF(B1318&gt;=99500,VLOOKUP(B1318,Maske!$I$23:$J$79,2,FALSE),VLOOKUP($E1318,Maske!$I$19:$J$23,2,FALSE)),"06")))))))</f>
        <v>00</v>
      </c>
      <c r="B1318" s="369">
        <v>26704</v>
      </c>
      <c r="C1318" s="370" t="s">
        <v>2393</v>
      </c>
      <c r="D1318" s="371" t="str">
        <f t="shared" si="40"/>
        <v>0297</v>
      </c>
      <c r="E1318" s="371" t="str">
        <f t="shared" si="41"/>
        <v>13</v>
      </c>
      <c r="F1318" s="372" t="s">
        <v>907</v>
      </c>
      <c r="G1318" s="373"/>
      <c r="H1318" s="373">
        <v>2.4</v>
      </c>
      <c r="I1318" s="368">
        <v>0.5</v>
      </c>
      <c r="J1318" s="373">
        <v>2.1</v>
      </c>
      <c r="K1318" s="368">
        <v>0.7</v>
      </c>
      <c r="L1318" s="368" t="s">
        <v>666</v>
      </c>
      <c r="M1318" s="368" t="s">
        <v>2395</v>
      </c>
      <c r="N1318" s="368" t="s">
        <v>2394</v>
      </c>
      <c r="O1318" s="460"/>
    </row>
    <row r="1319" spans="1:15" s="489" customFormat="1" ht="12" customHeight="1" x14ac:dyDescent="0.2">
      <c r="A1319" s="368" t="str">
        <f>IF(OR(E1319="00",E1319=""),"",IF(OR(C1319="3011.10",C1319="3012.10",C1319="3013.10"),"05",IF(OR(C1319="3008.10",C1319="3008.11"),"00",IF(C1319="3003.10","07",IF(OR(G1319="DBFH",G1319="DBFH - BG"),"10",IF(G1319="Hochschule Dual","25",IF(ISERROR(FIND("BGJ",F1319)),IF(B1319&gt;=99500,VLOOKUP(B1319,Maske!$I$23:$J$79,2,FALSE),VLOOKUP($E1319,Maske!$I$19:$J$23,2,FALSE)),"06")))))))</f>
        <v>00</v>
      </c>
      <c r="B1319" s="369">
        <v>26201</v>
      </c>
      <c r="C1319" s="370" t="s">
        <v>1932</v>
      </c>
      <c r="D1319" s="371" t="str">
        <f t="shared" si="40"/>
        <v>0297</v>
      </c>
      <c r="E1319" s="371" t="str">
        <f t="shared" si="41"/>
        <v>11</v>
      </c>
      <c r="F1319" s="372" t="s">
        <v>79</v>
      </c>
      <c r="G1319" s="368" t="s">
        <v>1951</v>
      </c>
      <c r="H1319" s="373">
        <v>13</v>
      </c>
      <c r="I1319" s="368">
        <v>9</v>
      </c>
      <c r="J1319" s="373">
        <v>12.7</v>
      </c>
      <c r="K1319" s="368">
        <v>8.1</v>
      </c>
      <c r="L1319" s="368" t="s">
        <v>666</v>
      </c>
      <c r="M1319" s="376"/>
      <c r="N1319" s="368" t="s">
        <v>1933</v>
      </c>
      <c r="O1319" s="488"/>
    </row>
    <row r="1320" spans="1:15" s="180" customFormat="1" ht="13.15" customHeight="1" x14ac:dyDescent="0.2">
      <c r="A1320" s="368" t="str">
        <f>IF(OR(E1320="00",E1320=""),"",IF(OR(C1320="3011.10",C1320="3012.10",C1320="3013.10"),"05",IF(OR(C1320="3008.10",C1320="3008.11"),"00",IF(C1320="3003.10","07",IF(OR(G1320="DBFH",G1320="DBFH - BG"),"10",IF(G1320="Hochschule Dual","25",IF(ISERROR(FIND("BGJ",F1320)),IF(B1320&gt;=99500,VLOOKUP(B1320,Maske!$I$23:$J$79,2,FALSE),VLOOKUP($E1320,Maske!$I$19:$J$23,2,FALSE)),"06")))))))</f>
        <v>00</v>
      </c>
      <c r="B1320" s="369">
        <v>26708</v>
      </c>
      <c r="C1320" s="370" t="s">
        <v>1932</v>
      </c>
      <c r="D1320" s="371" t="str">
        <f t="shared" si="40"/>
        <v>0297</v>
      </c>
      <c r="E1320" s="371" t="str">
        <f t="shared" si="41"/>
        <v>11</v>
      </c>
      <c r="F1320" s="372" t="s">
        <v>911</v>
      </c>
      <c r="G1320" s="368" t="s">
        <v>1951</v>
      </c>
      <c r="H1320" s="373">
        <v>13</v>
      </c>
      <c r="I1320" s="368">
        <v>9</v>
      </c>
      <c r="J1320" s="373">
        <v>12.7</v>
      </c>
      <c r="K1320" s="368">
        <v>8.1</v>
      </c>
      <c r="L1320" s="368" t="s">
        <v>666</v>
      </c>
      <c r="M1320" s="368"/>
      <c r="N1320" s="368" t="s">
        <v>1933</v>
      </c>
      <c r="O1320" s="460"/>
    </row>
    <row r="1321" spans="1:15" ht="12" customHeight="1" x14ac:dyDescent="0.2">
      <c r="A1321" s="368" t="str">
        <f>IF(OR(E1321="00",E1321=""),"",IF(OR(C1321="3011.10",C1321="3012.10",C1321="3013.10"),"05",IF(OR(C1321="3008.10",C1321="3008.11"),"00",IF(C1321="3003.10","07",IF(OR(G1321="DBFH",G1321="DBFH - BG"),"10",IF(G1321="Hochschule Dual","25",IF(ISERROR(FIND("BGJ",F1321)),IF(B1321&gt;=99500,VLOOKUP(B1321,Maske!$I$23:$J$79,2,FALSE),VLOOKUP($E1321,Maske!$I$19:$J$23,2,FALSE)),"06")))))))</f>
        <v>00</v>
      </c>
      <c r="B1321" s="369">
        <v>30010</v>
      </c>
      <c r="C1321" s="370" t="s">
        <v>1987</v>
      </c>
      <c r="D1321" s="371" t="str">
        <f t="shared" si="40"/>
        <v>0298</v>
      </c>
      <c r="E1321" s="371" t="str">
        <f t="shared" si="41"/>
        <v>12</v>
      </c>
      <c r="F1321" s="372" t="s">
        <v>675</v>
      </c>
      <c r="G1321" s="368" t="s">
        <v>1951</v>
      </c>
      <c r="H1321" s="373">
        <v>9</v>
      </c>
      <c r="I1321" s="368">
        <v>5</v>
      </c>
      <c r="J1321" s="373">
        <v>12.7</v>
      </c>
      <c r="K1321" s="368">
        <v>8.1</v>
      </c>
      <c r="L1321" s="368" t="s">
        <v>666</v>
      </c>
      <c r="M1321" s="368"/>
      <c r="N1321" s="368" t="s">
        <v>1986</v>
      </c>
      <c r="O1321" s="454"/>
    </row>
    <row r="1322" spans="1:15" ht="12" customHeight="1" x14ac:dyDescent="0.2">
      <c r="A1322" s="368" t="str">
        <f>IF(OR(E1322="00",E1322=""),"",IF(OR(C1322="3011.10",C1322="3012.10",C1322="3013.10"),"05",IF(OR(C1322="3008.10",C1322="3008.11"),"00",IF(C1322="3003.10","07",IF(OR(G1322="DBFH",G1322="DBFH - BG"),"10",IF(G1322="Hochschule Dual","25",IF(ISERROR(FIND("BGJ",F1322)),IF(B1322&gt;=99500,VLOOKUP(B1322,Maske!$I$23:$J$79,2,FALSE),VLOOKUP($E1322,Maske!$I$19:$J$23,2,FALSE)),"06")))))))</f>
        <v>00</v>
      </c>
      <c r="B1322" s="369">
        <v>30010</v>
      </c>
      <c r="C1322" s="370" t="s">
        <v>1988</v>
      </c>
      <c r="D1322" s="371" t="str">
        <f t="shared" si="40"/>
        <v>0298</v>
      </c>
      <c r="E1322" s="371" t="str">
        <f t="shared" si="41"/>
        <v>13</v>
      </c>
      <c r="F1322" s="372" t="s">
        <v>675</v>
      </c>
      <c r="G1322" s="368" t="s">
        <v>1951</v>
      </c>
      <c r="H1322" s="373">
        <v>2.4</v>
      </c>
      <c r="I1322" s="368">
        <v>1.3</v>
      </c>
      <c r="J1322" s="373">
        <v>2.1</v>
      </c>
      <c r="K1322" s="368">
        <v>1.3</v>
      </c>
      <c r="L1322" s="368" t="s">
        <v>666</v>
      </c>
      <c r="M1322" s="368"/>
      <c r="N1322" s="368" t="s">
        <v>1986</v>
      </c>
      <c r="O1322" s="454"/>
    </row>
    <row r="1323" spans="1:15" ht="12" customHeight="1" x14ac:dyDescent="0.2">
      <c r="A1323" s="368" t="str">
        <f>IF(OR(E1323="00",E1323=""),"",IF(OR(C1323="3011.10",C1323="3012.10",C1323="3013.10"),"05",IF(OR(C1323="3008.10",C1323="3008.11"),"00",IF(C1323="3003.10","07",IF(OR(G1323="DBFH",G1323="DBFH - BG"),"10",IF(G1323="Hochschule Dual","25",IF(ISERROR(FIND("BGJ",F1323)),IF(B1323&gt;=99500,VLOOKUP(B1323,Maske!$I$23:$J$79,2,FALSE),VLOOKUP($E1323,Maske!$I$19:$J$23,2,FALSE)),"06")))))))</f>
        <v>00</v>
      </c>
      <c r="B1323" s="369">
        <v>26708</v>
      </c>
      <c r="C1323" s="370" t="s">
        <v>1987</v>
      </c>
      <c r="D1323" s="371" t="str">
        <f t="shared" si="40"/>
        <v>0298</v>
      </c>
      <c r="E1323" s="371" t="str">
        <f t="shared" si="41"/>
        <v>12</v>
      </c>
      <c r="F1323" s="372" t="s">
        <v>911</v>
      </c>
      <c r="G1323" s="368" t="s">
        <v>1951</v>
      </c>
      <c r="H1323" s="373">
        <v>9</v>
      </c>
      <c r="I1323" s="368">
        <v>5</v>
      </c>
      <c r="J1323" s="373">
        <v>12.7</v>
      </c>
      <c r="K1323" s="368">
        <v>8.1</v>
      </c>
      <c r="L1323" s="368" t="s">
        <v>666</v>
      </c>
      <c r="M1323" s="368"/>
      <c r="N1323" s="368" t="s">
        <v>1986</v>
      </c>
      <c r="O1323" s="454"/>
    </row>
    <row r="1324" spans="1:15" ht="12" customHeight="1" x14ac:dyDescent="0.2">
      <c r="A1324" s="368" t="str">
        <f>IF(OR(E1324="00",E1324=""),"",IF(OR(C1324="3011.10",C1324="3012.10",C1324="3013.10"),"05",IF(OR(C1324="3008.10",C1324="3008.11"),"00",IF(C1324="3003.10","07",IF(OR(G1324="DBFH",G1324="DBFH - BG"),"10",IF(G1324="Hochschule Dual","25",IF(ISERROR(FIND("BGJ",F1324)),IF(B1324&gt;=99500,VLOOKUP(B1324,Maske!$I$23:$J$79,2,FALSE),VLOOKUP($E1324,Maske!$I$19:$J$23,2,FALSE)),"06")))))))</f>
        <v>00</v>
      </c>
      <c r="B1324" s="369">
        <v>26708</v>
      </c>
      <c r="C1324" s="370" t="s">
        <v>1988</v>
      </c>
      <c r="D1324" s="371" t="str">
        <f t="shared" si="40"/>
        <v>0298</v>
      </c>
      <c r="E1324" s="371" t="str">
        <f t="shared" si="41"/>
        <v>13</v>
      </c>
      <c r="F1324" s="372" t="s">
        <v>911</v>
      </c>
      <c r="G1324" s="368" t="s">
        <v>1951</v>
      </c>
      <c r="H1324" s="373">
        <v>2.4</v>
      </c>
      <c r="I1324" s="368">
        <v>1.3</v>
      </c>
      <c r="J1324" s="373">
        <v>2.1</v>
      </c>
      <c r="K1324" s="368">
        <v>1.3</v>
      </c>
      <c r="L1324" s="368" t="s">
        <v>666</v>
      </c>
      <c r="M1324" s="368"/>
      <c r="N1324" s="368" t="s">
        <v>1986</v>
      </c>
      <c r="O1324" s="454"/>
    </row>
    <row r="1325" spans="1:15" s="217" customFormat="1" ht="12" customHeight="1" x14ac:dyDescent="0.2">
      <c r="A1325" s="368" t="str">
        <f>IF(OR(E1325="00",E1325=""),"",IF(OR(C1325="3011.10",C1325="3012.10",C1325="3013.10"),"05",IF(OR(C1325="3008.10",C1325="3008.11"),"00",IF(C1325="3003.10","07",IF(OR(G1325="DBFH",G1325="DBFH - BG"),"10",IF(G1325="Hochschule Dual","25",IF(ISERROR(FIND("BGJ",F1325)),IF(B1325&gt;=99500,VLOOKUP(B1325,Maske!$I$23:$J$79,2,FALSE),VLOOKUP($E1325,Maske!$I$19:$J$23,2,FALSE)),"06")))))))</f>
        <v>00</v>
      </c>
      <c r="B1325" s="369">
        <v>50661</v>
      </c>
      <c r="C1325" s="370" t="s">
        <v>1999</v>
      </c>
      <c r="D1325" s="371" t="str">
        <f t="shared" si="40"/>
        <v>0299</v>
      </c>
      <c r="E1325" s="371" t="str">
        <f t="shared" si="41"/>
        <v>10</v>
      </c>
      <c r="F1325" s="372" t="s">
        <v>1243</v>
      </c>
      <c r="G1325" s="373" t="s">
        <v>1951</v>
      </c>
      <c r="H1325" s="373"/>
      <c r="I1325" s="368"/>
      <c r="J1325" s="368">
        <v>12.7</v>
      </c>
      <c r="K1325" s="368">
        <v>9.6999999999999993</v>
      </c>
      <c r="L1325" s="368" t="s">
        <v>666</v>
      </c>
      <c r="M1325" s="368" t="s">
        <v>1858</v>
      </c>
      <c r="N1325" s="368" t="s">
        <v>1997</v>
      </c>
      <c r="O1325" s="454"/>
    </row>
    <row r="1326" spans="1:15" s="217" customFormat="1" ht="12" customHeight="1" x14ac:dyDescent="0.2">
      <c r="A1326" s="368" t="str">
        <f>IF(OR(E1326="00",E1326=""),"",IF(OR(C1326="3011.10",C1326="3012.10",C1326="3013.10"),"05",IF(OR(C1326="3008.10",C1326="3008.11"),"00",IF(C1326="3003.10","07",IF(OR(G1326="DBFH",G1326="DBFH - BG"),"10",IF(G1326="Hochschule Dual","25",IF(ISERROR(FIND("BGJ",F1326)),IF(B1326&gt;=99500,VLOOKUP(B1326,Maske!$I$23:$J$79,2,FALSE),VLOOKUP($E1326,Maske!$I$19:$J$23,2,FALSE)),"06")))))))</f>
        <v>00</v>
      </c>
      <c r="B1326" s="369">
        <v>50661</v>
      </c>
      <c r="C1326" s="370" t="s">
        <v>2000</v>
      </c>
      <c r="D1326" s="371" t="str">
        <f t="shared" si="40"/>
        <v>0299</v>
      </c>
      <c r="E1326" s="371" t="str">
        <f t="shared" si="41"/>
        <v>11</v>
      </c>
      <c r="F1326" s="372" t="s">
        <v>1243</v>
      </c>
      <c r="G1326" s="373" t="s">
        <v>1951</v>
      </c>
      <c r="H1326" s="373"/>
      <c r="I1326" s="368"/>
      <c r="J1326" s="368">
        <v>12.7</v>
      </c>
      <c r="K1326" s="368">
        <v>10.7</v>
      </c>
      <c r="L1326" s="368" t="s">
        <v>666</v>
      </c>
      <c r="M1326" s="368" t="s">
        <v>1858</v>
      </c>
      <c r="N1326" s="368" t="s">
        <v>1998</v>
      </c>
      <c r="O1326" s="454"/>
    </row>
    <row r="1327" spans="1:15" s="217" customFormat="1" ht="12" customHeight="1" x14ac:dyDescent="0.2">
      <c r="A1327" s="368" t="str">
        <f>IF(OR(E1327="00",E1327=""),"",IF(OR(C1327="3011.10",C1327="3012.10",C1327="3013.10"),"05",IF(OR(C1327="3008.10",C1327="3008.11"),"00",IF(C1327="3003.10","07",IF(OR(G1327="DBFH",G1327="DBFH - BG"),"10",IF(G1327="Hochschule Dual","25",IF(ISERROR(FIND("BGJ",F1327)),IF(B1327&gt;=99500,VLOOKUP(B1327,Maske!$I$23:$J$79,2,FALSE),VLOOKUP($E1327,Maske!$I$19:$J$23,2,FALSE)),"06")))))))</f>
        <v>00</v>
      </c>
      <c r="B1327" s="369">
        <v>50661</v>
      </c>
      <c r="C1327" s="445" t="s">
        <v>2001</v>
      </c>
      <c r="D1327" s="371" t="str">
        <f t="shared" si="40"/>
        <v>0299</v>
      </c>
      <c r="E1327" s="371" t="str">
        <f t="shared" si="41"/>
        <v>12</v>
      </c>
      <c r="F1327" s="372" t="s">
        <v>1243</v>
      </c>
      <c r="G1327" s="373" t="s">
        <v>1951</v>
      </c>
      <c r="H1327" s="373"/>
      <c r="I1327" s="368"/>
      <c r="J1327" s="373">
        <v>12.7</v>
      </c>
      <c r="K1327" s="368">
        <v>10.7</v>
      </c>
      <c r="L1327" s="368" t="s">
        <v>666</v>
      </c>
      <c r="M1327" s="368" t="s">
        <v>1858</v>
      </c>
      <c r="N1327" s="368" t="s">
        <v>2002</v>
      </c>
      <c r="O1327" s="454"/>
    </row>
    <row r="1328" spans="1:15" ht="12" customHeight="1" x14ac:dyDescent="0.2">
      <c r="A1328" s="368" t="str">
        <f>IF(OR(E1328="00",E1328=""),"",IF(OR(C1328="3011.10",C1328="3012.10",C1328="3013.10"),"05",IF(OR(C1328="3008.10",C1328="3008.11"),"00",IF(C1328="3003.10","07",IF(OR(G1328="DBFH",G1328="DBFH - BG"),"10",IF(G1328="Hochschule Dual","25",IF(ISERROR(FIND("BGJ",F1328)),IF(B1328&gt;=99500,VLOOKUP(B1328,Maske!$I$23:$J$79,2,FALSE),VLOOKUP($E1328,Maske!$I$19:$J$23,2,FALSE)),"06")))))))</f>
        <v>10</v>
      </c>
      <c r="B1328" s="369">
        <v>26704</v>
      </c>
      <c r="C1328" s="370" t="s">
        <v>14</v>
      </c>
      <c r="D1328" s="371" t="str">
        <f t="shared" si="40"/>
        <v>0367</v>
      </c>
      <c r="E1328" s="371" t="str">
        <f t="shared" si="41"/>
        <v>10</v>
      </c>
      <c r="F1328" s="372" t="s">
        <v>907</v>
      </c>
      <c r="G1328" s="368" t="s">
        <v>1955</v>
      </c>
      <c r="H1328" s="373">
        <v>18</v>
      </c>
      <c r="I1328" s="368">
        <v>9</v>
      </c>
      <c r="J1328" s="373">
        <v>18.7</v>
      </c>
      <c r="K1328" s="368">
        <v>10.199999999999999</v>
      </c>
      <c r="L1328" s="368" t="s">
        <v>666</v>
      </c>
      <c r="M1328" s="368"/>
      <c r="N1328" s="368" t="s">
        <v>1783</v>
      </c>
      <c r="O1328" s="454"/>
    </row>
    <row r="1329" spans="1:15" ht="12" customHeight="1" x14ac:dyDescent="0.2">
      <c r="A1329" s="368" t="str">
        <f>IF(OR(E1329="00",E1329=""),"",IF(OR(C1329="3011.10",C1329="3012.10",C1329="3013.10"),"05",IF(OR(C1329="3008.10",C1329="3008.11"),"00",IF(C1329="3003.10","07",IF(OR(G1329="DBFH",G1329="DBFH - BG"),"10",IF(G1329="Hochschule Dual","25",IF(ISERROR(FIND("BGJ",F1329)),IF(B1329&gt;=99500,VLOOKUP(B1329,Maske!$I$23:$J$79,2,FALSE),VLOOKUP($E1329,Maske!$I$19:$J$23,2,FALSE)),"06")))))))</f>
        <v>10</v>
      </c>
      <c r="B1329" s="369">
        <v>26704</v>
      </c>
      <c r="C1329" s="370" t="s">
        <v>15</v>
      </c>
      <c r="D1329" s="371" t="str">
        <f t="shared" si="40"/>
        <v>0367</v>
      </c>
      <c r="E1329" s="371" t="str">
        <f t="shared" si="41"/>
        <v>11</v>
      </c>
      <c r="F1329" s="372" t="s">
        <v>907</v>
      </c>
      <c r="G1329" s="368" t="s">
        <v>1955</v>
      </c>
      <c r="H1329" s="373">
        <v>18</v>
      </c>
      <c r="I1329" s="368">
        <v>8</v>
      </c>
      <c r="J1329" s="373">
        <v>18.7</v>
      </c>
      <c r="K1329" s="368">
        <v>7.4</v>
      </c>
      <c r="L1329" s="368" t="s">
        <v>666</v>
      </c>
      <c r="M1329" s="368"/>
      <c r="N1329" s="368" t="s">
        <v>1783</v>
      </c>
      <c r="O1329" s="454"/>
    </row>
    <row r="1330" spans="1:15" ht="12" customHeight="1" x14ac:dyDescent="0.2">
      <c r="A1330" s="368" t="str">
        <f>IF(OR(E1330="00",E1330=""),"",IF(OR(C1330="3011.10",C1330="3012.10",C1330="3013.10"),"05",IF(OR(C1330="3008.10",C1330="3008.11"),"00",IF(C1330="3003.10","07",IF(OR(G1330="DBFH",G1330="DBFH - BG"),"10",IF(G1330="Hochschule Dual","25",IF(ISERROR(FIND("BGJ",F1330)),IF(B1330&gt;=99500,VLOOKUP(B1330,Maske!$I$23:$J$79,2,FALSE),VLOOKUP($E1330,Maske!$I$19:$J$23,2,FALSE)),"06")))))))</f>
        <v>10</v>
      </c>
      <c r="B1330" s="369">
        <v>26704</v>
      </c>
      <c r="C1330" s="370" t="s">
        <v>16</v>
      </c>
      <c r="D1330" s="371" t="str">
        <f t="shared" si="40"/>
        <v>0367</v>
      </c>
      <c r="E1330" s="371" t="str">
        <f t="shared" si="41"/>
        <v>12</v>
      </c>
      <c r="F1330" s="372" t="s">
        <v>907</v>
      </c>
      <c r="G1330" s="368" t="s">
        <v>1955</v>
      </c>
      <c r="H1330" s="373">
        <v>8.1999999999999993</v>
      </c>
      <c r="I1330" s="368">
        <v>3.3</v>
      </c>
      <c r="J1330" s="373">
        <v>7.3</v>
      </c>
      <c r="K1330" s="368">
        <v>2.8</v>
      </c>
      <c r="L1330" s="368" t="s">
        <v>666</v>
      </c>
      <c r="M1330" s="368"/>
      <c r="N1330" s="368" t="s">
        <v>1783</v>
      </c>
      <c r="O1330" s="454"/>
    </row>
    <row r="1331" spans="1:15" ht="12" customHeight="1" x14ac:dyDescent="0.2">
      <c r="A1331" s="368" t="str">
        <f>IF(OR(E1331="00",E1331=""),"",IF(OR(C1331="3011.10",C1331="3012.10",C1331="3013.10"),"05",IF(OR(C1331="3008.10",C1331="3008.11"),"00",IF(C1331="3003.10","07",IF(OR(G1331="DBFH",G1331="DBFH - BG"),"10",IF(G1331="Hochschule Dual","25",IF(ISERROR(FIND("BGJ",F1331)),IF(B1331&gt;=99500,VLOOKUP(B1331,Maske!$I$23:$J$79,2,FALSE),VLOOKUP($E1331,Maske!$I$19:$J$23,2,FALSE)),"06")))))))</f>
        <v>25</v>
      </c>
      <c r="B1331" s="369">
        <v>26704</v>
      </c>
      <c r="C1331" s="370" t="s">
        <v>738</v>
      </c>
      <c r="D1331" s="371" t="str">
        <f t="shared" si="40"/>
        <v>0374</v>
      </c>
      <c r="E1331" s="371" t="str">
        <f t="shared" si="41"/>
        <v>10</v>
      </c>
      <c r="F1331" s="372" t="s">
        <v>907</v>
      </c>
      <c r="G1331" s="368" t="s">
        <v>1222</v>
      </c>
      <c r="H1331" s="373">
        <v>13</v>
      </c>
      <c r="I1331" s="368">
        <v>4.2</v>
      </c>
      <c r="J1331" s="373"/>
      <c r="K1331" s="368"/>
      <c r="L1331" s="368" t="s">
        <v>666</v>
      </c>
      <c r="M1331" s="368"/>
      <c r="N1331" s="368" t="s">
        <v>1817</v>
      </c>
      <c r="O1331" s="454"/>
    </row>
    <row r="1332" spans="1:15" ht="12" customHeight="1" x14ac:dyDescent="0.2">
      <c r="A1332" s="368" t="str">
        <f>IF(OR(E1332="00",E1332=""),"",IF(OR(C1332="3011.10",C1332="3012.10",C1332="3013.10"),"05",IF(OR(C1332="3008.10",C1332="3008.11"),"00",IF(C1332="3003.10","07",IF(OR(G1332="DBFH",G1332="DBFH - BG"),"10",IF(G1332="Hochschule Dual","25",IF(ISERROR(FIND("BGJ",F1332)),IF(B1332&gt;=99500,VLOOKUP(B1332,Maske!$I$23:$J$79,2,FALSE),VLOOKUP($E1332,Maske!$I$19:$J$23,2,FALSE)),"06")))))))</f>
        <v>25</v>
      </c>
      <c r="B1332" s="369">
        <v>26704</v>
      </c>
      <c r="C1332" s="370" t="s">
        <v>739</v>
      </c>
      <c r="D1332" s="371" t="str">
        <f t="shared" si="40"/>
        <v>0374</v>
      </c>
      <c r="E1332" s="371" t="str">
        <f t="shared" si="41"/>
        <v>11</v>
      </c>
      <c r="F1332" s="372" t="s">
        <v>907</v>
      </c>
      <c r="G1332" s="368" t="s">
        <v>1222</v>
      </c>
      <c r="H1332" s="373">
        <v>5.5</v>
      </c>
      <c r="I1332" s="368">
        <v>1.6</v>
      </c>
      <c r="J1332" s="373"/>
      <c r="K1332" s="368"/>
      <c r="L1332" s="368" t="s">
        <v>666</v>
      </c>
      <c r="M1332" s="368"/>
      <c r="N1332" s="368" t="s">
        <v>1817</v>
      </c>
      <c r="O1332" s="454"/>
    </row>
    <row r="1333" spans="1:15" ht="12" customHeight="1" x14ac:dyDescent="0.2">
      <c r="A1333" s="368" t="str">
        <f>IF(OR(E1333="00",E1333=""),"",IF(OR(C1333="3011.10",C1333="3012.10",C1333="3013.10"),"05",IF(OR(C1333="3008.10",C1333="3008.11"),"00",IF(C1333="3003.10","07",IF(OR(G1333="DBFH",G1333="DBFH - BG"),"10",IF(G1333="Hochschule Dual","25",IF(ISERROR(FIND("BGJ",F1333)),IF(B1333&gt;=99500,VLOOKUP(B1333,Maske!$I$23:$J$79,2,FALSE),VLOOKUP($E1333,Maske!$I$19:$J$23,2,FALSE)),"06")))))))</f>
        <v>25</v>
      </c>
      <c r="B1333" s="369">
        <v>26704</v>
      </c>
      <c r="C1333" s="370" t="s">
        <v>740</v>
      </c>
      <c r="D1333" s="371" t="str">
        <f t="shared" si="40"/>
        <v>0374</v>
      </c>
      <c r="E1333" s="371" t="str">
        <f t="shared" si="41"/>
        <v>12</v>
      </c>
      <c r="F1333" s="372" t="s">
        <v>907</v>
      </c>
      <c r="G1333" s="368" t="s">
        <v>1222</v>
      </c>
      <c r="H1333" s="373">
        <v>4.5</v>
      </c>
      <c r="I1333" s="368">
        <v>1.1000000000000001</v>
      </c>
      <c r="J1333" s="373"/>
      <c r="K1333" s="368"/>
      <c r="L1333" s="368" t="s">
        <v>666</v>
      </c>
      <c r="M1333" s="368"/>
      <c r="N1333" s="368" t="s">
        <v>1817</v>
      </c>
      <c r="O1333" s="454"/>
    </row>
    <row r="1334" spans="1:15" ht="12" customHeight="1" x14ac:dyDescent="0.2">
      <c r="A1334" s="368" t="str">
        <f>IF(OR(E1334="00",E1334=""),"",IF(OR(C1334="3011.10",C1334="3012.10",C1334="3013.10"),"05",IF(OR(C1334="3008.10",C1334="3008.11"),"00",IF(C1334="3003.10","07",IF(OR(G1334="DBFH",G1334="DBFH - BG"),"10",IF(G1334="Hochschule Dual","25",IF(ISERROR(FIND("BGJ",F1334)),IF(B1334&gt;=99500,VLOOKUP(B1334,Maske!$I$23:$J$79,2,FALSE),VLOOKUP($E1334,Maske!$I$19:$J$23,2,FALSE)),"06")))))))</f>
        <v>25</v>
      </c>
      <c r="B1334" s="369">
        <v>26704</v>
      </c>
      <c r="C1334" s="370" t="s">
        <v>741</v>
      </c>
      <c r="D1334" s="371" t="str">
        <f t="shared" si="40"/>
        <v>0374</v>
      </c>
      <c r="E1334" s="371" t="str">
        <f t="shared" si="41"/>
        <v>13</v>
      </c>
      <c r="F1334" s="372" t="s">
        <v>907</v>
      </c>
      <c r="G1334" s="368" t="s">
        <v>1222</v>
      </c>
      <c r="H1334" s="373">
        <v>1.1000000000000001</v>
      </c>
      <c r="I1334" s="368">
        <v>0.3</v>
      </c>
      <c r="J1334" s="373"/>
      <c r="K1334" s="368"/>
      <c r="L1334" s="368" t="s">
        <v>666</v>
      </c>
      <c r="M1334" s="368"/>
      <c r="N1334" s="368" t="s">
        <v>1817</v>
      </c>
      <c r="O1334" s="454"/>
    </row>
    <row r="1335" spans="1:15" ht="12" customHeight="1" x14ac:dyDescent="0.2">
      <c r="A1335" s="368" t="str">
        <f>IF(OR(E1335="00",E1335=""),"",IF(OR(C1335="3011.10",C1335="3012.10",C1335="3013.10"),"05",IF(OR(C1335="3008.10",C1335="3008.11"),"00",IF(C1335="3003.10","07",IF(OR(G1335="DBFH",G1335="DBFH - BG"),"10",IF(G1335="Hochschule Dual","25",IF(ISERROR(FIND("BGJ",F1335)),IF(B1335&gt;=99500,VLOOKUP(B1335,Maske!$I$23:$J$79,2,FALSE),VLOOKUP($E1335,Maske!$I$19:$J$23,2,FALSE)),"06")))))))</f>
        <v>00</v>
      </c>
      <c r="B1335" s="369">
        <v>26101</v>
      </c>
      <c r="C1335" s="370" t="s">
        <v>1904</v>
      </c>
      <c r="D1335" s="371" t="str">
        <f t="shared" si="40"/>
        <v>0427</v>
      </c>
      <c r="E1335" s="371" t="str">
        <f t="shared" si="41"/>
        <v>11</v>
      </c>
      <c r="F1335" s="375" t="s">
        <v>679</v>
      </c>
      <c r="G1335" s="368" t="s">
        <v>1951</v>
      </c>
      <c r="H1335" s="373"/>
      <c r="I1335" s="368"/>
      <c r="J1335" s="373">
        <v>12.7</v>
      </c>
      <c r="K1335" s="368">
        <v>8.1</v>
      </c>
      <c r="L1335" s="368" t="s">
        <v>666</v>
      </c>
      <c r="M1335" s="368"/>
      <c r="N1335" s="368" t="s">
        <v>1905</v>
      </c>
      <c r="O1335" s="454"/>
    </row>
    <row r="1336" spans="1:15" ht="12" customHeight="1" x14ac:dyDescent="0.2">
      <c r="A1336" s="368" t="str">
        <f>IF(OR(E1336="00",E1336=""),"",IF(OR(C1336="3011.10",C1336="3012.10",C1336="3013.10"),"05",IF(OR(C1336="3008.10",C1336="3008.11"),"00",IF(C1336="3003.10","07",IF(OR(G1336="DBFH",G1336="DBFH - BG"),"10",IF(G1336="Hochschule Dual","25",IF(ISERROR(FIND("BGJ",F1336)),IF(B1336&gt;=99500,VLOOKUP(B1336,Maske!$I$23:$J$79,2,FALSE),VLOOKUP($E1336,Maske!$I$19:$J$23,2,FALSE)),"06")))))))</f>
        <v>00</v>
      </c>
      <c r="B1336" s="369">
        <v>26101</v>
      </c>
      <c r="C1336" s="370" t="s">
        <v>1906</v>
      </c>
      <c r="D1336" s="371" t="str">
        <f t="shared" si="40"/>
        <v>0427</v>
      </c>
      <c r="E1336" s="371" t="str">
        <f t="shared" si="41"/>
        <v>12</v>
      </c>
      <c r="F1336" s="375" t="s">
        <v>679</v>
      </c>
      <c r="G1336" s="368" t="s">
        <v>1951</v>
      </c>
      <c r="H1336" s="373"/>
      <c r="I1336" s="368"/>
      <c r="J1336" s="373">
        <v>12.7</v>
      </c>
      <c r="K1336" s="368">
        <v>8.1</v>
      </c>
      <c r="L1336" s="368" t="s">
        <v>666</v>
      </c>
      <c r="M1336" s="368"/>
      <c r="N1336" s="368" t="s">
        <v>1905</v>
      </c>
      <c r="O1336" s="454"/>
    </row>
    <row r="1337" spans="1:15" s="482" customFormat="1" ht="12" customHeight="1" x14ac:dyDescent="0.2">
      <c r="A1337" s="368" t="str">
        <f>IF(OR(E1337="00",E1337=""),"",IF(OR(C1337="3011.10",C1337="3012.10",C1337="3013.10"),"05",IF(OR(C1337="3008.10",C1337="3008.11"),"00",IF(C1337="3003.10","07",IF(OR(G1337="DBFH",G1337="DBFH - BG"),"10",IF(G1337="Hochschule Dual","25",IF(ISERROR(FIND("BGJ",F1337)),IF(B1337&gt;=99500,VLOOKUP(B1337,Maske!$I$23:$J$79,2,FALSE),VLOOKUP($E1337,Maske!$I$19:$J$23,2,FALSE)),"06")))))))</f>
        <v>00</v>
      </c>
      <c r="B1337" s="369">
        <v>25406</v>
      </c>
      <c r="C1337" s="370" t="s">
        <v>1443</v>
      </c>
      <c r="D1337" s="371" t="str">
        <f t="shared" si="40"/>
        <v>1454</v>
      </c>
      <c r="E1337" s="371" t="str">
        <f t="shared" si="41"/>
        <v>12</v>
      </c>
      <c r="F1337" s="372" t="s">
        <v>1298</v>
      </c>
      <c r="G1337" s="368" t="s">
        <v>1951</v>
      </c>
      <c r="H1337" s="373">
        <v>9</v>
      </c>
      <c r="I1337" s="368">
        <v>5</v>
      </c>
      <c r="J1337" s="373">
        <v>12.7</v>
      </c>
      <c r="K1337" s="368">
        <v>8.1</v>
      </c>
      <c r="L1337" s="368" t="s">
        <v>666</v>
      </c>
      <c r="M1337" s="368"/>
      <c r="N1337" s="368" t="s">
        <v>1789</v>
      </c>
      <c r="O1337" s="481"/>
    </row>
    <row r="1338" spans="1:15" s="482" customFormat="1" ht="12" customHeight="1" x14ac:dyDescent="0.2">
      <c r="A1338" s="368" t="str">
        <f>IF(OR(E1338="00",E1338=""),"",IF(OR(C1338="3011.10",C1338="3012.10",C1338="3013.10"),"05",IF(OR(C1338="3008.10",C1338="3008.11"),"00",IF(C1338="3003.10","07",IF(OR(G1338="DBFH",G1338="DBFH - BG"),"10",IF(G1338="Hochschule Dual","25",IF(ISERROR(FIND("BGJ",F1338)),IF(B1338&gt;=99500,VLOOKUP(B1338,Maske!$I$23:$J$79,2,FALSE),VLOOKUP($E1338,Maske!$I$19:$J$23,2,FALSE)),"06")))))))</f>
        <v>00</v>
      </c>
      <c r="B1338" s="369">
        <v>25406</v>
      </c>
      <c r="C1338" s="370" t="s">
        <v>1444</v>
      </c>
      <c r="D1338" s="371" t="str">
        <f t="shared" si="40"/>
        <v>1454</v>
      </c>
      <c r="E1338" s="371" t="str">
        <f t="shared" si="41"/>
        <v>13</v>
      </c>
      <c r="F1338" s="372" t="s">
        <v>1298</v>
      </c>
      <c r="G1338" s="368" t="s">
        <v>1951</v>
      </c>
      <c r="H1338" s="373"/>
      <c r="I1338" s="368"/>
      <c r="J1338" s="373">
        <v>2.1</v>
      </c>
      <c r="K1338" s="368">
        <v>1.3</v>
      </c>
      <c r="L1338" s="368" t="s">
        <v>666</v>
      </c>
      <c r="M1338" s="368"/>
      <c r="N1338" s="368" t="s">
        <v>1789</v>
      </c>
      <c r="O1338" s="481"/>
    </row>
    <row r="1339" spans="1:15" s="482" customFormat="1" ht="12" customHeight="1" x14ac:dyDescent="0.2">
      <c r="A1339" s="368" t="str">
        <f>IF(OR(E1339="00",E1339=""),"",IF(OR(C1339="3011.10",C1339="3012.10",C1339="3013.10"),"05",IF(OR(C1339="3008.10",C1339="3008.11"),"00",IF(C1339="3003.10","07",IF(OR(G1339="DBFH",G1339="DBFH - BG"),"10",IF(G1339="Hochschule Dual","25",IF(ISERROR(FIND("BGJ",F1339)),IF(B1339&gt;=99500,VLOOKUP(B1339,Maske!$I$23:$J$79,2,FALSE),VLOOKUP($E1339,Maske!$I$19:$J$23,2,FALSE)),"06")))))))</f>
        <v>10</v>
      </c>
      <c r="B1339" s="369">
        <v>26708</v>
      </c>
      <c r="C1339" s="370" t="s">
        <v>11</v>
      </c>
      <c r="D1339" s="371" t="str">
        <f t="shared" si="40"/>
        <v>1465</v>
      </c>
      <c r="E1339" s="371" t="str">
        <f t="shared" si="41"/>
        <v>10</v>
      </c>
      <c r="F1339" s="372" t="s">
        <v>911</v>
      </c>
      <c r="G1339" s="368" t="s">
        <v>1955</v>
      </c>
      <c r="H1339" s="373">
        <v>18</v>
      </c>
      <c r="I1339" s="368">
        <v>9</v>
      </c>
      <c r="J1339" s="373">
        <v>18.7</v>
      </c>
      <c r="K1339" s="368">
        <v>10.199999999999999</v>
      </c>
      <c r="L1339" s="368" t="s">
        <v>666</v>
      </c>
      <c r="M1339" s="368"/>
      <c r="N1339" s="368" t="s">
        <v>1812</v>
      </c>
      <c r="O1339" s="481"/>
    </row>
    <row r="1340" spans="1:15" s="180" customFormat="1" ht="12" customHeight="1" x14ac:dyDescent="0.2">
      <c r="A1340" s="368" t="str">
        <f>IF(OR(E1340="00",E1340=""),"",IF(OR(C1340="3011.10",C1340="3012.10",C1340="3013.10"),"05",IF(OR(C1340="3008.10",C1340="3008.11"),"00",IF(C1340="3003.10","07",IF(OR(G1340="DBFH",G1340="DBFH - BG"),"10",IF(G1340="Hochschule Dual","25",IF(ISERROR(FIND("BGJ",F1340)),IF(B1340&gt;=99500,VLOOKUP(B1340,Maske!$I$23:$J$79,2,FALSE),VLOOKUP($E1340,Maske!$I$19:$J$23,2,FALSE)),"06")))))))</f>
        <v>10</v>
      </c>
      <c r="B1340" s="369">
        <v>26708</v>
      </c>
      <c r="C1340" s="370" t="s">
        <v>12</v>
      </c>
      <c r="D1340" s="371" t="str">
        <f t="shared" si="40"/>
        <v>1465</v>
      </c>
      <c r="E1340" s="371" t="str">
        <f t="shared" si="41"/>
        <v>11</v>
      </c>
      <c r="F1340" s="372" t="s">
        <v>911</v>
      </c>
      <c r="G1340" s="368" t="s">
        <v>1955</v>
      </c>
      <c r="H1340" s="373">
        <v>18</v>
      </c>
      <c r="I1340" s="368">
        <v>8</v>
      </c>
      <c r="J1340" s="373">
        <v>18.7</v>
      </c>
      <c r="K1340" s="368">
        <v>7.4</v>
      </c>
      <c r="L1340" s="368" t="s">
        <v>666</v>
      </c>
      <c r="M1340" s="368"/>
      <c r="N1340" s="368" t="s">
        <v>1812</v>
      </c>
      <c r="O1340" s="460"/>
    </row>
    <row r="1341" spans="1:15" s="482" customFormat="1" ht="12" customHeight="1" x14ac:dyDescent="0.2">
      <c r="A1341" s="368" t="str">
        <f>IF(OR(E1341="00",E1341=""),"",IF(OR(C1341="3011.10",C1341="3012.10",C1341="3013.10"),"05",IF(OR(C1341="3008.10",C1341="3008.11"),"00",IF(C1341="3003.10","07",IF(OR(G1341="DBFH",G1341="DBFH - BG"),"10",IF(G1341="Hochschule Dual","25",IF(ISERROR(FIND("BGJ",F1341)),IF(B1341&gt;=99500,VLOOKUP(B1341,Maske!$I$23:$J$79,2,FALSE),VLOOKUP($E1341,Maske!$I$19:$J$23,2,FALSE)),"06")))))))</f>
        <v>10</v>
      </c>
      <c r="B1341" s="369">
        <v>26708</v>
      </c>
      <c r="C1341" s="370" t="s">
        <v>13</v>
      </c>
      <c r="D1341" s="371" t="str">
        <f t="shared" si="40"/>
        <v>1465</v>
      </c>
      <c r="E1341" s="371" t="str">
        <f t="shared" si="41"/>
        <v>12</v>
      </c>
      <c r="F1341" s="372" t="s">
        <v>911</v>
      </c>
      <c r="G1341" s="368" t="s">
        <v>1955</v>
      </c>
      <c r="H1341" s="373">
        <v>8.1999999999999993</v>
      </c>
      <c r="I1341" s="368">
        <v>3.3</v>
      </c>
      <c r="J1341" s="373">
        <v>7.3</v>
      </c>
      <c r="K1341" s="368">
        <v>2.8</v>
      </c>
      <c r="L1341" s="368" t="s">
        <v>666</v>
      </c>
      <c r="M1341" s="368"/>
      <c r="N1341" s="368" t="s">
        <v>1813</v>
      </c>
      <c r="O1341" s="481"/>
    </row>
    <row r="1342" spans="1:15" s="482" customFormat="1" ht="12" customHeight="1" x14ac:dyDescent="0.2">
      <c r="A1342" s="368" t="str">
        <f>IF(OR(E1342="00",E1342=""),"",IF(OR(C1342="3011.10",C1342="3012.10",C1342="3013.10"),"05",IF(OR(C1342="3008.10",C1342="3008.11"),"00",IF(C1342="3003.10","07",IF(OR(G1342="DBFH",G1342="DBFH - BG"),"10",IF(G1342="Hochschule Dual","25",IF(ISERROR(FIND("BGJ",F1342)),IF(B1342&gt;=99500,VLOOKUP(B1342,Maske!$I$23:$J$79,2,FALSE),VLOOKUP($E1342,Maske!$I$19:$J$23,2,FALSE)),"06")))))))</f>
        <v>00</v>
      </c>
      <c r="B1342" s="369">
        <v>26704</v>
      </c>
      <c r="C1342" s="370" t="s">
        <v>1969</v>
      </c>
      <c r="D1342" s="371" t="str">
        <f t="shared" si="40"/>
        <v>2201</v>
      </c>
      <c r="E1342" s="371" t="str">
        <f t="shared" si="41"/>
        <v>10</v>
      </c>
      <c r="F1342" s="372" t="s">
        <v>907</v>
      </c>
      <c r="G1342" s="373" t="s">
        <v>2097</v>
      </c>
      <c r="H1342" s="373"/>
      <c r="I1342" s="373"/>
      <c r="J1342" s="373">
        <v>15.6</v>
      </c>
      <c r="K1342" s="368">
        <v>4.3</v>
      </c>
      <c r="L1342" s="368" t="s">
        <v>666</v>
      </c>
      <c r="M1342" s="368" t="s">
        <v>852</v>
      </c>
      <c r="N1342" s="368" t="s">
        <v>2097</v>
      </c>
      <c r="O1342" s="481"/>
    </row>
    <row r="1343" spans="1:15" ht="12" customHeight="1" x14ac:dyDescent="0.2">
      <c r="A1343" s="55" t="str">
        <f>IF(OR(E1343="00",E1343=""),"",IF(OR(C1343="3011.10",C1343="3012.10",C1343="3013.10"),"05",IF(OR(C1343="3008.10",C1343="3008.11"),"00",IF(C1343="3003.10","07",IF(OR(G1343="DBFH",G1343="DBFH - BG"),"10",IF(G1343="Hochschule Dual","25",IF(ISERROR(FIND("BGJ",F1343)),IF(B1343&gt;=99500,VLOOKUP(B1343,Maske!$I$23:$J$79,2,FALSE),VLOOKUP($E1343,Maske!$I$19:$J$23,2,FALSE)),"06")))))))</f>
        <v>00</v>
      </c>
      <c r="B1343" s="35">
        <v>26704</v>
      </c>
      <c r="C1343" s="52" t="s">
        <v>2096</v>
      </c>
      <c r="D1343" s="53" t="str">
        <f t="shared" si="40"/>
        <v>2201</v>
      </c>
      <c r="E1343" s="53" t="str">
        <f t="shared" si="41"/>
        <v>11</v>
      </c>
      <c r="F1343" s="54" t="s">
        <v>907</v>
      </c>
      <c r="G1343" s="179" t="s">
        <v>2097</v>
      </c>
      <c r="H1343" s="179"/>
      <c r="I1343" s="179"/>
      <c r="J1343" s="179">
        <v>16.3</v>
      </c>
      <c r="K1343" s="55">
        <v>4.3</v>
      </c>
      <c r="L1343" s="55" t="s">
        <v>666</v>
      </c>
      <c r="M1343" s="55" t="s">
        <v>852</v>
      </c>
      <c r="N1343" s="55" t="s">
        <v>2097</v>
      </c>
      <c r="O1343" s="454"/>
    </row>
    <row r="1344" spans="1:15" ht="12" customHeight="1" x14ac:dyDescent="0.2">
      <c r="A1344" s="368" t="str">
        <f>IF(OR(E1344="00",E1344=""),"",IF(OR(C1344="3011.10",C1344="3012.10",C1344="3013.10"),"05",IF(OR(C1344="3008.10",C1344="3008.11"),"00",IF(C1344="3003.10","07",IF(OR(G1344="DBFH",G1344="DBFH - BG"),"10",IF(G1344="Hochschule Dual","25",IF(ISERROR(FIND("BGJ",F1344)),IF(B1344&gt;=99500,VLOOKUP(B1344,Maske!$I$23:$J$79,2,FALSE),VLOOKUP($E1344,Maske!$I$19:$J$23,2,FALSE)),"06")))))))</f>
        <v>00</v>
      </c>
      <c r="B1344" s="369">
        <v>26704</v>
      </c>
      <c r="C1344" s="370" t="s">
        <v>2128</v>
      </c>
      <c r="D1344" s="371" t="str">
        <f t="shared" si="40"/>
        <v>2201</v>
      </c>
      <c r="E1344" s="371" t="str">
        <f t="shared" si="41"/>
        <v>12</v>
      </c>
      <c r="F1344" s="372" t="s">
        <v>907</v>
      </c>
      <c r="G1344" s="373" t="s">
        <v>2097</v>
      </c>
      <c r="H1344" s="373"/>
      <c r="I1344" s="373"/>
      <c r="J1344" s="373">
        <v>16.3</v>
      </c>
      <c r="K1344" s="368">
        <v>3.5</v>
      </c>
      <c r="L1344" s="368" t="s">
        <v>666</v>
      </c>
      <c r="M1344" s="368" t="s">
        <v>852</v>
      </c>
      <c r="N1344" s="368" t="s">
        <v>2097</v>
      </c>
      <c r="O1344" s="454"/>
    </row>
    <row r="1345" spans="1:15" s="482" customFormat="1" ht="12" customHeight="1" x14ac:dyDescent="0.2">
      <c r="A1345" s="55" t="str">
        <f>IF(OR(E1345="00",E1345=""),"",IF(OR(C1345="3011.10",C1345="3012.10",C1345="3013.10"),"05",IF(OR(C1345="3008.10",C1345="3008.11"),"00",IF(C1345="3003.10","07",IF(OR(G1345="DBFH",G1345="DBFH - BG"),"10",IF(G1345="Hochschule Dual","25",IF(ISERROR(FIND("BGJ",F1345)),IF(B1345&gt;=99500,VLOOKUP(B1345,Maske!$I$23:$J$79,2,FALSE),VLOOKUP($E1345,Maske!$I$19:$J$23,2,FALSE)),"06")))))))</f>
        <v>00</v>
      </c>
      <c r="B1345" s="35">
        <v>26704</v>
      </c>
      <c r="C1345" s="52" t="s">
        <v>2133</v>
      </c>
      <c r="D1345" s="53" t="str">
        <f t="shared" si="40"/>
        <v>2201</v>
      </c>
      <c r="E1345" s="53" t="str">
        <f t="shared" si="41"/>
        <v>13</v>
      </c>
      <c r="F1345" s="54" t="s">
        <v>907</v>
      </c>
      <c r="G1345" s="179" t="s">
        <v>2097</v>
      </c>
      <c r="H1345" s="179"/>
      <c r="I1345" s="179"/>
      <c r="J1345" s="179">
        <v>7</v>
      </c>
      <c r="K1345" s="55">
        <v>2.1</v>
      </c>
      <c r="L1345" s="55" t="s">
        <v>666</v>
      </c>
      <c r="M1345" s="55" t="s">
        <v>852</v>
      </c>
      <c r="N1345" s="55" t="s">
        <v>2097</v>
      </c>
      <c r="O1345" s="481"/>
    </row>
    <row r="1346" spans="1:15" s="482" customFormat="1" ht="12" customHeight="1" x14ac:dyDescent="0.2">
      <c r="A1346" s="368" t="str">
        <f>IF(OR(E1346="00",E1346=""),"",IF(OR(C1346="3011.10",C1346="3012.10",C1346="3013.10"),"05",IF(OR(C1346="3008.10",C1346="3008.11"),"00",IF(C1346="3003.10","07",IF(OR(G1346="DBFH",G1346="DBFH - BG"),"10",IF(G1346="Hochschule Dual","25",IF(ISERROR(FIND("BGJ",F1346)),IF(B1346&gt;=99500,VLOOKUP(B1346,Maske!$I$23:$J$79,2,FALSE),VLOOKUP($E1346,Maske!$I$19:$J$23,2,FALSE)),"06")))))))</f>
        <v>06</v>
      </c>
      <c r="B1346" s="369">
        <v>99031</v>
      </c>
      <c r="C1346" s="370" t="s">
        <v>525</v>
      </c>
      <c r="D1346" s="371" t="str">
        <f t="shared" ref="D1346:D1409" si="42">LEFT(C1346,4)</f>
        <v>9999</v>
      </c>
      <c r="E1346" s="371" t="str">
        <f t="shared" ref="E1346:E1409" si="43">MID(C1346,6,2)</f>
        <v>10</v>
      </c>
      <c r="F1346" s="372" t="s">
        <v>2230</v>
      </c>
      <c r="G1346" s="368" t="s">
        <v>1956</v>
      </c>
      <c r="H1346" s="376"/>
      <c r="I1346" s="376"/>
      <c r="J1346" s="376"/>
      <c r="K1346" s="376"/>
      <c r="L1346" s="368" t="s">
        <v>666</v>
      </c>
      <c r="M1346" s="376"/>
      <c r="N1346" s="372" t="s">
        <v>537</v>
      </c>
      <c r="O1346" s="481"/>
    </row>
    <row r="1347" spans="1:15" ht="12" customHeight="1" x14ac:dyDescent="0.2">
      <c r="A1347" s="368" t="str">
        <f>IF(OR(E1347="00",E1347=""),"",IF(OR(C1347="3011.10",C1347="3012.10",C1347="3013.10"),"05",IF(OR(C1347="3008.10",C1347="3008.11"),"00",IF(C1347="3003.10","07",IF(OR(G1347="DBFH",G1347="DBFH - BG"),"10",IF(G1347="Hochschule Dual","25",IF(ISERROR(FIND("BGJ",F1347)),IF(B1347&gt;=99500,VLOOKUP(B1347,Maske!$I$23:$J$79,2,FALSE),VLOOKUP($E1347,Maske!$I$19:$J$23,2,FALSE)),"06")))))))</f>
        <v>00</v>
      </c>
      <c r="B1347" s="369">
        <v>24149</v>
      </c>
      <c r="C1347" s="370" t="s">
        <v>525</v>
      </c>
      <c r="D1347" s="371" t="str">
        <f t="shared" si="42"/>
        <v>9999</v>
      </c>
      <c r="E1347" s="371" t="str">
        <f t="shared" si="43"/>
        <v>10</v>
      </c>
      <c r="F1347" s="372" t="s">
        <v>2223</v>
      </c>
      <c r="G1347" s="368" t="s">
        <v>1956</v>
      </c>
      <c r="H1347" s="376"/>
      <c r="I1347" s="376"/>
      <c r="J1347" s="376"/>
      <c r="K1347" s="376"/>
      <c r="L1347" s="368" t="s">
        <v>666</v>
      </c>
      <c r="M1347" s="376"/>
      <c r="N1347" s="372" t="s">
        <v>537</v>
      </c>
      <c r="O1347" s="454"/>
    </row>
    <row r="1348" spans="1:15" s="482" customFormat="1" ht="12" customHeight="1" x14ac:dyDescent="0.2">
      <c r="A1348" s="368" t="str">
        <f>IF(OR(E1348="00",E1348=""),"",IF(OR(C1348="3011.10",C1348="3012.10",C1348="3013.10"),"05",IF(OR(C1348="3008.10",C1348="3008.11"),"00",IF(C1348="3003.10","07",IF(OR(G1348="DBFH",G1348="DBFH - BG"),"10",IF(G1348="Hochschule Dual","25",IF(ISERROR(FIND("BGJ",F1348)),IF(B1348&gt;=99500,VLOOKUP(B1348,Maske!$I$23:$J$79,2,FALSE),VLOOKUP($E1348,Maske!$I$19:$J$23,2,FALSE)),"06")))))))</f>
        <v>00</v>
      </c>
      <c r="B1348" s="369">
        <v>24149</v>
      </c>
      <c r="C1348" s="370" t="s">
        <v>1229</v>
      </c>
      <c r="D1348" s="371" t="str">
        <f t="shared" si="42"/>
        <v>9999</v>
      </c>
      <c r="E1348" s="371" t="str">
        <f t="shared" si="43"/>
        <v>11</v>
      </c>
      <c r="F1348" s="372" t="s">
        <v>2223</v>
      </c>
      <c r="G1348" s="368" t="s">
        <v>1956</v>
      </c>
      <c r="H1348" s="376"/>
      <c r="I1348" s="376"/>
      <c r="J1348" s="376"/>
      <c r="K1348" s="376"/>
      <c r="L1348" s="368" t="s">
        <v>666</v>
      </c>
      <c r="M1348" s="376"/>
      <c r="N1348" s="372" t="s">
        <v>537</v>
      </c>
      <c r="O1348" s="481"/>
    </row>
    <row r="1349" spans="1:15" s="482" customFormat="1" ht="12" customHeight="1" x14ac:dyDescent="0.2">
      <c r="A1349" s="368" t="str">
        <f>IF(OR(E1349="00",E1349=""),"",IF(OR(C1349="3011.10",C1349="3012.10",C1349="3013.10"),"05",IF(OR(C1349="3008.10",C1349="3008.11"),"00",IF(C1349="3003.10","07",IF(OR(G1349="DBFH",G1349="DBFH - BG"),"10",IF(G1349="Hochschule Dual","25",IF(ISERROR(FIND("BGJ",F1349)),IF(B1349&gt;=99500,VLOOKUP(B1349,Maske!$I$23:$J$79,2,FALSE),VLOOKUP($E1349,Maske!$I$19:$J$23,2,FALSE)),"06")))))))</f>
        <v>00</v>
      </c>
      <c r="B1349" s="369">
        <v>24149</v>
      </c>
      <c r="C1349" s="370" t="s">
        <v>1230</v>
      </c>
      <c r="D1349" s="371" t="str">
        <f t="shared" si="42"/>
        <v>9999</v>
      </c>
      <c r="E1349" s="371" t="str">
        <f t="shared" si="43"/>
        <v>12</v>
      </c>
      <c r="F1349" s="372" t="s">
        <v>2223</v>
      </c>
      <c r="G1349" s="368" t="s">
        <v>1956</v>
      </c>
      <c r="H1349" s="376"/>
      <c r="I1349" s="376"/>
      <c r="J1349" s="376"/>
      <c r="K1349" s="376"/>
      <c r="L1349" s="368" t="s">
        <v>666</v>
      </c>
      <c r="M1349" s="376"/>
      <c r="N1349" s="372" t="s">
        <v>537</v>
      </c>
      <c r="O1349" s="481"/>
    </row>
    <row r="1350" spans="1:15" s="482" customFormat="1" ht="12" customHeight="1" x14ac:dyDescent="0.2">
      <c r="A1350" s="368" t="str">
        <f>IF(OR(E1350="00",E1350=""),"",IF(OR(C1350="3011.10",C1350="3012.10",C1350="3013.10"),"05",IF(OR(C1350="3008.10",C1350="3008.11"),"00",IF(C1350="3003.10","07",IF(OR(G1350="DBFH",G1350="DBFH - BG"),"10",IF(G1350="Hochschule Dual","25",IF(ISERROR(FIND("BGJ",F1350)),IF(B1350&gt;=99500,VLOOKUP(B1350,Maske!$I$23:$J$79,2,FALSE),VLOOKUP($E1350,Maske!$I$19:$J$23,2,FALSE)),"06")))))))</f>
        <v>00</v>
      </c>
      <c r="B1350" s="369">
        <v>24149</v>
      </c>
      <c r="C1350" s="370" t="s">
        <v>1231</v>
      </c>
      <c r="D1350" s="371" t="str">
        <f t="shared" si="42"/>
        <v>9999</v>
      </c>
      <c r="E1350" s="371" t="str">
        <f t="shared" si="43"/>
        <v>13</v>
      </c>
      <c r="F1350" s="372" t="s">
        <v>2223</v>
      </c>
      <c r="G1350" s="368" t="s">
        <v>1956</v>
      </c>
      <c r="H1350" s="376"/>
      <c r="I1350" s="376"/>
      <c r="J1350" s="376"/>
      <c r="K1350" s="376"/>
      <c r="L1350" s="368" t="s">
        <v>666</v>
      </c>
      <c r="M1350" s="376"/>
      <c r="N1350" s="372" t="s">
        <v>537</v>
      </c>
      <c r="O1350" s="481"/>
    </row>
    <row r="1351" spans="1:15" ht="12" customHeight="1" x14ac:dyDescent="0.2">
      <c r="A1351" s="55" t="str">
        <f>IF(OR(E1351="00",E1351=""),"",IF(OR(C1351="3011.10",C1351="3012.10",C1351="3013.10"),"05",IF(OR(C1351="3008.10",C1351="3008.11"),"00",IF(C1351="3003.10","07",IF(OR(G1351="DBFH",G1351="DBFH - BG"),"10",IF(G1351="Hochschule Dual","25",IF(ISERROR(FIND("BGJ",F1351)),IF(B1351&gt;=99500,VLOOKUP(B1351,Maske!$I$23:$J$79,2,FALSE),VLOOKUP($E1351,Maske!$I$19:$J$23,2,FALSE)),"06")))))))</f>
        <v>00</v>
      </c>
      <c r="B1351" s="35">
        <v>26712</v>
      </c>
      <c r="C1351" s="52" t="s">
        <v>525</v>
      </c>
      <c r="D1351" s="53" t="str">
        <f t="shared" si="42"/>
        <v>9999</v>
      </c>
      <c r="E1351" s="53" t="str">
        <f t="shared" si="43"/>
        <v>10</v>
      </c>
      <c r="F1351" s="54" t="s">
        <v>189</v>
      </c>
      <c r="G1351" s="55" t="s">
        <v>1956</v>
      </c>
      <c r="H1351" s="179"/>
      <c r="I1351" s="55"/>
      <c r="J1351" s="55"/>
      <c r="K1351" s="55"/>
      <c r="L1351" s="55" t="s">
        <v>666</v>
      </c>
      <c r="M1351" s="55"/>
      <c r="N1351" s="55" t="s">
        <v>537</v>
      </c>
      <c r="O1351" s="454"/>
    </row>
    <row r="1352" spans="1:15" ht="12" customHeight="1" x14ac:dyDescent="0.2">
      <c r="A1352" s="55" t="str">
        <f>IF(OR(E1352="00",E1352=""),"",IF(OR(C1352="3011.10",C1352="3012.10",C1352="3013.10"),"05",IF(OR(C1352="3008.10",C1352="3008.11"),"00",IF(C1352="3003.10","07",IF(OR(G1352="DBFH",G1352="DBFH - BG"),"10",IF(G1352="Hochschule Dual","25",IF(ISERROR(FIND("BGJ",F1352)),IF(B1352&gt;=99500,VLOOKUP(B1352,Maske!$I$23:$J$79,2,FALSE),VLOOKUP($E1352,Maske!$I$19:$J$23,2,FALSE)),"06")))))))</f>
        <v>00</v>
      </c>
      <c r="B1352" s="35">
        <v>26712</v>
      </c>
      <c r="C1352" s="52" t="s">
        <v>1229</v>
      </c>
      <c r="D1352" s="53" t="str">
        <f t="shared" si="42"/>
        <v>9999</v>
      </c>
      <c r="E1352" s="53" t="str">
        <f t="shared" si="43"/>
        <v>11</v>
      </c>
      <c r="F1352" s="54" t="s">
        <v>189</v>
      </c>
      <c r="G1352" s="55" t="s">
        <v>1956</v>
      </c>
      <c r="H1352" s="179"/>
      <c r="I1352" s="55"/>
      <c r="J1352" s="55"/>
      <c r="K1352" s="55"/>
      <c r="L1352" s="55" t="s">
        <v>666</v>
      </c>
      <c r="M1352" s="55"/>
      <c r="N1352" s="55" t="s">
        <v>537</v>
      </c>
      <c r="O1352" s="454"/>
    </row>
    <row r="1353" spans="1:15" ht="13.15" customHeight="1" x14ac:dyDescent="0.2">
      <c r="A1353" s="55" t="str">
        <f>IF(OR(E1353="00",E1353=""),"",IF(OR(C1353="3011.10",C1353="3012.10",C1353="3013.10"),"05",IF(OR(C1353="3008.10",C1353="3008.11"),"00",IF(C1353="3003.10","07",IF(OR(G1353="DBFH",G1353="DBFH - BG"),"10",IF(G1353="Hochschule Dual","25",IF(ISERROR(FIND("BGJ",F1353)),IF(B1353&gt;=99500,VLOOKUP(B1353,Maske!$I$23:$J$79,2,FALSE),VLOOKUP($E1353,Maske!$I$19:$J$23,2,FALSE)),"06")))))))</f>
        <v>00</v>
      </c>
      <c r="B1353" s="35">
        <v>26713</v>
      </c>
      <c r="C1353" s="52" t="s">
        <v>525</v>
      </c>
      <c r="D1353" s="53" t="str">
        <f t="shared" si="42"/>
        <v>9999</v>
      </c>
      <c r="E1353" s="53" t="str">
        <f t="shared" si="43"/>
        <v>10</v>
      </c>
      <c r="F1353" s="54" t="s">
        <v>190</v>
      </c>
      <c r="G1353" s="55" t="s">
        <v>1956</v>
      </c>
      <c r="H1353" s="179"/>
      <c r="I1353" s="55"/>
      <c r="J1353" s="55"/>
      <c r="K1353" s="55"/>
      <c r="L1353" s="55" t="s">
        <v>666</v>
      </c>
      <c r="M1353" s="55"/>
      <c r="N1353" s="55" t="s">
        <v>537</v>
      </c>
      <c r="O1353" s="454"/>
    </row>
    <row r="1354" spans="1:15" s="468" customFormat="1" ht="13.15" customHeight="1" x14ac:dyDescent="0.2">
      <c r="A1354" s="55" t="str">
        <f>IF(OR(E1354="00",E1354=""),"",IF(OR(C1354="3011.10",C1354="3012.10",C1354="3013.10"),"05",IF(OR(C1354="3008.10",C1354="3008.11"),"00",IF(C1354="3003.10","07",IF(OR(G1354="DBFH",G1354="DBFH - BG"),"10",IF(G1354="Hochschule Dual","25",IF(ISERROR(FIND("BGJ",F1354)),IF(B1354&gt;=99500,VLOOKUP(B1354,Maske!$I$23:$J$79,2,FALSE),VLOOKUP($E1354,Maske!$I$19:$J$23,2,FALSE)),"06")))))))</f>
        <v>00</v>
      </c>
      <c r="B1354" s="35">
        <v>26713</v>
      </c>
      <c r="C1354" s="52" t="s">
        <v>1229</v>
      </c>
      <c r="D1354" s="53" t="str">
        <f t="shared" si="42"/>
        <v>9999</v>
      </c>
      <c r="E1354" s="53" t="str">
        <f t="shared" si="43"/>
        <v>11</v>
      </c>
      <c r="F1354" s="54" t="s">
        <v>190</v>
      </c>
      <c r="G1354" s="55" t="s">
        <v>1956</v>
      </c>
      <c r="H1354" s="179"/>
      <c r="I1354" s="55"/>
      <c r="J1354" s="55"/>
      <c r="K1354" s="55"/>
      <c r="L1354" s="55" t="s">
        <v>666</v>
      </c>
      <c r="M1354" s="55"/>
      <c r="N1354" s="55" t="s">
        <v>537</v>
      </c>
      <c r="O1354" s="467"/>
    </row>
    <row r="1355" spans="1:15" ht="13.15" customHeight="1" x14ac:dyDescent="0.2">
      <c r="A1355" s="55" t="str">
        <f>IF(OR(E1355="00",E1355=""),"",IF(OR(C1355="3011.10",C1355="3012.10",C1355="3013.10"),"05",IF(OR(C1355="3008.10",C1355="3008.11"),"00",IF(C1355="3003.10","07",IF(OR(G1355="DBFH",G1355="DBFH - BG"),"10",IF(G1355="Hochschule Dual","25",IF(ISERROR(FIND("BGJ",F1355)),IF(B1355&gt;=99500,VLOOKUP(B1355,Maske!$I$23:$J$79,2,FALSE),VLOOKUP($E1355,Maske!$I$19:$J$23,2,FALSE)),"06")))))))</f>
        <v>00</v>
      </c>
      <c r="B1355" s="35">
        <v>26715</v>
      </c>
      <c r="C1355" s="52" t="s">
        <v>525</v>
      </c>
      <c r="D1355" s="53" t="str">
        <f t="shared" si="42"/>
        <v>9999</v>
      </c>
      <c r="E1355" s="53" t="str">
        <f t="shared" si="43"/>
        <v>10</v>
      </c>
      <c r="F1355" s="54" t="s">
        <v>192</v>
      </c>
      <c r="G1355" s="55" t="s">
        <v>1956</v>
      </c>
      <c r="H1355" s="179"/>
      <c r="I1355" s="55"/>
      <c r="J1355" s="55"/>
      <c r="K1355" s="55"/>
      <c r="L1355" s="55" t="s">
        <v>666</v>
      </c>
      <c r="M1355" s="55"/>
      <c r="N1355" s="55" t="s">
        <v>537</v>
      </c>
      <c r="O1355" s="454"/>
    </row>
    <row r="1356" spans="1:15" ht="13.15" customHeight="1" x14ac:dyDescent="0.2">
      <c r="A1356" s="55" t="str">
        <f>IF(OR(E1356="00",E1356=""),"",IF(OR(C1356="3011.10",C1356="3012.10",C1356="3013.10"),"05",IF(OR(C1356="3008.10",C1356="3008.11"),"00",IF(C1356="3003.10","07",IF(OR(G1356="DBFH",G1356="DBFH - BG"),"10",IF(G1356="Hochschule Dual","25",IF(ISERROR(FIND("BGJ",F1356)),IF(B1356&gt;=99500,VLOOKUP(B1356,Maske!$I$23:$J$79,2,FALSE),VLOOKUP($E1356,Maske!$I$19:$J$23,2,FALSE)),"06")))))))</f>
        <v>00</v>
      </c>
      <c r="B1356" s="35">
        <v>26715</v>
      </c>
      <c r="C1356" s="52" t="s">
        <v>1229</v>
      </c>
      <c r="D1356" s="53" t="str">
        <f t="shared" si="42"/>
        <v>9999</v>
      </c>
      <c r="E1356" s="53" t="str">
        <f t="shared" si="43"/>
        <v>11</v>
      </c>
      <c r="F1356" s="54" t="s">
        <v>192</v>
      </c>
      <c r="G1356" s="55" t="s">
        <v>1956</v>
      </c>
      <c r="H1356" s="179"/>
      <c r="I1356" s="55"/>
      <c r="J1356" s="55"/>
      <c r="K1356" s="55"/>
      <c r="L1356" s="55" t="s">
        <v>666</v>
      </c>
      <c r="M1356" s="55"/>
      <c r="N1356" s="55" t="s">
        <v>537</v>
      </c>
      <c r="O1356" s="454"/>
    </row>
    <row r="1357" spans="1:15" ht="13.15" customHeight="1" x14ac:dyDescent="0.2">
      <c r="A1357" s="368" t="str">
        <f>IF(OR(E1357="00",E1357=""),"",IF(OR(C1357="3011.10",C1357="3012.10",C1357="3013.10"),"05",IF(OR(C1357="3008.10",C1357="3008.11"),"00",IF(C1357="3003.10","07",IF(OR(G1357="DBFH",G1357="DBFH - BG"),"10",IF(G1357="Hochschule Dual","25",IF(ISERROR(FIND("BGJ",F1357)),IF(B1357&gt;=99500,VLOOKUP(B1357,Maske!$I$23:$J$79,2,FALSE),VLOOKUP($E1357,Maske!$I$19:$J$23,2,FALSE)),"06")))))))</f>
        <v>00</v>
      </c>
      <c r="B1357" s="369">
        <v>26705</v>
      </c>
      <c r="C1357" s="370" t="s">
        <v>525</v>
      </c>
      <c r="D1357" s="371" t="str">
        <f t="shared" si="42"/>
        <v>9999</v>
      </c>
      <c r="E1357" s="371" t="str">
        <f t="shared" si="43"/>
        <v>10</v>
      </c>
      <c r="F1357" s="372" t="s">
        <v>2224</v>
      </c>
      <c r="G1357" s="368" t="s">
        <v>1956</v>
      </c>
      <c r="H1357" s="373"/>
      <c r="I1357" s="368"/>
      <c r="J1357" s="368"/>
      <c r="K1357" s="368"/>
      <c r="L1357" s="368" t="s">
        <v>666</v>
      </c>
      <c r="M1357" s="368"/>
      <c r="N1357" s="368" t="s">
        <v>537</v>
      </c>
      <c r="O1357" s="454"/>
    </row>
    <row r="1358" spans="1:15" s="217" customFormat="1" ht="13.15" customHeight="1" x14ac:dyDescent="0.2">
      <c r="A1358" s="368" t="str">
        <f>IF(OR(E1358="00",E1358=""),"",IF(OR(C1358="3011.10",C1358="3012.10",C1358="3013.10"),"05",IF(OR(C1358="3008.10",C1358="3008.11"),"00",IF(C1358="3003.10","07",IF(OR(G1358="DBFH",G1358="DBFH - BG"),"10",IF(G1358="Hochschule Dual","25",IF(ISERROR(FIND("BGJ",F1358)),IF(B1358&gt;=99500,VLOOKUP(B1358,Maske!$I$23:$J$79,2,FALSE),VLOOKUP($E1358,Maske!$I$19:$J$23,2,FALSE)),"06")))))))</f>
        <v>00</v>
      </c>
      <c r="B1358" s="369">
        <v>26705</v>
      </c>
      <c r="C1358" s="370" t="s">
        <v>1229</v>
      </c>
      <c r="D1358" s="371" t="str">
        <f t="shared" si="42"/>
        <v>9999</v>
      </c>
      <c r="E1358" s="371" t="str">
        <f t="shared" si="43"/>
        <v>11</v>
      </c>
      <c r="F1358" s="372" t="s">
        <v>2224</v>
      </c>
      <c r="G1358" s="368" t="s">
        <v>1956</v>
      </c>
      <c r="H1358" s="373"/>
      <c r="I1358" s="368"/>
      <c r="J1358" s="368"/>
      <c r="K1358" s="368"/>
      <c r="L1358" s="368" t="s">
        <v>666</v>
      </c>
      <c r="M1358" s="368"/>
      <c r="N1358" s="368" t="s">
        <v>537</v>
      </c>
      <c r="O1358" s="459"/>
    </row>
    <row r="1359" spans="1:15" s="217" customFormat="1" ht="13.15" customHeight="1" x14ac:dyDescent="0.2">
      <c r="A1359" s="368" t="str">
        <f>IF(OR(E1359="00",E1359=""),"",IF(OR(C1359="3011.10",C1359="3012.10",C1359="3013.10"),"05",IF(OR(C1359="3008.10",C1359="3008.11"),"00",IF(C1359="3003.10","07",IF(OR(G1359="DBFH",G1359="DBFH - BG"),"10",IF(G1359="Hochschule Dual","25",IF(ISERROR(FIND("BGJ",F1359)),IF(B1359&gt;=99500,VLOOKUP(B1359,Maske!$I$23:$J$79,2,FALSE),VLOOKUP($E1359,Maske!$I$19:$J$23,2,FALSE)),"06")))))))</f>
        <v>00</v>
      </c>
      <c r="B1359" s="369">
        <v>26705</v>
      </c>
      <c r="C1359" s="370" t="s">
        <v>1230</v>
      </c>
      <c r="D1359" s="371" t="str">
        <f t="shared" si="42"/>
        <v>9999</v>
      </c>
      <c r="E1359" s="371" t="str">
        <f t="shared" si="43"/>
        <v>12</v>
      </c>
      <c r="F1359" s="372" t="s">
        <v>2224</v>
      </c>
      <c r="G1359" s="368" t="s">
        <v>1956</v>
      </c>
      <c r="H1359" s="373"/>
      <c r="I1359" s="368"/>
      <c r="J1359" s="368"/>
      <c r="K1359" s="368"/>
      <c r="L1359" s="368" t="s">
        <v>666</v>
      </c>
      <c r="M1359" s="368"/>
      <c r="N1359" s="368" t="s">
        <v>537</v>
      </c>
      <c r="O1359" s="459"/>
    </row>
    <row r="1360" spans="1:15" s="217" customFormat="1" ht="13.15" customHeight="1" x14ac:dyDescent="0.2">
      <c r="A1360" s="368" t="str">
        <f>IF(OR(E1360="00",E1360=""),"",IF(OR(C1360="3011.10",C1360="3012.10",C1360="3013.10"),"05",IF(OR(C1360="3008.10",C1360="3008.11"),"00",IF(C1360="3003.10","07",IF(OR(G1360="DBFH",G1360="DBFH - BG"),"10",IF(G1360="Hochschule Dual","25",IF(ISERROR(FIND("BGJ",F1360)),IF(B1360&gt;=99500,VLOOKUP(B1360,Maske!$I$23:$J$79,2,FALSE),VLOOKUP($E1360,Maske!$I$19:$J$23,2,FALSE)),"06")))))))</f>
        <v>00</v>
      </c>
      <c r="B1360" s="369">
        <v>26705</v>
      </c>
      <c r="C1360" s="370" t="s">
        <v>1231</v>
      </c>
      <c r="D1360" s="371" t="str">
        <f t="shared" si="42"/>
        <v>9999</v>
      </c>
      <c r="E1360" s="371" t="str">
        <f t="shared" si="43"/>
        <v>13</v>
      </c>
      <c r="F1360" s="372" t="s">
        <v>2224</v>
      </c>
      <c r="G1360" s="368" t="s">
        <v>1956</v>
      </c>
      <c r="H1360" s="373"/>
      <c r="I1360" s="368"/>
      <c r="J1360" s="368"/>
      <c r="K1360" s="368"/>
      <c r="L1360" s="368" t="s">
        <v>666</v>
      </c>
      <c r="M1360" s="368"/>
      <c r="N1360" s="368" t="s">
        <v>537</v>
      </c>
      <c r="O1360" s="459"/>
    </row>
    <row r="1361" spans="1:15" s="217" customFormat="1" ht="13.15" customHeight="1" x14ac:dyDescent="0.2">
      <c r="A1361" s="368" t="str">
        <f>IF(OR(E1361="00",E1361=""),"",IF(OR(C1361="3011.10",C1361="3012.10",C1361="3013.10"),"05",IF(OR(C1361="3008.10",C1361="3008.11"),"00",IF(C1361="3003.10","07",IF(OR(G1361="DBFH",G1361="DBFH - BG"),"10",IF(G1361="Hochschule Dual","25",IF(ISERROR(FIND("BGJ",F1361)),IF(B1361&gt;=99500,VLOOKUP(B1361,Maske!$I$23:$J$79,2,FALSE),VLOOKUP($E1361,Maske!$I$19:$J$23,2,FALSE)),"06")))))))</f>
        <v>00</v>
      </c>
      <c r="B1361" s="369">
        <v>32400</v>
      </c>
      <c r="C1361" s="370" t="s">
        <v>525</v>
      </c>
      <c r="D1361" s="371" t="str">
        <f t="shared" si="42"/>
        <v>9999</v>
      </c>
      <c r="E1361" s="371" t="str">
        <f t="shared" si="43"/>
        <v>10</v>
      </c>
      <c r="F1361" s="372" t="s">
        <v>2229</v>
      </c>
      <c r="G1361" s="368" t="s">
        <v>1956</v>
      </c>
      <c r="H1361" s="376"/>
      <c r="I1361" s="376"/>
      <c r="J1361" s="376"/>
      <c r="K1361" s="376"/>
      <c r="L1361" s="368" t="s">
        <v>666</v>
      </c>
      <c r="M1361" s="376"/>
      <c r="N1361" s="372" t="s">
        <v>537</v>
      </c>
      <c r="O1361" s="459"/>
    </row>
    <row r="1362" spans="1:15" ht="13.15" customHeight="1" x14ac:dyDescent="0.2">
      <c r="A1362" s="368" t="str">
        <f>IF(OR(E1362="00",E1362=""),"",IF(OR(C1362="3011.10",C1362="3012.10",C1362="3013.10"),"05",IF(OR(C1362="3008.10",C1362="3008.11"),"00",IF(C1362="3003.10","07",IF(OR(G1362="DBFH",G1362="DBFH - BG"),"10",IF(G1362="Hochschule Dual","25",IF(ISERROR(FIND("BGJ",F1362)),IF(B1362&gt;=99500,VLOOKUP(B1362,Maske!$I$23:$J$79,2,FALSE),VLOOKUP($E1362,Maske!$I$19:$J$23,2,FALSE)),"06")))))))</f>
        <v>00</v>
      </c>
      <c r="B1362" s="369">
        <v>32400</v>
      </c>
      <c r="C1362" s="370" t="s">
        <v>1229</v>
      </c>
      <c r="D1362" s="371" t="str">
        <f t="shared" si="42"/>
        <v>9999</v>
      </c>
      <c r="E1362" s="371" t="str">
        <f t="shared" si="43"/>
        <v>11</v>
      </c>
      <c r="F1362" s="372" t="s">
        <v>2229</v>
      </c>
      <c r="G1362" s="368" t="s">
        <v>1956</v>
      </c>
      <c r="H1362" s="376"/>
      <c r="I1362" s="376"/>
      <c r="J1362" s="376"/>
      <c r="K1362" s="376"/>
      <c r="L1362" s="368" t="s">
        <v>666</v>
      </c>
      <c r="M1362" s="376"/>
      <c r="N1362" s="372" t="s">
        <v>537</v>
      </c>
      <c r="O1362" s="454"/>
    </row>
    <row r="1363" spans="1:15" s="217" customFormat="1" ht="13.15" customHeight="1" x14ac:dyDescent="0.2">
      <c r="A1363" s="368" t="str">
        <f>IF(OR(E1363="00",E1363=""),"",IF(OR(C1363="3011.10",C1363="3012.10",C1363="3013.10"),"05",IF(OR(C1363="3008.10",C1363="3008.11"),"00",IF(C1363="3003.10","07",IF(OR(G1363="DBFH",G1363="DBFH - BG"),"10",IF(G1363="Hochschule Dual","25",IF(ISERROR(FIND("BGJ",F1363)),IF(B1363&gt;=99500,VLOOKUP(B1363,Maske!$I$23:$J$79,2,FALSE),VLOOKUP($E1363,Maske!$I$19:$J$23,2,FALSE)),"06")))))))</f>
        <v>00</v>
      </c>
      <c r="B1363" s="369">
        <v>32400</v>
      </c>
      <c r="C1363" s="370" t="s">
        <v>1230</v>
      </c>
      <c r="D1363" s="371" t="str">
        <f t="shared" si="42"/>
        <v>9999</v>
      </c>
      <c r="E1363" s="371" t="str">
        <f t="shared" si="43"/>
        <v>12</v>
      </c>
      <c r="F1363" s="372" t="s">
        <v>2229</v>
      </c>
      <c r="G1363" s="368" t="s">
        <v>1956</v>
      </c>
      <c r="H1363" s="376"/>
      <c r="I1363" s="376"/>
      <c r="J1363" s="376"/>
      <c r="K1363" s="376"/>
      <c r="L1363" s="368" t="s">
        <v>666</v>
      </c>
      <c r="M1363" s="376"/>
      <c r="N1363" s="372" t="s">
        <v>537</v>
      </c>
      <c r="O1363" s="459"/>
    </row>
    <row r="1364" spans="1:15" ht="13.15" customHeight="1" x14ac:dyDescent="0.2">
      <c r="A1364" s="368" t="str">
        <f>IF(OR(E1364="00",E1364=""),"",IF(OR(C1364="3011.10",C1364="3012.10",C1364="3013.10"),"05",IF(OR(C1364="3008.10",C1364="3008.11"),"00",IF(C1364="3003.10","07",IF(OR(G1364="DBFH",G1364="DBFH - BG"),"10",IF(G1364="Hochschule Dual","25",IF(ISERROR(FIND("BGJ",F1364)),IF(B1364&gt;=99500,VLOOKUP(B1364,Maske!$I$23:$J$79,2,FALSE),VLOOKUP($E1364,Maske!$I$19:$J$23,2,FALSE)),"06")))))))</f>
        <v>00</v>
      </c>
      <c r="B1364" s="369">
        <v>32400</v>
      </c>
      <c r="C1364" s="370" t="s">
        <v>1231</v>
      </c>
      <c r="D1364" s="371" t="str">
        <f t="shared" si="42"/>
        <v>9999</v>
      </c>
      <c r="E1364" s="371" t="str">
        <f t="shared" si="43"/>
        <v>13</v>
      </c>
      <c r="F1364" s="372" t="s">
        <v>2229</v>
      </c>
      <c r="G1364" s="368" t="s">
        <v>1956</v>
      </c>
      <c r="H1364" s="376"/>
      <c r="I1364" s="376"/>
      <c r="J1364" s="376"/>
      <c r="K1364" s="376"/>
      <c r="L1364" s="368" t="s">
        <v>666</v>
      </c>
      <c r="M1364" s="376"/>
      <c r="N1364" s="372" t="s">
        <v>537</v>
      </c>
      <c r="O1364" s="454"/>
    </row>
    <row r="1365" spans="1:15" s="217" customFormat="1" ht="13.15" customHeight="1" x14ac:dyDescent="0.2">
      <c r="A1365" s="368" t="str">
        <f>IF(OR(E1365="00",E1365=""),"",IF(OR(C1365="3011.10",C1365="3012.10",C1365="3013.10"),"05",IF(OR(C1365="3008.10",C1365="3008.11"),"00",IF(C1365="3003.10","07",IF(OR(G1365="DBFH",G1365="DBFH - BG"),"10",IF(G1365="Hochschule Dual","25",IF(ISERROR(FIND("BGJ",F1365)),IF(B1365&gt;=99500,VLOOKUP(B1365,Maske!$I$23:$J$79,2,FALSE),VLOOKUP($E1365,Maske!$I$19:$J$23,2,FALSE)),"06")))))))</f>
        <v>00</v>
      </c>
      <c r="B1365" s="369">
        <v>26721</v>
      </c>
      <c r="C1365" s="370" t="s">
        <v>525</v>
      </c>
      <c r="D1365" s="371" t="str">
        <f t="shared" si="42"/>
        <v>9999</v>
      </c>
      <c r="E1365" s="371" t="str">
        <f t="shared" si="43"/>
        <v>10</v>
      </c>
      <c r="F1365" s="372" t="s">
        <v>2226</v>
      </c>
      <c r="G1365" s="368" t="s">
        <v>1956</v>
      </c>
      <c r="H1365" s="376"/>
      <c r="I1365" s="376"/>
      <c r="J1365" s="376"/>
      <c r="K1365" s="376"/>
      <c r="L1365" s="368" t="s">
        <v>666</v>
      </c>
      <c r="M1365" s="376"/>
      <c r="N1365" s="372" t="s">
        <v>537</v>
      </c>
      <c r="O1365" s="459"/>
    </row>
    <row r="1366" spans="1:15" ht="12" customHeight="1" x14ac:dyDescent="0.2">
      <c r="A1366" s="368" t="str">
        <f>IF(OR(E1366="00",E1366=""),"",IF(OR(C1366="3011.10",C1366="3012.10",C1366="3013.10"),"05",IF(OR(C1366="3008.10",C1366="3008.11"),"00",IF(C1366="3003.10","07",IF(OR(G1366="DBFH",G1366="DBFH - BG"),"10",IF(G1366="Hochschule Dual","25",IF(ISERROR(FIND("BGJ",F1366)),IF(B1366&gt;=99500,VLOOKUP(B1366,Maske!$I$23:$J$79,2,FALSE),VLOOKUP($E1366,Maske!$I$19:$J$23,2,FALSE)),"06")))))))</f>
        <v>00</v>
      </c>
      <c r="B1366" s="369">
        <v>26721</v>
      </c>
      <c r="C1366" s="370" t="s">
        <v>1229</v>
      </c>
      <c r="D1366" s="371" t="str">
        <f t="shared" si="42"/>
        <v>9999</v>
      </c>
      <c r="E1366" s="371" t="str">
        <f t="shared" si="43"/>
        <v>11</v>
      </c>
      <c r="F1366" s="372" t="s">
        <v>2226</v>
      </c>
      <c r="G1366" s="368" t="s">
        <v>1956</v>
      </c>
      <c r="H1366" s="376"/>
      <c r="I1366" s="376"/>
      <c r="J1366" s="376"/>
      <c r="K1366" s="376"/>
      <c r="L1366" s="368" t="s">
        <v>666</v>
      </c>
      <c r="M1366" s="376"/>
      <c r="N1366" s="372" t="s">
        <v>537</v>
      </c>
      <c r="O1366" s="454"/>
    </row>
    <row r="1367" spans="1:15" s="217" customFormat="1" ht="13.15" customHeight="1" x14ac:dyDescent="0.2">
      <c r="A1367" s="368" t="str">
        <f>IF(OR(E1367="00",E1367=""),"",IF(OR(C1367="3011.10",C1367="3012.10",C1367="3013.10"),"05",IF(OR(C1367="3008.10",C1367="3008.11"),"00",IF(C1367="3003.10","07",IF(OR(G1367="DBFH",G1367="DBFH - BG"),"10",IF(G1367="Hochschule Dual","25",IF(ISERROR(FIND("BGJ",F1367)),IF(B1367&gt;=99500,VLOOKUP(B1367,Maske!$I$23:$J$79,2,FALSE),VLOOKUP($E1367,Maske!$I$19:$J$23,2,FALSE)),"06")))))))</f>
        <v>00</v>
      </c>
      <c r="B1367" s="369">
        <v>26721</v>
      </c>
      <c r="C1367" s="370" t="s">
        <v>1230</v>
      </c>
      <c r="D1367" s="371" t="str">
        <f t="shared" si="42"/>
        <v>9999</v>
      </c>
      <c r="E1367" s="371" t="str">
        <f t="shared" si="43"/>
        <v>12</v>
      </c>
      <c r="F1367" s="372" t="s">
        <v>2226</v>
      </c>
      <c r="G1367" s="368" t="s">
        <v>1956</v>
      </c>
      <c r="H1367" s="376"/>
      <c r="I1367" s="376"/>
      <c r="J1367" s="376"/>
      <c r="K1367" s="376"/>
      <c r="L1367" s="368" t="s">
        <v>666</v>
      </c>
      <c r="M1367" s="376"/>
      <c r="N1367" s="372" t="s">
        <v>537</v>
      </c>
      <c r="O1367" s="459"/>
    </row>
    <row r="1368" spans="1:15" ht="12" customHeight="1" x14ac:dyDescent="0.2">
      <c r="A1368" s="368" t="str">
        <f>IF(OR(E1368="00",E1368=""),"",IF(OR(C1368="3011.10",C1368="3012.10",C1368="3013.10"),"05",IF(OR(C1368="3008.10",C1368="3008.11"),"00",IF(C1368="3003.10","07",IF(OR(G1368="DBFH",G1368="DBFH - BG"),"10",IF(G1368="Hochschule Dual","25",IF(ISERROR(FIND("BGJ",F1368)),IF(B1368&gt;=99500,VLOOKUP(B1368,Maske!$I$23:$J$79,2,FALSE),VLOOKUP($E1368,Maske!$I$19:$J$23,2,FALSE)),"06")))))))</f>
        <v>00</v>
      </c>
      <c r="B1368" s="369">
        <v>26721</v>
      </c>
      <c r="C1368" s="370" t="s">
        <v>1231</v>
      </c>
      <c r="D1368" s="371" t="str">
        <f t="shared" si="42"/>
        <v>9999</v>
      </c>
      <c r="E1368" s="371" t="str">
        <f t="shared" si="43"/>
        <v>13</v>
      </c>
      <c r="F1368" s="372" t="s">
        <v>2226</v>
      </c>
      <c r="G1368" s="368" t="s">
        <v>1956</v>
      </c>
      <c r="H1368" s="376"/>
      <c r="I1368" s="376"/>
      <c r="J1368" s="376"/>
      <c r="K1368" s="376"/>
      <c r="L1368" s="368" t="s">
        <v>666</v>
      </c>
      <c r="M1368" s="376"/>
      <c r="N1368" s="372" t="s">
        <v>537</v>
      </c>
      <c r="O1368" s="454"/>
    </row>
    <row r="1369" spans="1:15" s="217" customFormat="1" ht="12" customHeight="1" x14ac:dyDescent="0.2">
      <c r="A1369" s="368" t="str">
        <f>IF(OR(E1369="00",E1369=""),"",IF(OR(C1369="3011.10",C1369="3012.10",C1369="3013.10"),"05",IF(OR(C1369="3008.10",C1369="3008.11"),"00",IF(C1369="3003.10","07",IF(OR(G1369="DBFH",G1369="DBFH - BG"),"10",IF(G1369="Hochschule Dual","25",IF(ISERROR(FIND("BGJ",F1369)),IF(B1369&gt;=99500,VLOOKUP(B1369,Maske!$I$23:$J$79,2,FALSE),VLOOKUP($E1369,Maske!$I$19:$J$23,2,FALSE)),"06")))))))</f>
        <v>00</v>
      </c>
      <c r="B1369" s="369">
        <v>26720</v>
      </c>
      <c r="C1369" s="370" t="s">
        <v>525</v>
      </c>
      <c r="D1369" s="371" t="str">
        <f t="shared" si="42"/>
        <v>9999</v>
      </c>
      <c r="E1369" s="371" t="str">
        <f t="shared" si="43"/>
        <v>10</v>
      </c>
      <c r="F1369" s="372" t="s">
        <v>2225</v>
      </c>
      <c r="G1369" s="368" t="s">
        <v>1956</v>
      </c>
      <c r="H1369" s="376"/>
      <c r="I1369" s="376"/>
      <c r="J1369" s="376"/>
      <c r="K1369" s="376"/>
      <c r="L1369" s="368" t="s">
        <v>666</v>
      </c>
      <c r="M1369" s="376"/>
      <c r="N1369" s="372" t="s">
        <v>537</v>
      </c>
      <c r="O1369" s="459"/>
    </row>
    <row r="1370" spans="1:15" s="180" customFormat="1" ht="12" customHeight="1" x14ac:dyDescent="0.2">
      <c r="A1370" s="368" t="str">
        <f>IF(OR(E1370="00",E1370=""),"",IF(OR(C1370="3011.10",C1370="3012.10",C1370="3013.10"),"05",IF(OR(C1370="3008.10",C1370="3008.11"),"00",IF(C1370="3003.10","07",IF(OR(G1370="DBFH",G1370="DBFH - BG"),"10",IF(G1370="Hochschule Dual","25",IF(ISERROR(FIND("BGJ",F1370)),IF(B1370&gt;=99500,VLOOKUP(B1370,Maske!$I$23:$J$79,2,FALSE),VLOOKUP($E1370,Maske!$I$19:$J$23,2,FALSE)),"06")))))))</f>
        <v>00</v>
      </c>
      <c r="B1370" s="369">
        <v>26720</v>
      </c>
      <c r="C1370" s="370" t="s">
        <v>1229</v>
      </c>
      <c r="D1370" s="371" t="str">
        <f t="shared" si="42"/>
        <v>9999</v>
      </c>
      <c r="E1370" s="371" t="str">
        <f t="shared" si="43"/>
        <v>11</v>
      </c>
      <c r="F1370" s="372" t="s">
        <v>2225</v>
      </c>
      <c r="G1370" s="368" t="s">
        <v>1956</v>
      </c>
      <c r="H1370" s="376"/>
      <c r="I1370" s="376"/>
      <c r="J1370" s="376"/>
      <c r="K1370" s="376"/>
      <c r="L1370" s="368" t="s">
        <v>666</v>
      </c>
      <c r="M1370" s="376"/>
      <c r="N1370" s="54" t="s">
        <v>537</v>
      </c>
      <c r="O1370" s="460"/>
    </row>
    <row r="1371" spans="1:15" s="217" customFormat="1" ht="12" customHeight="1" x14ac:dyDescent="0.2">
      <c r="A1371" s="214" t="str">
        <f>IF(OR(E1371="00",E1371=""),"",IF(OR(C1371="3011.10",C1371="3012.10",C1371="3013.10"),"05",IF(OR(C1371="3008.10",C1371="3008.11"),"00",IF(C1371="3003.10","07",IF(OR(G1371="DBFH",G1371="DBFH - BG"),"10",IF(G1371="Hochschule Dual","25",IF(ISERROR(FIND("BGJ",F1371)),IF(B1371&gt;=99500,VLOOKUP(B1371,Maske!$I$23:$J$79,2,FALSE),VLOOKUP($E1371,Maske!$I$19:$J$23,2,FALSE)),"06")))))))</f>
        <v>00</v>
      </c>
      <c r="B1371" s="210">
        <v>26704</v>
      </c>
      <c r="C1371" s="211" t="s">
        <v>525</v>
      </c>
      <c r="D1371" s="212" t="str">
        <f t="shared" si="42"/>
        <v>9999</v>
      </c>
      <c r="E1371" s="212" t="str">
        <f t="shared" si="43"/>
        <v>10</v>
      </c>
      <c r="F1371" s="213" t="s">
        <v>907</v>
      </c>
      <c r="G1371" s="215" t="s">
        <v>1956</v>
      </c>
      <c r="H1371" s="215"/>
      <c r="I1371" s="214"/>
      <c r="J1371" s="215"/>
      <c r="K1371" s="214"/>
      <c r="L1371" s="214" t="s">
        <v>666</v>
      </c>
      <c r="M1371" s="214"/>
      <c r="N1371" s="213" t="s">
        <v>537</v>
      </c>
      <c r="O1371" s="459"/>
    </row>
    <row r="1372" spans="1:15" s="180" customFormat="1" ht="12" customHeight="1" x14ac:dyDescent="0.2">
      <c r="A1372" s="214" t="str">
        <f>IF(OR(E1372="00",E1372=""),"",IF(OR(C1372="3011.10",C1372="3012.10",C1372="3013.10"),"05",IF(OR(C1372="3008.10",C1372="3008.11"),"00",IF(C1372="3003.10","07",IF(OR(G1372="DBFH",G1372="DBFH - BG"),"10",IF(G1372="Hochschule Dual","25",IF(ISERROR(FIND("BGJ",F1372)),IF(B1372&gt;=99500,VLOOKUP(B1372,Maske!$I$23:$J$79,2,FALSE),VLOOKUP($E1372,Maske!$I$19:$J$23,2,FALSE)),"06")))))))</f>
        <v>00</v>
      </c>
      <c r="B1372" s="210">
        <v>26704</v>
      </c>
      <c r="C1372" s="211" t="s">
        <v>1229</v>
      </c>
      <c r="D1372" s="212" t="str">
        <f t="shared" si="42"/>
        <v>9999</v>
      </c>
      <c r="E1372" s="212" t="str">
        <f t="shared" si="43"/>
        <v>11</v>
      </c>
      <c r="F1372" s="213" t="s">
        <v>907</v>
      </c>
      <c r="G1372" s="215" t="s">
        <v>1956</v>
      </c>
      <c r="H1372" s="215"/>
      <c r="I1372" s="214"/>
      <c r="J1372" s="215"/>
      <c r="K1372" s="214"/>
      <c r="L1372" s="214" t="s">
        <v>666</v>
      </c>
      <c r="M1372" s="214"/>
      <c r="N1372" s="213" t="s">
        <v>537</v>
      </c>
      <c r="O1372" s="460"/>
    </row>
    <row r="1373" spans="1:15" s="217" customFormat="1" ht="12" customHeight="1" x14ac:dyDescent="0.2">
      <c r="A1373" s="214" t="str">
        <f>IF(OR(E1373="00",E1373=""),"",IF(OR(C1373="3011.10",C1373="3012.10",C1373="3013.10"),"05",IF(OR(C1373="3008.10",C1373="3008.11"),"00",IF(C1373="3003.10","07",IF(OR(G1373="DBFH",G1373="DBFH - BG"),"10",IF(G1373="Hochschule Dual","25",IF(ISERROR(FIND("BGJ",F1373)),IF(B1373&gt;=99500,VLOOKUP(B1373,Maske!$I$23:$J$79,2,FALSE),VLOOKUP($E1373,Maske!$I$19:$J$23,2,FALSE)),"06")))))))</f>
        <v>00</v>
      </c>
      <c r="B1373" s="210">
        <v>26704</v>
      </c>
      <c r="C1373" s="211" t="s">
        <v>1230</v>
      </c>
      <c r="D1373" s="212" t="str">
        <f t="shared" si="42"/>
        <v>9999</v>
      </c>
      <c r="E1373" s="212" t="str">
        <f t="shared" si="43"/>
        <v>12</v>
      </c>
      <c r="F1373" s="213" t="s">
        <v>907</v>
      </c>
      <c r="G1373" s="215" t="s">
        <v>1956</v>
      </c>
      <c r="H1373" s="215"/>
      <c r="I1373" s="214"/>
      <c r="J1373" s="215"/>
      <c r="K1373" s="214"/>
      <c r="L1373" s="214" t="s">
        <v>666</v>
      </c>
      <c r="M1373" s="214"/>
      <c r="N1373" s="213" t="s">
        <v>537</v>
      </c>
      <c r="O1373" s="459"/>
    </row>
    <row r="1374" spans="1:15" s="180" customFormat="1" ht="12" customHeight="1" x14ac:dyDescent="0.2">
      <c r="A1374" s="214" t="str">
        <f>IF(OR(E1374="00",E1374=""),"",IF(OR(C1374="3011.10",C1374="3012.10",C1374="3013.10"),"05",IF(OR(C1374="3008.10",C1374="3008.11"),"00",IF(C1374="3003.10","07",IF(OR(G1374="DBFH",G1374="DBFH - BG"),"10",IF(G1374="Hochschule Dual","25",IF(ISERROR(FIND("BGJ",F1374)),IF(B1374&gt;=99500,VLOOKUP(B1374,Maske!$I$23:$J$79,2,FALSE),VLOOKUP($E1374,Maske!$I$19:$J$23,2,FALSE)),"06")))))))</f>
        <v>00</v>
      </c>
      <c r="B1374" s="210">
        <v>26704</v>
      </c>
      <c r="C1374" s="211" t="s">
        <v>1231</v>
      </c>
      <c r="D1374" s="212" t="str">
        <f t="shared" si="42"/>
        <v>9999</v>
      </c>
      <c r="E1374" s="212" t="str">
        <f t="shared" si="43"/>
        <v>13</v>
      </c>
      <c r="F1374" s="213" t="s">
        <v>907</v>
      </c>
      <c r="G1374" s="215" t="s">
        <v>1956</v>
      </c>
      <c r="H1374" s="215"/>
      <c r="I1374" s="214"/>
      <c r="J1374" s="215"/>
      <c r="K1374" s="214"/>
      <c r="L1374" s="214" t="s">
        <v>666</v>
      </c>
      <c r="M1374" s="214"/>
      <c r="N1374" s="213" t="s">
        <v>537</v>
      </c>
      <c r="O1374" s="460"/>
    </row>
    <row r="1375" spans="1:15" s="180" customFormat="1" ht="12" customHeight="1" x14ac:dyDescent="0.2">
      <c r="A1375" s="368" t="str">
        <f>IF(OR(E1375="00",E1375=""),"",IF(OR(C1375="3011.10",C1375="3012.10",C1375="3013.10"),"05",IF(OR(C1375="3008.10",C1375="3008.11"),"00",IF(C1375="3003.10","07",IF(OR(G1375="DBFH",G1375="DBFH - BG"),"10",IF(G1375="Hochschule Dual","25",IF(ISERROR(FIND("BGJ",F1375)),IF(B1375&gt;=99500,VLOOKUP(B1375,Maske!$I$23:$J$79,2,FALSE),VLOOKUP($E1375,Maske!$I$19:$J$23,2,FALSE)),"06")))))))</f>
        <v>00</v>
      </c>
      <c r="B1375" s="369">
        <v>26201</v>
      </c>
      <c r="C1375" s="370" t="s">
        <v>525</v>
      </c>
      <c r="D1375" s="371" t="str">
        <f t="shared" si="42"/>
        <v>9999</v>
      </c>
      <c r="E1375" s="371" t="str">
        <f t="shared" si="43"/>
        <v>10</v>
      </c>
      <c r="F1375" s="372" t="s">
        <v>79</v>
      </c>
      <c r="G1375" s="373" t="s">
        <v>1956</v>
      </c>
      <c r="H1375" s="373"/>
      <c r="I1375" s="368"/>
      <c r="J1375" s="373"/>
      <c r="K1375" s="368"/>
      <c r="L1375" s="368" t="s">
        <v>666</v>
      </c>
      <c r="M1375" s="376"/>
      <c r="N1375" s="372" t="s">
        <v>537</v>
      </c>
      <c r="O1375" s="460"/>
    </row>
    <row r="1376" spans="1:15" s="217" customFormat="1" ht="12" customHeight="1" x14ac:dyDescent="0.2">
      <c r="A1376" s="214" t="str">
        <f>IF(OR(E1376="00",E1376=""),"",IF(OR(C1376="3011.10",C1376="3012.10",C1376="3013.10"),"05",IF(OR(C1376="3008.10",C1376="3008.11"),"00",IF(C1376="3003.10","07",IF(OR(G1376="DBFH",G1376="DBFH - BG"),"10",IF(G1376="Hochschule Dual","25",IF(ISERROR(FIND("BGJ",F1376)),IF(B1376&gt;=99500,VLOOKUP(B1376,Maske!$I$23:$J$79,2,FALSE),VLOOKUP($E1376,Maske!$I$19:$J$23,2,FALSE)),"06")))))))</f>
        <v>00</v>
      </c>
      <c r="B1376" s="210">
        <v>26201</v>
      </c>
      <c r="C1376" s="211" t="s">
        <v>1229</v>
      </c>
      <c r="D1376" s="212" t="str">
        <f t="shared" si="42"/>
        <v>9999</v>
      </c>
      <c r="E1376" s="212" t="str">
        <f t="shared" si="43"/>
        <v>11</v>
      </c>
      <c r="F1376" s="213" t="s">
        <v>79</v>
      </c>
      <c r="G1376" s="215" t="s">
        <v>1956</v>
      </c>
      <c r="H1376" s="215"/>
      <c r="I1376" s="214"/>
      <c r="J1376" s="215"/>
      <c r="K1376" s="214"/>
      <c r="L1376" s="214" t="s">
        <v>666</v>
      </c>
      <c r="M1376" s="218"/>
      <c r="N1376" s="213" t="s">
        <v>537</v>
      </c>
      <c r="O1376" s="459"/>
    </row>
    <row r="1377" spans="1:15" s="217" customFormat="1" ht="12" customHeight="1" x14ac:dyDescent="0.2">
      <c r="A1377" s="368" t="str">
        <f>IF(OR(E1377="00",E1377=""),"",IF(OR(C1377="3011.10",C1377="3012.10",C1377="3013.10"),"05",IF(OR(C1377="3008.10",C1377="3008.11"),"00",IF(C1377="3003.10","07",IF(OR(G1377="DBFH",G1377="DBFH - BG"),"10",IF(G1377="Hochschule Dual","25",IF(ISERROR(FIND("BGJ",F1377)),IF(B1377&gt;=99500,VLOOKUP(B1377,Maske!$I$23:$J$79,2,FALSE),VLOOKUP($E1377,Maske!$I$19:$J$23,2,FALSE)),"06")))))))</f>
        <v>00</v>
      </c>
      <c r="B1377" s="369">
        <v>32399</v>
      </c>
      <c r="C1377" s="370" t="s">
        <v>525</v>
      </c>
      <c r="D1377" s="371" t="str">
        <f t="shared" si="42"/>
        <v>9999</v>
      </c>
      <c r="E1377" s="371" t="str">
        <f t="shared" si="43"/>
        <v>10</v>
      </c>
      <c r="F1377" s="372" t="s">
        <v>2228</v>
      </c>
      <c r="G1377" s="368" t="s">
        <v>1956</v>
      </c>
      <c r="H1377" s="376"/>
      <c r="I1377" s="376"/>
      <c r="J1377" s="376"/>
      <c r="K1377" s="376"/>
      <c r="L1377" s="368" t="s">
        <v>666</v>
      </c>
      <c r="M1377" s="376"/>
      <c r="N1377" s="372" t="s">
        <v>537</v>
      </c>
      <c r="O1377" s="459"/>
    </row>
    <row r="1378" spans="1:15" s="217" customFormat="1" ht="13.15" customHeight="1" x14ac:dyDescent="0.2">
      <c r="A1378" s="368" t="str">
        <f>IF(OR(E1378="00",E1378=""),"",IF(OR(C1378="3011.10",C1378="3012.10",C1378="3013.10"),"05",IF(OR(C1378="3008.10",C1378="3008.11"),"00",IF(C1378="3003.10","07",IF(OR(G1378="DBFH",G1378="DBFH - BG"),"10",IF(G1378="Hochschule Dual","25",IF(ISERROR(FIND("BGJ",F1378)),IF(B1378&gt;=99500,VLOOKUP(B1378,Maske!$I$23:$J$79,2,FALSE),VLOOKUP($E1378,Maske!$I$19:$J$23,2,FALSE)),"06")))))))</f>
        <v>00</v>
      </c>
      <c r="B1378" s="369">
        <v>32399</v>
      </c>
      <c r="C1378" s="370" t="s">
        <v>1229</v>
      </c>
      <c r="D1378" s="371" t="str">
        <f t="shared" si="42"/>
        <v>9999</v>
      </c>
      <c r="E1378" s="371" t="str">
        <f t="shared" si="43"/>
        <v>11</v>
      </c>
      <c r="F1378" s="372" t="s">
        <v>2228</v>
      </c>
      <c r="G1378" s="368" t="s">
        <v>1956</v>
      </c>
      <c r="H1378" s="376"/>
      <c r="I1378" s="376"/>
      <c r="J1378" s="376"/>
      <c r="K1378" s="376"/>
      <c r="L1378" s="368" t="s">
        <v>666</v>
      </c>
      <c r="M1378" s="376"/>
      <c r="N1378" s="372" t="s">
        <v>537</v>
      </c>
      <c r="O1378" s="459"/>
    </row>
    <row r="1379" spans="1:15" s="217" customFormat="1" ht="13.15" customHeight="1" x14ac:dyDescent="0.2">
      <c r="A1379" s="368" t="str">
        <f>IF(OR(E1379="00",E1379=""),"",IF(OR(C1379="3011.10",C1379="3012.10",C1379="3013.10"),"05",IF(OR(C1379="3008.10",C1379="3008.11"),"00",IF(C1379="3003.10","07",IF(OR(G1379="DBFH",G1379="DBFH - BG"),"10",IF(G1379="Hochschule Dual","25",IF(ISERROR(FIND("BGJ",F1379)),IF(B1379&gt;=99500,VLOOKUP(B1379,Maske!$I$23:$J$79,2,FALSE),VLOOKUP($E1379,Maske!$I$19:$J$23,2,FALSE)),"06")))))))</f>
        <v>00</v>
      </c>
      <c r="B1379" s="369">
        <v>32399</v>
      </c>
      <c r="C1379" s="370" t="s">
        <v>1230</v>
      </c>
      <c r="D1379" s="371" t="str">
        <f t="shared" si="42"/>
        <v>9999</v>
      </c>
      <c r="E1379" s="371" t="str">
        <f t="shared" si="43"/>
        <v>12</v>
      </c>
      <c r="F1379" s="372" t="s">
        <v>2228</v>
      </c>
      <c r="G1379" s="368" t="s">
        <v>1956</v>
      </c>
      <c r="H1379" s="376"/>
      <c r="I1379" s="376"/>
      <c r="J1379" s="376"/>
      <c r="K1379" s="376"/>
      <c r="L1379" s="368" t="s">
        <v>666</v>
      </c>
      <c r="M1379" s="376"/>
      <c r="N1379" s="372" t="s">
        <v>537</v>
      </c>
      <c r="O1379" s="459"/>
    </row>
    <row r="1380" spans="1:15" s="217" customFormat="1" ht="12" customHeight="1" x14ac:dyDescent="0.2">
      <c r="A1380" s="368" t="str">
        <f>IF(OR(E1380="00",E1380=""),"",IF(OR(C1380="3011.10",C1380="3012.10",C1380="3013.10"),"05",IF(OR(C1380="3008.10",C1380="3008.11"),"00",IF(C1380="3003.10","07",IF(OR(G1380="DBFH",G1380="DBFH - BG"),"10",IF(G1380="Hochschule Dual","25",IF(ISERROR(FIND("BGJ",F1380)),IF(B1380&gt;=99500,VLOOKUP(B1380,Maske!$I$23:$J$79,2,FALSE),VLOOKUP($E1380,Maske!$I$19:$J$23,2,FALSE)),"06")))))))</f>
        <v>00</v>
      </c>
      <c r="B1380" s="369">
        <v>32399</v>
      </c>
      <c r="C1380" s="370" t="s">
        <v>1231</v>
      </c>
      <c r="D1380" s="371" t="str">
        <f t="shared" si="42"/>
        <v>9999</v>
      </c>
      <c r="E1380" s="371" t="str">
        <f t="shared" si="43"/>
        <v>13</v>
      </c>
      <c r="F1380" s="372" t="s">
        <v>2228</v>
      </c>
      <c r="G1380" s="368" t="s">
        <v>1956</v>
      </c>
      <c r="H1380" s="376"/>
      <c r="I1380" s="376"/>
      <c r="J1380" s="376"/>
      <c r="K1380" s="376"/>
      <c r="L1380" s="368" t="s">
        <v>666</v>
      </c>
      <c r="M1380" s="376"/>
      <c r="N1380" s="372" t="s">
        <v>537</v>
      </c>
      <c r="O1380" s="459"/>
    </row>
    <row r="1381" spans="1:15" s="217" customFormat="1" ht="12" customHeight="1" x14ac:dyDescent="0.2">
      <c r="A1381" s="368" t="str">
        <f>IF(OR(E1381="00",E1381=""),"",IF(OR(C1381="3011.10",C1381="3012.10",C1381="3013.10"),"05",IF(OR(C1381="3008.10",C1381="3008.11"),"00",IF(C1381="3003.10","07",IF(OR(G1381="DBFH",G1381="DBFH - BG"),"10",IF(G1381="Hochschule Dual","25",IF(ISERROR(FIND("BGJ",F1381)),IF(B1381&gt;=99500,VLOOKUP(B1381,Maske!$I$23:$J$79,2,FALSE),VLOOKUP($E1381,Maske!$I$19:$J$23,2,FALSE)),"06")))))))</f>
        <v>00</v>
      </c>
      <c r="B1381" s="369">
        <v>32398</v>
      </c>
      <c r="C1381" s="370" t="s">
        <v>525</v>
      </c>
      <c r="D1381" s="371" t="str">
        <f t="shared" si="42"/>
        <v>9999</v>
      </c>
      <c r="E1381" s="371" t="str">
        <f t="shared" si="43"/>
        <v>10</v>
      </c>
      <c r="F1381" s="372" t="s">
        <v>2227</v>
      </c>
      <c r="G1381" s="368" t="s">
        <v>1956</v>
      </c>
      <c r="H1381" s="376"/>
      <c r="I1381" s="376"/>
      <c r="J1381" s="376"/>
      <c r="K1381" s="376"/>
      <c r="L1381" s="368" t="s">
        <v>666</v>
      </c>
      <c r="M1381" s="376"/>
      <c r="N1381" s="372" t="s">
        <v>537</v>
      </c>
      <c r="O1381" s="459"/>
    </row>
    <row r="1382" spans="1:15" s="217" customFormat="1" ht="12" customHeight="1" x14ac:dyDescent="0.2">
      <c r="A1382" s="368" t="str">
        <f>IF(OR(E1382="00",E1382=""),"",IF(OR(C1382="3011.10",C1382="3012.10",C1382="3013.10"),"05",IF(OR(C1382="3008.10",C1382="3008.11"),"00",IF(C1382="3003.10","07",IF(OR(G1382="DBFH",G1382="DBFH - BG"),"10",IF(G1382="Hochschule Dual","25",IF(ISERROR(FIND("BGJ",F1382)),IF(B1382&gt;=99500,VLOOKUP(B1382,Maske!$I$23:$J$79,2,FALSE),VLOOKUP($E1382,Maske!$I$19:$J$23,2,FALSE)),"06")))))))</f>
        <v>00</v>
      </c>
      <c r="B1382" s="369">
        <v>32398</v>
      </c>
      <c r="C1382" s="370" t="s">
        <v>1229</v>
      </c>
      <c r="D1382" s="371" t="str">
        <f t="shared" si="42"/>
        <v>9999</v>
      </c>
      <c r="E1382" s="371" t="str">
        <f t="shared" si="43"/>
        <v>11</v>
      </c>
      <c r="F1382" s="372" t="s">
        <v>2227</v>
      </c>
      <c r="G1382" s="368" t="s">
        <v>1956</v>
      </c>
      <c r="H1382" s="376"/>
      <c r="I1382" s="376"/>
      <c r="J1382" s="376"/>
      <c r="K1382" s="376"/>
      <c r="L1382" s="368" t="s">
        <v>666</v>
      </c>
      <c r="M1382" s="376"/>
      <c r="N1382" s="372" t="s">
        <v>537</v>
      </c>
      <c r="O1382" s="459"/>
    </row>
    <row r="1383" spans="1:15" s="217" customFormat="1" ht="13.15" customHeight="1" x14ac:dyDescent="0.2">
      <c r="A1383" s="368" t="str">
        <f>IF(OR(E1383="00",E1383=""),"",IF(OR(C1383="3011.10",C1383="3012.10",C1383="3013.10"),"05",IF(OR(C1383="3008.10",C1383="3008.11"),"00",IF(C1383="3003.10","07",IF(OR(G1383="DBFH",G1383="DBFH - BG"),"10",IF(G1383="Hochschule Dual","25",IF(ISERROR(FIND("BGJ",F1383)),IF(B1383&gt;=99500,VLOOKUP(B1383,Maske!$I$23:$J$79,2,FALSE),VLOOKUP($E1383,Maske!$I$19:$J$23,2,FALSE)),"06")))))))</f>
        <v>00</v>
      </c>
      <c r="B1383" s="369">
        <v>32398</v>
      </c>
      <c r="C1383" s="370" t="s">
        <v>1230</v>
      </c>
      <c r="D1383" s="371" t="str">
        <f t="shared" si="42"/>
        <v>9999</v>
      </c>
      <c r="E1383" s="371" t="str">
        <f t="shared" si="43"/>
        <v>12</v>
      </c>
      <c r="F1383" s="372" t="s">
        <v>2227</v>
      </c>
      <c r="G1383" s="368" t="s">
        <v>1956</v>
      </c>
      <c r="H1383" s="376"/>
      <c r="I1383" s="376"/>
      <c r="J1383" s="376"/>
      <c r="K1383" s="376"/>
      <c r="L1383" s="368" t="s">
        <v>666</v>
      </c>
      <c r="M1383" s="376"/>
      <c r="N1383" s="372" t="s">
        <v>537</v>
      </c>
      <c r="O1383" s="459"/>
    </row>
    <row r="1384" spans="1:15" s="217" customFormat="1" ht="13.15" customHeight="1" x14ac:dyDescent="0.2">
      <c r="A1384" s="368" t="str">
        <f>IF(OR(E1384="00",E1384=""),"",IF(OR(C1384="3011.10",C1384="3012.10",C1384="3013.10"),"05",IF(OR(C1384="3008.10",C1384="3008.11"),"00",IF(C1384="3003.10","07",IF(OR(G1384="DBFH",G1384="DBFH - BG"),"10",IF(G1384="Hochschule Dual","25",IF(ISERROR(FIND("BGJ",F1384)),IF(B1384&gt;=99500,VLOOKUP(B1384,Maske!$I$23:$J$79,2,FALSE),VLOOKUP($E1384,Maske!$I$19:$J$23,2,FALSE)),"06")))))))</f>
        <v>00</v>
      </c>
      <c r="B1384" s="369">
        <v>32398</v>
      </c>
      <c r="C1384" s="370" t="s">
        <v>1231</v>
      </c>
      <c r="D1384" s="371" t="str">
        <f t="shared" si="42"/>
        <v>9999</v>
      </c>
      <c r="E1384" s="371" t="str">
        <f t="shared" si="43"/>
        <v>13</v>
      </c>
      <c r="F1384" s="372" t="s">
        <v>2227</v>
      </c>
      <c r="G1384" s="368" t="s">
        <v>1956</v>
      </c>
      <c r="H1384" s="376"/>
      <c r="I1384" s="376"/>
      <c r="J1384" s="376"/>
      <c r="K1384" s="376"/>
      <c r="L1384" s="368" t="s">
        <v>666</v>
      </c>
      <c r="M1384" s="376"/>
      <c r="N1384" s="372" t="s">
        <v>537</v>
      </c>
      <c r="O1384" s="459"/>
    </row>
    <row r="1385" spans="1:15" s="217" customFormat="1" ht="12" customHeight="1" x14ac:dyDescent="0.2">
      <c r="A1385" s="368" t="str">
        <f>IF(OR(E1385="00",E1385=""),"",IF(OR(C1385="3011.10",C1385="3012.10",C1385="3013.10"),"05",IF(OR(C1385="3008.10",C1385="3008.11"),"00",IF(C1385="3003.10","07",IF(OR(G1385="DBFH",G1385="DBFH - BG"),"10",IF(G1385="Hochschule Dual","25",IF(ISERROR(FIND("BGJ",F1385)),IF(B1385&gt;=99500,VLOOKUP(B1385,Maske!$I$23:$J$79,2,FALSE),VLOOKUP($E1385,Maske!$I$19:$J$23,2,FALSE)),"06")))))))</f>
        <v>00</v>
      </c>
      <c r="B1385" s="369">
        <v>24121</v>
      </c>
      <c r="C1385" s="370" t="s">
        <v>525</v>
      </c>
      <c r="D1385" s="371" t="str">
        <f t="shared" si="42"/>
        <v>9999</v>
      </c>
      <c r="E1385" s="371" t="str">
        <f t="shared" si="43"/>
        <v>10</v>
      </c>
      <c r="F1385" s="372" t="s">
        <v>2222</v>
      </c>
      <c r="G1385" s="368" t="s">
        <v>1956</v>
      </c>
      <c r="H1385" s="376"/>
      <c r="I1385" s="376"/>
      <c r="J1385" s="376"/>
      <c r="K1385" s="376"/>
      <c r="L1385" s="368" t="s">
        <v>666</v>
      </c>
      <c r="M1385" s="376"/>
      <c r="N1385" s="372" t="s">
        <v>537</v>
      </c>
      <c r="O1385" s="459"/>
    </row>
    <row r="1386" spans="1:15" s="218" customFormat="1" x14ac:dyDescent="0.2">
      <c r="A1386" s="368" t="str">
        <f>IF(OR(E1386="00",E1386=""),"",IF(OR(C1386="3011.10",C1386="3012.10",C1386="3013.10"),"05",IF(OR(C1386="3008.10",C1386="3008.11"),"00",IF(C1386="3003.10","07",IF(OR(G1386="DBFH",G1386="DBFH - BG"),"10",IF(G1386="Hochschule Dual","25",IF(ISERROR(FIND("BGJ",F1386)),IF(B1386&gt;=99500,VLOOKUP(B1386,Maske!$I$23:$J$79,2,FALSE),VLOOKUP($E1386,Maske!$I$19:$J$23,2,FALSE)),"06")))))))</f>
        <v>00</v>
      </c>
      <c r="B1386" s="369">
        <v>24121</v>
      </c>
      <c r="C1386" s="370" t="s">
        <v>1229</v>
      </c>
      <c r="D1386" s="371" t="str">
        <f t="shared" si="42"/>
        <v>9999</v>
      </c>
      <c r="E1386" s="371" t="str">
        <f t="shared" si="43"/>
        <v>11</v>
      </c>
      <c r="F1386" s="372" t="s">
        <v>2222</v>
      </c>
      <c r="G1386" s="368" t="s">
        <v>1956</v>
      </c>
      <c r="H1386" s="376"/>
      <c r="I1386" s="376"/>
      <c r="J1386" s="376"/>
      <c r="K1386" s="376"/>
      <c r="L1386" s="368" t="s">
        <v>666</v>
      </c>
      <c r="M1386" s="376"/>
      <c r="N1386" s="372" t="s">
        <v>537</v>
      </c>
      <c r="O1386" s="459"/>
    </row>
    <row r="1387" spans="1:15" s="218" customFormat="1" x14ac:dyDescent="0.2">
      <c r="A1387" s="368" t="str">
        <f>IF(OR(E1387="00",E1387=""),"",IF(OR(C1387="3011.10",C1387="3012.10",C1387="3013.10"),"05",IF(OR(C1387="3008.10",C1387="3008.11"),"00",IF(C1387="3003.10","07",IF(OR(G1387="DBFH",G1387="DBFH - BG"),"10",IF(G1387="Hochschule Dual","25",IF(ISERROR(FIND("BGJ",F1387)),IF(B1387&gt;=99500,VLOOKUP(B1387,Maske!$I$23:$J$79,2,FALSE),VLOOKUP($E1387,Maske!$I$19:$J$23,2,FALSE)),"06")))))))</f>
        <v>00</v>
      </c>
      <c r="B1387" s="369">
        <v>24121</v>
      </c>
      <c r="C1387" s="370" t="s">
        <v>1230</v>
      </c>
      <c r="D1387" s="371" t="str">
        <f t="shared" si="42"/>
        <v>9999</v>
      </c>
      <c r="E1387" s="371" t="str">
        <f t="shared" si="43"/>
        <v>12</v>
      </c>
      <c r="F1387" s="372" t="s">
        <v>2222</v>
      </c>
      <c r="G1387" s="368" t="s">
        <v>1956</v>
      </c>
      <c r="H1387" s="376"/>
      <c r="I1387" s="376"/>
      <c r="J1387" s="376"/>
      <c r="K1387" s="376"/>
      <c r="L1387" s="368" t="s">
        <v>666</v>
      </c>
      <c r="M1387" s="376"/>
      <c r="N1387" s="372" t="s">
        <v>537</v>
      </c>
      <c r="O1387" s="459"/>
    </row>
    <row r="1388" spans="1:15" s="218" customFormat="1" x14ac:dyDescent="0.2">
      <c r="A1388" s="214" t="str">
        <f>IF(OR(E1388="00",E1388=""),"",IF(OR(C1388="3011.10",C1388="3012.10",C1388="3013.10"),"05",IF(OR(C1388="3008.10",C1388="3008.11"),"00",IF(C1388="3003.10","07",IF(OR(G1388="DBFH",G1388="DBFH - BG"),"10",IF(G1388="Hochschule Dual","25",IF(ISERROR(FIND("BGJ",F1388)),IF(B1388&gt;=99500,VLOOKUP(B1388,Maske!$I$23:$J$79,2,FALSE),VLOOKUP($E1388,Maske!$I$19:$J$23,2,FALSE)),"06")))))))</f>
        <v>00</v>
      </c>
      <c r="B1388" s="210">
        <v>26710</v>
      </c>
      <c r="C1388" s="211" t="s">
        <v>525</v>
      </c>
      <c r="D1388" s="212" t="str">
        <f t="shared" si="42"/>
        <v>9999</v>
      </c>
      <c r="E1388" s="212" t="str">
        <f t="shared" si="43"/>
        <v>10</v>
      </c>
      <c r="F1388" s="213" t="s">
        <v>906</v>
      </c>
      <c r="G1388" s="214" t="s">
        <v>1956</v>
      </c>
      <c r="H1388" s="215"/>
      <c r="I1388" s="214"/>
      <c r="J1388" s="215"/>
      <c r="K1388" s="214"/>
      <c r="L1388" s="214" t="s">
        <v>666</v>
      </c>
      <c r="M1388" s="214"/>
      <c r="N1388" s="214" t="s">
        <v>537</v>
      </c>
      <c r="O1388" s="459"/>
    </row>
    <row r="1389" spans="1:15" s="218" customFormat="1" x14ac:dyDescent="0.2">
      <c r="A1389" s="214" t="str">
        <f>IF(OR(E1389="00",E1389=""),"",IF(OR(C1389="3011.10",C1389="3012.10",C1389="3013.10"),"05",IF(OR(C1389="3008.10",C1389="3008.11"),"00",IF(C1389="3003.10","07",IF(OR(G1389="DBFH",G1389="DBFH - BG"),"10",IF(G1389="Hochschule Dual","25",IF(ISERROR(FIND("BGJ",F1389)),IF(B1389&gt;=99500,VLOOKUP(B1389,Maske!$I$23:$J$79,2,FALSE),VLOOKUP($E1389,Maske!$I$19:$J$23,2,FALSE)),"06")))))))</f>
        <v>00</v>
      </c>
      <c r="B1389" s="210">
        <v>26710</v>
      </c>
      <c r="C1389" s="211" t="s">
        <v>1229</v>
      </c>
      <c r="D1389" s="212" t="str">
        <f t="shared" si="42"/>
        <v>9999</v>
      </c>
      <c r="E1389" s="212" t="str">
        <f t="shared" si="43"/>
        <v>11</v>
      </c>
      <c r="F1389" s="213" t="s">
        <v>906</v>
      </c>
      <c r="G1389" s="214" t="s">
        <v>1956</v>
      </c>
      <c r="H1389" s="215"/>
      <c r="I1389" s="214"/>
      <c r="J1389" s="215"/>
      <c r="K1389" s="214"/>
      <c r="L1389" s="214" t="s">
        <v>666</v>
      </c>
      <c r="M1389" s="214"/>
      <c r="N1389" s="214" t="s">
        <v>537</v>
      </c>
      <c r="O1389" s="459"/>
    </row>
    <row r="1390" spans="1:15" s="180" customFormat="1" ht="12" customHeight="1" x14ac:dyDescent="0.2">
      <c r="A1390" s="214" t="str">
        <f>IF(OR(E1390="00",E1390=""),"",IF(OR(C1390="3011.10",C1390="3012.10",C1390="3013.10"),"05",IF(OR(C1390="3008.10",C1390="3008.11"),"00",IF(C1390="3003.10","07",IF(OR(G1390="DBFH",G1390="DBFH - BG"),"10",IF(G1390="Hochschule Dual","25",IF(ISERROR(FIND("BGJ",F1390)),IF(B1390&gt;=99500,VLOOKUP(B1390,Maske!$I$23:$J$79,2,FALSE),VLOOKUP($E1390,Maske!$I$19:$J$23,2,FALSE)),"06")))))))</f>
        <v>00</v>
      </c>
      <c r="B1390" s="210">
        <v>26710</v>
      </c>
      <c r="C1390" s="211" t="s">
        <v>1230</v>
      </c>
      <c r="D1390" s="212" t="str">
        <f t="shared" si="42"/>
        <v>9999</v>
      </c>
      <c r="E1390" s="212" t="str">
        <f t="shared" si="43"/>
        <v>12</v>
      </c>
      <c r="F1390" s="213" t="s">
        <v>906</v>
      </c>
      <c r="G1390" s="214" t="s">
        <v>1956</v>
      </c>
      <c r="H1390" s="215"/>
      <c r="I1390" s="214"/>
      <c r="J1390" s="215"/>
      <c r="K1390" s="214"/>
      <c r="L1390" s="214" t="s">
        <v>666</v>
      </c>
      <c r="M1390" s="214"/>
      <c r="N1390" s="214" t="s">
        <v>537</v>
      </c>
      <c r="O1390" s="460"/>
    </row>
    <row r="1391" spans="1:15" s="217" customFormat="1" ht="13.15" customHeight="1" x14ac:dyDescent="0.2">
      <c r="A1391" s="214" t="str">
        <f>IF(OR(E1391="00",E1391=""),"",IF(OR(C1391="3011.10",C1391="3012.10",C1391="3013.10"),"05",IF(OR(C1391="3008.10",C1391="3008.11"),"00",IF(C1391="3003.10","07",IF(OR(G1391="DBFH",G1391="DBFH - BG"),"10",IF(G1391="Hochschule Dual","25",IF(ISERROR(FIND("BGJ",F1391)),IF(B1391&gt;=99500,VLOOKUP(B1391,Maske!$I$23:$J$79,2,FALSE),VLOOKUP($E1391,Maske!$I$19:$J$23,2,FALSE)),"06")))))))</f>
        <v>00</v>
      </c>
      <c r="B1391" s="210">
        <v>26710</v>
      </c>
      <c r="C1391" s="211" t="s">
        <v>1231</v>
      </c>
      <c r="D1391" s="212" t="str">
        <f t="shared" si="42"/>
        <v>9999</v>
      </c>
      <c r="E1391" s="212" t="str">
        <f t="shared" si="43"/>
        <v>13</v>
      </c>
      <c r="F1391" s="213" t="s">
        <v>906</v>
      </c>
      <c r="G1391" s="214" t="s">
        <v>1956</v>
      </c>
      <c r="H1391" s="215"/>
      <c r="I1391" s="214"/>
      <c r="J1391" s="215"/>
      <c r="K1391" s="214"/>
      <c r="L1391" s="214" t="s">
        <v>666</v>
      </c>
      <c r="M1391" s="214"/>
      <c r="N1391" s="214" t="s">
        <v>537</v>
      </c>
      <c r="O1391" s="459"/>
    </row>
    <row r="1392" spans="1:15" s="218" customFormat="1" ht="12.75" customHeight="1" x14ac:dyDescent="0.2">
      <c r="A1392" s="368" t="str">
        <f>IF(OR(E1392="00",E1392=""),"",IF(OR(C1392="3011.10",C1392="3012.10",C1392="3013.10"),"05",IF(OR(C1392="3008.10",C1392="3008.11"),"00",IF(C1392="3003.10","07",IF(OR(G1392="DBFH",G1392="DBFH - BG"),"10",IF(G1392="Hochschule Dual","25",IF(ISERROR(FIND("BGJ",F1392)),IF(B1392&gt;=99500,VLOOKUP(B1392,Maske!$I$23:$J$79,2,FALSE),VLOOKUP($E1392,Maske!$I$19:$J$23,2,FALSE)),"06")))))))</f>
        <v/>
      </c>
      <c r="B1392" s="369">
        <v>72401</v>
      </c>
      <c r="C1392" s="370" t="s">
        <v>468</v>
      </c>
      <c r="D1392" s="371" t="str">
        <f t="shared" si="42"/>
        <v>0000</v>
      </c>
      <c r="E1392" s="371" t="str">
        <f t="shared" si="43"/>
        <v>00</v>
      </c>
      <c r="F1392" s="372" t="s">
        <v>471</v>
      </c>
      <c r="G1392" s="368"/>
      <c r="H1392" s="368"/>
      <c r="I1392" s="368"/>
      <c r="J1392" s="373"/>
      <c r="K1392" s="368"/>
      <c r="L1392" s="368" t="s">
        <v>136</v>
      </c>
      <c r="M1392" s="368" t="s">
        <v>472</v>
      </c>
      <c r="N1392" s="368"/>
    </row>
    <row r="1393" spans="1:15" s="376" customFormat="1" x14ac:dyDescent="0.2">
      <c r="A1393" s="368" t="str">
        <f>IF(OR(E1393="00",E1393=""),"",IF(OR(C1393="3011.10",C1393="3012.10",C1393="3013.10"),"05",IF(OR(C1393="3008.10",C1393="3008.11"),"00",IF(C1393="3003.10","07",IF(OR(G1393="DBFH",G1393="DBFH - BG"),"10",IF(G1393="Hochschule Dual","25",IF(ISERROR(FIND("BGJ",F1393)),IF(B1393&gt;=99500,VLOOKUP(B1393,Maske!$I$23:$J$79,2,FALSE),VLOOKUP($E1393,Maske!$I$19:$J$23,2,FALSE)),"06")))))))</f>
        <v/>
      </c>
      <c r="B1393" s="369">
        <v>30931</v>
      </c>
      <c r="C1393" s="370" t="s">
        <v>468</v>
      </c>
      <c r="D1393" s="371" t="str">
        <f t="shared" si="42"/>
        <v>0000</v>
      </c>
      <c r="E1393" s="371" t="str">
        <f t="shared" si="43"/>
        <v>00</v>
      </c>
      <c r="F1393" s="372" t="s">
        <v>483</v>
      </c>
      <c r="G1393" s="368"/>
      <c r="H1393" s="368"/>
      <c r="I1393" s="368"/>
      <c r="J1393" s="373"/>
      <c r="K1393" s="368"/>
      <c r="L1393" s="368" t="s">
        <v>136</v>
      </c>
      <c r="M1393" s="368" t="s">
        <v>484</v>
      </c>
      <c r="N1393" s="368"/>
    </row>
    <row r="1394" spans="1:15" ht="12" customHeight="1" x14ac:dyDescent="0.2">
      <c r="A1394" s="368" t="str">
        <f>IF(OR(E1394="00",E1394=""),"",IF(OR(C1394="3011.10",C1394="3012.10",C1394="3013.10"),"05",IF(OR(C1394="3008.10",C1394="3008.11"),"00",IF(C1394="3003.10","07",IF(OR(G1394="DBFH",G1394="DBFH - BG"),"10",IF(G1394="Hochschule Dual","25",IF(ISERROR(FIND("BGJ",F1394)),IF(B1394&gt;=99500,VLOOKUP(B1394,Maske!$I$23:$J$79,2,FALSE),VLOOKUP($E1394,Maske!$I$19:$J$23,2,FALSE)),"06")))))))</f>
        <v/>
      </c>
      <c r="B1394" s="369">
        <v>50631</v>
      </c>
      <c r="C1394" s="370" t="s">
        <v>468</v>
      </c>
      <c r="D1394" s="371" t="str">
        <f t="shared" si="42"/>
        <v>0000</v>
      </c>
      <c r="E1394" s="371" t="str">
        <f t="shared" si="43"/>
        <v>00</v>
      </c>
      <c r="F1394" s="372" t="s">
        <v>485</v>
      </c>
      <c r="G1394" s="368"/>
      <c r="H1394" s="368"/>
      <c r="I1394" s="368"/>
      <c r="J1394" s="373"/>
      <c r="K1394" s="368"/>
      <c r="L1394" s="368" t="s">
        <v>136</v>
      </c>
      <c r="M1394" s="368" t="s">
        <v>486</v>
      </c>
      <c r="O1394" s="454"/>
    </row>
    <row r="1395" spans="1:15" s="376" customFormat="1" x14ac:dyDescent="0.2">
      <c r="A1395" s="368" t="str">
        <f>IF(OR(E1395="00",E1395=""),"",IF(OR(C1395="3011.10",C1395="3012.10",C1395="3013.10"),"05",IF(OR(C1395="3008.10",C1395="3008.11"),"00",IF(C1395="3003.10","07",IF(OR(G1395="DBFH",G1395="DBFH - BG"),"10",IF(G1395="Hochschule Dual","25",IF(ISERROR(FIND("BGJ",F1395)),IF(B1395&gt;=99500,VLOOKUP(B1395,Maske!$I$23:$J$79,2,FALSE),VLOOKUP($E1395,Maske!$I$19:$J$23,2,FALSE)),"06")))))))</f>
        <v/>
      </c>
      <c r="B1395" s="369">
        <v>51020</v>
      </c>
      <c r="C1395" s="370" t="s">
        <v>468</v>
      </c>
      <c r="D1395" s="371" t="str">
        <f t="shared" si="42"/>
        <v>0000</v>
      </c>
      <c r="E1395" s="371" t="str">
        <f t="shared" si="43"/>
        <v>00</v>
      </c>
      <c r="F1395" s="372" t="s">
        <v>489</v>
      </c>
      <c r="G1395" s="373"/>
      <c r="H1395" s="373"/>
      <c r="I1395" s="368"/>
      <c r="J1395" s="368"/>
      <c r="K1395" s="368"/>
      <c r="L1395" s="368" t="s">
        <v>136</v>
      </c>
      <c r="M1395" s="368" t="s">
        <v>490</v>
      </c>
      <c r="N1395" s="368"/>
    </row>
    <row r="1396" spans="1:15" s="218" customFormat="1" x14ac:dyDescent="0.2">
      <c r="A1396" s="368" t="str">
        <f>IF(OR(E1396="00",E1396=""),"",IF(OR(C1396="3011.10",C1396="3012.10",C1396="3013.10"),"05",IF(OR(C1396="3008.10",C1396="3008.11"),"00",IF(C1396="3003.10","07",IF(OR(G1396="DBFH",G1396="DBFH - BG"),"10",IF(G1396="Hochschule Dual","25",IF(ISERROR(FIND("BGJ",F1396)),IF(B1396&gt;=99500,VLOOKUP(B1396,Maske!$I$23:$J$79,2,FALSE),VLOOKUP($E1396,Maske!$I$19:$J$23,2,FALSE)),"06")))))))</f>
        <v/>
      </c>
      <c r="B1396" s="369">
        <v>37102</v>
      </c>
      <c r="C1396" s="370" t="s">
        <v>468</v>
      </c>
      <c r="D1396" s="371" t="str">
        <f t="shared" si="42"/>
        <v>0000</v>
      </c>
      <c r="E1396" s="371" t="str">
        <f t="shared" si="43"/>
        <v>00</v>
      </c>
      <c r="F1396" s="372" t="s">
        <v>1671</v>
      </c>
      <c r="G1396" s="368"/>
      <c r="H1396" s="368"/>
      <c r="I1396" s="368"/>
      <c r="J1396" s="373"/>
      <c r="K1396" s="368"/>
      <c r="L1396" s="368" t="s">
        <v>136</v>
      </c>
      <c r="M1396" s="368" t="s">
        <v>1094</v>
      </c>
      <c r="N1396" s="368" t="s">
        <v>1672</v>
      </c>
    </row>
    <row r="1397" spans="1:15" s="218" customFormat="1" x14ac:dyDescent="0.2">
      <c r="A1397" s="368" t="str">
        <f>IF(OR(E1397="00",E1397=""),"",IF(OR(C1397="3011.10",C1397="3012.10",C1397="3013.10"),"05",IF(OR(C1397="3008.10",C1397="3008.11"),"00",IF(C1397="3003.10","07",IF(OR(G1397="DBFH",G1397="DBFH - BG"),"10",IF(G1397="Hochschule Dual","25",IF(ISERROR(FIND("BGJ",F1397)),IF(B1397&gt;=99500,VLOOKUP(B1397,Maske!$I$23:$J$79,2,FALSE),VLOOKUP($E1397,Maske!$I$19:$J$23,2,FALSE)),"06")))))))</f>
        <v/>
      </c>
      <c r="B1397" s="369">
        <v>37302</v>
      </c>
      <c r="C1397" s="370" t="s">
        <v>468</v>
      </c>
      <c r="D1397" s="371" t="str">
        <f t="shared" si="42"/>
        <v>0000</v>
      </c>
      <c r="E1397" s="371" t="str">
        <f t="shared" si="43"/>
        <v>00</v>
      </c>
      <c r="F1397" s="372" t="s">
        <v>1067</v>
      </c>
      <c r="G1397" s="368"/>
      <c r="H1397" s="368"/>
      <c r="I1397" s="368"/>
      <c r="J1397" s="373"/>
      <c r="K1397" s="368"/>
      <c r="L1397" s="368" t="s">
        <v>136</v>
      </c>
      <c r="M1397" s="368" t="s">
        <v>521</v>
      </c>
      <c r="N1397" s="368" t="s">
        <v>1259</v>
      </c>
    </row>
    <row r="1398" spans="1:15" s="218" customFormat="1" x14ac:dyDescent="0.2">
      <c r="A1398" s="368" t="str">
        <f>IF(OR(E1398="00",E1398=""),"",IF(OR(C1398="3011.10",C1398="3012.10",C1398="3013.10"),"05",IF(OR(C1398="3008.10",C1398="3008.11"),"00",IF(C1398="3003.10","07",IF(OR(G1398="DBFH",G1398="DBFH - BG"),"10",IF(G1398="Hochschule Dual","25",IF(ISERROR(FIND("BGJ",F1398)),IF(B1398&gt;=99500,VLOOKUP(B1398,Maske!$I$23:$J$79,2,FALSE),VLOOKUP($E1398,Maske!$I$19:$J$23,2,FALSE)),"06")))))))</f>
        <v/>
      </c>
      <c r="B1398" s="369">
        <v>46502</v>
      </c>
      <c r="C1398" s="370" t="s">
        <v>468</v>
      </c>
      <c r="D1398" s="371" t="str">
        <f t="shared" si="42"/>
        <v>0000</v>
      </c>
      <c r="E1398" s="371" t="str">
        <f t="shared" si="43"/>
        <v>00</v>
      </c>
      <c r="F1398" s="372" t="s">
        <v>497</v>
      </c>
      <c r="G1398" s="368"/>
      <c r="H1398" s="368"/>
      <c r="I1398" s="368"/>
      <c r="J1398" s="368"/>
      <c r="K1398" s="368"/>
      <c r="L1398" s="368" t="s">
        <v>136</v>
      </c>
      <c r="M1398" s="368" t="s">
        <v>498</v>
      </c>
      <c r="N1398" s="368"/>
    </row>
    <row r="1399" spans="1:15" s="376" customFormat="1" x14ac:dyDescent="0.2">
      <c r="A1399" s="368" t="str">
        <f>IF(OR(E1399="00",E1399=""),"",IF(OR(C1399="3011.10",C1399="3012.10",C1399="3013.10"),"05",IF(OR(C1399="3008.10",C1399="3008.11"),"00",IF(C1399="3003.10","07",IF(OR(G1399="DBFH",G1399="DBFH - BG"),"10",IF(G1399="Hochschule Dual","25",IF(ISERROR(FIND("BGJ",F1399)),IF(B1399&gt;=99500,VLOOKUP(B1399,Maske!$I$23:$J$79,2,FALSE),VLOOKUP($E1399,Maske!$I$19:$J$23,2,FALSE)),"06")))))))</f>
        <v/>
      </c>
      <c r="B1399" s="369">
        <v>46501</v>
      </c>
      <c r="C1399" s="370" t="s">
        <v>468</v>
      </c>
      <c r="D1399" s="371" t="str">
        <f t="shared" si="42"/>
        <v>0000</v>
      </c>
      <c r="E1399" s="371" t="str">
        <f t="shared" si="43"/>
        <v>00</v>
      </c>
      <c r="F1399" s="372" t="s">
        <v>500</v>
      </c>
      <c r="G1399" s="368"/>
      <c r="H1399" s="368"/>
      <c r="I1399" s="368"/>
      <c r="J1399" s="368"/>
      <c r="K1399" s="368"/>
      <c r="L1399" s="368" t="s">
        <v>136</v>
      </c>
      <c r="M1399" s="368" t="s">
        <v>498</v>
      </c>
      <c r="N1399" s="368"/>
    </row>
    <row r="1400" spans="1:15" s="218" customFormat="1" x14ac:dyDescent="0.2">
      <c r="A1400" s="368" t="str">
        <f>IF(OR(E1400="00",E1400=""),"",IF(OR(C1400="3011.10",C1400="3012.10",C1400="3013.10"),"05",IF(OR(C1400="3008.10",C1400="3008.11"),"00",IF(C1400="3003.10","07",IF(OR(G1400="DBFH",G1400="DBFH - BG"),"10",IF(G1400="Hochschule Dual","25",IF(ISERROR(FIND("BGJ",F1400)),IF(B1400&gt;=99500,VLOOKUP(B1400,Maske!$I$23:$J$79,2,FALSE),VLOOKUP($E1400,Maske!$I$19:$J$23,2,FALSE)),"06")))))))</f>
        <v/>
      </c>
      <c r="B1400" s="369">
        <v>23111</v>
      </c>
      <c r="C1400" s="370" t="s">
        <v>468</v>
      </c>
      <c r="D1400" s="371" t="str">
        <f t="shared" si="42"/>
        <v>0000</v>
      </c>
      <c r="E1400" s="371" t="str">
        <f t="shared" si="43"/>
        <v>00</v>
      </c>
      <c r="F1400" s="372" t="s">
        <v>501</v>
      </c>
      <c r="G1400" s="373"/>
      <c r="H1400" s="373"/>
      <c r="I1400" s="368"/>
      <c r="J1400" s="373"/>
      <c r="K1400" s="368"/>
      <c r="L1400" s="368" t="s">
        <v>136</v>
      </c>
      <c r="M1400" s="368" t="s">
        <v>493</v>
      </c>
      <c r="N1400" s="368"/>
    </row>
    <row r="1401" spans="1:15" s="217" customFormat="1" ht="13.15" customHeight="1" x14ac:dyDescent="0.2">
      <c r="A1401" s="368" t="str">
        <f>IF(OR(E1401="00",E1401=""),"",IF(OR(C1401="3011.10",C1401="3012.10",C1401="3013.10"),"05",IF(OR(C1401="3008.10",C1401="3008.11"),"00",IF(C1401="3003.10","07",IF(OR(G1401="DBFH",G1401="DBFH - BG"),"10",IF(G1401="Hochschule Dual","25",IF(ISERROR(FIND("BGJ",F1401)),IF(B1401&gt;=99500,VLOOKUP(B1401,Maske!$I$23:$J$79,2,FALSE),VLOOKUP($E1401,Maske!$I$19:$J$23,2,FALSE)),"06")))))))</f>
        <v/>
      </c>
      <c r="B1401" s="369">
        <v>93401</v>
      </c>
      <c r="C1401" s="370" t="s">
        <v>468</v>
      </c>
      <c r="D1401" s="371" t="str">
        <f t="shared" si="42"/>
        <v>0000</v>
      </c>
      <c r="E1401" s="371" t="str">
        <f t="shared" si="43"/>
        <v>00</v>
      </c>
      <c r="F1401" s="372" t="s">
        <v>502</v>
      </c>
      <c r="G1401" s="376"/>
      <c r="H1401" s="376"/>
      <c r="I1401" s="376"/>
      <c r="J1401" s="376"/>
      <c r="K1401" s="376"/>
      <c r="L1401" s="368" t="s">
        <v>136</v>
      </c>
      <c r="M1401" s="372" t="s">
        <v>1093</v>
      </c>
      <c r="N1401" s="368"/>
      <c r="O1401" s="459"/>
    </row>
    <row r="1402" spans="1:15" s="217" customFormat="1" ht="12" customHeight="1" x14ac:dyDescent="0.2">
      <c r="A1402" s="368" t="str">
        <f>IF(OR(E1402="00",E1402=""),"",IF(OR(C1402="3011.10",C1402="3012.10",C1402="3013.10"),"05",IF(OR(C1402="3008.10",C1402="3008.11"),"00",IF(C1402="3003.10","07",IF(OR(G1402="DBFH",G1402="DBFH - BG"),"10",IF(G1402="Hochschule Dual","25",IF(ISERROR(FIND("BGJ",F1402)),IF(B1402&gt;=99500,VLOOKUP(B1402,Maske!$I$23:$J$79,2,FALSE),VLOOKUP($E1402,Maske!$I$19:$J$23,2,FALSE)),"06")))))))</f>
        <v/>
      </c>
      <c r="B1402" s="369">
        <v>30581</v>
      </c>
      <c r="C1402" s="370" t="s">
        <v>468</v>
      </c>
      <c r="D1402" s="371" t="str">
        <f t="shared" si="42"/>
        <v>0000</v>
      </c>
      <c r="E1402" s="371" t="str">
        <f t="shared" si="43"/>
        <v>00</v>
      </c>
      <c r="F1402" s="372" t="s">
        <v>1097</v>
      </c>
      <c r="G1402" s="373"/>
      <c r="H1402" s="373"/>
      <c r="I1402" s="368"/>
      <c r="J1402" s="373"/>
      <c r="K1402" s="368"/>
      <c r="L1402" s="368" t="s">
        <v>136</v>
      </c>
      <c r="M1402" s="368" t="s">
        <v>1098</v>
      </c>
      <c r="N1402" s="368"/>
      <c r="O1402" s="459"/>
    </row>
    <row r="1403" spans="1:15" s="180" customFormat="1" ht="13.15" customHeight="1" x14ac:dyDescent="0.2">
      <c r="A1403" s="368" t="str">
        <f>IF(OR(E1403="00",E1403=""),"",IF(OR(C1403="3011.10",C1403="3012.10",C1403="3013.10"),"05",IF(OR(C1403="3008.10",C1403="3008.11"),"00",IF(C1403="3003.10","07",IF(OR(G1403="DBFH",G1403="DBFH - BG"),"10",IF(G1403="Hochschule Dual","25",IF(ISERROR(FIND("BGJ",F1403)),IF(B1403&gt;=99500,VLOOKUP(B1403,Maske!$I$23:$J$79,2,FALSE),VLOOKUP($E1403,Maske!$I$19:$J$23,2,FALSE)),"06")))))))</f>
        <v/>
      </c>
      <c r="B1403" s="369">
        <v>31531</v>
      </c>
      <c r="C1403" s="370" t="s">
        <v>468</v>
      </c>
      <c r="D1403" s="371" t="str">
        <f t="shared" si="42"/>
        <v>0000</v>
      </c>
      <c r="E1403" s="371" t="str">
        <f t="shared" si="43"/>
        <v>00</v>
      </c>
      <c r="F1403" s="372" t="s">
        <v>1099</v>
      </c>
      <c r="G1403" s="368"/>
      <c r="H1403" s="368"/>
      <c r="I1403" s="368"/>
      <c r="J1403" s="368"/>
      <c r="K1403" s="368"/>
      <c r="L1403" s="368" t="s">
        <v>136</v>
      </c>
      <c r="M1403" s="368" t="s">
        <v>486</v>
      </c>
      <c r="N1403" s="368"/>
      <c r="O1403" s="460"/>
    </row>
    <row r="1404" spans="1:15" s="473" customFormat="1" ht="13.15" customHeight="1" x14ac:dyDescent="0.2">
      <c r="A1404" s="368" t="str">
        <f>IF(OR(E1404="00",E1404=""),"",IF(OR(C1404="3011.10",C1404="3012.10",C1404="3013.10"),"05",IF(OR(C1404="3008.10",C1404="3008.11"),"00",IF(C1404="3003.10","07",IF(OR(G1404="DBFH",G1404="DBFH - BG"),"10",IF(G1404="Hochschule Dual","25",IF(ISERROR(FIND("BGJ",F1404)),IF(B1404&gt;=99500,VLOOKUP(B1404,Maske!$I$23:$J$79,2,FALSE),VLOOKUP($E1404,Maske!$I$19:$J$23,2,FALSE)),"06")))))))</f>
        <v/>
      </c>
      <c r="B1404" s="369">
        <v>30511</v>
      </c>
      <c r="C1404" s="370" t="s">
        <v>468</v>
      </c>
      <c r="D1404" s="371" t="str">
        <f t="shared" si="42"/>
        <v>0000</v>
      </c>
      <c r="E1404" s="371" t="str">
        <f t="shared" si="43"/>
        <v>00</v>
      </c>
      <c r="F1404" s="372" t="s">
        <v>1100</v>
      </c>
      <c r="G1404" s="368"/>
      <c r="H1404" s="368"/>
      <c r="I1404" s="368"/>
      <c r="J1404" s="373"/>
      <c r="K1404" s="368"/>
      <c r="L1404" s="368" t="s">
        <v>136</v>
      </c>
      <c r="M1404" s="368" t="s">
        <v>1098</v>
      </c>
      <c r="N1404" s="368"/>
      <c r="O1404" s="472"/>
    </row>
    <row r="1405" spans="1:15" s="473" customFormat="1" ht="12" customHeight="1" x14ac:dyDescent="0.2">
      <c r="A1405" s="368" t="str">
        <f>IF(OR(E1405="00",E1405=""),"",IF(OR(C1405="3011.10",C1405="3012.10",C1405="3013.10"),"05",IF(OR(C1405="3008.10",C1405="3008.11"),"00",IF(C1405="3003.10","07",IF(OR(G1405="DBFH",G1405="DBFH - BG"),"10",IF(G1405="Hochschule Dual","25",IF(ISERROR(FIND("BGJ",F1405)),IF(B1405&gt;=99500,VLOOKUP(B1405,Maske!$I$23:$J$79,2,FALSE),VLOOKUP($E1405,Maske!$I$19:$J$23,2,FALSE)),"06")))))))</f>
        <v/>
      </c>
      <c r="B1405" s="369">
        <v>90202</v>
      </c>
      <c r="C1405" s="370" t="s">
        <v>468</v>
      </c>
      <c r="D1405" s="371" t="str">
        <f t="shared" si="42"/>
        <v>0000</v>
      </c>
      <c r="E1405" s="371" t="str">
        <f t="shared" si="43"/>
        <v>00</v>
      </c>
      <c r="F1405" s="372" t="s">
        <v>1101</v>
      </c>
      <c r="G1405" s="368"/>
      <c r="H1405" s="368"/>
      <c r="I1405" s="368"/>
      <c r="J1405" s="368"/>
      <c r="K1405" s="368"/>
      <c r="L1405" s="368" t="s">
        <v>136</v>
      </c>
      <c r="M1405" s="368" t="s">
        <v>1103</v>
      </c>
      <c r="N1405" s="368"/>
      <c r="O1405" s="472"/>
    </row>
    <row r="1406" spans="1:15" s="473" customFormat="1" ht="13.15" customHeight="1" x14ac:dyDescent="0.2">
      <c r="A1406" s="368" t="str">
        <f>IF(OR(E1406="00",E1406=""),"",IF(OR(C1406="3011.10",C1406="3012.10",C1406="3013.10"),"05",IF(OR(C1406="3008.10",C1406="3008.11"),"00",IF(C1406="3003.10","07",IF(OR(G1406="DBFH",G1406="DBFH - BG"),"10",IF(G1406="Hochschule Dual","25",IF(ISERROR(FIND("BGJ",F1406)),IF(B1406&gt;=99500,VLOOKUP(B1406,Maske!$I$23:$J$79,2,FALSE),VLOOKUP($E1406,Maske!$I$19:$J$23,2,FALSE)),"06")))))))</f>
        <v/>
      </c>
      <c r="B1406" s="369">
        <v>43512</v>
      </c>
      <c r="C1406" s="370" t="s">
        <v>468</v>
      </c>
      <c r="D1406" s="371" t="str">
        <f t="shared" si="42"/>
        <v>0000</v>
      </c>
      <c r="E1406" s="371" t="str">
        <f t="shared" si="43"/>
        <v>00</v>
      </c>
      <c r="F1406" s="372" t="s">
        <v>54</v>
      </c>
      <c r="G1406" s="373"/>
      <c r="H1406" s="373"/>
      <c r="I1406" s="368"/>
      <c r="J1406" s="373"/>
      <c r="K1406" s="368"/>
      <c r="L1406" s="368" t="s">
        <v>136</v>
      </c>
      <c r="M1406" s="368" t="s">
        <v>513</v>
      </c>
      <c r="N1406" s="368"/>
      <c r="O1406" s="472"/>
    </row>
    <row r="1407" spans="1:15" s="473" customFormat="1" ht="13.15" customHeight="1" x14ac:dyDescent="0.2">
      <c r="A1407" s="368" t="str">
        <f>IF(OR(E1407="00",E1407=""),"",IF(OR(C1407="3011.10",C1407="3012.10",C1407="3013.10"),"05",IF(OR(C1407="3008.10",C1407="3008.11"),"00",IF(C1407="3003.10","07",IF(OR(G1407="DBFH",G1407="DBFH - BG"),"10",IF(G1407="Hochschule Dual","25",IF(ISERROR(FIND("BGJ",F1407)),IF(B1407&gt;=99500,VLOOKUP(B1407,Maske!$I$23:$J$79,2,FALSE),VLOOKUP($E1407,Maske!$I$19:$J$23,2,FALSE)),"06")))))))</f>
        <v/>
      </c>
      <c r="B1407" s="369">
        <v>30521</v>
      </c>
      <c r="C1407" s="370" t="s">
        <v>468</v>
      </c>
      <c r="D1407" s="371" t="str">
        <f t="shared" si="42"/>
        <v>0000</v>
      </c>
      <c r="E1407" s="371" t="str">
        <f t="shared" si="43"/>
        <v>00</v>
      </c>
      <c r="F1407" s="372" t="s">
        <v>514</v>
      </c>
      <c r="G1407" s="373"/>
      <c r="H1407" s="373"/>
      <c r="I1407" s="368"/>
      <c r="J1407" s="373"/>
      <c r="K1407" s="368"/>
      <c r="L1407" s="368" t="s">
        <v>136</v>
      </c>
      <c r="M1407" s="368" t="s">
        <v>1098</v>
      </c>
      <c r="N1407" s="368"/>
      <c r="O1407" s="472"/>
    </row>
    <row r="1408" spans="1:15" ht="12" customHeight="1" x14ac:dyDescent="0.2">
      <c r="A1408" s="368" t="str">
        <f>IF(OR(E1408="00",E1408=""),"",IF(OR(C1408="3011.10",C1408="3012.10",C1408="3013.10"),"05",IF(OR(C1408="3008.10",C1408="3008.11"),"00",IF(C1408="3003.10","07",IF(OR(G1408="DBFH",G1408="DBFH - BG"),"10",IF(G1408="Hochschule Dual","25",IF(ISERROR(FIND("BGJ",F1408)),IF(B1408&gt;=99500,VLOOKUP(B1408,Maske!$I$23:$J$79,2,FALSE),VLOOKUP($E1408,Maske!$I$19:$J$23,2,FALSE)),"06")))))))</f>
        <v/>
      </c>
      <c r="B1408" s="369">
        <v>16101</v>
      </c>
      <c r="C1408" s="370" t="s">
        <v>468</v>
      </c>
      <c r="D1408" s="371" t="str">
        <f t="shared" si="42"/>
        <v>0000</v>
      </c>
      <c r="E1408" s="371" t="str">
        <f t="shared" si="43"/>
        <v>00</v>
      </c>
      <c r="F1408" s="372" t="s">
        <v>515</v>
      </c>
      <c r="G1408" s="373"/>
      <c r="H1408" s="373"/>
      <c r="I1408" s="368"/>
      <c r="J1408" s="373"/>
      <c r="K1408" s="368"/>
      <c r="L1408" s="368" t="s">
        <v>136</v>
      </c>
      <c r="M1408" s="368" t="s">
        <v>516</v>
      </c>
      <c r="N1408" s="368" t="s">
        <v>517</v>
      </c>
      <c r="O1408" s="454"/>
    </row>
    <row r="1409" spans="1:15" ht="12" customHeight="1" x14ac:dyDescent="0.2">
      <c r="A1409" s="368" t="str">
        <f>IF(OR(E1409="00",E1409=""),"",IF(OR(C1409="3011.10",C1409="3012.10",C1409="3013.10"),"05",IF(OR(C1409="3008.10",C1409="3008.11"),"00",IF(C1409="3003.10","07",IF(OR(G1409="DBFH",G1409="DBFH - BG"),"10",IF(G1409="Hochschule Dual","25",IF(ISERROR(FIND("BGJ",F1409)),IF(B1409&gt;=99500,VLOOKUP(B1409,Maske!$I$23:$J$79,2,FALSE),VLOOKUP($E1409,Maske!$I$19:$J$23,2,FALSE)),"06")))))))</f>
        <v/>
      </c>
      <c r="B1409" s="444">
        <v>6151</v>
      </c>
      <c r="C1409" s="370" t="s">
        <v>468</v>
      </c>
      <c r="D1409" s="371" t="str">
        <f t="shared" si="42"/>
        <v>0000</v>
      </c>
      <c r="E1409" s="371" t="str">
        <f t="shared" si="43"/>
        <v>00</v>
      </c>
      <c r="F1409" s="372" t="s">
        <v>1529</v>
      </c>
      <c r="G1409" s="368"/>
      <c r="H1409" s="368"/>
      <c r="I1409" s="368"/>
      <c r="J1409" s="373"/>
      <c r="K1409" s="368"/>
      <c r="L1409" s="368" t="s">
        <v>136</v>
      </c>
      <c r="M1409" s="368" t="s">
        <v>1592</v>
      </c>
      <c r="O1409" s="454"/>
    </row>
    <row r="1410" spans="1:15" s="180" customFormat="1" ht="12" customHeight="1" x14ac:dyDescent="0.2">
      <c r="A1410" s="368" t="str">
        <f>IF(OR(E1410="00",E1410=""),"",IF(OR(C1410="3011.10",C1410="3012.10",C1410="3013.10"),"05",IF(OR(C1410="3008.10",C1410="3008.11"),"00",IF(C1410="3003.10","07",IF(OR(G1410="DBFH",G1410="DBFH - BG"),"10",IF(G1410="Hochschule Dual","25",IF(ISERROR(FIND("BGJ",F1410)),IF(B1410&gt;=99500,VLOOKUP(B1410,Maske!$I$23:$J$79,2,FALSE),VLOOKUP($E1410,Maske!$I$19:$J$23,2,FALSE)),"06")))))))</f>
        <v/>
      </c>
      <c r="B1410" s="369">
        <v>30113</v>
      </c>
      <c r="C1410" s="370" t="s">
        <v>468</v>
      </c>
      <c r="D1410" s="371" t="str">
        <f t="shared" ref="D1410:D1473" si="44">LEFT(C1410,4)</f>
        <v>0000</v>
      </c>
      <c r="E1410" s="371" t="str">
        <f t="shared" ref="E1410:E1473" si="45">MID(C1410,6,2)</f>
        <v>00</v>
      </c>
      <c r="F1410" s="372" t="s">
        <v>519</v>
      </c>
      <c r="G1410" s="368"/>
      <c r="H1410" s="368"/>
      <c r="I1410" s="368"/>
      <c r="J1410" s="373"/>
      <c r="K1410" s="368"/>
      <c r="L1410" s="368" t="s">
        <v>136</v>
      </c>
      <c r="M1410" s="368" t="s">
        <v>520</v>
      </c>
      <c r="N1410" s="368"/>
      <c r="O1410" s="460"/>
    </row>
    <row r="1411" spans="1:15" s="180" customFormat="1" ht="12" customHeight="1" x14ac:dyDescent="0.2">
      <c r="A1411" s="368" t="str">
        <f>IF(OR(E1411="00",E1411=""),"",IF(OR(C1411="3011.10",C1411="3012.10",C1411="3013.10"),"05",IF(OR(C1411="3008.10",C1411="3008.11"),"00",IF(C1411="3003.10","07",IF(OR(G1411="DBFH",G1411="DBFH - BG"),"10",IF(G1411="Hochschule Dual","25",IF(ISERROR(FIND("BGJ",F1411)),IF(B1411&gt;=99500,VLOOKUP(B1411,Maske!$I$23:$J$79,2,FALSE),VLOOKUP($E1411,Maske!$I$19:$J$23,2,FALSE)),"06")))))))</f>
        <v/>
      </c>
      <c r="B1411" s="369">
        <v>70511</v>
      </c>
      <c r="C1411" s="370" t="s">
        <v>468</v>
      </c>
      <c r="D1411" s="371" t="str">
        <f t="shared" si="44"/>
        <v>0000</v>
      </c>
      <c r="E1411" s="371" t="str">
        <f t="shared" si="45"/>
        <v>00</v>
      </c>
      <c r="F1411" s="372" t="s">
        <v>931</v>
      </c>
      <c r="G1411" s="373"/>
      <c r="H1411" s="373"/>
      <c r="I1411" s="373"/>
      <c r="J1411" s="373"/>
      <c r="K1411" s="368"/>
      <c r="L1411" s="368" t="s">
        <v>136</v>
      </c>
      <c r="M1411" s="368" t="s">
        <v>897</v>
      </c>
      <c r="N1411" s="368"/>
      <c r="O1411" s="460"/>
    </row>
    <row r="1412" spans="1:15" s="180" customFormat="1" ht="12" customHeight="1" x14ac:dyDescent="0.2">
      <c r="A1412" s="368" t="str">
        <f>IF(OR(E1412="00",E1412=""),"",IF(OR(C1412="3011.10",C1412="3012.10",C1412="3013.10"),"05",IF(OR(C1412="3008.10",C1412="3008.11"),"00",IF(C1412="3003.10","07",IF(OR(G1412="DBFH",G1412="DBFH - BG"),"10",IF(G1412="Hochschule Dual","25",IF(ISERROR(FIND("BGJ",F1412)),IF(B1412&gt;=99500,VLOOKUP(B1412,Maske!$I$23:$J$79,2,FALSE),VLOOKUP($E1412,Maske!$I$19:$J$23,2,FALSE)),"06")))))))</f>
        <v/>
      </c>
      <c r="B1412" s="369">
        <v>13163</v>
      </c>
      <c r="C1412" s="370" t="s">
        <v>468</v>
      </c>
      <c r="D1412" s="371" t="str">
        <f t="shared" si="44"/>
        <v>0000</v>
      </c>
      <c r="E1412" s="371" t="str">
        <f t="shared" si="45"/>
        <v>00</v>
      </c>
      <c r="F1412" s="372" t="s">
        <v>522</v>
      </c>
      <c r="G1412" s="368"/>
      <c r="H1412" s="368"/>
      <c r="I1412" s="368"/>
      <c r="J1412" s="373"/>
      <c r="K1412" s="368"/>
      <c r="L1412" s="368" t="s">
        <v>136</v>
      </c>
      <c r="M1412" s="368" t="s">
        <v>523</v>
      </c>
      <c r="N1412" s="368"/>
      <c r="O1412" s="460"/>
    </row>
    <row r="1413" spans="1:15" s="217" customFormat="1" ht="12" customHeight="1" x14ac:dyDescent="0.2">
      <c r="A1413" s="368" t="str">
        <f>IF(OR(E1413="00",E1413=""),"",IF(OR(C1413="3011.10",C1413="3012.10",C1413="3013.10"),"05",IF(OR(C1413="3008.10",C1413="3008.11"),"00",IF(C1413="3003.10","07",IF(OR(G1413="DBFH",G1413="DBFH - BG"),"10",IF(G1413="Hochschule Dual","25",IF(ISERROR(FIND("BGJ",F1413)),IF(B1413&gt;=99500,VLOOKUP(B1413,Maske!$I$23:$J$79,2,FALSE),VLOOKUP($E1413,Maske!$I$19:$J$23,2,FALSE)),"06")))))))</f>
        <v/>
      </c>
      <c r="B1413" s="369">
        <v>46531</v>
      </c>
      <c r="C1413" s="370" t="s">
        <v>468</v>
      </c>
      <c r="D1413" s="371" t="str">
        <f t="shared" si="44"/>
        <v>0000</v>
      </c>
      <c r="E1413" s="371" t="str">
        <f t="shared" si="45"/>
        <v>00</v>
      </c>
      <c r="F1413" s="372" t="s">
        <v>524</v>
      </c>
      <c r="G1413" s="368"/>
      <c r="H1413" s="368"/>
      <c r="I1413" s="368"/>
      <c r="J1413" s="373"/>
      <c r="K1413" s="368"/>
      <c r="L1413" s="368" t="s">
        <v>136</v>
      </c>
      <c r="M1413" s="368" t="s">
        <v>898</v>
      </c>
      <c r="N1413" s="368"/>
      <c r="O1413" s="459"/>
    </row>
    <row r="1414" spans="1:15" s="217" customFormat="1" ht="12" customHeight="1" x14ac:dyDescent="0.2">
      <c r="A1414" s="55" t="str">
        <f>IF(OR(E1414="00",E1414=""),"",IF(OR(C1414="3011.10",C1414="3012.10",C1414="3013.10"),"05",IF(OR(C1414="3008.10",C1414="3008.11"),"00",IF(C1414="3003.10","07",IF(OR(G1414="DBFH",G1414="DBFH - BG"),"10",IF(G1414="Hochschule Dual","25",IF(ISERROR(FIND("BGJ",F1414)),IF(B1414&gt;=99500,VLOOKUP(B1414,Maske!$I$23:$J$79,2,FALSE),VLOOKUP($E1414,Maske!$I$19:$J$23,2,FALSE)),"06")))))))</f>
        <v>00</v>
      </c>
      <c r="B1414" s="35">
        <v>28304</v>
      </c>
      <c r="C1414" s="52" t="s">
        <v>2045</v>
      </c>
      <c r="D1414" s="53" t="str">
        <f t="shared" si="44"/>
        <v>0257</v>
      </c>
      <c r="E1414" s="53" t="str">
        <f t="shared" si="45"/>
        <v>10</v>
      </c>
      <c r="F1414" s="54" t="s">
        <v>1463</v>
      </c>
      <c r="G1414" s="179" t="s">
        <v>1951</v>
      </c>
      <c r="H1414" s="179"/>
      <c r="I1414" s="55"/>
      <c r="J1414" s="55">
        <v>12.7</v>
      </c>
      <c r="K1414" s="55">
        <v>6.7</v>
      </c>
      <c r="L1414" s="55" t="s">
        <v>136</v>
      </c>
      <c r="M1414" s="55"/>
      <c r="N1414" s="55" t="s">
        <v>1998</v>
      </c>
      <c r="O1414" s="459"/>
    </row>
    <row r="1415" spans="1:15" ht="12" customHeight="1" x14ac:dyDescent="0.2">
      <c r="A1415" s="55" t="str">
        <f>IF(OR(E1415="00",E1415=""),"",IF(OR(C1415="3011.10",C1415="3012.10",C1415="3013.10"),"05",IF(OR(C1415="3008.10",C1415="3008.11"),"00",IF(C1415="3003.10","07",IF(OR(G1415="DBFH",G1415="DBFH - BG"),"10",IF(G1415="Hochschule Dual","25",IF(ISERROR(FIND("BGJ",F1415)),IF(B1415&gt;=99500,VLOOKUP(B1415,Maske!$I$23:$J$79,2,FALSE),VLOOKUP($E1415,Maske!$I$19:$J$23,2,FALSE)),"06")))))))</f>
        <v>00</v>
      </c>
      <c r="B1415" s="35">
        <v>28306</v>
      </c>
      <c r="C1415" s="52" t="s">
        <v>2045</v>
      </c>
      <c r="D1415" s="53" t="str">
        <f t="shared" si="44"/>
        <v>0257</v>
      </c>
      <c r="E1415" s="53" t="str">
        <f t="shared" si="45"/>
        <v>10</v>
      </c>
      <c r="F1415" s="54" t="s">
        <v>1464</v>
      </c>
      <c r="G1415" s="179" t="s">
        <v>1951</v>
      </c>
      <c r="H1415" s="179"/>
      <c r="I1415" s="55"/>
      <c r="J1415" s="55">
        <v>12.7</v>
      </c>
      <c r="K1415" s="55">
        <v>6.7</v>
      </c>
      <c r="L1415" s="55" t="s">
        <v>136</v>
      </c>
      <c r="M1415" s="55"/>
      <c r="N1415" s="55" t="s">
        <v>1998</v>
      </c>
      <c r="O1415" s="454"/>
    </row>
    <row r="1416" spans="1:15" ht="12" customHeight="1" x14ac:dyDescent="0.2">
      <c r="A1416" s="55" t="str">
        <f>IF(OR(E1416="00",E1416=""),"",IF(OR(C1416="3011.10",C1416="3012.10",C1416="3013.10"),"05",IF(OR(C1416="3008.10",C1416="3008.11"),"00",IF(C1416="3003.10","07",IF(OR(G1416="DBFH",G1416="DBFH - BG"),"10",IF(G1416="Hochschule Dual","25",IF(ISERROR(FIND("BGJ",F1416)),IF(B1416&gt;=99500,VLOOKUP(B1416,Maske!$I$23:$J$79,2,FALSE),VLOOKUP($E1416,Maske!$I$19:$J$23,2,FALSE)),"06")))))))</f>
        <v>00</v>
      </c>
      <c r="B1416" s="35">
        <v>28302</v>
      </c>
      <c r="C1416" s="52" t="s">
        <v>2045</v>
      </c>
      <c r="D1416" s="53" t="str">
        <f t="shared" si="44"/>
        <v>0257</v>
      </c>
      <c r="E1416" s="53" t="str">
        <f t="shared" si="45"/>
        <v>10</v>
      </c>
      <c r="F1416" s="54" t="s">
        <v>1465</v>
      </c>
      <c r="G1416" s="179" t="s">
        <v>1951</v>
      </c>
      <c r="H1416" s="179"/>
      <c r="I1416" s="55"/>
      <c r="J1416" s="55">
        <v>12.7</v>
      </c>
      <c r="K1416" s="55">
        <v>6.7</v>
      </c>
      <c r="L1416" s="55" t="s">
        <v>136</v>
      </c>
      <c r="M1416" s="55"/>
      <c r="N1416" s="55" t="s">
        <v>1998</v>
      </c>
      <c r="O1416" s="454"/>
    </row>
    <row r="1417" spans="1:15" ht="13.15" customHeight="1" x14ac:dyDescent="0.2">
      <c r="A1417" s="368" t="str">
        <f>IF(OR(E1417="00",E1417=""),"",IF(OR(C1417="3011.10",C1417="3012.10",C1417="3013.10"),"05",IF(OR(C1417="3008.10",C1417="3008.11"),"00",IF(C1417="3003.10","07",IF(OR(G1417="DBFH",G1417="DBFH - BG"),"10",IF(G1417="Hochschule Dual","25",IF(ISERROR(FIND("BGJ",F1417)),IF(B1417&gt;=99500,VLOOKUP(B1417,Maske!$I$23:$J$79,2,FALSE),VLOOKUP($E1417,Maske!$I$19:$J$23,2,FALSE)),"06")))))))</f>
        <v>00</v>
      </c>
      <c r="B1417" s="369">
        <v>31633</v>
      </c>
      <c r="C1417" s="370" t="s">
        <v>1462</v>
      </c>
      <c r="D1417" s="371" t="str">
        <f t="shared" si="44"/>
        <v>0280</v>
      </c>
      <c r="E1417" s="371" t="str">
        <f t="shared" si="45"/>
        <v>10</v>
      </c>
      <c r="F1417" s="372" t="s">
        <v>1204</v>
      </c>
      <c r="G1417" s="368"/>
      <c r="H1417" s="368">
        <v>13</v>
      </c>
      <c r="I1417" s="368">
        <v>5</v>
      </c>
      <c r="J1417" s="368">
        <v>12.7</v>
      </c>
      <c r="K1417" s="368">
        <v>4.7</v>
      </c>
      <c r="L1417" s="368" t="s">
        <v>136</v>
      </c>
      <c r="M1417" s="368"/>
      <c r="N1417" s="368" t="s">
        <v>1319</v>
      </c>
      <c r="O1417" s="454"/>
    </row>
    <row r="1418" spans="1:15" ht="12" customHeight="1" x14ac:dyDescent="0.2">
      <c r="A1418" s="368" t="str">
        <f>IF(OR(E1418="00",E1418=""),"",IF(OR(C1418="3011.10",C1418="3012.10",C1418="3013.10"),"05",IF(OR(C1418="3008.10",C1418="3008.11"),"00",IF(C1418="3003.10","07",IF(OR(G1418="DBFH",G1418="DBFH - BG"),"10",IF(G1418="Hochschule Dual","25",IF(ISERROR(FIND("BGJ",F1418)),IF(B1418&gt;=99500,VLOOKUP(B1418,Maske!$I$23:$J$79,2,FALSE),VLOOKUP($E1418,Maske!$I$19:$J$23,2,FALSE)),"06")))))))</f>
        <v>00</v>
      </c>
      <c r="B1418" s="369">
        <v>28304</v>
      </c>
      <c r="C1418" s="445" t="s">
        <v>1462</v>
      </c>
      <c r="D1418" s="371" t="str">
        <f t="shared" si="44"/>
        <v>0280</v>
      </c>
      <c r="E1418" s="371" t="str">
        <f t="shared" si="45"/>
        <v>10</v>
      </c>
      <c r="F1418" s="372" t="s">
        <v>1463</v>
      </c>
      <c r="G1418" s="373"/>
      <c r="H1418" s="373">
        <v>13</v>
      </c>
      <c r="I1418" s="368">
        <v>5</v>
      </c>
      <c r="J1418" s="373">
        <v>12.7</v>
      </c>
      <c r="K1418" s="368">
        <v>4.7</v>
      </c>
      <c r="L1418" s="368" t="s">
        <v>136</v>
      </c>
      <c r="M1418" s="368"/>
      <c r="O1418" s="454"/>
    </row>
    <row r="1419" spans="1:15" ht="12" customHeight="1" x14ac:dyDescent="0.2">
      <c r="A1419" s="368" t="str">
        <f>IF(OR(E1419="00",E1419=""),"",IF(OR(C1419="3011.10",C1419="3012.10",C1419="3013.10"),"05",IF(OR(C1419="3008.10",C1419="3008.11"),"00",IF(C1419="3003.10","07",IF(OR(G1419="DBFH",G1419="DBFH - BG"),"10",IF(G1419="Hochschule Dual","25",IF(ISERROR(FIND("BGJ",F1419)),IF(B1419&gt;=99500,VLOOKUP(B1419,Maske!$I$23:$J$79,2,FALSE),VLOOKUP($E1419,Maske!$I$19:$J$23,2,FALSE)),"06")))))))</f>
        <v>00</v>
      </c>
      <c r="B1419" s="369">
        <v>28304</v>
      </c>
      <c r="C1419" s="445" t="s">
        <v>1499</v>
      </c>
      <c r="D1419" s="371" t="str">
        <f t="shared" si="44"/>
        <v>0280</v>
      </c>
      <c r="E1419" s="371" t="str">
        <f t="shared" si="45"/>
        <v>11</v>
      </c>
      <c r="F1419" s="375" t="s">
        <v>1463</v>
      </c>
      <c r="G1419" s="373"/>
      <c r="H1419" s="373">
        <v>13</v>
      </c>
      <c r="I1419" s="368">
        <v>4.5999999999999996</v>
      </c>
      <c r="J1419" s="373">
        <v>12.7</v>
      </c>
      <c r="K1419" s="368">
        <v>4.7</v>
      </c>
      <c r="L1419" s="368" t="s">
        <v>136</v>
      </c>
      <c r="M1419" s="368"/>
      <c r="O1419" s="454"/>
    </row>
    <row r="1420" spans="1:15" ht="12" customHeight="1" x14ac:dyDescent="0.2">
      <c r="A1420" s="368" t="str">
        <f>IF(OR(E1420="00",E1420=""),"",IF(OR(C1420="3011.10",C1420="3012.10",C1420="3013.10"),"05",IF(OR(C1420="3008.10",C1420="3008.11"),"00",IF(C1420="3003.10","07",IF(OR(G1420="DBFH",G1420="DBFH - BG"),"10",IF(G1420="Hochschule Dual","25",IF(ISERROR(FIND("BGJ",F1420)),IF(B1420&gt;=99500,VLOOKUP(B1420,Maske!$I$23:$J$79,2,FALSE),VLOOKUP($E1420,Maske!$I$19:$J$23,2,FALSE)),"06")))))))</f>
        <v>00</v>
      </c>
      <c r="B1420" s="369">
        <v>28306</v>
      </c>
      <c r="C1420" s="445" t="s">
        <v>1462</v>
      </c>
      <c r="D1420" s="371" t="str">
        <f t="shared" si="44"/>
        <v>0280</v>
      </c>
      <c r="E1420" s="371" t="str">
        <f t="shared" si="45"/>
        <v>10</v>
      </c>
      <c r="F1420" s="372" t="s">
        <v>1464</v>
      </c>
      <c r="G1420" s="373"/>
      <c r="H1420" s="373">
        <v>13</v>
      </c>
      <c r="I1420" s="368">
        <v>5</v>
      </c>
      <c r="J1420" s="373">
        <v>12.7</v>
      </c>
      <c r="K1420" s="368">
        <v>4.7</v>
      </c>
      <c r="L1420" s="368" t="s">
        <v>136</v>
      </c>
      <c r="M1420" s="368"/>
      <c r="O1420" s="454"/>
    </row>
    <row r="1421" spans="1:15" ht="12" customHeight="1" x14ac:dyDescent="0.2">
      <c r="A1421" s="368" t="str">
        <f>IF(OR(E1421="00",E1421=""),"",IF(OR(C1421="3011.10",C1421="3012.10",C1421="3013.10"),"05",IF(OR(C1421="3008.10",C1421="3008.11"),"00",IF(C1421="3003.10","07",IF(OR(G1421="DBFH",G1421="DBFH - BG"),"10",IF(G1421="Hochschule Dual","25",IF(ISERROR(FIND("BGJ",F1421)),IF(B1421&gt;=99500,VLOOKUP(B1421,Maske!$I$23:$J$79,2,FALSE),VLOOKUP($E1421,Maske!$I$19:$J$23,2,FALSE)),"06")))))))</f>
        <v>00</v>
      </c>
      <c r="B1421" s="369">
        <v>28306</v>
      </c>
      <c r="C1421" s="445" t="s">
        <v>1499</v>
      </c>
      <c r="D1421" s="371" t="str">
        <f t="shared" si="44"/>
        <v>0280</v>
      </c>
      <c r="E1421" s="371" t="str">
        <f t="shared" si="45"/>
        <v>11</v>
      </c>
      <c r="F1421" s="375" t="s">
        <v>1464</v>
      </c>
      <c r="G1421" s="373"/>
      <c r="H1421" s="373">
        <v>13</v>
      </c>
      <c r="I1421" s="368">
        <v>4.5999999999999996</v>
      </c>
      <c r="J1421" s="373">
        <v>12.7</v>
      </c>
      <c r="K1421" s="368">
        <v>4.7</v>
      </c>
      <c r="L1421" s="368" t="s">
        <v>136</v>
      </c>
      <c r="M1421" s="368"/>
      <c r="O1421" s="454"/>
    </row>
    <row r="1422" spans="1:15" ht="12" customHeight="1" x14ac:dyDescent="0.2">
      <c r="A1422" s="368" t="str">
        <f>IF(OR(E1422="00",E1422=""),"",IF(OR(C1422="3011.10",C1422="3012.10",C1422="3013.10"),"05",IF(OR(C1422="3008.10",C1422="3008.11"),"00",IF(C1422="3003.10","07",IF(OR(G1422="DBFH",G1422="DBFH - BG"),"10",IF(G1422="Hochschule Dual","25",IF(ISERROR(FIND("BGJ",F1422)),IF(B1422&gt;=99500,VLOOKUP(B1422,Maske!$I$23:$J$79,2,FALSE),VLOOKUP($E1422,Maske!$I$19:$J$23,2,FALSE)),"06")))))))</f>
        <v>00</v>
      </c>
      <c r="B1422" s="369">
        <v>28302</v>
      </c>
      <c r="C1422" s="445" t="s">
        <v>1462</v>
      </c>
      <c r="D1422" s="371" t="str">
        <f t="shared" si="44"/>
        <v>0280</v>
      </c>
      <c r="E1422" s="371" t="str">
        <f t="shared" si="45"/>
        <v>10</v>
      </c>
      <c r="F1422" s="372" t="s">
        <v>1465</v>
      </c>
      <c r="G1422" s="373"/>
      <c r="H1422" s="373">
        <v>13</v>
      </c>
      <c r="I1422" s="368">
        <v>5</v>
      </c>
      <c r="J1422" s="373">
        <v>12.7</v>
      </c>
      <c r="K1422" s="368">
        <v>4.7</v>
      </c>
      <c r="L1422" s="368" t="s">
        <v>136</v>
      </c>
      <c r="M1422" s="368"/>
      <c r="O1422" s="454"/>
    </row>
    <row r="1423" spans="1:15" ht="12" customHeight="1" x14ac:dyDescent="0.2">
      <c r="A1423" s="368" t="str">
        <f>IF(OR(E1423="00",E1423=""),"",IF(OR(C1423="3011.10",C1423="3012.10",C1423="3013.10"),"05",IF(OR(C1423="3008.10",C1423="3008.11"),"00",IF(C1423="3003.10","07",IF(OR(G1423="DBFH",G1423="DBFH - BG"),"10",IF(G1423="Hochschule Dual","25",IF(ISERROR(FIND("BGJ",F1423)),IF(B1423&gt;=99500,VLOOKUP(B1423,Maske!$I$23:$J$79,2,FALSE),VLOOKUP($E1423,Maske!$I$19:$J$23,2,FALSE)),"06")))))))</f>
        <v>00</v>
      </c>
      <c r="B1423" s="369">
        <v>28302</v>
      </c>
      <c r="C1423" s="445" t="s">
        <v>1499</v>
      </c>
      <c r="D1423" s="371" t="str">
        <f t="shared" si="44"/>
        <v>0280</v>
      </c>
      <c r="E1423" s="371" t="str">
        <f t="shared" si="45"/>
        <v>11</v>
      </c>
      <c r="F1423" s="375" t="s">
        <v>1465</v>
      </c>
      <c r="G1423" s="373"/>
      <c r="H1423" s="373">
        <v>13</v>
      </c>
      <c r="I1423" s="368">
        <v>4.5999999999999996</v>
      </c>
      <c r="J1423" s="373">
        <v>12.7</v>
      </c>
      <c r="K1423" s="368">
        <v>4.7</v>
      </c>
      <c r="L1423" s="368" t="s">
        <v>136</v>
      </c>
      <c r="M1423" s="368"/>
      <c r="O1423" s="454"/>
    </row>
    <row r="1424" spans="1:15" ht="12" customHeight="1" x14ac:dyDescent="0.2">
      <c r="A1424" s="368" t="str">
        <f>IF(OR(E1424="00",E1424=""),"",IF(OR(C1424="3011.10",C1424="3012.10",C1424="3013.10"),"05",IF(OR(C1424="3008.10",C1424="3008.11"),"00",IF(C1424="3003.10","07",IF(OR(G1424="DBFH",G1424="DBFH - BG"),"10",IF(G1424="Hochschule Dual","25",IF(ISERROR(FIND("BGJ",F1424)),IF(B1424&gt;=99500,VLOOKUP(B1424,Maske!$I$23:$J$79,2,FALSE),VLOOKUP($E1424,Maske!$I$19:$J$23,2,FALSE)),"06")))))))</f>
        <v>00</v>
      </c>
      <c r="B1424" s="369">
        <v>28302</v>
      </c>
      <c r="C1424" s="445" t="s">
        <v>115</v>
      </c>
      <c r="D1424" s="371" t="str">
        <f t="shared" si="44"/>
        <v>0280</v>
      </c>
      <c r="E1424" s="371" t="str">
        <f t="shared" si="45"/>
        <v>12</v>
      </c>
      <c r="F1424" s="375" t="s">
        <v>1465</v>
      </c>
      <c r="G1424" s="373"/>
      <c r="H1424" s="373">
        <v>9</v>
      </c>
      <c r="I1424" s="368">
        <v>3.4</v>
      </c>
      <c r="J1424" s="373">
        <v>12.7</v>
      </c>
      <c r="K1424" s="368">
        <v>4.7</v>
      </c>
      <c r="L1424" s="368" t="s">
        <v>136</v>
      </c>
      <c r="M1424" s="368"/>
      <c r="O1424" s="454"/>
    </row>
    <row r="1425" spans="1:15" ht="12" customHeight="1" x14ac:dyDescent="0.2">
      <c r="A1425" s="368" t="str">
        <f>IF(OR(E1425="00",E1425=""),"",IF(OR(C1425="3011.10",C1425="3012.10",C1425="3013.10"),"05",IF(OR(C1425="3008.10",C1425="3008.11"),"00",IF(C1425="3003.10","07",IF(OR(G1425="DBFH",G1425="DBFH - BG"),"10",IF(G1425="Hochschule Dual","25",IF(ISERROR(FIND("BGJ",F1425)),IF(B1425&gt;=99500,VLOOKUP(B1425,Maske!$I$23:$J$79,2,FALSE),VLOOKUP($E1425,Maske!$I$19:$J$23,2,FALSE)),"06")))))))</f>
        <v>00</v>
      </c>
      <c r="B1425" s="369">
        <v>28302</v>
      </c>
      <c r="C1425" s="445" t="s">
        <v>130</v>
      </c>
      <c r="D1425" s="371" t="str">
        <f t="shared" si="44"/>
        <v>0280</v>
      </c>
      <c r="E1425" s="371" t="str">
        <f t="shared" si="45"/>
        <v>13</v>
      </c>
      <c r="F1425" s="372" t="s">
        <v>1465</v>
      </c>
      <c r="G1425" s="373"/>
      <c r="H1425" s="373">
        <v>3.6</v>
      </c>
      <c r="I1425" s="368">
        <v>1.3</v>
      </c>
      <c r="J1425" s="373">
        <v>2.1</v>
      </c>
      <c r="K1425" s="368">
        <v>0.7</v>
      </c>
      <c r="L1425" s="368" t="s">
        <v>136</v>
      </c>
      <c r="M1425" s="368"/>
      <c r="O1425" s="454"/>
    </row>
    <row r="1426" spans="1:15" ht="12" customHeight="1" x14ac:dyDescent="0.2">
      <c r="A1426" s="368" t="str">
        <f>IF(OR(E1426="00",E1426=""),"",IF(OR(C1426="3011.10",C1426="3012.10",C1426="3013.10"),"05",IF(OR(C1426="3008.10",C1426="3008.11"),"00",IF(C1426="3003.10","07",IF(OR(G1426="DBFH",G1426="DBFH - BG"),"10",IF(G1426="Hochschule Dual","25",IF(ISERROR(FIND("BGJ",F1426)),IF(B1426&gt;=99500,VLOOKUP(B1426,Maske!$I$23:$J$79,2,FALSE),VLOOKUP($E1426,Maske!$I$19:$J$23,2,FALSE)),"06")))))))</f>
        <v>00</v>
      </c>
      <c r="B1426" s="369">
        <v>28306</v>
      </c>
      <c r="C1426" s="445" t="s">
        <v>116</v>
      </c>
      <c r="D1426" s="371" t="str">
        <f t="shared" si="44"/>
        <v>0281</v>
      </c>
      <c r="E1426" s="371" t="str">
        <f t="shared" si="45"/>
        <v>12</v>
      </c>
      <c r="F1426" s="375" t="s">
        <v>1464</v>
      </c>
      <c r="G1426" s="373"/>
      <c r="H1426" s="373">
        <v>9</v>
      </c>
      <c r="I1426" s="368">
        <v>3.4</v>
      </c>
      <c r="J1426" s="373">
        <v>12.7</v>
      </c>
      <c r="K1426" s="368">
        <v>4.7</v>
      </c>
      <c r="L1426" s="368" t="s">
        <v>136</v>
      </c>
      <c r="M1426" s="368"/>
      <c r="O1426" s="454"/>
    </row>
    <row r="1427" spans="1:15" ht="12" customHeight="1" x14ac:dyDescent="0.2">
      <c r="A1427" s="368" t="str">
        <f>IF(OR(E1427="00",E1427=""),"",IF(OR(C1427="3011.10",C1427="3012.10",C1427="3013.10"),"05",IF(OR(C1427="3008.10",C1427="3008.11"),"00",IF(C1427="3003.10","07",IF(OR(G1427="DBFH",G1427="DBFH - BG"),"10",IF(G1427="Hochschule Dual","25",IF(ISERROR(FIND("BGJ",F1427)),IF(B1427&gt;=99500,VLOOKUP(B1427,Maske!$I$23:$J$79,2,FALSE),VLOOKUP($E1427,Maske!$I$19:$J$23,2,FALSE)),"06")))))))</f>
        <v>00</v>
      </c>
      <c r="B1427" s="369">
        <v>28306</v>
      </c>
      <c r="C1427" s="445" t="s">
        <v>131</v>
      </c>
      <c r="D1427" s="371" t="str">
        <f t="shared" si="44"/>
        <v>0281</v>
      </c>
      <c r="E1427" s="371" t="str">
        <f t="shared" si="45"/>
        <v>13</v>
      </c>
      <c r="F1427" s="372" t="s">
        <v>1464</v>
      </c>
      <c r="G1427" s="373"/>
      <c r="H1427" s="373">
        <v>3.6</v>
      </c>
      <c r="I1427" s="368">
        <v>1.3</v>
      </c>
      <c r="J1427" s="373">
        <v>2.1</v>
      </c>
      <c r="K1427" s="368">
        <v>0.7</v>
      </c>
      <c r="L1427" s="368" t="s">
        <v>136</v>
      </c>
      <c r="M1427" s="368"/>
      <c r="O1427" s="454"/>
    </row>
    <row r="1428" spans="1:15" ht="12" customHeight="1" x14ac:dyDescent="0.2">
      <c r="A1428" s="368" t="str">
        <f>IF(OR(E1428="00",E1428=""),"",IF(OR(C1428="3011.10",C1428="3012.10",C1428="3013.10"),"05",IF(OR(C1428="3008.10",C1428="3008.11"),"00",IF(C1428="3003.10","07",IF(OR(G1428="DBFH",G1428="DBFH - BG"),"10",IF(G1428="Hochschule Dual","25",IF(ISERROR(FIND("BGJ",F1428)),IF(B1428&gt;=99500,VLOOKUP(B1428,Maske!$I$23:$J$79,2,FALSE),VLOOKUP($E1428,Maske!$I$19:$J$23,2,FALSE)),"06")))))))</f>
        <v>00</v>
      </c>
      <c r="B1428" s="369">
        <v>28304</v>
      </c>
      <c r="C1428" s="445" t="s">
        <v>117</v>
      </c>
      <c r="D1428" s="371" t="str">
        <f t="shared" si="44"/>
        <v>0282</v>
      </c>
      <c r="E1428" s="371" t="str">
        <f t="shared" si="45"/>
        <v>12</v>
      </c>
      <c r="F1428" s="375" t="s">
        <v>1463</v>
      </c>
      <c r="G1428" s="373"/>
      <c r="H1428" s="373">
        <v>9</v>
      </c>
      <c r="I1428" s="368">
        <v>3.4</v>
      </c>
      <c r="J1428" s="373">
        <v>12.7</v>
      </c>
      <c r="K1428" s="368">
        <v>4.7</v>
      </c>
      <c r="L1428" s="368" t="s">
        <v>136</v>
      </c>
      <c r="M1428" s="368"/>
      <c r="O1428" s="454"/>
    </row>
    <row r="1429" spans="1:15" ht="12" customHeight="1" x14ac:dyDescent="0.2">
      <c r="A1429" s="368" t="str">
        <f>IF(OR(E1429="00",E1429=""),"",IF(OR(C1429="3011.10",C1429="3012.10",C1429="3013.10"),"05",IF(OR(C1429="3008.10",C1429="3008.11"),"00",IF(C1429="3003.10","07",IF(OR(G1429="DBFH",G1429="DBFH - BG"),"10",IF(G1429="Hochschule Dual","25",IF(ISERROR(FIND("BGJ",F1429)),IF(B1429&gt;=99500,VLOOKUP(B1429,Maske!$I$23:$J$79,2,FALSE),VLOOKUP($E1429,Maske!$I$19:$J$23,2,FALSE)),"06")))))))</f>
        <v>00</v>
      </c>
      <c r="B1429" s="369">
        <v>28304</v>
      </c>
      <c r="C1429" s="445" t="s">
        <v>132</v>
      </c>
      <c r="D1429" s="371" t="str">
        <f t="shared" si="44"/>
        <v>0282</v>
      </c>
      <c r="E1429" s="371" t="str">
        <f t="shared" si="45"/>
        <v>13</v>
      </c>
      <c r="F1429" s="372" t="s">
        <v>1463</v>
      </c>
      <c r="G1429" s="373"/>
      <c r="H1429" s="373">
        <v>3.6</v>
      </c>
      <c r="I1429" s="368">
        <v>1.3</v>
      </c>
      <c r="J1429" s="373">
        <v>2.1</v>
      </c>
      <c r="K1429" s="368">
        <v>0.7</v>
      </c>
      <c r="L1429" s="368" t="s">
        <v>136</v>
      </c>
      <c r="M1429" s="368"/>
      <c r="O1429" s="454"/>
    </row>
    <row r="1430" spans="1:15" s="217" customFormat="1" ht="12" customHeight="1" x14ac:dyDescent="0.2">
      <c r="A1430" s="368" t="str">
        <f>IF(OR(E1430="00",E1430=""),"",IF(OR(C1430="3011.10",C1430="3012.10",C1430="3013.10"),"05",IF(OR(C1430="3008.10",C1430="3008.11"),"00",IF(C1430="3003.10","07",IF(OR(G1430="DBFH",G1430="DBFH - BG"),"10",IF(G1430="Hochschule Dual","25",IF(ISERROR(FIND("BGJ",F1430)),IF(B1430&gt;=99500,VLOOKUP(B1430,Maske!$I$23:$J$79,2,FALSE),VLOOKUP($E1430,Maske!$I$19:$J$23,2,FALSE)),"06")))))))</f>
        <v>00</v>
      </c>
      <c r="B1430" s="369">
        <v>28304</v>
      </c>
      <c r="C1430" s="445" t="s">
        <v>1065</v>
      </c>
      <c r="D1430" s="371" t="str">
        <f t="shared" si="44"/>
        <v>0283</v>
      </c>
      <c r="E1430" s="371" t="str">
        <f t="shared" si="45"/>
        <v>12</v>
      </c>
      <c r="F1430" s="375" t="s">
        <v>1463</v>
      </c>
      <c r="G1430" s="373"/>
      <c r="H1430" s="373">
        <v>9</v>
      </c>
      <c r="I1430" s="368">
        <v>3.4</v>
      </c>
      <c r="J1430" s="373">
        <v>12.7</v>
      </c>
      <c r="K1430" s="368">
        <v>4.7</v>
      </c>
      <c r="L1430" s="368" t="s">
        <v>136</v>
      </c>
      <c r="M1430" s="368"/>
      <c r="N1430" s="368" t="s">
        <v>1870</v>
      </c>
      <c r="O1430" s="459"/>
    </row>
    <row r="1431" spans="1:15" ht="12" customHeight="1" x14ac:dyDescent="0.2">
      <c r="A1431" s="368" t="str">
        <f>IF(OR(E1431="00",E1431=""),"",IF(OR(C1431="3011.10",C1431="3012.10",C1431="3013.10"),"05",IF(OR(C1431="3008.10",C1431="3008.11"),"00",IF(C1431="3003.10","07",IF(OR(G1431="DBFH",G1431="DBFH - BG"),"10",IF(G1431="Hochschule Dual","25",IF(ISERROR(FIND("BGJ",F1431)),IF(B1431&gt;=99500,VLOOKUP(B1431,Maske!$I$23:$J$79,2,FALSE),VLOOKUP($E1431,Maske!$I$19:$J$23,2,FALSE)),"06")))))))</f>
        <v>00</v>
      </c>
      <c r="B1431" s="369">
        <v>28304</v>
      </c>
      <c r="C1431" s="445" t="s">
        <v>1066</v>
      </c>
      <c r="D1431" s="371" t="str">
        <f t="shared" si="44"/>
        <v>0283</v>
      </c>
      <c r="E1431" s="371" t="str">
        <f t="shared" si="45"/>
        <v>13</v>
      </c>
      <c r="F1431" s="372" t="s">
        <v>1463</v>
      </c>
      <c r="G1431" s="373"/>
      <c r="H1431" s="373">
        <v>3.6</v>
      </c>
      <c r="I1431" s="368">
        <v>1.3</v>
      </c>
      <c r="J1431" s="373">
        <v>2.1</v>
      </c>
      <c r="K1431" s="368">
        <v>0.7</v>
      </c>
      <c r="L1431" s="368" t="s">
        <v>136</v>
      </c>
      <c r="M1431" s="368"/>
      <c r="N1431" s="368" t="s">
        <v>1870</v>
      </c>
      <c r="O1431" s="454"/>
    </row>
    <row r="1432" spans="1:15" s="217" customFormat="1" ht="12" customHeight="1" x14ac:dyDescent="0.2">
      <c r="A1432" s="368" t="str">
        <f>IF(OR(E1432="00",E1432=""),"",IF(OR(C1432="3011.10",C1432="3012.10",C1432="3013.10"),"05",IF(OR(C1432="3008.10",C1432="3008.11"),"00",IF(C1432="3003.10","07",IF(OR(G1432="DBFH",G1432="DBFH - BG"),"10",IF(G1432="Hochschule Dual","25",IF(ISERROR(FIND("BGJ",F1432)),IF(B1432&gt;=99500,VLOOKUP(B1432,Maske!$I$23:$J$79,2,FALSE),VLOOKUP($E1432,Maske!$I$19:$J$23,2,FALSE)),"06")))))))</f>
        <v>00</v>
      </c>
      <c r="B1432" s="369">
        <v>28306</v>
      </c>
      <c r="C1432" s="445" t="s">
        <v>1065</v>
      </c>
      <c r="D1432" s="371" t="str">
        <f t="shared" si="44"/>
        <v>0283</v>
      </c>
      <c r="E1432" s="371" t="str">
        <f t="shared" si="45"/>
        <v>12</v>
      </c>
      <c r="F1432" s="375" t="s">
        <v>1464</v>
      </c>
      <c r="G1432" s="373"/>
      <c r="H1432" s="373">
        <v>9</v>
      </c>
      <c r="I1432" s="368">
        <v>3.4</v>
      </c>
      <c r="J1432" s="373">
        <v>12.7</v>
      </c>
      <c r="K1432" s="368">
        <v>4.7</v>
      </c>
      <c r="L1432" s="368" t="s">
        <v>136</v>
      </c>
      <c r="M1432" s="368"/>
      <c r="N1432" s="368" t="s">
        <v>1870</v>
      </c>
      <c r="O1432" s="459"/>
    </row>
    <row r="1433" spans="1:15" s="217" customFormat="1" ht="12" customHeight="1" x14ac:dyDescent="0.2">
      <c r="A1433" s="368" t="str">
        <f>IF(OR(E1433="00",E1433=""),"",IF(OR(C1433="3011.10",C1433="3012.10",C1433="3013.10"),"05",IF(OR(C1433="3008.10",C1433="3008.11"),"00",IF(C1433="3003.10","07",IF(OR(G1433="DBFH",G1433="DBFH - BG"),"10",IF(G1433="Hochschule Dual","25",IF(ISERROR(FIND("BGJ",F1433)),IF(B1433&gt;=99500,VLOOKUP(B1433,Maske!$I$23:$J$79,2,FALSE),VLOOKUP($E1433,Maske!$I$19:$J$23,2,FALSE)),"06")))))))</f>
        <v>00</v>
      </c>
      <c r="B1433" s="369">
        <v>28306</v>
      </c>
      <c r="C1433" s="445" t="s">
        <v>1066</v>
      </c>
      <c r="D1433" s="371" t="str">
        <f t="shared" si="44"/>
        <v>0283</v>
      </c>
      <c r="E1433" s="371" t="str">
        <f t="shared" si="45"/>
        <v>13</v>
      </c>
      <c r="F1433" s="372" t="s">
        <v>1464</v>
      </c>
      <c r="G1433" s="373"/>
      <c r="H1433" s="373">
        <v>3.6</v>
      </c>
      <c r="I1433" s="368">
        <v>1.3</v>
      </c>
      <c r="J1433" s="373">
        <v>2.1</v>
      </c>
      <c r="K1433" s="368">
        <v>0.7</v>
      </c>
      <c r="L1433" s="368" t="s">
        <v>136</v>
      </c>
      <c r="M1433" s="368"/>
      <c r="N1433" s="368" t="s">
        <v>1870</v>
      </c>
      <c r="O1433" s="459"/>
    </row>
    <row r="1434" spans="1:15" ht="12" customHeight="1" x14ac:dyDescent="0.2">
      <c r="A1434" s="368" t="str">
        <f>IF(OR(E1434="00",E1434=""),"",IF(OR(C1434="3011.10",C1434="3012.10",C1434="3013.10"),"05",IF(OR(C1434="3008.10",C1434="3008.11"),"00",IF(C1434="3003.10","07",IF(OR(G1434="DBFH",G1434="DBFH - BG"),"10",IF(G1434="Hochschule Dual","25",IF(ISERROR(FIND("BGJ",F1434)),IF(B1434&gt;=99500,VLOOKUP(B1434,Maske!$I$23:$J$79,2,FALSE),VLOOKUP($E1434,Maske!$I$19:$J$23,2,FALSE)),"06")))))))</f>
        <v>00</v>
      </c>
      <c r="B1434" s="369">
        <v>28306</v>
      </c>
      <c r="C1434" s="445" t="s">
        <v>748</v>
      </c>
      <c r="D1434" s="371" t="str">
        <f t="shared" si="44"/>
        <v>0286</v>
      </c>
      <c r="E1434" s="371" t="str">
        <f t="shared" si="45"/>
        <v>12</v>
      </c>
      <c r="F1434" s="375" t="s">
        <v>1464</v>
      </c>
      <c r="G1434" s="368" t="s">
        <v>1951</v>
      </c>
      <c r="H1434" s="373">
        <v>9</v>
      </c>
      <c r="I1434" s="368">
        <v>5</v>
      </c>
      <c r="J1434" s="373">
        <v>12.7</v>
      </c>
      <c r="K1434" s="368">
        <v>8.1</v>
      </c>
      <c r="L1434" s="368" t="s">
        <v>136</v>
      </c>
      <c r="M1434" s="368"/>
      <c r="N1434" s="368" t="s">
        <v>1790</v>
      </c>
      <c r="O1434" s="454"/>
    </row>
    <row r="1435" spans="1:15" s="217" customFormat="1" ht="12" customHeight="1" x14ac:dyDescent="0.2">
      <c r="A1435" s="368" t="str">
        <f>IF(OR(E1435="00",E1435=""),"",IF(OR(C1435="3011.10",C1435="3012.10",C1435="3013.10"),"05",IF(OR(C1435="3008.10",C1435="3008.11"),"00",IF(C1435="3003.10","07",IF(OR(G1435="DBFH",G1435="DBFH - BG"),"10",IF(G1435="Hochschule Dual","25",IF(ISERROR(FIND("BGJ",F1435)),IF(B1435&gt;=99500,VLOOKUP(B1435,Maske!$I$23:$J$79,2,FALSE),VLOOKUP($E1435,Maske!$I$19:$J$23,2,FALSE)),"06")))))))</f>
        <v>00</v>
      </c>
      <c r="B1435" s="369">
        <v>28306</v>
      </c>
      <c r="C1435" s="445" t="s">
        <v>749</v>
      </c>
      <c r="D1435" s="371" t="str">
        <f t="shared" si="44"/>
        <v>0286</v>
      </c>
      <c r="E1435" s="371" t="str">
        <f t="shared" si="45"/>
        <v>13</v>
      </c>
      <c r="F1435" s="372" t="s">
        <v>1464</v>
      </c>
      <c r="G1435" s="368" t="s">
        <v>1951</v>
      </c>
      <c r="H1435" s="373">
        <v>3.6</v>
      </c>
      <c r="I1435" s="368">
        <v>1.6</v>
      </c>
      <c r="J1435" s="373">
        <v>2.1</v>
      </c>
      <c r="K1435" s="368">
        <v>1.3</v>
      </c>
      <c r="L1435" s="368" t="s">
        <v>136</v>
      </c>
      <c r="M1435" s="368"/>
      <c r="N1435" s="368" t="s">
        <v>1790</v>
      </c>
      <c r="O1435" s="454"/>
    </row>
    <row r="1436" spans="1:15" s="217" customFormat="1" ht="12" customHeight="1" x14ac:dyDescent="0.2">
      <c r="A1436" s="368" t="str">
        <f>IF(OR(E1436="00",E1436=""),"",IF(OR(C1436="3011.10",C1436="3012.10",C1436="3013.10"),"05",IF(OR(C1436="3008.10",C1436="3008.11"),"00",IF(C1436="3003.10","07",IF(OR(G1436="DBFH",G1436="DBFH - BG"),"10",IF(G1436="Hochschule Dual","25",IF(ISERROR(FIND("BGJ",F1436)),IF(B1436&gt;=99500,VLOOKUP(B1436,Maske!$I$23:$J$79,2,FALSE),VLOOKUP($E1436,Maske!$I$19:$J$23,2,FALSE)),"06")))))))</f>
        <v>00</v>
      </c>
      <c r="B1436" s="369">
        <v>28302</v>
      </c>
      <c r="C1436" s="445" t="s">
        <v>748</v>
      </c>
      <c r="D1436" s="371" t="str">
        <f t="shared" si="44"/>
        <v>0286</v>
      </c>
      <c r="E1436" s="371" t="str">
        <f t="shared" si="45"/>
        <v>12</v>
      </c>
      <c r="F1436" s="375" t="s">
        <v>1465</v>
      </c>
      <c r="G1436" s="368" t="s">
        <v>1951</v>
      </c>
      <c r="H1436" s="373">
        <v>9</v>
      </c>
      <c r="I1436" s="368">
        <v>5</v>
      </c>
      <c r="J1436" s="373">
        <v>12.7</v>
      </c>
      <c r="K1436" s="368">
        <v>8.1</v>
      </c>
      <c r="L1436" s="368" t="s">
        <v>136</v>
      </c>
      <c r="M1436" s="368"/>
      <c r="N1436" s="368" t="s">
        <v>1790</v>
      </c>
      <c r="O1436" s="459"/>
    </row>
    <row r="1437" spans="1:15" s="217" customFormat="1" ht="12" customHeight="1" x14ac:dyDescent="0.2">
      <c r="A1437" s="368" t="str">
        <f>IF(OR(E1437="00",E1437=""),"",IF(OR(C1437="3011.10",C1437="3012.10",C1437="3013.10"),"05",IF(OR(C1437="3008.10",C1437="3008.11"),"00",IF(C1437="3003.10","07",IF(OR(G1437="DBFH",G1437="DBFH - BG"),"10",IF(G1437="Hochschule Dual","25",IF(ISERROR(FIND("BGJ",F1437)),IF(B1437&gt;=99500,VLOOKUP(B1437,Maske!$I$23:$J$79,2,FALSE),VLOOKUP($E1437,Maske!$I$19:$J$23,2,FALSE)),"06")))))))</f>
        <v>00</v>
      </c>
      <c r="B1437" s="369">
        <v>28302</v>
      </c>
      <c r="C1437" s="445" t="s">
        <v>749</v>
      </c>
      <c r="D1437" s="371" t="str">
        <f t="shared" si="44"/>
        <v>0286</v>
      </c>
      <c r="E1437" s="371" t="str">
        <f t="shared" si="45"/>
        <v>13</v>
      </c>
      <c r="F1437" s="372" t="s">
        <v>1465</v>
      </c>
      <c r="G1437" s="368" t="s">
        <v>1951</v>
      </c>
      <c r="H1437" s="373">
        <v>3.6</v>
      </c>
      <c r="I1437" s="368">
        <v>1.6</v>
      </c>
      <c r="J1437" s="373">
        <v>2.1</v>
      </c>
      <c r="K1437" s="368">
        <v>1.3</v>
      </c>
      <c r="L1437" s="368" t="s">
        <v>136</v>
      </c>
      <c r="M1437" s="368"/>
      <c r="N1437" s="368" t="s">
        <v>1790</v>
      </c>
      <c r="O1437" s="459"/>
    </row>
    <row r="1438" spans="1:15" s="217" customFormat="1" ht="12" customHeight="1" x14ac:dyDescent="0.2">
      <c r="A1438" s="368" t="str">
        <f>IF(OR(E1438="00",E1438=""),"",IF(OR(C1438="3011.10",C1438="3012.10",C1438="3013.10"),"05",IF(OR(C1438="3008.10",C1438="3008.11"),"00",IF(C1438="3003.10","07",IF(OR(G1438="DBFH",G1438="DBFH - BG"),"10",IF(G1438="Hochschule Dual","25",IF(ISERROR(FIND("BGJ",F1438)),IF(B1438&gt;=99500,VLOOKUP(B1438,Maske!$I$23:$J$79,2,FALSE),VLOOKUP($E1438,Maske!$I$19:$J$23,2,FALSE)),"06")))))))</f>
        <v>00</v>
      </c>
      <c r="B1438" s="369">
        <v>50214</v>
      </c>
      <c r="C1438" s="445" t="s">
        <v>89</v>
      </c>
      <c r="D1438" s="371" t="str">
        <f t="shared" si="44"/>
        <v>0293</v>
      </c>
      <c r="E1438" s="371" t="str">
        <f t="shared" si="45"/>
        <v>10</v>
      </c>
      <c r="F1438" s="372" t="s">
        <v>90</v>
      </c>
      <c r="G1438" s="373"/>
      <c r="H1438" s="373"/>
      <c r="I1438" s="368"/>
      <c r="J1438" s="373">
        <v>12.7</v>
      </c>
      <c r="K1438" s="368">
        <v>3.8</v>
      </c>
      <c r="L1438" s="368" t="s">
        <v>136</v>
      </c>
      <c r="M1438" s="368" t="s">
        <v>1519</v>
      </c>
      <c r="N1438" s="368"/>
      <c r="O1438" s="459"/>
    </row>
    <row r="1439" spans="1:15" ht="12" customHeight="1" x14ac:dyDescent="0.2">
      <c r="A1439" s="368" t="str">
        <f>IF(OR(E1439="00",E1439=""),"",IF(OR(C1439="3011.10",C1439="3012.10",C1439="3013.10"),"05",IF(OR(C1439="3008.10",C1439="3008.11"),"00",IF(C1439="3003.10","07",IF(OR(G1439="DBFH",G1439="DBFH - BG"),"10",IF(G1439="Hochschule Dual","25",IF(ISERROR(FIND("BGJ",F1439)),IF(B1439&gt;=99500,VLOOKUP(B1439,Maske!$I$23:$J$79,2,FALSE),VLOOKUP($E1439,Maske!$I$19:$J$23,2,FALSE)),"06")))))))</f>
        <v>00</v>
      </c>
      <c r="B1439" s="369">
        <v>50214</v>
      </c>
      <c r="C1439" s="445" t="s">
        <v>94</v>
      </c>
      <c r="D1439" s="371" t="str">
        <f t="shared" si="44"/>
        <v>0293</v>
      </c>
      <c r="E1439" s="371" t="str">
        <f t="shared" si="45"/>
        <v>11</v>
      </c>
      <c r="F1439" s="372" t="s">
        <v>90</v>
      </c>
      <c r="G1439" s="373"/>
      <c r="H1439" s="373"/>
      <c r="I1439" s="368"/>
      <c r="J1439" s="373">
        <v>10.5</v>
      </c>
      <c r="K1439" s="368">
        <v>3</v>
      </c>
      <c r="L1439" s="368" t="s">
        <v>136</v>
      </c>
      <c r="M1439" s="368" t="s">
        <v>1519</v>
      </c>
      <c r="O1439" s="454"/>
    </row>
    <row r="1440" spans="1:15" s="217" customFormat="1" ht="12" customHeight="1" x14ac:dyDescent="0.2">
      <c r="A1440" s="368" t="str">
        <f>IF(OR(E1440="00",E1440=""),"",IF(OR(C1440="3011.10",C1440="3012.10",C1440="3013.10"),"05",IF(OR(C1440="3008.10",C1440="3008.11"),"00",IF(C1440="3003.10","07",IF(OR(G1440="DBFH",G1440="DBFH - BG"),"10",IF(G1440="Hochschule Dual","25",IF(ISERROR(FIND("BGJ",F1440)),IF(B1440&gt;=99500,VLOOKUP(B1440,Maske!$I$23:$J$79,2,FALSE),VLOOKUP($E1440,Maske!$I$19:$J$23,2,FALSE)),"06")))))))</f>
        <v>00</v>
      </c>
      <c r="B1440" s="369">
        <v>50214</v>
      </c>
      <c r="C1440" s="445" t="s">
        <v>1253</v>
      </c>
      <c r="D1440" s="371" t="str">
        <f t="shared" si="44"/>
        <v>0293</v>
      </c>
      <c r="E1440" s="371" t="str">
        <f t="shared" si="45"/>
        <v>12</v>
      </c>
      <c r="F1440" s="372" t="s">
        <v>90</v>
      </c>
      <c r="G1440" s="373"/>
      <c r="H1440" s="373"/>
      <c r="I1440" s="368"/>
      <c r="J1440" s="373">
        <v>10.5</v>
      </c>
      <c r="K1440" s="368">
        <v>4.3</v>
      </c>
      <c r="L1440" s="368" t="s">
        <v>136</v>
      </c>
      <c r="M1440" s="368" t="s">
        <v>1084</v>
      </c>
      <c r="N1440" s="368"/>
      <c r="O1440" s="454"/>
    </row>
    <row r="1441" spans="1:15" ht="12" customHeight="1" x14ac:dyDescent="0.2">
      <c r="A1441" s="368" t="str">
        <f>IF(OR(E1441="00",E1441=""),"",IF(OR(C1441="3011.10",C1441="3012.10",C1441="3013.10"),"05",IF(OR(C1441="3008.10",C1441="3008.11"),"00",IF(C1441="3003.10","07",IF(OR(G1441="DBFH",G1441="DBFH - BG"),"10",IF(G1441="Hochschule Dual","25",IF(ISERROR(FIND("BGJ",F1441)),IF(B1441&gt;=99500,VLOOKUP(B1441,Maske!$I$23:$J$79,2,FALSE),VLOOKUP($E1441,Maske!$I$19:$J$23,2,FALSE)),"06")))))))</f>
        <v>00</v>
      </c>
      <c r="B1441" s="369">
        <v>50214</v>
      </c>
      <c r="C1441" s="445" t="s">
        <v>799</v>
      </c>
      <c r="D1441" s="371" t="str">
        <f t="shared" si="44"/>
        <v>0293</v>
      </c>
      <c r="E1441" s="371" t="str">
        <f t="shared" si="45"/>
        <v>13</v>
      </c>
      <c r="F1441" s="372" t="s">
        <v>90</v>
      </c>
      <c r="G1441" s="373"/>
      <c r="H1441" s="373"/>
      <c r="I1441" s="368"/>
      <c r="J1441" s="373">
        <v>4.2</v>
      </c>
      <c r="K1441" s="368">
        <v>1.7</v>
      </c>
      <c r="L1441" s="368" t="s">
        <v>136</v>
      </c>
      <c r="M1441" s="368" t="s">
        <v>1084</v>
      </c>
      <c r="O1441" s="454"/>
    </row>
    <row r="1442" spans="1:15" ht="12" customHeight="1" x14ac:dyDescent="0.2">
      <c r="A1442" s="368" t="str">
        <f>IF(OR(E1442="00",E1442=""),"",IF(OR(C1442="3011.10",C1442="3012.10",C1442="3013.10"),"05",IF(OR(C1442="3008.10",C1442="3008.11"),"00",IF(C1442="3003.10","07",IF(OR(G1442="DBFH",G1442="DBFH - BG"),"10",IF(G1442="Hochschule Dual","25",IF(ISERROR(FIND("BGJ",F1442)),IF(B1442&gt;=99500,VLOOKUP(B1442,Maske!$I$23:$J$79,2,FALSE),VLOOKUP($E1442,Maske!$I$19:$J$23,2,FALSE)),"06")))))))</f>
        <v>00</v>
      </c>
      <c r="B1442" s="369">
        <v>50215</v>
      </c>
      <c r="C1442" s="445" t="s">
        <v>89</v>
      </c>
      <c r="D1442" s="371" t="str">
        <f t="shared" si="44"/>
        <v>0293</v>
      </c>
      <c r="E1442" s="371" t="str">
        <f t="shared" si="45"/>
        <v>10</v>
      </c>
      <c r="F1442" s="372" t="s">
        <v>93</v>
      </c>
      <c r="G1442" s="373"/>
      <c r="H1442" s="373"/>
      <c r="I1442" s="368"/>
      <c r="J1442" s="373">
        <v>12.7</v>
      </c>
      <c r="K1442" s="368">
        <v>3.8</v>
      </c>
      <c r="L1442" s="368" t="s">
        <v>136</v>
      </c>
      <c r="M1442" s="368" t="s">
        <v>1519</v>
      </c>
      <c r="O1442" s="454"/>
    </row>
    <row r="1443" spans="1:15" ht="12" customHeight="1" x14ac:dyDescent="0.2">
      <c r="A1443" s="368" t="str">
        <f>IF(OR(E1443="00",E1443=""),"",IF(OR(C1443="3011.10",C1443="3012.10",C1443="3013.10"),"05",IF(OR(C1443="3008.10",C1443="3008.11"),"00",IF(C1443="3003.10","07",IF(OR(G1443="DBFH",G1443="DBFH - BG"),"10",IF(G1443="Hochschule Dual","25",IF(ISERROR(FIND("BGJ",F1443)),IF(B1443&gt;=99500,VLOOKUP(B1443,Maske!$I$23:$J$79,2,FALSE),VLOOKUP($E1443,Maske!$I$19:$J$23,2,FALSE)),"06")))))))</f>
        <v>00</v>
      </c>
      <c r="B1443" s="369">
        <v>50215</v>
      </c>
      <c r="C1443" s="445" t="s">
        <v>94</v>
      </c>
      <c r="D1443" s="371" t="str">
        <f t="shared" si="44"/>
        <v>0293</v>
      </c>
      <c r="E1443" s="371" t="str">
        <f t="shared" si="45"/>
        <v>11</v>
      </c>
      <c r="F1443" s="372" t="s">
        <v>93</v>
      </c>
      <c r="G1443" s="373"/>
      <c r="H1443" s="373"/>
      <c r="I1443" s="368"/>
      <c r="J1443" s="373">
        <v>10.5</v>
      </c>
      <c r="K1443" s="368">
        <v>3</v>
      </c>
      <c r="L1443" s="368" t="s">
        <v>136</v>
      </c>
      <c r="M1443" s="368" t="s">
        <v>1519</v>
      </c>
      <c r="O1443" s="454"/>
    </row>
    <row r="1444" spans="1:15" s="217" customFormat="1" ht="12" customHeight="1" x14ac:dyDescent="0.2">
      <c r="A1444" s="368" t="str">
        <f>IF(OR(E1444="00",E1444=""),"",IF(OR(C1444="3011.10",C1444="3012.10",C1444="3013.10"),"05",IF(OR(C1444="3008.10",C1444="3008.11"),"00",IF(C1444="3003.10","07",IF(OR(G1444="DBFH",G1444="DBFH - BG"),"10",IF(G1444="Hochschule Dual","25",IF(ISERROR(FIND("BGJ",F1444)),IF(B1444&gt;=99500,VLOOKUP(B1444,Maske!$I$23:$J$79,2,FALSE),VLOOKUP($E1444,Maske!$I$19:$J$23,2,FALSE)),"06")))))))</f>
        <v>00</v>
      </c>
      <c r="B1444" s="369">
        <v>50216</v>
      </c>
      <c r="C1444" s="445" t="s">
        <v>89</v>
      </c>
      <c r="D1444" s="371" t="str">
        <f t="shared" si="44"/>
        <v>0293</v>
      </c>
      <c r="E1444" s="371" t="str">
        <f t="shared" si="45"/>
        <v>10</v>
      </c>
      <c r="F1444" s="372" t="s">
        <v>2231</v>
      </c>
      <c r="G1444" s="373"/>
      <c r="H1444" s="373"/>
      <c r="I1444" s="368"/>
      <c r="J1444" s="373">
        <v>12.7</v>
      </c>
      <c r="K1444" s="368">
        <v>3.8</v>
      </c>
      <c r="L1444" s="368" t="s">
        <v>136</v>
      </c>
      <c r="M1444" s="368" t="s">
        <v>1519</v>
      </c>
      <c r="N1444" s="368"/>
      <c r="O1444" s="459"/>
    </row>
    <row r="1445" spans="1:15" ht="12" customHeight="1" x14ac:dyDescent="0.2">
      <c r="A1445" s="368" t="str">
        <f>IF(OR(E1445="00",E1445=""),"",IF(OR(C1445="3011.10",C1445="3012.10",C1445="3013.10"),"05",IF(OR(C1445="3008.10",C1445="3008.11"),"00",IF(C1445="3003.10","07",IF(OR(G1445="DBFH",G1445="DBFH - BG"),"10",IF(G1445="Hochschule Dual","25",IF(ISERROR(FIND("BGJ",F1445)),IF(B1445&gt;=99500,VLOOKUP(B1445,Maske!$I$23:$J$79,2,FALSE),VLOOKUP($E1445,Maske!$I$19:$J$23,2,FALSE)),"06")))))))</f>
        <v>00</v>
      </c>
      <c r="B1445" s="369">
        <v>50216</v>
      </c>
      <c r="C1445" s="445" t="s">
        <v>94</v>
      </c>
      <c r="D1445" s="371" t="str">
        <f t="shared" si="44"/>
        <v>0293</v>
      </c>
      <c r="E1445" s="371" t="str">
        <f t="shared" si="45"/>
        <v>11</v>
      </c>
      <c r="F1445" s="372" t="s">
        <v>2231</v>
      </c>
      <c r="G1445" s="373"/>
      <c r="H1445" s="373"/>
      <c r="I1445" s="368"/>
      <c r="J1445" s="373">
        <v>10.5</v>
      </c>
      <c r="K1445" s="368">
        <v>3</v>
      </c>
      <c r="L1445" s="368" t="s">
        <v>136</v>
      </c>
      <c r="M1445" s="368" t="s">
        <v>1519</v>
      </c>
      <c r="O1445" s="454"/>
    </row>
    <row r="1446" spans="1:15" ht="13.15" customHeight="1" x14ac:dyDescent="0.2">
      <c r="A1446" s="368" t="str">
        <f>IF(OR(E1446="00",E1446=""),"",IF(OR(C1446="3011.10",C1446="3012.10",C1446="3013.10"),"05",IF(OR(C1446="3008.10",C1446="3008.11"),"00",IF(C1446="3003.10","07",IF(OR(G1446="DBFH",G1446="DBFH - BG"),"10",IF(G1446="Hochschule Dual","25",IF(ISERROR(FIND("BGJ",F1446)),IF(B1446&gt;=99500,VLOOKUP(B1446,Maske!$I$23:$J$79,2,FALSE),VLOOKUP($E1446,Maske!$I$19:$J$23,2,FALSE)),"06")))))))</f>
        <v>00</v>
      </c>
      <c r="B1446" s="369">
        <v>50215</v>
      </c>
      <c r="C1446" s="445" t="s">
        <v>1254</v>
      </c>
      <c r="D1446" s="371" t="str">
        <f t="shared" si="44"/>
        <v>0294</v>
      </c>
      <c r="E1446" s="371" t="str">
        <f t="shared" si="45"/>
        <v>12</v>
      </c>
      <c r="F1446" s="372" t="s">
        <v>93</v>
      </c>
      <c r="G1446" s="373"/>
      <c r="H1446" s="373"/>
      <c r="I1446" s="368"/>
      <c r="J1446" s="373">
        <v>10.5</v>
      </c>
      <c r="K1446" s="368">
        <v>4.3</v>
      </c>
      <c r="L1446" s="368" t="s">
        <v>136</v>
      </c>
      <c r="M1446" s="368" t="s">
        <v>1518</v>
      </c>
      <c r="O1446" s="454"/>
    </row>
    <row r="1447" spans="1:15" s="217" customFormat="1" ht="12" customHeight="1" x14ac:dyDescent="0.2">
      <c r="A1447" s="368" t="str">
        <f>IF(OR(E1447="00",E1447=""),"",IF(OR(C1447="3011.10",C1447="3012.10",C1447="3013.10"),"05",IF(OR(C1447="3008.10",C1447="3008.11"),"00",IF(C1447="3003.10","07",IF(OR(G1447="DBFH",G1447="DBFH - BG"),"10",IF(G1447="Hochschule Dual","25",IF(ISERROR(FIND("BGJ",F1447)),IF(B1447&gt;=99500,VLOOKUP(B1447,Maske!$I$23:$J$79,2,FALSE),VLOOKUP($E1447,Maske!$I$19:$J$23,2,FALSE)),"06")))))))</f>
        <v>00</v>
      </c>
      <c r="B1447" s="369">
        <v>50215</v>
      </c>
      <c r="C1447" s="445" t="s">
        <v>800</v>
      </c>
      <c r="D1447" s="371" t="str">
        <f t="shared" si="44"/>
        <v>0294</v>
      </c>
      <c r="E1447" s="371" t="str">
        <f t="shared" si="45"/>
        <v>13</v>
      </c>
      <c r="F1447" s="372" t="s">
        <v>93</v>
      </c>
      <c r="G1447" s="373"/>
      <c r="H1447" s="373"/>
      <c r="I1447" s="368"/>
      <c r="J1447" s="373">
        <v>4.2</v>
      </c>
      <c r="K1447" s="368">
        <v>1.7</v>
      </c>
      <c r="L1447" s="368" t="s">
        <v>136</v>
      </c>
      <c r="M1447" s="368" t="s">
        <v>1518</v>
      </c>
      <c r="N1447" s="368"/>
      <c r="O1447" s="459"/>
    </row>
    <row r="1448" spans="1:15" s="217" customFormat="1" ht="13.15" customHeight="1" x14ac:dyDescent="0.2">
      <c r="A1448" s="368" t="str">
        <f>IF(OR(E1448="00",E1448=""),"",IF(OR(C1448="3011.10",C1448="3012.10",C1448="3013.10"),"05",IF(OR(C1448="3008.10",C1448="3008.11"),"00",IF(C1448="3003.10","07",IF(OR(G1448="DBFH",G1448="DBFH - BG"),"10",IF(G1448="Hochschule Dual","25",IF(ISERROR(FIND("BGJ",F1448)),IF(B1448&gt;=99500,VLOOKUP(B1448,Maske!$I$23:$J$79,2,FALSE),VLOOKUP($E1448,Maske!$I$19:$J$23,2,FALSE)),"06")))))))</f>
        <v>00</v>
      </c>
      <c r="B1448" s="369">
        <v>50216</v>
      </c>
      <c r="C1448" s="445" t="s">
        <v>1255</v>
      </c>
      <c r="D1448" s="371" t="str">
        <f t="shared" si="44"/>
        <v>0295</v>
      </c>
      <c r="E1448" s="371" t="str">
        <f t="shared" si="45"/>
        <v>12</v>
      </c>
      <c r="F1448" s="372" t="s">
        <v>2231</v>
      </c>
      <c r="G1448" s="373"/>
      <c r="H1448" s="373"/>
      <c r="I1448" s="368"/>
      <c r="J1448" s="373">
        <v>10.5</v>
      </c>
      <c r="K1448" s="368">
        <v>4.3</v>
      </c>
      <c r="L1448" s="368" t="s">
        <v>136</v>
      </c>
      <c r="M1448" s="368" t="s">
        <v>1256</v>
      </c>
      <c r="N1448" s="368"/>
      <c r="O1448" s="459"/>
    </row>
    <row r="1449" spans="1:15" s="217" customFormat="1" ht="13.15" customHeight="1" x14ac:dyDescent="0.2">
      <c r="A1449" s="368" t="str">
        <f>IF(OR(E1449="00",E1449=""),"",IF(OR(C1449="3011.10",C1449="3012.10",C1449="3013.10"),"05",IF(OR(C1449="3008.10",C1449="3008.11"),"00",IF(C1449="3003.10","07",IF(OR(G1449="DBFH",G1449="DBFH - BG"),"10",IF(G1449="Hochschule Dual","25",IF(ISERROR(FIND("BGJ",F1449)),IF(B1449&gt;=99500,VLOOKUP(B1449,Maske!$I$23:$J$79,2,FALSE),VLOOKUP($E1449,Maske!$I$19:$J$23,2,FALSE)),"06")))))))</f>
        <v>00</v>
      </c>
      <c r="B1449" s="369">
        <v>50216</v>
      </c>
      <c r="C1449" s="445" t="s">
        <v>801</v>
      </c>
      <c r="D1449" s="371" t="str">
        <f t="shared" si="44"/>
        <v>0295</v>
      </c>
      <c r="E1449" s="371" t="str">
        <f t="shared" si="45"/>
        <v>13</v>
      </c>
      <c r="F1449" s="372" t="s">
        <v>2231</v>
      </c>
      <c r="G1449" s="373"/>
      <c r="H1449" s="373"/>
      <c r="I1449" s="368"/>
      <c r="J1449" s="373">
        <v>4.2</v>
      </c>
      <c r="K1449" s="368">
        <v>1.7</v>
      </c>
      <c r="L1449" s="368" t="s">
        <v>136</v>
      </c>
      <c r="M1449" s="368" t="s">
        <v>1256</v>
      </c>
      <c r="N1449" s="368"/>
      <c r="O1449" s="459"/>
    </row>
    <row r="1450" spans="1:15" s="217" customFormat="1" ht="13.15" customHeight="1" x14ac:dyDescent="0.2">
      <c r="A1450" s="368" t="str">
        <f>IF(OR(E1450="00",E1450=""),"",IF(OR(C1450="3011.10",C1450="3012.10",C1450="3013.10"),"05",IF(OR(C1450="3008.10",C1450="3008.11"),"00",IF(C1450="3003.10","07",IF(OR(G1450="DBFH",G1450="DBFH - BG"),"10",IF(G1450="Hochschule Dual","25",IF(ISERROR(FIND("BGJ",F1450)),IF(B1450&gt;=99500,VLOOKUP(B1450,Maske!$I$23:$J$79,2,FALSE),VLOOKUP($E1450,Maske!$I$19:$J$23,2,FALSE)),"06")))))))</f>
        <v>00</v>
      </c>
      <c r="B1450" s="369">
        <v>31633</v>
      </c>
      <c r="C1450" s="370" t="s">
        <v>1999</v>
      </c>
      <c r="D1450" s="371" t="str">
        <f t="shared" si="44"/>
        <v>0299</v>
      </c>
      <c r="E1450" s="371" t="str">
        <f t="shared" si="45"/>
        <v>10</v>
      </c>
      <c r="F1450" s="372" t="s">
        <v>1204</v>
      </c>
      <c r="G1450" s="373" t="s">
        <v>1951</v>
      </c>
      <c r="H1450" s="373"/>
      <c r="I1450" s="368"/>
      <c r="J1450" s="368">
        <v>12.7</v>
      </c>
      <c r="K1450" s="368">
        <v>9.6999999999999993</v>
      </c>
      <c r="L1450" s="368" t="s">
        <v>136</v>
      </c>
      <c r="M1450" s="368"/>
      <c r="N1450" s="368" t="s">
        <v>1997</v>
      </c>
      <c r="O1450" s="459"/>
    </row>
    <row r="1451" spans="1:15" s="217" customFormat="1" ht="13.15" customHeight="1" x14ac:dyDescent="0.2">
      <c r="A1451" s="368" t="str">
        <f>IF(OR(E1451="00",E1451=""),"",IF(OR(C1451="3011.10",C1451="3012.10",C1451="3013.10"),"05",IF(OR(C1451="3008.10",C1451="3008.11"),"00",IF(C1451="3003.10","07",IF(OR(G1451="DBFH",G1451="DBFH - BG"),"10",IF(G1451="Hochschule Dual","25",IF(ISERROR(FIND("BGJ",F1451)),IF(B1451&gt;=99500,VLOOKUP(B1451,Maske!$I$23:$J$79,2,FALSE),VLOOKUP($E1451,Maske!$I$19:$J$23,2,FALSE)),"06")))))))</f>
        <v>00</v>
      </c>
      <c r="B1451" s="369">
        <v>28304</v>
      </c>
      <c r="C1451" s="370" t="s">
        <v>1999</v>
      </c>
      <c r="D1451" s="371" t="str">
        <f t="shared" si="44"/>
        <v>0299</v>
      </c>
      <c r="E1451" s="371" t="str">
        <f t="shared" si="45"/>
        <v>10</v>
      </c>
      <c r="F1451" s="372" t="s">
        <v>1463</v>
      </c>
      <c r="G1451" s="373" t="s">
        <v>1951</v>
      </c>
      <c r="H1451" s="373"/>
      <c r="I1451" s="368"/>
      <c r="J1451" s="368">
        <v>12.7</v>
      </c>
      <c r="K1451" s="368">
        <v>9.6999999999999993</v>
      </c>
      <c r="L1451" s="368" t="s">
        <v>136</v>
      </c>
      <c r="M1451" s="368"/>
      <c r="N1451" s="368" t="s">
        <v>1997</v>
      </c>
      <c r="O1451" s="459"/>
    </row>
    <row r="1452" spans="1:15" s="217" customFormat="1" ht="13.15" customHeight="1" x14ac:dyDescent="0.2">
      <c r="A1452" s="368" t="str">
        <f>IF(OR(E1452="00",E1452=""),"",IF(OR(C1452="3011.10",C1452="3012.10",C1452="3013.10"),"05",IF(OR(C1452="3008.10",C1452="3008.11"),"00",IF(C1452="3003.10","07",IF(OR(G1452="DBFH",G1452="DBFH - BG"),"10",IF(G1452="Hochschule Dual","25",IF(ISERROR(FIND("BGJ",F1452)),IF(B1452&gt;=99500,VLOOKUP(B1452,Maske!$I$23:$J$79,2,FALSE),VLOOKUP($E1452,Maske!$I$19:$J$23,2,FALSE)),"06")))))))</f>
        <v>00</v>
      </c>
      <c r="B1452" s="369">
        <v>28304</v>
      </c>
      <c r="C1452" s="370" t="s">
        <v>2000</v>
      </c>
      <c r="D1452" s="371" t="str">
        <f t="shared" si="44"/>
        <v>0299</v>
      </c>
      <c r="E1452" s="371" t="str">
        <f t="shared" si="45"/>
        <v>11</v>
      </c>
      <c r="F1452" s="372" t="s">
        <v>1463</v>
      </c>
      <c r="G1452" s="373" t="s">
        <v>1951</v>
      </c>
      <c r="H1452" s="373"/>
      <c r="I1452" s="368"/>
      <c r="J1452" s="368">
        <v>12.7</v>
      </c>
      <c r="K1452" s="368">
        <v>10.7</v>
      </c>
      <c r="L1452" s="368" t="s">
        <v>136</v>
      </c>
      <c r="M1452" s="368"/>
      <c r="N1452" s="368" t="s">
        <v>1998</v>
      </c>
      <c r="O1452" s="459"/>
    </row>
    <row r="1453" spans="1:15" s="217" customFormat="1" ht="12" customHeight="1" x14ac:dyDescent="0.2">
      <c r="A1453" s="368" t="str">
        <f>IF(OR(E1453="00",E1453=""),"",IF(OR(C1453="3011.10",C1453="3012.10",C1453="3013.10"),"05",IF(OR(C1453="3008.10",C1453="3008.11"),"00",IF(C1453="3003.10","07",IF(OR(G1453="DBFH",G1453="DBFH - BG"),"10",IF(G1453="Hochschule Dual","25",IF(ISERROR(FIND("BGJ",F1453)),IF(B1453&gt;=99500,VLOOKUP(B1453,Maske!$I$23:$J$79,2,FALSE),VLOOKUP($E1453,Maske!$I$19:$J$23,2,FALSE)),"06")))))))</f>
        <v>00</v>
      </c>
      <c r="B1453" s="369">
        <v>28304</v>
      </c>
      <c r="C1453" s="445" t="s">
        <v>2001</v>
      </c>
      <c r="D1453" s="371" t="str">
        <f t="shared" si="44"/>
        <v>0299</v>
      </c>
      <c r="E1453" s="371" t="str">
        <f t="shared" si="45"/>
        <v>12</v>
      </c>
      <c r="F1453" s="375" t="s">
        <v>1463</v>
      </c>
      <c r="G1453" s="373" t="s">
        <v>1951</v>
      </c>
      <c r="H1453" s="373"/>
      <c r="I1453" s="368"/>
      <c r="J1453" s="373">
        <v>12.7</v>
      </c>
      <c r="K1453" s="368">
        <v>10.7</v>
      </c>
      <c r="L1453" s="368" t="s">
        <v>136</v>
      </c>
      <c r="M1453" s="368"/>
      <c r="N1453" s="368" t="s">
        <v>2002</v>
      </c>
      <c r="O1453" s="459"/>
    </row>
    <row r="1454" spans="1:15" s="217" customFormat="1" ht="12" customHeight="1" x14ac:dyDescent="0.2">
      <c r="A1454" s="368" t="str">
        <f>IF(OR(E1454="00",E1454=""),"",IF(OR(C1454="3011.10",C1454="3012.10",C1454="3013.10"),"05",IF(OR(C1454="3008.10",C1454="3008.11"),"00",IF(C1454="3003.10","07",IF(OR(G1454="DBFH",G1454="DBFH - BG"),"10",IF(G1454="Hochschule Dual","25",IF(ISERROR(FIND("BGJ",F1454)),IF(B1454&gt;=99500,VLOOKUP(B1454,Maske!$I$23:$J$79,2,FALSE),VLOOKUP($E1454,Maske!$I$19:$J$23,2,FALSE)),"06")))))))</f>
        <v>00</v>
      </c>
      <c r="B1454" s="369">
        <v>28306</v>
      </c>
      <c r="C1454" s="370" t="s">
        <v>1999</v>
      </c>
      <c r="D1454" s="371" t="str">
        <f t="shared" si="44"/>
        <v>0299</v>
      </c>
      <c r="E1454" s="371" t="str">
        <f t="shared" si="45"/>
        <v>10</v>
      </c>
      <c r="F1454" s="372" t="s">
        <v>1464</v>
      </c>
      <c r="G1454" s="373" t="s">
        <v>1951</v>
      </c>
      <c r="H1454" s="373"/>
      <c r="I1454" s="368"/>
      <c r="J1454" s="368">
        <v>12.7</v>
      </c>
      <c r="K1454" s="368">
        <v>9.6999999999999993</v>
      </c>
      <c r="L1454" s="368" t="s">
        <v>136</v>
      </c>
      <c r="M1454" s="368"/>
      <c r="N1454" s="368" t="s">
        <v>1997</v>
      </c>
      <c r="O1454" s="459"/>
    </row>
    <row r="1455" spans="1:15" s="217" customFormat="1" ht="12" customHeight="1" x14ac:dyDescent="0.2">
      <c r="A1455" s="368" t="str">
        <f>IF(OR(E1455="00",E1455=""),"",IF(OR(C1455="3011.10",C1455="3012.10",C1455="3013.10"),"05",IF(OR(C1455="3008.10",C1455="3008.11"),"00",IF(C1455="3003.10","07",IF(OR(G1455="DBFH",G1455="DBFH - BG"),"10",IF(G1455="Hochschule Dual","25",IF(ISERROR(FIND("BGJ",F1455)),IF(B1455&gt;=99500,VLOOKUP(B1455,Maske!$I$23:$J$79,2,FALSE),VLOOKUP($E1455,Maske!$I$19:$J$23,2,FALSE)),"06")))))))</f>
        <v>00</v>
      </c>
      <c r="B1455" s="369">
        <v>28306</v>
      </c>
      <c r="C1455" s="370" t="s">
        <v>2000</v>
      </c>
      <c r="D1455" s="371" t="str">
        <f t="shared" si="44"/>
        <v>0299</v>
      </c>
      <c r="E1455" s="371" t="str">
        <f t="shared" si="45"/>
        <v>11</v>
      </c>
      <c r="F1455" s="372" t="s">
        <v>1464</v>
      </c>
      <c r="G1455" s="373" t="s">
        <v>1951</v>
      </c>
      <c r="H1455" s="373"/>
      <c r="I1455" s="368"/>
      <c r="J1455" s="368">
        <v>12.7</v>
      </c>
      <c r="K1455" s="368">
        <v>10.7</v>
      </c>
      <c r="L1455" s="368" t="s">
        <v>136</v>
      </c>
      <c r="M1455" s="368"/>
      <c r="N1455" s="368" t="s">
        <v>1998</v>
      </c>
      <c r="O1455" s="459"/>
    </row>
    <row r="1456" spans="1:15" s="217" customFormat="1" ht="12" customHeight="1" x14ac:dyDescent="0.2">
      <c r="A1456" s="368" t="str">
        <f>IF(OR(E1456="00",E1456=""),"",IF(OR(C1456="3011.10",C1456="3012.10",C1456="3013.10"),"05",IF(OR(C1456="3008.10",C1456="3008.11"),"00",IF(C1456="3003.10","07",IF(OR(G1456="DBFH",G1456="DBFH - BG"),"10",IF(G1456="Hochschule Dual","25",IF(ISERROR(FIND("BGJ",F1456)),IF(B1456&gt;=99500,VLOOKUP(B1456,Maske!$I$23:$J$79,2,FALSE),VLOOKUP($E1456,Maske!$I$19:$J$23,2,FALSE)),"06")))))))</f>
        <v>00</v>
      </c>
      <c r="B1456" s="369">
        <v>28302</v>
      </c>
      <c r="C1456" s="370" t="s">
        <v>1999</v>
      </c>
      <c r="D1456" s="371" t="str">
        <f t="shared" si="44"/>
        <v>0299</v>
      </c>
      <c r="E1456" s="371" t="str">
        <f t="shared" si="45"/>
        <v>10</v>
      </c>
      <c r="F1456" s="372" t="s">
        <v>1465</v>
      </c>
      <c r="G1456" s="373" t="s">
        <v>1951</v>
      </c>
      <c r="H1456" s="373"/>
      <c r="I1456" s="368"/>
      <c r="J1456" s="368">
        <v>12.7</v>
      </c>
      <c r="K1456" s="368">
        <v>9.6999999999999993</v>
      </c>
      <c r="L1456" s="368" t="s">
        <v>136</v>
      </c>
      <c r="M1456" s="368"/>
      <c r="N1456" s="368" t="s">
        <v>1997</v>
      </c>
      <c r="O1456" s="459"/>
    </row>
    <row r="1457" spans="1:15" s="217" customFormat="1" ht="12" customHeight="1" x14ac:dyDescent="0.2">
      <c r="A1457" s="368" t="str">
        <f>IF(OR(E1457="00",E1457=""),"",IF(OR(C1457="3011.10",C1457="3012.10",C1457="3013.10"),"05",IF(OR(C1457="3008.10",C1457="3008.11"),"00",IF(C1457="3003.10","07",IF(OR(G1457="DBFH",G1457="DBFH - BG"),"10",IF(G1457="Hochschule Dual","25",IF(ISERROR(FIND("BGJ",F1457)),IF(B1457&gt;=99500,VLOOKUP(B1457,Maske!$I$23:$J$79,2,FALSE),VLOOKUP($E1457,Maske!$I$19:$J$23,2,FALSE)),"06")))))))</f>
        <v>00</v>
      </c>
      <c r="B1457" s="369">
        <v>28302</v>
      </c>
      <c r="C1457" s="370" t="s">
        <v>2000</v>
      </c>
      <c r="D1457" s="371" t="str">
        <f t="shared" si="44"/>
        <v>0299</v>
      </c>
      <c r="E1457" s="371" t="str">
        <f t="shared" si="45"/>
        <v>11</v>
      </c>
      <c r="F1457" s="372" t="s">
        <v>1465</v>
      </c>
      <c r="G1457" s="373" t="s">
        <v>1951</v>
      </c>
      <c r="H1457" s="373"/>
      <c r="I1457" s="368"/>
      <c r="J1457" s="368">
        <v>12.7</v>
      </c>
      <c r="K1457" s="368">
        <v>10.7</v>
      </c>
      <c r="L1457" s="368" t="s">
        <v>136</v>
      </c>
      <c r="M1457" s="368"/>
      <c r="N1457" s="368" t="s">
        <v>1998</v>
      </c>
      <c r="O1457" s="459"/>
    </row>
    <row r="1458" spans="1:15" s="217" customFormat="1" ht="12" customHeight="1" x14ac:dyDescent="0.2">
      <c r="A1458" s="368" t="str">
        <f>IF(OR(E1458="00",E1458=""),"",IF(OR(C1458="3011.10",C1458="3012.10",C1458="3013.10"),"05",IF(OR(C1458="3008.10",C1458="3008.11"),"00",IF(C1458="3003.10","07",IF(OR(G1458="DBFH",G1458="DBFH - BG"),"10",IF(G1458="Hochschule Dual","25",IF(ISERROR(FIND("BGJ",F1458)),IF(B1458&gt;=99500,VLOOKUP(B1458,Maske!$I$23:$J$79,2,FALSE),VLOOKUP($E1458,Maske!$I$19:$J$23,2,FALSE)),"06")))))))</f>
        <v>00</v>
      </c>
      <c r="B1458" s="369">
        <v>31615</v>
      </c>
      <c r="C1458" s="370" t="s">
        <v>1206</v>
      </c>
      <c r="D1458" s="371" t="str">
        <f t="shared" si="44"/>
        <v>0326</v>
      </c>
      <c r="E1458" s="371" t="str">
        <f t="shared" si="45"/>
        <v>10</v>
      </c>
      <c r="F1458" s="372" t="s">
        <v>439</v>
      </c>
      <c r="G1458" s="368"/>
      <c r="H1458" s="368">
        <v>13</v>
      </c>
      <c r="I1458" s="368">
        <v>4.2</v>
      </c>
      <c r="J1458" s="368">
        <v>12.7</v>
      </c>
      <c r="K1458" s="368">
        <v>3.2</v>
      </c>
      <c r="L1458" s="368" t="s">
        <v>136</v>
      </c>
      <c r="M1458" s="368"/>
      <c r="N1458" s="368"/>
      <c r="O1458" s="459"/>
    </row>
    <row r="1459" spans="1:15" ht="12" customHeight="1" x14ac:dyDescent="0.2">
      <c r="A1459" s="368" t="str">
        <f>IF(OR(E1459="00",E1459=""),"",IF(OR(C1459="3011.10",C1459="3012.10",C1459="3013.10"),"05",IF(OR(C1459="3008.10",C1459="3008.11"),"00",IF(C1459="3003.10","07",IF(OR(G1459="DBFH",G1459="DBFH - BG"),"10",IF(G1459="Hochschule Dual","25",IF(ISERROR(FIND("BGJ",F1459)),IF(B1459&gt;=99500,VLOOKUP(B1459,Maske!$I$23:$J$79,2,FALSE),VLOOKUP($E1459,Maske!$I$19:$J$23,2,FALSE)),"06")))))))</f>
        <v>00</v>
      </c>
      <c r="B1459" s="369">
        <v>31615</v>
      </c>
      <c r="C1459" s="370" t="s">
        <v>1884</v>
      </c>
      <c r="D1459" s="371" t="str">
        <f t="shared" si="44"/>
        <v>0337</v>
      </c>
      <c r="E1459" s="371" t="str">
        <f t="shared" si="45"/>
        <v>11</v>
      </c>
      <c r="F1459" s="372" t="s">
        <v>439</v>
      </c>
      <c r="G1459" s="368"/>
      <c r="H1459" s="368"/>
      <c r="I1459" s="368"/>
      <c r="J1459" s="368">
        <v>12.7</v>
      </c>
      <c r="K1459" s="368">
        <v>3.2</v>
      </c>
      <c r="L1459" s="368" t="s">
        <v>136</v>
      </c>
      <c r="M1459" s="368" t="s">
        <v>1845</v>
      </c>
      <c r="O1459" s="454"/>
    </row>
    <row r="1460" spans="1:15" ht="12" customHeight="1" x14ac:dyDescent="0.2">
      <c r="A1460" s="368" t="str">
        <f>IF(OR(E1460="00",E1460=""),"",IF(OR(C1460="3011.10",C1460="3012.10",C1460="3013.10"),"05",IF(OR(C1460="3008.10",C1460="3008.11"),"00",IF(C1460="3003.10","07",IF(OR(G1460="DBFH",G1460="DBFH - BG"),"10",IF(G1460="Hochschule Dual","25",IF(ISERROR(FIND("BGJ",F1460)),IF(B1460&gt;=99500,VLOOKUP(B1460,Maske!$I$23:$J$79,2,FALSE),VLOOKUP($E1460,Maske!$I$19:$J$23,2,FALSE)),"06")))))))</f>
        <v>00</v>
      </c>
      <c r="B1460" s="369">
        <v>31615</v>
      </c>
      <c r="C1460" s="370" t="s">
        <v>1944</v>
      </c>
      <c r="D1460" s="371" t="str">
        <f t="shared" si="44"/>
        <v>0337</v>
      </c>
      <c r="E1460" s="371" t="str">
        <f t="shared" si="45"/>
        <v>12</v>
      </c>
      <c r="F1460" s="372" t="s">
        <v>439</v>
      </c>
      <c r="G1460" s="368"/>
      <c r="H1460" s="368"/>
      <c r="I1460" s="368"/>
      <c r="J1460" s="368">
        <v>10.5</v>
      </c>
      <c r="K1460" s="368">
        <v>2.7</v>
      </c>
      <c r="L1460" s="368" t="s">
        <v>136</v>
      </c>
      <c r="M1460" s="368" t="s">
        <v>1845</v>
      </c>
      <c r="O1460" s="454"/>
    </row>
    <row r="1461" spans="1:15" ht="12" customHeight="1" x14ac:dyDescent="0.2">
      <c r="A1461" s="368" t="str">
        <f>IF(OR(E1461="00",E1461=""),"",IF(OR(C1461="3011.10",C1461="3012.10",C1461="3013.10"),"05",IF(OR(C1461="3008.10",C1461="3008.11"),"00",IF(C1461="3003.10","07",IF(OR(G1461="DBFH",G1461="DBFH - BG"),"10",IF(G1461="Hochschule Dual","25",IF(ISERROR(FIND("BGJ",F1461)),IF(B1461&gt;=99500,VLOOKUP(B1461,Maske!$I$23:$J$79,2,FALSE),VLOOKUP($E1461,Maske!$I$19:$J$23,2,FALSE)),"06")))))))</f>
        <v>00</v>
      </c>
      <c r="B1461" s="369">
        <v>31633</v>
      </c>
      <c r="C1461" s="370" t="s">
        <v>376</v>
      </c>
      <c r="D1461" s="371" t="str">
        <f t="shared" si="44"/>
        <v>0341</v>
      </c>
      <c r="E1461" s="371" t="str">
        <f t="shared" si="45"/>
        <v>11</v>
      </c>
      <c r="F1461" s="372" t="s">
        <v>1204</v>
      </c>
      <c r="G1461" s="368"/>
      <c r="H1461" s="368">
        <v>13</v>
      </c>
      <c r="I1461" s="368">
        <v>3</v>
      </c>
      <c r="J1461" s="368">
        <v>12.7</v>
      </c>
      <c r="K1461" s="368">
        <v>3</v>
      </c>
      <c r="L1461" s="368" t="s">
        <v>136</v>
      </c>
      <c r="M1461" s="368"/>
      <c r="O1461" s="454"/>
    </row>
    <row r="1462" spans="1:15" ht="12" customHeight="1" x14ac:dyDescent="0.2">
      <c r="A1462" s="368" t="str">
        <f>IF(OR(E1462="00",E1462=""),"",IF(OR(C1462="3011.10",C1462="3012.10",C1462="3013.10"),"05",IF(OR(C1462="3008.10",C1462="3008.11"),"00",IF(C1462="3003.10","07",IF(OR(G1462="DBFH",G1462="DBFH - BG"),"10",IF(G1462="Hochschule Dual","25",IF(ISERROR(FIND("BGJ",F1462)),IF(B1462&gt;=99500,VLOOKUP(B1462,Maske!$I$23:$J$79,2,FALSE),VLOOKUP($E1462,Maske!$I$19:$J$23,2,FALSE)),"06")))))))</f>
        <v>00</v>
      </c>
      <c r="B1462" s="369">
        <v>31633</v>
      </c>
      <c r="C1462" s="370" t="s">
        <v>393</v>
      </c>
      <c r="D1462" s="371" t="str">
        <f t="shared" si="44"/>
        <v>0341</v>
      </c>
      <c r="E1462" s="371" t="str">
        <f t="shared" si="45"/>
        <v>12</v>
      </c>
      <c r="F1462" s="372" t="s">
        <v>1204</v>
      </c>
      <c r="G1462" s="368"/>
      <c r="H1462" s="368">
        <v>9</v>
      </c>
      <c r="I1462" s="368">
        <v>2.4</v>
      </c>
      <c r="J1462" s="368">
        <v>12.7</v>
      </c>
      <c r="K1462" s="368">
        <v>3</v>
      </c>
      <c r="L1462" s="368" t="s">
        <v>136</v>
      </c>
      <c r="M1462" s="368"/>
      <c r="O1462" s="454"/>
    </row>
    <row r="1463" spans="1:15" ht="12" customHeight="1" x14ac:dyDescent="0.2">
      <c r="A1463" s="368" t="str">
        <f>IF(OR(E1463="00",E1463=""),"",IF(OR(C1463="3011.10",C1463="3012.10",C1463="3013.10"),"05",IF(OR(C1463="3008.10",C1463="3008.11"),"00",IF(C1463="3003.10","07",IF(OR(G1463="DBFH",G1463="DBFH - BG"),"10",IF(G1463="Hochschule Dual","25",IF(ISERROR(FIND("BGJ",F1463)),IF(B1463&gt;=99500,VLOOKUP(B1463,Maske!$I$23:$J$79,2,FALSE),VLOOKUP($E1463,Maske!$I$19:$J$23,2,FALSE)),"06")))))))</f>
        <v>00</v>
      </c>
      <c r="B1463" s="369">
        <v>31633</v>
      </c>
      <c r="C1463" s="370" t="s">
        <v>530</v>
      </c>
      <c r="D1463" s="371" t="str">
        <f t="shared" si="44"/>
        <v>0341</v>
      </c>
      <c r="E1463" s="371" t="str">
        <f t="shared" si="45"/>
        <v>13</v>
      </c>
      <c r="F1463" s="372" t="s">
        <v>1204</v>
      </c>
      <c r="G1463" s="368"/>
      <c r="H1463" s="368">
        <v>3.6</v>
      </c>
      <c r="I1463" s="368">
        <v>1.3</v>
      </c>
      <c r="J1463" s="368">
        <v>2.1</v>
      </c>
      <c r="K1463" s="368">
        <v>0.7</v>
      </c>
      <c r="L1463" s="368" t="s">
        <v>136</v>
      </c>
      <c r="M1463" s="368"/>
      <c r="O1463" s="454"/>
    </row>
    <row r="1464" spans="1:15" ht="12" customHeight="1" x14ac:dyDescent="0.2">
      <c r="A1464" s="368" t="str">
        <f>IF(OR(E1464="00",E1464=""),"",IF(OR(C1464="3011.10",C1464="3012.10",C1464="3013.10"),"05",IF(OR(C1464="3008.10",C1464="3008.11"),"00",IF(C1464="3003.10","07",IF(OR(G1464="DBFH",G1464="DBFH - BG"),"10",IF(G1464="Hochschule Dual","25",IF(ISERROR(FIND("BGJ",F1464)),IF(B1464&gt;=99500,VLOOKUP(B1464,Maske!$I$23:$J$79,2,FALSE),VLOOKUP($E1464,Maske!$I$19:$J$23,2,FALSE)),"06")))))))</f>
        <v>06</v>
      </c>
      <c r="B1464" s="369">
        <v>99066</v>
      </c>
      <c r="C1464" s="370" t="s">
        <v>1517</v>
      </c>
      <c r="D1464" s="371" t="str">
        <f t="shared" si="44"/>
        <v>0505</v>
      </c>
      <c r="E1464" s="371" t="str">
        <f t="shared" si="45"/>
        <v>10</v>
      </c>
      <c r="F1464" s="372" t="s">
        <v>2232</v>
      </c>
      <c r="G1464" s="368" t="s">
        <v>1951</v>
      </c>
      <c r="H1464" s="373">
        <v>37</v>
      </c>
      <c r="I1464" s="368">
        <v>20</v>
      </c>
      <c r="J1464" s="373"/>
      <c r="K1464" s="368"/>
      <c r="L1464" s="368" t="s">
        <v>136</v>
      </c>
      <c r="M1464" s="368"/>
      <c r="N1464" s="368" t="s">
        <v>1794</v>
      </c>
      <c r="O1464" s="454"/>
    </row>
    <row r="1465" spans="1:15" ht="12" customHeight="1" x14ac:dyDescent="0.2">
      <c r="A1465" s="368" t="str">
        <f>IF(OR(E1465="00",E1465=""),"",IF(OR(C1465="3011.10",C1465="3012.10",C1465="3013.10"),"05",IF(OR(C1465="3008.10",C1465="3008.11"),"00",IF(C1465="3003.10","07",IF(OR(G1465="DBFH",G1465="DBFH - BG"),"10",IF(G1465="Hochschule Dual","25",IF(ISERROR(FIND("BGJ",F1465)),IF(B1465&gt;=99500,VLOOKUP(B1465,Maske!$I$23:$J$79,2,FALSE),VLOOKUP($E1465,Maske!$I$19:$J$23,2,FALSE)),"06")))))))</f>
        <v>00</v>
      </c>
      <c r="B1465" s="369">
        <v>14182</v>
      </c>
      <c r="C1465" s="370" t="s">
        <v>742</v>
      </c>
      <c r="D1465" s="371" t="str">
        <f t="shared" si="44"/>
        <v>0914</v>
      </c>
      <c r="E1465" s="371" t="str">
        <f t="shared" si="45"/>
        <v>10</v>
      </c>
      <c r="F1465" s="372" t="s">
        <v>1669</v>
      </c>
      <c r="G1465" s="368" t="s">
        <v>1951</v>
      </c>
      <c r="H1465" s="368"/>
      <c r="I1465" s="368"/>
      <c r="J1465" s="373">
        <v>17</v>
      </c>
      <c r="K1465" s="368">
        <v>0</v>
      </c>
      <c r="L1465" s="368" t="s">
        <v>136</v>
      </c>
      <c r="M1465" s="368" t="s">
        <v>860</v>
      </c>
      <c r="N1465" s="368" t="s">
        <v>1802</v>
      </c>
      <c r="O1465" s="454"/>
    </row>
    <row r="1466" spans="1:15" ht="12" customHeight="1" x14ac:dyDescent="0.2">
      <c r="A1466" s="368" t="str">
        <f>IF(OR(E1466="00",E1466=""),"",IF(OR(C1466="3011.10",C1466="3012.10",C1466="3013.10"),"05",IF(OR(C1466="3008.10",C1466="3008.11"),"00",IF(C1466="3003.10","07",IF(OR(G1466="DBFH",G1466="DBFH - BG"),"10",IF(G1466="Hochschule Dual","25",IF(ISERROR(FIND("BGJ",F1466)),IF(B1466&gt;=99500,VLOOKUP(B1466,Maske!$I$23:$J$79,2,FALSE),VLOOKUP($E1466,Maske!$I$19:$J$23,2,FALSE)),"06")))))))</f>
        <v>00</v>
      </c>
      <c r="B1466" s="369">
        <v>14182</v>
      </c>
      <c r="C1466" s="370" t="s">
        <v>743</v>
      </c>
      <c r="D1466" s="371" t="str">
        <f t="shared" si="44"/>
        <v>0914</v>
      </c>
      <c r="E1466" s="371" t="str">
        <f t="shared" si="45"/>
        <v>11</v>
      </c>
      <c r="F1466" s="372" t="s">
        <v>1669</v>
      </c>
      <c r="G1466" s="368" t="s">
        <v>1951</v>
      </c>
      <c r="H1466" s="368"/>
      <c r="I1466" s="368"/>
      <c r="J1466" s="373">
        <v>14.9</v>
      </c>
      <c r="K1466" s="368">
        <v>0</v>
      </c>
      <c r="L1466" s="368" t="s">
        <v>136</v>
      </c>
      <c r="M1466" s="368" t="s">
        <v>860</v>
      </c>
      <c r="N1466" s="368" t="s">
        <v>1802</v>
      </c>
      <c r="O1466" s="454"/>
    </row>
    <row r="1467" spans="1:15" ht="12" customHeight="1" x14ac:dyDescent="0.2">
      <c r="A1467" s="368" t="str">
        <f>IF(OR(E1467="00",E1467=""),"",IF(OR(C1467="3011.10",C1467="3012.10",C1467="3013.10"),"05",IF(OR(C1467="3008.10",C1467="3008.11"),"00",IF(C1467="3003.10","07",IF(OR(G1467="DBFH",G1467="DBFH - BG"),"10",IF(G1467="Hochschule Dual","25",IF(ISERROR(FIND("BGJ",F1467)),IF(B1467&gt;=99500,VLOOKUP(B1467,Maske!$I$23:$J$79,2,FALSE),VLOOKUP($E1467,Maske!$I$19:$J$23,2,FALSE)),"06")))))))</f>
        <v>00</v>
      </c>
      <c r="B1467" s="369">
        <v>14182</v>
      </c>
      <c r="C1467" s="370" t="s">
        <v>744</v>
      </c>
      <c r="D1467" s="371" t="str">
        <f t="shared" si="44"/>
        <v>0914</v>
      </c>
      <c r="E1467" s="371" t="str">
        <f t="shared" si="45"/>
        <v>12</v>
      </c>
      <c r="F1467" s="372" t="s">
        <v>1669</v>
      </c>
      <c r="G1467" s="368" t="s">
        <v>1951</v>
      </c>
      <c r="H1467" s="368"/>
      <c r="I1467" s="368"/>
      <c r="J1467" s="373">
        <v>16.8</v>
      </c>
      <c r="K1467" s="368">
        <v>0</v>
      </c>
      <c r="L1467" s="368" t="s">
        <v>136</v>
      </c>
      <c r="M1467" s="368" t="s">
        <v>860</v>
      </c>
      <c r="N1467" s="368" t="s">
        <v>1802</v>
      </c>
      <c r="O1467" s="454"/>
    </row>
    <row r="1468" spans="1:15" s="217" customFormat="1" ht="12" customHeight="1" x14ac:dyDescent="0.2">
      <c r="A1468" s="368" t="str">
        <f>IF(OR(E1468="00",E1468=""),"",IF(OR(C1468="3011.10",C1468="3012.10",C1468="3013.10"),"05",IF(OR(C1468="3008.10",C1468="3008.11"),"00",IF(C1468="3003.10","07",IF(OR(G1468="DBFH",G1468="DBFH - BG"),"10",IF(G1468="Hochschule Dual","25",IF(ISERROR(FIND("BGJ",F1468)),IF(B1468&gt;=99500,VLOOKUP(B1468,Maske!$I$23:$J$79,2,FALSE),VLOOKUP($E1468,Maske!$I$19:$J$23,2,FALSE)),"06")))))))</f>
        <v>00</v>
      </c>
      <c r="B1468" s="369">
        <v>42101</v>
      </c>
      <c r="C1468" s="370" t="s">
        <v>1305</v>
      </c>
      <c r="D1468" s="371" t="str">
        <f t="shared" si="44"/>
        <v>1221</v>
      </c>
      <c r="E1468" s="371" t="str">
        <f t="shared" si="45"/>
        <v>10</v>
      </c>
      <c r="F1468" s="372" t="s">
        <v>1306</v>
      </c>
      <c r="G1468" s="373"/>
      <c r="H1468" s="373"/>
      <c r="I1468" s="368"/>
      <c r="J1468" s="373">
        <v>12.7</v>
      </c>
      <c r="K1468" s="368">
        <v>2</v>
      </c>
      <c r="L1468" s="368" t="s">
        <v>136</v>
      </c>
      <c r="M1468" s="368" t="s">
        <v>1307</v>
      </c>
      <c r="N1468" s="368"/>
      <c r="O1468" s="459"/>
    </row>
    <row r="1469" spans="1:15" s="217" customFormat="1" ht="12" customHeight="1" x14ac:dyDescent="0.2">
      <c r="A1469" s="368" t="str">
        <f>IF(OR(E1469="00",E1469=""),"",IF(OR(C1469="3011.10",C1469="3012.10",C1469="3013.10"),"05",IF(OR(C1469="3008.10",C1469="3008.11"),"00",IF(C1469="3003.10","07",IF(OR(G1469="DBFH",G1469="DBFH - BG"),"10",IF(G1469="Hochschule Dual","25",IF(ISERROR(FIND("BGJ",F1469)),IF(B1469&gt;=99500,VLOOKUP(B1469,Maske!$I$23:$J$79,2,FALSE),VLOOKUP($E1469,Maske!$I$19:$J$23,2,FALSE)),"06")))))))</f>
        <v>00</v>
      </c>
      <c r="B1469" s="369">
        <v>42101</v>
      </c>
      <c r="C1469" s="370" t="s">
        <v>1181</v>
      </c>
      <c r="D1469" s="371" t="str">
        <f t="shared" si="44"/>
        <v>1221</v>
      </c>
      <c r="E1469" s="371" t="str">
        <f t="shared" si="45"/>
        <v>11</v>
      </c>
      <c r="F1469" s="372" t="s">
        <v>1306</v>
      </c>
      <c r="G1469" s="368"/>
      <c r="H1469" s="368"/>
      <c r="I1469" s="368"/>
      <c r="J1469" s="373">
        <v>10.5</v>
      </c>
      <c r="K1469" s="368">
        <v>1.6</v>
      </c>
      <c r="L1469" s="368" t="s">
        <v>136</v>
      </c>
      <c r="M1469" s="368" t="s">
        <v>1307</v>
      </c>
      <c r="N1469" s="368"/>
      <c r="O1469" s="459"/>
    </row>
    <row r="1470" spans="1:15" s="217" customFormat="1" ht="12" customHeight="1" x14ac:dyDescent="0.2">
      <c r="A1470" s="368" t="str">
        <f>IF(OR(E1470="00",E1470=""),"",IF(OR(C1470="3011.10",C1470="3012.10",C1470="3013.10"),"05",IF(OR(C1470="3008.10",C1470="3008.11"),"00",IF(C1470="3003.10","07",IF(OR(G1470="DBFH",G1470="DBFH - BG"),"10",IF(G1470="Hochschule Dual","25",IF(ISERROR(FIND("BGJ",F1470)),IF(B1470&gt;=99500,VLOOKUP(B1470,Maske!$I$23:$J$79,2,FALSE),VLOOKUP($E1470,Maske!$I$19:$J$23,2,FALSE)),"06")))))))</f>
        <v>00</v>
      </c>
      <c r="B1470" s="369">
        <v>42101</v>
      </c>
      <c r="C1470" s="370" t="s">
        <v>1196</v>
      </c>
      <c r="D1470" s="371" t="str">
        <f t="shared" si="44"/>
        <v>1221</v>
      </c>
      <c r="E1470" s="371" t="str">
        <f t="shared" si="45"/>
        <v>12</v>
      </c>
      <c r="F1470" s="372" t="s">
        <v>1306</v>
      </c>
      <c r="G1470" s="373"/>
      <c r="H1470" s="373"/>
      <c r="I1470" s="368"/>
      <c r="J1470" s="373">
        <v>10.5</v>
      </c>
      <c r="K1470" s="368">
        <v>1.6</v>
      </c>
      <c r="L1470" s="368" t="s">
        <v>136</v>
      </c>
      <c r="M1470" s="368" t="s">
        <v>1307</v>
      </c>
      <c r="N1470" s="368"/>
      <c r="O1470" s="459"/>
    </row>
    <row r="1471" spans="1:15" s="217" customFormat="1" ht="12" customHeight="1" x14ac:dyDescent="0.2">
      <c r="A1471" s="368" t="str">
        <f>IF(OR(E1471="00",E1471=""),"",IF(OR(C1471="3011.10",C1471="3012.10",C1471="3013.10"),"05",IF(OR(C1471="3008.10",C1471="3008.11"),"00",IF(C1471="3003.10","07",IF(OR(G1471="DBFH",G1471="DBFH - BG"),"10",IF(G1471="Hochschule Dual","25",IF(ISERROR(FIND("BGJ",F1471)),IF(B1471&gt;=99500,VLOOKUP(B1471,Maske!$I$23:$J$79,2,FALSE),VLOOKUP($E1471,Maske!$I$19:$J$23,2,FALSE)),"06")))))))</f>
        <v>00</v>
      </c>
      <c r="B1471" s="369">
        <v>42101</v>
      </c>
      <c r="C1471" s="370" t="s">
        <v>1085</v>
      </c>
      <c r="D1471" s="371" t="str">
        <f t="shared" si="44"/>
        <v>1221</v>
      </c>
      <c r="E1471" s="371" t="str">
        <f t="shared" si="45"/>
        <v>12</v>
      </c>
      <c r="F1471" s="372" t="s">
        <v>1306</v>
      </c>
      <c r="G1471" s="373"/>
      <c r="H1471" s="373"/>
      <c r="I1471" s="368"/>
      <c r="J1471" s="373">
        <v>5.3</v>
      </c>
      <c r="K1471" s="368">
        <v>0.8</v>
      </c>
      <c r="L1471" s="368" t="s">
        <v>136</v>
      </c>
      <c r="M1471" s="368" t="s">
        <v>1307</v>
      </c>
      <c r="N1471" s="368"/>
      <c r="O1471" s="459"/>
    </row>
    <row r="1472" spans="1:15" ht="12" customHeight="1" x14ac:dyDescent="0.2">
      <c r="A1472" s="368" t="str">
        <f>IF(OR(E1472="00",E1472=""),"",IF(OR(C1472="3011.10",C1472="3012.10",C1472="3013.10"),"05",IF(OR(C1472="3008.10",C1472="3008.11"),"00",IF(C1472="3003.10","07",IF(OR(G1472="DBFH",G1472="DBFH - BG"),"10",IF(G1472="Hochschule Dual","25",IF(ISERROR(FIND("BGJ",F1472)),IF(B1472&gt;=99500,VLOOKUP(B1472,Maske!$I$23:$J$79,2,FALSE),VLOOKUP($E1472,Maske!$I$19:$J$23,2,FALSE)),"06")))))))</f>
        <v>25</v>
      </c>
      <c r="B1472" s="369">
        <v>42101</v>
      </c>
      <c r="C1472" s="370" t="s">
        <v>955</v>
      </c>
      <c r="D1472" s="371" t="str">
        <f t="shared" si="44"/>
        <v>1222</v>
      </c>
      <c r="E1472" s="371" t="str">
        <f t="shared" si="45"/>
        <v>10</v>
      </c>
      <c r="F1472" s="372" t="s">
        <v>1306</v>
      </c>
      <c r="G1472" s="368" t="s">
        <v>1222</v>
      </c>
      <c r="H1472" s="373"/>
      <c r="I1472" s="368"/>
      <c r="J1472" s="373">
        <v>7.4</v>
      </c>
      <c r="K1472" s="368">
        <v>1.9</v>
      </c>
      <c r="L1472" s="368" t="s">
        <v>136</v>
      </c>
      <c r="M1472" s="368"/>
      <c r="N1472" s="368" t="s">
        <v>1222</v>
      </c>
      <c r="O1472" s="454"/>
    </row>
    <row r="1473" spans="1:15" ht="12" customHeight="1" x14ac:dyDescent="0.2">
      <c r="A1473" s="368" t="str">
        <f>IF(OR(E1473="00",E1473=""),"",IF(OR(C1473="3011.10",C1473="3012.10",C1473="3013.10"),"05",IF(OR(C1473="3008.10",C1473="3008.11"),"00",IF(C1473="3003.10","07",IF(OR(G1473="DBFH",G1473="DBFH - BG"),"10",IF(G1473="Hochschule Dual","25",IF(ISERROR(FIND("BGJ",F1473)),IF(B1473&gt;=99500,VLOOKUP(B1473,Maske!$I$23:$J$79,2,FALSE),VLOOKUP($E1473,Maske!$I$19:$J$23,2,FALSE)),"06")))))))</f>
        <v>25</v>
      </c>
      <c r="B1473" s="369">
        <v>42101</v>
      </c>
      <c r="C1473" s="370" t="s">
        <v>956</v>
      </c>
      <c r="D1473" s="371" t="str">
        <f t="shared" si="44"/>
        <v>1222</v>
      </c>
      <c r="E1473" s="371" t="str">
        <f t="shared" si="45"/>
        <v>12</v>
      </c>
      <c r="F1473" s="372" t="s">
        <v>1306</v>
      </c>
      <c r="G1473" s="368" t="s">
        <v>1222</v>
      </c>
      <c r="H1473" s="373"/>
      <c r="I1473" s="368"/>
      <c r="J1473" s="373">
        <v>3.2</v>
      </c>
      <c r="K1473" s="368">
        <v>0.8</v>
      </c>
      <c r="L1473" s="368" t="s">
        <v>136</v>
      </c>
      <c r="M1473" s="368"/>
      <c r="N1473" s="368" t="s">
        <v>1222</v>
      </c>
      <c r="O1473" s="454"/>
    </row>
    <row r="1474" spans="1:15" ht="12" customHeight="1" x14ac:dyDescent="0.2">
      <c r="A1474" s="55" t="str">
        <f>IF(OR(E1474="00",E1474=""),"",IF(OR(C1474="3011.10",C1474="3012.10",C1474="3013.10"),"05",IF(OR(C1474="3008.10",C1474="3008.11"),"00",IF(C1474="3003.10","07",IF(OR(G1474="DBFH",G1474="DBFH - BG"),"10",IF(G1474="Hochschule Dual","25",IF(ISERROR(FIND("BGJ",F1474)),IF(B1474&gt;=99500,VLOOKUP(B1474,Maske!$I$23:$J$79,2,FALSE),VLOOKUP($E1474,Maske!$I$19:$J$23,2,FALSE)),"06")))))))</f>
        <v>00</v>
      </c>
      <c r="B1474" s="36">
        <v>5301</v>
      </c>
      <c r="C1474" s="52" t="s">
        <v>1453</v>
      </c>
      <c r="D1474" s="53" t="str">
        <f t="shared" ref="D1474:D1537" si="46">LEFT(C1474,4)</f>
        <v>1325</v>
      </c>
      <c r="E1474" s="53" t="str">
        <f t="shared" ref="E1474:E1537" si="47">MID(C1474,6,2)</f>
        <v>10</v>
      </c>
      <c r="F1474" s="54" t="s">
        <v>267</v>
      </c>
      <c r="G1474" s="55" t="s">
        <v>1951</v>
      </c>
      <c r="H1474" s="55">
        <v>17</v>
      </c>
      <c r="I1474" s="55">
        <v>9</v>
      </c>
      <c r="J1474" s="55">
        <v>12.7</v>
      </c>
      <c r="K1474" s="55">
        <v>5.5</v>
      </c>
      <c r="L1474" s="55" t="s">
        <v>136</v>
      </c>
      <c r="M1474" s="55"/>
      <c r="N1474" s="55" t="s">
        <v>1810</v>
      </c>
      <c r="O1474" s="454"/>
    </row>
    <row r="1475" spans="1:15" s="217" customFormat="1" ht="13.15" customHeight="1" x14ac:dyDescent="0.2">
      <c r="A1475" s="55" t="str">
        <f>IF(OR(E1475="00",E1475=""),"",IF(OR(C1475="3011.10",C1475="3012.10",C1475="3013.10"),"05",IF(OR(C1475="3008.10",C1475="3008.11"),"00",IF(C1475="3003.10","07",IF(OR(G1475="DBFH",G1475="DBFH - BG"),"10",IF(G1475="Hochschule Dual","25",IF(ISERROR(FIND("BGJ",F1475)),IF(B1475&gt;=99500,VLOOKUP(B1475,Maske!$I$23:$J$79,2,FALSE),VLOOKUP($E1475,Maske!$I$19:$J$23,2,FALSE)),"06")))))))</f>
        <v>00</v>
      </c>
      <c r="B1475" s="36">
        <v>5301</v>
      </c>
      <c r="C1475" s="52" t="s">
        <v>1454</v>
      </c>
      <c r="D1475" s="53" t="str">
        <f t="shared" si="46"/>
        <v>1325</v>
      </c>
      <c r="E1475" s="53" t="str">
        <f t="shared" si="47"/>
        <v>11</v>
      </c>
      <c r="F1475" s="54" t="s">
        <v>267</v>
      </c>
      <c r="G1475" s="55" t="s">
        <v>1951</v>
      </c>
      <c r="H1475" s="55">
        <v>9</v>
      </c>
      <c r="I1475" s="55">
        <v>5</v>
      </c>
      <c r="J1475" s="55">
        <v>11.6</v>
      </c>
      <c r="K1475" s="55">
        <v>5</v>
      </c>
      <c r="L1475" s="55" t="s">
        <v>136</v>
      </c>
      <c r="M1475" s="55"/>
      <c r="N1475" s="55" t="s">
        <v>1811</v>
      </c>
      <c r="O1475" s="459"/>
    </row>
    <row r="1476" spans="1:15" s="217" customFormat="1" ht="13.15" customHeight="1" x14ac:dyDescent="0.2">
      <c r="A1476" s="55" t="str">
        <f>IF(OR(E1476="00",E1476=""),"",IF(OR(C1476="3011.10",C1476="3012.10",C1476="3013.10"),"05",IF(OR(C1476="3008.10",C1476="3008.11"),"00",IF(C1476="3003.10","07",IF(OR(G1476="DBFH",G1476="DBFH - BG"),"10",IF(G1476="Hochschule Dual","25",IF(ISERROR(FIND("BGJ",F1476)),IF(B1476&gt;=99500,VLOOKUP(B1476,Maske!$I$23:$J$79,2,FALSE),VLOOKUP($E1476,Maske!$I$19:$J$23,2,FALSE)),"06")))))))</f>
        <v>00</v>
      </c>
      <c r="B1476" s="36">
        <v>5301</v>
      </c>
      <c r="C1476" s="52" t="s">
        <v>1455</v>
      </c>
      <c r="D1476" s="53" t="str">
        <f t="shared" si="46"/>
        <v>1325</v>
      </c>
      <c r="E1476" s="53" t="str">
        <f t="shared" si="47"/>
        <v>12</v>
      </c>
      <c r="F1476" s="54" t="s">
        <v>267</v>
      </c>
      <c r="G1476" s="55" t="s">
        <v>1951</v>
      </c>
      <c r="H1476" s="55">
        <v>9</v>
      </c>
      <c r="I1476" s="55">
        <v>5</v>
      </c>
      <c r="J1476" s="55">
        <v>10.5</v>
      </c>
      <c r="K1476" s="55">
        <v>4.5</v>
      </c>
      <c r="L1476" s="55" t="s">
        <v>136</v>
      </c>
      <c r="M1476" s="55"/>
      <c r="N1476" s="55" t="s">
        <v>1811</v>
      </c>
      <c r="O1476" s="454"/>
    </row>
    <row r="1477" spans="1:15" s="217" customFormat="1" ht="13.15" customHeight="1" x14ac:dyDescent="0.2">
      <c r="A1477" s="368" t="str">
        <f>IF(OR(E1477="00",E1477=""),"",IF(OR(C1477="3011.10",C1477="3012.10",C1477="3013.10"),"05",IF(OR(C1477="3008.10",C1477="3008.11"),"00",IF(C1477="3003.10","07",IF(OR(G1477="DBFH",G1477="DBFH - BG"),"10",IF(G1477="Hochschule Dual","25",IF(ISERROR(FIND("BGJ",F1477)),IF(B1477&gt;=99500,VLOOKUP(B1477,Maske!$I$23:$J$79,2,FALSE),VLOOKUP($E1477,Maske!$I$19:$J$23,2,FALSE)),"06")))))))</f>
        <v>00</v>
      </c>
      <c r="B1477" s="444">
        <v>6151</v>
      </c>
      <c r="C1477" s="445" t="s">
        <v>1268</v>
      </c>
      <c r="D1477" s="371" t="str">
        <f t="shared" si="46"/>
        <v>1332</v>
      </c>
      <c r="E1477" s="371" t="str">
        <f t="shared" si="47"/>
        <v>11</v>
      </c>
      <c r="F1477" s="372" t="s">
        <v>1529</v>
      </c>
      <c r="G1477" s="368"/>
      <c r="H1477" s="368"/>
      <c r="I1477" s="368"/>
      <c r="J1477" s="373">
        <v>10.5</v>
      </c>
      <c r="K1477" s="368">
        <v>2.4</v>
      </c>
      <c r="L1477" s="368" t="s">
        <v>136</v>
      </c>
      <c r="M1477" s="368" t="s">
        <v>554</v>
      </c>
      <c r="N1477" s="368" t="s">
        <v>555</v>
      </c>
      <c r="O1477" s="454"/>
    </row>
    <row r="1478" spans="1:15" ht="12" customHeight="1" x14ac:dyDescent="0.2">
      <c r="A1478" s="368" t="str">
        <f>IF(OR(E1478="00",E1478=""),"",IF(OR(C1478="3011.10",C1478="3012.10",C1478="3013.10"),"05",IF(OR(C1478="3008.10",C1478="3008.11"),"00",IF(C1478="3003.10","07",IF(OR(G1478="DBFH",G1478="DBFH - BG"),"10",IF(G1478="Hochschule Dual","25",IF(ISERROR(FIND("BGJ",F1478)),IF(B1478&gt;=99500,VLOOKUP(B1478,Maske!$I$23:$J$79,2,FALSE),VLOOKUP($E1478,Maske!$I$19:$J$23,2,FALSE)),"06")))))))</f>
        <v>00</v>
      </c>
      <c r="B1478" s="444">
        <v>6151</v>
      </c>
      <c r="C1478" s="445" t="s">
        <v>1269</v>
      </c>
      <c r="D1478" s="371" t="str">
        <f t="shared" si="46"/>
        <v>1332</v>
      </c>
      <c r="E1478" s="371" t="str">
        <f t="shared" si="47"/>
        <v>12</v>
      </c>
      <c r="F1478" s="372" t="s">
        <v>1529</v>
      </c>
      <c r="G1478" s="368"/>
      <c r="H1478" s="368"/>
      <c r="I1478" s="368"/>
      <c r="J1478" s="373">
        <v>10.5</v>
      </c>
      <c r="K1478" s="368">
        <v>2.4</v>
      </c>
      <c r="L1478" s="368" t="s">
        <v>136</v>
      </c>
      <c r="M1478" s="368" t="s">
        <v>554</v>
      </c>
      <c r="O1478" s="454"/>
    </row>
    <row r="1479" spans="1:15" ht="12" customHeight="1" x14ac:dyDescent="0.2">
      <c r="A1479" s="368" t="str">
        <f>IF(OR(E1479="00",E1479=""),"",IF(OR(C1479="3011.10",C1479="3012.10",C1479="3013.10"),"05",IF(OR(C1479="3008.10",C1479="3008.11"),"00",IF(C1479="3003.10","07",IF(OR(G1479="DBFH",G1479="DBFH - BG"),"10",IF(G1479="Hochschule Dual","25",IF(ISERROR(FIND("BGJ",F1479)),IF(B1479&gt;=99500,VLOOKUP(B1479,Maske!$I$23:$J$79,2,FALSE),VLOOKUP($E1479,Maske!$I$19:$J$23,2,FALSE)),"06")))))))</f>
        <v>00</v>
      </c>
      <c r="B1479" s="369">
        <v>30211</v>
      </c>
      <c r="C1479" s="370" t="s">
        <v>280</v>
      </c>
      <c r="D1479" s="371" t="str">
        <f t="shared" si="46"/>
        <v>2001</v>
      </c>
      <c r="E1479" s="371" t="str">
        <f t="shared" si="47"/>
        <v>11</v>
      </c>
      <c r="F1479" s="372" t="s">
        <v>135</v>
      </c>
      <c r="G1479" s="368"/>
      <c r="H1479" s="368"/>
      <c r="I1479" s="368"/>
      <c r="J1479" s="373">
        <v>10.5</v>
      </c>
      <c r="K1479" s="368">
        <v>2.2000000000000002</v>
      </c>
      <c r="L1479" s="368" t="s">
        <v>136</v>
      </c>
      <c r="M1479" s="368" t="s">
        <v>137</v>
      </c>
      <c r="O1479" s="454"/>
    </row>
    <row r="1480" spans="1:15" ht="12" customHeight="1" x14ac:dyDescent="0.2">
      <c r="A1480" s="368" t="str">
        <f>IF(OR(E1480="00",E1480=""),"",IF(OR(C1480="3011.10",C1480="3012.10",C1480="3013.10"),"05",IF(OR(C1480="3008.10",C1480="3008.11"),"00",IF(C1480="3003.10","07",IF(OR(G1480="DBFH",G1480="DBFH - BG"),"10",IF(G1480="Hochschule Dual","25",IF(ISERROR(FIND("BGJ",F1480)),IF(B1480&gt;=99500,VLOOKUP(B1480,Maske!$I$23:$J$79,2,FALSE),VLOOKUP($E1480,Maske!$I$19:$J$23,2,FALSE)),"06")))))))</f>
        <v>00</v>
      </c>
      <c r="B1480" s="369">
        <v>30211</v>
      </c>
      <c r="C1480" s="370" t="s">
        <v>315</v>
      </c>
      <c r="D1480" s="371" t="str">
        <f t="shared" si="46"/>
        <v>2001</v>
      </c>
      <c r="E1480" s="371" t="str">
        <f t="shared" si="47"/>
        <v>12</v>
      </c>
      <c r="F1480" s="372" t="s">
        <v>135</v>
      </c>
      <c r="G1480" s="368"/>
      <c r="H1480" s="368"/>
      <c r="I1480" s="368"/>
      <c r="J1480" s="373">
        <v>10.5</v>
      </c>
      <c r="K1480" s="368">
        <v>2.2000000000000002</v>
      </c>
      <c r="L1480" s="368" t="s">
        <v>136</v>
      </c>
      <c r="M1480" s="368" t="s">
        <v>137</v>
      </c>
      <c r="O1480" s="454"/>
    </row>
    <row r="1481" spans="1:15" ht="12" customHeight="1" x14ac:dyDescent="0.2">
      <c r="A1481" s="368" t="str">
        <f>IF(OR(E1481="00",E1481=""),"",IF(OR(C1481="3011.10",C1481="3012.10",C1481="3013.10"),"05",IF(OR(C1481="3008.10",C1481="3008.11"),"00",IF(C1481="3003.10","07",IF(OR(G1481="DBFH",G1481="DBFH - BG"),"10",IF(G1481="Hochschule Dual","25",IF(ISERROR(FIND("BGJ",F1481)),IF(B1481&gt;=99500,VLOOKUP(B1481,Maske!$I$23:$J$79,2,FALSE),VLOOKUP($E1481,Maske!$I$19:$J$23,2,FALSE)),"06")))))))</f>
        <v>00</v>
      </c>
      <c r="B1481" s="369">
        <v>30211</v>
      </c>
      <c r="C1481" s="370" t="s">
        <v>349</v>
      </c>
      <c r="D1481" s="371" t="str">
        <f t="shared" si="46"/>
        <v>2001</v>
      </c>
      <c r="E1481" s="371" t="str">
        <f t="shared" si="47"/>
        <v>13</v>
      </c>
      <c r="F1481" s="372" t="s">
        <v>135</v>
      </c>
      <c r="G1481" s="368"/>
      <c r="H1481" s="368"/>
      <c r="I1481" s="368"/>
      <c r="J1481" s="373">
        <v>5.3</v>
      </c>
      <c r="K1481" s="368">
        <v>1.1000000000000001</v>
      </c>
      <c r="L1481" s="368" t="s">
        <v>136</v>
      </c>
      <c r="M1481" s="368" t="s">
        <v>137</v>
      </c>
      <c r="O1481" s="454"/>
    </row>
    <row r="1482" spans="1:15" ht="13.15" customHeight="1" x14ac:dyDescent="0.2">
      <c r="A1482" s="368" t="str">
        <f>IF(OR(E1482="00",E1482=""),"",IF(OR(C1482="3011.10",C1482="3012.10",C1482="3013.10"),"05",IF(OR(C1482="3008.10",C1482="3008.11"),"00",IF(C1482="3003.10","07",IF(OR(G1482="DBFH",G1482="DBFH - BG"),"10",IF(G1482="Hochschule Dual","25",IF(ISERROR(FIND("BGJ",F1482)),IF(B1482&gt;=99500,VLOOKUP(B1482,Maske!$I$23:$J$79,2,FALSE),VLOOKUP($E1482,Maske!$I$19:$J$23,2,FALSE)),"06")))))))</f>
        <v>00</v>
      </c>
      <c r="B1482" s="369">
        <v>30221</v>
      </c>
      <c r="C1482" s="370" t="s">
        <v>280</v>
      </c>
      <c r="D1482" s="371" t="str">
        <f t="shared" si="46"/>
        <v>2001</v>
      </c>
      <c r="E1482" s="371" t="str">
        <f t="shared" si="47"/>
        <v>11</v>
      </c>
      <c r="F1482" s="372" t="s">
        <v>138</v>
      </c>
      <c r="G1482" s="368"/>
      <c r="H1482" s="368"/>
      <c r="I1482" s="368"/>
      <c r="J1482" s="373">
        <v>10.5</v>
      </c>
      <c r="K1482" s="368">
        <v>2.2000000000000002</v>
      </c>
      <c r="L1482" s="368" t="s">
        <v>136</v>
      </c>
      <c r="M1482" s="368" t="s">
        <v>137</v>
      </c>
      <c r="O1482" s="454"/>
    </row>
    <row r="1483" spans="1:15" x14ac:dyDescent="0.2">
      <c r="A1483" s="368" t="str">
        <f>IF(OR(E1483="00",E1483=""),"",IF(OR(C1483="3011.10",C1483="3012.10",C1483="3013.10"),"05",IF(OR(C1483="3008.10",C1483="3008.11"),"00",IF(C1483="3003.10","07",IF(OR(G1483="DBFH",G1483="DBFH - BG"),"10",IF(G1483="Hochschule Dual","25",IF(ISERROR(FIND("BGJ",F1483)),IF(B1483&gt;=99500,VLOOKUP(B1483,Maske!$I$23:$J$79,2,FALSE),VLOOKUP($E1483,Maske!$I$19:$J$23,2,FALSE)),"06")))))))</f>
        <v>00</v>
      </c>
      <c r="B1483" s="369">
        <v>30221</v>
      </c>
      <c r="C1483" s="370" t="s">
        <v>315</v>
      </c>
      <c r="D1483" s="371" t="str">
        <f t="shared" si="46"/>
        <v>2001</v>
      </c>
      <c r="E1483" s="371" t="str">
        <f t="shared" si="47"/>
        <v>12</v>
      </c>
      <c r="F1483" s="372" t="s">
        <v>138</v>
      </c>
      <c r="G1483" s="368"/>
      <c r="H1483" s="368"/>
      <c r="I1483" s="368"/>
      <c r="J1483" s="373">
        <v>10.5</v>
      </c>
      <c r="K1483" s="368">
        <v>2.2000000000000002</v>
      </c>
      <c r="L1483" s="368" t="s">
        <v>136</v>
      </c>
      <c r="M1483" s="368" t="s">
        <v>137</v>
      </c>
      <c r="O1483" s="454"/>
    </row>
    <row r="1484" spans="1:15" ht="12" customHeight="1" x14ac:dyDescent="0.2">
      <c r="A1484" s="368" t="str">
        <f>IF(OR(E1484="00",E1484=""),"",IF(OR(C1484="3011.10",C1484="3012.10",C1484="3013.10"),"05",IF(OR(C1484="3008.10",C1484="3008.11"),"00",IF(C1484="3003.10","07",IF(OR(G1484="DBFH",G1484="DBFH - BG"),"10",IF(G1484="Hochschule Dual","25",IF(ISERROR(FIND("BGJ",F1484)),IF(B1484&gt;=99500,VLOOKUP(B1484,Maske!$I$23:$J$79,2,FALSE),VLOOKUP($E1484,Maske!$I$19:$J$23,2,FALSE)),"06")))))))</f>
        <v>00</v>
      </c>
      <c r="B1484" s="369">
        <v>30221</v>
      </c>
      <c r="C1484" s="370" t="s">
        <v>349</v>
      </c>
      <c r="D1484" s="371" t="str">
        <f t="shared" si="46"/>
        <v>2001</v>
      </c>
      <c r="E1484" s="371" t="str">
        <f t="shared" si="47"/>
        <v>13</v>
      </c>
      <c r="F1484" s="372" t="s">
        <v>138</v>
      </c>
      <c r="G1484" s="368"/>
      <c r="H1484" s="368"/>
      <c r="I1484" s="368"/>
      <c r="J1484" s="373">
        <v>5.3</v>
      </c>
      <c r="K1484" s="368">
        <v>1.1000000000000001</v>
      </c>
      <c r="L1484" s="368" t="s">
        <v>136</v>
      </c>
      <c r="M1484" s="368" t="s">
        <v>137</v>
      </c>
      <c r="O1484" s="454"/>
    </row>
    <row r="1485" spans="1:15" ht="12" customHeight="1" x14ac:dyDescent="0.2">
      <c r="A1485" s="368" t="str">
        <f>IF(OR(E1485="00",E1485=""),"",IF(OR(C1485="3011.10",C1485="3012.10",C1485="3013.10"),"05",IF(OR(C1485="3008.10",C1485="3008.11"),"00",IF(C1485="3003.10","07",IF(OR(G1485="DBFH",G1485="DBFH - BG"),"10",IF(G1485="Hochschule Dual","25",IF(ISERROR(FIND("BGJ",F1485)),IF(B1485&gt;=99500,VLOOKUP(B1485,Maske!$I$23:$J$79,2,FALSE),VLOOKUP($E1485,Maske!$I$19:$J$23,2,FALSE)),"06")))))))</f>
        <v>00</v>
      </c>
      <c r="B1485" s="369">
        <v>30232</v>
      </c>
      <c r="C1485" s="370" t="s">
        <v>2373</v>
      </c>
      <c r="D1485" s="371" t="str">
        <f t="shared" si="46"/>
        <v>2002</v>
      </c>
      <c r="E1485" s="371" t="str">
        <f t="shared" si="47"/>
        <v>10</v>
      </c>
      <c r="F1485" s="372" t="s">
        <v>492</v>
      </c>
      <c r="G1485" s="373"/>
      <c r="H1485" s="373"/>
      <c r="I1485" s="368"/>
      <c r="J1485" s="368">
        <v>10.5</v>
      </c>
      <c r="K1485" s="368">
        <v>2.2000000000000002</v>
      </c>
      <c r="L1485" s="368" t="s">
        <v>136</v>
      </c>
      <c r="M1485" s="368" t="s">
        <v>137</v>
      </c>
      <c r="O1485" s="454"/>
    </row>
    <row r="1486" spans="1:15" ht="12" customHeight="1" x14ac:dyDescent="0.2">
      <c r="A1486" s="214" t="str">
        <f>IF(OR(E1486="00",E1486=""),"",IF(OR(C1486="3011.10",C1486="3012.10",C1486="3013.10"),"05",IF(OR(C1486="3008.10",C1486="3008.11"),"00",IF(C1486="3003.10","07",IF(OR(G1486="DBFH",G1486="DBFH - BG"),"10",IF(G1486="Hochschule Dual","25",IF(ISERROR(FIND("BGJ",F1486)),IF(B1486&gt;=99500,VLOOKUP(B1486,Maske!$I$23:$J$79,2,FALSE),VLOOKUP($E1486,Maske!$I$19:$J$23,2,FALSE)),"06")))))))</f>
        <v>00</v>
      </c>
      <c r="B1486" s="210">
        <v>30232</v>
      </c>
      <c r="C1486" s="211" t="s">
        <v>2424</v>
      </c>
      <c r="D1486" s="212" t="str">
        <f t="shared" si="46"/>
        <v>2002</v>
      </c>
      <c r="E1486" s="212" t="str">
        <f t="shared" si="47"/>
        <v>11</v>
      </c>
      <c r="F1486" s="213" t="s">
        <v>492</v>
      </c>
      <c r="G1486" s="215"/>
      <c r="H1486" s="215"/>
      <c r="I1486" s="214"/>
      <c r="J1486" s="214">
        <v>10.5</v>
      </c>
      <c r="K1486" s="214">
        <v>2.2000000000000002</v>
      </c>
      <c r="L1486" s="214" t="s">
        <v>136</v>
      </c>
      <c r="M1486" s="214" t="s">
        <v>137</v>
      </c>
      <c r="N1486" s="214"/>
      <c r="O1486" s="454"/>
    </row>
    <row r="1487" spans="1:15" ht="12" customHeight="1" x14ac:dyDescent="0.2">
      <c r="A1487" s="368" t="str">
        <f>IF(OR(E1487="00",E1487=""),"",IF(OR(C1487="3011.10",C1487="3012.10",C1487="3013.10"),"05",IF(OR(C1487="3008.10",C1487="3008.11"),"00",IF(C1487="3003.10","07",IF(OR(G1487="DBFH",G1487="DBFH - BG"),"10",IF(G1487="Hochschule Dual","25",IF(ISERROR(FIND("BGJ",F1487)),IF(B1487&gt;=99500,VLOOKUP(B1487,Maske!$I$23:$J$79,2,FALSE),VLOOKUP($E1487,Maske!$I$19:$J$23,2,FALSE)),"06")))))))</f>
        <v>00</v>
      </c>
      <c r="B1487" s="369">
        <v>30222</v>
      </c>
      <c r="C1487" s="370" t="s">
        <v>2373</v>
      </c>
      <c r="D1487" s="371" t="str">
        <f t="shared" si="46"/>
        <v>2002</v>
      </c>
      <c r="E1487" s="371" t="str">
        <f t="shared" si="47"/>
        <v>10</v>
      </c>
      <c r="F1487" s="372" t="s">
        <v>2374</v>
      </c>
      <c r="G1487" s="368"/>
      <c r="H1487" s="368"/>
      <c r="I1487" s="368"/>
      <c r="J1487" s="373">
        <v>10.5</v>
      </c>
      <c r="K1487" s="368">
        <v>2.2000000000000002</v>
      </c>
      <c r="L1487" s="368" t="s">
        <v>136</v>
      </c>
      <c r="M1487" s="368" t="s">
        <v>137</v>
      </c>
      <c r="O1487" s="454"/>
    </row>
    <row r="1488" spans="1:15" ht="12" customHeight="1" x14ac:dyDescent="0.2">
      <c r="A1488" s="214" t="str">
        <f>IF(OR(E1488="00",E1488=""),"",IF(OR(C1488="3011.10",C1488="3012.10",C1488="3013.10"),"05",IF(OR(C1488="3008.10",C1488="3008.11"),"00",IF(C1488="3003.10","07",IF(OR(G1488="DBFH",G1488="DBFH - BG"),"10",IF(G1488="Hochschule Dual","25",IF(ISERROR(FIND("BGJ",F1488)),IF(B1488&gt;=99500,VLOOKUP(B1488,Maske!$I$23:$J$79,2,FALSE),VLOOKUP($E1488,Maske!$I$19:$J$23,2,FALSE)),"06")))))))</f>
        <v>00</v>
      </c>
      <c r="B1488" s="210">
        <v>30222</v>
      </c>
      <c r="C1488" s="211" t="s">
        <v>2424</v>
      </c>
      <c r="D1488" s="212" t="str">
        <f t="shared" si="46"/>
        <v>2002</v>
      </c>
      <c r="E1488" s="212" t="str">
        <f t="shared" si="47"/>
        <v>11</v>
      </c>
      <c r="F1488" s="213" t="s">
        <v>2374</v>
      </c>
      <c r="G1488" s="214"/>
      <c r="H1488" s="214"/>
      <c r="I1488" s="214"/>
      <c r="J1488" s="215">
        <v>10.5</v>
      </c>
      <c r="K1488" s="214">
        <v>2.2000000000000002</v>
      </c>
      <c r="L1488" s="214" t="s">
        <v>136</v>
      </c>
      <c r="M1488" s="214" t="s">
        <v>137</v>
      </c>
      <c r="N1488" s="214"/>
      <c r="O1488" s="454"/>
    </row>
    <row r="1489" spans="1:15" ht="12" customHeight="1" x14ac:dyDescent="0.2">
      <c r="A1489" s="368" t="str">
        <f>IF(OR(E1489="00",E1489=""),"",IF(OR(C1489="3011.10",C1489="3012.10",C1489="3013.10"),"05",IF(OR(C1489="3008.10",C1489="3008.11"),"00",IF(C1489="3003.10","07",IF(OR(G1489="DBFH",G1489="DBFH - BG"),"10",IF(G1489="Hochschule Dual","25",IF(ISERROR(FIND("BGJ",F1489)),IF(B1489&gt;=99500,VLOOKUP(B1489,Maske!$I$23:$J$79,2,FALSE),VLOOKUP($E1489,Maske!$I$19:$J$23,2,FALSE)),"06")))))))</f>
        <v>00</v>
      </c>
      <c r="B1489" s="369">
        <v>50401</v>
      </c>
      <c r="C1489" s="370" t="s">
        <v>276</v>
      </c>
      <c r="D1489" s="371" t="str">
        <f t="shared" si="46"/>
        <v>2006</v>
      </c>
      <c r="E1489" s="371" t="str">
        <f t="shared" si="47"/>
        <v>10</v>
      </c>
      <c r="F1489" s="372" t="s">
        <v>1020</v>
      </c>
      <c r="G1489" s="368"/>
      <c r="H1489" s="368">
        <v>13</v>
      </c>
      <c r="I1489" s="368">
        <v>3.5</v>
      </c>
      <c r="J1489" s="368">
        <v>12.7</v>
      </c>
      <c r="K1489" s="368">
        <v>3</v>
      </c>
      <c r="L1489" s="368" t="s">
        <v>136</v>
      </c>
      <c r="M1489" s="368" t="s">
        <v>766</v>
      </c>
      <c r="O1489" s="454"/>
    </row>
    <row r="1490" spans="1:15" ht="12" customHeight="1" x14ac:dyDescent="0.2">
      <c r="A1490" s="368" t="str">
        <f>IF(OR(E1490="00",E1490=""),"",IF(OR(C1490="3011.10",C1490="3012.10",C1490="3013.10"),"05",IF(OR(C1490="3008.10",C1490="3008.11"),"00",IF(C1490="3003.10","07",IF(OR(G1490="DBFH",G1490="DBFH - BG"),"10",IF(G1490="Hochschule Dual","25",IF(ISERROR(FIND("BGJ",F1490)),IF(B1490&gt;=99500,VLOOKUP(B1490,Maske!$I$23:$J$79,2,FALSE),VLOOKUP($E1490,Maske!$I$19:$J$23,2,FALSE)),"06")))))))</f>
        <v>00</v>
      </c>
      <c r="B1490" s="369">
        <v>50401</v>
      </c>
      <c r="C1490" s="370" t="s">
        <v>903</v>
      </c>
      <c r="D1490" s="371" t="str">
        <f t="shared" si="46"/>
        <v>2006</v>
      </c>
      <c r="E1490" s="371" t="str">
        <f t="shared" si="47"/>
        <v>11</v>
      </c>
      <c r="F1490" s="372" t="s">
        <v>1020</v>
      </c>
      <c r="G1490" s="368"/>
      <c r="H1490" s="368">
        <v>9</v>
      </c>
      <c r="I1490" s="368">
        <v>2.5</v>
      </c>
      <c r="J1490" s="368">
        <v>10.5</v>
      </c>
      <c r="K1490" s="368">
        <v>2.7</v>
      </c>
      <c r="L1490" s="368" t="s">
        <v>136</v>
      </c>
      <c r="M1490" s="368" t="s">
        <v>766</v>
      </c>
      <c r="O1490" s="454"/>
    </row>
    <row r="1491" spans="1:15" ht="12" customHeight="1" x14ac:dyDescent="0.2">
      <c r="A1491" s="368" t="str">
        <f>IF(OR(E1491="00",E1491=""),"",IF(OR(C1491="3011.10",C1491="3012.10",C1491="3013.10"),"05",IF(OR(C1491="3008.10",C1491="3008.11"),"00",IF(C1491="3003.10","07",IF(OR(G1491="DBFH",G1491="DBFH - BG"),"10",IF(G1491="Hochschule Dual","25",IF(ISERROR(FIND("BGJ",F1491)),IF(B1491&gt;=99500,VLOOKUP(B1491,Maske!$I$23:$J$79,2,FALSE),VLOOKUP($E1491,Maske!$I$19:$J$23,2,FALSE)),"06")))))))</f>
        <v>00</v>
      </c>
      <c r="B1491" s="369">
        <v>50401</v>
      </c>
      <c r="C1491" s="370" t="s">
        <v>904</v>
      </c>
      <c r="D1491" s="371" t="str">
        <f t="shared" si="46"/>
        <v>2006</v>
      </c>
      <c r="E1491" s="371" t="str">
        <f t="shared" si="47"/>
        <v>12</v>
      </c>
      <c r="F1491" s="372" t="s">
        <v>1020</v>
      </c>
      <c r="G1491" s="368"/>
      <c r="H1491" s="368">
        <v>9</v>
      </c>
      <c r="I1491" s="368">
        <v>2.5</v>
      </c>
      <c r="J1491" s="368">
        <v>10.5</v>
      </c>
      <c r="K1491" s="368">
        <v>2.7</v>
      </c>
      <c r="L1491" s="368" t="s">
        <v>136</v>
      </c>
      <c r="M1491" s="368" t="s">
        <v>766</v>
      </c>
      <c r="O1491" s="454"/>
    </row>
    <row r="1492" spans="1:15" ht="12" customHeight="1" x14ac:dyDescent="0.2">
      <c r="A1492" s="368" t="str">
        <f>IF(OR(E1492="00",E1492=""),"",IF(OR(C1492="3011.10",C1492="3012.10",C1492="3013.10"),"05",IF(OR(C1492="3008.10",C1492="3008.11"),"00",IF(C1492="3003.10","07",IF(OR(G1492="DBFH",G1492="DBFH - BG"),"10",IF(G1492="Hochschule Dual","25",IF(ISERROR(FIND("BGJ",F1492)),IF(B1492&gt;=99500,VLOOKUP(B1492,Maske!$I$23:$J$79,2,FALSE),VLOOKUP($E1492,Maske!$I$19:$J$23,2,FALSE)),"06")))))))</f>
        <v>00</v>
      </c>
      <c r="B1492" s="369">
        <v>18531</v>
      </c>
      <c r="C1492" s="370" t="s">
        <v>139</v>
      </c>
      <c r="D1492" s="371" t="str">
        <f t="shared" si="46"/>
        <v>2009</v>
      </c>
      <c r="E1492" s="371" t="str">
        <f t="shared" si="47"/>
        <v>10</v>
      </c>
      <c r="F1492" s="372" t="s">
        <v>1828</v>
      </c>
      <c r="G1492" s="368"/>
      <c r="H1492" s="368"/>
      <c r="I1492" s="368"/>
      <c r="J1492" s="373">
        <v>9.5</v>
      </c>
      <c r="K1492" s="368">
        <v>2.5</v>
      </c>
      <c r="L1492" s="368" t="s">
        <v>136</v>
      </c>
      <c r="M1492" s="368" t="s">
        <v>140</v>
      </c>
      <c r="O1492" s="454"/>
    </row>
    <row r="1493" spans="1:15" ht="12" customHeight="1" x14ac:dyDescent="0.2">
      <c r="A1493" s="368" t="str">
        <f>IF(OR(E1493="00",E1493=""),"",IF(OR(C1493="3011.10",C1493="3012.10",C1493="3013.10"),"05",IF(OR(C1493="3008.10",C1493="3008.11"),"00",IF(C1493="3003.10","07",IF(OR(G1493="DBFH",G1493="DBFH - BG"),"10",IF(G1493="Hochschule Dual","25",IF(ISERROR(FIND("BGJ",F1493)),IF(B1493&gt;=99500,VLOOKUP(B1493,Maske!$I$23:$J$79,2,FALSE),VLOOKUP($E1493,Maske!$I$19:$J$23,2,FALSE)),"06")))))))</f>
        <v>00</v>
      </c>
      <c r="B1493" s="369">
        <v>18531</v>
      </c>
      <c r="C1493" s="370" t="s">
        <v>281</v>
      </c>
      <c r="D1493" s="371" t="str">
        <f t="shared" si="46"/>
        <v>2009</v>
      </c>
      <c r="E1493" s="371" t="str">
        <f t="shared" si="47"/>
        <v>11</v>
      </c>
      <c r="F1493" s="372" t="s">
        <v>1828</v>
      </c>
      <c r="G1493" s="368"/>
      <c r="H1493" s="368"/>
      <c r="I1493" s="368"/>
      <c r="J1493" s="373">
        <v>9.5</v>
      </c>
      <c r="K1493" s="368">
        <v>2.5</v>
      </c>
      <c r="L1493" s="368" t="s">
        <v>136</v>
      </c>
      <c r="M1493" s="368" t="s">
        <v>140</v>
      </c>
      <c r="O1493" s="454"/>
    </row>
    <row r="1494" spans="1:15" ht="12" customHeight="1" x14ac:dyDescent="0.2">
      <c r="A1494" s="368" t="str">
        <f>IF(OR(E1494="00",E1494=""),"",IF(OR(C1494="3011.10",C1494="3012.10",C1494="3013.10"),"05",IF(OR(C1494="3008.10",C1494="3008.11"),"00",IF(C1494="3003.10","07",IF(OR(G1494="DBFH",G1494="DBFH - BG"),"10",IF(G1494="Hochschule Dual","25",IF(ISERROR(FIND("BGJ",F1494)),IF(B1494&gt;=99500,VLOOKUP(B1494,Maske!$I$23:$J$79,2,FALSE),VLOOKUP($E1494,Maske!$I$19:$J$23,2,FALSE)),"06")))))))</f>
        <v>00</v>
      </c>
      <c r="B1494" s="369">
        <v>18531</v>
      </c>
      <c r="C1494" s="370" t="s">
        <v>316</v>
      </c>
      <c r="D1494" s="371" t="str">
        <f t="shared" si="46"/>
        <v>2009</v>
      </c>
      <c r="E1494" s="371" t="str">
        <f t="shared" si="47"/>
        <v>12</v>
      </c>
      <c r="F1494" s="372" t="s">
        <v>1828</v>
      </c>
      <c r="G1494" s="368"/>
      <c r="H1494" s="368"/>
      <c r="I1494" s="368"/>
      <c r="J1494" s="373">
        <v>9.5</v>
      </c>
      <c r="K1494" s="368">
        <v>2.5</v>
      </c>
      <c r="L1494" s="368" t="s">
        <v>136</v>
      </c>
      <c r="M1494" s="368" t="s">
        <v>140</v>
      </c>
      <c r="O1494" s="454"/>
    </row>
    <row r="1495" spans="1:15" ht="12" customHeight="1" x14ac:dyDescent="0.2">
      <c r="A1495" s="368" t="str">
        <f>IF(OR(E1495="00",E1495=""),"",IF(OR(C1495="3011.10",C1495="3012.10",C1495="3013.10"),"05",IF(OR(C1495="3008.10",C1495="3008.11"),"00",IF(C1495="3003.10","07",IF(OR(G1495="DBFH",G1495="DBFH - BG"),"10",IF(G1495="Hochschule Dual","25",IF(ISERROR(FIND("BGJ",F1495)),IF(B1495&gt;=99500,VLOOKUP(B1495,Maske!$I$23:$J$79,2,FALSE),VLOOKUP($E1495,Maske!$I$19:$J$23,2,FALSE)),"06")))))))</f>
        <v>00</v>
      </c>
      <c r="B1495" s="369">
        <v>18531</v>
      </c>
      <c r="C1495" s="370" t="s">
        <v>1829</v>
      </c>
      <c r="D1495" s="371" t="str">
        <f t="shared" si="46"/>
        <v>2010</v>
      </c>
      <c r="E1495" s="371" t="str">
        <f t="shared" si="47"/>
        <v>11</v>
      </c>
      <c r="F1495" s="372" t="s">
        <v>1828</v>
      </c>
      <c r="G1495" s="368"/>
      <c r="H1495" s="368"/>
      <c r="I1495" s="368"/>
      <c r="J1495" s="373">
        <v>17</v>
      </c>
      <c r="K1495" s="368">
        <v>0</v>
      </c>
      <c r="L1495" s="368" t="s">
        <v>136</v>
      </c>
      <c r="M1495" s="368" t="s">
        <v>140</v>
      </c>
      <c r="N1495" s="368" t="s">
        <v>1830</v>
      </c>
      <c r="O1495" s="454"/>
    </row>
    <row r="1496" spans="1:15" s="217" customFormat="1" ht="12" customHeight="1" x14ac:dyDescent="0.2">
      <c r="A1496" s="368" t="str">
        <f>IF(OR(E1496="00",E1496=""),"",IF(OR(C1496="3011.10",C1496="3012.10",C1496="3013.10"),"05",IF(OR(C1496="3008.10",C1496="3008.11"),"00",IF(C1496="3003.10","07",IF(OR(G1496="DBFH",G1496="DBFH - BG"),"10",IF(G1496="Hochschule Dual","25",IF(ISERROR(FIND("BGJ",F1496)),IF(B1496&gt;=99500,VLOOKUP(B1496,Maske!$I$23:$J$79,2,FALSE),VLOOKUP($E1496,Maske!$I$19:$J$23,2,FALSE)),"06")))))))</f>
        <v>00</v>
      </c>
      <c r="B1496" s="369">
        <v>13505</v>
      </c>
      <c r="C1496" s="370" t="s">
        <v>141</v>
      </c>
      <c r="D1496" s="371" t="str">
        <f t="shared" si="46"/>
        <v>2011</v>
      </c>
      <c r="E1496" s="371" t="str">
        <f t="shared" si="47"/>
        <v>10</v>
      </c>
      <c r="F1496" s="372" t="s">
        <v>1903</v>
      </c>
      <c r="G1496" s="368"/>
      <c r="H1496" s="368"/>
      <c r="I1496" s="368"/>
      <c r="J1496" s="373">
        <v>12.7</v>
      </c>
      <c r="K1496" s="368">
        <v>3.2</v>
      </c>
      <c r="L1496" s="368" t="s">
        <v>136</v>
      </c>
      <c r="M1496" s="368" t="s">
        <v>142</v>
      </c>
      <c r="N1496" s="368"/>
      <c r="O1496" s="454"/>
    </row>
    <row r="1497" spans="1:15" ht="12" customHeight="1" x14ac:dyDescent="0.2">
      <c r="A1497" s="368" t="str">
        <f>IF(OR(E1497="00",E1497=""),"",IF(OR(C1497="3011.10",C1497="3012.10",C1497="3013.10"),"05",IF(OR(C1497="3008.10",C1497="3008.11"),"00",IF(C1497="3003.10","07",IF(OR(G1497="DBFH",G1497="DBFH - BG"),"10",IF(G1497="Hochschule Dual","25",IF(ISERROR(FIND("BGJ",F1497)),IF(B1497&gt;=99500,VLOOKUP(B1497,Maske!$I$23:$J$79,2,FALSE),VLOOKUP($E1497,Maske!$I$19:$J$23,2,FALSE)),"06")))))))</f>
        <v>00</v>
      </c>
      <c r="B1497" s="369">
        <v>13505</v>
      </c>
      <c r="C1497" s="370" t="s">
        <v>282</v>
      </c>
      <c r="D1497" s="371" t="str">
        <f t="shared" si="46"/>
        <v>2011</v>
      </c>
      <c r="E1497" s="371" t="str">
        <f t="shared" si="47"/>
        <v>11</v>
      </c>
      <c r="F1497" s="372" t="s">
        <v>1903</v>
      </c>
      <c r="G1497" s="368"/>
      <c r="H1497" s="368"/>
      <c r="I1497" s="368"/>
      <c r="J1497" s="373">
        <v>10.5</v>
      </c>
      <c r="K1497" s="368">
        <v>2.7</v>
      </c>
      <c r="L1497" s="368" t="s">
        <v>136</v>
      </c>
      <c r="M1497" s="368" t="s">
        <v>142</v>
      </c>
      <c r="O1497" s="454"/>
    </row>
    <row r="1498" spans="1:15" ht="12" customHeight="1" x14ac:dyDescent="0.2">
      <c r="A1498" s="368" t="str">
        <f>IF(OR(E1498="00",E1498=""),"",IF(OR(C1498="3011.10",C1498="3012.10",C1498="3013.10"),"05",IF(OR(C1498="3008.10",C1498="3008.11"),"00",IF(C1498="3003.10","07",IF(OR(G1498="DBFH",G1498="DBFH - BG"),"10",IF(G1498="Hochschule Dual","25",IF(ISERROR(FIND("BGJ",F1498)),IF(B1498&gt;=99500,VLOOKUP(B1498,Maske!$I$23:$J$79,2,FALSE),VLOOKUP($E1498,Maske!$I$19:$J$23,2,FALSE)),"06")))))))</f>
        <v>00</v>
      </c>
      <c r="B1498" s="369">
        <v>13505</v>
      </c>
      <c r="C1498" s="370" t="s">
        <v>317</v>
      </c>
      <c r="D1498" s="371" t="str">
        <f t="shared" si="46"/>
        <v>2011</v>
      </c>
      <c r="E1498" s="371" t="str">
        <f t="shared" si="47"/>
        <v>12</v>
      </c>
      <c r="F1498" s="372" t="s">
        <v>1903</v>
      </c>
      <c r="G1498" s="368"/>
      <c r="H1498" s="368"/>
      <c r="I1498" s="368"/>
      <c r="J1498" s="373">
        <v>10.5</v>
      </c>
      <c r="K1498" s="368">
        <v>2.7</v>
      </c>
      <c r="L1498" s="368" t="s">
        <v>136</v>
      </c>
      <c r="M1498" s="368" t="s">
        <v>142</v>
      </c>
      <c r="O1498" s="454"/>
    </row>
    <row r="1499" spans="1:15" s="469" customFormat="1" x14ac:dyDescent="0.2">
      <c r="A1499" s="368" t="str">
        <f>IF(OR(E1499="00",E1499=""),"",IF(OR(C1499="3011.10",C1499="3012.10",C1499="3013.10"),"05",IF(OR(C1499="3008.10",C1499="3008.11"),"00",IF(C1499="3003.10","07",IF(OR(G1499="DBFH",G1499="DBFH - BG"),"10",IF(G1499="Hochschule Dual","25",IF(ISERROR(FIND("BGJ",F1499)),IF(B1499&gt;=99500,VLOOKUP(B1499,Maske!$I$23:$J$79,2,FALSE),VLOOKUP($E1499,Maske!$I$19:$J$23,2,FALSE)),"06")))))))</f>
        <v>00</v>
      </c>
      <c r="B1499" s="369">
        <v>13161</v>
      </c>
      <c r="C1499" s="370" t="s">
        <v>141</v>
      </c>
      <c r="D1499" s="371" t="str">
        <f t="shared" si="46"/>
        <v>2011</v>
      </c>
      <c r="E1499" s="371" t="str">
        <f t="shared" si="47"/>
        <v>10</v>
      </c>
      <c r="F1499" s="372" t="s">
        <v>143</v>
      </c>
      <c r="G1499" s="368"/>
      <c r="H1499" s="368"/>
      <c r="I1499" s="368"/>
      <c r="J1499" s="373">
        <v>12.7</v>
      </c>
      <c r="K1499" s="368">
        <v>3.2</v>
      </c>
      <c r="L1499" s="368" t="s">
        <v>136</v>
      </c>
      <c r="M1499" s="368" t="s">
        <v>144</v>
      </c>
      <c r="N1499" s="368"/>
      <c r="O1499" s="467"/>
    </row>
    <row r="1500" spans="1:15" s="376" customFormat="1" x14ac:dyDescent="0.2">
      <c r="A1500" s="368" t="str">
        <f>IF(OR(E1500="00",E1500=""),"",IF(OR(C1500="3011.10",C1500="3012.10",C1500="3013.10"),"05",IF(OR(C1500="3008.10",C1500="3008.11"),"00",IF(C1500="3003.10","07",IF(OR(G1500="DBFH",G1500="DBFH - BG"),"10",IF(G1500="Hochschule Dual","25",IF(ISERROR(FIND("BGJ",F1500)),IF(B1500&gt;=99500,VLOOKUP(B1500,Maske!$I$23:$J$79,2,FALSE),VLOOKUP($E1500,Maske!$I$19:$J$23,2,FALSE)),"06")))))))</f>
        <v>00</v>
      </c>
      <c r="B1500" s="369">
        <v>13161</v>
      </c>
      <c r="C1500" s="370" t="s">
        <v>282</v>
      </c>
      <c r="D1500" s="371" t="str">
        <f t="shared" si="46"/>
        <v>2011</v>
      </c>
      <c r="E1500" s="371" t="str">
        <f t="shared" si="47"/>
        <v>11</v>
      </c>
      <c r="F1500" s="372" t="s">
        <v>143</v>
      </c>
      <c r="G1500" s="368"/>
      <c r="H1500" s="368"/>
      <c r="I1500" s="368"/>
      <c r="J1500" s="373">
        <v>10.5</v>
      </c>
      <c r="K1500" s="368">
        <v>2.7</v>
      </c>
      <c r="L1500" s="368" t="s">
        <v>136</v>
      </c>
      <c r="M1500" s="368" t="s">
        <v>142</v>
      </c>
      <c r="N1500" s="368"/>
      <c r="O1500" s="454"/>
    </row>
    <row r="1501" spans="1:15" s="376" customFormat="1" x14ac:dyDescent="0.2">
      <c r="A1501" s="368" t="str">
        <f>IF(OR(E1501="00",E1501=""),"",IF(OR(C1501="3011.10",C1501="3012.10",C1501="3013.10"),"05",IF(OR(C1501="3008.10",C1501="3008.11"),"00",IF(C1501="3003.10","07",IF(OR(G1501="DBFH",G1501="DBFH - BG"),"10",IF(G1501="Hochschule Dual","25",IF(ISERROR(FIND("BGJ",F1501)),IF(B1501&gt;=99500,VLOOKUP(B1501,Maske!$I$23:$J$79,2,FALSE),VLOOKUP($E1501,Maske!$I$19:$J$23,2,FALSE)),"06")))))))</f>
        <v>00</v>
      </c>
      <c r="B1501" s="369">
        <v>13161</v>
      </c>
      <c r="C1501" s="370" t="s">
        <v>317</v>
      </c>
      <c r="D1501" s="371" t="str">
        <f t="shared" si="46"/>
        <v>2011</v>
      </c>
      <c r="E1501" s="371" t="str">
        <f t="shared" si="47"/>
        <v>12</v>
      </c>
      <c r="F1501" s="372" t="s">
        <v>143</v>
      </c>
      <c r="G1501" s="368"/>
      <c r="H1501" s="368"/>
      <c r="I1501" s="368"/>
      <c r="J1501" s="373">
        <v>10.5</v>
      </c>
      <c r="K1501" s="368">
        <v>2.7</v>
      </c>
      <c r="L1501" s="368" t="s">
        <v>136</v>
      </c>
      <c r="M1501" s="368" t="s">
        <v>142</v>
      </c>
      <c r="N1501" s="368"/>
      <c r="O1501" s="454"/>
    </row>
    <row r="1502" spans="1:15" ht="13.15" customHeight="1" x14ac:dyDescent="0.2">
      <c r="A1502" s="368" t="str">
        <f>IF(OR(E1502="00",E1502=""),"",IF(OR(C1502="3011.10",C1502="3012.10",C1502="3013.10"),"05",IF(OR(C1502="3008.10",C1502="3008.11"),"00",IF(C1502="3003.10","07",IF(OR(G1502="DBFH",G1502="DBFH - BG"),"10",IF(G1502="Hochschule Dual","25",IF(ISERROR(FIND("BGJ",F1502)),IF(B1502&gt;=99500,VLOOKUP(B1502,Maske!$I$23:$J$79,2,FALSE),VLOOKUP($E1502,Maske!$I$19:$J$23,2,FALSE)),"06")))))))</f>
        <v>00</v>
      </c>
      <c r="B1502" s="369">
        <v>13164</v>
      </c>
      <c r="C1502" s="370" t="s">
        <v>141</v>
      </c>
      <c r="D1502" s="371" t="str">
        <f t="shared" si="46"/>
        <v>2011</v>
      </c>
      <c r="E1502" s="371" t="str">
        <f t="shared" si="47"/>
        <v>10</v>
      </c>
      <c r="F1502" s="372" t="s">
        <v>145</v>
      </c>
      <c r="G1502" s="368"/>
      <c r="H1502" s="368"/>
      <c r="I1502" s="368"/>
      <c r="J1502" s="373">
        <v>12.7</v>
      </c>
      <c r="K1502" s="368">
        <v>3.2</v>
      </c>
      <c r="L1502" s="368" t="s">
        <v>136</v>
      </c>
      <c r="M1502" s="368" t="s">
        <v>142</v>
      </c>
      <c r="O1502" s="454"/>
    </row>
    <row r="1503" spans="1:15" s="217" customFormat="1" ht="12" customHeight="1" x14ac:dyDescent="0.2">
      <c r="A1503" s="368" t="str">
        <f>IF(OR(E1503="00",E1503=""),"",IF(OR(C1503="3011.10",C1503="3012.10",C1503="3013.10"),"05",IF(OR(C1503="3008.10",C1503="3008.11"),"00",IF(C1503="3003.10","07",IF(OR(G1503="DBFH",G1503="DBFH - BG"),"10",IF(G1503="Hochschule Dual","25",IF(ISERROR(FIND("BGJ",F1503)),IF(B1503&gt;=99500,VLOOKUP(B1503,Maske!$I$23:$J$79,2,FALSE),VLOOKUP($E1503,Maske!$I$19:$J$23,2,FALSE)),"06")))))))</f>
        <v>00</v>
      </c>
      <c r="B1503" s="369">
        <v>13165</v>
      </c>
      <c r="C1503" s="370" t="s">
        <v>141</v>
      </c>
      <c r="D1503" s="371" t="str">
        <f t="shared" si="46"/>
        <v>2011</v>
      </c>
      <c r="E1503" s="371" t="str">
        <f t="shared" si="47"/>
        <v>10</v>
      </c>
      <c r="F1503" s="372" t="s">
        <v>146</v>
      </c>
      <c r="G1503" s="368"/>
      <c r="H1503" s="368"/>
      <c r="I1503" s="368"/>
      <c r="J1503" s="373">
        <v>12.7</v>
      </c>
      <c r="K1503" s="368">
        <v>3.2</v>
      </c>
      <c r="L1503" s="368" t="s">
        <v>136</v>
      </c>
      <c r="M1503" s="368" t="s">
        <v>142</v>
      </c>
      <c r="N1503" s="368"/>
      <c r="O1503" s="459"/>
    </row>
    <row r="1504" spans="1:15" s="217" customFormat="1" ht="12" customHeight="1" x14ac:dyDescent="0.2">
      <c r="A1504" s="368" t="str">
        <f>IF(OR(E1504="00",E1504=""),"",IF(OR(C1504="3011.10",C1504="3012.10",C1504="3013.10"),"05",IF(OR(C1504="3008.10",C1504="3008.11"),"00",IF(C1504="3003.10","07",IF(OR(G1504="DBFH",G1504="DBFH - BG"),"10",IF(G1504="Hochschule Dual","25",IF(ISERROR(FIND("BGJ",F1504)),IF(B1504&gt;=99500,VLOOKUP(B1504,Maske!$I$23:$J$79,2,FALSE),VLOOKUP($E1504,Maske!$I$19:$J$23,2,FALSE)),"06")))))))</f>
        <v>00</v>
      </c>
      <c r="B1504" s="369">
        <v>13166</v>
      </c>
      <c r="C1504" s="370" t="s">
        <v>141</v>
      </c>
      <c r="D1504" s="371" t="str">
        <f t="shared" si="46"/>
        <v>2011</v>
      </c>
      <c r="E1504" s="371" t="str">
        <f t="shared" si="47"/>
        <v>10</v>
      </c>
      <c r="F1504" s="372" t="s">
        <v>147</v>
      </c>
      <c r="G1504" s="368"/>
      <c r="H1504" s="368"/>
      <c r="I1504" s="368"/>
      <c r="J1504" s="373">
        <v>12.7</v>
      </c>
      <c r="K1504" s="368">
        <v>3.2</v>
      </c>
      <c r="L1504" s="368" t="s">
        <v>136</v>
      </c>
      <c r="M1504" s="368" t="s">
        <v>142</v>
      </c>
      <c r="N1504" s="368"/>
      <c r="O1504" s="459"/>
    </row>
    <row r="1505" spans="1:15" s="217" customFormat="1" ht="12" customHeight="1" x14ac:dyDescent="0.2">
      <c r="A1505" s="368" t="str">
        <f>IF(OR(E1505="00",E1505=""),"",IF(OR(C1505="3011.10",C1505="3012.10",C1505="3013.10"),"05",IF(OR(C1505="3008.10",C1505="3008.11"),"00",IF(C1505="3003.10","07",IF(OR(G1505="DBFH",G1505="DBFH - BG"),"10",IF(G1505="Hochschule Dual","25",IF(ISERROR(FIND("BGJ",F1505)),IF(B1505&gt;=99500,VLOOKUP(B1505,Maske!$I$23:$J$79,2,FALSE),VLOOKUP($E1505,Maske!$I$19:$J$23,2,FALSE)),"06")))))))</f>
        <v>00</v>
      </c>
      <c r="B1505" s="369">
        <v>13167</v>
      </c>
      <c r="C1505" s="370" t="s">
        <v>141</v>
      </c>
      <c r="D1505" s="371" t="str">
        <f t="shared" si="46"/>
        <v>2011</v>
      </c>
      <c r="E1505" s="371" t="str">
        <f t="shared" si="47"/>
        <v>10</v>
      </c>
      <c r="F1505" s="372" t="s">
        <v>148</v>
      </c>
      <c r="G1505" s="368"/>
      <c r="H1505" s="368"/>
      <c r="I1505" s="368"/>
      <c r="J1505" s="373">
        <v>12.7</v>
      </c>
      <c r="K1505" s="368">
        <v>3.2</v>
      </c>
      <c r="L1505" s="368" t="s">
        <v>136</v>
      </c>
      <c r="M1505" s="368" t="s">
        <v>142</v>
      </c>
      <c r="N1505" s="368"/>
      <c r="O1505" s="459"/>
    </row>
    <row r="1506" spans="1:15" s="217" customFormat="1" ht="12" customHeight="1" x14ac:dyDescent="0.2">
      <c r="A1506" s="368" t="str">
        <f>IF(OR(E1506="00",E1506=""),"",IF(OR(C1506="3011.10",C1506="3012.10",C1506="3013.10"),"05",IF(OR(C1506="3008.10",C1506="3008.11"),"00",IF(C1506="3003.10","07",IF(OR(G1506="DBFH",G1506="DBFH - BG"),"10",IF(G1506="Hochschule Dual","25",IF(ISERROR(FIND("BGJ",F1506)),IF(B1506&gt;=99500,VLOOKUP(B1506,Maske!$I$23:$J$79,2,FALSE),VLOOKUP($E1506,Maske!$I$19:$J$23,2,FALSE)),"06")))))))</f>
        <v>00</v>
      </c>
      <c r="B1506" s="369">
        <v>13121</v>
      </c>
      <c r="C1506" s="370" t="s">
        <v>141</v>
      </c>
      <c r="D1506" s="371" t="str">
        <f t="shared" si="46"/>
        <v>2011</v>
      </c>
      <c r="E1506" s="371" t="str">
        <f t="shared" si="47"/>
        <v>10</v>
      </c>
      <c r="F1506" s="372" t="s">
        <v>152</v>
      </c>
      <c r="G1506" s="368"/>
      <c r="H1506" s="368"/>
      <c r="I1506" s="368"/>
      <c r="J1506" s="373">
        <v>12.7</v>
      </c>
      <c r="K1506" s="368">
        <v>3.2</v>
      </c>
      <c r="L1506" s="368" t="s">
        <v>136</v>
      </c>
      <c r="M1506" s="368" t="s">
        <v>142</v>
      </c>
      <c r="N1506" s="368"/>
      <c r="O1506" s="459"/>
    </row>
    <row r="1507" spans="1:15" s="217" customFormat="1" ht="12" customHeight="1" x14ac:dyDescent="0.2">
      <c r="A1507" s="368" t="str">
        <f>IF(OR(E1507="00",E1507=""),"",IF(OR(C1507="3011.10",C1507="3012.10",C1507="3013.10"),"05",IF(OR(C1507="3008.10",C1507="3008.11"),"00",IF(C1507="3003.10","07",IF(OR(G1507="DBFH",G1507="DBFH - BG"),"10",IF(G1507="Hochschule Dual","25",IF(ISERROR(FIND("BGJ",F1507)),IF(B1507&gt;=99500,VLOOKUP(B1507,Maske!$I$23:$J$79,2,FALSE),VLOOKUP($E1507,Maske!$I$19:$J$23,2,FALSE)),"06")))))))</f>
        <v>00</v>
      </c>
      <c r="B1507" s="369">
        <v>13121</v>
      </c>
      <c r="C1507" s="370" t="s">
        <v>282</v>
      </c>
      <c r="D1507" s="371" t="str">
        <f t="shared" si="46"/>
        <v>2011</v>
      </c>
      <c r="E1507" s="371" t="str">
        <f t="shared" si="47"/>
        <v>11</v>
      </c>
      <c r="F1507" s="372" t="s">
        <v>152</v>
      </c>
      <c r="G1507" s="368"/>
      <c r="H1507" s="368"/>
      <c r="I1507" s="368"/>
      <c r="J1507" s="373">
        <v>10.5</v>
      </c>
      <c r="K1507" s="368">
        <v>2.7</v>
      </c>
      <c r="L1507" s="368" t="s">
        <v>136</v>
      </c>
      <c r="M1507" s="368" t="s">
        <v>142</v>
      </c>
      <c r="N1507" s="368"/>
      <c r="O1507" s="459"/>
    </row>
    <row r="1508" spans="1:15" s="217" customFormat="1" x14ac:dyDescent="0.2">
      <c r="A1508" s="368" t="str">
        <f>IF(OR(E1508="00",E1508=""),"",IF(OR(C1508="3011.10",C1508="3012.10",C1508="3013.10"),"05",IF(OR(C1508="3008.10",C1508="3008.11"),"00",IF(C1508="3003.10","07",IF(OR(G1508="DBFH",G1508="DBFH - BG"),"10",IF(G1508="Hochschule Dual","25",IF(ISERROR(FIND("BGJ",F1508)),IF(B1508&gt;=99500,VLOOKUP(B1508,Maske!$I$23:$J$79,2,FALSE),VLOOKUP($E1508,Maske!$I$19:$J$23,2,FALSE)),"06")))))))</f>
        <v>00</v>
      </c>
      <c r="B1508" s="369">
        <v>13121</v>
      </c>
      <c r="C1508" s="370" t="s">
        <v>317</v>
      </c>
      <c r="D1508" s="371" t="str">
        <f t="shared" si="46"/>
        <v>2011</v>
      </c>
      <c r="E1508" s="371" t="str">
        <f t="shared" si="47"/>
        <v>12</v>
      </c>
      <c r="F1508" s="372" t="s">
        <v>152</v>
      </c>
      <c r="G1508" s="368"/>
      <c r="H1508" s="368"/>
      <c r="I1508" s="368"/>
      <c r="J1508" s="373">
        <v>10.5</v>
      </c>
      <c r="K1508" s="368">
        <v>2.7</v>
      </c>
      <c r="L1508" s="368" t="s">
        <v>136</v>
      </c>
      <c r="M1508" s="368" t="s">
        <v>142</v>
      </c>
      <c r="N1508" s="368"/>
      <c r="O1508" s="459"/>
    </row>
    <row r="1509" spans="1:15" s="217" customFormat="1" ht="12" customHeight="1" x14ac:dyDescent="0.2">
      <c r="A1509" s="368" t="str">
        <f>IF(OR(E1509="00",E1509=""),"",IF(OR(C1509="3011.10",C1509="3012.10",C1509="3013.10"),"05",IF(OR(C1509="3008.10",C1509="3008.11"),"00",IF(C1509="3003.10","07",IF(OR(G1509="DBFH",G1509="DBFH - BG"),"10",IF(G1509="Hochschule Dual","25",IF(ISERROR(FIND("BGJ",F1509)),IF(B1509&gt;=99500,VLOOKUP(B1509,Maske!$I$23:$J$79,2,FALSE),VLOOKUP($E1509,Maske!$I$19:$J$23,2,FALSE)),"06")))))))</f>
        <v>00</v>
      </c>
      <c r="B1509" s="369">
        <v>13504</v>
      </c>
      <c r="C1509" s="370" t="s">
        <v>141</v>
      </c>
      <c r="D1509" s="371" t="str">
        <f t="shared" si="46"/>
        <v>2011</v>
      </c>
      <c r="E1509" s="371" t="str">
        <f t="shared" si="47"/>
        <v>10</v>
      </c>
      <c r="F1509" s="372" t="s">
        <v>153</v>
      </c>
      <c r="G1509" s="368"/>
      <c r="H1509" s="368"/>
      <c r="I1509" s="368"/>
      <c r="J1509" s="373">
        <v>12.7</v>
      </c>
      <c r="K1509" s="368">
        <v>3.2</v>
      </c>
      <c r="L1509" s="368" t="s">
        <v>136</v>
      </c>
      <c r="M1509" s="368" t="s">
        <v>142</v>
      </c>
      <c r="N1509" s="368"/>
      <c r="O1509" s="459"/>
    </row>
    <row r="1510" spans="1:15" ht="12" customHeight="1" x14ac:dyDescent="0.2">
      <c r="A1510" s="368" t="str">
        <f>IF(OR(E1510="00",E1510=""),"",IF(OR(C1510="3011.10",C1510="3012.10",C1510="3013.10"),"05",IF(OR(C1510="3008.10",C1510="3008.11"),"00",IF(C1510="3003.10","07",IF(OR(G1510="DBFH",G1510="DBFH - BG"),"10",IF(G1510="Hochschule Dual","25",IF(ISERROR(FIND("BGJ",F1510)),IF(B1510&gt;=99500,VLOOKUP(B1510,Maske!$I$23:$J$79,2,FALSE),VLOOKUP($E1510,Maske!$I$19:$J$23,2,FALSE)),"06")))))))</f>
        <v>00</v>
      </c>
      <c r="B1510" s="369">
        <v>13504</v>
      </c>
      <c r="C1510" s="370" t="s">
        <v>282</v>
      </c>
      <c r="D1510" s="371" t="str">
        <f t="shared" si="46"/>
        <v>2011</v>
      </c>
      <c r="E1510" s="371" t="str">
        <f t="shared" si="47"/>
        <v>11</v>
      </c>
      <c r="F1510" s="372" t="s">
        <v>153</v>
      </c>
      <c r="G1510" s="368"/>
      <c r="H1510" s="368"/>
      <c r="I1510" s="368"/>
      <c r="J1510" s="373">
        <v>10.5</v>
      </c>
      <c r="K1510" s="368">
        <v>2.7</v>
      </c>
      <c r="L1510" s="368" t="s">
        <v>136</v>
      </c>
      <c r="M1510" s="368" t="s">
        <v>142</v>
      </c>
      <c r="O1510" s="454"/>
    </row>
    <row r="1511" spans="1:15" s="473" customFormat="1" ht="12" customHeight="1" x14ac:dyDescent="0.2">
      <c r="A1511" s="368" t="str">
        <f>IF(OR(E1511="00",E1511=""),"",IF(OR(C1511="3011.10",C1511="3012.10",C1511="3013.10"),"05",IF(OR(C1511="3008.10",C1511="3008.11"),"00",IF(C1511="3003.10","07",IF(OR(G1511="DBFH",G1511="DBFH - BG"),"10",IF(G1511="Hochschule Dual","25",IF(ISERROR(FIND("BGJ",F1511)),IF(B1511&gt;=99500,VLOOKUP(B1511,Maske!$I$23:$J$79,2,FALSE),VLOOKUP($E1511,Maske!$I$19:$J$23,2,FALSE)),"06")))))))</f>
        <v>00</v>
      </c>
      <c r="B1511" s="369">
        <v>13504</v>
      </c>
      <c r="C1511" s="370" t="s">
        <v>317</v>
      </c>
      <c r="D1511" s="371" t="str">
        <f t="shared" si="46"/>
        <v>2011</v>
      </c>
      <c r="E1511" s="371" t="str">
        <f t="shared" si="47"/>
        <v>12</v>
      </c>
      <c r="F1511" s="372" t="s">
        <v>153</v>
      </c>
      <c r="G1511" s="368"/>
      <c r="H1511" s="368"/>
      <c r="I1511" s="368"/>
      <c r="J1511" s="373">
        <v>10.5</v>
      </c>
      <c r="K1511" s="368">
        <v>2.7</v>
      </c>
      <c r="L1511" s="368" t="s">
        <v>136</v>
      </c>
      <c r="M1511" s="368" t="s">
        <v>142</v>
      </c>
      <c r="N1511" s="368"/>
      <c r="O1511" s="472"/>
    </row>
    <row r="1512" spans="1:15" ht="12" customHeight="1" x14ac:dyDescent="0.2">
      <c r="A1512" s="368" t="str">
        <f>IF(OR(E1512="00",E1512=""),"",IF(OR(C1512="3011.10",C1512="3012.10",C1512="3013.10"),"05",IF(OR(C1512="3008.10",C1512="3008.11"),"00",IF(C1512="3003.10","07",IF(OR(G1512="DBFH",G1512="DBFH - BG"),"10",IF(G1512="Hochschule Dual","25",IF(ISERROR(FIND("BGJ",F1512)),IF(B1512&gt;=99500,VLOOKUP(B1512,Maske!$I$23:$J$79,2,FALSE),VLOOKUP($E1512,Maske!$I$19:$J$23,2,FALSE)),"06")))))))</f>
        <v>00</v>
      </c>
      <c r="B1512" s="369">
        <v>13502</v>
      </c>
      <c r="C1512" s="370" t="s">
        <v>141</v>
      </c>
      <c r="D1512" s="371" t="str">
        <f t="shared" si="46"/>
        <v>2011</v>
      </c>
      <c r="E1512" s="371" t="str">
        <f t="shared" si="47"/>
        <v>10</v>
      </c>
      <c r="F1512" s="372" t="s">
        <v>169</v>
      </c>
      <c r="G1512" s="368"/>
      <c r="H1512" s="368"/>
      <c r="I1512" s="368"/>
      <c r="J1512" s="373">
        <v>12.7</v>
      </c>
      <c r="K1512" s="368">
        <v>3.2</v>
      </c>
      <c r="L1512" s="368" t="s">
        <v>136</v>
      </c>
      <c r="M1512" s="368" t="s">
        <v>142</v>
      </c>
      <c r="O1512" s="454"/>
    </row>
    <row r="1513" spans="1:15" ht="12" customHeight="1" x14ac:dyDescent="0.2">
      <c r="A1513" s="368" t="str">
        <f>IF(OR(E1513="00",E1513=""),"",IF(OR(C1513="3011.10",C1513="3012.10",C1513="3013.10"),"05",IF(OR(C1513="3008.10",C1513="3008.11"),"00",IF(C1513="3003.10","07",IF(OR(G1513="DBFH",G1513="DBFH - BG"),"10",IF(G1513="Hochschule Dual","25",IF(ISERROR(FIND("BGJ",F1513)),IF(B1513&gt;=99500,VLOOKUP(B1513,Maske!$I$23:$J$79,2,FALSE),VLOOKUP($E1513,Maske!$I$19:$J$23,2,FALSE)),"06")))))))</f>
        <v>00</v>
      </c>
      <c r="B1513" s="369">
        <v>13502</v>
      </c>
      <c r="C1513" s="370" t="s">
        <v>282</v>
      </c>
      <c r="D1513" s="371" t="str">
        <f t="shared" si="46"/>
        <v>2011</v>
      </c>
      <c r="E1513" s="371" t="str">
        <f t="shared" si="47"/>
        <v>11</v>
      </c>
      <c r="F1513" s="372" t="s">
        <v>169</v>
      </c>
      <c r="G1513" s="368"/>
      <c r="H1513" s="368"/>
      <c r="I1513" s="368"/>
      <c r="J1513" s="373">
        <v>10.5</v>
      </c>
      <c r="K1513" s="368">
        <v>2.7</v>
      </c>
      <c r="L1513" s="368" t="s">
        <v>136</v>
      </c>
      <c r="M1513" s="368" t="s">
        <v>142</v>
      </c>
      <c r="O1513" s="454"/>
    </row>
    <row r="1514" spans="1:15" ht="12" customHeight="1" x14ac:dyDescent="0.2">
      <c r="A1514" s="368" t="str">
        <f>IF(OR(E1514="00",E1514=""),"",IF(OR(C1514="3011.10",C1514="3012.10",C1514="3013.10"),"05",IF(OR(C1514="3008.10",C1514="3008.11"),"00",IF(C1514="3003.10","07",IF(OR(G1514="DBFH",G1514="DBFH - BG"),"10",IF(G1514="Hochschule Dual","25",IF(ISERROR(FIND("BGJ",F1514)),IF(B1514&gt;=99500,VLOOKUP(B1514,Maske!$I$23:$J$79,2,FALSE),VLOOKUP($E1514,Maske!$I$19:$J$23,2,FALSE)),"06")))))))</f>
        <v>00</v>
      </c>
      <c r="B1514" s="369">
        <v>13502</v>
      </c>
      <c r="C1514" s="370" t="s">
        <v>317</v>
      </c>
      <c r="D1514" s="371" t="str">
        <f t="shared" si="46"/>
        <v>2011</v>
      </c>
      <c r="E1514" s="371" t="str">
        <f t="shared" si="47"/>
        <v>12</v>
      </c>
      <c r="F1514" s="372" t="s">
        <v>169</v>
      </c>
      <c r="G1514" s="368"/>
      <c r="H1514" s="368"/>
      <c r="I1514" s="368"/>
      <c r="J1514" s="373">
        <v>10.5</v>
      </c>
      <c r="K1514" s="368">
        <v>2.7</v>
      </c>
      <c r="L1514" s="368" t="s">
        <v>136</v>
      </c>
      <c r="M1514" s="368" t="s">
        <v>142</v>
      </c>
      <c r="O1514" s="454"/>
    </row>
    <row r="1515" spans="1:15" ht="12" customHeight="1" x14ac:dyDescent="0.2">
      <c r="A1515" s="368" t="str">
        <f>IF(OR(E1515="00",E1515=""),"",IF(OR(C1515="3011.10",C1515="3012.10",C1515="3013.10"),"05",IF(OR(C1515="3008.10",C1515="3008.11"),"00",IF(C1515="3003.10","07",IF(OR(G1515="DBFH",G1515="DBFH - BG"),"10",IF(G1515="Hochschule Dual","25",IF(ISERROR(FIND("BGJ",F1515)),IF(B1515&gt;=99500,VLOOKUP(B1515,Maske!$I$23:$J$79,2,FALSE),VLOOKUP($E1515,Maske!$I$19:$J$23,2,FALSE)),"06")))))))</f>
        <v>00</v>
      </c>
      <c r="B1515" s="369">
        <v>13503</v>
      </c>
      <c r="C1515" s="370" t="s">
        <v>141</v>
      </c>
      <c r="D1515" s="371" t="str">
        <f t="shared" si="46"/>
        <v>2011</v>
      </c>
      <c r="E1515" s="371" t="str">
        <f t="shared" si="47"/>
        <v>10</v>
      </c>
      <c r="F1515" s="372" t="s">
        <v>173</v>
      </c>
      <c r="G1515" s="368"/>
      <c r="H1515" s="368"/>
      <c r="I1515" s="368"/>
      <c r="J1515" s="373">
        <v>12.7</v>
      </c>
      <c r="K1515" s="368">
        <v>3.2</v>
      </c>
      <c r="L1515" s="368" t="s">
        <v>136</v>
      </c>
      <c r="M1515" s="368" t="s">
        <v>142</v>
      </c>
      <c r="O1515" s="454"/>
    </row>
    <row r="1516" spans="1:15" ht="12" customHeight="1" x14ac:dyDescent="0.2">
      <c r="A1516" s="368" t="str">
        <f>IF(OR(E1516="00",E1516=""),"",IF(OR(C1516="3011.10",C1516="3012.10",C1516="3013.10"),"05",IF(OR(C1516="3008.10",C1516="3008.11"),"00",IF(C1516="3003.10","07",IF(OR(G1516="DBFH",G1516="DBFH - BG"),"10",IF(G1516="Hochschule Dual","25",IF(ISERROR(FIND("BGJ",F1516)),IF(B1516&gt;=99500,VLOOKUP(B1516,Maske!$I$23:$J$79,2,FALSE),VLOOKUP($E1516,Maske!$I$19:$J$23,2,FALSE)),"06")))))))</f>
        <v>00</v>
      </c>
      <c r="B1516" s="369">
        <v>13503</v>
      </c>
      <c r="C1516" s="370" t="s">
        <v>282</v>
      </c>
      <c r="D1516" s="371" t="str">
        <f t="shared" si="46"/>
        <v>2011</v>
      </c>
      <c r="E1516" s="371" t="str">
        <f t="shared" si="47"/>
        <v>11</v>
      </c>
      <c r="F1516" s="372" t="s">
        <v>173</v>
      </c>
      <c r="G1516" s="368"/>
      <c r="H1516" s="368"/>
      <c r="I1516" s="368"/>
      <c r="J1516" s="373">
        <v>10.5</v>
      </c>
      <c r="K1516" s="368">
        <v>2.7</v>
      </c>
      <c r="L1516" s="368" t="s">
        <v>136</v>
      </c>
      <c r="M1516" s="368" t="s">
        <v>142</v>
      </c>
      <c r="O1516" s="454"/>
    </row>
    <row r="1517" spans="1:15" ht="12" customHeight="1" x14ac:dyDescent="0.2">
      <c r="A1517" s="368" t="str">
        <f>IF(OR(E1517="00",E1517=""),"",IF(OR(C1517="3011.10",C1517="3012.10",C1517="3013.10"),"05",IF(OR(C1517="3008.10",C1517="3008.11"),"00",IF(C1517="3003.10","07",IF(OR(G1517="DBFH",G1517="DBFH - BG"),"10",IF(G1517="Hochschule Dual","25",IF(ISERROR(FIND("BGJ",F1517)),IF(B1517&gt;=99500,VLOOKUP(B1517,Maske!$I$23:$J$79,2,FALSE),VLOOKUP($E1517,Maske!$I$19:$J$23,2,FALSE)),"06")))))))</f>
        <v>00</v>
      </c>
      <c r="B1517" s="369">
        <v>13503</v>
      </c>
      <c r="C1517" s="370" t="s">
        <v>317</v>
      </c>
      <c r="D1517" s="371" t="str">
        <f t="shared" si="46"/>
        <v>2011</v>
      </c>
      <c r="E1517" s="371" t="str">
        <f t="shared" si="47"/>
        <v>12</v>
      </c>
      <c r="F1517" s="372" t="s">
        <v>173</v>
      </c>
      <c r="G1517" s="368"/>
      <c r="H1517" s="368"/>
      <c r="I1517" s="368"/>
      <c r="J1517" s="373">
        <v>10.5</v>
      </c>
      <c r="K1517" s="368">
        <v>2.7</v>
      </c>
      <c r="L1517" s="368" t="s">
        <v>136</v>
      </c>
      <c r="M1517" s="368" t="s">
        <v>142</v>
      </c>
      <c r="O1517" s="454"/>
    </row>
    <row r="1518" spans="1:15" ht="12" customHeight="1" x14ac:dyDescent="0.2">
      <c r="A1518" s="368" t="str">
        <f>IF(OR(E1518="00",E1518=""),"",IF(OR(C1518="3011.10",C1518="3012.10",C1518="3013.10"),"05",IF(OR(C1518="3008.10",C1518="3008.11"),"00",IF(C1518="3003.10","07",IF(OR(G1518="DBFH",G1518="DBFH - BG"),"10",IF(G1518="Hochschule Dual","25",IF(ISERROR(FIND("BGJ",F1518)),IF(B1518&gt;=99500,VLOOKUP(B1518,Maske!$I$23:$J$79,2,FALSE),VLOOKUP($E1518,Maske!$I$19:$J$23,2,FALSE)),"06")))))))</f>
        <v>00</v>
      </c>
      <c r="B1518" s="369">
        <v>51401</v>
      </c>
      <c r="C1518" s="370" t="s">
        <v>174</v>
      </c>
      <c r="D1518" s="371" t="str">
        <f t="shared" si="46"/>
        <v>2013</v>
      </c>
      <c r="E1518" s="371" t="str">
        <f t="shared" si="47"/>
        <v>10</v>
      </c>
      <c r="F1518" s="372" t="s">
        <v>175</v>
      </c>
      <c r="G1518" s="368"/>
      <c r="H1518" s="368"/>
      <c r="I1518" s="368"/>
      <c r="J1518" s="373">
        <v>11.6</v>
      </c>
      <c r="K1518" s="368">
        <v>3</v>
      </c>
      <c r="L1518" s="368" t="s">
        <v>136</v>
      </c>
      <c r="M1518" s="368" t="s">
        <v>176</v>
      </c>
      <c r="O1518" s="454"/>
    </row>
    <row r="1519" spans="1:15" x14ac:dyDescent="0.2">
      <c r="A1519" s="368" t="str">
        <f>IF(OR(E1519="00",E1519=""),"",IF(OR(C1519="3011.10",C1519="3012.10",C1519="3013.10"),"05",IF(OR(C1519="3008.10",C1519="3008.11"),"00",IF(C1519="3003.10","07",IF(OR(G1519="DBFH",G1519="DBFH - BG"),"10",IF(G1519="Hochschule Dual","25",IF(ISERROR(FIND("BGJ",F1519)),IF(B1519&gt;=99500,VLOOKUP(B1519,Maske!$I$23:$J$79,2,FALSE),VLOOKUP($E1519,Maske!$I$19:$J$23,2,FALSE)),"06")))))))</f>
        <v>00</v>
      </c>
      <c r="B1519" s="369">
        <v>51401</v>
      </c>
      <c r="C1519" s="370" t="s">
        <v>283</v>
      </c>
      <c r="D1519" s="371" t="str">
        <f t="shared" si="46"/>
        <v>2013</v>
      </c>
      <c r="E1519" s="371" t="str">
        <f t="shared" si="47"/>
        <v>11</v>
      </c>
      <c r="F1519" s="372" t="s">
        <v>175</v>
      </c>
      <c r="G1519" s="368"/>
      <c r="H1519" s="368"/>
      <c r="I1519" s="368"/>
      <c r="J1519" s="373">
        <v>11.6</v>
      </c>
      <c r="K1519" s="368">
        <v>3</v>
      </c>
      <c r="L1519" s="368" t="s">
        <v>136</v>
      </c>
      <c r="M1519" s="368" t="s">
        <v>176</v>
      </c>
      <c r="O1519" s="454"/>
    </row>
    <row r="1520" spans="1:15" s="217" customFormat="1" ht="12" customHeight="1" x14ac:dyDescent="0.2">
      <c r="A1520" s="368" t="str">
        <f>IF(OR(E1520="00",E1520=""),"",IF(OR(C1520="3011.10",C1520="3012.10",C1520="3013.10"),"05",IF(OR(C1520="3008.10",C1520="3008.11"),"00",IF(C1520="3003.10","07",IF(OR(G1520="DBFH",G1520="DBFH - BG"),"10",IF(G1520="Hochschule Dual","25",IF(ISERROR(FIND("BGJ",F1520)),IF(B1520&gt;=99500,VLOOKUP(B1520,Maske!$I$23:$J$79,2,FALSE),VLOOKUP($E1520,Maske!$I$19:$J$23,2,FALSE)),"06")))))))</f>
        <v>00</v>
      </c>
      <c r="B1520" s="369">
        <v>51401</v>
      </c>
      <c r="C1520" s="370" t="s">
        <v>318</v>
      </c>
      <c r="D1520" s="371" t="str">
        <f t="shared" si="46"/>
        <v>2013</v>
      </c>
      <c r="E1520" s="371" t="str">
        <f t="shared" si="47"/>
        <v>12</v>
      </c>
      <c r="F1520" s="372" t="s">
        <v>175</v>
      </c>
      <c r="G1520" s="368"/>
      <c r="H1520" s="368"/>
      <c r="I1520" s="368"/>
      <c r="J1520" s="373">
        <v>11.6</v>
      </c>
      <c r="K1520" s="368">
        <v>3</v>
      </c>
      <c r="L1520" s="368" t="s">
        <v>136</v>
      </c>
      <c r="M1520" s="368" t="s">
        <v>176</v>
      </c>
      <c r="N1520" s="368"/>
      <c r="O1520" s="454"/>
    </row>
    <row r="1521" spans="1:15" s="217" customFormat="1" x14ac:dyDescent="0.2">
      <c r="A1521" s="368" t="str">
        <f>IF(OR(E1521="00",E1521=""),"",IF(OR(C1521="3011.10",C1521="3012.10",C1521="3013.10"),"05",IF(OR(C1521="3008.10",C1521="3008.11"),"00",IF(C1521="3003.10","07",IF(OR(G1521="DBFH",G1521="DBFH - BG"),"10",IF(G1521="Hochschule Dual","25",IF(ISERROR(FIND("BGJ",F1521)),IF(B1521&gt;=99500,VLOOKUP(B1521,Maske!$I$23:$J$79,2,FALSE),VLOOKUP($E1521,Maske!$I$19:$J$23,2,FALSE)),"06")))))))</f>
        <v>00</v>
      </c>
      <c r="B1521" s="369">
        <v>48502</v>
      </c>
      <c r="C1521" s="370" t="s">
        <v>177</v>
      </c>
      <c r="D1521" s="371" t="str">
        <f t="shared" si="46"/>
        <v>2014</v>
      </c>
      <c r="E1521" s="371" t="str">
        <f t="shared" si="47"/>
        <v>10</v>
      </c>
      <c r="F1521" s="372" t="s">
        <v>1694</v>
      </c>
      <c r="G1521" s="368"/>
      <c r="H1521" s="368"/>
      <c r="I1521" s="368"/>
      <c r="J1521" s="373">
        <v>10.5</v>
      </c>
      <c r="K1521" s="368">
        <v>2.7</v>
      </c>
      <c r="L1521" s="368" t="s">
        <v>136</v>
      </c>
      <c r="M1521" s="368" t="s">
        <v>178</v>
      </c>
      <c r="N1521" s="368"/>
      <c r="O1521" s="454"/>
    </row>
    <row r="1522" spans="1:15" ht="12" customHeight="1" x14ac:dyDescent="0.2">
      <c r="A1522" s="368" t="str">
        <f>IF(OR(E1522="00",E1522=""),"",IF(OR(C1522="3011.10",C1522="3012.10",C1522="3013.10"),"05",IF(OR(C1522="3008.10",C1522="3008.11"),"00",IF(C1522="3003.10","07",IF(OR(G1522="DBFH",G1522="DBFH - BG"),"10",IF(G1522="Hochschule Dual","25",IF(ISERROR(FIND("BGJ",F1522)),IF(B1522&gt;=99500,VLOOKUP(B1522,Maske!$I$23:$J$79,2,FALSE),VLOOKUP($E1522,Maske!$I$19:$J$23,2,FALSE)),"06")))))))</f>
        <v>00</v>
      </c>
      <c r="B1522" s="369">
        <v>48501</v>
      </c>
      <c r="C1522" s="370" t="s">
        <v>177</v>
      </c>
      <c r="D1522" s="371" t="str">
        <f t="shared" si="46"/>
        <v>2014</v>
      </c>
      <c r="E1522" s="371" t="str">
        <f t="shared" si="47"/>
        <v>10</v>
      </c>
      <c r="F1522" s="372" t="s">
        <v>1693</v>
      </c>
      <c r="G1522" s="368"/>
      <c r="H1522" s="368"/>
      <c r="I1522" s="368"/>
      <c r="J1522" s="373">
        <v>10.5</v>
      </c>
      <c r="K1522" s="368">
        <v>2.7</v>
      </c>
      <c r="L1522" s="368" t="s">
        <v>136</v>
      </c>
      <c r="M1522" s="368" t="s">
        <v>178</v>
      </c>
      <c r="O1522" s="454"/>
    </row>
    <row r="1523" spans="1:15" x14ac:dyDescent="0.2">
      <c r="A1523" s="368" t="str">
        <f>IF(OR(E1523="00",E1523=""),"",IF(OR(C1523="3011.10",C1523="3012.10",C1523="3013.10"),"05",IF(OR(C1523="3008.10",C1523="3008.11"),"00",IF(C1523="3003.10","07",IF(OR(G1523="DBFH",G1523="DBFH - BG"),"10",IF(G1523="Hochschule Dual","25",IF(ISERROR(FIND("BGJ",F1523)),IF(B1523&gt;=99500,VLOOKUP(B1523,Maske!$I$23:$J$79,2,FALSE),VLOOKUP($E1523,Maske!$I$19:$J$23,2,FALSE)),"06")))))))</f>
        <v>00</v>
      </c>
      <c r="B1523" s="369">
        <v>48501</v>
      </c>
      <c r="C1523" s="370" t="s">
        <v>284</v>
      </c>
      <c r="D1523" s="371" t="str">
        <f t="shared" si="46"/>
        <v>2014</v>
      </c>
      <c r="E1523" s="371" t="str">
        <f t="shared" si="47"/>
        <v>11</v>
      </c>
      <c r="F1523" s="372" t="s">
        <v>1693</v>
      </c>
      <c r="G1523" s="368"/>
      <c r="H1523" s="368"/>
      <c r="I1523" s="368"/>
      <c r="J1523" s="373">
        <v>10.5</v>
      </c>
      <c r="K1523" s="368">
        <v>2.7</v>
      </c>
      <c r="L1523" s="368" t="s">
        <v>136</v>
      </c>
      <c r="M1523" s="368" t="s">
        <v>178</v>
      </c>
      <c r="O1523" s="454"/>
    </row>
    <row r="1524" spans="1:15" s="217" customFormat="1" x14ac:dyDescent="0.2">
      <c r="A1524" s="368" t="str">
        <f>IF(OR(E1524="00",E1524=""),"",IF(OR(C1524="3011.10",C1524="3012.10",C1524="3013.10"),"05",IF(OR(C1524="3008.10",C1524="3008.11"),"00",IF(C1524="3003.10","07",IF(OR(G1524="DBFH",G1524="DBFH - BG"),"10",IF(G1524="Hochschule Dual","25",IF(ISERROR(FIND("BGJ",F1524)),IF(B1524&gt;=99500,VLOOKUP(B1524,Maske!$I$23:$J$79,2,FALSE),VLOOKUP($E1524,Maske!$I$19:$J$23,2,FALSE)),"06")))))))</f>
        <v>00</v>
      </c>
      <c r="B1524" s="369">
        <v>48501</v>
      </c>
      <c r="C1524" s="370" t="s">
        <v>319</v>
      </c>
      <c r="D1524" s="371" t="str">
        <f t="shared" si="46"/>
        <v>2014</v>
      </c>
      <c r="E1524" s="371" t="str">
        <f t="shared" si="47"/>
        <v>12</v>
      </c>
      <c r="F1524" s="372" t="s">
        <v>1693</v>
      </c>
      <c r="G1524" s="368"/>
      <c r="H1524" s="368"/>
      <c r="I1524" s="368"/>
      <c r="J1524" s="373">
        <v>9.5</v>
      </c>
      <c r="K1524" s="368">
        <v>2.7</v>
      </c>
      <c r="L1524" s="368" t="s">
        <v>136</v>
      </c>
      <c r="M1524" s="368" t="s">
        <v>178</v>
      </c>
      <c r="N1524" s="368"/>
      <c r="O1524" s="459"/>
    </row>
    <row r="1525" spans="1:15" s="217" customFormat="1" ht="12" customHeight="1" x14ac:dyDescent="0.2">
      <c r="A1525" s="368" t="str">
        <f>IF(OR(E1525="00",E1525=""),"",IF(OR(C1525="3011.10",C1525="3012.10",C1525="3013.10"),"05",IF(OR(C1525="3008.10",C1525="3008.11"),"00",IF(C1525="3003.10","07",IF(OR(G1525="DBFH",G1525="DBFH - BG"),"10",IF(G1525="Hochschule Dual","25",IF(ISERROR(FIND("BGJ",F1525)),IF(B1525&gt;=99500,VLOOKUP(B1525,Maske!$I$23:$J$79,2,FALSE),VLOOKUP($E1525,Maske!$I$19:$J$23,2,FALSE)),"06")))))))</f>
        <v>00</v>
      </c>
      <c r="B1525" s="369">
        <v>48502</v>
      </c>
      <c r="C1525" s="370" t="s">
        <v>1696</v>
      </c>
      <c r="D1525" s="371" t="str">
        <f t="shared" si="46"/>
        <v>2015</v>
      </c>
      <c r="E1525" s="371" t="str">
        <f t="shared" si="47"/>
        <v>11</v>
      </c>
      <c r="F1525" s="372" t="s">
        <v>1694</v>
      </c>
      <c r="G1525" s="368"/>
      <c r="H1525" s="368"/>
      <c r="I1525" s="368"/>
      <c r="J1525" s="373">
        <v>10.5</v>
      </c>
      <c r="K1525" s="368">
        <v>2.7</v>
      </c>
      <c r="L1525" s="368" t="s">
        <v>136</v>
      </c>
      <c r="M1525" s="368" t="s">
        <v>178</v>
      </c>
      <c r="N1525" s="368"/>
      <c r="O1525" s="459"/>
    </row>
    <row r="1526" spans="1:15" s="217" customFormat="1" ht="13.15" customHeight="1" x14ac:dyDescent="0.2">
      <c r="A1526" s="368" t="str">
        <f>IF(OR(E1526="00",E1526=""),"",IF(OR(C1526="3011.10",C1526="3012.10",C1526="3013.10"),"05",IF(OR(C1526="3008.10",C1526="3008.11"),"00",IF(C1526="3003.10","07",IF(OR(G1526="DBFH",G1526="DBFH - BG"),"10",IF(G1526="Hochschule Dual","25",IF(ISERROR(FIND("BGJ",F1526)),IF(B1526&gt;=99500,VLOOKUP(B1526,Maske!$I$23:$J$79,2,FALSE),VLOOKUP($E1526,Maske!$I$19:$J$23,2,FALSE)),"06")))))))</f>
        <v>00</v>
      </c>
      <c r="B1526" s="369">
        <v>48502</v>
      </c>
      <c r="C1526" s="370" t="s">
        <v>1695</v>
      </c>
      <c r="D1526" s="371" t="str">
        <f t="shared" si="46"/>
        <v>2015</v>
      </c>
      <c r="E1526" s="371" t="str">
        <f t="shared" si="47"/>
        <v>12</v>
      </c>
      <c r="F1526" s="372" t="s">
        <v>1694</v>
      </c>
      <c r="G1526" s="368"/>
      <c r="H1526" s="368"/>
      <c r="I1526" s="368"/>
      <c r="J1526" s="373">
        <v>9.5</v>
      </c>
      <c r="K1526" s="368">
        <v>2.7</v>
      </c>
      <c r="L1526" s="368" t="s">
        <v>136</v>
      </c>
      <c r="M1526" s="368" t="s">
        <v>178</v>
      </c>
      <c r="N1526" s="368"/>
      <c r="O1526" s="459"/>
    </row>
    <row r="1527" spans="1:15" s="217" customFormat="1" ht="12" customHeight="1" x14ac:dyDescent="0.2">
      <c r="A1527" s="368" t="str">
        <f>IF(OR(E1527="00",E1527=""),"",IF(OR(C1527="3011.10",C1527="3012.10",C1527="3013.10"),"05",IF(OR(C1527="3008.10",C1527="3008.11"),"00",IF(C1527="3003.10","07",IF(OR(G1527="DBFH",G1527="DBFH - BG"),"10",IF(G1527="Hochschule Dual","25",IF(ISERROR(FIND("BGJ",F1527)),IF(B1527&gt;=99500,VLOOKUP(B1527,Maske!$I$23:$J$79,2,FALSE),VLOOKUP($E1527,Maske!$I$19:$J$23,2,FALSE)),"06")))))))</f>
        <v>00</v>
      </c>
      <c r="B1527" s="369">
        <v>13561</v>
      </c>
      <c r="C1527" s="370" t="s">
        <v>179</v>
      </c>
      <c r="D1527" s="371" t="str">
        <f t="shared" si="46"/>
        <v>2016</v>
      </c>
      <c r="E1527" s="371" t="str">
        <f t="shared" si="47"/>
        <v>10</v>
      </c>
      <c r="F1527" s="372" t="s">
        <v>180</v>
      </c>
      <c r="G1527" s="368"/>
      <c r="H1527" s="368"/>
      <c r="I1527" s="368"/>
      <c r="J1527" s="373">
        <v>11.6</v>
      </c>
      <c r="K1527" s="368">
        <v>3</v>
      </c>
      <c r="L1527" s="368" t="s">
        <v>136</v>
      </c>
      <c r="M1527" s="368" t="s">
        <v>142</v>
      </c>
      <c r="N1527" s="368"/>
      <c r="O1527" s="459"/>
    </row>
    <row r="1528" spans="1:15" s="217" customFormat="1" ht="13.15" customHeight="1" x14ac:dyDescent="0.2">
      <c r="A1528" s="368" t="str">
        <f>IF(OR(E1528="00",E1528=""),"",IF(OR(C1528="3011.10",C1528="3012.10",C1528="3013.10"),"05",IF(OR(C1528="3008.10",C1528="3008.11"),"00",IF(C1528="3003.10","07",IF(OR(G1528="DBFH",G1528="DBFH - BG"),"10",IF(G1528="Hochschule Dual","25",IF(ISERROR(FIND("BGJ",F1528)),IF(B1528&gt;=99500,VLOOKUP(B1528,Maske!$I$23:$J$79,2,FALSE),VLOOKUP($E1528,Maske!$I$19:$J$23,2,FALSE)),"06")))))))</f>
        <v>00</v>
      </c>
      <c r="B1528" s="369">
        <v>13561</v>
      </c>
      <c r="C1528" s="370" t="s">
        <v>285</v>
      </c>
      <c r="D1528" s="371" t="str">
        <f t="shared" si="46"/>
        <v>2016</v>
      </c>
      <c r="E1528" s="371" t="str">
        <f t="shared" si="47"/>
        <v>11</v>
      </c>
      <c r="F1528" s="372" t="s">
        <v>180</v>
      </c>
      <c r="G1528" s="368"/>
      <c r="H1528" s="368"/>
      <c r="I1528" s="368"/>
      <c r="J1528" s="373">
        <v>11.6</v>
      </c>
      <c r="K1528" s="368">
        <v>3</v>
      </c>
      <c r="L1528" s="368" t="s">
        <v>136</v>
      </c>
      <c r="M1528" s="368" t="s">
        <v>142</v>
      </c>
      <c r="N1528" s="449"/>
      <c r="O1528" s="459"/>
    </row>
    <row r="1529" spans="1:15" s="217" customFormat="1" ht="13.15" customHeight="1" x14ac:dyDescent="0.2">
      <c r="A1529" s="368" t="str">
        <f>IF(OR(E1529="00",E1529=""),"",IF(OR(C1529="3011.10",C1529="3012.10",C1529="3013.10"),"05",IF(OR(C1529="3008.10",C1529="3008.11"),"00",IF(C1529="3003.10","07",IF(OR(G1529="DBFH",G1529="DBFH - BG"),"10",IF(G1529="Hochschule Dual","25",IF(ISERROR(FIND("BGJ",F1529)),IF(B1529&gt;=99500,VLOOKUP(B1529,Maske!$I$23:$J$79,2,FALSE),VLOOKUP($E1529,Maske!$I$19:$J$23,2,FALSE)),"06")))))))</f>
        <v>00</v>
      </c>
      <c r="B1529" s="369">
        <v>13561</v>
      </c>
      <c r="C1529" s="370" t="s">
        <v>320</v>
      </c>
      <c r="D1529" s="371" t="str">
        <f t="shared" si="46"/>
        <v>2016</v>
      </c>
      <c r="E1529" s="371" t="str">
        <f t="shared" si="47"/>
        <v>12</v>
      </c>
      <c r="F1529" s="372" t="s">
        <v>180</v>
      </c>
      <c r="G1529" s="368"/>
      <c r="H1529" s="368"/>
      <c r="I1529" s="368"/>
      <c r="J1529" s="373">
        <v>11.6</v>
      </c>
      <c r="K1529" s="368">
        <v>3</v>
      </c>
      <c r="L1529" s="368" t="s">
        <v>136</v>
      </c>
      <c r="M1529" s="368" t="s">
        <v>142</v>
      </c>
      <c r="N1529" s="449"/>
      <c r="O1529" s="459"/>
    </row>
    <row r="1530" spans="1:15" s="217" customFormat="1" ht="13.15" customHeight="1" x14ac:dyDescent="0.2">
      <c r="A1530" s="368" t="str">
        <f>IF(OR(E1530="00",E1530=""),"",IF(OR(C1530="3011.10",C1530="3012.10",C1530="3013.10"),"05",IF(OR(C1530="3008.10",C1530="3008.11"),"00",IF(C1530="3003.10","07",IF(OR(G1530="DBFH",G1530="DBFH - BG"),"10",IF(G1530="Hochschule Dual","25",IF(ISERROR(FIND("BGJ",F1530)),IF(B1530&gt;=99500,VLOOKUP(B1530,Maske!$I$23:$J$79,2,FALSE),VLOOKUP($E1530,Maske!$I$19:$J$23,2,FALSE)),"06")))))))</f>
        <v>00</v>
      </c>
      <c r="B1530" s="369">
        <v>13561</v>
      </c>
      <c r="C1530" s="370" t="s">
        <v>350</v>
      </c>
      <c r="D1530" s="371" t="str">
        <f t="shared" si="46"/>
        <v>2016</v>
      </c>
      <c r="E1530" s="371" t="str">
        <f t="shared" si="47"/>
        <v>13</v>
      </c>
      <c r="F1530" s="372" t="s">
        <v>180</v>
      </c>
      <c r="G1530" s="368"/>
      <c r="H1530" s="368"/>
      <c r="I1530" s="368"/>
      <c r="J1530" s="373">
        <v>5.3</v>
      </c>
      <c r="K1530" s="368">
        <v>1.3</v>
      </c>
      <c r="L1530" s="368" t="s">
        <v>136</v>
      </c>
      <c r="M1530" s="368" t="s">
        <v>142</v>
      </c>
      <c r="N1530" s="368"/>
      <c r="O1530" s="459"/>
    </row>
    <row r="1531" spans="1:15" s="217" customFormat="1" ht="12" customHeight="1" x14ac:dyDescent="0.2">
      <c r="A1531" s="368" t="str">
        <f>IF(OR(E1531="00",E1531=""),"",IF(OR(C1531="3011.10",C1531="3012.10",C1531="3013.10"),"05",IF(OR(C1531="3008.10",C1531="3008.11"),"00",IF(C1531="3003.10","07",IF(OR(G1531="DBFH",G1531="DBFH - BG"),"10",IF(G1531="Hochschule Dual","25",IF(ISERROR(FIND("BGJ",F1531)),IF(B1531&gt;=99500,VLOOKUP(B1531,Maske!$I$23:$J$79,2,FALSE),VLOOKUP($E1531,Maske!$I$19:$J$23,2,FALSE)),"06")))))))</f>
        <v>00</v>
      </c>
      <c r="B1531" s="369">
        <v>13571</v>
      </c>
      <c r="C1531" s="370" t="s">
        <v>179</v>
      </c>
      <c r="D1531" s="371" t="str">
        <f t="shared" si="46"/>
        <v>2016</v>
      </c>
      <c r="E1531" s="371" t="str">
        <f t="shared" si="47"/>
        <v>10</v>
      </c>
      <c r="F1531" s="372" t="s">
        <v>181</v>
      </c>
      <c r="G1531" s="368"/>
      <c r="H1531" s="368"/>
      <c r="I1531" s="368"/>
      <c r="J1531" s="373">
        <v>11.6</v>
      </c>
      <c r="K1531" s="368">
        <v>3</v>
      </c>
      <c r="L1531" s="368" t="s">
        <v>136</v>
      </c>
      <c r="M1531" s="368" t="s">
        <v>142</v>
      </c>
      <c r="N1531" s="368"/>
      <c r="O1531" s="459"/>
    </row>
    <row r="1532" spans="1:15" s="217" customFormat="1" ht="12" customHeight="1" x14ac:dyDescent="0.2">
      <c r="A1532" s="368" t="str">
        <f>IF(OR(E1532="00",E1532=""),"",IF(OR(C1532="3011.10",C1532="3012.10",C1532="3013.10"),"05",IF(OR(C1532="3008.10",C1532="3008.11"),"00",IF(C1532="3003.10","07",IF(OR(G1532="DBFH",G1532="DBFH - BG"),"10",IF(G1532="Hochschule Dual","25",IF(ISERROR(FIND("BGJ",F1532)),IF(B1532&gt;=99500,VLOOKUP(B1532,Maske!$I$23:$J$79,2,FALSE),VLOOKUP($E1532,Maske!$I$19:$J$23,2,FALSE)),"06")))))))</f>
        <v>00</v>
      </c>
      <c r="B1532" s="369">
        <v>13571</v>
      </c>
      <c r="C1532" s="370" t="s">
        <v>285</v>
      </c>
      <c r="D1532" s="371" t="str">
        <f t="shared" si="46"/>
        <v>2016</v>
      </c>
      <c r="E1532" s="371" t="str">
        <f t="shared" si="47"/>
        <v>11</v>
      </c>
      <c r="F1532" s="372" t="s">
        <v>181</v>
      </c>
      <c r="G1532" s="368"/>
      <c r="H1532" s="368"/>
      <c r="I1532" s="368"/>
      <c r="J1532" s="373">
        <v>11.6</v>
      </c>
      <c r="K1532" s="368">
        <v>3</v>
      </c>
      <c r="L1532" s="368" t="s">
        <v>136</v>
      </c>
      <c r="M1532" s="368" t="s">
        <v>142</v>
      </c>
      <c r="N1532" s="368"/>
      <c r="O1532" s="459"/>
    </row>
    <row r="1533" spans="1:15" s="217" customFormat="1" ht="12" customHeight="1" x14ac:dyDescent="0.2">
      <c r="A1533" s="368" t="str">
        <f>IF(OR(E1533="00",E1533=""),"",IF(OR(C1533="3011.10",C1533="3012.10",C1533="3013.10"),"05",IF(OR(C1533="3008.10",C1533="3008.11"),"00",IF(C1533="3003.10","07",IF(OR(G1533="DBFH",G1533="DBFH - BG"),"10",IF(G1533="Hochschule Dual","25",IF(ISERROR(FIND("BGJ",F1533)),IF(B1533&gt;=99500,VLOOKUP(B1533,Maske!$I$23:$J$79,2,FALSE),VLOOKUP($E1533,Maske!$I$19:$J$23,2,FALSE)),"06")))))))</f>
        <v>00</v>
      </c>
      <c r="B1533" s="369">
        <v>13571</v>
      </c>
      <c r="C1533" s="370" t="s">
        <v>320</v>
      </c>
      <c r="D1533" s="371" t="str">
        <f t="shared" si="46"/>
        <v>2016</v>
      </c>
      <c r="E1533" s="371" t="str">
        <f t="shared" si="47"/>
        <v>12</v>
      </c>
      <c r="F1533" s="372" t="s">
        <v>181</v>
      </c>
      <c r="G1533" s="368"/>
      <c r="H1533" s="368"/>
      <c r="I1533" s="368"/>
      <c r="J1533" s="373">
        <v>11.6</v>
      </c>
      <c r="K1533" s="368">
        <v>3</v>
      </c>
      <c r="L1533" s="368" t="s">
        <v>136</v>
      </c>
      <c r="M1533" s="368" t="s">
        <v>142</v>
      </c>
      <c r="N1533" s="368"/>
      <c r="O1533" s="459"/>
    </row>
    <row r="1534" spans="1:15" s="217" customFormat="1" ht="12" customHeight="1" x14ac:dyDescent="0.2">
      <c r="A1534" s="368" t="str">
        <f>IF(OR(E1534="00",E1534=""),"",IF(OR(C1534="3011.10",C1534="3012.10",C1534="3013.10"),"05",IF(OR(C1534="3008.10",C1534="3008.11"),"00",IF(C1534="3003.10","07",IF(OR(G1534="DBFH",G1534="DBFH - BG"),"10",IF(G1534="Hochschule Dual","25",IF(ISERROR(FIND("BGJ",F1534)),IF(B1534&gt;=99500,VLOOKUP(B1534,Maske!$I$23:$J$79,2,FALSE),VLOOKUP($E1534,Maske!$I$19:$J$23,2,FALSE)),"06")))))))</f>
        <v>00</v>
      </c>
      <c r="B1534" s="369">
        <v>13130</v>
      </c>
      <c r="C1534" s="370" t="s">
        <v>182</v>
      </c>
      <c r="D1534" s="371" t="str">
        <f t="shared" si="46"/>
        <v>2018</v>
      </c>
      <c r="E1534" s="371" t="str">
        <f t="shared" si="47"/>
        <v>10</v>
      </c>
      <c r="F1534" s="372" t="s">
        <v>183</v>
      </c>
      <c r="G1534" s="368"/>
      <c r="H1534" s="368"/>
      <c r="I1534" s="368"/>
      <c r="J1534" s="373">
        <v>12.7</v>
      </c>
      <c r="K1534" s="368">
        <v>3.2</v>
      </c>
      <c r="L1534" s="368" t="s">
        <v>136</v>
      </c>
      <c r="M1534" s="368" t="s">
        <v>142</v>
      </c>
      <c r="N1534" s="368"/>
      <c r="O1534" s="459"/>
    </row>
    <row r="1535" spans="1:15" s="217" customFormat="1" ht="13.15" customHeight="1" x14ac:dyDescent="0.2">
      <c r="A1535" s="368" t="str">
        <f>IF(OR(E1535="00",E1535=""),"",IF(OR(C1535="3011.10",C1535="3012.10",C1535="3013.10"),"05",IF(OR(C1535="3008.10",C1535="3008.11"),"00",IF(C1535="3003.10","07",IF(OR(G1535="DBFH",G1535="DBFH - BG"),"10",IF(G1535="Hochschule Dual","25",IF(ISERROR(FIND("BGJ",F1535)),IF(B1535&gt;=99500,VLOOKUP(B1535,Maske!$I$23:$J$79,2,FALSE),VLOOKUP($E1535,Maske!$I$19:$J$23,2,FALSE)),"06")))))))</f>
        <v>00</v>
      </c>
      <c r="B1535" s="369">
        <v>13130</v>
      </c>
      <c r="C1535" s="370" t="s">
        <v>286</v>
      </c>
      <c r="D1535" s="371" t="str">
        <f t="shared" si="46"/>
        <v>2018</v>
      </c>
      <c r="E1535" s="371" t="str">
        <f t="shared" si="47"/>
        <v>11</v>
      </c>
      <c r="F1535" s="372" t="s">
        <v>183</v>
      </c>
      <c r="G1535" s="368"/>
      <c r="H1535" s="368"/>
      <c r="I1535" s="368"/>
      <c r="J1535" s="373">
        <v>10.5</v>
      </c>
      <c r="K1535" s="368">
        <v>2.7</v>
      </c>
      <c r="L1535" s="368" t="s">
        <v>136</v>
      </c>
      <c r="M1535" s="368" t="s">
        <v>142</v>
      </c>
      <c r="N1535" s="368"/>
      <c r="O1535" s="459"/>
    </row>
    <row r="1536" spans="1:15" s="217" customFormat="1" ht="12" customHeight="1" x14ac:dyDescent="0.2">
      <c r="A1536" s="368" t="str">
        <f>IF(OR(E1536="00",E1536=""),"",IF(OR(C1536="3011.10",C1536="3012.10",C1536="3013.10"),"05",IF(OR(C1536="3008.10",C1536="3008.11"),"00",IF(C1536="3003.10","07",IF(OR(G1536="DBFH",G1536="DBFH - BG"),"10",IF(G1536="Hochschule Dual","25",IF(ISERROR(FIND("BGJ",F1536)),IF(B1536&gt;=99500,VLOOKUP(B1536,Maske!$I$23:$J$79,2,FALSE),VLOOKUP($E1536,Maske!$I$19:$J$23,2,FALSE)),"06")))))))</f>
        <v>00</v>
      </c>
      <c r="B1536" s="369">
        <v>13130</v>
      </c>
      <c r="C1536" s="370" t="s">
        <v>321</v>
      </c>
      <c r="D1536" s="371" t="str">
        <f t="shared" si="46"/>
        <v>2018</v>
      </c>
      <c r="E1536" s="371" t="str">
        <f t="shared" si="47"/>
        <v>12</v>
      </c>
      <c r="F1536" s="372" t="s">
        <v>183</v>
      </c>
      <c r="G1536" s="368"/>
      <c r="H1536" s="368"/>
      <c r="I1536" s="368"/>
      <c r="J1536" s="373">
        <v>10.5</v>
      </c>
      <c r="K1536" s="368">
        <v>2.7</v>
      </c>
      <c r="L1536" s="368" t="s">
        <v>136</v>
      </c>
      <c r="M1536" s="368" t="s">
        <v>142</v>
      </c>
      <c r="N1536" s="368"/>
      <c r="O1536" s="459"/>
    </row>
    <row r="1537" spans="1:15" s="217" customFormat="1" ht="13.15" customHeight="1" x14ac:dyDescent="0.2">
      <c r="A1537" s="368" t="str">
        <f>IF(OR(E1537="00",E1537=""),"",IF(OR(C1537="3011.10",C1537="3012.10",C1537="3013.10"),"05",IF(OR(C1537="3008.10",C1537="3008.11"),"00",IF(C1537="3003.10","07",IF(OR(G1537="DBFH",G1537="DBFH - BG"),"10",IF(G1537="Hochschule Dual","25",IF(ISERROR(FIND("BGJ",F1537)),IF(B1537&gt;=99500,VLOOKUP(B1537,Maske!$I$23:$J$79,2,FALSE),VLOOKUP($E1537,Maske!$I$19:$J$23,2,FALSE)),"06")))))))</f>
        <v>00</v>
      </c>
      <c r="B1537" s="369">
        <v>30411</v>
      </c>
      <c r="C1537" s="370" t="s">
        <v>184</v>
      </c>
      <c r="D1537" s="371" t="str">
        <f t="shared" si="46"/>
        <v>2019</v>
      </c>
      <c r="E1537" s="371" t="str">
        <f t="shared" si="47"/>
        <v>10</v>
      </c>
      <c r="F1537" s="372" t="s">
        <v>185</v>
      </c>
      <c r="G1537" s="368"/>
      <c r="H1537" s="368"/>
      <c r="I1537" s="368"/>
      <c r="J1537" s="373">
        <v>12.7</v>
      </c>
      <c r="K1537" s="368">
        <v>3.4</v>
      </c>
      <c r="L1537" s="368" t="s">
        <v>136</v>
      </c>
      <c r="M1537" s="368" t="s">
        <v>1603</v>
      </c>
      <c r="N1537" s="368"/>
      <c r="O1537" s="459"/>
    </row>
    <row r="1538" spans="1:15" s="217" customFormat="1" ht="12" customHeight="1" x14ac:dyDescent="0.2">
      <c r="A1538" s="368" t="str">
        <f>IF(OR(E1538="00",E1538=""),"",IF(OR(C1538="3011.10",C1538="3012.10",C1538="3013.10"),"05",IF(OR(C1538="3008.10",C1538="3008.11"),"00",IF(C1538="3003.10","07",IF(OR(G1538="DBFH",G1538="DBFH - BG"),"10",IF(G1538="Hochschule Dual","25",IF(ISERROR(FIND("BGJ",F1538)),IF(B1538&gt;=99500,VLOOKUP(B1538,Maske!$I$23:$J$79,2,FALSE),VLOOKUP($E1538,Maske!$I$19:$J$23,2,FALSE)),"06")))))))</f>
        <v>00</v>
      </c>
      <c r="B1538" s="369">
        <v>30411</v>
      </c>
      <c r="C1538" s="370" t="s">
        <v>287</v>
      </c>
      <c r="D1538" s="371" t="str">
        <f t="shared" ref="D1538:D1601" si="48">LEFT(C1538,4)</f>
        <v>2019</v>
      </c>
      <c r="E1538" s="371" t="str">
        <f t="shared" ref="E1538:E1601" si="49">MID(C1538,6,2)</f>
        <v>11</v>
      </c>
      <c r="F1538" s="372" t="s">
        <v>185</v>
      </c>
      <c r="G1538" s="368"/>
      <c r="H1538" s="368"/>
      <c r="I1538" s="368"/>
      <c r="J1538" s="373">
        <v>12.7</v>
      </c>
      <c r="K1538" s="368">
        <v>3.4</v>
      </c>
      <c r="L1538" s="368" t="s">
        <v>136</v>
      </c>
      <c r="M1538" s="368" t="s">
        <v>1603</v>
      </c>
      <c r="N1538" s="368"/>
      <c r="O1538" s="459"/>
    </row>
    <row r="1539" spans="1:15" s="217" customFormat="1" ht="13.15" customHeight="1" x14ac:dyDescent="0.2">
      <c r="A1539" s="368" t="str">
        <f>IF(OR(E1539="00",E1539=""),"",IF(OR(C1539="3011.10",C1539="3012.10",C1539="3013.10"),"05",IF(OR(C1539="3008.10",C1539="3008.11"),"00",IF(C1539="3003.10","07",IF(OR(G1539="DBFH",G1539="DBFH - BG"),"10",IF(G1539="Hochschule Dual","25",IF(ISERROR(FIND("BGJ",F1539)),IF(B1539&gt;=99500,VLOOKUP(B1539,Maske!$I$23:$J$79,2,FALSE),VLOOKUP($E1539,Maske!$I$19:$J$23,2,FALSE)),"06")))))))</f>
        <v>00</v>
      </c>
      <c r="B1539" s="369">
        <v>30411</v>
      </c>
      <c r="C1539" s="370" t="s">
        <v>322</v>
      </c>
      <c r="D1539" s="371" t="str">
        <f t="shared" si="48"/>
        <v>2019</v>
      </c>
      <c r="E1539" s="371" t="str">
        <f t="shared" si="49"/>
        <v>12</v>
      </c>
      <c r="F1539" s="372" t="s">
        <v>185</v>
      </c>
      <c r="G1539" s="368"/>
      <c r="H1539" s="368"/>
      <c r="I1539" s="368"/>
      <c r="J1539" s="373">
        <v>10.5</v>
      </c>
      <c r="K1539" s="368">
        <v>2.8</v>
      </c>
      <c r="L1539" s="368" t="s">
        <v>136</v>
      </c>
      <c r="M1539" s="368" t="s">
        <v>938</v>
      </c>
      <c r="N1539" s="368"/>
      <c r="O1539" s="459"/>
    </row>
    <row r="1540" spans="1:15" ht="12" customHeight="1" x14ac:dyDescent="0.2">
      <c r="A1540" s="368" t="str">
        <f>IF(OR(E1540="00",E1540=""),"",IF(OR(C1540="3011.10",C1540="3012.10",C1540="3013.10"),"05",IF(OR(C1540="3008.10",C1540="3008.11"),"00",IF(C1540="3003.10","07",IF(OR(G1540="DBFH",G1540="DBFH - BG"),"10",IF(G1540="Hochschule Dual","25",IF(ISERROR(FIND("BGJ",F1540)),IF(B1540&gt;=99500,VLOOKUP(B1540,Maske!$I$23:$J$79,2,FALSE),VLOOKUP($E1540,Maske!$I$19:$J$23,2,FALSE)),"06")))))))</f>
        <v>00</v>
      </c>
      <c r="B1540" s="369">
        <v>30411</v>
      </c>
      <c r="C1540" s="370" t="s">
        <v>939</v>
      </c>
      <c r="D1540" s="371" t="str">
        <f t="shared" si="48"/>
        <v>2020</v>
      </c>
      <c r="E1540" s="371" t="str">
        <f t="shared" si="49"/>
        <v>12</v>
      </c>
      <c r="F1540" s="372" t="s">
        <v>185</v>
      </c>
      <c r="G1540" s="376"/>
      <c r="H1540" s="376"/>
      <c r="I1540" s="376"/>
      <c r="J1540" s="373">
        <v>12.7</v>
      </c>
      <c r="K1540" s="368">
        <v>3.4</v>
      </c>
      <c r="L1540" s="368" t="s">
        <v>136</v>
      </c>
      <c r="M1540" s="368" t="s">
        <v>1355</v>
      </c>
      <c r="O1540" s="454"/>
    </row>
    <row r="1541" spans="1:15" s="217" customFormat="1" ht="12" customHeight="1" x14ac:dyDescent="0.2">
      <c r="A1541" s="368" t="str">
        <f>IF(OR(E1541="00",E1541=""),"",IF(OR(C1541="3011.10",C1541="3012.10",C1541="3013.10"),"05",IF(OR(C1541="3008.10",C1541="3008.11"),"00",IF(C1541="3003.10","07",IF(OR(G1541="DBFH",G1541="DBFH - BG"),"10",IF(G1541="Hochschule Dual","25",IF(ISERROR(FIND("BGJ",F1541)),IF(B1541&gt;=99500,VLOOKUP(B1541,Maske!$I$23:$J$79,2,FALSE),VLOOKUP($E1541,Maske!$I$19:$J$23,2,FALSE)),"06")))))))</f>
        <v>00</v>
      </c>
      <c r="B1541" s="369">
        <v>12101</v>
      </c>
      <c r="C1541" s="370" t="s">
        <v>1604</v>
      </c>
      <c r="D1541" s="371" t="str">
        <f t="shared" si="48"/>
        <v>2021</v>
      </c>
      <c r="E1541" s="371" t="str">
        <f t="shared" si="49"/>
        <v>10</v>
      </c>
      <c r="F1541" s="372" t="s">
        <v>1605</v>
      </c>
      <c r="G1541" s="368"/>
      <c r="H1541" s="368"/>
      <c r="I1541" s="368"/>
      <c r="J1541" s="373">
        <v>12.7</v>
      </c>
      <c r="K1541" s="368">
        <v>2.6</v>
      </c>
      <c r="L1541" s="368" t="s">
        <v>136</v>
      </c>
      <c r="M1541" s="368" t="s">
        <v>1606</v>
      </c>
      <c r="N1541" s="368"/>
      <c r="O1541" s="459"/>
    </row>
    <row r="1542" spans="1:15" ht="12" customHeight="1" x14ac:dyDescent="0.2">
      <c r="A1542" s="368" t="str">
        <f>IF(OR(E1542="00",E1542=""),"",IF(OR(C1542="3011.10",C1542="3012.10",C1542="3013.10"),"05",IF(OR(C1542="3008.10",C1542="3008.11"),"00",IF(C1542="3003.10","07",IF(OR(G1542="DBFH",G1542="DBFH - BG"),"10",IF(G1542="Hochschule Dual","25",IF(ISERROR(FIND("BGJ",F1542)),IF(B1542&gt;=99500,VLOOKUP(B1542,Maske!$I$23:$J$79,2,FALSE),VLOOKUP($E1542,Maske!$I$19:$J$23,2,FALSE)),"06")))))))</f>
        <v>00</v>
      </c>
      <c r="B1542" s="369">
        <v>12101</v>
      </c>
      <c r="C1542" s="370" t="s">
        <v>288</v>
      </c>
      <c r="D1542" s="371" t="str">
        <f t="shared" si="48"/>
        <v>2021</v>
      </c>
      <c r="E1542" s="371" t="str">
        <f t="shared" si="49"/>
        <v>11</v>
      </c>
      <c r="F1542" s="372" t="s">
        <v>1605</v>
      </c>
      <c r="G1542" s="368"/>
      <c r="H1542" s="368"/>
      <c r="I1542" s="368"/>
      <c r="J1542" s="373">
        <v>10.5</v>
      </c>
      <c r="K1542" s="368">
        <v>2.2000000000000002</v>
      </c>
      <c r="L1542" s="368" t="s">
        <v>136</v>
      </c>
      <c r="M1542" s="368" t="s">
        <v>1606</v>
      </c>
      <c r="O1542" s="454"/>
    </row>
    <row r="1543" spans="1:15" ht="12" customHeight="1" x14ac:dyDescent="0.2">
      <c r="A1543" s="368" t="str">
        <f>IF(OR(E1543="00",E1543=""),"",IF(OR(C1543="3011.10",C1543="3012.10",C1543="3013.10"),"05",IF(OR(C1543="3008.10",C1543="3008.11"),"00",IF(C1543="3003.10","07",IF(OR(G1543="DBFH",G1543="DBFH - BG"),"10",IF(G1543="Hochschule Dual","25",IF(ISERROR(FIND("BGJ",F1543)),IF(B1543&gt;=99500,VLOOKUP(B1543,Maske!$I$23:$J$79,2,FALSE),VLOOKUP($E1543,Maske!$I$19:$J$23,2,FALSE)),"06")))))))</f>
        <v>00</v>
      </c>
      <c r="B1543" s="369">
        <v>12101</v>
      </c>
      <c r="C1543" s="370" t="s">
        <v>323</v>
      </c>
      <c r="D1543" s="371" t="str">
        <f t="shared" si="48"/>
        <v>2021</v>
      </c>
      <c r="E1543" s="371" t="str">
        <f t="shared" si="49"/>
        <v>12</v>
      </c>
      <c r="F1543" s="372" t="s">
        <v>1605</v>
      </c>
      <c r="G1543" s="368"/>
      <c r="H1543" s="368"/>
      <c r="I1543" s="368"/>
      <c r="J1543" s="373">
        <v>10.5</v>
      </c>
      <c r="K1543" s="368">
        <v>2.2000000000000002</v>
      </c>
      <c r="L1543" s="368" t="s">
        <v>136</v>
      </c>
      <c r="M1543" s="368" t="s">
        <v>1606</v>
      </c>
      <c r="O1543" s="454"/>
    </row>
    <row r="1544" spans="1:15" ht="12" customHeight="1" x14ac:dyDescent="0.2">
      <c r="A1544" s="368" t="str">
        <f>IF(OR(E1544="00",E1544=""),"",IF(OR(C1544="3011.10",C1544="3012.10",C1544="3013.10"),"05",IF(OR(C1544="3008.10",C1544="3008.11"),"00",IF(C1544="3003.10","07",IF(OR(G1544="DBFH",G1544="DBFH - BG"),"10",IF(G1544="Hochschule Dual","25",IF(ISERROR(FIND("BGJ",F1544)),IF(B1544&gt;=99500,VLOOKUP(B1544,Maske!$I$23:$J$79,2,FALSE),VLOOKUP($E1544,Maske!$I$19:$J$23,2,FALSE)),"06")))))))</f>
        <v>00</v>
      </c>
      <c r="B1544" s="369">
        <v>12111</v>
      </c>
      <c r="C1544" s="370" t="s">
        <v>1607</v>
      </c>
      <c r="D1544" s="371" t="str">
        <f t="shared" si="48"/>
        <v>2022</v>
      </c>
      <c r="E1544" s="371" t="str">
        <f t="shared" si="49"/>
        <v>10</v>
      </c>
      <c r="F1544" s="372" t="s">
        <v>1608</v>
      </c>
      <c r="G1544" s="368"/>
      <c r="H1544" s="368"/>
      <c r="I1544" s="368"/>
      <c r="J1544" s="373">
        <v>12.7</v>
      </c>
      <c r="K1544" s="368">
        <v>2.6</v>
      </c>
      <c r="L1544" s="368" t="s">
        <v>136</v>
      </c>
      <c r="M1544" s="368" t="s">
        <v>850</v>
      </c>
      <c r="O1544" s="454"/>
    </row>
    <row r="1545" spans="1:15" ht="12" customHeight="1" x14ac:dyDescent="0.2">
      <c r="A1545" s="368" t="str">
        <f>IF(OR(E1545="00",E1545=""),"",IF(OR(C1545="3011.10",C1545="3012.10",C1545="3013.10"),"05",IF(OR(C1545="3008.10",C1545="3008.11"),"00",IF(C1545="3003.10","07",IF(OR(G1545="DBFH",G1545="DBFH - BG"),"10",IF(G1545="Hochschule Dual","25",IF(ISERROR(FIND("BGJ",F1545)),IF(B1545&gt;=99500,VLOOKUP(B1545,Maske!$I$23:$J$79,2,FALSE),VLOOKUP($E1545,Maske!$I$19:$J$23,2,FALSE)),"06")))))))</f>
        <v>00</v>
      </c>
      <c r="B1545" s="369">
        <v>12111</v>
      </c>
      <c r="C1545" s="370" t="s">
        <v>289</v>
      </c>
      <c r="D1545" s="371" t="str">
        <f t="shared" si="48"/>
        <v>2022</v>
      </c>
      <c r="E1545" s="371" t="str">
        <f t="shared" si="49"/>
        <v>11</v>
      </c>
      <c r="F1545" s="372" t="s">
        <v>1608</v>
      </c>
      <c r="G1545" s="368"/>
      <c r="H1545" s="368"/>
      <c r="I1545" s="368"/>
      <c r="J1545" s="373">
        <v>10.5</v>
      </c>
      <c r="K1545" s="368">
        <v>2.2000000000000002</v>
      </c>
      <c r="L1545" s="368" t="s">
        <v>136</v>
      </c>
      <c r="M1545" s="368" t="s">
        <v>850</v>
      </c>
      <c r="O1545" s="454"/>
    </row>
    <row r="1546" spans="1:15" ht="12" customHeight="1" x14ac:dyDescent="0.2">
      <c r="A1546" s="368" t="str">
        <f>IF(OR(E1546="00",E1546=""),"",IF(OR(C1546="3011.10",C1546="3012.10",C1546="3013.10"),"05",IF(OR(C1546="3008.10",C1546="3008.11"),"00",IF(C1546="3003.10","07",IF(OR(G1546="DBFH",G1546="DBFH - BG"),"10",IF(G1546="Hochschule Dual","25",IF(ISERROR(FIND("BGJ",F1546)),IF(B1546&gt;=99500,VLOOKUP(B1546,Maske!$I$23:$J$79,2,FALSE),VLOOKUP($E1546,Maske!$I$19:$J$23,2,FALSE)),"06")))))))</f>
        <v>00</v>
      </c>
      <c r="B1546" s="369">
        <v>12111</v>
      </c>
      <c r="C1546" s="370" t="s">
        <v>324</v>
      </c>
      <c r="D1546" s="371" t="str">
        <f t="shared" si="48"/>
        <v>2022</v>
      </c>
      <c r="E1546" s="371" t="str">
        <f t="shared" si="49"/>
        <v>12</v>
      </c>
      <c r="F1546" s="372" t="s">
        <v>1608</v>
      </c>
      <c r="G1546" s="368"/>
      <c r="H1546" s="368"/>
      <c r="I1546" s="368"/>
      <c r="J1546" s="373">
        <v>10.5</v>
      </c>
      <c r="K1546" s="368">
        <v>2.4</v>
      </c>
      <c r="L1546" s="368" t="s">
        <v>136</v>
      </c>
      <c r="M1546" s="368" t="s">
        <v>850</v>
      </c>
      <c r="O1546" s="454"/>
    </row>
    <row r="1547" spans="1:15" ht="12" customHeight="1" x14ac:dyDescent="0.2">
      <c r="A1547" s="368" t="str">
        <f>IF(OR(E1547="00",E1547=""),"",IF(OR(C1547="3011.10",C1547="3012.10",C1547="3013.10"),"05",IF(OR(C1547="3008.10",C1547="3008.11"),"00",IF(C1547="3003.10","07",IF(OR(G1547="DBFH",G1547="DBFH - BG"),"10",IF(G1547="Hochschule Dual","25",IF(ISERROR(FIND("BGJ",F1547)),IF(B1547&gt;=99500,VLOOKUP(B1547,Maske!$I$23:$J$79,2,FALSE),VLOOKUP($E1547,Maske!$I$19:$J$23,2,FALSE)),"06")))))))</f>
        <v>00</v>
      </c>
      <c r="B1547" s="369">
        <v>48501</v>
      </c>
      <c r="C1547" s="370" t="s">
        <v>1927</v>
      </c>
      <c r="D1547" s="371" t="str">
        <f t="shared" si="48"/>
        <v>2024</v>
      </c>
      <c r="E1547" s="371" t="str">
        <f t="shared" si="49"/>
        <v>11</v>
      </c>
      <c r="F1547" s="372" t="s">
        <v>1693</v>
      </c>
      <c r="G1547" s="373" t="s">
        <v>1929</v>
      </c>
      <c r="H1547" s="368"/>
      <c r="I1547" s="368"/>
      <c r="J1547" s="373">
        <v>10.5</v>
      </c>
      <c r="K1547" s="368">
        <v>2.7</v>
      </c>
      <c r="L1547" s="368" t="s">
        <v>136</v>
      </c>
      <c r="M1547" s="368" t="s">
        <v>1928</v>
      </c>
      <c r="N1547" s="368" t="s">
        <v>1929</v>
      </c>
      <c r="O1547" s="454"/>
    </row>
    <row r="1548" spans="1:15" ht="12" customHeight="1" x14ac:dyDescent="0.2">
      <c r="A1548" s="368" t="str">
        <f>IF(OR(E1548="00",E1548=""),"",IF(OR(C1548="3011.10",C1548="3012.10",C1548="3013.10"),"05",IF(OR(C1548="3008.10",C1548="3008.11"),"00",IF(C1548="3003.10","07",IF(OR(G1548="DBFH",G1548="DBFH - BG"),"10",IF(G1548="Hochschule Dual","25",IF(ISERROR(FIND("BGJ",F1548)),IF(B1548&gt;=99500,VLOOKUP(B1548,Maske!$I$23:$J$79,2,FALSE),VLOOKUP($E1548,Maske!$I$19:$J$23,2,FALSE)),"06")))))))</f>
        <v>00</v>
      </c>
      <c r="B1548" s="369">
        <v>48501</v>
      </c>
      <c r="C1548" s="370" t="s">
        <v>2009</v>
      </c>
      <c r="D1548" s="371" t="str">
        <f t="shared" si="48"/>
        <v>2024</v>
      </c>
      <c r="E1548" s="371" t="str">
        <f t="shared" si="49"/>
        <v>12</v>
      </c>
      <c r="F1548" s="372" t="s">
        <v>1693</v>
      </c>
      <c r="G1548" s="373" t="s">
        <v>1929</v>
      </c>
      <c r="H1548" s="368"/>
      <c r="I1548" s="368"/>
      <c r="J1548" s="373">
        <v>10.5</v>
      </c>
      <c r="K1548" s="368">
        <v>2.7</v>
      </c>
      <c r="L1548" s="368" t="s">
        <v>136</v>
      </c>
      <c r="M1548" s="368" t="s">
        <v>1928</v>
      </c>
      <c r="N1548" s="368" t="s">
        <v>1929</v>
      </c>
      <c r="O1548" s="454"/>
    </row>
    <row r="1549" spans="1:15" ht="12" customHeight="1" x14ac:dyDescent="0.2">
      <c r="A1549" s="368" t="str">
        <f>IF(OR(E1549="00",E1549=""),"",IF(OR(C1549="3011.10",C1549="3012.10",C1549="3013.10"),"05",IF(OR(C1549="3008.10",C1549="3008.11"),"00",IF(C1549="3003.10","07",IF(OR(G1549="DBFH",G1549="DBFH - BG"),"10",IF(G1549="Hochschule Dual","25",IF(ISERROR(FIND("BGJ",F1549)),IF(B1549&gt;=99500,VLOOKUP(B1549,Maske!$I$23:$J$79,2,FALSE),VLOOKUP($E1549,Maske!$I$19:$J$23,2,FALSE)),"06")))))))</f>
        <v>00</v>
      </c>
      <c r="B1549" s="369">
        <v>12105</v>
      </c>
      <c r="C1549" s="445" t="s">
        <v>1609</v>
      </c>
      <c r="D1549" s="371" t="str">
        <f t="shared" si="48"/>
        <v>2025</v>
      </c>
      <c r="E1549" s="371" t="str">
        <f t="shared" si="49"/>
        <v>10</v>
      </c>
      <c r="F1549" s="372" t="s">
        <v>1610</v>
      </c>
      <c r="G1549" s="373"/>
      <c r="H1549" s="373"/>
      <c r="I1549" s="368"/>
      <c r="J1549" s="373">
        <v>12.7</v>
      </c>
      <c r="K1549" s="368">
        <v>3.5</v>
      </c>
      <c r="L1549" s="368" t="s">
        <v>136</v>
      </c>
      <c r="M1549" s="368" t="s">
        <v>850</v>
      </c>
      <c r="O1549" s="454"/>
    </row>
    <row r="1550" spans="1:15" ht="12" customHeight="1" x14ac:dyDescent="0.2">
      <c r="A1550" s="368" t="str">
        <f>IF(OR(E1550="00",E1550=""),"",IF(OR(C1550="3011.10",C1550="3012.10",C1550="3013.10"),"05",IF(OR(C1550="3008.10",C1550="3008.11"),"00",IF(C1550="3003.10","07",IF(OR(G1550="DBFH",G1550="DBFH - BG"),"10",IF(G1550="Hochschule Dual","25",IF(ISERROR(FIND("BGJ",F1550)),IF(B1550&gt;=99500,VLOOKUP(B1550,Maske!$I$23:$J$79,2,FALSE),VLOOKUP($E1550,Maske!$I$19:$J$23,2,FALSE)),"06")))))))</f>
        <v>00</v>
      </c>
      <c r="B1550" s="369">
        <v>12105</v>
      </c>
      <c r="C1550" s="445" t="s">
        <v>290</v>
      </c>
      <c r="D1550" s="371" t="str">
        <f t="shared" si="48"/>
        <v>2025</v>
      </c>
      <c r="E1550" s="371" t="str">
        <f t="shared" si="49"/>
        <v>11</v>
      </c>
      <c r="F1550" s="372" t="s">
        <v>1610</v>
      </c>
      <c r="G1550" s="373"/>
      <c r="H1550" s="373"/>
      <c r="I1550" s="368"/>
      <c r="J1550" s="373">
        <v>10.5</v>
      </c>
      <c r="K1550" s="368">
        <v>2.9</v>
      </c>
      <c r="L1550" s="368" t="s">
        <v>136</v>
      </c>
      <c r="M1550" s="368" t="s">
        <v>850</v>
      </c>
      <c r="O1550" s="454"/>
    </row>
    <row r="1551" spans="1:15" ht="12" customHeight="1" x14ac:dyDescent="0.2">
      <c r="A1551" s="368" t="str">
        <f>IF(OR(E1551="00",E1551=""),"",IF(OR(C1551="3011.10",C1551="3012.10",C1551="3013.10"),"05",IF(OR(C1551="3008.10",C1551="3008.11"),"00",IF(C1551="3003.10","07",IF(OR(G1551="DBFH",G1551="DBFH - BG"),"10",IF(G1551="Hochschule Dual","25",IF(ISERROR(FIND("BGJ",F1551)),IF(B1551&gt;=99500,VLOOKUP(B1551,Maske!$I$23:$J$79,2,FALSE),VLOOKUP($E1551,Maske!$I$19:$J$23,2,FALSE)),"06")))))))</f>
        <v>00</v>
      </c>
      <c r="B1551" s="369">
        <v>12105</v>
      </c>
      <c r="C1551" s="445" t="s">
        <v>1461</v>
      </c>
      <c r="D1551" s="371" t="str">
        <f t="shared" si="48"/>
        <v>2025</v>
      </c>
      <c r="E1551" s="371" t="str">
        <f t="shared" si="49"/>
        <v>12</v>
      </c>
      <c r="F1551" s="372" t="s">
        <v>1610</v>
      </c>
      <c r="G1551" s="373"/>
      <c r="H1551" s="373"/>
      <c r="I1551" s="368"/>
      <c r="J1551" s="373">
        <v>10.5</v>
      </c>
      <c r="K1551" s="368">
        <v>2.9</v>
      </c>
      <c r="L1551" s="368" t="s">
        <v>136</v>
      </c>
      <c r="M1551" s="368" t="s">
        <v>850</v>
      </c>
      <c r="O1551" s="454"/>
    </row>
    <row r="1552" spans="1:15" ht="12" customHeight="1" x14ac:dyDescent="0.2">
      <c r="A1552" s="368" t="str">
        <f>IF(OR(E1552="00",E1552=""),"",IF(OR(C1552="3011.10",C1552="3012.10",C1552="3013.10"),"05",IF(OR(C1552="3008.10",C1552="3008.11"),"00",IF(C1552="3003.10","07",IF(OR(G1552="DBFH",G1552="DBFH - BG"),"10",IF(G1552="Hochschule Dual","25",IF(ISERROR(FIND("BGJ",F1552)),IF(B1552&gt;=99500,VLOOKUP(B1552,Maske!$I$23:$J$79,2,FALSE),VLOOKUP($E1552,Maske!$I$19:$J$23,2,FALSE)),"06")))))))</f>
        <v>00</v>
      </c>
      <c r="B1552" s="369">
        <v>12106</v>
      </c>
      <c r="C1552" s="445" t="s">
        <v>1609</v>
      </c>
      <c r="D1552" s="371" t="str">
        <f t="shared" si="48"/>
        <v>2025</v>
      </c>
      <c r="E1552" s="371" t="str">
        <f t="shared" si="49"/>
        <v>10</v>
      </c>
      <c r="F1552" s="372" t="s">
        <v>1614</v>
      </c>
      <c r="G1552" s="373"/>
      <c r="H1552" s="373"/>
      <c r="I1552" s="368"/>
      <c r="J1552" s="373">
        <v>12.7</v>
      </c>
      <c r="K1552" s="368">
        <v>3.5</v>
      </c>
      <c r="L1552" s="368" t="s">
        <v>136</v>
      </c>
      <c r="M1552" s="368" t="s">
        <v>850</v>
      </c>
      <c r="O1552" s="454"/>
    </row>
    <row r="1553" spans="1:15" ht="12" customHeight="1" x14ac:dyDescent="0.2">
      <c r="A1553" s="368" t="str">
        <f>IF(OR(E1553="00",E1553=""),"",IF(OR(C1553="3011.10",C1553="3012.10",C1553="3013.10"),"05",IF(OR(C1553="3008.10",C1553="3008.11"),"00",IF(C1553="3003.10","07",IF(OR(G1553="DBFH",G1553="DBFH - BG"),"10",IF(G1553="Hochschule Dual","25",IF(ISERROR(FIND("BGJ",F1553)),IF(B1553&gt;=99500,VLOOKUP(B1553,Maske!$I$23:$J$79,2,FALSE),VLOOKUP($E1553,Maske!$I$19:$J$23,2,FALSE)),"06")))))))</f>
        <v>00</v>
      </c>
      <c r="B1553" s="369">
        <v>12106</v>
      </c>
      <c r="C1553" s="445" t="s">
        <v>290</v>
      </c>
      <c r="D1553" s="371" t="str">
        <f t="shared" si="48"/>
        <v>2025</v>
      </c>
      <c r="E1553" s="371" t="str">
        <f t="shared" si="49"/>
        <v>11</v>
      </c>
      <c r="F1553" s="372" t="s">
        <v>1614</v>
      </c>
      <c r="G1553" s="373"/>
      <c r="H1553" s="373"/>
      <c r="I1553" s="368"/>
      <c r="J1553" s="373">
        <v>10.5</v>
      </c>
      <c r="K1553" s="368">
        <v>2.9</v>
      </c>
      <c r="L1553" s="368" t="s">
        <v>136</v>
      </c>
      <c r="M1553" s="368" t="s">
        <v>850</v>
      </c>
      <c r="O1553" s="454"/>
    </row>
    <row r="1554" spans="1:15" s="217" customFormat="1" ht="12" customHeight="1" x14ac:dyDescent="0.2">
      <c r="A1554" s="368" t="str">
        <f>IF(OR(E1554="00",E1554=""),"",IF(OR(C1554="3011.10",C1554="3012.10",C1554="3013.10"),"05",IF(OR(C1554="3008.10",C1554="3008.11"),"00",IF(C1554="3003.10","07",IF(OR(G1554="DBFH",G1554="DBFH - BG"),"10",IF(G1554="Hochschule Dual","25",IF(ISERROR(FIND("BGJ",F1554)),IF(B1554&gt;=99500,VLOOKUP(B1554,Maske!$I$23:$J$79,2,FALSE),VLOOKUP($E1554,Maske!$I$19:$J$23,2,FALSE)),"06")))))))</f>
        <v>00</v>
      </c>
      <c r="B1554" s="369">
        <v>12106</v>
      </c>
      <c r="C1554" s="445" t="s">
        <v>1461</v>
      </c>
      <c r="D1554" s="371" t="str">
        <f t="shared" si="48"/>
        <v>2025</v>
      </c>
      <c r="E1554" s="371" t="str">
        <f t="shared" si="49"/>
        <v>12</v>
      </c>
      <c r="F1554" s="372" t="s">
        <v>1614</v>
      </c>
      <c r="G1554" s="373"/>
      <c r="H1554" s="373"/>
      <c r="I1554" s="368"/>
      <c r="J1554" s="373">
        <v>10.5</v>
      </c>
      <c r="K1554" s="368">
        <v>2.9</v>
      </c>
      <c r="L1554" s="368" t="s">
        <v>136</v>
      </c>
      <c r="M1554" s="368" t="s">
        <v>850</v>
      </c>
      <c r="N1554" s="368"/>
      <c r="O1554" s="459"/>
    </row>
    <row r="1555" spans="1:15" ht="12" customHeight="1" x14ac:dyDescent="0.2">
      <c r="A1555" s="368" t="str">
        <f>IF(OR(E1555="00",E1555=""),"",IF(OR(C1555="3011.10",C1555="3012.10",C1555="3013.10"),"05",IF(OR(C1555="3008.10",C1555="3008.11"),"00",IF(C1555="3003.10","07",IF(OR(G1555="DBFH",G1555="DBFH - BG"),"10",IF(G1555="Hochschule Dual","25",IF(ISERROR(FIND("BGJ",F1555)),IF(B1555&gt;=99500,VLOOKUP(B1555,Maske!$I$23:$J$79,2,FALSE),VLOOKUP($E1555,Maske!$I$19:$J$23,2,FALSE)),"06")))))))</f>
        <v>00</v>
      </c>
      <c r="B1555" s="369">
        <v>12107</v>
      </c>
      <c r="C1555" s="445" t="s">
        <v>1609</v>
      </c>
      <c r="D1555" s="371" t="str">
        <f t="shared" si="48"/>
        <v>2025</v>
      </c>
      <c r="E1555" s="371" t="str">
        <f t="shared" si="49"/>
        <v>10</v>
      </c>
      <c r="F1555" s="372" t="s">
        <v>1615</v>
      </c>
      <c r="G1555" s="373"/>
      <c r="H1555" s="373"/>
      <c r="I1555" s="368"/>
      <c r="J1555" s="373">
        <v>12.7</v>
      </c>
      <c r="K1555" s="368">
        <v>3.5</v>
      </c>
      <c r="L1555" s="368" t="s">
        <v>136</v>
      </c>
      <c r="M1555" s="368" t="s">
        <v>850</v>
      </c>
      <c r="O1555" s="454"/>
    </row>
    <row r="1556" spans="1:15" ht="13.15" customHeight="1" x14ac:dyDescent="0.2">
      <c r="A1556" s="368" t="str">
        <f>IF(OR(E1556="00",E1556=""),"",IF(OR(C1556="3011.10",C1556="3012.10",C1556="3013.10"),"05",IF(OR(C1556="3008.10",C1556="3008.11"),"00",IF(C1556="3003.10","07",IF(OR(G1556="DBFH",G1556="DBFH - BG"),"10",IF(G1556="Hochschule Dual","25",IF(ISERROR(FIND("BGJ",F1556)),IF(B1556&gt;=99500,VLOOKUP(B1556,Maske!$I$23:$J$79,2,FALSE),VLOOKUP($E1556,Maske!$I$19:$J$23,2,FALSE)),"06")))))))</f>
        <v>00</v>
      </c>
      <c r="B1556" s="369">
        <v>12107</v>
      </c>
      <c r="C1556" s="445" t="s">
        <v>290</v>
      </c>
      <c r="D1556" s="371" t="str">
        <f t="shared" si="48"/>
        <v>2025</v>
      </c>
      <c r="E1556" s="371" t="str">
        <f t="shared" si="49"/>
        <v>11</v>
      </c>
      <c r="F1556" s="372" t="s">
        <v>1615</v>
      </c>
      <c r="G1556" s="373"/>
      <c r="H1556" s="373"/>
      <c r="I1556" s="368"/>
      <c r="J1556" s="373">
        <v>10.5</v>
      </c>
      <c r="K1556" s="368">
        <v>2.9</v>
      </c>
      <c r="L1556" s="368" t="s">
        <v>136</v>
      </c>
      <c r="M1556" s="368" t="s">
        <v>850</v>
      </c>
      <c r="O1556" s="454"/>
    </row>
    <row r="1557" spans="1:15" ht="12" customHeight="1" x14ac:dyDescent="0.2">
      <c r="A1557" s="368" t="str">
        <f>IF(OR(E1557="00",E1557=""),"",IF(OR(C1557="3011.10",C1557="3012.10",C1557="3013.10"),"05",IF(OR(C1557="3008.10",C1557="3008.11"),"00",IF(C1557="3003.10","07",IF(OR(G1557="DBFH",G1557="DBFH - BG"),"10",IF(G1557="Hochschule Dual","25",IF(ISERROR(FIND("BGJ",F1557)),IF(B1557&gt;=99500,VLOOKUP(B1557,Maske!$I$23:$J$79,2,FALSE),VLOOKUP($E1557,Maske!$I$19:$J$23,2,FALSE)),"06")))))))</f>
        <v>00</v>
      </c>
      <c r="B1557" s="369">
        <v>12107</v>
      </c>
      <c r="C1557" s="445" t="s">
        <v>1461</v>
      </c>
      <c r="D1557" s="371" t="str">
        <f t="shared" si="48"/>
        <v>2025</v>
      </c>
      <c r="E1557" s="371" t="str">
        <f t="shared" si="49"/>
        <v>12</v>
      </c>
      <c r="F1557" s="372" t="s">
        <v>1615</v>
      </c>
      <c r="G1557" s="373"/>
      <c r="H1557" s="373"/>
      <c r="I1557" s="368"/>
      <c r="J1557" s="373">
        <v>10.5</v>
      </c>
      <c r="K1557" s="368">
        <v>2.9</v>
      </c>
      <c r="L1557" s="368" t="s">
        <v>136</v>
      </c>
      <c r="M1557" s="368" t="s">
        <v>850</v>
      </c>
      <c r="O1557" s="454"/>
    </row>
    <row r="1558" spans="1:15" ht="12" customHeight="1" x14ac:dyDescent="0.2">
      <c r="A1558" s="368" t="str">
        <f>IF(OR(E1558="00",E1558=""),"",IF(OR(C1558="3011.10",C1558="3012.10",C1558="3013.10"),"05",IF(OR(C1558="3008.10",C1558="3008.11"),"00",IF(C1558="3003.10","07",IF(OR(G1558="DBFH",G1558="DBFH - BG"),"10",IF(G1558="Hochschule Dual","25",IF(ISERROR(FIND("BGJ",F1558)),IF(B1558&gt;=99500,VLOOKUP(B1558,Maske!$I$23:$J$79,2,FALSE),VLOOKUP($E1558,Maske!$I$19:$J$23,2,FALSE)),"06")))))))</f>
        <v>00</v>
      </c>
      <c r="B1558" s="369">
        <v>12108</v>
      </c>
      <c r="C1558" s="445" t="s">
        <v>1609</v>
      </c>
      <c r="D1558" s="371" t="str">
        <f t="shared" si="48"/>
        <v>2025</v>
      </c>
      <c r="E1558" s="371" t="str">
        <f t="shared" si="49"/>
        <v>10</v>
      </c>
      <c r="F1558" s="372" t="s">
        <v>1616</v>
      </c>
      <c r="G1558" s="373"/>
      <c r="H1558" s="373"/>
      <c r="I1558" s="368"/>
      <c r="J1558" s="373">
        <v>12.7</v>
      </c>
      <c r="K1558" s="368">
        <v>3.5</v>
      </c>
      <c r="L1558" s="368" t="s">
        <v>136</v>
      </c>
      <c r="M1558" s="368" t="s">
        <v>850</v>
      </c>
      <c r="O1558" s="454"/>
    </row>
    <row r="1559" spans="1:15" ht="12" customHeight="1" x14ac:dyDescent="0.2">
      <c r="A1559" s="368" t="str">
        <f>IF(OR(E1559="00",E1559=""),"",IF(OR(C1559="3011.10",C1559="3012.10",C1559="3013.10"),"05",IF(OR(C1559="3008.10",C1559="3008.11"),"00",IF(C1559="3003.10","07",IF(OR(G1559="DBFH",G1559="DBFH - BG"),"10",IF(G1559="Hochschule Dual","25",IF(ISERROR(FIND("BGJ",F1559)),IF(B1559&gt;=99500,VLOOKUP(B1559,Maske!$I$23:$J$79,2,FALSE),VLOOKUP($E1559,Maske!$I$19:$J$23,2,FALSE)),"06")))))))</f>
        <v>00</v>
      </c>
      <c r="B1559" s="369">
        <v>12108</v>
      </c>
      <c r="C1559" s="445" t="s">
        <v>290</v>
      </c>
      <c r="D1559" s="371" t="str">
        <f t="shared" si="48"/>
        <v>2025</v>
      </c>
      <c r="E1559" s="371" t="str">
        <f t="shared" si="49"/>
        <v>11</v>
      </c>
      <c r="F1559" s="372" t="s">
        <v>1616</v>
      </c>
      <c r="G1559" s="373"/>
      <c r="H1559" s="373"/>
      <c r="I1559" s="368"/>
      <c r="J1559" s="373">
        <v>10.5</v>
      </c>
      <c r="K1559" s="368">
        <v>2.9</v>
      </c>
      <c r="L1559" s="368" t="s">
        <v>136</v>
      </c>
      <c r="M1559" s="368" t="s">
        <v>850</v>
      </c>
      <c r="O1559" s="454"/>
    </row>
    <row r="1560" spans="1:15" ht="13.15" customHeight="1" x14ac:dyDescent="0.2">
      <c r="A1560" s="368" t="str">
        <f>IF(OR(E1560="00",E1560=""),"",IF(OR(C1560="3011.10",C1560="3012.10",C1560="3013.10"),"05",IF(OR(C1560="3008.10",C1560="3008.11"),"00",IF(C1560="3003.10","07",IF(OR(G1560="DBFH",G1560="DBFH - BG"),"10",IF(G1560="Hochschule Dual","25",IF(ISERROR(FIND("BGJ",F1560)),IF(B1560&gt;=99500,VLOOKUP(B1560,Maske!$I$23:$J$79,2,FALSE),VLOOKUP($E1560,Maske!$I$19:$J$23,2,FALSE)),"06")))))))</f>
        <v>00</v>
      </c>
      <c r="B1560" s="369">
        <v>12108</v>
      </c>
      <c r="C1560" s="445" t="s">
        <v>1461</v>
      </c>
      <c r="D1560" s="371" t="str">
        <f t="shared" si="48"/>
        <v>2025</v>
      </c>
      <c r="E1560" s="371" t="str">
        <f t="shared" si="49"/>
        <v>12</v>
      </c>
      <c r="F1560" s="372" t="s">
        <v>1616</v>
      </c>
      <c r="G1560" s="373"/>
      <c r="H1560" s="373"/>
      <c r="I1560" s="368"/>
      <c r="J1560" s="373">
        <v>10.5</v>
      </c>
      <c r="K1560" s="368">
        <v>2.9</v>
      </c>
      <c r="L1560" s="368" t="s">
        <v>136</v>
      </c>
      <c r="M1560" s="368" t="s">
        <v>850</v>
      </c>
      <c r="O1560" s="454"/>
    </row>
    <row r="1561" spans="1:15" ht="12" customHeight="1" x14ac:dyDescent="0.2">
      <c r="A1561" s="368" t="str">
        <f>IF(OR(E1561="00",E1561=""),"",IF(OR(C1561="3011.10",C1561="3012.10",C1561="3013.10"),"05",IF(OR(C1561="3008.10",C1561="3008.11"),"00",IF(C1561="3003.10","07",IF(OR(G1561="DBFH",G1561="DBFH - BG"),"10",IF(G1561="Hochschule Dual","25",IF(ISERROR(FIND("BGJ",F1561)),IF(B1561&gt;=99500,VLOOKUP(B1561,Maske!$I$23:$J$79,2,FALSE),VLOOKUP($E1561,Maske!$I$19:$J$23,2,FALSE)),"06")))))))</f>
        <v>00</v>
      </c>
      <c r="B1561" s="369">
        <v>30542</v>
      </c>
      <c r="C1561" s="370" t="s">
        <v>1617</v>
      </c>
      <c r="D1561" s="371" t="str">
        <f t="shared" si="48"/>
        <v>2031</v>
      </c>
      <c r="E1561" s="371" t="str">
        <f t="shared" si="49"/>
        <v>10</v>
      </c>
      <c r="F1561" s="372" t="s">
        <v>1618</v>
      </c>
      <c r="G1561" s="368"/>
      <c r="H1561" s="368"/>
      <c r="I1561" s="368"/>
      <c r="J1561" s="373">
        <v>12.7</v>
      </c>
      <c r="K1561" s="368">
        <v>3.6</v>
      </c>
      <c r="L1561" s="368" t="s">
        <v>136</v>
      </c>
      <c r="M1561" s="368" t="s">
        <v>1619</v>
      </c>
      <c r="O1561" s="454"/>
    </row>
    <row r="1562" spans="1:15" ht="13.15" customHeight="1" x14ac:dyDescent="0.2">
      <c r="A1562" s="368" t="str">
        <f>IF(OR(E1562="00",E1562=""),"",IF(OR(C1562="3011.10",C1562="3012.10",C1562="3013.10"),"05",IF(OR(C1562="3008.10",C1562="3008.11"),"00",IF(C1562="3003.10","07",IF(OR(G1562="DBFH",G1562="DBFH - BG"),"10",IF(G1562="Hochschule Dual","25",IF(ISERROR(FIND("BGJ",F1562)),IF(B1562&gt;=99500,VLOOKUP(B1562,Maske!$I$23:$J$79,2,FALSE),VLOOKUP($E1562,Maske!$I$19:$J$23,2,FALSE)),"06")))))))</f>
        <v>00</v>
      </c>
      <c r="B1562" s="369">
        <v>30542</v>
      </c>
      <c r="C1562" s="370" t="s">
        <v>291</v>
      </c>
      <c r="D1562" s="371" t="str">
        <f t="shared" si="48"/>
        <v>2031</v>
      </c>
      <c r="E1562" s="371" t="str">
        <f t="shared" si="49"/>
        <v>11</v>
      </c>
      <c r="F1562" s="372" t="s">
        <v>1618</v>
      </c>
      <c r="G1562" s="368"/>
      <c r="H1562" s="368"/>
      <c r="I1562" s="368"/>
      <c r="J1562" s="373">
        <v>14.3</v>
      </c>
      <c r="K1562" s="368">
        <v>0</v>
      </c>
      <c r="L1562" s="368" t="s">
        <v>136</v>
      </c>
      <c r="M1562" s="368" t="s">
        <v>1619</v>
      </c>
      <c r="O1562" s="454"/>
    </row>
    <row r="1563" spans="1:15" ht="13.15" customHeight="1" x14ac:dyDescent="0.2">
      <c r="A1563" s="368" t="str">
        <f>IF(OR(E1563="00",E1563=""),"",IF(OR(C1563="3011.10",C1563="3012.10",C1563="3013.10"),"05",IF(OR(C1563="3008.10",C1563="3008.11"),"00",IF(C1563="3003.10","07",IF(OR(G1563="DBFH",G1563="DBFH - BG"),"10",IF(G1563="Hochschule Dual","25",IF(ISERROR(FIND("BGJ",F1563)),IF(B1563&gt;=99500,VLOOKUP(B1563,Maske!$I$23:$J$79,2,FALSE),VLOOKUP($E1563,Maske!$I$19:$J$23,2,FALSE)),"06")))))))</f>
        <v>00</v>
      </c>
      <c r="B1563" s="369">
        <v>30542</v>
      </c>
      <c r="C1563" s="370" t="s">
        <v>325</v>
      </c>
      <c r="D1563" s="371" t="str">
        <f t="shared" si="48"/>
        <v>2031</v>
      </c>
      <c r="E1563" s="371" t="str">
        <f t="shared" si="49"/>
        <v>12</v>
      </c>
      <c r="F1563" s="372" t="s">
        <v>1618</v>
      </c>
      <c r="G1563" s="368"/>
      <c r="H1563" s="368"/>
      <c r="I1563" s="368"/>
      <c r="J1563" s="373">
        <v>14.3</v>
      </c>
      <c r="K1563" s="368">
        <v>0</v>
      </c>
      <c r="L1563" s="368" t="s">
        <v>136</v>
      </c>
      <c r="M1563" s="368" t="s">
        <v>1619</v>
      </c>
      <c r="O1563" s="454"/>
    </row>
    <row r="1564" spans="1:15" ht="13.15" customHeight="1" x14ac:dyDescent="0.2">
      <c r="A1564" s="368" t="str">
        <f>IF(OR(E1564="00",E1564=""),"",IF(OR(C1564="3011.10",C1564="3012.10",C1564="3013.10"),"05",IF(OR(C1564="3008.10",C1564="3008.11"),"00",IF(C1564="3003.10","07",IF(OR(G1564="DBFH",G1564="DBFH - BG"),"10",IF(G1564="Hochschule Dual","25",IF(ISERROR(FIND("BGJ",F1564)),IF(B1564&gt;=99500,VLOOKUP(B1564,Maske!$I$23:$J$79,2,FALSE),VLOOKUP($E1564,Maske!$I$19:$J$23,2,FALSE)),"06")))))))</f>
        <v>00</v>
      </c>
      <c r="B1564" s="369">
        <v>30541</v>
      </c>
      <c r="C1564" s="370" t="s">
        <v>1617</v>
      </c>
      <c r="D1564" s="371" t="str">
        <f t="shared" si="48"/>
        <v>2031</v>
      </c>
      <c r="E1564" s="371" t="str">
        <f t="shared" si="49"/>
        <v>10</v>
      </c>
      <c r="F1564" s="372" t="s">
        <v>1620</v>
      </c>
      <c r="G1564" s="368"/>
      <c r="H1564" s="368"/>
      <c r="I1564" s="368"/>
      <c r="J1564" s="373">
        <v>12.7</v>
      </c>
      <c r="K1564" s="368">
        <v>3.6</v>
      </c>
      <c r="L1564" s="368" t="s">
        <v>136</v>
      </c>
      <c r="M1564" s="368" t="s">
        <v>1619</v>
      </c>
      <c r="O1564" s="454"/>
    </row>
    <row r="1565" spans="1:15" s="468" customFormat="1" ht="13.15" customHeight="1" x14ac:dyDescent="0.2">
      <c r="A1565" s="368" t="str">
        <f>IF(OR(E1565="00",E1565=""),"",IF(OR(C1565="3011.10",C1565="3012.10",C1565="3013.10"),"05",IF(OR(C1565="3008.10",C1565="3008.11"),"00",IF(C1565="3003.10","07",IF(OR(G1565="DBFH",G1565="DBFH - BG"),"10",IF(G1565="Hochschule Dual","25",IF(ISERROR(FIND("BGJ",F1565)),IF(B1565&gt;=99500,VLOOKUP(B1565,Maske!$I$23:$J$79,2,FALSE),VLOOKUP($E1565,Maske!$I$19:$J$23,2,FALSE)),"06")))))))</f>
        <v>00</v>
      </c>
      <c r="B1565" s="369">
        <v>30541</v>
      </c>
      <c r="C1565" s="370" t="s">
        <v>291</v>
      </c>
      <c r="D1565" s="371" t="str">
        <f t="shared" si="48"/>
        <v>2031</v>
      </c>
      <c r="E1565" s="371" t="str">
        <f t="shared" si="49"/>
        <v>11</v>
      </c>
      <c r="F1565" s="372" t="s">
        <v>1620</v>
      </c>
      <c r="G1565" s="368"/>
      <c r="H1565" s="368"/>
      <c r="I1565" s="368"/>
      <c r="J1565" s="373">
        <v>14.3</v>
      </c>
      <c r="K1565" s="368">
        <v>0</v>
      </c>
      <c r="L1565" s="368" t="s">
        <v>136</v>
      </c>
      <c r="M1565" s="368" t="s">
        <v>1619</v>
      </c>
      <c r="N1565" s="368"/>
      <c r="O1565" s="467"/>
    </row>
    <row r="1566" spans="1:15" s="217" customFormat="1" ht="12" customHeight="1" x14ac:dyDescent="0.2">
      <c r="A1566" s="368" t="str">
        <f>IF(OR(E1566="00",E1566=""),"",IF(OR(C1566="3011.10",C1566="3012.10",C1566="3013.10"),"05",IF(OR(C1566="3008.10",C1566="3008.11"),"00",IF(C1566="3003.10","07",IF(OR(G1566="DBFH",G1566="DBFH - BG"),"10",IF(G1566="Hochschule Dual","25",IF(ISERROR(FIND("BGJ",F1566)),IF(B1566&gt;=99500,VLOOKUP(B1566,Maske!$I$23:$J$79,2,FALSE),VLOOKUP($E1566,Maske!$I$19:$J$23,2,FALSE)),"06")))))))</f>
        <v>00</v>
      </c>
      <c r="B1566" s="369">
        <v>30541</v>
      </c>
      <c r="C1566" s="370" t="s">
        <v>325</v>
      </c>
      <c r="D1566" s="371" t="str">
        <f t="shared" si="48"/>
        <v>2031</v>
      </c>
      <c r="E1566" s="371" t="str">
        <f t="shared" si="49"/>
        <v>12</v>
      </c>
      <c r="F1566" s="372" t="s">
        <v>1620</v>
      </c>
      <c r="G1566" s="368"/>
      <c r="H1566" s="368"/>
      <c r="I1566" s="368"/>
      <c r="J1566" s="373">
        <v>14.3</v>
      </c>
      <c r="K1566" s="368">
        <v>0</v>
      </c>
      <c r="L1566" s="368" t="s">
        <v>136</v>
      </c>
      <c r="M1566" s="368" t="s">
        <v>1619</v>
      </c>
      <c r="N1566" s="368"/>
      <c r="O1566" s="459"/>
    </row>
    <row r="1567" spans="1:15" s="217" customFormat="1" ht="13.15" customHeight="1" x14ac:dyDescent="0.2">
      <c r="A1567" s="368" t="str">
        <f>IF(OR(E1567="00",E1567=""),"",IF(OR(C1567="3011.10",C1567="3012.10",C1567="3013.10"),"05",IF(OR(C1567="3008.10",C1567="3008.11"),"00",IF(C1567="3003.10","07",IF(OR(G1567="DBFH",G1567="DBFH - BG"),"10",IF(G1567="Hochschule Dual","25",IF(ISERROR(FIND("BGJ",F1567)),IF(B1567&gt;=99500,VLOOKUP(B1567,Maske!$I$23:$J$79,2,FALSE),VLOOKUP($E1567,Maske!$I$19:$J$23,2,FALSE)),"06")))))))</f>
        <v>00</v>
      </c>
      <c r="B1567" s="369">
        <v>30551</v>
      </c>
      <c r="C1567" s="370" t="s">
        <v>1617</v>
      </c>
      <c r="D1567" s="371" t="str">
        <f t="shared" si="48"/>
        <v>2031</v>
      </c>
      <c r="E1567" s="371" t="str">
        <f t="shared" si="49"/>
        <v>10</v>
      </c>
      <c r="F1567" s="372" t="s">
        <v>1621</v>
      </c>
      <c r="G1567" s="368"/>
      <c r="H1567" s="368"/>
      <c r="I1567" s="368"/>
      <c r="J1567" s="373">
        <v>12.7</v>
      </c>
      <c r="K1567" s="368">
        <v>3.6</v>
      </c>
      <c r="L1567" s="368" t="s">
        <v>136</v>
      </c>
      <c r="M1567" s="368" t="s">
        <v>1619</v>
      </c>
      <c r="N1567" s="368"/>
      <c r="O1567" s="459"/>
    </row>
    <row r="1568" spans="1:15" s="217" customFormat="1" ht="12" customHeight="1" x14ac:dyDescent="0.2">
      <c r="A1568" s="368" t="str">
        <f>IF(OR(E1568="00",E1568=""),"",IF(OR(C1568="3011.10",C1568="3012.10",C1568="3013.10"),"05",IF(OR(C1568="3008.10",C1568="3008.11"),"00",IF(C1568="3003.10","07",IF(OR(G1568="DBFH",G1568="DBFH - BG"),"10",IF(G1568="Hochschule Dual","25",IF(ISERROR(FIND("BGJ",F1568)),IF(B1568&gt;=99500,VLOOKUP(B1568,Maske!$I$23:$J$79,2,FALSE),VLOOKUP($E1568,Maske!$I$19:$J$23,2,FALSE)),"06")))))))</f>
        <v>00</v>
      </c>
      <c r="B1568" s="369">
        <v>30551</v>
      </c>
      <c r="C1568" s="370" t="s">
        <v>291</v>
      </c>
      <c r="D1568" s="371" t="str">
        <f t="shared" si="48"/>
        <v>2031</v>
      </c>
      <c r="E1568" s="371" t="str">
        <f t="shared" si="49"/>
        <v>11</v>
      </c>
      <c r="F1568" s="372" t="s">
        <v>1621</v>
      </c>
      <c r="G1568" s="368"/>
      <c r="H1568" s="368"/>
      <c r="I1568" s="368"/>
      <c r="J1568" s="373">
        <v>14.3</v>
      </c>
      <c r="K1568" s="368">
        <v>0</v>
      </c>
      <c r="L1568" s="368" t="s">
        <v>136</v>
      </c>
      <c r="M1568" s="368" t="s">
        <v>1619</v>
      </c>
      <c r="N1568" s="368"/>
      <c r="O1568" s="459"/>
    </row>
    <row r="1569" spans="1:15" s="217" customFormat="1" ht="13.15" customHeight="1" x14ac:dyDescent="0.2">
      <c r="A1569" s="368" t="str">
        <f>IF(OR(E1569="00",E1569=""),"",IF(OR(C1569="3011.10",C1569="3012.10",C1569="3013.10"),"05",IF(OR(C1569="3008.10",C1569="3008.11"),"00",IF(C1569="3003.10","07",IF(OR(G1569="DBFH",G1569="DBFH - BG"),"10",IF(G1569="Hochschule Dual","25",IF(ISERROR(FIND("BGJ",F1569)),IF(B1569&gt;=99500,VLOOKUP(B1569,Maske!$I$23:$J$79,2,FALSE),VLOOKUP($E1569,Maske!$I$19:$J$23,2,FALSE)),"06")))))))</f>
        <v>00</v>
      </c>
      <c r="B1569" s="369">
        <v>30551</v>
      </c>
      <c r="C1569" s="370" t="s">
        <v>325</v>
      </c>
      <c r="D1569" s="371" t="str">
        <f t="shared" si="48"/>
        <v>2031</v>
      </c>
      <c r="E1569" s="371" t="str">
        <f t="shared" si="49"/>
        <v>12</v>
      </c>
      <c r="F1569" s="372" t="s">
        <v>1621</v>
      </c>
      <c r="G1569" s="368"/>
      <c r="H1569" s="368"/>
      <c r="I1569" s="368"/>
      <c r="J1569" s="373">
        <v>14.3</v>
      </c>
      <c r="K1569" s="368">
        <v>0</v>
      </c>
      <c r="L1569" s="368" t="s">
        <v>136</v>
      </c>
      <c r="M1569" s="368" t="s">
        <v>1619</v>
      </c>
      <c r="N1569" s="368"/>
      <c r="O1569" s="459"/>
    </row>
    <row r="1570" spans="1:15" ht="12" customHeight="1" x14ac:dyDescent="0.2">
      <c r="A1570" s="368" t="str">
        <f>IF(OR(E1570="00",E1570=""),"",IF(OR(C1570="3011.10",C1570="3012.10",C1570="3013.10"),"05",IF(OR(C1570="3008.10",C1570="3008.11"),"00",IF(C1570="3003.10","07",IF(OR(G1570="DBFH",G1570="DBFH - BG"),"10",IF(G1570="Hochschule Dual","25",IF(ISERROR(FIND("BGJ",F1570)),IF(B1570&gt;=99500,VLOOKUP(B1570,Maske!$I$23:$J$79,2,FALSE),VLOOKUP($E1570,Maske!$I$19:$J$23,2,FALSE)),"06")))))))</f>
        <v>00</v>
      </c>
      <c r="B1570" s="369">
        <v>30561</v>
      </c>
      <c r="C1570" s="370" t="s">
        <v>1622</v>
      </c>
      <c r="D1570" s="371" t="str">
        <f t="shared" si="48"/>
        <v>2032</v>
      </c>
      <c r="E1570" s="371" t="str">
        <f t="shared" si="49"/>
        <v>10</v>
      </c>
      <c r="F1570" s="372" t="s">
        <v>1623</v>
      </c>
      <c r="G1570" s="368"/>
      <c r="H1570" s="368"/>
      <c r="I1570" s="368"/>
      <c r="J1570" s="373">
        <v>12.7</v>
      </c>
      <c r="K1570" s="368">
        <v>3.6</v>
      </c>
      <c r="L1570" s="368" t="s">
        <v>136</v>
      </c>
      <c r="M1570" s="368" t="s">
        <v>1619</v>
      </c>
      <c r="O1570" s="454"/>
    </row>
    <row r="1571" spans="1:15" ht="13.15" customHeight="1" x14ac:dyDescent="0.2">
      <c r="A1571" s="368" t="str">
        <f>IF(OR(E1571="00",E1571=""),"",IF(OR(C1571="3011.10",C1571="3012.10",C1571="3013.10"),"05",IF(OR(C1571="3008.10",C1571="3008.11"),"00",IF(C1571="3003.10","07",IF(OR(G1571="DBFH",G1571="DBFH - BG"),"10",IF(G1571="Hochschule Dual","25",IF(ISERROR(FIND("BGJ",F1571)),IF(B1571&gt;=99500,VLOOKUP(B1571,Maske!$I$23:$J$79,2,FALSE),VLOOKUP($E1571,Maske!$I$19:$J$23,2,FALSE)),"06")))))))</f>
        <v>00</v>
      </c>
      <c r="B1571" s="369">
        <v>30561</v>
      </c>
      <c r="C1571" s="370" t="s">
        <v>292</v>
      </c>
      <c r="D1571" s="371" t="str">
        <f t="shared" si="48"/>
        <v>2032</v>
      </c>
      <c r="E1571" s="371" t="str">
        <f t="shared" si="49"/>
        <v>11</v>
      </c>
      <c r="F1571" s="372" t="s">
        <v>1623</v>
      </c>
      <c r="G1571" s="368"/>
      <c r="H1571" s="368"/>
      <c r="I1571" s="368"/>
      <c r="J1571" s="373">
        <v>14.3</v>
      </c>
      <c r="K1571" s="368">
        <v>0</v>
      </c>
      <c r="L1571" s="368" t="s">
        <v>136</v>
      </c>
      <c r="M1571" s="368" t="s">
        <v>1619</v>
      </c>
      <c r="O1571" s="454"/>
    </row>
    <row r="1572" spans="1:15" ht="12" customHeight="1" x14ac:dyDescent="0.2">
      <c r="A1572" s="368" t="str">
        <f>IF(OR(E1572="00",E1572=""),"",IF(OR(C1572="3011.10",C1572="3012.10",C1572="3013.10"),"05",IF(OR(C1572="3008.10",C1572="3008.11"),"00",IF(C1572="3003.10","07",IF(OR(G1572="DBFH",G1572="DBFH - BG"),"10",IF(G1572="Hochschule Dual","25",IF(ISERROR(FIND("BGJ",F1572)),IF(B1572&gt;=99500,VLOOKUP(B1572,Maske!$I$23:$J$79,2,FALSE),VLOOKUP($E1572,Maske!$I$19:$J$23,2,FALSE)),"06")))))))</f>
        <v>00</v>
      </c>
      <c r="B1572" s="369">
        <v>30561</v>
      </c>
      <c r="C1572" s="370" t="s">
        <v>326</v>
      </c>
      <c r="D1572" s="371" t="str">
        <f t="shared" si="48"/>
        <v>2032</v>
      </c>
      <c r="E1572" s="371" t="str">
        <f t="shared" si="49"/>
        <v>12</v>
      </c>
      <c r="F1572" s="372" t="s">
        <v>1623</v>
      </c>
      <c r="G1572" s="368"/>
      <c r="H1572" s="368"/>
      <c r="I1572" s="368"/>
      <c r="J1572" s="373">
        <v>14.3</v>
      </c>
      <c r="K1572" s="368">
        <v>0</v>
      </c>
      <c r="L1572" s="368" t="s">
        <v>136</v>
      </c>
      <c r="M1572" s="368" t="s">
        <v>1619</v>
      </c>
      <c r="O1572" s="454"/>
    </row>
    <row r="1573" spans="1:15" ht="12" customHeight="1" x14ac:dyDescent="0.2">
      <c r="A1573" s="368" t="str">
        <f>IF(OR(E1573="00",E1573=""),"",IF(OR(C1573="3011.10",C1573="3012.10",C1573="3013.10"),"05",IF(OR(C1573="3008.10",C1573="3008.11"),"00",IF(C1573="3003.10","07",IF(OR(G1573="DBFH",G1573="DBFH - BG"),"10",IF(G1573="Hochschule Dual","25",IF(ISERROR(FIND("BGJ",F1573)),IF(B1573&gt;=99500,VLOOKUP(B1573,Maske!$I$23:$J$79,2,FALSE),VLOOKUP($E1573,Maske!$I$19:$J$23,2,FALSE)),"06")))))))</f>
        <v>00</v>
      </c>
      <c r="B1573" s="369">
        <v>30531</v>
      </c>
      <c r="C1573" s="370" t="s">
        <v>1622</v>
      </c>
      <c r="D1573" s="371" t="str">
        <f t="shared" si="48"/>
        <v>2032</v>
      </c>
      <c r="E1573" s="371" t="str">
        <f t="shared" si="49"/>
        <v>10</v>
      </c>
      <c r="F1573" s="372" t="s">
        <v>1624</v>
      </c>
      <c r="G1573" s="368"/>
      <c r="H1573" s="368"/>
      <c r="I1573" s="368"/>
      <c r="J1573" s="373">
        <v>12.7</v>
      </c>
      <c r="K1573" s="368">
        <v>3.6</v>
      </c>
      <c r="L1573" s="368" t="s">
        <v>136</v>
      </c>
      <c r="M1573" s="368" t="s">
        <v>1619</v>
      </c>
      <c r="O1573" s="454"/>
    </row>
    <row r="1574" spans="1:15" ht="12" customHeight="1" x14ac:dyDescent="0.2">
      <c r="A1574" s="368" t="str">
        <f>IF(OR(E1574="00",E1574=""),"",IF(OR(C1574="3011.10",C1574="3012.10",C1574="3013.10"),"05",IF(OR(C1574="3008.10",C1574="3008.11"),"00",IF(C1574="3003.10","07",IF(OR(G1574="DBFH",G1574="DBFH - BG"),"10",IF(G1574="Hochschule Dual","25",IF(ISERROR(FIND("BGJ",F1574)),IF(B1574&gt;=99500,VLOOKUP(B1574,Maske!$I$23:$J$79,2,FALSE),VLOOKUP($E1574,Maske!$I$19:$J$23,2,FALSE)),"06")))))))</f>
        <v>00</v>
      </c>
      <c r="B1574" s="369">
        <v>30531</v>
      </c>
      <c r="C1574" s="370" t="s">
        <v>292</v>
      </c>
      <c r="D1574" s="371" t="str">
        <f t="shared" si="48"/>
        <v>2032</v>
      </c>
      <c r="E1574" s="371" t="str">
        <f t="shared" si="49"/>
        <v>11</v>
      </c>
      <c r="F1574" s="372" t="s">
        <v>1624</v>
      </c>
      <c r="G1574" s="368"/>
      <c r="H1574" s="368"/>
      <c r="I1574" s="368"/>
      <c r="J1574" s="373">
        <v>14.3</v>
      </c>
      <c r="K1574" s="368">
        <v>0</v>
      </c>
      <c r="L1574" s="368" t="s">
        <v>136</v>
      </c>
      <c r="M1574" s="368" t="s">
        <v>1619</v>
      </c>
      <c r="O1574" s="454"/>
    </row>
    <row r="1575" spans="1:15" ht="12" customHeight="1" x14ac:dyDescent="0.2">
      <c r="A1575" s="368" t="str">
        <f>IF(OR(E1575="00",E1575=""),"",IF(OR(C1575="3011.10",C1575="3012.10",C1575="3013.10"),"05",IF(OR(C1575="3008.10",C1575="3008.11"),"00",IF(C1575="3003.10","07",IF(OR(G1575="DBFH",G1575="DBFH - BG"),"10",IF(G1575="Hochschule Dual","25",IF(ISERROR(FIND("BGJ",F1575)),IF(B1575&gt;=99500,VLOOKUP(B1575,Maske!$I$23:$J$79,2,FALSE),VLOOKUP($E1575,Maske!$I$19:$J$23,2,FALSE)),"06")))))))</f>
        <v>00</v>
      </c>
      <c r="B1575" s="369">
        <v>30531</v>
      </c>
      <c r="C1575" s="370" t="s">
        <v>326</v>
      </c>
      <c r="D1575" s="371" t="str">
        <f t="shared" si="48"/>
        <v>2032</v>
      </c>
      <c r="E1575" s="371" t="str">
        <f t="shared" si="49"/>
        <v>12</v>
      </c>
      <c r="F1575" s="372" t="s">
        <v>1624</v>
      </c>
      <c r="G1575" s="368"/>
      <c r="H1575" s="368"/>
      <c r="I1575" s="368"/>
      <c r="J1575" s="373">
        <v>14.3</v>
      </c>
      <c r="K1575" s="368">
        <v>0</v>
      </c>
      <c r="L1575" s="368" t="s">
        <v>136</v>
      </c>
      <c r="M1575" s="368" t="s">
        <v>1619</v>
      </c>
      <c r="O1575" s="454"/>
    </row>
    <row r="1576" spans="1:15" s="217" customFormat="1" ht="13.15" customHeight="1" x14ac:dyDescent="0.2">
      <c r="A1576" s="368" t="str">
        <f>IF(OR(E1576="00",E1576=""),"",IF(OR(C1576="3011.10",C1576="3012.10",C1576="3013.10"),"05",IF(OR(C1576="3008.10",C1576="3008.11"),"00",IF(C1576="3003.10","07",IF(OR(G1576="DBFH",G1576="DBFH - BG"),"10",IF(G1576="Hochschule Dual","25",IF(ISERROR(FIND("BGJ",F1576)),IF(B1576&gt;=99500,VLOOKUP(B1576,Maske!$I$23:$J$79,2,FALSE),VLOOKUP($E1576,Maske!$I$19:$J$23,2,FALSE)),"06")))))))</f>
        <v>00</v>
      </c>
      <c r="B1576" s="369">
        <v>30542</v>
      </c>
      <c r="C1576" s="370" t="s">
        <v>1673</v>
      </c>
      <c r="D1576" s="371" t="str">
        <f t="shared" si="48"/>
        <v>2035</v>
      </c>
      <c r="E1576" s="371" t="str">
        <f t="shared" si="49"/>
        <v>10</v>
      </c>
      <c r="F1576" s="372" t="s">
        <v>1618</v>
      </c>
      <c r="G1576" s="368" t="s">
        <v>1951</v>
      </c>
      <c r="H1576" s="368"/>
      <c r="I1576" s="368"/>
      <c r="J1576" s="373">
        <v>20.100000000000001</v>
      </c>
      <c r="K1576" s="368">
        <v>0</v>
      </c>
      <c r="L1576" s="368" t="s">
        <v>136</v>
      </c>
      <c r="M1576" s="368" t="s">
        <v>1619</v>
      </c>
      <c r="N1576" s="368" t="s">
        <v>1770</v>
      </c>
      <c r="O1576" s="459"/>
    </row>
    <row r="1577" spans="1:15" s="217" customFormat="1" ht="12" customHeight="1" x14ac:dyDescent="0.2">
      <c r="A1577" s="368" t="str">
        <f>IF(OR(E1577="00",E1577=""),"",IF(OR(C1577="3011.10",C1577="3012.10",C1577="3013.10"),"05",IF(OR(C1577="3008.10",C1577="3008.11"),"00",IF(C1577="3003.10","07",IF(OR(G1577="DBFH",G1577="DBFH - BG"),"10",IF(G1577="Hochschule Dual","25",IF(ISERROR(FIND("BGJ",F1577)),IF(B1577&gt;=99500,VLOOKUP(B1577,Maske!$I$23:$J$79,2,FALSE),VLOOKUP($E1577,Maske!$I$19:$J$23,2,FALSE)),"06")))))))</f>
        <v>00</v>
      </c>
      <c r="B1577" s="369">
        <v>30542</v>
      </c>
      <c r="C1577" s="445" t="s">
        <v>1683</v>
      </c>
      <c r="D1577" s="371" t="str">
        <f t="shared" si="48"/>
        <v>2035</v>
      </c>
      <c r="E1577" s="371" t="str">
        <f t="shared" si="49"/>
        <v>11</v>
      </c>
      <c r="F1577" s="372" t="s">
        <v>1618</v>
      </c>
      <c r="G1577" s="368" t="s">
        <v>1951</v>
      </c>
      <c r="H1577" s="373"/>
      <c r="I1577" s="368"/>
      <c r="J1577" s="373">
        <v>16.5</v>
      </c>
      <c r="K1577" s="368">
        <v>0</v>
      </c>
      <c r="L1577" s="368" t="s">
        <v>136</v>
      </c>
      <c r="M1577" s="368" t="s">
        <v>1619</v>
      </c>
      <c r="N1577" s="368" t="s">
        <v>1770</v>
      </c>
      <c r="O1577" s="459"/>
    </row>
    <row r="1578" spans="1:15" ht="12" customHeight="1" x14ac:dyDescent="0.2">
      <c r="A1578" s="368" t="str">
        <f>IF(OR(E1578="00",E1578=""),"",IF(OR(C1578="3011.10",C1578="3012.10",C1578="3013.10"),"05",IF(OR(C1578="3008.10",C1578="3008.11"),"00",IF(C1578="3003.10","07",IF(OR(G1578="DBFH",G1578="DBFH - BG"),"10",IF(G1578="Hochschule Dual","25",IF(ISERROR(FIND("BGJ",F1578)),IF(B1578&gt;=99500,VLOOKUP(B1578,Maske!$I$23:$J$79,2,FALSE),VLOOKUP($E1578,Maske!$I$19:$J$23,2,FALSE)),"06")))))))</f>
        <v>00</v>
      </c>
      <c r="B1578" s="369">
        <v>30542</v>
      </c>
      <c r="C1578" s="370" t="s">
        <v>1839</v>
      </c>
      <c r="D1578" s="371" t="str">
        <f t="shared" si="48"/>
        <v>2035</v>
      </c>
      <c r="E1578" s="371" t="str">
        <f t="shared" si="49"/>
        <v>12</v>
      </c>
      <c r="F1578" s="372" t="s">
        <v>1618</v>
      </c>
      <c r="G1578" s="368" t="s">
        <v>1951</v>
      </c>
      <c r="H1578" s="368"/>
      <c r="I1578" s="368"/>
      <c r="J1578" s="373">
        <v>16.5</v>
      </c>
      <c r="K1578" s="368">
        <v>0</v>
      </c>
      <c r="L1578" s="368" t="s">
        <v>136</v>
      </c>
      <c r="M1578" s="368" t="s">
        <v>1619</v>
      </c>
      <c r="N1578" s="368" t="s">
        <v>1770</v>
      </c>
      <c r="O1578" s="454"/>
    </row>
    <row r="1579" spans="1:15" ht="13.15" customHeight="1" x14ac:dyDescent="0.2">
      <c r="A1579" s="368" t="str">
        <f>IF(OR(E1579="00",E1579=""),"",IF(OR(C1579="3011.10",C1579="3012.10",C1579="3013.10"),"05",IF(OR(C1579="3008.10",C1579="3008.11"),"00",IF(C1579="3003.10","07",IF(OR(G1579="DBFH",G1579="DBFH - BG"),"10",IF(G1579="Hochschule Dual","25",IF(ISERROR(FIND("BGJ",F1579)),IF(B1579&gt;=99500,VLOOKUP(B1579,Maske!$I$23:$J$79,2,FALSE),VLOOKUP($E1579,Maske!$I$19:$J$23,2,FALSE)),"06")))))))</f>
        <v>00</v>
      </c>
      <c r="B1579" s="369">
        <v>30541</v>
      </c>
      <c r="C1579" s="370" t="s">
        <v>1673</v>
      </c>
      <c r="D1579" s="371" t="str">
        <f t="shared" si="48"/>
        <v>2035</v>
      </c>
      <c r="E1579" s="371" t="str">
        <f t="shared" si="49"/>
        <v>10</v>
      </c>
      <c r="F1579" s="372" t="s">
        <v>1620</v>
      </c>
      <c r="G1579" s="368" t="s">
        <v>1951</v>
      </c>
      <c r="H1579" s="368"/>
      <c r="I1579" s="368"/>
      <c r="J1579" s="373">
        <v>20.100000000000001</v>
      </c>
      <c r="K1579" s="368">
        <v>0</v>
      </c>
      <c r="L1579" s="368" t="s">
        <v>136</v>
      </c>
      <c r="M1579" s="368" t="s">
        <v>1619</v>
      </c>
      <c r="N1579" s="368" t="s">
        <v>1770</v>
      </c>
      <c r="O1579" s="454"/>
    </row>
    <row r="1580" spans="1:15" ht="13.15" customHeight="1" x14ac:dyDescent="0.2">
      <c r="A1580" s="368" t="str">
        <f>IF(OR(E1580="00",E1580=""),"",IF(OR(C1580="3011.10",C1580="3012.10",C1580="3013.10"),"05",IF(OR(C1580="3008.10",C1580="3008.11"),"00",IF(C1580="3003.10","07",IF(OR(G1580="DBFH",G1580="DBFH - BG"),"10",IF(G1580="Hochschule Dual","25",IF(ISERROR(FIND("BGJ",F1580)),IF(B1580&gt;=99500,VLOOKUP(B1580,Maske!$I$23:$J$79,2,FALSE),VLOOKUP($E1580,Maske!$I$19:$J$23,2,FALSE)),"06")))))))</f>
        <v>00</v>
      </c>
      <c r="B1580" s="369">
        <v>30541</v>
      </c>
      <c r="C1580" s="445" t="s">
        <v>1683</v>
      </c>
      <c r="D1580" s="371" t="str">
        <f t="shared" si="48"/>
        <v>2035</v>
      </c>
      <c r="E1580" s="371" t="str">
        <f t="shared" si="49"/>
        <v>11</v>
      </c>
      <c r="F1580" s="372" t="s">
        <v>1620</v>
      </c>
      <c r="G1580" s="368" t="s">
        <v>1951</v>
      </c>
      <c r="H1580" s="373"/>
      <c r="I1580" s="368"/>
      <c r="J1580" s="373">
        <v>16.5</v>
      </c>
      <c r="K1580" s="368">
        <v>0</v>
      </c>
      <c r="L1580" s="368" t="s">
        <v>136</v>
      </c>
      <c r="M1580" s="368" t="s">
        <v>1619</v>
      </c>
      <c r="N1580" s="368" t="s">
        <v>1770</v>
      </c>
      <c r="O1580" s="454"/>
    </row>
    <row r="1581" spans="1:15" ht="13.15" customHeight="1" x14ac:dyDescent="0.2">
      <c r="A1581" s="368" t="str">
        <f>IF(OR(E1581="00",E1581=""),"",IF(OR(C1581="3011.10",C1581="3012.10",C1581="3013.10"),"05",IF(OR(C1581="3008.10",C1581="3008.11"),"00",IF(C1581="3003.10","07",IF(OR(G1581="DBFH",G1581="DBFH - BG"),"10",IF(G1581="Hochschule Dual","25",IF(ISERROR(FIND("BGJ",F1581)),IF(B1581&gt;=99500,VLOOKUP(B1581,Maske!$I$23:$J$79,2,FALSE),VLOOKUP($E1581,Maske!$I$19:$J$23,2,FALSE)),"06")))))))</f>
        <v>00</v>
      </c>
      <c r="B1581" s="369">
        <v>30541</v>
      </c>
      <c r="C1581" s="445" t="s">
        <v>1839</v>
      </c>
      <c r="D1581" s="371" t="str">
        <f t="shared" si="48"/>
        <v>2035</v>
      </c>
      <c r="E1581" s="371" t="str">
        <f t="shared" si="49"/>
        <v>12</v>
      </c>
      <c r="F1581" s="372" t="s">
        <v>1620</v>
      </c>
      <c r="G1581" s="368" t="s">
        <v>1951</v>
      </c>
      <c r="H1581" s="373"/>
      <c r="I1581" s="368"/>
      <c r="J1581" s="373">
        <v>16.5</v>
      </c>
      <c r="K1581" s="368">
        <v>0</v>
      </c>
      <c r="L1581" s="368" t="s">
        <v>136</v>
      </c>
      <c r="M1581" s="368" t="s">
        <v>1619</v>
      </c>
      <c r="N1581" s="368" t="s">
        <v>1770</v>
      </c>
      <c r="O1581" s="454"/>
    </row>
    <row r="1582" spans="1:15" ht="13.15" customHeight="1" x14ac:dyDescent="0.2">
      <c r="A1582" s="368" t="str">
        <f>IF(OR(E1582="00",E1582=""),"",IF(OR(C1582="3011.10",C1582="3012.10",C1582="3013.10"),"05",IF(OR(C1582="3008.10",C1582="3008.11"),"00",IF(C1582="3003.10","07",IF(OR(G1582="DBFH",G1582="DBFH - BG"),"10",IF(G1582="Hochschule Dual","25",IF(ISERROR(FIND("BGJ",F1582)),IF(B1582&gt;=99500,VLOOKUP(B1582,Maske!$I$23:$J$79,2,FALSE),VLOOKUP($E1582,Maske!$I$19:$J$23,2,FALSE)),"06")))))))</f>
        <v>00</v>
      </c>
      <c r="B1582" s="369">
        <v>30561</v>
      </c>
      <c r="C1582" s="370" t="s">
        <v>1673</v>
      </c>
      <c r="D1582" s="371" t="str">
        <f t="shared" si="48"/>
        <v>2035</v>
      </c>
      <c r="E1582" s="371" t="str">
        <f t="shared" si="49"/>
        <v>10</v>
      </c>
      <c r="F1582" s="372" t="s">
        <v>1623</v>
      </c>
      <c r="G1582" s="368" t="s">
        <v>1951</v>
      </c>
      <c r="H1582" s="368"/>
      <c r="I1582" s="368"/>
      <c r="J1582" s="373">
        <v>20.100000000000001</v>
      </c>
      <c r="K1582" s="368">
        <v>0</v>
      </c>
      <c r="L1582" s="368" t="s">
        <v>136</v>
      </c>
      <c r="M1582" s="368" t="s">
        <v>1619</v>
      </c>
      <c r="N1582" s="368" t="s">
        <v>1770</v>
      </c>
      <c r="O1582" s="454"/>
    </row>
    <row r="1583" spans="1:15" ht="13.15" customHeight="1" x14ac:dyDescent="0.2">
      <c r="A1583" s="368" t="str">
        <f>IF(OR(E1583="00",E1583=""),"",IF(OR(C1583="3011.10",C1583="3012.10",C1583="3013.10"),"05",IF(OR(C1583="3008.10",C1583="3008.11"),"00",IF(C1583="3003.10","07",IF(OR(G1583="DBFH",G1583="DBFH - BG"),"10",IF(G1583="Hochschule Dual","25",IF(ISERROR(FIND("BGJ",F1583)),IF(B1583&gt;=99500,VLOOKUP(B1583,Maske!$I$23:$J$79,2,FALSE),VLOOKUP($E1583,Maske!$I$19:$J$23,2,FALSE)),"06")))))))</f>
        <v>00</v>
      </c>
      <c r="B1583" s="369">
        <v>30561</v>
      </c>
      <c r="C1583" s="445" t="s">
        <v>1683</v>
      </c>
      <c r="D1583" s="371" t="str">
        <f t="shared" si="48"/>
        <v>2035</v>
      </c>
      <c r="E1583" s="371" t="str">
        <f t="shared" si="49"/>
        <v>11</v>
      </c>
      <c r="F1583" s="372" t="s">
        <v>1623</v>
      </c>
      <c r="G1583" s="368" t="s">
        <v>1951</v>
      </c>
      <c r="H1583" s="373"/>
      <c r="I1583" s="368"/>
      <c r="J1583" s="373">
        <v>16.5</v>
      </c>
      <c r="K1583" s="368">
        <v>0</v>
      </c>
      <c r="L1583" s="368" t="s">
        <v>136</v>
      </c>
      <c r="M1583" s="368" t="s">
        <v>1619</v>
      </c>
      <c r="N1583" s="368" t="s">
        <v>1770</v>
      </c>
      <c r="O1583" s="454"/>
    </row>
    <row r="1584" spans="1:15" ht="13.15" customHeight="1" x14ac:dyDescent="0.2">
      <c r="A1584" s="368" t="str">
        <f>IF(OR(E1584="00",E1584=""),"",IF(OR(C1584="3011.10",C1584="3012.10",C1584="3013.10"),"05",IF(OR(C1584="3008.10",C1584="3008.11"),"00",IF(C1584="3003.10","07",IF(OR(G1584="DBFH",G1584="DBFH - BG"),"10",IF(G1584="Hochschule Dual","25",IF(ISERROR(FIND("BGJ",F1584)),IF(B1584&gt;=99500,VLOOKUP(B1584,Maske!$I$23:$J$79,2,FALSE),VLOOKUP($E1584,Maske!$I$19:$J$23,2,FALSE)),"06")))))))</f>
        <v>00</v>
      </c>
      <c r="B1584" s="369">
        <v>30561</v>
      </c>
      <c r="C1584" s="445" t="s">
        <v>1839</v>
      </c>
      <c r="D1584" s="371" t="str">
        <f t="shared" si="48"/>
        <v>2035</v>
      </c>
      <c r="E1584" s="371" t="str">
        <f t="shared" si="49"/>
        <v>12</v>
      </c>
      <c r="F1584" s="372" t="s">
        <v>1623</v>
      </c>
      <c r="G1584" s="368" t="s">
        <v>1951</v>
      </c>
      <c r="H1584" s="373"/>
      <c r="I1584" s="368"/>
      <c r="J1584" s="373">
        <v>16.5</v>
      </c>
      <c r="K1584" s="368">
        <v>0</v>
      </c>
      <c r="L1584" s="368" t="s">
        <v>136</v>
      </c>
      <c r="M1584" s="368" t="s">
        <v>1619</v>
      </c>
      <c r="N1584" s="368" t="s">
        <v>1770</v>
      </c>
      <c r="O1584" s="454"/>
    </row>
    <row r="1585" spans="1:15" ht="12" customHeight="1" x14ac:dyDescent="0.2">
      <c r="A1585" s="368" t="str">
        <f>IF(OR(E1585="00",E1585=""),"",IF(OR(C1585="3011.10",C1585="3012.10",C1585="3013.10"),"05",IF(OR(C1585="3008.10",C1585="3008.11"),"00",IF(C1585="3003.10","07",IF(OR(G1585="DBFH",G1585="DBFH - BG"),"10",IF(G1585="Hochschule Dual","25",IF(ISERROR(FIND("BGJ",F1585)),IF(B1585&gt;=99500,VLOOKUP(B1585,Maske!$I$23:$J$79,2,FALSE),VLOOKUP($E1585,Maske!$I$19:$J$23,2,FALSE)),"06")))))))</f>
        <v>00</v>
      </c>
      <c r="B1585" s="369">
        <v>30531</v>
      </c>
      <c r="C1585" s="370" t="s">
        <v>1673</v>
      </c>
      <c r="D1585" s="371" t="str">
        <f t="shared" si="48"/>
        <v>2035</v>
      </c>
      <c r="E1585" s="371" t="str">
        <f t="shared" si="49"/>
        <v>10</v>
      </c>
      <c r="F1585" s="372" t="s">
        <v>1624</v>
      </c>
      <c r="G1585" s="368" t="s">
        <v>1951</v>
      </c>
      <c r="H1585" s="368"/>
      <c r="I1585" s="368"/>
      <c r="J1585" s="373">
        <v>20.100000000000001</v>
      </c>
      <c r="K1585" s="368">
        <v>0</v>
      </c>
      <c r="L1585" s="368" t="s">
        <v>136</v>
      </c>
      <c r="M1585" s="368" t="s">
        <v>1619</v>
      </c>
      <c r="N1585" s="368" t="s">
        <v>1770</v>
      </c>
      <c r="O1585" s="454"/>
    </row>
    <row r="1586" spans="1:15" ht="12" customHeight="1" x14ac:dyDescent="0.2">
      <c r="A1586" s="368" t="str">
        <f>IF(OR(E1586="00",E1586=""),"",IF(OR(C1586="3011.10",C1586="3012.10",C1586="3013.10"),"05",IF(OR(C1586="3008.10",C1586="3008.11"),"00",IF(C1586="3003.10","07",IF(OR(G1586="DBFH",G1586="DBFH - BG"),"10",IF(G1586="Hochschule Dual","25",IF(ISERROR(FIND("BGJ",F1586)),IF(B1586&gt;=99500,VLOOKUP(B1586,Maske!$I$23:$J$79,2,FALSE),VLOOKUP($E1586,Maske!$I$19:$J$23,2,FALSE)),"06")))))))</f>
        <v>00</v>
      </c>
      <c r="B1586" s="369">
        <v>30531</v>
      </c>
      <c r="C1586" s="445" t="s">
        <v>1683</v>
      </c>
      <c r="D1586" s="371" t="str">
        <f t="shared" si="48"/>
        <v>2035</v>
      </c>
      <c r="E1586" s="371" t="str">
        <f t="shared" si="49"/>
        <v>11</v>
      </c>
      <c r="F1586" s="372" t="s">
        <v>1624</v>
      </c>
      <c r="G1586" s="368" t="s">
        <v>1951</v>
      </c>
      <c r="H1586" s="373"/>
      <c r="I1586" s="368"/>
      <c r="J1586" s="373">
        <v>16.5</v>
      </c>
      <c r="K1586" s="368">
        <v>0</v>
      </c>
      <c r="L1586" s="368" t="s">
        <v>136</v>
      </c>
      <c r="M1586" s="368" t="s">
        <v>1619</v>
      </c>
      <c r="N1586" s="368" t="s">
        <v>1770</v>
      </c>
      <c r="O1586" s="454"/>
    </row>
    <row r="1587" spans="1:15" ht="12" customHeight="1" x14ac:dyDescent="0.2">
      <c r="A1587" s="368" t="str">
        <f>IF(OR(E1587="00",E1587=""),"",IF(OR(C1587="3011.10",C1587="3012.10",C1587="3013.10"),"05",IF(OR(C1587="3008.10",C1587="3008.11"),"00",IF(C1587="3003.10","07",IF(OR(G1587="DBFH",G1587="DBFH - BG"),"10",IF(G1587="Hochschule Dual","25",IF(ISERROR(FIND("BGJ",F1587)),IF(B1587&gt;=99500,VLOOKUP(B1587,Maske!$I$23:$J$79,2,FALSE),VLOOKUP($E1587,Maske!$I$19:$J$23,2,FALSE)),"06")))))))</f>
        <v>00</v>
      </c>
      <c r="B1587" s="369">
        <v>30531</v>
      </c>
      <c r="C1587" s="445" t="s">
        <v>1839</v>
      </c>
      <c r="D1587" s="371" t="str">
        <f t="shared" si="48"/>
        <v>2035</v>
      </c>
      <c r="E1587" s="371" t="str">
        <f t="shared" si="49"/>
        <v>12</v>
      </c>
      <c r="F1587" s="372" t="s">
        <v>1624</v>
      </c>
      <c r="G1587" s="368" t="s">
        <v>1951</v>
      </c>
      <c r="H1587" s="373"/>
      <c r="I1587" s="368"/>
      <c r="J1587" s="373">
        <v>16.5</v>
      </c>
      <c r="K1587" s="368">
        <v>0</v>
      </c>
      <c r="L1587" s="368" t="s">
        <v>136</v>
      </c>
      <c r="M1587" s="368" t="s">
        <v>1619</v>
      </c>
      <c r="N1587" s="368" t="s">
        <v>1770</v>
      </c>
      <c r="O1587" s="454"/>
    </row>
    <row r="1588" spans="1:15" ht="13.15" customHeight="1" x14ac:dyDescent="0.2">
      <c r="A1588" s="368" t="str">
        <f>IF(OR(E1588="00",E1588=""),"",IF(OR(C1588="3011.10",C1588="3012.10",C1588="3013.10"),"05",IF(OR(C1588="3008.10",C1588="3008.11"),"00",IF(C1588="3003.10","07",IF(OR(G1588="DBFH",G1588="DBFH - BG"),"10",IF(G1588="Hochschule Dual","25",IF(ISERROR(FIND("BGJ",F1588)),IF(B1588&gt;=99500,VLOOKUP(B1588,Maske!$I$23:$J$79,2,FALSE),VLOOKUP($E1588,Maske!$I$19:$J$23,2,FALSE)),"06")))))))</f>
        <v>00</v>
      </c>
      <c r="B1588" s="369">
        <v>30551</v>
      </c>
      <c r="C1588" s="370" t="s">
        <v>1673</v>
      </c>
      <c r="D1588" s="371" t="str">
        <f t="shared" si="48"/>
        <v>2035</v>
      </c>
      <c r="E1588" s="371" t="str">
        <f t="shared" si="49"/>
        <v>10</v>
      </c>
      <c r="F1588" s="372" t="s">
        <v>1621</v>
      </c>
      <c r="G1588" s="368" t="s">
        <v>1951</v>
      </c>
      <c r="H1588" s="368"/>
      <c r="I1588" s="368"/>
      <c r="J1588" s="373">
        <v>20.100000000000001</v>
      </c>
      <c r="K1588" s="368">
        <v>0</v>
      </c>
      <c r="L1588" s="368" t="s">
        <v>136</v>
      </c>
      <c r="M1588" s="368" t="s">
        <v>1619</v>
      </c>
      <c r="N1588" s="368" t="s">
        <v>1770</v>
      </c>
      <c r="O1588" s="454"/>
    </row>
    <row r="1589" spans="1:15" ht="13.15" customHeight="1" x14ac:dyDescent="0.2">
      <c r="A1589" s="368" t="str">
        <f>IF(OR(E1589="00",E1589=""),"",IF(OR(C1589="3011.10",C1589="3012.10",C1589="3013.10"),"05",IF(OR(C1589="3008.10",C1589="3008.11"),"00",IF(C1589="3003.10","07",IF(OR(G1589="DBFH",G1589="DBFH - BG"),"10",IF(G1589="Hochschule Dual","25",IF(ISERROR(FIND("BGJ",F1589)),IF(B1589&gt;=99500,VLOOKUP(B1589,Maske!$I$23:$J$79,2,FALSE),VLOOKUP($E1589,Maske!$I$19:$J$23,2,FALSE)),"06")))))))</f>
        <v>00</v>
      </c>
      <c r="B1589" s="369">
        <v>30551</v>
      </c>
      <c r="C1589" s="445" t="s">
        <v>1683</v>
      </c>
      <c r="D1589" s="371" t="str">
        <f t="shared" si="48"/>
        <v>2035</v>
      </c>
      <c r="E1589" s="371" t="str">
        <f t="shared" si="49"/>
        <v>11</v>
      </c>
      <c r="F1589" s="372" t="s">
        <v>1621</v>
      </c>
      <c r="G1589" s="368" t="s">
        <v>1951</v>
      </c>
      <c r="H1589" s="373"/>
      <c r="I1589" s="368"/>
      <c r="J1589" s="373">
        <v>16.5</v>
      </c>
      <c r="K1589" s="368">
        <v>0</v>
      </c>
      <c r="L1589" s="368" t="s">
        <v>136</v>
      </c>
      <c r="M1589" s="368" t="s">
        <v>1619</v>
      </c>
      <c r="N1589" s="368" t="s">
        <v>1770</v>
      </c>
      <c r="O1589" s="454"/>
    </row>
    <row r="1590" spans="1:15" ht="12" customHeight="1" x14ac:dyDescent="0.2">
      <c r="A1590" s="368" t="str">
        <f>IF(OR(E1590="00",E1590=""),"",IF(OR(C1590="3011.10",C1590="3012.10",C1590="3013.10"),"05",IF(OR(C1590="3008.10",C1590="3008.11"),"00",IF(C1590="3003.10","07",IF(OR(G1590="DBFH",G1590="DBFH - BG"),"10",IF(G1590="Hochschule Dual","25",IF(ISERROR(FIND("BGJ",F1590)),IF(B1590&gt;=99500,VLOOKUP(B1590,Maske!$I$23:$J$79,2,FALSE),VLOOKUP($E1590,Maske!$I$19:$J$23,2,FALSE)),"06")))))))</f>
        <v>00</v>
      </c>
      <c r="B1590" s="369">
        <v>30551</v>
      </c>
      <c r="C1590" s="370" t="s">
        <v>1839</v>
      </c>
      <c r="D1590" s="371" t="str">
        <f t="shared" si="48"/>
        <v>2035</v>
      </c>
      <c r="E1590" s="371" t="str">
        <f t="shared" si="49"/>
        <v>12</v>
      </c>
      <c r="F1590" s="372" t="s">
        <v>1621</v>
      </c>
      <c r="G1590" s="368" t="s">
        <v>1951</v>
      </c>
      <c r="H1590" s="368"/>
      <c r="I1590" s="368"/>
      <c r="J1590" s="373">
        <v>16.5</v>
      </c>
      <c r="K1590" s="368">
        <v>0</v>
      </c>
      <c r="L1590" s="368" t="s">
        <v>136</v>
      </c>
      <c r="M1590" s="368" t="s">
        <v>1619</v>
      </c>
      <c r="N1590" s="368" t="s">
        <v>1770</v>
      </c>
      <c r="O1590" s="454"/>
    </row>
    <row r="1591" spans="1:15" ht="13.15" customHeight="1" x14ac:dyDescent="0.2">
      <c r="A1591" s="368" t="str">
        <f>IF(OR(E1591="00",E1591=""),"",IF(OR(C1591="3011.10",C1591="3012.10",C1591="3013.10"),"05",IF(OR(C1591="3008.10",C1591="3008.11"),"00",IF(C1591="3003.10","07",IF(OR(G1591="DBFH",G1591="DBFH - BG"),"10",IF(G1591="Hochschule Dual","25",IF(ISERROR(FIND("BGJ",F1591)),IF(B1591&gt;=99500,VLOOKUP(B1591,Maske!$I$23:$J$79,2,FALSE),VLOOKUP($E1591,Maske!$I$19:$J$23,2,FALSE)),"06")))))))</f>
        <v>00</v>
      </c>
      <c r="B1591" s="369">
        <v>62431</v>
      </c>
      <c r="C1591" s="445" t="s">
        <v>1625</v>
      </c>
      <c r="D1591" s="371" t="str">
        <f t="shared" si="48"/>
        <v>2039</v>
      </c>
      <c r="E1591" s="371" t="str">
        <f t="shared" si="49"/>
        <v>10</v>
      </c>
      <c r="F1591" s="372" t="s">
        <v>1626</v>
      </c>
      <c r="G1591" s="368"/>
      <c r="H1591" s="368"/>
      <c r="I1591" s="368"/>
      <c r="J1591" s="373">
        <v>11.6</v>
      </c>
      <c r="K1591" s="368">
        <v>3.6</v>
      </c>
      <c r="L1591" s="368" t="s">
        <v>136</v>
      </c>
      <c r="M1591" s="368" t="s">
        <v>860</v>
      </c>
      <c r="O1591" s="454"/>
    </row>
    <row r="1592" spans="1:15" ht="13.15" customHeight="1" x14ac:dyDescent="0.2">
      <c r="A1592" s="368" t="str">
        <f>IF(OR(E1592="00",E1592=""),"",IF(OR(C1592="3011.10",C1592="3012.10",C1592="3013.10"),"05",IF(OR(C1592="3008.10",C1592="3008.11"),"00",IF(C1592="3003.10","07",IF(OR(G1592="DBFH",G1592="DBFH - BG"),"10",IF(G1592="Hochschule Dual","25",IF(ISERROR(FIND("BGJ",F1592)),IF(B1592&gt;=99500,VLOOKUP(B1592,Maske!$I$23:$J$79,2,FALSE),VLOOKUP($E1592,Maske!$I$19:$J$23,2,FALSE)),"06")))))))</f>
        <v>00</v>
      </c>
      <c r="B1592" s="369">
        <v>62431</v>
      </c>
      <c r="C1592" s="445" t="s">
        <v>293</v>
      </c>
      <c r="D1592" s="371" t="str">
        <f t="shared" si="48"/>
        <v>2039</v>
      </c>
      <c r="E1592" s="371" t="str">
        <f t="shared" si="49"/>
        <v>11</v>
      </c>
      <c r="F1592" s="372" t="s">
        <v>1626</v>
      </c>
      <c r="G1592" s="368"/>
      <c r="H1592" s="368"/>
      <c r="I1592" s="368"/>
      <c r="J1592" s="373">
        <v>12.7</v>
      </c>
      <c r="K1592" s="368">
        <v>3.9</v>
      </c>
      <c r="L1592" s="368" t="s">
        <v>136</v>
      </c>
      <c r="M1592" s="368" t="s">
        <v>860</v>
      </c>
      <c r="O1592" s="454"/>
    </row>
    <row r="1593" spans="1:15" ht="13.15" customHeight="1" x14ac:dyDescent="0.2">
      <c r="A1593" s="368" t="str">
        <f>IF(OR(E1593="00",E1593=""),"",IF(OR(C1593="3011.10",C1593="3012.10",C1593="3013.10"),"05",IF(OR(C1593="3008.10",C1593="3008.11"),"00",IF(C1593="3003.10","07",IF(OR(G1593="DBFH",G1593="DBFH - BG"),"10",IF(G1593="Hochschule Dual","25",IF(ISERROR(FIND("BGJ",F1593)),IF(B1593&gt;=99500,VLOOKUP(B1593,Maske!$I$23:$J$79,2,FALSE),VLOOKUP($E1593,Maske!$I$19:$J$23,2,FALSE)),"06")))))))</f>
        <v>00</v>
      </c>
      <c r="B1593" s="369">
        <v>62431</v>
      </c>
      <c r="C1593" s="445" t="s">
        <v>327</v>
      </c>
      <c r="D1593" s="371" t="str">
        <f t="shared" si="48"/>
        <v>2039</v>
      </c>
      <c r="E1593" s="371" t="str">
        <f t="shared" si="49"/>
        <v>12</v>
      </c>
      <c r="F1593" s="372" t="s">
        <v>1626</v>
      </c>
      <c r="G1593" s="368"/>
      <c r="H1593" s="368"/>
      <c r="I1593" s="368"/>
      <c r="J1593" s="373">
        <v>12.7</v>
      </c>
      <c r="K1593" s="368">
        <v>3.9</v>
      </c>
      <c r="L1593" s="368" t="s">
        <v>136</v>
      </c>
      <c r="M1593" s="368" t="s">
        <v>860</v>
      </c>
      <c r="O1593" s="454"/>
    </row>
    <row r="1594" spans="1:15" ht="12" customHeight="1" x14ac:dyDescent="0.2">
      <c r="A1594" s="368" t="str">
        <f>IF(OR(E1594="00",E1594=""),"",IF(OR(C1594="3011.10",C1594="3012.10",C1594="3013.10"),"05",IF(OR(C1594="3008.10",C1594="3008.11"),"00",IF(C1594="3003.10","07",IF(OR(G1594="DBFH",G1594="DBFH - BG"),"10",IF(G1594="Hochschule Dual","25",IF(ISERROR(FIND("BGJ",F1594)),IF(B1594&gt;=99500,VLOOKUP(B1594,Maske!$I$23:$J$79,2,FALSE),VLOOKUP($E1594,Maske!$I$19:$J$23,2,FALSE)),"06")))))))</f>
        <v>00</v>
      </c>
      <c r="B1594" s="369">
        <v>64250</v>
      </c>
      <c r="C1594" s="445" t="s">
        <v>1995</v>
      </c>
      <c r="D1594" s="371" t="str">
        <f t="shared" si="48"/>
        <v>2040</v>
      </c>
      <c r="E1594" s="371" t="str">
        <f t="shared" si="49"/>
        <v>11</v>
      </c>
      <c r="F1594" s="372" t="s">
        <v>1498</v>
      </c>
      <c r="G1594" s="368"/>
      <c r="H1594" s="368"/>
      <c r="I1594" s="368"/>
      <c r="J1594" s="373">
        <v>11.6</v>
      </c>
      <c r="K1594" s="368">
        <v>5.0999999999999996</v>
      </c>
      <c r="L1594" s="368" t="s">
        <v>136</v>
      </c>
      <c r="M1594" s="368" t="s">
        <v>860</v>
      </c>
      <c r="O1594" s="454"/>
    </row>
    <row r="1595" spans="1:15" ht="12" customHeight="1" x14ac:dyDescent="0.2">
      <c r="A1595" s="368" t="str">
        <f>IF(OR(E1595="00",E1595=""),"",IF(OR(C1595="3011.10",C1595="3012.10",C1595="3013.10"),"05",IF(OR(C1595="3008.10",C1595="3008.11"),"00",IF(C1595="3003.10","07",IF(OR(G1595="DBFH",G1595="DBFH - BG"),"10",IF(G1595="Hochschule Dual","25",IF(ISERROR(FIND("BGJ",F1595)),IF(B1595&gt;=99500,VLOOKUP(B1595,Maske!$I$23:$J$79,2,FALSE),VLOOKUP($E1595,Maske!$I$19:$J$23,2,FALSE)),"06")))))))</f>
        <v>00</v>
      </c>
      <c r="B1595" s="369">
        <v>64250</v>
      </c>
      <c r="C1595" s="445" t="s">
        <v>1996</v>
      </c>
      <c r="D1595" s="371" t="str">
        <f t="shared" si="48"/>
        <v>2040</v>
      </c>
      <c r="E1595" s="371" t="str">
        <f t="shared" si="49"/>
        <v>12</v>
      </c>
      <c r="F1595" s="372" t="s">
        <v>1498</v>
      </c>
      <c r="G1595" s="368"/>
      <c r="H1595" s="368"/>
      <c r="I1595" s="368"/>
      <c r="J1595" s="373">
        <v>11.6</v>
      </c>
      <c r="K1595" s="368">
        <v>5.0999999999999996</v>
      </c>
      <c r="L1595" s="368" t="s">
        <v>136</v>
      </c>
      <c r="M1595" s="368" t="s">
        <v>860</v>
      </c>
      <c r="O1595" s="454"/>
    </row>
    <row r="1596" spans="1:15" ht="12" customHeight="1" x14ac:dyDescent="0.2">
      <c r="A1596" s="368" t="str">
        <f>IF(OR(E1596="00",E1596=""),"",IF(OR(C1596="3011.10",C1596="3012.10",C1596="3013.10"),"05",IF(OR(C1596="3008.10",C1596="3008.11"),"00",IF(C1596="3003.10","07",IF(OR(G1596="DBFH",G1596="DBFH - BG"),"10",IF(G1596="Hochschule Dual","25",IF(ISERROR(FIND("BGJ",F1596)),IF(B1596&gt;=99500,VLOOKUP(B1596,Maske!$I$23:$J$79,2,FALSE),VLOOKUP($E1596,Maske!$I$19:$J$23,2,FALSE)),"06")))))))</f>
        <v>00</v>
      </c>
      <c r="B1596" s="369">
        <v>64250</v>
      </c>
      <c r="C1596" s="445" t="s">
        <v>1627</v>
      </c>
      <c r="D1596" s="371" t="str">
        <f t="shared" si="48"/>
        <v>2041</v>
      </c>
      <c r="E1596" s="371" t="str">
        <f t="shared" si="49"/>
        <v>10</v>
      </c>
      <c r="F1596" s="372" t="s">
        <v>1498</v>
      </c>
      <c r="G1596" s="368"/>
      <c r="H1596" s="368"/>
      <c r="I1596" s="368"/>
      <c r="J1596" s="373">
        <v>11.6</v>
      </c>
      <c r="K1596" s="368">
        <v>5.0999999999999996</v>
      </c>
      <c r="L1596" s="368" t="s">
        <v>136</v>
      </c>
      <c r="M1596" s="368" t="s">
        <v>860</v>
      </c>
      <c r="O1596" s="454"/>
    </row>
    <row r="1597" spans="1:15" s="468" customFormat="1" ht="12" customHeight="1" x14ac:dyDescent="0.2">
      <c r="A1597" s="368" t="str">
        <f>IF(OR(E1597="00",E1597=""),"",IF(OR(C1597="3011.10",C1597="3012.10",C1597="3013.10"),"05",IF(OR(C1597="3008.10",C1597="3008.11"),"00",IF(C1597="3003.10","07",IF(OR(G1597="DBFH",G1597="DBFH - BG"),"10",IF(G1597="Hochschule Dual","25",IF(ISERROR(FIND("BGJ",F1597)),IF(B1597&gt;=99500,VLOOKUP(B1597,Maske!$I$23:$J$79,2,FALSE),VLOOKUP($E1597,Maske!$I$19:$J$23,2,FALSE)),"06")))))))</f>
        <v>00</v>
      </c>
      <c r="B1597" s="369">
        <v>62401</v>
      </c>
      <c r="C1597" s="370" t="s">
        <v>1627</v>
      </c>
      <c r="D1597" s="371" t="str">
        <f t="shared" si="48"/>
        <v>2041</v>
      </c>
      <c r="E1597" s="371" t="str">
        <f t="shared" si="49"/>
        <v>10</v>
      </c>
      <c r="F1597" s="372" t="s">
        <v>1628</v>
      </c>
      <c r="G1597" s="368"/>
      <c r="H1597" s="368"/>
      <c r="I1597" s="368"/>
      <c r="J1597" s="373">
        <v>11.6</v>
      </c>
      <c r="K1597" s="368">
        <v>5.0999999999999996</v>
      </c>
      <c r="L1597" s="368" t="s">
        <v>136</v>
      </c>
      <c r="M1597" s="368" t="s">
        <v>860</v>
      </c>
      <c r="N1597" s="368"/>
      <c r="O1597" s="467"/>
    </row>
    <row r="1598" spans="1:15" ht="12" customHeight="1" x14ac:dyDescent="0.2">
      <c r="A1598" s="368" t="str">
        <f>IF(OR(E1598="00",E1598=""),"",IF(OR(C1598="3011.10",C1598="3012.10",C1598="3013.10"),"05",IF(OR(C1598="3008.10",C1598="3008.11"),"00",IF(C1598="3003.10","07",IF(OR(G1598="DBFH",G1598="DBFH - BG"),"10",IF(G1598="Hochschule Dual","25",IF(ISERROR(FIND("BGJ",F1598)),IF(B1598&gt;=99500,VLOOKUP(B1598,Maske!$I$23:$J$79,2,FALSE),VLOOKUP($E1598,Maske!$I$19:$J$23,2,FALSE)),"06")))))))</f>
        <v>00</v>
      </c>
      <c r="B1598" s="369">
        <v>62401</v>
      </c>
      <c r="C1598" s="370" t="s">
        <v>294</v>
      </c>
      <c r="D1598" s="371" t="str">
        <f t="shared" si="48"/>
        <v>2041</v>
      </c>
      <c r="E1598" s="371" t="str">
        <f t="shared" si="49"/>
        <v>11</v>
      </c>
      <c r="F1598" s="372" t="s">
        <v>1628</v>
      </c>
      <c r="G1598" s="368"/>
      <c r="H1598" s="368"/>
      <c r="I1598" s="368"/>
      <c r="J1598" s="373">
        <v>11.6</v>
      </c>
      <c r="K1598" s="368">
        <v>5.0999999999999996</v>
      </c>
      <c r="L1598" s="368" t="s">
        <v>136</v>
      </c>
      <c r="M1598" s="368" t="s">
        <v>860</v>
      </c>
      <c r="O1598" s="454"/>
    </row>
    <row r="1599" spans="1:15" ht="12" customHeight="1" x14ac:dyDescent="0.2">
      <c r="A1599" s="368" t="str">
        <f>IF(OR(E1599="00",E1599=""),"",IF(OR(C1599="3011.10",C1599="3012.10",C1599="3013.10"),"05",IF(OR(C1599="3008.10",C1599="3008.11"),"00",IF(C1599="3003.10","07",IF(OR(G1599="DBFH",G1599="DBFH - BG"),"10",IF(G1599="Hochschule Dual","25",IF(ISERROR(FIND("BGJ",F1599)),IF(B1599&gt;=99500,VLOOKUP(B1599,Maske!$I$23:$J$79,2,FALSE),VLOOKUP($E1599,Maske!$I$19:$J$23,2,FALSE)),"06")))))))</f>
        <v>00</v>
      </c>
      <c r="B1599" s="369">
        <v>62401</v>
      </c>
      <c r="C1599" s="370" t="s">
        <v>328</v>
      </c>
      <c r="D1599" s="371" t="str">
        <f t="shared" si="48"/>
        <v>2041</v>
      </c>
      <c r="E1599" s="371" t="str">
        <f t="shared" si="49"/>
        <v>12</v>
      </c>
      <c r="F1599" s="372" t="s">
        <v>1628</v>
      </c>
      <c r="G1599" s="368"/>
      <c r="H1599" s="368"/>
      <c r="I1599" s="368"/>
      <c r="J1599" s="373">
        <v>11.6</v>
      </c>
      <c r="K1599" s="368">
        <v>5.0999999999999996</v>
      </c>
      <c r="L1599" s="368" t="s">
        <v>136</v>
      </c>
      <c r="M1599" s="368" t="s">
        <v>860</v>
      </c>
      <c r="O1599" s="454"/>
    </row>
    <row r="1600" spans="1:15" ht="12" customHeight="1" x14ac:dyDescent="0.2">
      <c r="A1600" s="368" t="str">
        <f>IF(OR(E1600="00",E1600=""),"",IF(OR(C1600="3011.10",C1600="3012.10",C1600="3013.10"),"05",IF(OR(C1600="3008.10",C1600="3008.11"),"00",IF(C1600="3003.10","07",IF(OR(G1600="DBFH",G1600="DBFH - BG"),"10",IF(G1600="Hochschule Dual","25",IF(ISERROR(FIND("BGJ",F1600)),IF(B1600&gt;=99500,VLOOKUP(B1600,Maske!$I$23:$J$79,2,FALSE),VLOOKUP($E1600,Maske!$I$19:$J$23,2,FALSE)),"06")))))))</f>
        <v>00</v>
      </c>
      <c r="B1600" s="369">
        <v>71401</v>
      </c>
      <c r="C1600" s="370" t="s">
        <v>1629</v>
      </c>
      <c r="D1600" s="371" t="str">
        <f t="shared" si="48"/>
        <v>2042</v>
      </c>
      <c r="E1600" s="371" t="str">
        <f t="shared" si="49"/>
        <v>10</v>
      </c>
      <c r="F1600" s="372" t="s">
        <v>1630</v>
      </c>
      <c r="G1600" s="368"/>
      <c r="H1600" s="368"/>
      <c r="I1600" s="368"/>
      <c r="J1600" s="373">
        <v>12.7</v>
      </c>
      <c r="K1600" s="368">
        <v>3.2</v>
      </c>
      <c r="L1600" s="368" t="s">
        <v>136</v>
      </c>
      <c r="M1600" s="368" t="s">
        <v>1139</v>
      </c>
      <c r="O1600" s="454"/>
    </row>
    <row r="1601" spans="1:15" ht="12" customHeight="1" x14ac:dyDescent="0.2">
      <c r="A1601" s="368" t="str">
        <f>IF(OR(E1601="00",E1601=""),"",IF(OR(C1601="3011.10",C1601="3012.10",C1601="3013.10"),"05",IF(OR(C1601="3008.10",C1601="3008.11"),"00",IF(C1601="3003.10","07",IF(OR(G1601="DBFH",G1601="DBFH - BG"),"10",IF(G1601="Hochschule Dual","25",IF(ISERROR(FIND("BGJ",F1601)),IF(B1601&gt;=99500,VLOOKUP(B1601,Maske!$I$23:$J$79,2,FALSE),VLOOKUP($E1601,Maske!$I$19:$J$23,2,FALSE)),"06")))))))</f>
        <v>00</v>
      </c>
      <c r="B1601" s="369">
        <v>71401</v>
      </c>
      <c r="C1601" s="370" t="s">
        <v>295</v>
      </c>
      <c r="D1601" s="371" t="str">
        <f t="shared" si="48"/>
        <v>2042</v>
      </c>
      <c r="E1601" s="371" t="str">
        <f t="shared" si="49"/>
        <v>11</v>
      </c>
      <c r="F1601" s="372" t="s">
        <v>1630</v>
      </c>
      <c r="G1601" s="368"/>
      <c r="H1601" s="368"/>
      <c r="I1601" s="368"/>
      <c r="J1601" s="373">
        <v>10.5</v>
      </c>
      <c r="K1601" s="368">
        <v>2.7</v>
      </c>
      <c r="L1601" s="368" t="s">
        <v>136</v>
      </c>
      <c r="M1601" s="368" t="s">
        <v>1139</v>
      </c>
      <c r="O1601" s="454"/>
    </row>
    <row r="1602" spans="1:15" ht="12" customHeight="1" x14ac:dyDescent="0.2">
      <c r="A1602" s="368" t="str">
        <f>IF(OR(E1602="00",E1602=""),"",IF(OR(C1602="3011.10",C1602="3012.10",C1602="3013.10"),"05",IF(OR(C1602="3008.10",C1602="3008.11"),"00",IF(C1602="3003.10","07",IF(OR(G1602="DBFH",G1602="DBFH - BG"),"10",IF(G1602="Hochschule Dual","25",IF(ISERROR(FIND("BGJ",F1602)),IF(B1602&gt;=99500,VLOOKUP(B1602,Maske!$I$23:$J$79,2,FALSE),VLOOKUP($E1602,Maske!$I$19:$J$23,2,FALSE)),"06")))))))</f>
        <v>00</v>
      </c>
      <c r="B1602" s="369">
        <v>71401</v>
      </c>
      <c r="C1602" s="370" t="s">
        <v>329</v>
      </c>
      <c r="D1602" s="371" t="str">
        <f t="shared" ref="D1602:D1665" si="50">LEFT(C1602,4)</f>
        <v>2042</v>
      </c>
      <c r="E1602" s="371" t="str">
        <f t="shared" ref="E1602:E1665" si="51">MID(C1602,6,2)</f>
        <v>12</v>
      </c>
      <c r="F1602" s="372" t="s">
        <v>1630</v>
      </c>
      <c r="G1602" s="368"/>
      <c r="H1602" s="368"/>
      <c r="I1602" s="368"/>
      <c r="J1602" s="373">
        <v>10.5</v>
      </c>
      <c r="K1602" s="368">
        <v>2.7</v>
      </c>
      <c r="L1602" s="368" t="s">
        <v>136</v>
      </c>
      <c r="M1602" s="368" t="s">
        <v>1139</v>
      </c>
      <c r="O1602" s="454"/>
    </row>
    <row r="1603" spans="1:15" ht="13.15" customHeight="1" x14ac:dyDescent="0.2">
      <c r="A1603" s="368" t="str">
        <f>IF(OR(E1603="00",E1603=""),"",IF(OR(C1603="3011.10",C1603="3012.10",C1603="3013.10"),"05",IF(OR(C1603="3008.10",C1603="3008.11"),"00",IF(C1603="3003.10","07",IF(OR(G1603="DBFH",G1603="DBFH - BG"),"10",IF(G1603="Hochschule Dual","25",IF(ISERROR(FIND("BGJ",F1603)),IF(B1603&gt;=99500,VLOOKUP(B1603,Maske!$I$23:$J$79,2,FALSE),VLOOKUP($E1603,Maske!$I$19:$J$23,2,FALSE)),"06")))))))</f>
        <v>00</v>
      </c>
      <c r="B1603" s="369">
        <v>71501</v>
      </c>
      <c r="C1603" s="370" t="s">
        <v>1631</v>
      </c>
      <c r="D1603" s="371" t="str">
        <f t="shared" si="50"/>
        <v>2044</v>
      </c>
      <c r="E1603" s="371" t="str">
        <f t="shared" si="51"/>
        <v>10</v>
      </c>
      <c r="F1603" s="372" t="s">
        <v>1632</v>
      </c>
      <c r="G1603" s="368"/>
      <c r="H1603" s="368">
        <v>14</v>
      </c>
      <c r="I1603" s="368">
        <v>3</v>
      </c>
      <c r="J1603" s="373">
        <v>12.7</v>
      </c>
      <c r="K1603" s="368">
        <v>3.2</v>
      </c>
      <c r="L1603" s="368" t="s">
        <v>136</v>
      </c>
      <c r="M1603" s="368" t="s">
        <v>551</v>
      </c>
      <c r="N1603" s="449"/>
      <c r="O1603" s="454"/>
    </row>
    <row r="1604" spans="1:15" ht="13.15" customHeight="1" x14ac:dyDescent="0.2">
      <c r="A1604" s="368" t="str">
        <f>IF(OR(E1604="00",E1604=""),"",IF(OR(C1604="3011.10",C1604="3012.10",C1604="3013.10"),"05",IF(OR(C1604="3008.10",C1604="3008.11"),"00",IF(C1604="3003.10","07",IF(OR(G1604="DBFH",G1604="DBFH - BG"),"10",IF(G1604="Hochschule Dual","25",IF(ISERROR(FIND("BGJ",F1604)),IF(B1604&gt;=99500,VLOOKUP(B1604,Maske!$I$23:$J$79,2,FALSE),VLOOKUP($E1604,Maske!$I$19:$J$23,2,FALSE)),"06")))))))</f>
        <v>00</v>
      </c>
      <c r="B1604" s="369">
        <v>71501</v>
      </c>
      <c r="C1604" s="370" t="s">
        <v>296</v>
      </c>
      <c r="D1604" s="371" t="str">
        <f t="shared" si="50"/>
        <v>2044</v>
      </c>
      <c r="E1604" s="371" t="str">
        <f t="shared" si="51"/>
        <v>11</v>
      </c>
      <c r="F1604" s="372" t="s">
        <v>1632</v>
      </c>
      <c r="G1604" s="368"/>
      <c r="H1604" s="368"/>
      <c r="I1604" s="368"/>
      <c r="J1604" s="373">
        <v>10.5</v>
      </c>
      <c r="K1604" s="368">
        <v>2.7</v>
      </c>
      <c r="L1604" s="368" t="s">
        <v>136</v>
      </c>
      <c r="M1604" s="368" t="s">
        <v>551</v>
      </c>
      <c r="N1604" s="449"/>
      <c r="O1604" s="454"/>
    </row>
    <row r="1605" spans="1:15" ht="13.15" customHeight="1" x14ac:dyDescent="0.2">
      <c r="A1605" s="368" t="str">
        <f>IF(OR(E1605="00",E1605=""),"",IF(OR(C1605="3011.10",C1605="3012.10",C1605="3013.10"),"05",IF(OR(C1605="3008.10",C1605="3008.11"),"00",IF(C1605="3003.10","07",IF(OR(G1605="DBFH",G1605="DBFH - BG"),"10",IF(G1605="Hochschule Dual","25",IF(ISERROR(FIND("BGJ",F1605)),IF(B1605&gt;=99500,VLOOKUP(B1605,Maske!$I$23:$J$79,2,FALSE),VLOOKUP($E1605,Maske!$I$19:$J$23,2,FALSE)),"06")))))))</f>
        <v>00</v>
      </c>
      <c r="B1605" s="369">
        <v>71501</v>
      </c>
      <c r="C1605" s="370" t="s">
        <v>330</v>
      </c>
      <c r="D1605" s="371" t="str">
        <f t="shared" si="50"/>
        <v>2044</v>
      </c>
      <c r="E1605" s="371" t="str">
        <f t="shared" si="51"/>
        <v>12</v>
      </c>
      <c r="F1605" s="372" t="s">
        <v>1632</v>
      </c>
      <c r="G1605" s="368"/>
      <c r="H1605" s="368"/>
      <c r="I1605" s="368"/>
      <c r="J1605" s="373">
        <v>10.5</v>
      </c>
      <c r="K1605" s="368">
        <v>2.7</v>
      </c>
      <c r="L1605" s="368" t="s">
        <v>136</v>
      </c>
      <c r="M1605" s="368" t="s">
        <v>551</v>
      </c>
      <c r="O1605" s="454"/>
    </row>
    <row r="1606" spans="1:15" ht="12" customHeight="1" x14ac:dyDescent="0.2">
      <c r="A1606" s="368" t="str">
        <f>IF(OR(E1606="00",E1606=""),"",IF(OR(C1606="3011.10",C1606="3012.10",C1606="3013.10"),"05",IF(OR(C1606="3008.10",C1606="3008.11"),"00",IF(C1606="3003.10","07",IF(OR(G1606="DBFH",G1606="DBFH - BG"),"10",IF(G1606="Hochschule Dual","25",IF(ISERROR(FIND("BGJ",F1606)),IF(B1606&gt;=99500,VLOOKUP(B1606,Maske!$I$23:$J$79,2,FALSE),VLOOKUP($E1606,Maske!$I$19:$J$23,2,FALSE)),"06")))))))</f>
        <v>00</v>
      </c>
      <c r="B1606" s="369">
        <v>18511</v>
      </c>
      <c r="C1606" s="370" t="s">
        <v>1633</v>
      </c>
      <c r="D1606" s="371" t="str">
        <f t="shared" si="50"/>
        <v>2045</v>
      </c>
      <c r="E1606" s="371" t="str">
        <f t="shared" si="51"/>
        <v>10</v>
      </c>
      <c r="F1606" s="372" t="s">
        <v>1634</v>
      </c>
      <c r="G1606" s="368"/>
      <c r="H1606" s="368"/>
      <c r="I1606" s="368"/>
      <c r="J1606" s="373">
        <v>12.7</v>
      </c>
      <c r="K1606" s="368">
        <v>2.6</v>
      </c>
      <c r="L1606" s="368" t="s">
        <v>136</v>
      </c>
      <c r="M1606" s="368" t="s">
        <v>1635</v>
      </c>
      <c r="O1606" s="454"/>
    </row>
    <row r="1607" spans="1:15" ht="12" customHeight="1" x14ac:dyDescent="0.2">
      <c r="A1607" s="368" t="str">
        <f>IF(OR(E1607="00",E1607=""),"",IF(OR(C1607="3011.10",C1607="3012.10",C1607="3013.10"),"05",IF(OR(C1607="3008.10",C1607="3008.11"),"00",IF(C1607="3003.10","07",IF(OR(G1607="DBFH",G1607="DBFH - BG"),"10",IF(G1607="Hochschule Dual","25",IF(ISERROR(FIND("BGJ",F1607)),IF(B1607&gt;=99500,VLOOKUP(B1607,Maske!$I$23:$J$79,2,FALSE),VLOOKUP($E1607,Maske!$I$19:$J$23,2,FALSE)),"06")))))))</f>
        <v>00</v>
      </c>
      <c r="B1607" s="369">
        <v>18511</v>
      </c>
      <c r="C1607" s="370" t="s">
        <v>297</v>
      </c>
      <c r="D1607" s="371" t="str">
        <f t="shared" si="50"/>
        <v>2045</v>
      </c>
      <c r="E1607" s="371" t="str">
        <f t="shared" si="51"/>
        <v>11</v>
      </c>
      <c r="F1607" s="372" t="s">
        <v>1634</v>
      </c>
      <c r="G1607" s="368"/>
      <c r="H1607" s="368"/>
      <c r="I1607" s="368"/>
      <c r="J1607" s="373">
        <v>10.5</v>
      </c>
      <c r="K1607" s="368">
        <v>2.5</v>
      </c>
      <c r="L1607" s="368" t="s">
        <v>136</v>
      </c>
      <c r="M1607" s="368" t="s">
        <v>1635</v>
      </c>
      <c r="O1607" s="454"/>
    </row>
    <row r="1608" spans="1:15" ht="13.15" customHeight="1" x14ac:dyDescent="0.2">
      <c r="A1608" s="368" t="str">
        <f>IF(OR(E1608="00",E1608=""),"",IF(OR(C1608="3011.10",C1608="3012.10",C1608="3013.10"),"05",IF(OR(C1608="3008.10",C1608="3008.11"),"00",IF(C1608="3003.10","07",IF(OR(G1608="DBFH",G1608="DBFH - BG"),"10",IF(G1608="Hochschule Dual","25",IF(ISERROR(FIND("BGJ",F1608)),IF(B1608&gt;=99500,VLOOKUP(B1608,Maske!$I$23:$J$79,2,FALSE),VLOOKUP($E1608,Maske!$I$19:$J$23,2,FALSE)),"06")))))))</f>
        <v>00</v>
      </c>
      <c r="B1608" s="369">
        <v>18511</v>
      </c>
      <c r="C1608" s="370" t="s">
        <v>331</v>
      </c>
      <c r="D1608" s="371" t="str">
        <f t="shared" si="50"/>
        <v>2045</v>
      </c>
      <c r="E1608" s="371" t="str">
        <f t="shared" si="51"/>
        <v>12</v>
      </c>
      <c r="F1608" s="372" t="s">
        <v>1634</v>
      </c>
      <c r="G1608" s="368"/>
      <c r="H1608" s="368"/>
      <c r="I1608" s="368"/>
      <c r="J1608" s="373">
        <v>10.5</v>
      </c>
      <c r="K1608" s="368">
        <v>2.5</v>
      </c>
      <c r="L1608" s="368" t="s">
        <v>136</v>
      </c>
      <c r="M1608" s="368" t="s">
        <v>1635</v>
      </c>
      <c r="O1608" s="454"/>
    </row>
    <row r="1609" spans="1:15" ht="13.15" customHeight="1" x14ac:dyDescent="0.2">
      <c r="A1609" s="368" t="str">
        <f>IF(OR(E1609="00",E1609=""),"",IF(OR(C1609="3011.10",C1609="3012.10",C1609="3013.10"),"05",IF(OR(C1609="3008.10",C1609="3008.11"),"00",IF(C1609="3003.10","07",IF(OR(G1609="DBFH",G1609="DBFH - BG"),"10",IF(G1609="Hochschule Dual","25",IF(ISERROR(FIND("BGJ",F1609)),IF(B1609&gt;=99500,VLOOKUP(B1609,Maske!$I$23:$J$79,2,FALSE),VLOOKUP($E1609,Maske!$I$19:$J$23,2,FALSE)),"06")))))))</f>
        <v>00</v>
      </c>
      <c r="B1609" s="369">
        <v>18521</v>
      </c>
      <c r="C1609" s="370" t="s">
        <v>1633</v>
      </c>
      <c r="D1609" s="371" t="str">
        <f t="shared" si="50"/>
        <v>2045</v>
      </c>
      <c r="E1609" s="371" t="str">
        <f t="shared" si="51"/>
        <v>10</v>
      </c>
      <c r="F1609" s="372" t="s">
        <v>1636</v>
      </c>
      <c r="G1609" s="368"/>
      <c r="H1609" s="368"/>
      <c r="I1609" s="368"/>
      <c r="J1609" s="373">
        <v>12.7</v>
      </c>
      <c r="K1609" s="368">
        <v>2.6</v>
      </c>
      <c r="L1609" s="368" t="s">
        <v>136</v>
      </c>
      <c r="M1609" s="368" t="s">
        <v>1635</v>
      </c>
      <c r="O1609" s="454"/>
    </row>
    <row r="1610" spans="1:15" ht="13.15" customHeight="1" x14ac:dyDescent="0.2">
      <c r="A1610" s="368" t="str">
        <f>IF(OR(E1610="00",E1610=""),"",IF(OR(C1610="3011.10",C1610="3012.10",C1610="3013.10"),"05",IF(OR(C1610="3008.10",C1610="3008.11"),"00",IF(C1610="3003.10","07",IF(OR(G1610="DBFH",G1610="DBFH - BG"),"10",IF(G1610="Hochschule Dual","25",IF(ISERROR(FIND("BGJ",F1610)),IF(B1610&gt;=99500,VLOOKUP(B1610,Maske!$I$23:$J$79,2,FALSE),VLOOKUP($E1610,Maske!$I$19:$J$23,2,FALSE)),"06")))))))</f>
        <v>00</v>
      </c>
      <c r="B1610" s="369">
        <v>18521</v>
      </c>
      <c r="C1610" s="370" t="s">
        <v>297</v>
      </c>
      <c r="D1610" s="371" t="str">
        <f t="shared" si="50"/>
        <v>2045</v>
      </c>
      <c r="E1610" s="371" t="str">
        <f t="shared" si="51"/>
        <v>11</v>
      </c>
      <c r="F1610" s="372" t="s">
        <v>1636</v>
      </c>
      <c r="G1610" s="368"/>
      <c r="H1610" s="368"/>
      <c r="I1610" s="368"/>
      <c r="J1610" s="373">
        <v>10.5</v>
      </c>
      <c r="K1610" s="368">
        <v>2.5</v>
      </c>
      <c r="L1610" s="368" t="s">
        <v>136</v>
      </c>
      <c r="M1610" s="368" t="s">
        <v>1635</v>
      </c>
      <c r="O1610" s="454"/>
    </row>
    <row r="1611" spans="1:15" ht="12" customHeight="1" x14ac:dyDescent="0.2">
      <c r="A1611" s="368" t="str">
        <f>IF(OR(E1611="00",E1611=""),"",IF(OR(C1611="3011.10",C1611="3012.10",C1611="3013.10"),"05",IF(OR(C1611="3008.10",C1611="3008.11"),"00",IF(C1611="3003.10","07",IF(OR(G1611="DBFH",G1611="DBFH - BG"),"10",IF(G1611="Hochschule Dual","25",IF(ISERROR(FIND("BGJ",F1611)),IF(B1611&gt;=99500,VLOOKUP(B1611,Maske!$I$23:$J$79,2,FALSE),VLOOKUP($E1611,Maske!$I$19:$J$23,2,FALSE)),"06")))))))</f>
        <v>00</v>
      </c>
      <c r="B1611" s="369">
        <v>18521</v>
      </c>
      <c r="C1611" s="370" t="s">
        <v>331</v>
      </c>
      <c r="D1611" s="371" t="str">
        <f t="shared" si="50"/>
        <v>2045</v>
      </c>
      <c r="E1611" s="371" t="str">
        <f t="shared" si="51"/>
        <v>12</v>
      </c>
      <c r="F1611" s="372" t="s">
        <v>1636</v>
      </c>
      <c r="G1611" s="368"/>
      <c r="H1611" s="368"/>
      <c r="I1611" s="368"/>
      <c r="J1611" s="373">
        <v>10.5</v>
      </c>
      <c r="K1611" s="368">
        <v>2.5</v>
      </c>
      <c r="L1611" s="368" t="s">
        <v>136</v>
      </c>
      <c r="M1611" s="368" t="s">
        <v>1635</v>
      </c>
      <c r="O1611" s="454"/>
    </row>
    <row r="1612" spans="1:15" ht="12" customHeight="1" x14ac:dyDescent="0.2">
      <c r="A1612" s="368" t="str">
        <f>IF(OR(E1612="00",E1612=""),"",IF(OR(C1612="3011.10",C1612="3012.10",C1612="3013.10"),"05",IF(OR(C1612="3008.10",C1612="3008.11"),"00",IF(C1612="3003.10","07",IF(OR(G1612="DBFH",G1612="DBFH - BG"),"10",IF(G1612="Hochschule Dual","25",IF(ISERROR(FIND("BGJ",F1612)),IF(B1612&gt;=99500,VLOOKUP(B1612,Maske!$I$23:$J$79,2,FALSE),VLOOKUP($E1612,Maske!$I$19:$J$23,2,FALSE)),"06")))))))</f>
        <v>00</v>
      </c>
      <c r="B1612" s="369">
        <v>64252</v>
      </c>
      <c r="C1612" s="370" t="s">
        <v>1637</v>
      </c>
      <c r="D1612" s="371" t="str">
        <f t="shared" si="50"/>
        <v>2046</v>
      </c>
      <c r="E1612" s="371" t="str">
        <f t="shared" si="51"/>
        <v>10</v>
      </c>
      <c r="F1612" s="372" t="s">
        <v>1638</v>
      </c>
      <c r="G1612" s="368"/>
      <c r="H1612" s="368"/>
      <c r="I1612" s="368"/>
      <c r="J1612" s="373">
        <v>11.6</v>
      </c>
      <c r="K1612" s="368">
        <v>5.0999999999999996</v>
      </c>
      <c r="L1612" s="368" t="s">
        <v>136</v>
      </c>
      <c r="M1612" s="368" t="s">
        <v>1525</v>
      </c>
      <c r="N1612" s="368" t="s">
        <v>1102</v>
      </c>
      <c r="O1612" s="454"/>
    </row>
    <row r="1613" spans="1:15" ht="12" customHeight="1" x14ac:dyDescent="0.2">
      <c r="A1613" s="368" t="str">
        <f>IF(OR(E1613="00",E1613=""),"",IF(OR(C1613="3011.10",C1613="3012.10",C1613="3013.10"),"05",IF(OR(C1613="3008.10",C1613="3008.11"),"00",IF(C1613="3003.10","07",IF(OR(G1613="DBFH",G1613="DBFH - BG"),"10",IF(G1613="Hochschule Dual","25",IF(ISERROR(FIND("BGJ",F1613)),IF(B1613&gt;=99500,VLOOKUP(B1613,Maske!$I$23:$J$79,2,FALSE),VLOOKUP($E1613,Maske!$I$19:$J$23,2,FALSE)),"06")))))))</f>
        <v>00</v>
      </c>
      <c r="B1613" s="369">
        <v>64252</v>
      </c>
      <c r="C1613" s="370" t="s">
        <v>298</v>
      </c>
      <c r="D1613" s="371" t="str">
        <f t="shared" si="50"/>
        <v>2046</v>
      </c>
      <c r="E1613" s="371" t="str">
        <f t="shared" si="51"/>
        <v>11</v>
      </c>
      <c r="F1613" s="372" t="s">
        <v>1638</v>
      </c>
      <c r="G1613" s="368"/>
      <c r="H1613" s="368"/>
      <c r="I1613" s="368"/>
      <c r="J1613" s="373">
        <v>11.6</v>
      </c>
      <c r="K1613" s="368">
        <v>5.0999999999999996</v>
      </c>
      <c r="L1613" s="368" t="s">
        <v>136</v>
      </c>
      <c r="M1613" s="368" t="s">
        <v>1525</v>
      </c>
      <c r="N1613" s="368" t="s">
        <v>1102</v>
      </c>
      <c r="O1613" s="454"/>
    </row>
    <row r="1614" spans="1:15" ht="12" customHeight="1" x14ac:dyDescent="0.2">
      <c r="A1614" s="368" t="str">
        <f>IF(OR(E1614="00",E1614=""),"",IF(OR(C1614="3011.10",C1614="3012.10",C1614="3013.10"),"05",IF(OR(C1614="3008.10",C1614="3008.11"),"00",IF(C1614="3003.10","07",IF(OR(G1614="DBFH",G1614="DBFH - BG"),"10",IF(G1614="Hochschule Dual","25",IF(ISERROR(FIND("BGJ",F1614)),IF(B1614&gt;=99500,VLOOKUP(B1614,Maske!$I$23:$J$79,2,FALSE),VLOOKUP($E1614,Maske!$I$19:$J$23,2,FALSE)),"06")))))))</f>
        <v>00</v>
      </c>
      <c r="B1614" s="369">
        <v>64252</v>
      </c>
      <c r="C1614" s="370" t="s">
        <v>332</v>
      </c>
      <c r="D1614" s="371" t="str">
        <f t="shared" si="50"/>
        <v>2046</v>
      </c>
      <c r="E1614" s="371" t="str">
        <f t="shared" si="51"/>
        <v>12</v>
      </c>
      <c r="F1614" s="372" t="s">
        <v>1638</v>
      </c>
      <c r="G1614" s="368"/>
      <c r="H1614" s="368"/>
      <c r="I1614" s="368"/>
      <c r="J1614" s="373">
        <v>11.6</v>
      </c>
      <c r="K1614" s="368">
        <v>5.0999999999999996</v>
      </c>
      <c r="L1614" s="368" t="s">
        <v>136</v>
      </c>
      <c r="M1614" s="368" t="s">
        <v>1525</v>
      </c>
      <c r="N1614" s="368" t="s">
        <v>1102</v>
      </c>
      <c r="O1614" s="454"/>
    </row>
    <row r="1615" spans="1:15" ht="12" customHeight="1" x14ac:dyDescent="0.2">
      <c r="A1615" s="368" t="str">
        <f>IF(OR(E1615="00",E1615=""),"",IF(OR(C1615="3011.10",C1615="3012.10",C1615="3013.10"),"05",IF(OR(C1615="3008.10",C1615="3008.11"),"00",IF(C1615="3003.10","07",IF(OR(G1615="DBFH",G1615="DBFH - BG"),"10",IF(G1615="Hochschule Dual","25",IF(ISERROR(FIND("BGJ",F1615)),IF(B1615&gt;=99500,VLOOKUP(B1615,Maske!$I$23:$J$79,2,FALSE),VLOOKUP($E1615,Maske!$I$19:$J$23,2,FALSE)),"06")))))))</f>
        <v>00</v>
      </c>
      <c r="B1615" s="369">
        <v>18511</v>
      </c>
      <c r="C1615" s="370" t="s">
        <v>299</v>
      </c>
      <c r="D1615" s="371" t="str">
        <f t="shared" si="50"/>
        <v>2047</v>
      </c>
      <c r="E1615" s="371" t="str">
        <f t="shared" si="51"/>
        <v>11</v>
      </c>
      <c r="F1615" s="372" t="s">
        <v>1634</v>
      </c>
      <c r="G1615" s="368"/>
      <c r="H1615" s="368"/>
      <c r="I1615" s="368"/>
      <c r="J1615" s="373">
        <v>18.8</v>
      </c>
      <c r="K1615" s="368">
        <v>0</v>
      </c>
      <c r="L1615" s="368" t="s">
        <v>136</v>
      </c>
      <c r="M1615" s="368" t="s">
        <v>1635</v>
      </c>
      <c r="N1615" s="368" t="s">
        <v>1830</v>
      </c>
      <c r="O1615" s="454"/>
    </row>
    <row r="1616" spans="1:15" ht="13.15" customHeight="1" x14ac:dyDescent="0.2">
      <c r="A1616" s="368" t="str">
        <f>IF(OR(E1616="00",E1616=""),"",IF(OR(C1616="3011.10",C1616="3012.10",C1616="3013.10"),"05",IF(OR(C1616="3008.10",C1616="3008.11"),"00",IF(C1616="3003.10","07",IF(OR(G1616="DBFH",G1616="DBFH - BG"),"10",IF(G1616="Hochschule Dual","25",IF(ISERROR(FIND("BGJ",F1616)),IF(B1616&gt;=99500,VLOOKUP(B1616,Maske!$I$23:$J$79,2,FALSE),VLOOKUP($E1616,Maske!$I$19:$J$23,2,FALSE)),"06")))))))</f>
        <v>00</v>
      </c>
      <c r="B1616" s="369">
        <v>83701</v>
      </c>
      <c r="C1616" s="370" t="s">
        <v>1639</v>
      </c>
      <c r="D1616" s="371" t="str">
        <f t="shared" si="50"/>
        <v>2048</v>
      </c>
      <c r="E1616" s="371" t="str">
        <f t="shared" si="51"/>
        <v>10</v>
      </c>
      <c r="F1616" s="372" t="s">
        <v>1640</v>
      </c>
      <c r="G1616" s="368"/>
      <c r="H1616" s="368">
        <v>13</v>
      </c>
      <c r="I1616" s="368">
        <v>6</v>
      </c>
      <c r="J1616" s="373">
        <v>12.7</v>
      </c>
      <c r="K1616" s="368">
        <v>6</v>
      </c>
      <c r="L1616" s="368" t="s">
        <v>136</v>
      </c>
      <c r="M1616" s="368"/>
      <c r="O1616" s="454"/>
    </row>
    <row r="1617" spans="1:15" ht="12" customHeight="1" x14ac:dyDescent="0.2">
      <c r="A1617" s="368" t="str">
        <f>IF(OR(E1617="00",E1617=""),"",IF(OR(C1617="3011.10",C1617="3012.10",C1617="3013.10"),"05",IF(OR(C1617="3008.10",C1617="3008.11"),"00",IF(C1617="3003.10","07",IF(OR(G1617="DBFH",G1617="DBFH - BG"),"10",IF(G1617="Hochschule Dual","25",IF(ISERROR(FIND("BGJ",F1617)),IF(B1617&gt;=99500,VLOOKUP(B1617,Maske!$I$23:$J$79,2,FALSE),VLOOKUP($E1617,Maske!$I$19:$J$23,2,FALSE)),"06")))))))</f>
        <v>00</v>
      </c>
      <c r="B1617" s="369">
        <v>83701</v>
      </c>
      <c r="C1617" s="370" t="s">
        <v>300</v>
      </c>
      <c r="D1617" s="371" t="str">
        <f t="shared" si="50"/>
        <v>2048</v>
      </c>
      <c r="E1617" s="371" t="str">
        <f t="shared" si="51"/>
        <v>11</v>
      </c>
      <c r="F1617" s="372" t="s">
        <v>1640</v>
      </c>
      <c r="G1617" s="368"/>
      <c r="H1617" s="368">
        <v>9</v>
      </c>
      <c r="I1617" s="368">
        <v>4</v>
      </c>
      <c r="J1617" s="373">
        <v>10.5</v>
      </c>
      <c r="K1617" s="368">
        <v>4.5999999999999996</v>
      </c>
      <c r="L1617" s="368" t="s">
        <v>136</v>
      </c>
      <c r="M1617" s="368"/>
      <c r="O1617" s="454"/>
    </row>
    <row r="1618" spans="1:15" ht="12" customHeight="1" x14ac:dyDescent="0.2">
      <c r="A1618" s="368" t="str">
        <f>IF(OR(E1618="00",E1618=""),"",IF(OR(C1618="3011.10",C1618="3012.10",C1618="3013.10"),"05",IF(OR(C1618="3008.10",C1618="3008.11"),"00",IF(C1618="3003.10","07",IF(OR(G1618="DBFH",G1618="DBFH - BG"),"10",IF(G1618="Hochschule Dual","25",IF(ISERROR(FIND("BGJ",F1618)),IF(B1618&gt;=99500,VLOOKUP(B1618,Maske!$I$23:$J$79,2,FALSE),VLOOKUP($E1618,Maske!$I$19:$J$23,2,FALSE)),"06")))))))</f>
        <v>00</v>
      </c>
      <c r="B1618" s="369">
        <v>83701</v>
      </c>
      <c r="C1618" s="370" t="s">
        <v>333</v>
      </c>
      <c r="D1618" s="371" t="str">
        <f t="shared" si="50"/>
        <v>2048</v>
      </c>
      <c r="E1618" s="371" t="str">
        <f t="shared" si="51"/>
        <v>12</v>
      </c>
      <c r="F1618" s="372" t="s">
        <v>1640</v>
      </c>
      <c r="G1618" s="368"/>
      <c r="H1618" s="368">
        <v>9</v>
      </c>
      <c r="I1618" s="368">
        <v>4</v>
      </c>
      <c r="J1618" s="373">
        <v>10.5</v>
      </c>
      <c r="K1618" s="368">
        <v>4.5999999999999996</v>
      </c>
      <c r="L1618" s="368" t="s">
        <v>136</v>
      </c>
      <c r="M1618" s="368"/>
      <c r="O1618" s="454"/>
    </row>
    <row r="1619" spans="1:15" ht="13.15" customHeight="1" x14ac:dyDescent="0.2">
      <c r="A1619" s="368" t="str">
        <f>IF(OR(E1619="00",E1619=""),"",IF(OR(C1619="3011.10",C1619="3012.10",C1619="3013.10"),"05",IF(OR(C1619="3008.10",C1619="3008.11"),"00",IF(C1619="3003.10","07",IF(OR(G1619="DBFH",G1619="DBFH - BG"),"10",IF(G1619="Hochschule Dual","25",IF(ISERROR(FIND("BGJ",F1619)),IF(B1619&gt;=99500,VLOOKUP(B1619,Maske!$I$23:$J$79,2,FALSE),VLOOKUP($E1619,Maske!$I$19:$J$23,2,FALSE)),"06")))))))</f>
        <v>00</v>
      </c>
      <c r="B1619" s="369">
        <v>18591</v>
      </c>
      <c r="C1619" s="370" t="s">
        <v>248</v>
      </c>
      <c r="D1619" s="371" t="str">
        <f t="shared" si="50"/>
        <v>2050</v>
      </c>
      <c r="E1619" s="371" t="str">
        <f t="shared" si="51"/>
        <v>10</v>
      </c>
      <c r="F1619" s="372" t="s">
        <v>1226</v>
      </c>
      <c r="G1619" s="368"/>
      <c r="H1619" s="368"/>
      <c r="I1619" s="368"/>
      <c r="J1619" s="373">
        <v>9.5</v>
      </c>
      <c r="K1619" s="368">
        <v>2.2000000000000002</v>
      </c>
      <c r="L1619" s="368" t="s">
        <v>136</v>
      </c>
      <c r="M1619" s="368" t="s">
        <v>249</v>
      </c>
      <c r="O1619" s="454"/>
    </row>
    <row r="1620" spans="1:15" ht="12" customHeight="1" x14ac:dyDescent="0.2">
      <c r="A1620" s="368" t="str">
        <f>IF(OR(E1620="00",E1620=""),"",IF(OR(C1620="3011.10",C1620="3012.10",C1620="3013.10"),"05",IF(OR(C1620="3008.10",C1620="3008.11"),"00",IF(C1620="3003.10","07",IF(OR(G1620="DBFH",G1620="DBFH - BG"),"10",IF(G1620="Hochschule Dual","25",IF(ISERROR(FIND("BGJ",F1620)),IF(B1620&gt;=99500,VLOOKUP(B1620,Maske!$I$23:$J$79,2,FALSE),VLOOKUP($E1620,Maske!$I$19:$J$23,2,FALSE)),"06")))))))</f>
        <v>00</v>
      </c>
      <c r="B1620" s="369">
        <v>18591</v>
      </c>
      <c r="C1620" s="370" t="s">
        <v>301</v>
      </c>
      <c r="D1620" s="371" t="str">
        <f t="shared" si="50"/>
        <v>2050</v>
      </c>
      <c r="E1620" s="371" t="str">
        <f t="shared" si="51"/>
        <v>11</v>
      </c>
      <c r="F1620" s="372" t="s">
        <v>1226</v>
      </c>
      <c r="G1620" s="368"/>
      <c r="H1620" s="368"/>
      <c r="I1620" s="368"/>
      <c r="J1620" s="373">
        <v>9.5</v>
      </c>
      <c r="K1620" s="368">
        <v>2.2000000000000002</v>
      </c>
      <c r="L1620" s="368" t="s">
        <v>136</v>
      </c>
      <c r="M1620" s="368" t="s">
        <v>249</v>
      </c>
      <c r="O1620" s="454"/>
    </row>
    <row r="1621" spans="1:15" ht="13.15" customHeight="1" x14ac:dyDescent="0.2">
      <c r="A1621" s="368" t="str">
        <f>IF(OR(E1621="00",E1621=""),"",IF(OR(C1621="3011.10",C1621="3012.10",C1621="3013.10"),"05",IF(OR(C1621="3008.10",C1621="3008.11"),"00",IF(C1621="3003.10","07",IF(OR(G1621="DBFH",G1621="DBFH - BG"),"10",IF(G1621="Hochschule Dual","25",IF(ISERROR(FIND("BGJ",F1621)),IF(B1621&gt;=99500,VLOOKUP(B1621,Maske!$I$23:$J$79,2,FALSE),VLOOKUP($E1621,Maske!$I$19:$J$23,2,FALSE)),"06")))))))</f>
        <v>00</v>
      </c>
      <c r="B1621" s="369">
        <v>18591</v>
      </c>
      <c r="C1621" s="370" t="s">
        <v>1236</v>
      </c>
      <c r="D1621" s="371" t="str">
        <f t="shared" si="50"/>
        <v>2050</v>
      </c>
      <c r="E1621" s="371" t="str">
        <f t="shared" si="51"/>
        <v>12</v>
      </c>
      <c r="F1621" s="372" t="s">
        <v>1226</v>
      </c>
      <c r="G1621" s="368"/>
      <c r="H1621" s="368"/>
      <c r="I1621" s="368"/>
      <c r="J1621" s="373">
        <v>9.5</v>
      </c>
      <c r="K1621" s="368">
        <v>2.2000000000000002</v>
      </c>
      <c r="L1621" s="368" t="s">
        <v>136</v>
      </c>
      <c r="M1621" s="368" t="s">
        <v>249</v>
      </c>
      <c r="O1621" s="454"/>
    </row>
    <row r="1622" spans="1:15" ht="13.15" customHeight="1" x14ac:dyDescent="0.2">
      <c r="A1622" s="368" t="str">
        <f>IF(OR(E1622="00",E1622=""),"",IF(OR(C1622="3011.10",C1622="3012.10",C1622="3013.10"),"05",IF(OR(C1622="3008.10",C1622="3008.11"),"00",IF(C1622="3003.10","07",IF(OR(G1622="DBFH",G1622="DBFH - BG"),"10",IF(G1622="Hochschule Dual","25",IF(ISERROR(FIND("BGJ",F1622)),IF(B1622&gt;=99500,VLOOKUP(B1622,Maske!$I$23:$J$79,2,FALSE),VLOOKUP($E1622,Maske!$I$19:$J$23,2,FALSE)),"06")))))))</f>
        <v>00</v>
      </c>
      <c r="B1622" s="369">
        <v>30714</v>
      </c>
      <c r="C1622" s="370" t="s">
        <v>250</v>
      </c>
      <c r="D1622" s="371" t="str">
        <f t="shared" si="50"/>
        <v>2051</v>
      </c>
      <c r="E1622" s="371" t="str">
        <f t="shared" si="51"/>
        <v>10</v>
      </c>
      <c r="F1622" s="372" t="s">
        <v>680</v>
      </c>
      <c r="G1622" s="368"/>
      <c r="H1622" s="368"/>
      <c r="I1622" s="368"/>
      <c r="J1622" s="373">
        <v>12.7</v>
      </c>
      <c r="K1622" s="368">
        <v>3.2</v>
      </c>
      <c r="L1622" s="368" t="s">
        <v>136</v>
      </c>
      <c r="M1622" s="368" t="s">
        <v>860</v>
      </c>
      <c r="N1622" s="368" t="s">
        <v>1319</v>
      </c>
      <c r="O1622" s="454"/>
    </row>
    <row r="1623" spans="1:15" ht="13.15" customHeight="1" x14ac:dyDescent="0.2">
      <c r="A1623" s="368" t="str">
        <f>IF(OR(E1623="00",E1623=""),"",IF(OR(C1623="3011.10",C1623="3012.10",C1623="3013.10"),"05",IF(OR(C1623="3008.10",C1623="3008.11"),"00",IF(C1623="3003.10","07",IF(OR(G1623="DBFH",G1623="DBFH - BG"),"10",IF(G1623="Hochschule Dual","25",IF(ISERROR(FIND("BGJ",F1623)),IF(B1623&gt;=99500,VLOOKUP(B1623,Maske!$I$23:$J$79,2,FALSE),VLOOKUP($E1623,Maske!$I$19:$J$23,2,FALSE)),"06")))))))</f>
        <v>00</v>
      </c>
      <c r="B1623" s="369">
        <v>30714</v>
      </c>
      <c r="C1623" s="370" t="s">
        <v>302</v>
      </c>
      <c r="D1623" s="371" t="str">
        <f t="shared" si="50"/>
        <v>2051</v>
      </c>
      <c r="E1623" s="371" t="str">
        <f t="shared" si="51"/>
        <v>11</v>
      </c>
      <c r="F1623" s="372" t="s">
        <v>680</v>
      </c>
      <c r="G1623" s="368"/>
      <c r="H1623" s="368"/>
      <c r="I1623" s="368"/>
      <c r="J1623" s="373">
        <v>11.6</v>
      </c>
      <c r="K1623" s="368">
        <v>3</v>
      </c>
      <c r="L1623" s="368" t="s">
        <v>136</v>
      </c>
      <c r="M1623" s="368" t="s">
        <v>860</v>
      </c>
      <c r="O1623" s="454"/>
    </row>
    <row r="1624" spans="1:15" s="468" customFormat="1" ht="12" customHeight="1" x14ac:dyDescent="0.2">
      <c r="A1624" s="368" t="str">
        <f>IF(OR(E1624="00",E1624=""),"",IF(OR(C1624="3011.10",C1624="3012.10",C1624="3013.10"),"05",IF(OR(C1624="3008.10",C1624="3008.11"),"00",IF(C1624="3003.10","07",IF(OR(G1624="DBFH",G1624="DBFH - BG"),"10",IF(G1624="Hochschule Dual","25",IF(ISERROR(FIND("BGJ",F1624)),IF(B1624&gt;=99500,VLOOKUP(B1624,Maske!$I$23:$J$79,2,FALSE),VLOOKUP($E1624,Maske!$I$19:$J$23,2,FALSE)),"06")))))))</f>
        <v>00</v>
      </c>
      <c r="B1624" s="369">
        <v>30714</v>
      </c>
      <c r="C1624" s="370" t="s">
        <v>334</v>
      </c>
      <c r="D1624" s="371" t="str">
        <f t="shared" si="50"/>
        <v>2051</v>
      </c>
      <c r="E1624" s="371" t="str">
        <f t="shared" si="51"/>
        <v>12</v>
      </c>
      <c r="F1624" s="372" t="s">
        <v>680</v>
      </c>
      <c r="G1624" s="368"/>
      <c r="H1624" s="368"/>
      <c r="I1624" s="368"/>
      <c r="J1624" s="373">
        <v>11.6</v>
      </c>
      <c r="K1624" s="368">
        <v>3</v>
      </c>
      <c r="L1624" s="368" t="s">
        <v>136</v>
      </c>
      <c r="M1624" s="368" t="s">
        <v>860</v>
      </c>
      <c r="N1624" s="368"/>
      <c r="O1624" s="467"/>
    </row>
    <row r="1625" spans="1:15" s="468" customFormat="1" ht="12" customHeight="1" x14ac:dyDescent="0.2">
      <c r="A1625" s="368" t="str">
        <f>IF(OR(E1625="00",E1625=""),"",IF(OR(C1625="3011.10",C1625="3012.10",C1625="3013.10"),"05",IF(OR(C1625="3008.10",C1625="3008.11"),"00",IF(C1625="3003.10","07",IF(OR(G1625="DBFH",G1625="DBFH - BG"),"10",IF(G1625="Hochschule Dual","25",IF(ISERROR(FIND("BGJ",F1625)),IF(B1625&gt;=99500,VLOOKUP(B1625,Maske!$I$23:$J$79,2,FALSE),VLOOKUP($E1625,Maske!$I$19:$J$23,2,FALSE)),"06")))))))</f>
        <v>00</v>
      </c>
      <c r="B1625" s="369">
        <v>30311</v>
      </c>
      <c r="C1625" s="370" t="s">
        <v>251</v>
      </c>
      <c r="D1625" s="371" t="str">
        <f t="shared" si="50"/>
        <v>2052</v>
      </c>
      <c r="E1625" s="371" t="str">
        <f t="shared" si="51"/>
        <v>10</v>
      </c>
      <c r="F1625" s="372" t="s">
        <v>252</v>
      </c>
      <c r="G1625" s="368"/>
      <c r="H1625" s="368">
        <v>13</v>
      </c>
      <c r="I1625" s="368">
        <v>6</v>
      </c>
      <c r="J1625" s="373">
        <v>13.7</v>
      </c>
      <c r="K1625" s="368">
        <v>6</v>
      </c>
      <c r="L1625" s="368" t="s">
        <v>136</v>
      </c>
      <c r="M1625" s="368"/>
      <c r="N1625" s="368"/>
      <c r="O1625" s="467"/>
    </row>
    <row r="1626" spans="1:15" x14ac:dyDescent="0.2">
      <c r="A1626" s="368" t="str">
        <f>IF(OR(E1626="00",E1626=""),"",IF(OR(C1626="3011.10",C1626="3012.10",C1626="3013.10"),"05",IF(OR(C1626="3008.10",C1626="3008.11"),"00",IF(C1626="3003.10","07",IF(OR(G1626="DBFH",G1626="DBFH - BG"),"10",IF(G1626="Hochschule Dual","25",IF(ISERROR(FIND("BGJ",F1626)),IF(B1626&gt;=99500,VLOOKUP(B1626,Maske!$I$23:$J$79,2,FALSE),VLOOKUP($E1626,Maske!$I$19:$J$23,2,FALSE)),"06")))))))</f>
        <v>00</v>
      </c>
      <c r="B1626" s="369">
        <v>30311</v>
      </c>
      <c r="C1626" s="370" t="s">
        <v>303</v>
      </c>
      <c r="D1626" s="371" t="str">
        <f t="shared" si="50"/>
        <v>2052</v>
      </c>
      <c r="E1626" s="371" t="str">
        <f t="shared" si="51"/>
        <v>11</v>
      </c>
      <c r="F1626" s="372" t="s">
        <v>252</v>
      </c>
      <c r="G1626" s="368"/>
      <c r="H1626" s="368">
        <v>9</v>
      </c>
      <c r="I1626" s="368">
        <v>2.5</v>
      </c>
      <c r="J1626" s="373">
        <v>10.5</v>
      </c>
      <c r="K1626" s="368">
        <v>3.5</v>
      </c>
      <c r="L1626" s="368" t="s">
        <v>136</v>
      </c>
      <c r="M1626" s="368"/>
      <c r="O1626" s="454"/>
    </row>
    <row r="1627" spans="1:15" ht="12" customHeight="1" x14ac:dyDescent="0.2">
      <c r="A1627" s="368" t="str">
        <f>IF(OR(E1627="00",E1627=""),"",IF(OR(C1627="3011.10",C1627="3012.10",C1627="3013.10"),"05",IF(OR(C1627="3008.10",C1627="3008.11"),"00",IF(C1627="3003.10","07",IF(OR(G1627="DBFH",G1627="DBFH - BG"),"10",IF(G1627="Hochschule Dual","25",IF(ISERROR(FIND("BGJ",F1627)),IF(B1627&gt;=99500,VLOOKUP(B1627,Maske!$I$23:$J$79,2,FALSE),VLOOKUP($E1627,Maske!$I$19:$J$23,2,FALSE)),"06")))))))</f>
        <v>00</v>
      </c>
      <c r="B1627" s="369">
        <v>30311</v>
      </c>
      <c r="C1627" s="370" t="s">
        <v>335</v>
      </c>
      <c r="D1627" s="371" t="str">
        <f t="shared" si="50"/>
        <v>2052</v>
      </c>
      <c r="E1627" s="371" t="str">
        <f t="shared" si="51"/>
        <v>12</v>
      </c>
      <c r="F1627" s="372" t="s">
        <v>252</v>
      </c>
      <c r="G1627" s="368"/>
      <c r="H1627" s="368">
        <v>9</v>
      </c>
      <c r="I1627" s="368">
        <v>2.5</v>
      </c>
      <c r="J1627" s="373">
        <v>10.5</v>
      </c>
      <c r="K1627" s="368">
        <v>3.5</v>
      </c>
      <c r="L1627" s="368" t="s">
        <v>136</v>
      </c>
      <c r="M1627" s="368"/>
      <c r="O1627" s="454"/>
    </row>
    <row r="1628" spans="1:15" ht="12" customHeight="1" x14ac:dyDescent="0.2">
      <c r="A1628" s="368" t="str">
        <f>IF(OR(E1628="00",E1628=""),"",IF(OR(C1628="3011.10",C1628="3012.10",C1628="3013.10"),"05",IF(OR(C1628="3008.10",C1628="3008.11"),"00",IF(C1628="3003.10","07",IF(OR(G1628="DBFH",G1628="DBFH - BG"),"10",IF(G1628="Hochschule Dual","25",IF(ISERROR(FIND("BGJ",F1628)),IF(B1628&gt;=99500,VLOOKUP(B1628,Maske!$I$23:$J$79,2,FALSE),VLOOKUP($E1628,Maske!$I$19:$J$23,2,FALSE)),"06")))))))</f>
        <v>00</v>
      </c>
      <c r="B1628" s="369">
        <v>30311</v>
      </c>
      <c r="C1628" s="370" t="s">
        <v>351</v>
      </c>
      <c r="D1628" s="371" t="str">
        <f t="shared" si="50"/>
        <v>2052</v>
      </c>
      <c r="E1628" s="371" t="str">
        <f t="shared" si="51"/>
        <v>13</v>
      </c>
      <c r="F1628" s="372" t="s">
        <v>252</v>
      </c>
      <c r="G1628" s="368"/>
      <c r="H1628" s="368">
        <v>2.7</v>
      </c>
      <c r="I1628" s="368">
        <v>0.7</v>
      </c>
      <c r="J1628" s="373">
        <v>3.2</v>
      </c>
      <c r="K1628" s="368">
        <v>1</v>
      </c>
      <c r="L1628" s="368" t="s">
        <v>136</v>
      </c>
      <c r="M1628" s="368"/>
      <c r="O1628" s="454"/>
    </row>
    <row r="1629" spans="1:15" ht="12" customHeight="1" x14ac:dyDescent="0.2">
      <c r="A1629" s="368" t="str">
        <f>IF(OR(E1629="00",E1629=""),"",IF(OR(C1629="3011.10",C1629="3012.10",C1629="3013.10"),"05",IF(OR(C1629="3008.10",C1629="3008.11"),"00",IF(C1629="3003.10","07",IF(OR(G1629="DBFH",G1629="DBFH - BG"),"10",IF(G1629="Hochschule Dual","25",IF(ISERROR(FIND("BGJ",F1629)),IF(B1629&gt;=99500,VLOOKUP(B1629,Maske!$I$23:$J$79,2,FALSE),VLOOKUP($E1629,Maske!$I$19:$J$23,2,FALSE)),"06")))))))</f>
        <v>00</v>
      </c>
      <c r="B1629" s="369">
        <v>79512</v>
      </c>
      <c r="C1629" s="370" t="s">
        <v>253</v>
      </c>
      <c r="D1629" s="371" t="str">
        <f t="shared" si="50"/>
        <v>2053</v>
      </c>
      <c r="E1629" s="371" t="str">
        <f t="shared" si="51"/>
        <v>10</v>
      </c>
      <c r="F1629" s="372" t="s">
        <v>254</v>
      </c>
      <c r="G1629" s="368"/>
      <c r="H1629" s="368"/>
      <c r="I1629" s="368"/>
      <c r="J1629" s="373">
        <v>12.7</v>
      </c>
      <c r="K1629" s="368">
        <v>1.6</v>
      </c>
      <c r="L1629" s="368" t="s">
        <v>136</v>
      </c>
      <c r="M1629" s="368" t="s">
        <v>1594</v>
      </c>
      <c r="O1629" s="454"/>
    </row>
    <row r="1630" spans="1:15" ht="12" customHeight="1" x14ac:dyDescent="0.2">
      <c r="A1630" s="368" t="str">
        <f>IF(OR(E1630="00",E1630=""),"",IF(OR(C1630="3011.10",C1630="3012.10",C1630="3013.10"),"05",IF(OR(C1630="3008.10",C1630="3008.11"),"00",IF(C1630="3003.10","07",IF(OR(G1630="DBFH",G1630="DBFH - BG"),"10",IF(G1630="Hochschule Dual","25",IF(ISERROR(FIND("BGJ",F1630)),IF(B1630&gt;=99500,VLOOKUP(B1630,Maske!$I$23:$J$79,2,FALSE),VLOOKUP($E1630,Maske!$I$19:$J$23,2,FALSE)),"06")))))))</f>
        <v>00</v>
      </c>
      <c r="B1630" s="369">
        <v>79512</v>
      </c>
      <c r="C1630" s="370" t="s">
        <v>304</v>
      </c>
      <c r="D1630" s="371" t="str">
        <f t="shared" si="50"/>
        <v>2053</v>
      </c>
      <c r="E1630" s="371" t="str">
        <f t="shared" si="51"/>
        <v>11</v>
      </c>
      <c r="F1630" s="372" t="s">
        <v>254</v>
      </c>
      <c r="G1630" s="368"/>
      <c r="H1630" s="368"/>
      <c r="I1630" s="368"/>
      <c r="J1630" s="373">
        <v>12.7</v>
      </c>
      <c r="K1630" s="368">
        <v>1.6</v>
      </c>
      <c r="L1630" s="368" t="s">
        <v>136</v>
      </c>
      <c r="M1630" s="368" t="s">
        <v>1594</v>
      </c>
      <c r="O1630" s="454"/>
    </row>
    <row r="1631" spans="1:15" ht="13.15" customHeight="1" x14ac:dyDescent="0.2">
      <c r="A1631" s="368" t="str">
        <f>IF(OR(E1631="00",E1631=""),"",IF(OR(C1631="3011.10",C1631="3012.10",C1631="3013.10"),"05",IF(OR(C1631="3008.10",C1631="3008.11"),"00",IF(C1631="3003.10","07",IF(OR(G1631="DBFH",G1631="DBFH - BG"),"10",IF(G1631="Hochschule Dual","25",IF(ISERROR(FIND("BGJ",F1631)),IF(B1631&gt;=99500,VLOOKUP(B1631,Maske!$I$23:$J$79,2,FALSE),VLOOKUP($E1631,Maske!$I$19:$J$23,2,FALSE)),"06")))))))</f>
        <v>00</v>
      </c>
      <c r="B1631" s="369">
        <v>79512</v>
      </c>
      <c r="C1631" s="370" t="s">
        <v>336</v>
      </c>
      <c r="D1631" s="371" t="str">
        <f t="shared" si="50"/>
        <v>2053</v>
      </c>
      <c r="E1631" s="371" t="str">
        <f t="shared" si="51"/>
        <v>12</v>
      </c>
      <c r="F1631" s="372" t="s">
        <v>254</v>
      </c>
      <c r="G1631" s="368"/>
      <c r="H1631" s="368"/>
      <c r="I1631" s="368"/>
      <c r="J1631" s="373">
        <v>11.6</v>
      </c>
      <c r="K1631" s="368">
        <v>1.5</v>
      </c>
      <c r="L1631" s="368" t="s">
        <v>136</v>
      </c>
      <c r="M1631" s="368" t="s">
        <v>1594</v>
      </c>
      <c r="O1631" s="454"/>
    </row>
    <row r="1632" spans="1:15" ht="12" customHeight="1" x14ac:dyDescent="0.2">
      <c r="A1632" s="368" t="str">
        <f>IF(OR(E1632="00",E1632=""),"",IF(OR(C1632="3011.10",C1632="3012.10",C1632="3013.10"),"05",IF(OR(C1632="3008.10",C1632="3008.11"),"00",IF(C1632="3003.10","07",IF(OR(G1632="DBFH",G1632="DBFH - BG"),"10",IF(G1632="Hochschule Dual","25",IF(ISERROR(FIND("BGJ",F1632)),IF(B1632&gt;=99500,VLOOKUP(B1632,Maske!$I$23:$J$79,2,FALSE),VLOOKUP($E1632,Maske!$I$19:$J$23,2,FALSE)),"06")))))))</f>
        <v>00</v>
      </c>
      <c r="B1632" s="369">
        <v>30801</v>
      </c>
      <c r="C1632" s="370" t="s">
        <v>255</v>
      </c>
      <c r="D1632" s="371" t="str">
        <f t="shared" si="50"/>
        <v>2054</v>
      </c>
      <c r="E1632" s="371" t="str">
        <f t="shared" si="51"/>
        <v>10</v>
      </c>
      <c r="F1632" s="372" t="s">
        <v>256</v>
      </c>
      <c r="G1632" s="368"/>
      <c r="H1632" s="368"/>
      <c r="I1632" s="368"/>
      <c r="J1632" s="373">
        <v>12.7</v>
      </c>
      <c r="K1632" s="368">
        <v>3</v>
      </c>
      <c r="L1632" s="368" t="s">
        <v>136</v>
      </c>
      <c r="M1632" s="368" t="s">
        <v>1590</v>
      </c>
      <c r="O1632" s="454"/>
    </row>
    <row r="1633" spans="1:15" ht="13.15" customHeight="1" x14ac:dyDescent="0.2">
      <c r="A1633" s="368" t="str">
        <f>IF(OR(E1633="00",E1633=""),"",IF(OR(C1633="3011.10",C1633="3012.10",C1633="3013.10"),"05",IF(OR(C1633="3008.10",C1633="3008.11"),"00",IF(C1633="3003.10","07",IF(OR(G1633="DBFH",G1633="DBFH - BG"),"10",IF(G1633="Hochschule Dual","25",IF(ISERROR(FIND("BGJ",F1633)),IF(B1633&gt;=99500,VLOOKUP(B1633,Maske!$I$23:$J$79,2,FALSE),VLOOKUP($E1633,Maske!$I$19:$J$23,2,FALSE)),"06")))))))</f>
        <v>00</v>
      </c>
      <c r="B1633" s="369">
        <v>30801</v>
      </c>
      <c r="C1633" s="370" t="s">
        <v>305</v>
      </c>
      <c r="D1633" s="371" t="str">
        <f t="shared" si="50"/>
        <v>2054</v>
      </c>
      <c r="E1633" s="371" t="str">
        <f t="shared" si="51"/>
        <v>11</v>
      </c>
      <c r="F1633" s="372" t="s">
        <v>256</v>
      </c>
      <c r="G1633" s="368"/>
      <c r="H1633" s="368"/>
      <c r="I1633" s="368"/>
      <c r="J1633" s="373">
        <v>12.7</v>
      </c>
      <c r="K1633" s="368">
        <v>3</v>
      </c>
      <c r="L1633" s="368" t="s">
        <v>136</v>
      </c>
      <c r="M1633" s="368" t="s">
        <v>1590</v>
      </c>
      <c r="O1633" s="454"/>
    </row>
    <row r="1634" spans="1:15" ht="13.15" customHeight="1" x14ac:dyDescent="0.2">
      <c r="A1634" s="368" t="str">
        <f>IF(OR(E1634="00",E1634=""),"",IF(OR(C1634="3011.10",C1634="3012.10",C1634="3013.10"),"05",IF(OR(C1634="3008.10",C1634="3008.11"),"00",IF(C1634="3003.10","07",IF(OR(G1634="DBFH",G1634="DBFH - BG"),"10",IF(G1634="Hochschule Dual","25",IF(ISERROR(FIND("BGJ",F1634)),IF(B1634&gt;=99500,VLOOKUP(B1634,Maske!$I$23:$J$79,2,FALSE),VLOOKUP($E1634,Maske!$I$19:$J$23,2,FALSE)),"06")))))))</f>
        <v>00</v>
      </c>
      <c r="B1634" s="369">
        <v>30801</v>
      </c>
      <c r="C1634" s="370" t="s">
        <v>337</v>
      </c>
      <c r="D1634" s="371" t="str">
        <f t="shared" si="50"/>
        <v>2054</v>
      </c>
      <c r="E1634" s="371" t="str">
        <f t="shared" si="51"/>
        <v>12</v>
      </c>
      <c r="F1634" s="372" t="s">
        <v>256</v>
      </c>
      <c r="G1634" s="368"/>
      <c r="H1634" s="368"/>
      <c r="I1634" s="368"/>
      <c r="J1634" s="373">
        <v>10.5</v>
      </c>
      <c r="K1634" s="368">
        <v>2.4</v>
      </c>
      <c r="L1634" s="368" t="s">
        <v>136</v>
      </c>
      <c r="M1634" s="368" t="s">
        <v>1590</v>
      </c>
      <c r="O1634" s="454"/>
    </row>
    <row r="1635" spans="1:15" ht="13.15" customHeight="1" x14ac:dyDescent="0.2">
      <c r="A1635" s="368" t="str">
        <f>IF(OR(E1635="00",E1635=""),"",IF(OR(C1635="3011.10",C1635="3012.10",C1635="3013.10"),"05",IF(OR(C1635="3008.10",C1635="3008.11"),"00",IF(C1635="3003.10","07",IF(OR(G1635="DBFH",G1635="DBFH - BG"),"10",IF(G1635="Hochschule Dual","25",IF(ISERROR(FIND("BGJ",F1635)),IF(B1635&gt;=99500,VLOOKUP(B1635,Maske!$I$23:$J$79,2,FALSE),VLOOKUP($E1635,Maske!$I$19:$J$23,2,FALSE)),"06")))))))</f>
        <v>00</v>
      </c>
      <c r="B1635" s="369">
        <v>14182</v>
      </c>
      <c r="C1635" s="370" t="s">
        <v>257</v>
      </c>
      <c r="D1635" s="371" t="str">
        <f t="shared" si="50"/>
        <v>2055</v>
      </c>
      <c r="E1635" s="371" t="str">
        <f t="shared" si="51"/>
        <v>10</v>
      </c>
      <c r="F1635" s="372" t="s">
        <v>1669</v>
      </c>
      <c r="G1635" s="368"/>
      <c r="H1635" s="368"/>
      <c r="I1635" s="368"/>
      <c r="J1635" s="373">
        <v>10.5</v>
      </c>
      <c r="K1635" s="368">
        <v>2.4</v>
      </c>
      <c r="L1635" s="368" t="s">
        <v>136</v>
      </c>
      <c r="M1635" s="368" t="s">
        <v>860</v>
      </c>
      <c r="N1635" s="368" t="s">
        <v>1672</v>
      </c>
      <c r="O1635" s="454"/>
    </row>
    <row r="1636" spans="1:15" ht="13.15" customHeight="1" x14ac:dyDescent="0.2">
      <c r="A1636" s="368" t="str">
        <f>IF(OR(E1636="00",E1636=""),"",IF(OR(C1636="3011.10",C1636="3012.10",C1636="3013.10"),"05",IF(OR(C1636="3008.10",C1636="3008.11"),"00",IF(C1636="3003.10","07",IF(OR(G1636="DBFH",G1636="DBFH - BG"),"10",IF(G1636="Hochschule Dual","25",IF(ISERROR(FIND("BGJ",F1636)),IF(B1636&gt;=99500,VLOOKUP(B1636,Maske!$I$23:$J$79,2,FALSE),VLOOKUP($E1636,Maske!$I$19:$J$23,2,FALSE)),"06")))))))</f>
        <v>00</v>
      </c>
      <c r="B1636" s="369">
        <v>14182</v>
      </c>
      <c r="C1636" s="370" t="s">
        <v>306</v>
      </c>
      <c r="D1636" s="371" t="str">
        <f t="shared" si="50"/>
        <v>2055</v>
      </c>
      <c r="E1636" s="371" t="str">
        <f t="shared" si="51"/>
        <v>11</v>
      </c>
      <c r="F1636" s="372" t="s">
        <v>1669</v>
      </c>
      <c r="G1636" s="368"/>
      <c r="H1636" s="368"/>
      <c r="I1636" s="368"/>
      <c r="J1636" s="373">
        <v>10.5</v>
      </c>
      <c r="K1636" s="368">
        <v>2.4</v>
      </c>
      <c r="L1636" s="368" t="s">
        <v>136</v>
      </c>
      <c r="M1636" s="368" t="s">
        <v>860</v>
      </c>
      <c r="O1636" s="454"/>
    </row>
    <row r="1637" spans="1:15" ht="13.15" customHeight="1" x14ac:dyDescent="0.2">
      <c r="A1637" s="368" t="str">
        <f>IF(OR(E1637="00",E1637=""),"",IF(OR(C1637="3011.10",C1637="3012.10",C1637="3013.10"),"05",IF(OR(C1637="3008.10",C1637="3008.11"),"00",IF(C1637="3003.10","07",IF(OR(G1637="DBFH",G1637="DBFH - BG"),"10",IF(G1637="Hochschule Dual","25",IF(ISERROR(FIND("BGJ",F1637)),IF(B1637&gt;=99500,VLOOKUP(B1637,Maske!$I$23:$J$79,2,FALSE),VLOOKUP($E1637,Maske!$I$19:$J$23,2,FALSE)),"06")))))))</f>
        <v>00</v>
      </c>
      <c r="B1637" s="369">
        <v>14182</v>
      </c>
      <c r="C1637" s="370" t="s">
        <v>338</v>
      </c>
      <c r="D1637" s="371" t="str">
        <f t="shared" si="50"/>
        <v>2055</v>
      </c>
      <c r="E1637" s="371" t="str">
        <f t="shared" si="51"/>
        <v>12</v>
      </c>
      <c r="F1637" s="372" t="s">
        <v>1669</v>
      </c>
      <c r="G1637" s="368"/>
      <c r="H1637" s="368"/>
      <c r="I1637" s="368"/>
      <c r="J1637" s="373">
        <v>10.5</v>
      </c>
      <c r="K1637" s="368">
        <v>2.4</v>
      </c>
      <c r="L1637" s="368" t="s">
        <v>136</v>
      </c>
      <c r="M1637" s="368" t="s">
        <v>860</v>
      </c>
      <c r="O1637" s="454"/>
    </row>
    <row r="1638" spans="1:15" s="217" customFormat="1" ht="13.15" customHeight="1" x14ac:dyDescent="0.2">
      <c r="A1638" s="368" t="str">
        <f>IF(OR(E1638="00",E1638=""),"",IF(OR(C1638="3011.10",C1638="3012.10",C1638="3013.10"),"05",IF(OR(C1638="3008.10",C1638="3008.11"),"00",IF(C1638="3003.10","07",IF(OR(G1638="DBFH",G1638="DBFH - BG"),"10",IF(G1638="Hochschule Dual","25",IF(ISERROR(FIND("BGJ",F1638)),IF(B1638&gt;=99500,VLOOKUP(B1638,Maske!$I$23:$J$79,2,FALSE),VLOOKUP($E1638,Maske!$I$19:$J$23,2,FALSE)),"06")))))))</f>
        <v>00</v>
      </c>
      <c r="B1638" s="369">
        <v>74500</v>
      </c>
      <c r="C1638" s="370" t="s">
        <v>258</v>
      </c>
      <c r="D1638" s="371" t="str">
        <f t="shared" si="50"/>
        <v>2057</v>
      </c>
      <c r="E1638" s="371" t="str">
        <f t="shared" si="51"/>
        <v>10</v>
      </c>
      <c r="F1638" s="372" t="s">
        <v>259</v>
      </c>
      <c r="G1638" s="368"/>
      <c r="H1638" s="368"/>
      <c r="I1638" s="368"/>
      <c r="J1638" s="373">
        <v>12.7</v>
      </c>
      <c r="K1638" s="368">
        <v>2</v>
      </c>
      <c r="L1638" s="368" t="s">
        <v>136</v>
      </c>
      <c r="M1638" s="368" t="s">
        <v>151</v>
      </c>
      <c r="N1638" s="368"/>
      <c r="O1638" s="459"/>
    </row>
    <row r="1639" spans="1:15" ht="13.15" customHeight="1" x14ac:dyDescent="0.2">
      <c r="A1639" s="368" t="str">
        <f>IF(OR(E1639="00",E1639=""),"",IF(OR(C1639="3011.10",C1639="3012.10",C1639="3013.10"),"05",IF(OR(C1639="3008.10",C1639="3008.11"),"00",IF(C1639="3003.10","07",IF(OR(G1639="DBFH",G1639="DBFH - BG"),"10",IF(G1639="Hochschule Dual","25",IF(ISERROR(FIND("BGJ",F1639)),IF(B1639&gt;=99500,VLOOKUP(B1639,Maske!$I$23:$J$79,2,FALSE),VLOOKUP($E1639,Maske!$I$19:$J$23,2,FALSE)),"06")))))))</f>
        <v>00</v>
      </c>
      <c r="B1639" s="369">
        <v>74500</v>
      </c>
      <c r="C1639" s="370" t="s">
        <v>307</v>
      </c>
      <c r="D1639" s="371" t="str">
        <f t="shared" si="50"/>
        <v>2057</v>
      </c>
      <c r="E1639" s="371" t="str">
        <f t="shared" si="51"/>
        <v>11</v>
      </c>
      <c r="F1639" s="372" t="s">
        <v>259</v>
      </c>
      <c r="G1639" s="368"/>
      <c r="H1639" s="368"/>
      <c r="I1639" s="368"/>
      <c r="J1639" s="373">
        <v>10.5</v>
      </c>
      <c r="K1639" s="368">
        <v>2</v>
      </c>
      <c r="L1639" s="368" t="s">
        <v>136</v>
      </c>
      <c r="M1639" s="368" t="s">
        <v>151</v>
      </c>
      <c r="O1639" s="454"/>
    </row>
    <row r="1640" spans="1:15" ht="13.15" customHeight="1" x14ac:dyDescent="0.2">
      <c r="A1640" s="368" t="str">
        <f>IF(OR(E1640="00",E1640=""),"",IF(OR(C1640="3011.10",C1640="3012.10",C1640="3013.10"),"05",IF(OR(C1640="3008.10",C1640="3008.11"),"00",IF(C1640="3003.10","07",IF(OR(G1640="DBFH",G1640="DBFH - BG"),"10",IF(G1640="Hochschule Dual","25",IF(ISERROR(FIND("BGJ",F1640)),IF(B1640&gt;=99500,VLOOKUP(B1640,Maske!$I$23:$J$79,2,FALSE),VLOOKUP($E1640,Maske!$I$19:$J$23,2,FALSE)),"06")))))))</f>
        <v>00</v>
      </c>
      <c r="B1640" s="369">
        <v>74500</v>
      </c>
      <c r="C1640" s="370" t="s">
        <v>339</v>
      </c>
      <c r="D1640" s="371" t="str">
        <f t="shared" si="50"/>
        <v>2057</v>
      </c>
      <c r="E1640" s="371" t="str">
        <f t="shared" si="51"/>
        <v>12</v>
      </c>
      <c r="F1640" s="372" t="s">
        <v>259</v>
      </c>
      <c r="G1640" s="368"/>
      <c r="H1640" s="368"/>
      <c r="I1640" s="368"/>
      <c r="J1640" s="373">
        <v>10.5</v>
      </c>
      <c r="K1640" s="368">
        <v>2</v>
      </c>
      <c r="L1640" s="368" t="s">
        <v>136</v>
      </c>
      <c r="M1640" s="368" t="s">
        <v>151</v>
      </c>
      <c r="O1640" s="454"/>
    </row>
    <row r="1641" spans="1:15" ht="13.15" customHeight="1" x14ac:dyDescent="0.2">
      <c r="A1641" s="368" t="str">
        <f>IF(OR(E1641="00",E1641=""),"",IF(OR(C1641="3011.10",C1641="3012.10",C1641="3013.10"),"05",IF(OR(C1641="3008.10",C1641="3008.11"),"00",IF(C1641="3003.10","07",IF(OR(G1641="DBFH",G1641="DBFH - BG"),"10",IF(G1641="Hochschule Dual","25",IF(ISERROR(FIND("BGJ",F1641)),IF(B1641&gt;=99500,VLOOKUP(B1641,Maske!$I$23:$J$79,2,FALSE),VLOOKUP($E1641,Maske!$I$19:$J$23,2,FALSE)),"06")))))))</f>
        <v>00</v>
      </c>
      <c r="B1641" s="369">
        <v>74505</v>
      </c>
      <c r="C1641" s="370" t="s">
        <v>258</v>
      </c>
      <c r="D1641" s="371" t="str">
        <f t="shared" si="50"/>
        <v>2057</v>
      </c>
      <c r="E1641" s="371" t="str">
        <f t="shared" si="51"/>
        <v>10</v>
      </c>
      <c r="F1641" s="372" t="s">
        <v>150</v>
      </c>
      <c r="G1641" s="368"/>
      <c r="H1641" s="368"/>
      <c r="I1641" s="368"/>
      <c r="J1641" s="373">
        <v>12.7</v>
      </c>
      <c r="K1641" s="368">
        <v>2</v>
      </c>
      <c r="L1641" s="368" t="s">
        <v>136</v>
      </c>
      <c r="M1641" s="368" t="s">
        <v>151</v>
      </c>
      <c r="O1641" s="454"/>
    </row>
    <row r="1642" spans="1:15" ht="12" customHeight="1" x14ac:dyDescent="0.2">
      <c r="A1642" s="368" t="str">
        <f>IF(OR(E1642="00",E1642=""),"",IF(OR(C1642="3011.10",C1642="3012.10",C1642="3013.10"),"05",IF(OR(C1642="3008.10",C1642="3008.11"),"00",IF(C1642="3003.10","07",IF(OR(G1642="DBFH",G1642="DBFH - BG"),"10",IF(G1642="Hochschule Dual","25",IF(ISERROR(FIND("BGJ",F1642)),IF(B1642&gt;=99500,VLOOKUP(B1642,Maske!$I$23:$J$79,2,FALSE),VLOOKUP($E1642,Maske!$I$19:$J$23,2,FALSE)),"06")))))))</f>
        <v>00</v>
      </c>
      <c r="B1642" s="369">
        <v>74505</v>
      </c>
      <c r="C1642" s="370" t="s">
        <v>307</v>
      </c>
      <c r="D1642" s="371" t="str">
        <f t="shared" si="50"/>
        <v>2057</v>
      </c>
      <c r="E1642" s="371" t="str">
        <f t="shared" si="51"/>
        <v>11</v>
      </c>
      <c r="F1642" s="372" t="s">
        <v>150</v>
      </c>
      <c r="G1642" s="368"/>
      <c r="H1642" s="368"/>
      <c r="I1642" s="368"/>
      <c r="J1642" s="373">
        <v>10.5</v>
      </c>
      <c r="K1642" s="368">
        <v>2</v>
      </c>
      <c r="L1642" s="368" t="s">
        <v>136</v>
      </c>
      <c r="M1642" s="368" t="s">
        <v>151</v>
      </c>
      <c r="O1642" s="454"/>
    </row>
    <row r="1643" spans="1:15" ht="13.15" customHeight="1" x14ac:dyDescent="0.2">
      <c r="A1643" s="368" t="str">
        <f>IF(OR(E1643="00",E1643=""),"",IF(OR(C1643="3011.10",C1643="3012.10",C1643="3013.10"),"05",IF(OR(C1643="3008.10",C1643="3008.11"),"00",IF(C1643="3003.10","07",IF(OR(G1643="DBFH",G1643="DBFH - BG"),"10",IF(G1643="Hochschule Dual","25",IF(ISERROR(FIND("BGJ",F1643)),IF(B1643&gt;=99500,VLOOKUP(B1643,Maske!$I$23:$J$79,2,FALSE),VLOOKUP($E1643,Maske!$I$19:$J$23,2,FALSE)),"06")))))))</f>
        <v>00</v>
      </c>
      <c r="B1643" s="369">
        <v>63381</v>
      </c>
      <c r="C1643" s="445" t="s">
        <v>1380</v>
      </c>
      <c r="D1643" s="371" t="str">
        <f t="shared" si="50"/>
        <v>2058</v>
      </c>
      <c r="E1643" s="371" t="str">
        <f t="shared" si="51"/>
        <v>10</v>
      </c>
      <c r="F1643" s="372" t="s">
        <v>96</v>
      </c>
      <c r="G1643" s="368"/>
      <c r="H1643" s="368"/>
      <c r="I1643" s="368"/>
      <c r="J1643" s="373">
        <v>12.7</v>
      </c>
      <c r="K1643" s="368">
        <v>3.2</v>
      </c>
      <c r="L1643" s="368" t="s">
        <v>136</v>
      </c>
      <c r="M1643" s="368" t="s">
        <v>1381</v>
      </c>
      <c r="O1643" s="454"/>
    </row>
    <row r="1644" spans="1:15" ht="12" customHeight="1" x14ac:dyDescent="0.2">
      <c r="A1644" s="368" t="str">
        <f>IF(OR(E1644="00",E1644=""),"",IF(OR(C1644="3011.10",C1644="3012.10",C1644="3013.10"),"05",IF(OR(C1644="3008.10",C1644="3008.11"),"00",IF(C1644="3003.10","07",IF(OR(G1644="DBFH",G1644="DBFH - BG"),"10",IF(G1644="Hochschule Dual","25",IF(ISERROR(FIND("BGJ",F1644)),IF(B1644&gt;=99500,VLOOKUP(B1644,Maske!$I$23:$J$79,2,FALSE),VLOOKUP($E1644,Maske!$I$19:$J$23,2,FALSE)),"06")))))))</f>
        <v>00</v>
      </c>
      <c r="B1644" s="369">
        <v>63381</v>
      </c>
      <c r="C1644" s="445" t="s">
        <v>1406</v>
      </c>
      <c r="D1644" s="371" t="str">
        <f t="shared" si="50"/>
        <v>2058</v>
      </c>
      <c r="E1644" s="371" t="str">
        <f t="shared" si="51"/>
        <v>11</v>
      </c>
      <c r="F1644" s="372" t="s">
        <v>96</v>
      </c>
      <c r="G1644" s="368"/>
      <c r="H1644" s="368"/>
      <c r="I1644" s="368"/>
      <c r="J1644" s="373">
        <v>10.5</v>
      </c>
      <c r="K1644" s="368">
        <v>2.4</v>
      </c>
      <c r="L1644" s="368" t="s">
        <v>136</v>
      </c>
      <c r="M1644" s="368" t="s">
        <v>1381</v>
      </c>
      <c r="O1644" s="454"/>
    </row>
    <row r="1645" spans="1:15" ht="12" customHeight="1" x14ac:dyDescent="0.2">
      <c r="A1645" s="368" t="str">
        <f>IF(OR(E1645="00",E1645=""),"",IF(OR(C1645="3011.10",C1645="3012.10",C1645="3013.10"),"05",IF(OR(C1645="3008.10",C1645="3008.11"),"00",IF(C1645="3003.10","07",IF(OR(G1645="DBFH",G1645="DBFH - BG"),"10",IF(G1645="Hochschule Dual","25",IF(ISERROR(FIND("BGJ",F1645)),IF(B1645&gt;=99500,VLOOKUP(B1645,Maske!$I$23:$J$79,2,FALSE),VLOOKUP($E1645,Maske!$I$19:$J$23,2,FALSE)),"06")))))))</f>
        <v>00</v>
      </c>
      <c r="B1645" s="369">
        <v>63381</v>
      </c>
      <c r="C1645" s="445" t="s">
        <v>1251</v>
      </c>
      <c r="D1645" s="371" t="str">
        <f t="shared" si="50"/>
        <v>2058</v>
      </c>
      <c r="E1645" s="371" t="str">
        <f t="shared" si="51"/>
        <v>12</v>
      </c>
      <c r="F1645" s="372" t="s">
        <v>96</v>
      </c>
      <c r="G1645" s="368"/>
      <c r="H1645" s="368"/>
      <c r="I1645" s="368"/>
      <c r="J1645" s="373">
        <v>10.5</v>
      </c>
      <c r="K1645" s="368">
        <v>2.4</v>
      </c>
      <c r="L1645" s="368" t="s">
        <v>136</v>
      </c>
      <c r="M1645" s="368" t="s">
        <v>1381</v>
      </c>
      <c r="O1645" s="454"/>
    </row>
    <row r="1646" spans="1:15" ht="12" customHeight="1" x14ac:dyDescent="0.2">
      <c r="A1646" s="368" t="str">
        <f>IF(OR(E1646="00",E1646=""),"",IF(OR(C1646="3011.10",C1646="3012.10",C1646="3013.10"),"05",IF(OR(C1646="3008.10",C1646="3008.11"),"00",IF(C1646="3003.10","07",IF(OR(G1646="DBFH",G1646="DBFH - BG"),"10",IF(G1646="Hochschule Dual","25",IF(ISERROR(FIND("BGJ",F1646)),IF(B1646&gt;=99500,VLOOKUP(B1646,Maske!$I$23:$J$79,2,FALSE),VLOOKUP($E1646,Maske!$I$19:$J$23,2,FALSE)),"06")))))))</f>
        <v>00</v>
      </c>
      <c r="B1646" s="369">
        <v>61102</v>
      </c>
      <c r="C1646" s="370" t="s">
        <v>1408</v>
      </c>
      <c r="D1646" s="371" t="str">
        <f t="shared" si="50"/>
        <v>2059</v>
      </c>
      <c r="E1646" s="371" t="str">
        <f t="shared" si="51"/>
        <v>12</v>
      </c>
      <c r="F1646" s="372" t="s">
        <v>1087</v>
      </c>
      <c r="G1646" s="368"/>
      <c r="H1646" s="368">
        <v>9</v>
      </c>
      <c r="I1646" s="368">
        <v>3.2</v>
      </c>
      <c r="J1646" s="373">
        <v>11.6</v>
      </c>
      <c r="K1646" s="368">
        <v>3.9</v>
      </c>
      <c r="L1646" s="368" t="s">
        <v>136</v>
      </c>
      <c r="M1646" s="368"/>
      <c r="O1646" s="454"/>
    </row>
    <row r="1647" spans="1:15" ht="12" customHeight="1" x14ac:dyDescent="0.2">
      <c r="A1647" s="368" t="str">
        <f>IF(OR(E1647="00",E1647=""),"",IF(OR(C1647="3011.10",C1647="3012.10",C1647="3013.10"),"05",IF(OR(C1647="3008.10",C1647="3008.11"),"00",IF(C1647="3003.10","07",IF(OR(G1647="DBFH",G1647="DBFH - BG"),"10",IF(G1647="Hochschule Dual","25",IF(ISERROR(FIND("BGJ",F1647)),IF(B1647&gt;=99500,VLOOKUP(B1647,Maske!$I$23:$J$79,2,FALSE),VLOOKUP($E1647,Maske!$I$19:$J$23,2,FALSE)),"06")))))))</f>
        <v>00</v>
      </c>
      <c r="B1647" s="369">
        <v>61102</v>
      </c>
      <c r="C1647" s="370" t="s">
        <v>1286</v>
      </c>
      <c r="D1647" s="371" t="str">
        <f t="shared" si="50"/>
        <v>2059</v>
      </c>
      <c r="E1647" s="371" t="str">
        <f t="shared" si="51"/>
        <v>13</v>
      </c>
      <c r="F1647" s="372" t="s">
        <v>1087</v>
      </c>
      <c r="G1647" s="368"/>
      <c r="H1647" s="368">
        <v>2.4</v>
      </c>
      <c r="I1647" s="368">
        <v>1</v>
      </c>
      <c r="J1647" s="373">
        <v>2.1</v>
      </c>
      <c r="K1647" s="368">
        <v>0.8</v>
      </c>
      <c r="L1647" s="368" t="s">
        <v>136</v>
      </c>
      <c r="M1647" s="368"/>
      <c r="O1647" s="454"/>
    </row>
    <row r="1648" spans="1:15" ht="12" customHeight="1" x14ac:dyDescent="0.2">
      <c r="A1648" s="368" t="str">
        <f>IF(OR(E1648="00",E1648=""),"",IF(OR(C1648="3011.10",C1648="3012.10",C1648="3013.10"),"05",IF(OR(C1648="3008.10",C1648="3008.11"),"00",IF(C1648="3003.10","07",IF(OR(G1648="DBFH",G1648="DBFH - BG"),"10",IF(G1648="Hochschule Dual","25",IF(ISERROR(FIND("BGJ",F1648)),IF(B1648&gt;=99500,VLOOKUP(B1648,Maske!$I$23:$J$79,2,FALSE),VLOOKUP($E1648,Maske!$I$19:$J$23,2,FALSE)),"06")))))))</f>
        <v>00</v>
      </c>
      <c r="B1648" s="369">
        <v>61102</v>
      </c>
      <c r="C1648" s="370" t="s">
        <v>1092</v>
      </c>
      <c r="D1648" s="371" t="str">
        <f t="shared" si="50"/>
        <v>2060</v>
      </c>
      <c r="E1648" s="371" t="str">
        <f t="shared" si="51"/>
        <v>10</v>
      </c>
      <c r="F1648" s="372" t="s">
        <v>1087</v>
      </c>
      <c r="G1648" s="368"/>
      <c r="H1648" s="368">
        <v>13</v>
      </c>
      <c r="I1648" s="368">
        <v>4.5999999999999996</v>
      </c>
      <c r="J1648" s="373">
        <v>12.7</v>
      </c>
      <c r="K1648" s="368">
        <v>4.2</v>
      </c>
      <c r="L1648" s="368" t="s">
        <v>136</v>
      </c>
      <c r="M1648" s="368"/>
      <c r="N1648" s="368" t="s">
        <v>1259</v>
      </c>
      <c r="O1648" s="454"/>
    </row>
    <row r="1649" spans="1:15" ht="12" customHeight="1" x14ac:dyDescent="0.2">
      <c r="A1649" s="368" t="str">
        <f>IF(OR(E1649="00",E1649=""),"",IF(OR(C1649="3011.10",C1649="3012.10",C1649="3013.10"),"05",IF(OR(C1649="3008.10",C1649="3008.11"),"00",IF(C1649="3003.10","07",IF(OR(G1649="DBFH",G1649="DBFH - BG"),"10",IF(G1649="Hochschule Dual","25",IF(ISERROR(FIND("BGJ",F1649)),IF(B1649&gt;=99500,VLOOKUP(B1649,Maske!$I$23:$J$79,2,FALSE),VLOOKUP($E1649,Maske!$I$19:$J$23,2,FALSE)),"06")))))))</f>
        <v>00</v>
      </c>
      <c r="B1649" s="369">
        <v>61102</v>
      </c>
      <c r="C1649" s="370" t="s">
        <v>1270</v>
      </c>
      <c r="D1649" s="371" t="str">
        <f t="shared" si="50"/>
        <v>2060</v>
      </c>
      <c r="E1649" s="371" t="str">
        <f t="shared" si="51"/>
        <v>11</v>
      </c>
      <c r="F1649" s="372" t="s">
        <v>1087</v>
      </c>
      <c r="G1649" s="368"/>
      <c r="H1649" s="368">
        <v>13</v>
      </c>
      <c r="I1649" s="368">
        <v>4.5999999999999996</v>
      </c>
      <c r="J1649" s="373">
        <v>11.6</v>
      </c>
      <c r="K1649" s="368">
        <v>3.9</v>
      </c>
      <c r="L1649" s="368" t="s">
        <v>136</v>
      </c>
      <c r="M1649" s="368"/>
      <c r="O1649" s="454"/>
    </row>
    <row r="1650" spans="1:15" ht="12" customHeight="1" x14ac:dyDescent="0.2">
      <c r="A1650" s="368" t="str">
        <f>IF(OR(E1650="00",E1650=""),"",IF(OR(C1650="3011.10",C1650="3012.10",C1650="3013.10"),"05",IF(OR(C1650="3008.10",C1650="3008.11"),"00",IF(C1650="3003.10","07",IF(OR(G1650="DBFH",G1650="DBFH - BG"),"10",IF(G1650="Hochschule Dual","25",IF(ISERROR(FIND("BGJ",F1650)),IF(B1650&gt;=99500,VLOOKUP(B1650,Maske!$I$23:$J$79,2,FALSE),VLOOKUP($E1650,Maske!$I$19:$J$23,2,FALSE)),"06")))))))</f>
        <v>00</v>
      </c>
      <c r="B1650" s="369">
        <v>61103</v>
      </c>
      <c r="C1650" s="370" t="s">
        <v>1092</v>
      </c>
      <c r="D1650" s="371" t="str">
        <f t="shared" si="50"/>
        <v>2060</v>
      </c>
      <c r="E1650" s="371" t="str">
        <f t="shared" si="51"/>
        <v>10</v>
      </c>
      <c r="F1650" s="372" t="s">
        <v>1088</v>
      </c>
      <c r="G1650" s="368"/>
      <c r="H1650" s="368">
        <v>13</v>
      </c>
      <c r="I1650" s="368">
        <v>4.5999999999999996</v>
      </c>
      <c r="J1650" s="373">
        <v>12.7</v>
      </c>
      <c r="K1650" s="368">
        <v>4.2</v>
      </c>
      <c r="L1650" s="368" t="s">
        <v>136</v>
      </c>
      <c r="M1650" s="368"/>
      <c r="N1650" s="368" t="s">
        <v>1259</v>
      </c>
      <c r="O1650" s="454"/>
    </row>
    <row r="1651" spans="1:15" ht="12" customHeight="1" x14ac:dyDescent="0.2">
      <c r="A1651" s="368" t="str">
        <f>IF(OR(E1651="00",E1651=""),"",IF(OR(C1651="3011.10",C1651="3012.10",C1651="3013.10"),"05",IF(OR(C1651="3008.10",C1651="3008.11"),"00",IF(C1651="3003.10","07",IF(OR(G1651="DBFH",G1651="DBFH - BG"),"10",IF(G1651="Hochschule Dual","25",IF(ISERROR(FIND("BGJ",F1651)),IF(B1651&gt;=99500,VLOOKUP(B1651,Maske!$I$23:$J$79,2,FALSE),VLOOKUP($E1651,Maske!$I$19:$J$23,2,FALSE)),"06")))))))</f>
        <v>00</v>
      </c>
      <c r="B1651" s="369">
        <v>61103</v>
      </c>
      <c r="C1651" s="370" t="s">
        <v>1270</v>
      </c>
      <c r="D1651" s="371" t="str">
        <f t="shared" si="50"/>
        <v>2060</v>
      </c>
      <c r="E1651" s="371" t="str">
        <f t="shared" si="51"/>
        <v>11</v>
      </c>
      <c r="F1651" s="372" t="s">
        <v>1088</v>
      </c>
      <c r="G1651" s="368"/>
      <c r="H1651" s="368">
        <v>13</v>
      </c>
      <c r="I1651" s="368">
        <v>4.5999999999999996</v>
      </c>
      <c r="J1651" s="373">
        <v>11.6</v>
      </c>
      <c r="K1651" s="368">
        <v>3.9</v>
      </c>
      <c r="L1651" s="368" t="s">
        <v>136</v>
      </c>
      <c r="M1651" s="368"/>
      <c r="O1651" s="454"/>
    </row>
    <row r="1652" spans="1:15" ht="12" customHeight="1" x14ac:dyDescent="0.2">
      <c r="A1652" s="368" t="str">
        <f>IF(OR(E1652="00",E1652=""),"",IF(OR(C1652="3011.10",C1652="3012.10",C1652="3013.10"),"05",IF(OR(C1652="3008.10",C1652="3008.11"),"00",IF(C1652="3003.10","07",IF(OR(G1652="DBFH",G1652="DBFH - BG"),"10",IF(G1652="Hochschule Dual","25",IF(ISERROR(FIND("BGJ",F1652)),IF(B1652&gt;=99500,VLOOKUP(B1652,Maske!$I$23:$J$79,2,FALSE),VLOOKUP($E1652,Maske!$I$19:$J$23,2,FALSE)),"06")))))))</f>
        <v>00</v>
      </c>
      <c r="B1652" s="369">
        <v>61103</v>
      </c>
      <c r="C1652" s="370" t="s">
        <v>1407</v>
      </c>
      <c r="D1652" s="371" t="str">
        <f t="shared" si="50"/>
        <v>2060</v>
      </c>
      <c r="E1652" s="371" t="str">
        <f t="shared" si="51"/>
        <v>12</v>
      </c>
      <c r="F1652" s="372" t="s">
        <v>1088</v>
      </c>
      <c r="G1652" s="368"/>
      <c r="H1652" s="368">
        <v>9</v>
      </c>
      <c r="I1652" s="368">
        <v>3.2</v>
      </c>
      <c r="J1652" s="373">
        <v>11.6</v>
      </c>
      <c r="K1652" s="368">
        <v>3.9</v>
      </c>
      <c r="L1652" s="368" t="s">
        <v>136</v>
      </c>
      <c r="M1652" s="368"/>
      <c r="O1652" s="454"/>
    </row>
    <row r="1653" spans="1:15" ht="12" customHeight="1" x14ac:dyDescent="0.2">
      <c r="A1653" s="368" t="str">
        <f>IF(OR(E1653="00",E1653=""),"",IF(OR(C1653="3011.10",C1653="3012.10",C1653="3013.10"),"05",IF(OR(C1653="3008.10",C1653="3008.11"),"00",IF(C1653="3003.10","07",IF(OR(G1653="DBFH",G1653="DBFH - BG"),"10",IF(G1653="Hochschule Dual","25",IF(ISERROR(FIND("BGJ",F1653)),IF(B1653&gt;=99500,VLOOKUP(B1653,Maske!$I$23:$J$79,2,FALSE),VLOOKUP($E1653,Maske!$I$19:$J$23,2,FALSE)),"06")))))))</f>
        <v>00</v>
      </c>
      <c r="B1653" s="369">
        <v>61103</v>
      </c>
      <c r="C1653" s="370" t="s">
        <v>506</v>
      </c>
      <c r="D1653" s="371" t="str">
        <f t="shared" si="50"/>
        <v>2060</v>
      </c>
      <c r="E1653" s="371" t="str">
        <f t="shared" si="51"/>
        <v>13</v>
      </c>
      <c r="F1653" s="372" t="s">
        <v>1088</v>
      </c>
      <c r="G1653" s="368"/>
      <c r="H1653" s="368">
        <v>2.4</v>
      </c>
      <c r="I1653" s="368">
        <v>1</v>
      </c>
      <c r="J1653" s="373">
        <v>2.1</v>
      </c>
      <c r="K1653" s="368">
        <v>0.8</v>
      </c>
      <c r="L1653" s="368" t="s">
        <v>136</v>
      </c>
      <c r="M1653" s="368"/>
      <c r="O1653" s="454"/>
    </row>
    <row r="1654" spans="1:15" ht="12" customHeight="1" x14ac:dyDescent="0.2">
      <c r="A1654" s="368" t="str">
        <f>IF(OR(E1654="00",E1654=""),"",IF(OR(C1654="3011.10",C1654="3012.10",C1654="3013.10"),"05",IF(OR(C1654="3008.10",C1654="3008.11"),"00",IF(C1654="3003.10","07",IF(OR(G1654="DBFH",G1654="DBFH - BG"),"10",IF(G1654="Hochschule Dual","25",IF(ISERROR(FIND("BGJ",F1654)),IF(B1654&gt;=99500,VLOOKUP(B1654,Maske!$I$23:$J$79,2,FALSE),VLOOKUP($E1654,Maske!$I$19:$J$23,2,FALSE)),"06")))))))</f>
        <v>00</v>
      </c>
      <c r="B1654" s="369">
        <v>64106</v>
      </c>
      <c r="C1654" s="370" t="s">
        <v>1092</v>
      </c>
      <c r="D1654" s="371" t="str">
        <f t="shared" si="50"/>
        <v>2060</v>
      </c>
      <c r="E1654" s="371" t="str">
        <f t="shared" si="51"/>
        <v>10</v>
      </c>
      <c r="F1654" s="372" t="s">
        <v>1090</v>
      </c>
      <c r="G1654" s="368"/>
      <c r="H1654" s="368">
        <v>13</v>
      </c>
      <c r="I1654" s="368">
        <v>4.5999999999999996</v>
      </c>
      <c r="J1654" s="373">
        <v>12.7</v>
      </c>
      <c r="K1654" s="368">
        <v>4.2</v>
      </c>
      <c r="L1654" s="368" t="s">
        <v>136</v>
      </c>
      <c r="M1654" s="368"/>
      <c r="N1654" s="368" t="s">
        <v>1259</v>
      </c>
      <c r="O1654" s="454"/>
    </row>
    <row r="1655" spans="1:15" ht="12" customHeight="1" x14ac:dyDescent="0.2">
      <c r="A1655" s="368" t="str">
        <f>IF(OR(E1655="00",E1655=""),"",IF(OR(C1655="3011.10",C1655="3012.10",C1655="3013.10"),"05",IF(OR(C1655="3008.10",C1655="3008.11"),"00",IF(C1655="3003.10","07",IF(OR(G1655="DBFH",G1655="DBFH - BG"),"10",IF(G1655="Hochschule Dual","25",IF(ISERROR(FIND("BGJ",F1655)),IF(B1655&gt;=99500,VLOOKUP(B1655,Maske!$I$23:$J$79,2,FALSE),VLOOKUP($E1655,Maske!$I$19:$J$23,2,FALSE)),"06")))))))</f>
        <v>00</v>
      </c>
      <c r="B1655" s="369">
        <v>64107</v>
      </c>
      <c r="C1655" s="370" t="s">
        <v>1092</v>
      </c>
      <c r="D1655" s="371" t="str">
        <f t="shared" si="50"/>
        <v>2060</v>
      </c>
      <c r="E1655" s="371" t="str">
        <f t="shared" si="51"/>
        <v>10</v>
      </c>
      <c r="F1655" s="372" t="s">
        <v>1091</v>
      </c>
      <c r="G1655" s="368"/>
      <c r="H1655" s="368">
        <v>13</v>
      </c>
      <c r="I1655" s="368">
        <v>4.5999999999999996</v>
      </c>
      <c r="J1655" s="373">
        <v>12.7</v>
      </c>
      <c r="K1655" s="368">
        <v>4.2</v>
      </c>
      <c r="L1655" s="368" t="s">
        <v>136</v>
      </c>
      <c r="M1655" s="368"/>
      <c r="N1655" s="368" t="s">
        <v>1259</v>
      </c>
      <c r="O1655" s="454"/>
    </row>
    <row r="1656" spans="1:15" ht="12" customHeight="1" x14ac:dyDescent="0.2">
      <c r="A1656" s="368" t="str">
        <f>IF(OR(E1656="00",E1656=""),"",IF(OR(C1656="3011.10",C1656="3012.10",C1656="3013.10"),"05",IF(OR(C1656="3008.10",C1656="3008.11"),"00",IF(C1656="3003.10","07",IF(OR(G1656="DBFH",G1656="DBFH - BG"),"10",IF(G1656="Hochschule Dual","25",IF(ISERROR(FIND("BGJ",F1656)),IF(B1656&gt;=99500,VLOOKUP(B1656,Maske!$I$23:$J$79,2,FALSE),VLOOKUP($E1656,Maske!$I$19:$J$23,2,FALSE)),"06")))))))</f>
        <v>00</v>
      </c>
      <c r="B1656" s="369">
        <v>64108</v>
      </c>
      <c r="C1656" s="370" t="s">
        <v>1092</v>
      </c>
      <c r="D1656" s="371" t="str">
        <f t="shared" si="50"/>
        <v>2060</v>
      </c>
      <c r="E1656" s="371" t="str">
        <f t="shared" si="51"/>
        <v>10</v>
      </c>
      <c r="F1656" s="372" t="s">
        <v>1089</v>
      </c>
      <c r="G1656" s="368"/>
      <c r="H1656" s="368">
        <v>13</v>
      </c>
      <c r="I1656" s="368">
        <v>4.5999999999999996</v>
      </c>
      <c r="J1656" s="373">
        <v>12.7</v>
      </c>
      <c r="K1656" s="368">
        <v>4.2</v>
      </c>
      <c r="L1656" s="368" t="s">
        <v>136</v>
      </c>
      <c r="M1656" s="368"/>
      <c r="N1656" s="368" t="s">
        <v>1259</v>
      </c>
      <c r="O1656" s="454"/>
    </row>
    <row r="1657" spans="1:15" ht="12" customHeight="1" x14ac:dyDescent="0.2">
      <c r="A1657" s="368" t="str">
        <f>IF(OR(E1657="00",E1657=""),"",IF(OR(C1657="3011.10",C1657="3012.10",C1657="3013.10"),"05",IF(OR(C1657="3008.10",C1657="3008.11"),"00",IF(C1657="3003.10","07",IF(OR(G1657="DBFH",G1657="DBFH - BG"),"10",IF(G1657="Hochschule Dual","25",IF(ISERROR(FIND("BGJ",F1657)),IF(B1657&gt;=99500,VLOOKUP(B1657,Maske!$I$23:$J$79,2,FALSE),VLOOKUP($E1657,Maske!$I$19:$J$23,2,FALSE)),"06")))))))</f>
        <v>00</v>
      </c>
      <c r="B1657" s="369">
        <v>64106</v>
      </c>
      <c r="C1657" s="370" t="s">
        <v>1271</v>
      </c>
      <c r="D1657" s="371" t="str">
        <f t="shared" si="50"/>
        <v>2066</v>
      </c>
      <c r="E1657" s="371" t="str">
        <f t="shared" si="51"/>
        <v>11</v>
      </c>
      <c r="F1657" s="372" t="s">
        <v>1090</v>
      </c>
      <c r="G1657" s="368"/>
      <c r="H1657" s="368">
        <v>13</v>
      </c>
      <c r="I1657" s="368">
        <v>4.5999999999999996</v>
      </c>
      <c r="J1657" s="373">
        <v>11.6</v>
      </c>
      <c r="K1657" s="368">
        <v>3.9</v>
      </c>
      <c r="L1657" s="368" t="s">
        <v>136</v>
      </c>
      <c r="M1657" s="368" t="s">
        <v>260</v>
      </c>
      <c r="O1657" s="454"/>
    </row>
    <row r="1658" spans="1:15" s="468" customFormat="1" ht="12" customHeight="1" x14ac:dyDescent="0.2">
      <c r="A1658" s="368" t="str">
        <f>IF(OR(E1658="00",E1658=""),"",IF(OR(C1658="3011.10",C1658="3012.10",C1658="3013.10"),"05",IF(OR(C1658="3008.10",C1658="3008.11"),"00",IF(C1658="3003.10","07",IF(OR(G1658="DBFH",G1658="DBFH - BG"),"10",IF(G1658="Hochschule Dual","25",IF(ISERROR(FIND("BGJ",F1658)),IF(B1658&gt;=99500,VLOOKUP(B1658,Maske!$I$23:$J$79,2,FALSE),VLOOKUP($E1658,Maske!$I$19:$J$23,2,FALSE)),"06")))))))</f>
        <v>00</v>
      </c>
      <c r="B1658" s="369">
        <v>64106</v>
      </c>
      <c r="C1658" s="370" t="s">
        <v>1409</v>
      </c>
      <c r="D1658" s="371" t="str">
        <f t="shared" si="50"/>
        <v>2066</v>
      </c>
      <c r="E1658" s="371" t="str">
        <f t="shared" si="51"/>
        <v>12</v>
      </c>
      <c r="F1658" s="372" t="s">
        <v>1090</v>
      </c>
      <c r="G1658" s="368"/>
      <c r="H1658" s="368">
        <v>9</v>
      </c>
      <c r="I1658" s="368">
        <v>3.2</v>
      </c>
      <c r="J1658" s="373">
        <v>11.6</v>
      </c>
      <c r="K1658" s="368">
        <v>3.9</v>
      </c>
      <c r="L1658" s="368" t="s">
        <v>136</v>
      </c>
      <c r="M1658" s="368" t="s">
        <v>260</v>
      </c>
      <c r="N1658" s="368"/>
      <c r="O1658" s="467"/>
    </row>
    <row r="1659" spans="1:15" ht="12" customHeight="1" x14ac:dyDescent="0.2">
      <c r="A1659" s="368" t="str">
        <f>IF(OR(E1659="00",E1659=""),"",IF(OR(C1659="3011.10",C1659="3012.10",C1659="3013.10"),"05",IF(OR(C1659="3008.10",C1659="3008.11"),"00",IF(C1659="3003.10","07",IF(OR(G1659="DBFH",G1659="DBFH - BG"),"10",IF(G1659="Hochschule Dual","25",IF(ISERROR(FIND("BGJ",F1659)),IF(B1659&gt;=99500,VLOOKUP(B1659,Maske!$I$23:$J$79,2,FALSE),VLOOKUP($E1659,Maske!$I$19:$J$23,2,FALSE)),"06")))))))</f>
        <v>00</v>
      </c>
      <c r="B1659" s="369">
        <v>64106</v>
      </c>
      <c r="C1659" s="370" t="s">
        <v>507</v>
      </c>
      <c r="D1659" s="371" t="str">
        <f t="shared" si="50"/>
        <v>2066</v>
      </c>
      <c r="E1659" s="371" t="str">
        <f t="shared" si="51"/>
        <v>13</v>
      </c>
      <c r="F1659" s="372" t="s">
        <v>1090</v>
      </c>
      <c r="G1659" s="368"/>
      <c r="H1659" s="368">
        <v>2.4</v>
      </c>
      <c r="I1659" s="368">
        <v>1</v>
      </c>
      <c r="J1659" s="373">
        <v>2.1</v>
      </c>
      <c r="K1659" s="368">
        <v>0.8</v>
      </c>
      <c r="L1659" s="368" t="s">
        <v>136</v>
      </c>
      <c r="M1659" s="368" t="s">
        <v>260</v>
      </c>
      <c r="O1659" s="454"/>
    </row>
    <row r="1660" spans="1:15" ht="12" customHeight="1" x14ac:dyDescent="0.2">
      <c r="A1660" s="368" t="str">
        <f>IF(OR(E1660="00",E1660=""),"",IF(OR(C1660="3011.10",C1660="3012.10",C1660="3013.10"),"05",IF(OR(C1660="3008.10",C1660="3008.11"),"00",IF(C1660="3003.10","07",IF(OR(G1660="DBFH",G1660="DBFH - BG"),"10",IF(G1660="Hochschule Dual","25",IF(ISERROR(FIND("BGJ",F1660)),IF(B1660&gt;=99500,VLOOKUP(B1660,Maske!$I$23:$J$79,2,FALSE),VLOOKUP($E1660,Maske!$I$19:$J$23,2,FALSE)),"06")))))))</f>
        <v>00</v>
      </c>
      <c r="B1660" s="369">
        <v>64107</v>
      </c>
      <c r="C1660" s="370" t="s">
        <v>1272</v>
      </c>
      <c r="D1660" s="371" t="str">
        <f t="shared" si="50"/>
        <v>2067</v>
      </c>
      <c r="E1660" s="371" t="str">
        <f t="shared" si="51"/>
        <v>11</v>
      </c>
      <c r="F1660" s="372" t="s">
        <v>1091</v>
      </c>
      <c r="G1660" s="368"/>
      <c r="H1660" s="368">
        <v>13</v>
      </c>
      <c r="I1660" s="368">
        <v>4.5999999999999996</v>
      </c>
      <c r="J1660" s="373">
        <v>11.6</v>
      </c>
      <c r="K1660" s="368">
        <v>3.9</v>
      </c>
      <c r="L1660" s="368" t="s">
        <v>136</v>
      </c>
      <c r="M1660" s="368"/>
      <c r="O1660" s="454"/>
    </row>
    <row r="1661" spans="1:15" ht="12" customHeight="1" x14ac:dyDescent="0.2">
      <c r="A1661" s="368" t="str">
        <f>IF(OR(E1661="00",E1661=""),"",IF(OR(C1661="3011.10",C1661="3012.10",C1661="3013.10"),"05",IF(OR(C1661="3008.10",C1661="3008.11"),"00",IF(C1661="3003.10","07",IF(OR(G1661="DBFH",G1661="DBFH - BG"),"10",IF(G1661="Hochschule Dual","25",IF(ISERROR(FIND("BGJ",F1661)),IF(B1661&gt;=99500,VLOOKUP(B1661,Maske!$I$23:$J$79,2,FALSE),VLOOKUP($E1661,Maske!$I$19:$J$23,2,FALSE)),"06")))))))</f>
        <v>00</v>
      </c>
      <c r="B1661" s="369">
        <v>64107</v>
      </c>
      <c r="C1661" s="370" t="s">
        <v>1410</v>
      </c>
      <c r="D1661" s="371" t="str">
        <f t="shared" si="50"/>
        <v>2067</v>
      </c>
      <c r="E1661" s="371" t="str">
        <f t="shared" si="51"/>
        <v>12</v>
      </c>
      <c r="F1661" s="372" t="s">
        <v>1091</v>
      </c>
      <c r="G1661" s="368"/>
      <c r="H1661" s="368">
        <v>9</v>
      </c>
      <c r="I1661" s="368">
        <v>3.2</v>
      </c>
      <c r="J1661" s="373">
        <v>11.6</v>
      </c>
      <c r="K1661" s="368">
        <v>3.9</v>
      </c>
      <c r="L1661" s="368" t="s">
        <v>136</v>
      </c>
      <c r="M1661" s="368"/>
      <c r="O1661" s="454"/>
    </row>
    <row r="1662" spans="1:15" ht="12" customHeight="1" x14ac:dyDescent="0.2">
      <c r="A1662" s="368" t="str">
        <f>IF(OR(E1662="00",E1662=""),"",IF(OR(C1662="3011.10",C1662="3012.10",C1662="3013.10"),"05",IF(OR(C1662="3008.10",C1662="3008.11"),"00",IF(C1662="3003.10","07",IF(OR(G1662="DBFH",G1662="DBFH - BG"),"10",IF(G1662="Hochschule Dual","25",IF(ISERROR(FIND("BGJ",F1662)),IF(B1662&gt;=99500,VLOOKUP(B1662,Maske!$I$23:$J$79,2,FALSE),VLOOKUP($E1662,Maske!$I$19:$J$23,2,FALSE)),"06")))))))</f>
        <v>00</v>
      </c>
      <c r="B1662" s="369">
        <v>64107</v>
      </c>
      <c r="C1662" s="370" t="s">
        <v>508</v>
      </c>
      <c r="D1662" s="371" t="str">
        <f t="shared" si="50"/>
        <v>2067</v>
      </c>
      <c r="E1662" s="371" t="str">
        <f t="shared" si="51"/>
        <v>13</v>
      </c>
      <c r="F1662" s="372" t="s">
        <v>1091</v>
      </c>
      <c r="G1662" s="368"/>
      <c r="H1662" s="368">
        <v>2.4</v>
      </c>
      <c r="I1662" s="368">
        <v>1</v>
      </c>
      <c r="J1662" s="373">
        <v>2.1</v>
      </c>
      <c r="K1662" s="368">
        <v>0.8</v>
      </c>
      <c r="L1662" s="368" t="s">
        <v>136</v>
      </c>
      <c r="M1662" s="376"/>
      <c r="O1662" s="454"/>
    </row>
    <row r="1663" spans="1:15" ht="12" customHeight="1" x14ac:dyDescent="0.2">
      <c r="A1663" s="368" t="str">
        <f>IF(OR(E1663="00",E1663=""),"",IF(OR(C1663="3011.10",C1663="3012.10",C1663="3013.10"),"05",IF(OR(C1663="3008.10",C1663="3008.11"),"00",IF(C1663="3003.10","07",IF(OR(G1663="DBFH",G1663="DBFH - BG"),"10",IF(G1663="Hochschule Dual","25",IF(ISERROR(FIND("BGJ",F1663)),IF(B1663&gt;=99500,VLOOKUP(B1663,Maske!$I$23:$J$79,2,FALSE),VLOOKUP($E1663,Maske!$I$19:$J$23,2,FALSE)),"06")))))))</f>
        <v>00</v>
      </c>
      <c r="B1663" s="369">
        <v>64108</v>
      </c>
      <c r="C1663" s="370" t="s">
        <v>1273</v>
      </c>
      <c r="D1663" s="371" t="str">
        <f t="shared" si="50"/>
        <v>2068</v>
      </c>
      <c r="E1663" s="371" t="str">
        <f t="shared" si="51"/>
        <v>11</v>
      </c>
      <c r="F1663" s="372" t="s">
        <v>1089</v>
      </c>
      <c r="G1663" s="368"/>
      <c r="H1663" s="368">
        <v>13</v>
      </c>
      <c r="I1663" s="368">
        <v>4.5999999999999996</v>
      </c>
      <c r="J1663" s="373">
        <v>11.6</v>
      </c>
      <c r="K1663" s="368">
        <v>3.9</v>
      </c>
      <c r="L1663" s="368" t="s">
        <v>136</v>
      </c>
      <c r="M1663" s="368"/>
      <c r="O1663" s="454"/>
    </row>
    <row r="1664" spans="1:15" ht="12" customHeight="1" x14ac:dyDescent="0.2">
      <c r="A1664" s="368" t="str">
        <f>IF(OR(E1664="00",E1664=""),"",IF(OR(C1664="3011.10",C1664="3012.10",C1664="3013.10"),"05",IF(OR(C1664="3008.10",C1664="3008.11"),"00",IF(C1664="3003.10","07",IF(OR(G1664="DBFH",G1664="DBFH - BG"),"10",IF(G1664="Hochschule Dual","25",IF(ISERROR(FIND("BGJ",F1664)),IF(B1664&gt;=99500,VLOOKUP(B1664,Maske!$I$23:$J$79,2,FALSE),VLOOKUP($E1664,Maske!$I$19:$J$23,2,FALSE)),"06")))))))</f>
        <v>00</v>
      </c>
      <c r="B1664" s="369">
        <v>64108</v>
      </c>
      <c r="C1664" s="370" t="s">
        <v>1411</v>
      </c>
      <c r="D1664" s="371" t="str">
        <f t="shared" si="50"/>
        <v>2068</v>
      </c>
      <c r="E1664" s="371" t="str">
        <f t="shared" si="51"/>
        <v>12</v>
      </c>
      <c r="F1664" s="372" t="s">
        <v>1089</v>
      </c>
      <c r="G1664" s="368"/>
      <c r="H1664" s="368">
        <v>9</v>
      </c>
      <c r="I1664" s="368">
        <v>3.2</v>
      </c>
      <c r="J1664" s="373">
        <v>11.6</v>
      </c>
      <c r="K1664" s="368">
        <v>3.9</v>
      </c>
      <c r="L1664" s="368" t="s">
        <v>136</v>
      </c>
      <c r="M1664" s="368"/>
      <c r="O1664" s="454"/>
    </row>
    <row r="1665" spans="1:15" ht="12" customHeight="1" x14ac:dyDescent="0.2">
      <c r="A1665" s="368" t="str">
        <f>IF(OR(E1665="00",E1665=""),"",IF(OR(C1665="3011.10",C1665="3012.10",C1665="3013.10"),"05",IF(OR(C1665="3008.10",C1665="3008.11"),"00",IF(C1665="3003.10","07",IF(OR(G1665="DBFH",G1665="DBFH - BG"),"10",IF(G1665="Hochschule Dual","25",IF(ISERROR(FIND("BGJ",F1665)),IF(B1665&gt;=99500,VLOOKUP(B1665,Maske!$I$23:$J$79,2,FALSE),VLOOKUP($E1665,Maske!$I$19:$J$23,2,FALSE)),"06")))))))</f>
        <v>00</v>
      </c>
      <c r="B1665" s="369">
        <v>64108</v>
      </c>
      <c r="C1665" s="370" t="s">
        <v>509</v>
      </c>
      <c r="D1665" s="371" t="str">
        <f t="shared" si="50"/>
        <v>2068</v>
      </c>
      <c r="E1665" s="371" t="str">
        <f t="shared" si="51"/>
        <v>13</v>
      </c>
      <c r="F1665" s="372" t="s">
        <v>1089</v>
      </c>
      <c r="G1665" s="368"/>
      <c r="H1665" s="368">
        <v>2.4</v>
      </c>
      <c r="I1665" s="368">
        <v>1</v>
      </c>
      <c r="J1665" s="373">
        <v>2.1</v>
      </c>
      <c r="K1665" s="368">
        <v>0.8</v>
      </c>
      <c r="L1665" s="368" t="s">
        <v>136</v>
      </c>
      <c r="M1665" s="376"/>
      <c r="O1665" s="454"/>
    </row>
    <row r="1666" spans="1:15" ht="12" customHeight="1" x14ac:dyDescent="0.2">
      <c r="A1666" s="368" t="str">
        <f>IF(OR(E1666="00",E1666=""),"",IF(OR(C1666="3011.10",C1666="3012.10",C1666="3013.10"),"05",IF(OR(C1666="3008.10",C1666="3008.11"),"00",IF(C1666="3003.10","07",IF(OR(G1666="DBFH",G1666="DBFH - BG"),"10",IF(G1666="Hochschule Dual","25",IF(ISERROR(FIND("BGJ",F1666)),IF(B1666&gt;=99500,VLOOKUP(B1666,Maske!$I$23:$J$79,2,FALSE),VLOOKUP($E1666,Maske!$I$19:$J$23,2,FALSE)),"06")))))))</f>
        <v>00</v>
      </c>
      <c r="B1666" s="369">
        <v>83541</v>
      </c>
      <c r="C1666" s="370" t="s">
        <v>262</v>
      </c>
      <c r="D1666" s="371" t="str">
        <f t="shared" ref="D1666:D1729" si="52">LEFT(C1666,4)</f>
        <v>2070</v>
      </c>
      <c r="E1666" s="371" t="str">
        <f t="shared" ref="E1666:E1729" si="53">MID(C1666,6,2)</f>
        <v>10</v>
      </c>
      <c r="F1666" s="372" t="s">
        <v>263</v>
      </c>
      <c r="G1666" s="368"/>
      <c r="H1666" s="368"/>
      <c r="I1666" s="368"/>
      <c r="J1666" s="368">
        <v>12.7</v>
      </c>
      <c r="K1666" s="368">
        <v>16.399999999999999</v>
      </c>
      <c r="L1666" s="368" t="s">
        <v>136</v>
      </c>
      <c r="M1666" s="368" t="s">
        <v>22</v>
      </c>
      <c r="O1666" s="454"/>
    </row>
    <row r="1667" spans="1:15" ht="12" customHeight="1" x14ac:dyDescent="0.2">
      <c r="A1667" s="368" t="str">
        <f>IF(OR(E1667="00",E1667=""),"",IF(OR(C1667="3011.10",C1667="3012.10",C1667="3013.10"),"05",IF(OR(C1667="3008.10",C1667="3008.11"),"00",IF(C1667="3003.10","07",IF(OR(G1667="DBFH",G1667="DBFH - BG"),"10",IF(G1667="Hochschule Dual","25",IF(ISERROR(FIND("BGJ",F1667)),IF(B1667&gt;=99500,VLOOKUP(B1667,Maske!$I$23:$J$79,2,FALSE),VLOOKUP($E1667,Maske!$I$19:$J$23,2,FALSE)),"06")))))))</f>
        <v>00</v>
      </c>
      <c r="B1667" s="369">
        <v>83541</v>
      </c>
      <c r="C1667" s="370" t="s">
        <v>308</v>
      </c>
      <c r="D1667" s="371" t="str">
        <f t="shared" si="52"/>
        <v>2070</v>
      </c>
      <c r="E1667" s="371" t="str">
        <f t="shared" si="53"/>
        <v>11</v>
      </c>
      <c r="F1667" s="372" t="s">
        <v>263</v>
      </c>
      <c r="G1667" s="368"/>
      <c r="H1667" s="368"/>
      <c r="I1667" s="368"/>
      <c r="J1667" s="368">
        <v>10.5</v>
      </c>
      <c r="K1667" s="368">
        <v>13.5</v>
      </c>
      <c r="L1667" s="368" t="s">
        <v>136</v>
      </c>
      <c r="M1667" s="368" t="s">
        <v>22</v>
      </c>
      <c r="O1667" s="454"/>
    </row>
    <row r="1668" spans="1:15" ht="12" customHeight="1" x14ac:dyDescent="0.2">
      <c r="A1668" s="368" t="str">
        <f>IF(OR(E1668="00",E1668=""),"",IF(OR(C1668="3011.10",C1668="3012.10",C1668="3013.10"),"05",IF(OR(C1668="3008.10",C1668="3008.11"),"00",IF(C1668="3003.10","07",IF(OR(G1668="DBFH",G1668="DBFH - BG"),"10",IF(G1668="Hochschule Dual","25",IF(ISERROR(FIND("BGJ",F1668)),IF(B1668&gt;=99500,VLOOKUP(B1668,Maske!$I$23:$J$79,2,FALSE),VLOOKUP($E1668,Maske!$I$19:$J$23,2,FALSE)),"06")))))))</f>
        <v>00</v>
      </c>
      <c r="B1668" s="369">
        <v>83541</v>
      </c>
      <c r="C1668" s="370" t="s">
        <v>341</v>
      </c>
      <c r="D1668" s="371" t="str">
        <f t="shared" si="52"/>
        <v>2070</v>
      </c>
      <c r="E1668" s="371" t="str">
        <f t="shared" si="53"/>
        <v>12</v>
      </c>
      <c r="F1668" s="372" t="s">
        <v>263</v>
      </c>
      <c r="G1668" s="368"/>
      <c r="H1668" s="368"/>
      <c r="I1668" s="368"/>
      <c r="J1668" s="368">
        <v>10.5</v>
      </c>
      <c r="K1668" s="368">
        <v>13.5</v>
      </c>
      <c r="L1668" s="368" t="s">
        <v>136</v>
      </c>
      <c r="M1668" s="368" t="s">
        <v>22</v>
      </c>
      <c r="O1668" s="454"/>
    </row>
    <row r="1669" spans="1:15" ht="12" customHeight="1" x14ac:dyDescent="0.2">
      <c r="A1669" s="368" t="str">
        <f>IF(OR(E1669="00",E1669=""),"",IF(OR(C1669="3011.10",C1669="3012.10",C1669="3013.10"),"05",IF(OR(C1669="3008.10",C1669="3008.11"),"00",IF(C1669="3003.10","07",IF(OR(G1669="DBFH",G1669="DBFH - BG"),"10",IF(G1669="Hochschule Dual","25",IF(ISERROR(FIND("BGJ",F1669)),IF(B1669&gt;=99500,VLOOKUP(B1669,Maske!$I$23:$J$79,2,FALSE),VLOOKUP($E1669,Maske!$I$19:$J$23,2,FALSE)),"06")))))))</f>
        <v>00</v>
      </c>
      <c r="B1669" s="369">
        <v>83542</v>
      </c>
      <c r="C1669" s="370" t="s">
        <v>264</v>
      </c>
      <c r="D1669" s="371" t="str">
        <f t="shared" si="52"/>
        <v>2071</v>
      </c>
      <c r="E1669" s="371" t="str">
        <f t="shared" si="53"/>
        <v>10</v>
      </c>
      <c r="F1669" s="372" t="s">
        <v>265</v>
      </c>
      <c r="G1669" s="368"/>
      <c r="H1669" s="368"/>
      <c r="I1669" s="368"/>
      <c r="J1669" s="368">
        <v>12.7</v>
      </c>
      <c r="K1669" s="368">
        <v>16.399999999999999</v>
      </c>
      <c r="L1669" s="368" t="s">
        <v>136</v>
      </c>
      <c r="M1669" s="368" t="s">
        <v>22</v>
      </c>
      <c r="O1669" s="454"/>
    </row>
    <row r="1670" spans="1:15" ht="12" customHeight="1" x14ac:dyDescent="0.2">
      <c r="A1670" s="368" t="str">
        <f>IF(OR(E1670="00",E1670=""),"",IF(OR(C1670="3011.10",C1670="3012.10",C1670="3013.10"),"05",IF(OR(C1670="3008.10",C1670="3008.11"),"00",IF(C1670="3003.10","07",IF(OR(G1670="DBFH",G1670="DBFH - BG"),"10",IF(G1670="Hochschule Dual","25",IF(ISERROR(FIND("BGJ",F1670)),IF(B1670&gt;=99500,VLOOKUP(B1670,Maske!$I$23:$J$79,2,FALSE),VLOOKUP($E1670,Maske!$I$19:$J$23,2,FALSE)),"06")))))))</f>
        <v>00</v>
      </c>
      <c r="B1670" s="369">
        <v>83542</v>
      </c>
      <c r="C1670" s="370" t="s">
        <v>309</v>
      </c>
      <c r="D1670" s="371" t="str">
        <f t="shared" si="52"/>
        <v>2071</v>
      </c>
      <c r="E1670" s="371" t="str">
        <f t="shared" si="53"/>
        <v>11</v>
      </c>
      <c r="F1670" s="372" t="s">
        <v>265</v>
      </c>
      <c r="G1670" s="368"/>
      <c r="H1670" s="368"/>
      <c r="I1670" s="368"/>
      <c r="J1670" s="368">
        <v>10.5</v>
      </c>
      <c r="K1670" s="368">
        <v>13.5</v>
      </c>
      <c r="L1670" s="368" t="s">
        <v>136</v>
      </c>
      <c r="M1670" s="368" t="s">
        <v>22</v>
      </c>
      <c r="O1670" s="454"/>
    </row>
    <row r="1671" spans="1:15" ht="12" customHeight="1" x14ac:dyDescent="0.2">
      <c r="A1671" s="368" t="str">
        <f>IF(OR(E1671="00",E1671=""),"",IF(OR(C1671="3011.10",C1671="3012.10",C1671="3013.10"),"05",IF(OR(C1671="3008.10",C1671="3008.11"),"00",IF(C1671="3003.10","07",IF(OR(G1671="DBFH",G1671="DBFH - BG"),"10",IF(G1671="Hochschule Dual","25",IF(ISERROR(FIND("BGJ",F1671)),IF(B1671&gt;=99500,VLOOKUP(B1671,Maske!$I$23:$J$79,2,FALSE),VLOOKUP($E1671,Maske!$I$19:$J$23,2,FALSE)),"06")))))))</f>
        <v>00</v>
      </c>
      <c r="B1671" s="369">
        <v>83542</v>
      </c>
      <c r="C1671" s="370" t="s">
        <v>342</v>
      </c>
      <c r="D1671" s="371" t="str">
        <f t="shared" si="52"/>
        <v>2071</v>
      </c>
      <c r="E1671" s="371" t="str">
        <f t="shared" si="53"/>
        <v>12</v>
      </c>
      <c r="F1671" s="372" t="s">
        <v>265</v>
      </c>
      <c r="G1671" s="368"/>
      <c r="H1671" s="368"/>
      <c r="I1671" s="368"/>
      <c r="J1671" s="368">
        <v>10.5</v>
      </c>
      <c r="K1671" s="368">
        <v>13.5</v>
      </c>
      <c r="L1671" s="368" t="s">
        <v>136</v>
      </c>
      <c r="M1671" s="368" t="s">
        <v>22</v>
      </c>
      <c r="N1671" s="449"/>
      <c r="O1671" s="454"/>
    </row>
    <row r="1672" spans="1:15" ht="12" customHeight="1" x14ac:dyDescent="0.2">
      <c r="A1672" s="368" t="str">
        <f>IF(OR(E1672="00",E1672=""),"",IF(OR(C1672="3011.10",C1672="3012.10",C1672="3013.10"),"05",IF(OR(C1672="3008.10",C1672="3008.11"),"00",IF(C1672="3003.10","07",IF(OR(G1672="DBFH",G1672="DBFH - BG"),"10",IF(G1672="Hochschule Dual","25",IF(ISERROR(FIND("BGJ",F1672)),IF(B1672&gt;=99500,VLOOKUP(B1672,Maske!$I$23:$J$79,2,FALSE),VLOOKUP($E1672,Maske!$I$19:$J$23,2,FALSE)),"06")))))))</f>
        <v>25</v>
      </c>
      <c r="B1672" s="369">
        <v>61102</v>
      </c>
      <c r="C1672" s="370" t="s">
        <v>510</v>
      </c>
      <c r="D1672" s="371" t="str">
        <f t="shared" si="52"/>
        <v>2075</v>
      </c>
      <c r="E1672" s="371" t="str">
        <f t="shared" si="53"/>
        <v>10</v>
      </c>
      <c r="F1672" s="372" t="s">
        <v>1087</v>
      </c>
      <c r="G1672" s="368" t="s">
        <v>1222</v>
      </c>
      <c r="H1672" s="368"/>
      <c r="I1672" s="368"/>
      <c r="J1672" s="373">
        <v>15.8</v>
      </c>
      <c r="K1672" s="368">
        <v>5.3</v>
      </c>
      <c r="L1672" s="368" t="s">
        <v>136</v>
      </c>
      <c r="M1672" s="368"/>
      <c r="N1672" s="368" t="s">
        <v>1818</v>
      </c>
      <c r="O1672" s="454"/>
    </row>
    <row r="1673" spans="1:15" ht="12" customHeight="1" x14ac:dyDescent="0.2">
      <c r="A1673" s="368" t="str">
        <f>IF(OR(E1673="00",E1673=""),"",IF(OR(C1673="3011.10",C1673="3012.10",C1673="3013.10"),"05",IF(OR(C1673="3008.10",C1673="3008.11"),"00",IF(C1673="3003.10","07",IF(OR(G1673="DBFH",G1673="DBFH - BG"),"10",IF(G1673="Hochschule Dual","25",IF(ISERROR(FIND("BGJ",F1673)),IF(B1673&gt;=99500,VLOOKUP(B1673,Maske!$I$23:$J$79,2,FALSE),VLOOKUP($E1673,Maske!$I$19:$J$23,2,FALSE)),"06")))))))</f>
        <v>25</v>
      </c>
      <c r="B1673" s="369">
        <v>61102</v>
      </c>
      <c r="C1673" s="370" t="s">
        <v>511</v>
      </c>
      <c r="D1673" s="371" t="str">
        <f t="shared" si="52"/>
        <v>2075</v>
      </c>
      <c r="E1673" s="371" t="str">
        <f t="shared" si="53"/>
        <v>11</v>
      </c>
      <c r="F1673" s="372" t="s">
        <v>1087</v>
      </c>
      <c r="G1673" s="368" t="s">
        <v>1222</v>
      </c>
      <c r="H1673" s="368"/>
      <c r="I1673" s="368"/>
      <c r="J1673" s="373">
        <v>3.4</v>
      </c>
      <c r="K1673" s="368">
        <v>1.1000000000000001</v>
      </c>
      <c r="L1673" s="368" t="s">
        <v>136</v>
      </c>
      <c r="M1673" s="368"/>
      <c r="N1673" s="368" t="s">
        <v>1818</v>
      </c>
      <c r="O1673" s="454"/>
    </row>
    <row r="1674" spans="1:15" ht="12" customHeight="1" x14ac:dyDescent="0.2">
      <c r="A1674" s="368" t="str">
        <f>IF(OR(E1674="00",E1674=""),"",IF(OR(C1674="3011.10",C1674="3012.10",C1674="3013.10"),"05",IF(OR(C1674="3008.10",C1674="3008.11"),"00",IF(C1674="3003.10","07",IF(OR(G1674="DBFH",G1674="DBFH - BG"),"10",IF(G1674="Hochschule Dual","25",IF(ISERROR(FIND("BGJ",F1674)),IF(B1674&gt;=99500,VLOOKUP(B1674,Maske!$I$23:$J$79,2,FALSE),VLOOKUP($E1674,Maske!$I$19:$J$23,2,FALSE)),"06")))))))</f>
        <v>25</v>
      </c>
      <c r="B1674" s="369">
        <v>61102</v>
      </c>
      <c r="C1674" s="370" t="s">
        <v>512</v>
      </c>
      <c r="D1674" s="371" t="str">
        <f t="shared" si="52"/>
        <v>2075</v>
      </c>
      <c r="E1674" s="371" t="str">
        <f t="shared" si="53"/>
        <v>12</v>
      </c>
      <c r="F1674" s="372" t="s">
        <v>1087</v>
      </c>
      <c r="G1674" s="368" t="s">
        <v>1222</v>
      </c>
      <c r="H1674" s="368"/>
      <c r="I1674" s="368"/>
      <c r="J1674" s="373">
        <v>4.3</v>
      </c>
      <c r="K1674" s="368">
        <v>1.4</v>
      </c>
      <c r="L1674" s="368" t="s">
        <v>136</v>
      </c>
      <c r="M1674" s="368"/>
      <c r="N1674" s="368" t="s">
        <v>1818</v>
      </c>
      <c r="O1674" s="454"/>
    </row>
    <row r="1675" spans="1:15" ht="12" customHeight="1" x14ac:dyDescent="0.2">
      <c r="A1675" s="368" t="str">
        <f>IF(OR(E1675="00",E1675=""),"",IF(OR(C1675="3011.10",C1675="3012.10",C1675="3013.10"),"05",IF(OR(C1675="3008.10",C1675="3008.11"),"00",IF(C1675="3003.10","07",IF(OR(G1675="DBFH",G1675="DBFH - BG"),"10",IF(G1675="Hochschule Dual","25",IF(ISERROR(FIND("BGJ",F1675)),IF(B1675&gt;=99500,VLOOKUP(B1675,Maske!$I$23:$J$79,2,FALSE),VLOOKUP($E1675,Maske!$I$19:$J$23,2,FALSE)),"06")))))))</f>
        <v>25</v>
      </c>
      <c r="B1675" s="369">
        <v>61102</v>
      </c>
      <c r="C1675" s="370" t="s">
        <v>1883</v>
      </c>
      <c r="D1675" s="371" t="str">
        <f t="shared" si="52"/>
        <v>2075</v>
      </c>
      <c r="E1675" s="371" t="str">
        <f t="shared" si="53"/>
        <v>13</v>
      </c>
      <c r="F1675" s="372" t="s">
        <v>1087</v>
      </c>
      <c r="G1675" s="368" t="s">
        <v>1222</v>
      </c>
      <c r="H1675" s="368"/>
      <c r="I1675" s="368"/>
      <c r="J1675" s="373">
        <v>3.1</v>
      </c>
      <c r="K1675" s="368">
        <v>0</v>
      </c>
      <c r="L1675" s="368" t="s">
        <v>136</v>
      </c>
      <c r="M1675" s="368"/>
      <c r="N1675" s="368" t="s">
        <v>1818</v>
      </c>
      <c r="O1675" s="454"/>
    </row>
    <row r="1676" spans="1:15" x14ac:dyDescent="0.2">
      <c r="A1676" s="368" t="str">
        <f>IF(OR(E1676="00",E1676=""),"",IF(OR(C1676="3011.10",C1676="3012.10",C1676="3013.10"),"05",IF(OR(C1676="3008.10",C1676="3008.11"),"00",IF(C1676="3003.10","07",IF(OR(G1676="DBFH",G1676="DBFH - BG"),"10",IF(G1676="Hochschule Dual","25",IF(ISERROR(FIND("BGJ",F1676)),IF(B1676&gt;=99500,VLOOKUP(B1676,Maske!$I$23:$J$79,2,FALSE),VLOOKUP($E1676,Maske!$I$19:$J$23,2,FALSE)),"06")))))))</f>
        <v>25</v>
      </c>
      <c r="B1676" s="369">
        <v>61103</v>
      </c>
      <c r="C1676" s="370" t="s">
        <v>510</v>
      </c>
      <c r="D1676" s="371" t="str">
        <f t="shared" si="52"/>
        <v>2075</v>
      </c>
      <c r="E1676" s="371" t="str">
        <f t="shared" si="53"/>
        <v>10</v>
      </c>
      <c r="F1676" s="372" t="s">
        <v>1088</v>
      </c>
      <c r="G1676" s="368" t="s">
        <v>1222</v>
      </c>
      <c r="H1676" s="368"/>
      <c r="I1676" s="368"/>
      <c r="J1676" s="373">
        <v>15.8</v>
      </c>
      <c r="K1676" s="368">
        <v>5.3</v>
      </c>
      <c r="L1676" s="368" t="s">
        <v>136</v>
      </c>
      <c r="M1676" s="368"/>
      <c r="N1676" s="368" t="s">
        <v>1818</v>
      </c>
      <c r="O1676" s="454"/>
    </row>
    <row r="1677" spans="1:15" x14ac:dyDescent="0.2">
      <c r="A1677" s="368" t="str">
        <f>IF(OR(E1677="00",E1677=""),"",IF(OR(C1677="3011.10",C1677="3012.10",C1677="3013.10"),"05",IF(OR(C1677="3008.10",C1677="3008.11"),"00",IF(C1677="3003.10","07",IF(OR(G1677="DBFH",G1677="DBFH - BG"),"10",IF(G1677="Hochschule Dual","25",IF(ISERROR(FIND("BGJ",F1677)),IF(B1677&gt;=99500,VLOOKUP(B1677,Maske!$I$23:$J$79,2,FALSE),VLOOKUP($E1677,Maske!$I$19:$J$23,2,FALSE)),"06")))))))</f>
        <v>25</v>
      </c>
      <c r="B1677" s="369">
        <v>61103</v>
      </c>
      <c r="C1677" s="370" t="s">
        <v>511</v>
      </c>
      <c r="D1677" s="371" t="str">
        <f t="shared" si="52"/>
        <v>2075</v>
      </c>
      <c r="E1677" s="371" t="str">
        <f t="shared" si="53"/>
        <v>11</v>
      </c>
      <c r="F1677" s="372" t="s">
        <v>1088</v>
      </c>
      <c r="G1677" s="368" t="s">
        <v>1222</v>
      </c>
      <c r="H1677" s="368"/>
      <c r="I1677" s="368"/>
      <c r="J1677" s="373">
        <v>3.4</v>
      </c>
      <c r="K1677" s="368">
        <v>1.1000000000000001</v>
      </c>
      <c r="L1677" s="368" t="s">
        <v>136</v>
      </c>
      <c r="M1677" s="368"/>
      <c r="N1677" s="368" t="s">
        <v>1818</v>
      </c>
      <c r="O1677" s="454"/>
    </row>
    <row r="1678" spans="1:15" x14ac:dyDescent="0.2">
      <c r="A1678" s="368" t="str">
        <f>IF(OR(E1678="00",E1678=""),"",IF(OR(C1678="3011.10",C1678="3012.10",C1678="3013.10"),"05",IF(OR(C1678="3008.10",C1678="3008.11"),"00",IF(C1678="3003.10","07",IF(OR(G1678="DBFH",G1678="DBFH - BG"),"10",IF(G1678="Hochschule Dual","25",IF(ISERROR(FIND("BGJ",F1678)),IF(B1678&gt;=99500,VLOOKUP(B1678,Maske!$I$23:$J$79,2,FALSE),VLOOKUP($E1678,Maske!$I$19:$J$23,2,FALSE)),"06")))))))</f>
        <v>25</v>
      </c>
      <c r="B1678" s="369">
        <v>61103</v>
      </c>
      <c r="C1678" s="370" t="s">
        <v>512</v>
      </c>
      <c r="D1678" s="371" t="str">
        <f t="shared" si="52"/>
        <v>2075</v>
      </c>
      <c r="E1678" s="371" t="str">
        <f t="shared" si="53"/>
        <v>12</v>
      </c>
      <c r="F1678" s="372" t="s">
        <v>1088</v>
      </c>
      <c r="G1678" s="368" t="s">
        <v>1222</v>
      </c>
      <c r="H1678" s="368"/>
      <c r="I1678" s="368"/>
      <c r="J1678" s="373">
        <v>4.3</v>
      </c>
      <c r="K1678" s="368">
        <v>1.4</v>
      </c>
      <c r="L1678" s="368" t="s">
        <v>136</v>
      </c>
      <c r="M1678" s="368"/>
      <c r="N1678" s="368" t="s">
        <v>1818</v>
      </c>
      <c r="O1678" s="454"/>
    </row>
    <row r="1679" spans="1:15" ht="12" customHeight="1" x14ac:dyDescent="0.2">
      <c r="A1679" s="368" t="str">
        <f>IF(OR(E1679="00",E1679=""),"",IF(OR(C1679="3011.10",C1679="3012.10",C1679="3013.10"),"05",IF(OR(C1679="3008.10",C1679="3008.11"),"00",IF(C1679="3003.10","07",IF(OR(G1679="DBFH",G1679="DBFH - BG"),"10",IF(G1679="Hochschule Dual","25",IF(ISERROR(FIND("BGJ",F1679)),IF(B1679&gt;=99500,VLOOKUP(B1679,Maske!$I$23:$J$79,2,FALSE),VLOOKUP($E1679,Maske!$I$19:$J$23,2,FALSE)),"06")))))))</f>
        <v>25</v>
      </c>
      <c r="B1679" s="369">
        <v>61103</v>
      </c>
      <c r="C1679" s="370" t="s">
        <v>1883</v>
      </c>
      <c r="D1679" s="371" t="str">
        <f t="shared" si="52"/>
        <v>2075</v>
      </c>
      <c r="E1679" s="371" t="str">
        <f t="shared" si="53"/>
        <v>13</v>
      </c>
      <c r="F1679" s="372" t="s">
        <v>1088</v>
      </c>
      <c r="G1679" s="368" t="s">
        <v>1222</v>
      </c>
      <c r="H1679" s="368"/>
      <c r="I1679" s="368"/>
      <c r="J1679" s="373">
        <v>3.1</v>
      </c>
      <c r="K1679" s="368">
        <v>0</v>
      </c>
      <c r="L1679" s="368" t="s">
        <v>136</v>
      </c>
      <c r="M1679" s="368"/>
      <c r="N1679" s="368" t="s">
        <v>1818</v>
      </c>
      <c r="O1679" s="454"/>
    </row>
    <row r="1680" spans="1:15" x14ac:dyDescent="0.2">
      <c r="A1680" s="55" t="str">
        <f>IF(OR(E1680="00",E1680=""),"",IF(OR(C1680="3011.10",C1680="3012.10",C1680="3013.10"),"05",IF(OR(C1680="3008.10",C1680="3008.11"),"00",IF(C1680="3003.10","07",IF(OR(G1680="DBFH",G1680="DBFH - BG"),"10",IF(G1680="Hochschule Dual","25",IF(ISERROR(FIND("BGJ",F1680)),IF(B1680&gt;=99500,VLOOKUP(B1680,Maske!$I$23:$J$79,2,FALSE),VLOOKUP($E1680,Maske!$I$19:$J$23,2,FALSE)),"06")))))))</f>
        <v>00</v>
      </c>
      <c r="B1680" s="36">
        <v>5301</v>
      </c>
      <c r="C1680" s="52" t="s">
        <v>2264</v>
      </c>
      <c r="D1680" s="53" t="str">
        <f t="shared" si="52"/>
        <v>2078</v>
      </c>
      <c r="E1680" s="53" t="str">
        <f t="shared" si="53"/>
        <v>10</v>
      </c>
      <c r="F1680" s="54" t="s">
        <v>267</v>
      </c>
      <c r="G1680" s="55"/>
      <c r="H1680" s="55">
        <v>20</v>
      </c>
      <c r="I1680" s="55">
        <v>5</v>
      </c>
      <c r="J1680" s="55"/>
      <c r="K1680" s="55"/>
      <c r="L1680" s="55" t="s">
        <v>136</v>
      </c>
      <c r="M1680" s="55"/>
      <c r="N1680" s="55" t="s">
        <v>2263</v>
      </c>
      <c r="O1680" s="454"/>
    </row>
    <row r="1681" spans="1:15" x14ac:dyDescent="0.2">
      <c r="A1681" s="55" t="str">
        <f>IF(OR(E1681="00",E1681=""),"",IF(OR(C1681="3011.10",C1681="3012.10",C1681="3013.10"),"05",IF(OR(C1681="3008.10",C1681="3008.11"),"00",IF(C1681="3003.10","07",IF(OR(G1681="DBFH",G1681="DBFH - BG"),"10",IF(G1681="Hochschule Dual","25",IF(ISERROR(FIND("BGJ",F1681)),IF(B1681&gt;=99500,VLOOKUP(B1681,Maske!$I$23:$J$79,2,FALSE),VLOOKUP($E1681,Maske!$I$19:$J$23,2,FALSE)),"06")))))))</f>
        <v>00</v>
      </c>
      <c r="B1681" s="36">
        <v>5301</v>
      </c>
      <c r="C1681" s="52" t="s">
        <v>2265</v>
      </c>
      <c r="D1681" s="53" t="str">
        <f t="shared" si="52"/>
        <v>2078</v>
      </c>
      <c r="E1681" s="53" t="str">
        <f t="shared" si="53"/>
        <v>11</v>
      </c>
      <c r="F1681" s="54" t="s">
        <v>267</v>
      </c>
      <c r="G1681" s="55"/>
      <c r="H1681" s="55">
        <v>5</v>
      </c>
      <c r="I1681" s="55">
        <v>1.2</v>
      </c>
      <c r="J1681" s="55"/>
      <c r="K1681" s="55"/>
      <c r="L1681" s="55" t="s">
        <v>136</v>
      </c>
      <c r="M1681" s="55"/>
      <c r="N1681" s="55" t="s">
        <v>2263</v>
      </c>
      <c r="O1681" s="454"/>
    </row>
    <row r="1682" spans="1:15" ht="12" customHeight="1" x14ac:dyDescent="0.2">
      <c r="A1682" s="55" t="str">
        <f>IF(OR(E1682="00",E1682=""),"",IF(OR(C1682="3011.10",C1682="3012.10",C1682="3013.10"),"05",IF(OR(C1682="3008.10",C1682="3008.11"),"00",IF(C1682="3003.10","07",IF(OR(G1682="DBFH",G1682="DBFH - BG"),"10",IF(G1682="Hochschule Dual","25",IF(ISERROR(FIND("BGJ",F1682)),IF(B1682&gt;=99500,VLOOKUP(B1682,Maske!$I$23:$J$79,2,FALSE),VLOOKUP($E1682,Maske!$I$19:$J$23,2,FALSE)),"06")))))))</f>
        <v>00</v>
      </c>
      <c r="B1682" s="36">
        <v>5301</v>
      </c>
      <c r="C1682" s="52" t="s">
        <v>2261</v>
      </c>
      <c r="D1682" s="53" t="str">
        <f t="shared" si="52"/>
        <v>2079</v>
      </c>
      <c r="E1682" s="53" t="str">
        <f t="shared" si="53"/>
        <v>10</v>
      </c>
      <c r="F1682" s="54" t="s">
        <v>267</v>
      </c>
      <c r="G1682" s="55" t="s">
        <v>2330</v>
      </c>
      <c r="H1682" s="55">
        <v>17</v>
      </c>
      <c r="I1682" s="55">
        <v>19</v>
      </c>
      <c r="J1682" s="55"/>
      <c r="K1682" s="55"/>
      <c r="L1682" s="55" t="s">
        <v>136</v>
      </c>
      <c r="M1682" s="55"/>
      <c r="N1682" s="55" t="s">
        <v>2266</v>
      </c>
      <c r="O1682" s="454"/>
    </row>
    <row r="1683" spans="1:15" x14ac:dyDescent="0.2">
      <c r="A1683" s="55" t="str">
        <f>IF(OR(E1683="00",E1683=""),"",IF(OR(C1683="3011.10",C1683="3012.10",C1683="3013.10"),"05",IF(OR(C1683="3008.10",C1683="3008.11"),"00",IF(C1683="3003.10","07",IF(OR(G1683="DBFH",G1683="DBFH - BG"),"10",IF(G1683="Hochschule Dual","25",IF(ISERROR(FIND("BGJ",F1683)),IF(B1683&gt;=99500,VLOOKUP(B1683,Maske!$I$23:$J$79,2,FALSE),VLOOKUP($E1683,Maske!$I$19:$J$23,2,FALSE)),"06")))))))</f>
        <v>00</v>
      </c>
      <c r="B1683" s="36">
        <v>5301</v>
      </c>
      <c r="C1683" s="52" t="s">
        <v>2262</v>
      </c>
      <c r="D1683" s="53" t="str">
        <f t="shared" si="52"/>
        <v>2079</v>
      </c>
      <c r="E1683" s="53" t="str">
        <f t="shared" si="53"/>
        <v>11</v>
      </c>
      <c r="F1683" s="54" t="s">
        <v>267</v>
      </c>
      <c r="G1683" s="55" t="s">
        <v>2330</v>
      </c>
      <c r="H1683" s="55">
        <v>9</v>
      </c>
      <c r="I1683" s="55">
        <v>4.7</v>
      </c>
      <c r="J1683" s="55"/>
      <c r="K1683" s="55"/>
      <c r="L1683" s="55" t="s">
        <v>136</v>
      </c>
      <c r="M1683" s="55"/>
      <c r="N1683" s="55" t="s">
        <v>2266</v>
      </c>
      <c r="O1683" s="454"/>
    </row>
    <row r="1684" spans="1:15" x14ac:dyDescent="0.2">
      <c r="A1684" s="368" t="str">
        <f>IF(OR(E1684="00",E1684=""),"",IF(OR(C1684="3011.10",C1684="3012.10",C1684="3013.10"),"05",IF(OR(C1684="3008.10",C1684="3008.11"),"00",IF(C1684="3003.10","07",IF(OR(G1684="DBFH",G1684="DBFH - BG"),"10",IF(G1684="Hochschule Dual","25",IF(ISERROR(FIND("BGJ",F1684)),IF(B1684&gt;=99500,VLOOKUP(B1684,Maske!$I$23:$J$79,2,FALSE),VLOOKUP($E1684,Maske!$I$19:$J$23,2,FALSE)),"06")))))))</f>
        <v>00</v>
      </c>
      <c r="B1684" s="444">
        <v>5301</v>
      </c>
      <c r="C1684" s="370" t="s">
        <v>266</v>
      </c>
      <c r="D1684" s="371" t="str">
        <f t="shared" si="52"/>
        <v>2080</v>
      </c>
      <c r="E1684" s="371" t="str">
        <f t="shared" si="53"/>
        <v>10</v>
      </c>
      <c r="F1684" s="372" t="s">
        <v>267</v>
      </c>
      <c r="G1684" s="368"/>
      <c r="H1684" s="368">
        <v>17</v>
      </c>
      <c r="I1684" s="368">
        <v>5</v>
      </c>
      <c r="J1684" s="368"/>
      <c r="K1684" s="368"/>
      <c r="L1684" s="368" t="s">
        <v>136</v>
      </c>
      <c r="M1684" s="368"/>
      <c r="O1684" s="454"/>
    </row>
    <row r="1685" spans="1:15" x14ac:dyDescent="0.2">
      <c r="A1685" s="368" t="str">
        <f>IF(OR(E1685="00",E1685=""),"",IF(OR(C1685="3011.10",C1685="3012.10",C1685="3013.10"),"05",IF(OR(C1685="3008.10",C1685="3008.11"),"00",IF(C1685="3003.10","07",IF(OR(G1685="DBFH",G1685="DBFH - BG"),"10",IF(G1685="Hochschule Dual","25",IF(ISERROR(FIND("BGJ",F1685)),IF(B1685&gt;=99500,VLOOKUP(B1685,Maske!$I$23:$J$79,2,FALSE),VLOOKUP($E1685,Maske!$I$19:$J$23,2,FALSE)),"06")))))))</f>
        <v>00</v>
      </c>
      <c r="B1685" s="444">
        <v>5301</v>
      </c>
      <c r="C1685" s="370" t="s">
        <v>310</v>
      </c>
      <c r="D1685" s="371" t="str">
        <f t="shared" si="52"/>
        <v>2080</v>
      </c>
      <c r="E1685" s="371" t="str">
        <f t="shared" si="53"/>
        <v>11</v>
      </c>
      <c r="F1685" s="372" t="s">
        <v>267</v>
      </c>
      <c r="G1685" s="368"/>
      <c r="H1685" s="368">
        <v>9</v>
      </c>
      <c r="I1685" s="368">
        <v>3</v>
      </c>
      <c r="J1685" s="368"/>
      <c r="K1685" s="368"/>
      <c r="L1685" s="368" t="s">
        <v>136</v>
      </c>
      <c r="M1685" s="368"/>
      <c r="O1685" s="454"/>
    </row>
    <row r="1686" spans="1:15" ht="12" customHeight="1" x14ac:dyDescent="0.2">
      <c r="A1686" s="368" t="str">
        <f>IF(OR(E1686="00",E1686=""),"",IF(OR(C1686="3011.10",C1686="3012.10",C1686="3013.10"),"05",IF(OR(C1686="3008.10",C1686="3008.11"),"00",IF(C1686="3003.10","07",IF(OR(G1686="DBFH",G1686="DBFH - BG"),"10",IF(G1686="Hochschule Dual","25",IF(ISERROR(FIND("BGJ",F1686)),IF(B1686&gt;=99500,VLOOKUP(B1686,Maske!$I$23:$J$79,2,FALSE),VLOOKUP($E1686,Maske!$I$19:$J$23,2,FALSE)),"06")))))))</f>
        <v>00</v>
      </c>
      <c r="B1686" s="444">
        <v>5301</v>
      </c>
      <c r="C1686" s="370" t="s">
        <v>343</v>
      </c>
      <c r="D1686" s="371" t="str">
        <f t="shared" si="52"/>
        <v>2080</v>
      </c>
      <c r="E1686" s="371" t="str">
        <f t="shared" si="53"/>
        <v>12</v>
      </c>
      <c r="F1686" s="372" t="s">
        <v>267</v>
      </c>
      <c r="G1686" s="368"/>
      <c r="H1686" s="368">
        <v>9</v>
      </c>
      <c r="I1686" s="368">
        <v>3</v>
      </c>
      <c r="J1686" s="368"/>
      <c r="K1686" s="368"/>
      <c r="L1686" s="368" t="s">
        <v>136</v>
      </c>
      <c r="M1686" s="376"/>
      <c r="O1686" s="454"/>
    </row>
    <row r="1687" spans="1:15" x14ac:dyDescent="0.2">
      <c r="A1687" s="368" t="str">
        <f>IF(OR(E1687="00",E1687=""),"",IF(OR(C1687="3011.10",C1687="3012.10",C1687="3013.10"),"05",IF(OR(C1687="3008.10",C1687="3008.11"),"00",IF(C1687="3003.10","07",IF(OR(G1687="DBFH",G1687="DBFH - BG"),"10",IF(G1687="Hochschule Dual","25",IF(ISERROR(FIND("BGJ",F1687)),IF(B1687&gt;=99500,VLOOKUP(B1687,Maske!$I$23:$J$79,2,FALSE),VLOOKUP($E1687,Maske!$I$19:$J$23,2,FALSE)),"06")))))))</f>
        <v>00</v>
      </c>
      <c r="B1687" s="369">
        <v>33231</v>
      </c>
      <c r="C1687" s="370" t="s">
        <v>268</v>
      </c>
      <c r="D1687" s="371" t="str">
        <f t="shared" si="52"/>
        <v>2081</v>
      </c>
      <c r="E1687" s="371" t="str">
        <f t="shared" si="53"/>
        <v>10</v>
      </c>
      <c r="F1687" s="372" t="s">
        <v>269</v>
      </c>
      <c r="G1687" s="368"/>
      <c r="H1687" s="368"/>
      <c r="I1687" s="368"/>
      <c r="J1687" s="373">
        <v>12.7</v>
      </c>
      <c r="K1687" s="368">
        <v>3</v>
      </c>
      <c r="L1687" s="368" t="s">
        <v>136</v>
      </c>
      <c r="M1687" s="368" t="s">
        <v>1070</v>
      </c>
      <c r="O1687" s="454"/>
    </row>
    <row r="1688" spans="1:15" ht="12" customHeight="1" x14ac:dyDescent="0.2">
      <c r="A1688" s="368" t="str">
        <f>IF(OR(E1688="00",E1688=""),"",IF(OR(C1688="3011.10",C1688="3012.10",C1688="3013.10"),"05",IF(OR(C1688="3008.10",C1688="3008.11"),"00",IF(C1688="3003.10","07",IF(OR(G1688="DBFH",G1688="DBFH - BG"),"10",IF(G1688="Hochschule Dual","25",IF(ISERROR(FIND("BGJ",F1688)),IF(B1688&gt;=99500,VLOOKUP(B1688,Maske!$I$23:$J$79,2,FALSE),VLOOKUP($E1688,Maske!$I$19:$J$23,2,FALSE)),"06")))))))</f>
        <v>00</v>
      </c>
      <c r="B1688" s="369">
        <v>33231</v>
      </c>
      <c r="C1688" s="370" t="s">
        <v>311</v>
      </c>
      <c r="D1688" s="371" t="str">
        <f t="shared" si="52"/>
        <v>2081</v>
      </c>
      <c r="E1688" s="371" t="str">
        <f t="shared" si="53"/>
        <v>11</v>
      </c>
      <c r="F1688" s="372" t="s">
        <v>269</v>
      </c>
      <c r="G1688" s="368"/>
      <c r="H1688" s="368"/>
      <c r="I1688" s="368"/>
      <c r="J1688" s="373">
        <v>12.7</v>
      </c>
      <c r="K1688" s="368">
        <v>3</v>
      </c>
      <c r="L1688" s="368" t="s">
        <v>136</v>
      </c>
      <c r="M1688" s="368" t="s">
        <v>1070</v>
      </c>
      <c r="O1688" s="454"/>
    </row>
    <row r="1689" spans="1:15" ht="12" customHeight="1" x14ac:dyDescent="0.2">
      <c r="A1689" s="368" t="str">
        <f>IF(OR(E1689="00",E1689=""),"",IF(OR(C1689="3011.10",C1689="3012.10",C1689="3013.10"),"05",IF(OR(C1689="3008.10",C1689="3008.11"),"00",IF(C1689="3003.10","07",IF(OR(G1689="DBFH",G1689="DBFH - BG"),"10",IF(G1689="Hochschule Dual","25",IF(ISERROR(FIND("BGJ",F1689)),IF(B1689&gt;=99500,VLOOKUP(B1689,Maske!$I$23:$J$79,2,FALSE),VLOOKUP($E1689,Maske!$I$19:$J$23,2,FALSE)),"06")))))))</f>
        <v>00</v>
      </c>
      <c r="B1689" s="369">
        <v>33231</v>
      </c>
      <c r="C1689" s="370" t="s">
        <v>344</v>
      </c>
      <c r="D1689" s="371" t="str">
        <f t="shared" si="52"/>
        <v>2081</v>
      </c>
      <c r="E1689" s="371" t="str">
        <f t="shared" si="53"/>
        <v>12</v>
      </c>
      <c r="F1689" s="372" t="s">
        <v>269</v>
      </c>
      <c r="G1689" s="368"/>
      <c r="H1689" s="368"/>
      <c r="I1689" s="368"/>
      <c r="J1689" s="373">
        <v>12.7</v>
      </c>
      <c r="K1689" s="368">
        <v>3</v>
      </c>
      <c r="L1689" s="368" t="s">
        <v>136</v>
      </c>
      <c r="M1689" s="368" t="s">
        <v>1070</v>
      </c>
      <c r="O1689" s="454"/>
    </row>
    <row r="1690" spans="1:15" ht="12" customHeight="1" x14ac:dyDescent="0.2">
      <c r="A1690" s="368" t="str">
        <f>IF(OR(E1690="00",E1690=""),"",IF(OR(C1690="3011.10",C1690="3012.10",C1690="3013.10"),"05",IF(OR(C1690="3008.10",C1690="3008.11"),"00",IF(C1690="3003.10","07",IF(OR(G1690="DBFH",G1690="DBFH - BG"),"10",IF(G1690="Hochschule Dual","25",IF(ISERROR(FIND("BGJ",F1690)),IF(B1690&gt;=99500,VLOOKUP(B1690,Maske!$I$23:$J$79,2,FALSE),VLOOKUP($E1690,Maske!$I$19:$J$23,2,FALSE)),"06")))))))</f>
        <v>00</v>
      </c>
      <c r="B1690" s="369">
        <v>65101</v>
      </c>
      <c r="C1690" s="447" t="s">
        <v>270</v>
      </c>
      <c r="D1690" s="371" t="str">
        <f t="shared" si="52"/>
        <v>2082</v>
      </c>
      <c r="E1690" s="371" t="str">
        <f t="shared" si="53"/>
        <v>10</v>
      </c>
      <c r="F1690" s="372" t="s">
        <v>271</v>
      </c>
      <c r="G1690" s="368"/>
      <c r="H1690" s="368"/>
      <c r="I1690" s="376"/>
      <c r="J1690" s="368">
        <v>13.7</v>
      </c>
      <c r="K1690" s="368">
        <v>2.4</v>
      </c>
      <c r="L1690" s="368" t="s">
        <v>136</v>
      </c>
      <c r="M1690" s="368" t="s">
        <v>272</v>
      </c>
      <c r="O1690" s="454"/>
    </row>
    <row r="1691" spans="1:15" ht="13.15" customHeight="1" x14ac:dyDescent="0.2">
      <c r="A1691" s="368" t="str">
        <f>IF(OR(E1691="00",E1691=""),"",IF(OR(C1691="3011.10",C1691="3012.10",C1691="3013.10"),"05",IF(OR(C1691="3008.10",C1691="3008.11"),"00",IF(C1691="3003.10","07",IF(OR(G1691="DBFH",G1691="DBFH - BG"),"10",IF(G1691="Hochschule Dual","25",IF(ISERROR(FIND("BGJ",F1691)),IF(B1691&gt;=99500,VLOOKUP(B1691,Maske!$I$23:$J$79,2,FALSE),VLOOKUP($E1691,Maske!$I$19:$J$23,2,FALSE)),"06")))))))</f>
        <v>00</v>
      </c>
      <c r="B1691" s="369">
        <v>65101</v>
      </c>
      <c r="C1691" s="447" t="s">
        <v>312</v>
      </c>
      <c r="D1691" s="371" t="str">
        <f t="shared" si="52"/>
        <v>2082</v>
      </c>
      <c r="E1691" s="371" t="str">
        <f t="shared" si="53"/>
        <v>11</v>
      </c>
      <c r="F1691" s="372" t="s">
        <v>271</v>
      </c>
      <c r="G1691" s="368"/>
      <c r="H1691" s="368"/>
      <c r="I1691" s="376"/>
      <c r="J1691" s="368">
        <v>13.7</v>
      </c>
      <c r="K1691" s="368">
        <v>2.4</v>
      </c>
      <c r="L1691" s="368" t="s">
        <v>136</v>
      </c>
      <c r="M1691" s="368" t="s">
        <v>272</v>
      </c>
      <c r="O1691" s="454"/>
    </row>
    <row r="1692" spans="1:15" x14ac:dyDescent="0.2">
      <c r="A1692" s="368" t="str">
        <f>IF(OR(E1692="00",E1692=""),"",IF(OR(C1692="3011.10",C1692="3012.10",C1692="3013.10"),"05",IF(OR(C1692="3008.10",C1692="3008.11"),"00",IF(C1692="3003.10","07",IF(OR(G1692="DBFH",G1692="DBFH - BG"),"10",IF(G1692="Hochschule Dual","25",IF(ISERROR(FIND("BGJ",F1692)),IF(B1692&gt;=99500,VLOOKUP(B1692,Maske!$I$23:$J$79,2,FALSE),VLOOKUP($E1692,Maske!$I$19:$J$23,2,FALSE)),"06")))))))</f>
        <v>00</v>
      </c>
      <c r="B1692" s="369">
        <v>65101</v>
      </c>
      <c r="C1692" s="447" t="s">
        <v>345</v>
      </c>
      <c r="D1692" s="371" t="str">
        <f t="shared" si="52"/>
        <v>2082</v>
      </c>
      <c r="E1692" s="371" t="str">
        <f t="shared" si="53"/>
        <v>12</v>
      </c>
      <c r="F1692" s="372" t="s">
        <v>271</v>
      </c>
      <c r="G1692" s="368"/>
      <c r="H1692" s="368"/>
      <c r="I1692" s="376"/>
      <c r="J1692" s="368">
        <v>9.5</v>
      </c>
      <c r="K1692" s="368">
        <v>2</v>
      </c>
      <c r="L1692" s="368" t="s">
        <v>136</v>
      </c>
      <c r="M1692" s="368" t="s">
        <v>272</v>
      </c>
      <c r="O1692" s="454"/>
    </row>
    <row r="1693" spans="1:15" ht="12" customHeight="1" x14ac:dyDescent="0.2">
      <c r="A1693" s="368" t="str">
        <f>IF(OR(E1693="00",E1693=""),"",IF(OR(C1693="3011.10",C1693="3012.10",C1693="3013.10"),"05",IF(OR(C1693="3008.10",C1693="3008.11"),"00",IF(C1693="3003.10","07",IF(OR(G1693="DBFH",G1693="DBFH - BG"),"10",IF(G1693="Hochschule Dual","25",IF(ISERROR(FIND("BGJ",F1693)),IF(B1693&gt;=99500,VLOOKUP(B1693,Maske!$I$23:$J$79,2,FALSE),VLOOKUP($E1693,Maske!$I$19:$J$23,2,FALSE)),"06")))))))</f>
        <v>00</v>
      </c>
      <c r="B1693" s="369">
        <v>31821</v>
      </c>
      <c r="C1693" s="370" t="s">
        <v>28</v>
      </c>
      <c r="D1693" s="371" t="str">
        <f t="shared" si="52"/>
        <v>2085</v>
      </c>
      <c r="E1693" s="371" t="str">
        <f t="shared" si="53"/>
        <v>10</v>
      </c>
      <c r="F1693" s="372" t="s">
        <v>1827</v>
      </c>
      <c r="G1693" s="373"/>
      <c r="H1693" s="373"/>
      <c r="I1693" s="368"/>
      <c r="J1693" s="373">
        <v>12.7</v>
      </c>
      <c r="K1693" s="368">
        <v>2.9</v>
      </c>
      <c r="L1693" s="368" t="s">
        <v>136</v>
      </c>
      <c r="M1693" s="368" t="s">
        <v>1042</v>
      </c>
      <c r="O1693" s="454"/>
    </row>
    <row r="1694" spans="1:15" ht="13.15" customHeight="1" x14ac:dyDescent="0.2">
      <c r="A1694" s="368" t="str">
        <f>IF(OR(E1694="00",E1694=""),"",IF(OR(C1694="3011.10",C1694="3012.10",C1694="3013.10"),"05",IF(OR(C1694="3008.10",C1694="3008.11"),"00",IF(C1694="3003.10","07",IF(OR(G1694="DBFH",G1694="DBFH - BG"),"10",IF(G1694="Hochschule Dual","25",IF(ISERROR(FIND("BGJ",F1694)),IF(B1694&gt;=99500,VLOOKUP(B1694,Maske!$I$23:$J$79,2,FALSE),VLOOKUP($E1694,Maske!$I$19:$J$23,2,FALSE)),"06")))))))</f>
        <v>00</v>
      </c>
      <c r="B1694" s="369">
        <v>31821</v>
      </c>
      <c r="C1694" s="370" t="s">
        <v>30</v>
      </c>
      <c r="D1694" s="371" t="str">
        <f t="shared" si="52"/>
        <v>2085</v>
      </c>
      <c r="E1694" s="371" t="str">
        <f t="shared" si="53"/>
        <v>11</v>
      </c>
      <c r="F1694" s="372" t="s">
        <v>1827</v>
      </c>
      <c r="G1694" s="373"/>
      <c r="H1694" s="373"/>
      <c r="I1694" s="368"/>
      <c r="J1694" s="373">
        <v>10.5</v>
      </c>
      <c r="K1694" s="368">
        <v>2.4</v>
      </c>
      <c r="L1694" s="368" t="s">
        <v>136</v>
      </c>
      <c r="M1694" s="368" t="s">
        <v>1042</v>
      </c>
      <c r="O1694" s="454"/>
    </row>
    <row r="1695" spans="1:15" ht="13.15" customHeight="1" x14ac:dyDescent="0.2">
      <c r="A1695" s="368" t="str">
        <f>IF(OR(E1695="00",E1695=""),"",IF(OR(C1695="3011.10",C1695="3012.10",C1695="3013.10"),"05",IF(OR(C1695="3008.10",C1695="3008.11"),"00",IF(C1695="3003.10","07",IF(OR(G1695="DBFH",G1695="DBFH - BG"),"10",IF(G1695="Hochschule Dual","25",IF(ISERROR(FIND("BGJ",F1695)),IF(B1695&gt;=99500,VLOOKUP(B1695,Maske!$I$23:$J$79,2,FALSE),VLOOKUP($E1695,Maske!$I$19:$J$23,2,FALSE)),"06")))))))</f>
        <v>00</v>
      </c>
      <c r="B1695" s="369">
        <v>31821</v>
      </c>
      <c r="C1695" s="370" t="s">
        <v>31</v>
      </c>
      <c r="D1695" s="371" t="str">
        <f t="shared" si="52"/>
        <v>2085</v>
      </c>
      <c r="E1695" s="371" t="str">
        <f t="shared" si="53"/>
        <v>12</v>
      </c>
      <c r="F1695" s="372" t="s">
        <v>1827</v>
      </c>
      <c r="G1695" s="373"/>
      <c r="H1695" s="373"/>
      <c r="I1695" s="368"/>
      <c r="J1695" s="373">
        <v>10.5</v>
      </c>
      <c r="K1695" s="368">
        <v>6.3</v>
      </c>
      <c r="L1695" s="368" t="s">
        <v>136</v>
      </c>
      <c r="M1695" s="368" t="s">
        <v>1042</v>
      </c>
      <c r="N1695" s="368" t="s">
        <v>1832</v>
      </c>
      <c r="O1695" s="454"/>
    </row>
    <row r="1696" spans="1:15" x14ac:dyDescent="0.2">
      <c r="A1696" s="368" t="str">
        <f>IF(OR(E1696="00",E1696=""),"",IF(OR(C1696="3011.10",C1696="3012.10",C1696="3013.10"),"05",IF(OR(C1696="3008.10",C1696="3008.11"),"00",IF(C1696="3003.10","07",IF(OR(G1696="DBFH",G1696="DBFH - BG"),"10",IF(G1696="Hochschule Dual","25",IF(ISERROR(FIND("BGJ",F1696)),IF(B1696&gt;=99500,VLOOKUP(B1696,Maske!$I$23:$J$79,2,FALSE),VLOOKUP($E1696,Maske!$I$19:$J$23,2,FALSE)),"06")))))))</f>
        <v>00</v>
      </c>
      <c r="B1696" s="369">
        <v>31820</v>
      </c>
      <c r="C1696" s="370" t="s">
        <v>28</v>
      </c>
      <c r="D1696" s="371" t="str">
        <f t="shared" si="52"/>
        <v>2085</v>
      </c>
      <c r="E1696" s="371" t="str">
        <f t="shared" si="53"/>
        <v>10</v>
      </c>
      <c r="F1696" s="372" t="s">
        <v>1690</v>
      </c>
      <c r="G1696" s="373"/>
      <c r="H1696" s="373"/>
      <c r="I1696" s="368"/>
      <c r="J1696" s="373">
        <v>12.7</v>
      </c>
      <c r="K1696" s="368">
        <v>2.9</v>
      </c>
      <c r="L1696" s="368" t="s">
        <v>136</v>
      </c>
      <c r="M1696" s="368" t="s">
        <v>1042</v>
      </c>
      <c r="O1696" s="454"/>
    </row>
    <row r="1697" spans="1:15" ht="12" customHeight="1" x14ac:dyDescent="0.2">
      <c r="A1697" s="368" t="str">
        <f>IF(OR(E1697="00",E1697=""),"",IF(OR(C1697="3011.10",C1697="3012.10",C1697="3013.10"),"05",IF(OR(C1697="3008.10",C1697="3008.11"),"00",IF(C1697="3003.10","07",IF(OR(G1697="DBFH",G1697="DBFH - BG"),"10",IF(G1697="Hochschule Dual","25",IF(ISERROR(FIND("BGJ",F1697)),IF(B1697&gt;=99500,VLOOKUP(B1697,Maske!$I$23:$J$79,2,FALSE),VLOOKUP($E1697,Maske!$I$19:$J$23,2,FALSE)),"06")))))))</f>
        <v>00</v>
      </c>
      <c r="B1697" s="369">
        <v>31820</v>
      </c>
      <c r="C1697" s="447" t="s">
        <v>30</v>
      </c>
      <c r="D1697" s="371" t="str">
        <f t="shared" si="52"/>
        <v>2085</v>
      </c>
      <c r="E1697" s="371" t="str">
        <f t="shared" si="53"/>
        <v>11</v>
      </c>
      <c r="F1697" s="372" t="s">
        <v>1690</v>
      </c>
      <c r="G1697" s="368"/>
      <c r="H1697" s="368"/>
      <c r="I1697" s="376"/>
      <c r="J1697" s="368">
        <v>10.5</v>
      </c>
      <c r="K1697" s="368">
        <v>2.4</v>
      </c>
      <c r="L1697" s="368" t="s">
        <v>136</v>
      </c>
      <c r="M1697" s="368" t="s">
        <v>1042</v>
      </c>
      <c r="O1697" s="454"/>
    </row>
    <row r="1698" spans="1:15" s="217" customFormat="1" ht="12" customHeight="1" x14ac:dyDescent="0.2">
      <c r="A1698" s="368" t="str">
        <f>IF(OR(E1698="00",E1698=""),"",IF(OR(C1698="3011.10",C1698="3012.10",C1698="3013.10"),"05",IF(OR(C1698="3008.10",C1698="3008.11"),"00",IF(C1698="3003.10","07",IF(OR(G1698="DBFH",G1698="DBFH - BG"),"10",IF(G1698="Hochschule Dual","25",IF(ISERROR(FIND("BGJ",F1698)),IF(B1698&gt;=99500,VLOOKUP(B1698,Maske!$I$23:$J$79,2,FALSE),VLOOKUP($E1698,Maske!$I$19:$J$23,2,FALSE)),"06")))))))</f>
        <v>00</v>
      </c>
      <c r="B1698" s="369">
        <v>31820</v>
      </c>
      <c r="C1698" s="447" t="s">
        <v>31</v>
      </c>
      <c r="D1698" s="371" t="str">
        <f t="shared" si="52"/>
        <v>2085</v>
      </c>
      <c r="E1698" s="371" t="str">
        <f t="shared" si="53"/>
        <v>12</v>
      </c>
      <c r="F1698" s="372" t="s">
        <v>1690</v>
      </c>
      <c r="G1698" s="368"/>
      <c r="H1698" s="368"/>
      <c r="I1698" s="376"/>
      <c r="J1698" s="368">
        <v>10.5</v>
      </c>
      <c r="K1698" s="368">
        <v>6.3</v>
      </c>
      <c r="L1698" s="368" t="s">
        <v>136</v>
      </c>
      <c r="M1698" s="368" t="s">
        <v>1042</v>
      </c>
      <c r="N1698" s="368" t="s">
        <v>1832</v>
      </c>
      <c r="O1698" s="459"/>
    </row>
    <row r="1699" spans="1:15" x14ac:dyDescent="0.2">
      <c r="A1699" s="55" t="str">
        <f>IF(OR(E1699="00",E1699=""),"",IF(OR(C1699="3011.10",C1699="3012.10",C1699="3013.10"),"05",IF(OR(C1699="3008.10",C1699="3008.11"),"00",IF(C1699="3003.10","07",IF(OR(G1699="DBFH",G1699="DBFH - BG"),"10",IF(G1699="Hochschule Dual","25",IF(ISERROR(FIND("BGJ",F1699)),IF(B1699&gt;=99500,VLOOKUP(B1699,Maske!$I$23:$J$79,2,FALSE),VLOOKUP($E1699,Maske!$I$19:$J$23,2,FALSE)),"06")))))))</f>
        <v>00</v>
      </c>
      <c r="B1699" s="35">
        <v>71202</v>
      </c>
      <c r="C1699" s="52" t="s">
        <v>2184</v>
      </c>
      <c r="D1699" s="53" t="str">
        <f t="shared" si="52"/>
        <v>2090</v>
      </c>
      <c r="E1699" s="53" t="str">
        <f t="shared" si="53"/>
        <v>10</v>
      </c>
      <c r="F1699" s="54" t="s">
        <v>2174</v>
      </c>
      <c r="G1699" s="55"/>
      <c r="H1699" s="55"/>
      <c r="I1699" s="55"/>
      <c r="J1699" s="55">
        <v>12.7</v>
      </c>
      <c r="K1699" s="55">
        <v>3.5</v>
      </c>
      <c r="L1699" s="55" t="s">
        <v>136</v>
      </c>
      <c r="M1699" s="55" t="s">
        <v>2176</v>
      </c>
      <c r="N1699" s="91"/>
      <c r="O1699" s="454"/>
    </row>
    <row r="1700" spans="1:15" ht="12" customHeight="1" x14ac:dyDescent="0.2">
      <c r="A1700" s="55" t="str">
        <f>IF(OR(E1700="00",E1700=""),"",IF(OR(C1700="3011.10",C1700="3012.10",C1700="3013.10"),"05",IF(OR(C1700="3008.10",C1700="3008.11"),"00",IF(C1700="3003.10","07",IF(OR(G1700="DBFH",G1700="DBFH - BG"),"10",IF(G1700="Hochschule Dual","25",IF(ISERROR(FIND("BGJ",F1700)),IF(B1700&gt;=99500,VLOOKUP(B1700,Maske!$I$23:$J$79,2,FALSE),VLOOKUP($E1700,Maske!$I$19:$J$23,2,FALSE)),"06")))))))</f>
        <v>00</v>
      </c>
      <c r="B1700" s="35">
        <v>71203</v>
      </c>
      <c r="C1700" s="52" t="s">
        <v>2184</v>
      </c>
      <c r="D1700" s="53" t="str">
        <f t="shared" si="52"/>
        <v>2090</v>
      </c>
      <c r="E1700" s="53" t="str">
        <f t="shared" si="53"/>
        <v>10</v>
      </c>
      <c r="F1700" s="54" t="s">
        <v>2175</v>
      </c>
      <c r="G1700" s="55"/>
      <c r="H1700" s="55"/>
      <c r="I1700" s="55"/>
      <c r="J1700" s="55">
        <v>12.7</v>
      </c>
      <c r="K1700" s="55">
        <v>3.5</v>
      </c>
      <c r="L1700" s="55" t="s">
        <v>136</v>
      </c>
      <c r="M1700" s="55" t="s">
        <v>2176</v>
      </c>
      <c r="N1700" s="91"/>
      <c r="O1700" s="454"/>
    </row>
    <row r="1701" spans="1:15" ht="12" customHeight="1" x14ac:dyDescent="0.2">
      <c r="A1701" s="368" t="str">
        <f>IF(OR(E1701="00",E1701=""),"",IF(OR(C1701="3011.10",C1701="3012.10",C1701="3013.10"),"05",IF(OR(C1701="3008.10",C1701="3008.11"),"00",IF(C1701="3003.10","07",IF(OR(G1701="DBFH",G1701="DBFH - BG"),"10",IF(G1701="Hochschule Dual","25",IF(ISERROR(FIND("BGJ",F1701)),IF(B1701&gt;=99500,VLOOKUP(B1701,Maske!$I$23:$J$79,2,FALSE),VLOOKUP($E1701,Maske!$I$19:$J$23,2,FALSE)),"06")))))))</f>
        <v>00</v>
      </c>
      <c r="B1701" s="369">
        <v>71202</v>
      </c>
      <c r="C1701" s="370" t="s">
        <v>313</v>
      </c>
      <c r="D1701" s="371" t="str">
        <f t="shared" si="52"/>
        <v>2091</v>
      </c>
      <c r="E1701" s="371" t="str">
        <f t="shared" si="53"/>
        <v>11</v>
      </c>
      <c r="F1701" s="372" t="s">
        <v>2174</v>
      </c>
      <c r="G1701" s="368"/>
      <c r="H1701" s="368"/>
      <c r="I1701" s="368"/>
      <c r="J1701" s="368">
        <v>10.5</v>
      </c>
      <c r="K1701" s="368">
        <v>2.9</v>
      </c>
      <c r="L1701" s="368" t="s">
        <v>136</v>
      </c>
      <c r="M1701" s="368" t="s">
        <v>2176</v>
      </c>
      <c r="N1701" s="449"/>
      <c r="O1701" s="454"/>
    </row>
    <row r="1702" spans="1:15" ht="12" customHeight="1" x14ac:dyDescent="0.2">
      <c r="A1702" s="55" t="str">
        <f>IF(OR(E1702="00",E1702=""),"",IF(OR(C1702="3011.10",C1702="3012.10",C1702="3013.10"),"05",IF(OR(C1702="3008.10",C1702="3008.11"),"00",IF(C1702="3003.10","07",IF(OR(G1702="DBFH",G1702="DBFH - BG"),"10",IF(G1702="Hochschule Dual","25",IF(ISERROR(FIND("BGJ",F1702)),IF(B1702&gt;=99500,VLOOKUP(B1702,Maske!$I$23:$J$79,2,FALSE),VLOOKUP($E1702,Maske!$I$19:$J$23,2,FALSE)),"06")))))))</f>
        <v>00</v>
      </c>
      <c r="B1702" s="35">
        <v>71202</v>
      </c>
      <c r="C1702" s="52" t="s">
        <v>346</v>
      </c>
      <c r="D1702" s="53" t="str">
        <f t="shared" si="52"/>
        <v>2091</v>
      </c>
      <c r="E1702" s="53" t="str">
        <f t="shared" si="53"/>
        <v>12</v>
      </c>
      <c r="F1702" s="54" t="s">
        <v>2174</v>
      </c>
      <c r="G1702" s="55"/>
      <c r="H1702" s="55"/>
      <c r="I1702" s="55"/>
      <c r="J1702" s="55">
        <v>10.5</v>
      </c>
      <c r="K1702" s="55">
        <v>2.9</v>
      </c>
      <c r="L1702" s="55" t="s">
        <v>136</v>
      </c>
      <c r="M1702" s="55" t="s">
        <v>2176</v>
      </c>
      <c r="N1702" s="91"/>
      <c r="O1702" s="454"/>
    </row>
    <row r="1703" spans="1:15" ht="12" customHeight="1" x14ac:dyDescent="0.2">
      <c r="A1703" s="368" t="str">
        <f>IF(OR(E1703="00",E1703=""),"",IF(OR(C1703="3011.10",C1703="3012.10",C1703="3013.10"),"05",IF(OR(C1703="3008.10",C1703="3008.11"),"00",IF(C1703="3003.10","07",IF(OR(G1703="DBFH",G1703="DBFH - BG"),"10",IF(G1703="Hochschule Dual","25",IF(ISERROR(FIND("BGJ",F1703)),IF(B1703&gt;=99500,VLOOKUP(B1703,Maske!$I$23:$J$79,2,FALSE),VLOOKUP($E1703,Maske!$I$19:$J$23,2,FALSE)),"06")))))))</f>
        <v>00</v>
      </c>
      <c r="B1703" s="369">
        <v>71203</v>
      </c>
      <c r="C1703" s="370" t="s">
        <v>2279</v>
      </c>
      <c r="D1703" s="371" t="str">
        <f t="shared" si="52"/>
        <v>2092</v>
      </c>
      <c r="E1703" s="371" t="str">
        <f t="shared" si="53"/>
        <v>11</v>
      </c>
      <c r="F1703" s="372" t="s">
        <v>2175</v>
      </c>
      <c r="G1703" s="368"/>
      <c r="H1703" s="368"/>
      <c r="I1703" s="368"/>
      <c r="J1703" s="368">
        <v>10.5</v>
      </c>
      <c r="K1703" s="368">
        <v>2.9</v>
      </c>
      <c r="L1703" s="368" t="s">
        <v>136</v>
      </c>
      <c r="M1703" s="368" t="s">
        <v>2176</v>
      </c>
      <c r="N1703" s="449"/>
      <c r="O1703" s="454"/>
    </row>
    <row r="1704" spans="1:15" ht="12" customHeight="1" x14ac:dyDescent="0.2">
      <c r="A1704" s="55" t="str">
        <f>IF(OR(E1704="00",E1704=""),"",IF(OR(C1704="3011.10",C1704="3012.10",C1704="3013.10"),"05",IF(OR(C1704="3008.10",C1704="3008.11"),"00",IF(C1704="3003.10","07",IF(OR(G1704="DBFH",G1704="DBFH - BG"),"10",IF(G1704="Hochschule Dual","25",IF(ISERROR(FIND("BGJ",F1704)),IF(B1704&gt;=99500,VLOOKUP(B1704,Maske!$I$23:$J$79,2,FALSE),VLOOKUP($E1704,Maske!$I$19:$J$23,2,FALSE)),"06")))))))</f>
        <v>00</v>
      </c>
      <c r="B1704" s="35">
        <v>71203</v>
      </c>
      <c r="C1704" s="52" t="s">
        <v>347</v>
      </c>
      <c r="D1704" s="53" t="str">
        <f t="shared" si="52"/>
        <v>2092</v>
      </c>
      <c r="E1704" s="53" t="str">
        <f t="shared" si="53"/>
        <v>12</v>
      </c>
      <c r="F1704" s="54" t="s">
        <v>2175</v>
      </c>
      <c r="G1704" s="55"/>
      <c r="H1704" s="55"/>
      <c r="I1704" s="55"/>
      <c r="J1704" s="55">
        <v>10.5</v>
      </c>
      <c r="K1704" s="55">
        <v>2.9</v>
      </c>
      <c r="L1704" s="55" t="s">
        <v>136</v>
      </c>
      <c r="M1704" s="55" t="s">
        <v>2176</v>
      </c>
      <c r="N1704" s="91"/>
      <c r="O1704" s="454"/>
    </row>
    <row r="1705" spans="1:15" ht="12" customHeight="1" x14ac:dyDescent="0.2">
      <c r="A1705" s="368" t="str">
        <f>IF(OR(E1705="00",E1705=""),"",IF(OR(C1705="3011.10",C1705="3012.10",C1705="3013.10"),"05",IF(OR(C1705="3008.10",C1705="3008.11"),"00",IF(C1705="3003.10","07",IF(OR(G1705="DBFH",G1705="DBFH - BG"),"10",IF(G1705="Hochschule Dual","25",IF(ISERROR(FIND("BGJ",F1705)),IF(B1705&gt;=99500,VLOOKUP(B1705,Maske!$I$23:$J$79,2,FALSE),VLOOKUP($E1705,Maske!$I$19:$J$23,2,FALSE)),"06")))))))</f>
        <v>00</v>
      </c>
      <c r="B1705" s="369">
        <v>71202</v>
      </c>
      <c r="C1705" s="370" t="s">
        <v>314</v>
      </c>
      <c r="D1705" s="371" t="str">
        <f t="shared" si="52"/>
        <v>2093</v>
      </c>
      <c r="E1705" s="371" t="str">
        <f t="shared" si="53"/>
        <v>11</v>
      </c>
      <c r="F1705" s="372" t="s">
        <v>2174</v>
      </c>
      <c r="G1705" s="368" t="s">
        <v>2186</v>
      </c>
      <c r="H1705" s="368"/>
      <c r="I1705" s="368"/>
      <c r="J1705" s="368">
        <v>10.5</v>
      </c>
      <c r="K1705" s="368">
        <v>2.9</v>
      </c>
      <c r="L1705" s="368" t="s">
        <v>136</v>
      </c>
      <c r="M1705" s="368" t="s">
        <v>2185</v>
      </c>
      <c r="N1705" s="368" t="s">
        <v>2186</v>
      </c>
      <c r="O1705" s="454"/>
    </row>
    <row r="1706" spans="1:15" ht="12" customHeight="1" x14ac:dyDescent="0.2">
      <c r="A1706" s="368" t="str">
        <f>IF(OR(E1706="00",E1706=""),"",IF(OR(C1706="3011.10",C1706="3012.10",C1706="3013.10"),"05",IF(OR(C1706="3008.10",C1706="3008.11"),"00",IF(C1706="3003.10","07",IF(OR(G1706="DBFH",G1706="DBFH - BG"),"10",IF(G1706="Hochschule Dual","25",IF(ISERROR(FIND("BGJ",F1706)),IF(B1706&gt;=99500,VLOOKUP(B1706,Maske!$I$23:$J$79,2,FALSE),VLOOKUP($E1706,Maske!$I$19:$J$23,2,FALSE)),"06")))))))</f>
        <v>00</v>
      </c>
      <c r="B1706" s="369">
        <v>71202</v>
      </c>
      <c r="C1706" s="370" t="s">
        <v>348</v>
      </c>
      <c r="D1706" s="371" t="str">
        <f t="shared" si="52"/>
        <v>2093</v>
      </c>
      <c r="E1706" s="371" t="str">
        <f t="shared" si="53"/>
        <v>12</v>
      </c>
      <c r="F1706" s="372" t="s">
        <v>2174</v>
      </c>
      <c r="G1706" s="368" t="s">
        <v>2186</v>
      </c>
      <c r="H1706" s="368"/>
      <c r="I1706" s="368"/>
      <c r="J1706" s="368">
        <v>10.5</v>
      </c>
      <c r="K1706" s="368">
        <v>2.9</v>
      </c>
      <c r="L1706" s="368" t="s">
        <v>136</v>
      </c>
      <c r="M1706" s="368" t="s">
        <v>2185</v>
      </c>
      <c r="N1706" s="368" t="s">
        <v>2186</v>
      </c>
      <c r="O1706" s="454"/>
    </row>
    <row r="1707" spans="1:15" ht="12" customHeight="1" x14ac:dyDescent="0.2">
      <c r="A1707" s="368" t="str">
        <f>IF(OR(E1707="00",E1707=""),"",IF(OR(C1707="3011.10",C1707="3012.10",C1707="3013.10"),"05",IF(OR(C1707="3008.10",C1707="3008.11"),"00",IF(C1707="3003.10","07",IF(OR(G1707="DBFH",G1707="DBFH - BG"),"10",IF(G1707="Hochschule Dual","25",IF(ISERROR(FIND("BGJ",F1707)),IF(B1707&gt;=99500,VLOOKUP(B1707,Maske!$I$23:$J$79,2,FALSE),VLOOKUP($E1707,Maske!$I$19:$J$23,2,FALSE)),"06")))))))</f>
        <v>00</v>
      </c>
      <c r="B1707" s="369">
        <v>71203</v>
      </c>
      <c r="C1707" s="370" t="s">
        <v>314</v>
      </c>
      <c r="D1707" s="371" t="str">
        <f t="shared" si="52"/>
        <v>2093</v>
      </c>
      <c r="E1707" s="371" t="str">
        <f t="shared" si="53"/>
        <v>11</v>
      </c>
      <c r="F1707" s="372" t="s">
        <v>2175</v>
      </c>
      <c r="G1707" s="368" t="s">
        <v>2186</v>
      </c>
      <c r="H1707" s="368"/>
      <c r="I1707" s="368"/>
      <c r="J1707" s="368">
        <v>10.5</v>
      </c>
      <c r="K1707" s="368">
        <v>2.9</v>
      </c>
      <c r="L1707" s="368" t="s">
        <v>136</v>
      </c>
      <c r="M1707" s="368" t="s">
        <v>2185</v>
      </c>
      <c r="N1707" s="368" t="s">
        <v>2186</v>
      </c>
      <c r="O1707" s="454"/>
    </row>
    <row r="1708" spans="1:15" ht="12" customHeight="1" x14ac:dyDescent="0.2">
      <c r="A1708" s="368" t="str">
        <f>IF(OR(E1708="00",E1708=""),"",IF(OR(C1708="3011.10",C1708="3012.10",C1708="3013.10"),"05",IF(OR(C1708="3008.10",C1708="3008.11"),"00",IF(C1708="3003.10","07",IF(OR(G1708="DBFH",G1708="DBFH - BG"),"10",IF(G1708="Hochschule Dual","25",IF(ISERROR(FIND("BGJ",F1708)),IF(B1708&gt;=99500,VLOOKUP(B1708,Maske!$I$23:$J$79,2,FALSE),VLOOKUP($E1708,Maske!$I$19:$J$23,2,FALSE)),"06")))))))</f>
        <v>00</v>
      </c>
      <c r="B1708" s="369">
        <v>71203</v>
      </c>
      <c r="C1708" s="370" t="s">
        <v>348</v>
      </c>
      <c r="D1708" s="371" t="str">
        <f t="shared" si="52"/>
        <v>2093</v>
      </c>
      <c r="E1708" s="371" t="str">
        <f t="shared" si="53"/>
        <v>12</v>
      </c>
      <c r="F1708" s="372" t="s">
        <v>2175</v>
      </c>
      <c r="G1708" s="368" t="s">
        <v>2186</v>
      </c>
      <c r="H1708" s="368"/>
      <c r="I1708" s="368"/>
      <c r="J1708" s="368">
        <v>10.5</v>
      </c>
      <c r="K1708" s="368">
        <v>2.9</v>
      </c>
      <c r="L1708" s="368" t="s">
        <v>136</v>
      </c>
      <c r="M1708" s="368" t="s">
        <v>2185</v>
      </c>
      <c r="N1708" s="368" t="s">
        <v>2186</v>
      </c>
      <c r="O1708" s="454"/>
    </row>
    <row r="1709" spans="1:15" ht="12" customHeight="1" x14ac:dyDescent="0.2">
      <c r="A1709" s="368" t="str">
        <f>IF(OR(E1709="00",E1709=""),"",IF(OR(C1709="3011.10",C1709="3012.10",C1709="3013.10"),"05",IF(OR(C1709="3008.10",C1709="3008.11"),"00",IF(C1709="3003.10","07",IF(OR(G1709="DBFH",G1709="DBFH - BG"),"10",IF(G1709="Hochschule Dual","25",IF(ISERROR(FIND("BGJ",F1709)),IF(B1709&gt;=99500,VLOOKUP(B1709,Maske!$I$23:$J$79,2,FALSE),VLOOKUP($E1709,Maske!$I$19:$J$23,2,FALSE)),"06")))))))</f>
        <v>00</v>
      </c>
      <c r="B1709" s="369">
        <v>77430</v>
      </c>
      <c r="C1709" s="370" t="s">
        <v>474</v>
      </c>
      <c r="D1709" s="371" t="str">
        <f t="shared" si="52"/>
        <v>2096</v>
      </c>
      <c r="E1709" s="371" t="str">
        <f t="shared" si="53"/>
        <v>10</v>
      </c>
      <c r="F1709" s="372" t="s">
        <v>475</v>
      </c>
      <c r="G1709" s="368"/>
      <c r="H1709" s="368"/>
      <c r="I1709" s="368"/>
      <c r="J1709" s="368">
        <v>12.7</v>
      </c>
      <c r="K1709" s="368">
        <v>5.4</v>
      </c>
      <c r="L1709" s="368" t="s">
        <v>136</v>
      </c>
      <c r="M1709" s="368"/>
      <c r="O1709" s="454"/>
    </row>
    <row r="1710" spans="1:15" ht="12" customHeight="1" x14ac:dyDescent="0.2">
      <c r="A1710" s="368" t="str">
        <f>IF(OR(E1710="00",E1710=""),"",IF(OR(C1710="3011.10",C1710="3012.10",C1710="3013.10"),"05",IF(OR(C1710="3008.10",C1710="3008.11"),"00",IF(C1710="3003.10","07",IF(OR(G1710="DBFH",G1710="DBFH - BG"),"10",IF(G1710="Hochschule Dual","25",IF(ISERROR(FIND("BGJ",F1710)),IF(B1710&gt;=99500,VLOOKUP(B1710,Maske!$I$23:$J$79,2,FALSE),VLOOKUP($E1710,Maske!$I$19:$J$23,2,FALSE)),"06")))))))</f>
        <v>00</v>
      </c>
      <c r="B1710" s="369">
        <v>77430</v>
      </c>
      <c r="C1710" s="370" t="s">
        <v>476</v>
      </c>
      <c r="D1710" s="371" t="str">
        <f t="shared" si="52"/>
        <v>2096</v>
      </c>
      <c r="E1710" s="371" t="str">
        <f t="shared" si="53"/>
        <v>11</v>
      </c>
      <c r="F1710" s="372" t="s">
        <v>475</v>
      </c>
      <c r="G1710" s="368"/>
      <c r="H1710" s="368"/>
      <c r="I1710" s="368"/>
      <c r="J1710" s="368">
        <v>12.7</v>
      </c>
      <c r="K1710" s="368">
        <v>5.4</v>
      </c>
      <c r="L1710" s="368" t="s">
        <v>136</v>
      </c>
      <c r="M1710" s="368"/>
      <c r="O1710" s="454"/>
    </row>
    <row r="1711" spans="1:15" ht="12" customHeight="1" x14ac:dyDescent="0.2">
      <c r="A1711" s="368" t="str">
        <f>IF(OR(E1711="00",E1711=""),"",IF(OR(C1711="3011.10",C1711="3012.10",C1711="3013.10"),"05",IF(OR(C1711="3008.10",C1711="3008.11"),"00",IF(C1711="3003.10","07",IF(OR(G1711="DBFH",G1711="DBFH - BG"),"10",IF(G1711="Hochschule Dual","25",IF(ISERROR(FIND("BGJ",F1711)),IF(B1711&gt;=99500,VLOOKUP(B1711,Maske!$I$23:$J$79,2,FALSE),VLOOKUP($E1711,Maske!$I$19:$J$23,2,FALSE)),"06")))))))</f>
        <v>00</v>
      </c>
      <c r="B1711" s="369">
        <v>77430</v>
      </c>
      <c r="C1711" s="370" t="s">
        <v>477</v>
      </c>
      <c r="D1711" s="371" t="str">
        <f t="shared" si="52"/>
        <v>2096</v>
      </c>
      <c r="E1711" s="371" t="str">
        <f t="shared" si="53"/>
        <v>12</v>
      </c>
      <c r="F1711" s="372" t="s">
        <v>475</v>
      </c>
      <c r="G1711" s="368"/>
      <c r="H1711" s="368"/>
      <c r="I1711" s="368"/>
      <c r="J1711" s="368">
        <v>11.6</v>
      </c>
      <c r="K1711" s="368">
        <v>4</v>
      </c>
      <c r="L1711" s="368" t="s">
        <v>136</v>
      </c>
      <c r="M1711" s="368"/>
      <c r="O1711" s="454"/>
    </row>
    <row r="1712" spans="1:15" ht="13.15" customHeight="1" x14ac:dyDescent="0.2">
      <c r="A1712" s="368" t="str">
        <f>IF(OR(E1712="00",E1712=""),"",IF(OR(C1712="3011.10",C1712="3012.10",C1712="3013.10"),"05",IF(OR(C1712="3008.10",C1712="3008.11"),"00",IF(C1712="3003.10","07",IF(OR(G1712="DBFH",G1712="DBFH - BG"),"10",IF(G1712="Hochschule Dual","25",IF(ISERROR(FIND("BGJ",F1712)),IF(B1712&gt;=99500,VLOOKUP(B1712,Maske!$I$23:$J$79,2,FALSE),VLOOKUP($E1712,Maske!$I$19:$J$23,2,FALSE)),"06")))))))</f>
        <v>00</v>
      </c>
      <c r="B1712" s="369">
        <v>77442</v>
      </c>
      <c r="C1712" s="370" t="s">
        <v>2021</v>
      </c>
      <c r="D1712" s="371" t="str">
        <f t="shared" si="52"/>
        <v>2110</v>
      </c>
      <c r="E1712" s="371" t="str">
        <f t="shared" si="53"/>
        <v>10</v>
      </c>
      <c r="F1712" s="372" t="s">
        <v>273</v>
      </c>
      <c r="G1712" s="368"/>
      <c r="H1712" s="368">
        <v>13</v>
      </c>
      <c r="I1712" s="368">
        <v>5.2</v>
      </c>
      <c r="J1712" s="368">
        <v>12.7</v>
      </c>
      <c r="K1712" s="368">
        <v>4.4000000000000004</v>
      </c>
      <c r="L1712" s="368" t="s">
        <v>136</v>
      </c>
      <c r="M1712" s="368"/>
      <c r="O1712" s="454"/>
    </row>
    <row r="1713" spans="1:15" ht="12" customHeight="1" x14ac:dyDescent="0.2">
      <c r="A1713" s="368" t="str">
        <f>IF(OR(E1713="00",E1713=""),"",IF(OR(C1713="3011.10",C1713="3012.10",C1713="3013.10"),"05",IF(OR(C1713="3008.10",C1713="3008.11"),"00",IF(C1713="3003.10","07",IF(OR(G1713="DBFH",G1713="DBFH - BG"),"10",IF(G1713="Hochschule Dual","25",IF(ISERROR(FIND("BGJ",F1713)),IF(B1713&gt;=99500,VLOOKUP(B1713,Maske!$I$23:$J$79,2,FALSE),VLOOKUP($E1713,Maske!$I$19:$J$23,2,FALSE)),"06")))))))</f>
        <v>00</v>
      </c>
      <c r="B1713" s="369">
        <v>77442</v>
      </c>
      <c r="C1713" s="370" t="s">
        <v>2053</v>
      </c>
      <c r="D1713" s="371" t="str">
        <f t="shared" si="52"/>
        <v>2110</v>
      </c>
      <c r="E1713" s="371" t="str">
        <f t="shared" si="53"/>
        <v>11</v>
      </c>
      <c r="F1713" s="372" t="s">
        <v>273</v>
      </c>
      <c r="G1713" s="368"/>
      <c r="H1713" s="368">
        <v>13</v>
      </c>
      <c r="I1713" s="368">
        <v>5.2</v>
      </c>
      <c r="J1713" s="368">
        <v>12.7</v>
      </c>
      <c r="K1713" s="368">
        <v>4.4000000000000004</v>
      </c>
      <c r="L1713" s="368" t="s">
        <v>136</v>
      </c>
      <c r="M1713" s="368"/>
      <c r="O1713" s="454"/>
    </row>
    <row r="1714" spans="1:15" ht="12" customHeight="1" x14ac:dyDescent="0.2">
      <c r="A1714" s="368" t="str">
        <f>IF(OR(E1714="00",E1714=""),"",IF(OR(C1714="3011.10",C1714="3012.10",C1714="3013.10"),"05",IF(OR(C1714="3008.10",C1714="3008.11"),"00",IF(C1714="3003.10","07",IF(OR(G1714="DBFH",G1714="DBFH - BG"),"10",IF(G1714="Hochschule Dual","25",IF(ISERROR(FIND("BGJ",F1714)),IF(B1714&gt;=99500,VLOOKUP(B1714,Maske!$I$23:$J$79,2,FALSE),VLOOKUP($E1714,Maske!$I$19:$J$23,2,FALSE)),"06")))))))</f>
        <v>00</v>
      </c>
      <c r="B1714" s="369">
        <v>77443</v>
      </c>
      <c r="C1714" s="370" t="s">
        <v>2021</v>
      </c>
      <c r="D1714" s="371" t="str">
        <f t="shared" si="52"/>
        <v>2110</v>
      </c>
      <c r="E1714" s="371" t="str">
        <f t="shared" si="53"/>
        <v>10</v>
      </c>
      <c r="F1714" s="372" t="s">
        <v>2024</v>
      </c>
      <c r="G1714" s="368"/>
      <c r="H1714" s="368">
        <v>13</v>
      </c>
      <c r="I1714" s="368">
        <v>5.2</v>
      </c>
      <c r="J1714" s="368">
        <v>12.7</v>
      </c>
      <c r="K1714" s="368">
        <v>4.4000000000000004</v>
      </c>
      <c r="L1714" s="368" t="s">
        <v>136</v>
      </c>
      <c r="M1714" s="368"/>
      <c r="O1714" s="454"/>
    </row>
    <row r="1715" spans="1:15" ht="12" customHeight="1" x14ac:dyDescent="0.2">
      <c r="A1715" s="368" t="str">
        <f>IF(OR(E1715="00",E1715=""),"",IF(OR(C1715="3011.10",C1715="3012.10",C1715="3013.10"),"05",IF(OR(C1715="3008.10",C1715="3008.11"),"00",IF(C1715="3003.10","07",IF(OR(G1715="DBFH",G1715="DBFH - BG"),"10",IF(G1715="Hochschule Dual","25",IF(ISERROR(FIND("BGJ",F1715)),IF(B1715&gt;=99500,VLOOKUP(B1715,Maske!$I$23:$J$79,2,FALSE),VLOOKUP($E1715,Maske!$I$19:$J$23,2,FALSE)),"06")))))))</f>
        <v>00</v>
      </c>
      <c r="B1715" s="369">
        <v>77443</v>
      </c>
      <c r="C1715" s="370" t="s">
        <v>2053</v>
      </c>
      <c r="D1715" s="371" t="str">
        <f t="shared" si="52"/>
        <v>2110</v>
      </c>
      <c r="E1715" s="371" t="str">
        <f t="shared" si="53"/>
        <v>11</v>
      </c>
      <c r="F1715" s="372" t="s">
        <v>2024</v>
      </c>
      <c r="G1715" s="368"/>
      <c r="H1715" s="368">
        <v>13</v>
      </c>
      <c r="I1715" s="368">
        <v>5.2</v>
      </c>
      <c r="J1715" s="368">
        <v>12.7</v>
      </c>
      <c r="K1715" s="368">
        <v>4.4000000000000004</v>
      </c>
      <c r="L1715" s="368" t="s">
        <v>136</v>
      </c>
      <c r="M1715" s="368"/>
      <c r="O1715" s="454"/>
    </row>
    <row r="1716" spans="1:15" ht="12" customHeight="1" x14ac:dyDescent="0.2">
      <c r="A1716" s="368" t="str">
        <f>IF(OR(E1716="00",E1716=""),"",IF(OR(C1716="3011.10",C1716="3012.10",C1716="3013.10"),"05",IF(OR(C1716="3008.10",C1716="3008.11"),"00",IF(C1716="3003.10","07",IF(OR(G1716="DBFH",G1716="DBFH - BG"),"10",IF(G1716="Hochschule Dual","25",IF(ISERROR(FIND("BGJ",F1716)),IF(B1716&gt;=99500,VLOOKUP(B1716,Maske!$I$23:$J$79,2,FALSE),VLOOKUP($E1716,Maske!$I$19:$J$23,2,FALSE)),"06")))))))</f>
        <v>00</v>
      </c>
      <c r="B1716" s="369">
        <v>77444</v>
      </c>
      <c r="C1716" s="370" t="s">
        <v>2021</v>
      </c>
      <c r="D1716" s="371" t="str">
        <f t="shared" si="52"/>
        <v>2110</v>
      </c>
      <c r="E1716" s="371" t="str">
        <f t="shared" si="53"/>
        <v>10</v>
      </c>
      <c r="F1716" s="372" t="s">
        <v>2025</v>
      </c>
      <c r="G1716" s="368"/>
      <c r="H1716" s="368">
        <v>13</v>
      </c>
      <c r="I1716" s="368">
        <v>5.2</v>
      </c>
      <c r="J1716" s="368">
        <v>12.7</v>
      </c>
      <c r="K1716" s="368">
        <v>4.4000000000000004</v>
      </c>
      <c r="L1716" s="368" t="s">
        <v>136</v>
      </c>
      <c r="M1716" s="368"/>
      <c r="O1716" s="454"/>
    </row>
    <row r="1717" spans="1:15" ht="12" customHeight="1" x14ac:dyDescent="0.2">
      <c r="A1717" s="368" t="str">
        <f>IF(OR(E1717="00",E1717=""),"",IF(OR(C1717="3011.10",C1717="3012.10",C1717="3013.10"),"05",IF(OR(C1717="3008.10",C1717="3008.11"),"00",IF(C1717="3003.10","07",IF(OR(G1717="DBFH",G1717="DBFH - BG"),"10",IF(G1717="Hochschule Dual","25",IF(ISERROR(FIND("BGJ",F1717)),IF(B1717&gt;=99500,VLOOKUP(B1717,Maske!$I$23:$J$79,2,FALSE),VLOOKUP($E1717,Maske!$I$19:$J$23,2,FALSE)),"06")))))))</f>
        <v>00</v>
      </c>
      <c r="B1717" s="369">
        <v>77444</v>
      </c>
      <c r="C1717" s="370" t="s">
        <v>2053</v>
      </c>
      <c r="D1717" s="371" t="str">
        <f t="shared" si="52"/>
        <v>2110</v>
      </c>
      <c r="E1717" s="371" t="str">
        <f t="shared" si="53"/>
        <v>11</v>
      </c>
      <c r="F1717" s="372" t="s">
        <v>2025</v>
      </c>
      <c r="G1717" s="368"/>
      <c r="H1717" s="368">
        <v>13</v>
      </c>
      <c r="I1717" s="368">
        <v>5.2</v>
      </c>
      <c r="J1717" s="368">
        <v>12.7</v>
      </c>
      <c r="K1717" s="368">
        <v>4.4000000000000004</v>
      </c>
      <c r="L1717" s="368" t="s">
        <v>136</v>
      </c>
      <c r="M1717" s="368"/>
      <c r="O1717" s="454"/>
    </row>
    <row r="1718" spans="1:15" ht="12" customHeight="1" x14ac:dyDescent="0.2">
      <c r="A1718" s="368" t="str">
        <f>IF(OR(E1718="00",E1718=""),"",IF(OR(C1718="3011.10",C1718="3012.10",C1718="3013.10"),"05",IF(OR(C1718="3008.10",C1718="3008.11"),"00",IF(C1718="3003.10","07",IF(OR(G1718="DBFH",G1718="DBFH - BG"),"10",IF(G1718="Hochschule Dual","25",IF(ISERROR(FIND("BGJ",F1718)),IF(B1718&gt;=99500,VLOOKUP(B1718,Maske!$I$23:$J$79,2,FALSE),VLOOKUP($E1718,Maske!$I$19:$J$23,2,FALSE)),"06")))))))</f>
        <v>00</v>
      </c>
      <c r="B1718" s="369">
        <v>77441</v>
      </c>
      <c r="C1718" s="370" t="s">
        <v>2021</v>
      </c>
      <c r="D1718" s="371" t="str">
        <f t="shared" si="52"/>
        <v>2110</v>
      </c>
      <c r="E1718" s="371" t="str">
        <f t="shared" si="53"/>
        <v>10</v>
      </c>
      <c r="F1718" s="372" t="s">
        <v>274</v>
      </c>
      <c r="G1718" s="368"/>
      <c r="H1718" s="368">
        <v>13</v>
      </c>
      <c r="I1718" s="368">
        <v>5.2</v>
      </c>
      <c r="J1718" s="368">
        <v>12.7</v>
      </c>
      <c r="K1718" s="368">
        <v>4.4000000000000004</v>
      </c>
      <c r="L1718" s="368" t="s">
        <v>136</v>
      </c>
      <c r="M1718" s="368"/>
      <c r="O1718" s="454"/>
    </row>
    <row r="1719" spans="1:15" ht="12" customHeight="1" x14ac:dyDescent="0.2">
      <c r="A1719" s="368" t="str">
        <f>IF(OR(E1719="00",E1719=""),"",IF(OR(C1719="3011.10",C1719="3012.10",C1719="3013.10"),"05",IF(OR(C1719="3008.10",C1719="3008.11"),"00",IF(C1719="3003.10","07",IF(OR(G1719="DBFH",G1719="DBFH - BG"),"10",IF(G1719="Hochschule Dual","25",IF(ISERROR(FIND("BGJ",F1719)),IF(B1719&gt;=99500,VLOOKUP(B1719,Maske!$I$23:$J$79,2,FALSE),VLOOKUP($E1719,Maske!$I$19:$J$23,2,FALSE)),"06")))))))</f>
        <v>00</v>
      </c>
      <c r="B1719" s="369">
        <v>77441</v>
      </c>
      <c r="C1719" s="370" t="s">
        <v>2053</v>
      </c>
      <c r="D1719" s="371" t="str">
        <f t="shared" si="52"/>
        <v>2110</v>
      </c>
      <c r="E1719" s="371" t="str">
        <f t="shared" si="53"/>
        <v>11</v>
      </c>
      <c r="F1719" s="372" t="s">
        <v>274</v>
      </c>
      <c r="G1719" s="368"/>
      <c r="H1719" s="368">
        <v>13</v>
      </c>
      <c r="I1719" s="368">
        <v>5.2</v>
      </c>
      <c r="J1719" s="368">
        <v>12.7</v>
      </c>
      <c r="K1719" s="368">
        <v>4.4000000000000004</v>
      </c>
      <c r="L1719" s="368" t="s">
        <v>136</v>
      </c>
      <c r="M1719" s="368"/>
      <c r="O1719" s="454"/>
    </row>
    <row r="1720" spans="1:15" s="217" customFormat="1" ht="12" customHeight="1" x14ac:dyDescent="0.2">
      <c r="A1720" s="55" t="str">
        <f>IF(OR(E1720="00",E1720=""),"",IF(OR(C1720="3011.10",C1720="3012.10",C1720="3013.10"),"05",IF(OR(C1720="3008.10",C1720="3008.11"),"00",IF(C1720="3003.10","07",IF(OR(G1720="DBFH",G1720="DBFH - BG"),"10",IF(G1720="Hochschule Dual","25",IF(ISERROR(FIND("BGJ",F1720)),IF(B1720&gt;=99500,VLOOKUP(B1720,Maske!$I$23:$J$79,2,FALSE),VLOOKUP($E1720,Maske!$I$19:$J$23,2,FALSE)),"06")))))))</f>
        <v>00</v>
      </c>
      <c r="B1720" s="35">
        <v>77441</v>
      </c>
      <c r="C1720" s="52" t="s">
        <v>2134</v>
      </c>
      <c r="D1720" s="53" t="str">
        <f t="shared" si="52"/>
        <v>2110</v>
      </c>
      <c r="E1720" s="53" t="str">
        <f t="shared" si="53"/>
        <v>12</v>
      </c>
      <c r="F1720" s="54" t="s">
        <v>274</v>
      </c>
      <c r="G1720" s="55"/>
      <c r="H1720" s="55">
        <v>9</v>
      </c>
      <c r="I1720" s="55">
        <v>3.2</v>
      </c>
      <c r="J1720" s="55">
        <v>11.6</v>
      </c>
      <c r="K1720" s="55">
        <v>4</v>
      </c>
      <c r="L1720" s="55" t="s">
        <v>136</v>
      </c>
      <c r="M1720" s="55"/>
      <c r="N1720" s="55"/>
      <c r="O1720" s="459"/>
    </row>
    <row r="1721" spans="1:15" s="217" customFormat="1" ht="13.15" customHeight="1" x14ac:dyDescent="0.2">
      <c r="A1721" s="55" t="str">
        <f>IF(OR(E1721="00",E1721=""),"",IF(OR(C1721="3011.10",C1721="3012.10",C1721="3013.10"),"05",IF(OR(C1721="3008.10",C1721="3008.11"),"00",IF(C1721="3003.10","07",IF(OR(G1721="DBFH",G1721="DBFH - BG"),"10",IF(G1721="Hochschule Dual","25",IF(ISERROR(FIND("BGJ",F1721)),IF(B1721&gt;=99500,VLOOKUP(B1721,Maske!$I$23:$J$79,2,FALSE),VLOOKUP($E1721,Maske!$I$19:$J$23,2,FALSE)),"06")))))))</f>
        <v>00</v>
      </c>
      <c r="B1721" s="35">
        <v>77441</v>
      </c>
      <c r="C1721" s="52" t="s">
        <v>2141</v>
      </c>
      <c r="D1721" s="53" t="str">
        <f t="shared" si="52"/>
        <v>2110</v>
      </c>
      <c r="E1721" s="53" t="str">
        <f t="shared" si="53"/>
        <v>12</v>
      </c>
      <c r="F1721" s="54" t="s">
        <v>274</v>
      </c>
      <c r="G1721" s="55"/>
      <c r="H1721" s="55">
        <v>3.2</v>
      </c>
      <c r="I1721" s="55">
        <v>1.1000000000000001</v>
      </c>
      <c r="J1721" s="55">
        <v>3.2</v>
      </c>
      <c r="K1721" s="55">
        <v>1.1000000000000001</v>
      </c>
      <c r="L1721" s="55" t="s">
        <v>136</v>
      </c>
      <c r="M1721" s="55"/>
      <c r="N1721" s="55"/>
      <c r="O1721" s="459"/>
    </row>
    <row r="1722" spans="1:15" s="217" customFormat="1" x14ac:dyDescent="0.2">
      <c r="A1722" s="368" t="str">
        <f>IF(OR(E1722="00",E1722=""),"",IF(OR(C1722="3011.10",C1722="3012.10",C1722="3013.10"),"05",IF(OR(C1722="3008.10",C1722="3008.11"),"00",IF(C1722="3003.10","07",IF(OR(G1722="DBFH",G1722="DBFH - BG"),"10",IF(G1722="Hochschule Dual","25",IF(ISERROR(FIND("BGJ",F1722)),IF(B1722&gt;=99500,VLOOKUP(B1722,Maske!$I$23:$J$79,2,FALSE),VLOOKUP($E1722,Maske!$I$19:$J$23,2,FALSE)),"06")))))))</f>
        <v>00</v>
      </c>
      <c r="B1722" s="369">
        <v>77445</v>
      </c>
      <c r="C1722" s="370" t="s">
        <v>2021</v>
      </c>
      <c r="D1722" s="371" t="str">
        <f t="shared" si="52"/>
        <v>2110</v>
      </c>
      <c r="E1722" s="371" t="str">
        <f t="shared" si="53"/>
        <v>10</v>
      </c>
      <c r="F1722" s="372" t="s">
        <v>2026</v>
      </c>
      <c r="G1722" s="368"/>
      <c r="H1722" s="368">
        <v>13</v>
      </c>
      <c r="I1722" s="368">
        <v>5.2</v>
      </c>
      <c r="J1722" s="368">
        <v>12.7</v>
      </c>
      <c r="K1722" s="368">
        <v>4.4000000000000004</v>
      </c>
      <c r="L1722" s="368" t="s">
        <v>136</v>
      </c>
      <c r="M1722" s="368"/>
      <c r="N1722" s="368"/>
      <c r="O1722" s="459"/>
    </row>
    <row r="1723" spans="1:15" ht="12" customHeight="1" x14ac:dyDescent="0.2">
      <c r="A1723" s="368" t="str">
        <f>IF(OR(E1723="00",E1723=""),"",IF(OR(C1723="3011.10",C1723="3012.10",C1723="3013.10"),"05",IF(OR(C1723="3008.10",C1723="3008.11"),"00",IF(C1723="3003.10","07",IF(OR(G1723="DBFH",G1723="DBFH - BG"),"10",IF(G1723="Hochschule Dual","25",IF(ISERROR(FIND("BGJ",F1723)),IF(B1723&gt;=99500,VLOOKUP(B1723,Maske!$I$23:$J$79,2,FALSE),VLOOKUP($E1723,Maske!$I$19:$J$23,2,FALSE)),"06")))))))</f>
        <v>00</v>
      </c>
      <c r="B1723" s="369">
        <v>77445</v>
      </c>
      <c r="C1723" s="370" t="s">
        <v>2053</v>
      </c>
      <c r="D1723" s="371" t="str">
        <f t="shared" si="52"/>
        <v>2110</v>
      </c>
      <c r="E1723" s="371" t="str">
        <f t="shared" si="53"/>
        <v>11</v>
      </c>
      <c r="F1723" s="372" t="s">
        <v>2026</v>
      </c>
      <c r="G1723" s="368"/>
      <c r="H1723" s="368">
        <v>13</v>
      </c>
      <c r="I1723" s="368">
        <v>5.2</v>
      </c>
      <c r="J1723" s="368">
        <v>12.7</v>
      </c>
      <c r="K1723" s="368">
        <v>4.4000000000000004</v>
      </c>
      <c r="L1723" s="368" t="s">
        <v>136</v>
      </c>
      <c r="M1723" s="368"/>
      <c r="O1723" s="454"/>
    </row>
    <row r="1724" spans="1:15" s="468" customFormat="1" x14ac:dyDescent="0.2">
      <c r="A1724" s="368" t="str">
        <f>IF(OR(E1724="00",E1724=""),"",IF(OR(C1724="3011.10",C1724="3012.10",C1724="3013.10"),"05",IF(OR(C1724="3008.10",C1724="3008.11"),"00",IF(C1724="3003.10","07",IF(OR(G1724="DBFH",G1724="DBFH - BG"),"10",IF(G1724="Hochschule Dual","25",IF(ISERROR(FIND("BGJ",F1724)),IF(B1724&gt;=99500,VLOOKUP(B1724,Maske!$I$23:$J$79,2,FALSE),VLOOKUP($E1724,Maske!$I$19:$J$23,2,FALSE)),"06")))))))</f>
        <v>00</v>
      </c>
      <c r="B1724" s="369">
        <v>77552</v>
      </c>
      <c r="C1724" s="370" t="s">
        <v>2021</v>
      </c>
      <c r="D1724" s="371" t="str">
        <f t="shared" si="52"/>
        <v>2110</v>
      </c>
      <c r="E1724" s="371" t="str">
        <f t="shared" si="53"/>
        <v>10</v>
      </c>
      <c r="F1724" s="372" t="s">
        <v>2043</v>
      </c>
      <c r="G1724" s="368"/>
      <c r="H1724" s="368">
        <v>13</v>
      </c>
      <c r="I1724" s="368">
        <v>5.2</v>
      </c>
      <c r="J1724" s="368">
        <v>12.7</v>
      </c>
      <c r="K1724" s="368">
        <v>4.4000000000000004</v>
      </c>
      <c r="L1724" s="368" t="s">
        <v>136</v>
      </c>
      <c r="M1724" s="368"/>
      <c r="N1724" s="368"/>
      <c r="O1724" s="467"/>
    </row>
    <row r="1725" spans="1:15" s="468" customFormat="1" ht="12" customHeight="1" x14ac:dyDescent="0.2">
      <c r="A1725" s="368" t="str">
        <f>IF(OR(E1725="00",E1725=""),"",IF(OR(C1725="3011.10",C1725="3012.10",C1725="3013.10"),"05",IF(OR(C1725="3008.10",C1725="3008.11"),"00",IF(C1725="3003.10","07",IF(OR(G1725="DBFH",G1725="DBFH - BG"),"10",IF(G1725="Hochschule Dual","25",IF(ISERROR(FIND("BGJ",F1725)),IF(B1725&gt;=99500,VLOOKUP(B1725,Maske!$I$23:$J$79,2,FALSE),VLOOKUP($E1725,Maske!$I$19:$J$23,2,FALSE)),"06")))))))</f>
        <v>00</v>
      </c>
      <c r="B1725" s="369">
        <v>77551</v>
      </c>
      <c r="C1725" s="370" t="s">
        <v>2021</v>
      </c>
      <c r="D1725" s="371" t="str">
        <f t="shared" si="52"/>
        <v>2110</v>
      </c>
      <c r="E1725" s="371" t="str">
        <f t="shared" si="53"/>
        <v>10</v>
      </c>
      <c r="F1725" s="372" t="s">
        <v>2044</v>
      </c>
      <c r="G1725" s="368"/>
      <c r="H1725" s="368">
        <v>13</v>
      </c>
      <c r="I1725" s="368">
        <v>5.2</v>
      </c>
      <c r="J1725" s="368">
        <v>12.7</v>
      </c>
      <c r="K1725" s="368">
        <v>4.4000000000000004</v>
      </c>
      <c r="L1725" s="368" t="s">
        <v>136</v>
      </c>
      <c r="M1725" s="368"/>
      <c r="N1725" s="368"/>
      <c r="O1725" s="467"/>
    </row>
    <row r="1726" spans="1:15" ht="12" customHeight="1" x14ac:dyDescent="0.2">
      <c r="A1726" s="55" t="str">
        <f>IF(OR(E1726="00",E1726=""),"",IF(OR(C1726="3011.10",C1726="3012.10",C1726="3013.10"),"05",IF(OR(C1726="3008.10",C1726="3008.11"),"00",IF(C1726="3003.10","07",IF(OR(G1726="DBFH",G1726="DBFH - BG"),"10",IF(G1726="Hochschule Dual","25",IF(ISERROR(FIND("BGJ",F1726)),IF(B1726&gt;=99500,VLOOKUP(B1726,Maske!$I$23:$J$79,2,FALSE),VLOOKUP($E1726,Maske!$I$19:$J$23,2,FALSE)),"06")))))))</f>
        <v>00</v>
      </c>
      <c r="B1726" s="35">
        <v>77442</v>
      </c>
      <c r="C1726" s="52" t="s">
        <v>2135</v>
      </c>
      <c r="D1726" s="53" t="str">
        <f t="shared" si="52"/>
        <v>2111</v>
      </c>
      <c r="E1726" s="53" t="str">
        <f t="shared" si="53"/>
        <v>12</v>
      </c>
      <c r="F1726" s="54" t="s">
        <v>273</v>
      </c>
      <c r="G1726" s="55"/>
      <c r="H1726" s="55">
        <v>9</v>
      </c>
      <c r="I1726" s="55">
        <v>3.2</v>
      </c>
      <c r="J1726" s="55">
        <v>11.6</v>
      </c>
      <c r="K1726" s="55">
        <v>4</v>
      </c>
      <c r="L1726" s="55" t="s">
        <v>136</v>
      </c>
      <c r="M1726" s="55"/>
      <c r="N1726" s="55"/>
      <c r="O1726" s="454"/>
    </row>
    <row r="1727" spans="1:15" ht="12" customHeight="1" x14ac:dyDescent="0.2">
      <c r="A1727" s="55" t="str">
        <f>IF(OR(E1727="00",E1727=""),"",IF(OR(C1727="3011.10",C1727="3012.10",C1727="3013.10"),"05",IF(OR(C1727="3008.10",C1727="3008.11"),"00",IF(C1727="3003.10","07",IF(OR(G1727="DBFH",G1727="DBFH - BG"),"10",IF(G1727="Hochschule Dual","25",IF(ISERROR(FIND("BGJ",F1727)),IF(B1727&gt;=99500,VLOOKUP(B1727,Maske!$I$23:$J$79,2,FALSE),VLOOKUP($E1727,Maske!$I$19:$J$23,2,FALSE)),"06")))))))</f>
        <v>00</v>
      </c>
      <c r="B1727" s="35">
        <v>77442</v>
      </c>
      <c r="C1727" s="52" t="s">
        <v>2142</v>
      </c>
      <c r="D1727" s="53" t="str">
        <f t="shared" si="52"/>
        <v>2111</v>
      </c>
      <c r="E1727" s="53" t="str">
        <f t="shared" si="53"/>
        <v>12</v>
      </c>
      <c r="F1727" s="54" t="s">
        <v>273</v>
      </c>
      <c r="G1727" s="55"/>
      <c r="H1727" s="55">
        <v>3.2</v>
      </c>
      <c r="I1727" s="55">
        <v>1.1000000000000001</v>
      </c>
      <c r="J1727" s="55">
        <v>3.2</v>
      </c>
      <c r="K1727" s="55">
        <v>1.1000000000000001</v>
      </c>
      <c r="L1727" s="55" t="s">
        <v>136</v>
      </c>
      <c r="M1727" s="55"/>
      <c r="N1727" s="55"/>
      <c r="O1727" s="454"/>
    </row>
    <row r="1728" spans="1:15" ht="13.15" customHeight="1" x14ac:dyDescent="0.2">
      <c r="A1728" s="55" t="str">
        <f>IF(OR(E1728="00",E1728=""),"",IF(OR(C1728="3011.10",C1728="3012.10",C1728="3013.10"),"05",IF(OR(C1728="3008.10",C1728="3008.11"),"00",IF(C1728="3003.10","07",IF(OR(G1728="DBFH",G1728="DBFH - BG"),"10",IF(G1728="Hochschule Dual","25",IF(ISERROR(FIND("BGJ",F1728)),IF(B1728&gt;=99500,VLOOKUP(B1728,Maske!$I$23:$J$79,2,FALSE),VLOOKUP($E1728,Maske!$I$19:$J$23,2,FALSE)),"06")))))))</f>
        <v>00</v>
      </c>
      <c r="B1728" s="35">
        <v>77443</v>
      </c>
      <c r="C1728" s="52" t="s">
        <v>2136</v>
      </c>
      <c r="D1728" s="53" t="str">
        <f t="shared" si="52"/>
        <v>2112</v>
      </c>
      <c r="E1728" s="53" t="str">
        <f t="shared" si="53"/>
        <v>12</v>
      </c>
      <c r="F1728" s="54" t="s">
        <v>2024</v>
      </c>
      <c r="G1728" s="55"/>
      <c r="H1728" s="55">
        <v>9</v>
      </c>
      <c r="I1728" s="55">
        <v>3.2</v>
      </c>
      <c r="J1728" s="55">
        <v>11.6</v>
      </c>
      <c r="K1728" s="55">
        <v>4</v>
      </c>
      <c r="L1728" s="55" t="s">
        <v>136</v>
      </c>
      <c r="M1728" s="55" t="s">
        <v>2177</v>
      </c>
      <c r="N1728" s="55"/>
      <c r="O1728" s="454"/>
    </row>
    <row r="1729" spans="1:15" ht="12" customHeight="1" x14ac:dyDescent="0.2">
      <c r="A1729" s="55" t="str">
        <f>IF(OR(E1729="00",E1729=""),"",IF(OR(C1729="3011.10",C1729="3012.10",C1729="3013.10"),"05",IF(OR(C1729="3008.10",C1729="3008.11"),"00",IF(C1729="3003.10","07",IF(OR(G1729="DBFH",G1729="DBFH - BG"),"10",IF(G1729="Hochschule Dual","25",IF(ISERROR(FIND("BGJ",F1729)),IF(B1729&gt;=99500,VLOOKUP(B1729,Maske!$I$23:$J$79,2,FALSE),VLOOKUP($E1729,Maske!$I$19:$J$23,2,FALSE)),"06")))))))</f>
        <v>00</v>
      </c>
      <c r="B1729" s="35">
        <v>77443</v>
      </c>
      <c r="C1729" s="52" t="s">
        <v>2143</v>
      </c>
      <c r="D1729" s="53" t="str">
        <f t="shared" si="52"/>
        <v>2112</v>
      </c>
      <c r="E1729" s="53" t="str">
        <f t="shared" si="53"/>
        <v>12</v>
      </c>
      <c r="F1729" s="54" t="s">
        <v>2024</v>
      </c>
      <c r="G1729" s="55"/>
      <c r="H1729" s="55">
        <v>3.2</v>
      </c>
      <c r="I1729" s="55">
        <v>1.1000000000000001</v>
      </c>
      <c r="J1729" s="55">
        <v>3.2</v>
      </c>
      <c r="K1729" s="55">
        <v>1.1000000000000001</v>
      </c>
      <c r="L1729" s="55" t="s">
        <v>136</v>
      </c>
      <c r="M1729" s="55" t="s">
        <v>2177</v>
      </c>
      <c r="N1729" s="55"/>
      <c r="O1729" s="454"/>
    </row>
    <row r="1730" spans="1:15" ht="13.15" customHeight="1" x14ac:dyDescent="0.2">
      <c r="A1730" s="55" t="str">
        <f>IF(OR(E1730="00",E1730=""),"",IF(OR(C1730="3011.10",C1730="3012.10",C1730="3013.10"),"05",IF(OR(C1730="3008.10",C1730="3008.11"),"00",IF(C1730="3003.10","07",IF(OR(G1730="DBFH",G1730="DBFH - BG"),"10",IF(G1730="Hochschule Dual","25",IF(ISERROR(FIND("BGJ",F1730)),IF(B1730&gt;=99500,VLOOKUP(B1730,Maske!$I$23:$J$79,2,FALSE),VLOOKUP($E1730,Maske!$I$19:$J$23,2,FALSE)),"06")))))))</f>
        <v>00</v>
      </c>
      <c r="B1730" s="35">
        <v>77444</v>
      </c>
      <c r="C1730" s="52" t="s">
        <v>2137</v>
      </c>
      <c r="D1730" s="53" t="str">
        <f t="shared" ref="D1730:D1793" si="54">LEFT(C1730,4)</f>
        <v>2113</v>
      </c>
      <c r="E1730" s="53" t="str">
        <f t="shared" ref="E1730:E1793" si="55">MID(C1730,6,2)</f>
        <v>12</v>
      </c>
      <c r="F1730" s="54" t="s">
        <v>2025</v>
      </c>
      <c r="G1730" s="55"/>
      <c r="H1730" s="55">
        <v>9</v>
      </c>
      <c r="I1730" s="55">
        <v>3.2</v>
      </c>
      <c r="J1730" s="55">
        <v>11.6</v>
      </c>
      <c r="K1730" s="55">
        <v>4</v>
      </c>
      <c r="L1730" s="55" t="s">
        <v>136</v>
      </c>
      <c r="M1730" s="55" t="s">
        <v>2178</v>
      </c>
      <c r="N1730" s="55"/>
      <c r="O1730" s="454"/>
    </row>
    <row r="1731" spans="1:15" ht="12" customHeight="1" x14ac:dyDescent="0.2">
      <c r="A1731" s="55" t="str">
        <f>IF(OR(E1731="00",E1731=""),"",IF(OR(C1731="3011.10",C1731="3012.10",C1731="3013.10"),"05",IF(OR(C1731="3008.10",C1731="3008.11"),"00",IF(C1731="3003.10","07",IF(OR(G1731="DBFH",G1731="DBFH - BG"),"10",IF(G1731="Hochschule Dual","25",IF(ISERROR(FIND("BGJ",F1731)),IF(B1731&gt;=99500,VLOOKUP(B1731,Maske!$I$23:$J$79,2,FALSE),VLOOKUP($E1731,Maske!$I$19:$J$23,2,FALSE)),"06")))))))</f>
        <v>00</v>
      </c>
      <c r="B1731" s="35">
        <v>77444</v>
      </c>
      <c r="C1731" s="52" t="s">
        <v>2144</v>
      </c>
      <c r="D1731" s="53" t="str">
        <f t="shared" si="54"/>
        <v>2113</v>
      </c>
      <c r="E1731" s="53" t="str">
        <f t="shared" si="55"/>
        <v>12</v>
      </c>
      <c r="F1731" s="54" t="s">
        <v>2025</v>
      </c>
      <c r="G1731" s="55"/>
      <c r="H1731" s="55">
        <v>3.2</v>
      </c>
      <c r="I1731" s="55">
        <v>1.1000000000000001</v>
      </c>
      <c r="J1731" s="55">
        <v>3.2</v>
      </c>
      <c r="K1731" s="55">
        <v>1.1000000000000001</v>
      </c>
      <c r="L1731" s="55" t="s">
        <v>136</v>
      </c>
      <c r="M1731" s="55" t="s">
        <v>2178</v>
      </c>
      <c r="N1731" s="55"/>
      <c r="O1731" s="454"/>
    </row>
    <row r="1732" spans="1:15" ht="12" customHeight="1" x14ac:dyDescent="0.2">
      <c r="A1732" s="55" t="str">
        <f>IF(OR(E1732="00",E1732=""),"",IF(OR(C1732="3011.10",C1732="3012.10",C1732="3013.10"),"05",IF(OR(C1732="3008.10",C1732="3008.11"),"00",IF(C1732="3003.10","07",IF(OR(G1732="DBFH",G1732="DBFH - BG"),"10",IF(G1732="Hochschule Dual","25",IF(ISERROR(FIND("BGJ",F1732)),IF(B1732&gt;=99500,VLOOKUP(B1732,Maske!$I$23:$J$79,2,FALSE),VLOOKUP($E1732,Maske!$I$19:$J$23,2,FALSE)),"06")))))))</f>
        <v>00</v>
      </c>
      <c r="B1732" s="35">
        <v>77445</v>
      </c>
      <c r="C1732" s="52" t="s">
        <v>2138</v>
      </c>
      <c r="D1732" s="53" t="str">
        <f t="shared" si="54"/>
        <v>2114</v>
      </c>
      <c r="E1732" s="53" t="str">
        <f t="shared" si="55"/>
        <v>12</v>
      </c>
      <c r="F1732" s="54" t="s">
        <v>2026</v>
      </c>
      <c r="G1732" s="55"/>
      <c r="H1732" s="55">
        <v>9</v>
      </c>
      <c r="I1732" s="55">
        <v>3.2</v>
      </c>
      <c r="J1732" s="55">
        <v>11.6</v>
      </c>
      <c r="K1732" s="55">
        <v>4</v>
      </c>
      <c r="L1732" s="55" t="s">
        <v>136</v>
      </c>
      <c r="M1732" s="55"/>
      <c r="N1732" s="55"/>
      <c r="O1732" s="454"/>
    </row>
    <row r="1733" spans="1:15" ht="13.15" customHeight="1" x14ac:dyDescent="0.2">
      <c r="A1733" s="55" t="str">
        <f>IF(OR(E1733="00",E1733=""),"",IF(OR(C1733="3011.10",C1733="3012.10",C1733="3013.10"),"05",IF(OR(C1733="3008.10",C1733="3008.11"),"00",IF(C1733="3003.10","07",IF(OR(G1733="DBFH",G1733="DBFH - BG"),"10",IF(G1733="Hochschule Dual","25",IF(ISERROR(FIND("BGJ",F1733)),IF(B1733&gt;=99500,VLOOKUP(B1733,Maske!$I$23:$J$79,2,FALSE),VLOOKUP($E1733,Maske!$I$19:$J$23,2,FALSE)),"06")))))))</f>
        <v>00</v>
      </c>
      <c r="B1733" s="35">
        <v>77445</v>
      </c>
      <c r="C1733" s="52" t="s">
        <v>2145</v>
      </c>
      <c r="D1733" s="53" t="str">
        <f t="shared" si="54"/>
        <v>2114</v>
      </c>
      <c r="E1733" s="53" t="str">
        <f t="shared" si="55"/>
        <v>12</v>
      </c>
      <c r="F1733" s="54" t="s">
        <v>2026</v>
      </c>
      <c r="G1733" s="55"/>
      <c r="H1733" s="55">
        <v>3.2</v>
      </c>
      <c r="I1733" s="55">
        <v>1.1000000000000001</v>
      </c>
      <c r="J1733" s="55">
        <v>3.2</v>
      </c>
      <c r="K1733" s="55">
        <v>1.1000000000000001</v>
      </c>
      <c r="L1733" s="55" t="s">
        <v>136</v>
      </c>
      <c r="M1733" s="55"/>
      <c r="N1733" s="55"/>
      <c r="O1733" s="454"/>
    </row>
    <row r="1734" spans="1:15" ht="12" customHeight="1" x14ac:dyDescent="0.2">
      <c r="A1734" s="368" t="str">
        <f>IF(OR(E1734="00",E1734=""),"",IF(OR(C1734="3011.10",C1734="3012.10",C1734="3013.10"),"05",IF(OR(C1734="3008.10",C1734="3008.11"),"00",IF(C1734="3003.10","07",IF(OR(G1734="DBFH",G1734="DBFH - BG"),"10",IF(G1734="Hochschule Dual","25",IF(ISERROR(FIND("BGJ",F1734)),IF(B1734&gt;=99500,VLOOKUP(B1734,Maske!$I$23:$J$79,2,FALSE),VLOOKUP($E1734,Maske!$I$19:$J$23,2,FALSE)),"06")))))))</f>
        <v>00</v>
      </c>
      <c r="B1734" s="369">
        <v>77552</v>
      </c>
      <c r="C1734" s="370" t="s">
        <v>2054</v>
      </c>
      <c r="D1734" s="371" t="str">
        <f t="shared" si="54"/>
        <v>2115</v>
      </c>
      <c r="E1734" s="371" t="str">
        <f t="shared" si="55"/>
        <v>11</v>
      </c>
      <c r="F1734" s="372" t="s">
        <v>2043</v>
      </c>
      <c r="G1734" s="368"/>
      <c r="H1734" s="368">
        <v>13</v>
      </c>
      <c r="I1734" s="368">
        <v>5.2</v>
      </c>
      <c r="J1734" s="368">
        <v>12.7</v>
      </c>
      <c r="K1734" s="368">
        <v>4.4000000000000004</v>
      </c>
      <c r="L1734" s="368" t="s">
        <v>136</v>
      </c>
      <c r="M1734" s="368"/>
      <c r="O1734" s="454"/>
    </row>
    <row r="1735" spans="1:15" ht="12" customHeight="1" x14ac:dyDescent="0.2">
      <c r="A1735" s="368" t="str">
        <f>IF(OR(E1735="00",E1735=""),"",IF(OR(C1735="3011.10",C1735="3012.10",C1735="3013.10"),"05",IF(OR(C1735="3008.10",C1735="3008.11"),"00",IF(C1735="3003.10","07",IF(OR(G1735="DBFH",G1735="DBFH - BG"),"10",IF(G1735="Hochschule Dual","25",IF(ISERROR(FIND("BGJ",F1735)),IF(B1735&gt;=99500,VLOOKUP(B1735,Maske!$I$23:$J$79,2,FALSE),VLOOKUP($E1735,Maske!$I$19:$J$23,2,FALSE)),"06")))))))</f>
        <v>00</v>
      </c>
      <c r="B1735" s="369">
        <v>77551</v>
      </c>
      <c r="C1735" s="370" t="s">
        <v>2054</v>
      </c>
      <c r="D1735" s="371" t="str">
        <f t="shared" si="54"/>
        <v>2115</v>
      </c>
      <c r="E1735" s="371" t="str">
        <f t="shared" si="55"/>
        <v>11</v>
      </c>
      <c r="F1735" s="372" t="s">
        <v>2044</v>
      </c>
      <c r="G1735" s="368"/>
      <c r="H1735" s="368">
        <v>13</v>
      </c>
      <c r="I1735" s="368">
        <v>5.2</v>
      </c>
      <c r="J1735" s="368">
        <v>12.7</v>
      </c>
      <c r="K1735" s="368">
        <v>4.4000000000000004</v>
      </c>
      <c r="L1735" s="368" t="s">
        <v>136</v>
      </c>
      <c r="M1735" s="368"/>
      <c r="O1735" s="454"/>
    </row>
    <row r="1736" spans="1:15" ht="12" customHeight="1" x14ac:dyDescent="0.2">
      <c r="A1736" s="55" t="str">
        <f>IF(OR(E1736="00",E1736=""),"",IF(OR(C1736="3011.10",C1736="3012.10",C1736="3013.10"),"05",IF(OR(C1736="3008.10",C1736="3008.11"),"00",IF(C1736="3003.10","07",IF(OR(G1736="DBFH",G1736="DBFH - BG"),"10",IF(G1736="Hochschule Dual","25",IF(ISERROR(FIND("BGJ",F1736)),IF(B1736&gt;=99500,VLOOKUP(B1736,Maske!$I$23:$J$79,2,FALSE),VLOOKUP($E1736,Maske!$I$19:$J$23,2,FALSE)),"06")))))))</f>
        <v>00</v>
      </c>
      <c r="B1736" s="35">
        <v>77551</v>
      </c>
      <c r="C1736" s="52" t="s">
        <v>2139</v>
      </c>
      <c r="D1736" s="53" t="str">
        <f t="shared" si="54"/>
        <v>2115</v>
      </c>
      <c r="E1736" s="53" t="str">
        <f t="shared" si="55"/>
        <v>12</v>
      </c>
      <c r="F1736" s="54" t="s">
        <v>2044</v>
      </c>
      <c r="G1736" s="55"/>
      <c r="H1736" s="55">
        <v>9</v>
      </c>
      <c r="I1736" s="55">
        <v>3.2</v>
      </c>
      <c r="J1736" s="55">
        <v>11.6</v>
      </c>
      <c r="K1736" s="55">
        <v>4</v>
      </c>
      <c r="L1736" s="55" t="s">
        <v>136</v>
      </c>
      <c r="M1736" s="55"/>
      <c r="N1736" s="55"/>
      <c r="O1736" s="454"/>
    </row>
    <row r="1737" spans="1:15" ht="12" customHeight="1" x14ac:dyDescent="0.2">
      <c r="A1737" s="55" t="str">
        <f>IF(OR(E1737="00",E1737=""),"",IF(OR(C1737="3011.10",C1737="3012.10",C1737="3013.10"),"05",IF(OR(C1737="3008.10",C1737="3008.11"),"00",IF(C1737="3003.10","07",IF(OR(G1737="DBFH",G1737="DBFH - BG"),"10",IF(G1737="Hochschule Dual","25",IF(ISERROR(FIND("BGJ",F1737)),IF(B1737&gt;=99500,VLOOKUP(B1737,Maske!$I$23:$J$79,2,FALSE),VLOOKUP($E1737,Maske!$I$19:$J$23,2,FALSE)),"06")))))))</f>
        <v>00</v>
      </c>
      <c r="B1737" s="35">
        <v>77551</v>
      </c>
      <c r="C1737" s="52" t="s">
        <v>2146</v>
      </c>
      <c r="D1737" s="53" t="str">
        <f t="shared" si="54"/>
        <v>2115</v>
      </c>
      <c r="E1737" s="53" t="str">
        <f t="shared" si="55"/>
        <v>12</v>
      </c>
      <c r="F1737" s="54" t="s">
        <v>2044</v>
      </c>
      <c r="G1737" s="55"/>
      <c r="H1737" s="55">
        <v>3.2</v>
      </c>
      <c r="I1737" s="55">
        <v>1.1000000000000001</v>
      </c>
      <c r="J1737" s="55">
        <v>3.2</v>
      </c>
      <c r="K1737" s="55">
        <v>1.1000000000000001</v>
      </c>
      <c r="L1737" s="55" t="s">
        <v>136</v>
      </c>
      <c r="M1737" s="55"/>
      <c r="N1737" s="55"/>
      <c r="O1737" s="454"/>
    </row>
    <row r="1738" spans="1:15" ht="13.15" customHeight="1" x14ac:dyDescent="0.2">
      <c r="A1738" s="55" t="str">
        <f>IF(OR(E1738="00",E1738=""),"",IF(OR(C1738="3011.10",C1738="3012.10",C1738="3013.10"),"05",IF(OR(C1738="3008.10",C1738="3008.11"),"00",IF(C1738="3003.10","07",IF(OR(G1738="DBFH",G1738="DBFH - BG"),"10",IF(G1738="Hochschule Dual","25",IF(ISERROR(FIND("BGJ",F1738)),IF(B1738&gt;=99500,VLOOKUP(B1738,Maske!$I$23:$J$79,2,FALSE),VLOOKUP($E1738,Maske!$I$19:$J$23,2,FALSE)),"06")))))))</f>
        <v>00</v>
      </c>
      <c r="B1738" s="35">
        <v>77552</v>
      </c>
      <c r="C1738" s="52" t="s">
        <v>2140</v>
      </c>
      <c r="D1738" s="53" t="str">
        <f t="shared" si="54"/>
        <v>2116</v>
      </c>
      <c r="E1738" s="53" t="str">
        <f t="shared" si="55"/>
        <v>12</v>
      </c>
      <c r="F1738" s="54" t="s">
        <v>2043</v>
      </c>
      <c r="G1738" s="55"/>
      <c r="H1738" s="55">
        <v>9</v>
      </c>
      <c r="I1738" s="55">
        <v>3.2</v>
      </c>
      <c r="J1738" s="55">
        <v>11.6</v>
      </c>
      <c r="K1738" s="55">
        <v>4</v>
      </c>
      <c r="L1738" s="55" t="s">
        <v>136</v>
      </c>
      <c r="M1738" s="55"/>
      <c r="N1738" s="55"/>
      <c r="O1738" s="454"/>
    </row>
    <row r="1739" spans="1:15" ht="12" customHeight="1" x14ac:dyDescent="0.2">
      <c r="A1739" s="55" t="str">
        <f>IF(OR(E1739="00",E1739=""),"",IF(OR(C1739="3011.10",C1739="3012.10",C1739="3013.10"),"05",IF(OR(C1739="3008.10",C1739="3008.11"),"00",IF(C1739="3003.10","07",IF(OR(G1739="DBFH",G1739="DBFH - BG"),"10",IF(G1739="Hochschule Dual","25",IF(ISERROR(FIND("BGJ",F1739)),IF(B1739&gt;=99500,VLOOKUP(B1739,Maske!$I$23:$J$79,2,FALSE),VLOOKUP($E1739,Maske!$I$19:$J$23,2,FALSE)),"06")))))))</f>
        <v>00</v>
      </c>
      <c r="B1739" s="35">
        <v>77552</v>
      </c>
      <c r="C1739" s="52" t="s">
        <v>2147</v>
      </c>
      <c r="D1739" s="53" t="str">
        <f t="shared" si="54"/>
        <v>2116</v>
      </c>
      <c r="E1739" s="53" t="str">
        <f t="shared" si="55"/>
        <v>12</v>
      </c>
      <c r="F1739" s="54" t="s">
        <v>2043</v>
      </c>
      <c r="G1739" s="55"/>
      <c r="H1739" s="55">
        <v>3.2</v>
      </c>
      <c r="I1739" s="55">
        <v>1.1000000000000001</v>
      </c>
      <c r="J1739" s="55">
        <v>3.2</v>
      </c>
      <c r="K1739" s="55">
        <v>1.1000000000000001</v>
      </c>
      <c r="L1739" s="55" t="s">
        <v>136</v>
      </c>
      <c r="M1739" s="55"/>
      <c r="N1739" s="55"/>
      <c r="O1739" s="454"/>
    </row>
    <row r="1740" spans="1:15" ht="12" customHeight="1" x14ac:dyDescent="0.2">
      <c r="A1740" s="368" t="str">
        <f>IF(OR(E1740="00",E1740=""),"",IF(OR(C1740="3011.10",C1740="3012.10",C1740="3013.10"),"05",IF(OR(C1740="3008.10",C1740="3008.11"),"00",IF(C1740="3003.10","07",IF(OR(G1740="DBFH",G1740="DBFH - BG"),"10",IF(G1740="Hochschule Dual","25",IF(ISERROR(FIND("BGJ",F1740)),IF(B1740&gt;=99500,VLOOKUP(B1740,Maske!$I$23:$J$79,2,FALSE),VLOOKUP($E1740,Maske!$I$19:$J$23,2,FALSE)),"06")))))))</f>
        <v>00</v>
      </c>
      <c r="B1740" s="369">
        <v>77442</v>
      </c>
      <c r="C1740" s="370" t="s">
        <v>2120</v>
      </c>
      <c r="D1740" s="371" t="str">
        <f t="shared" si="54"/>
        <v>2117</v>
      </c>
      <c r="E1740" s="371" t="str">
        <f t="shared" si="55"/>
        <v>11</v>
      </c>
      <c r="F1740" s="372" t="s">
        <v>273</v>
      </c>
      <c r="G1740" s="368"/>
      <c r="H1740" s="368"/>
      <c r="I1740" s="368"/>
      <c r="J1740" s="368">
        <v>12.7</v>
      </c>
      <c r="K1740" s="368">
        <v>5.2</v>
      </c>
      <c r="L1740" s="368" t="s">
        <v>136</v>
      </c>
      <c r="M1740" s="368"/>
      <c r="N1740" s="368" t="s">
        <v>237</v>
      </c>
      <c r="O1740" s="454"/>
    </row>
    <row r="1741" spans="1:15" ht="12" customHeight="1" x14ac:dyDescent="0.2">
      <c r="A1741" s="368" t="str">
        <f>IF(OR(E1741="00",E1741=""),"",IF(OR(C1741="3011.10",C1741="3012.10",C1741="3013.10"),"05",IF(OR(C1741="3008.10",C1741="3008.11"),"00",IF(C1741="3003.10","07",IF(OR(G1741="DBFH",G1741="DBFH - BG"),"10",IF(G1741="Hochschule Dual","25",IF(ISERROR(FIND("BGJ",F1741)),IF(B1741&gt;=99500,VLOOKUP(B1741,Maske!$I$23:$J$79,2,FALSE),VLOOKUP($E1741,Maske!$I$19:$J$23,2,FALSE)),"06")))))))</f>
        <v>00</v>
      </c>
      <c r="B1741" s="369">
        <v>77441</v>
      </c>
      <c r="C1741" s="370" t="s">
        <v>2120</v>
      </c>
      <c r="D1741" s="371" t="str">
        <f t="shared" si="54"/>
        <v>2117</v>
      </c>
      <c r="E1741" s="371" t="str">
        <f t="shared" si="55"/>
        <v>11</v>
      </c>
      <c r="F1741" s="372" t="s">
        <v>274</v>
      </c>
      <c r="G1741" s="368"/>
      <c r="H1741" s="368"/>
      <c r="I1741" s="368"/>
      <c r="J1741" s="368">
        <v>12.7</v>
      </c>
      <c r="K1741" s="368">
        <v>5.2</v>
      </c>
      <c r="L1741" s="368" t="s">
        <v>136</v>
      </c>
      <c r="M1741" s="368"/>
      <c r="N1741" s="368" t="s">
        <v>237</v>
      </c>
      <c r="O1741" s="454"/>
    </row>
    <row r="1742" spans="1:15" s="217" customFormat="1" ht="12" customHeight="1" x14ac:dyDescent="0.2">
      <c r="A1742" s="55" t="str">
        <f>IF(OR(E1742="00",E1742=""),"",IF(OR(C1742="3011.10",C1742="3012.10",C1742="3013.10"),"05",IF(OR(C1742="3008.10",C1742="3008.11"),"00",IF(C1742="3003.10","07",IF(OR(G1742="DBFH",G1742="DBFH - BG"),"10",IF(G1742="Hochschule Dual","25",IF(ISERROR(FIND("BGJ",F1742)),IF(B1742&gt;=99500,VLOOKUP(B1742,Maske!$I$23:$J$79,2,FALSE),VLOOKUP($E1742,Maske!$I$19:$J$23,2,FALSE)),"06")))))))</f>
        <v>00</v>
      </c>
      <c r="B1742" s="35">
        <v>77441</v>
      </c>
      <c r="C1742" s="52" t="s">
        <v>2149</v>
      </c>
      <c r="D1742" s="53" t="str">
        <f t="shared" si="54"/>
        <v>2117</v>
      </c>
      <c r="E1742" s="53" t="str">
        <f t="shared" si="55"/>
        <v>12</v>
      </c>
      <c r="F1742" s="54" t="s">
        <v>274</v>
      </c>
      <c r="G1742" s="55"/>
      <c r="H1742" s="55"/>
      <c r="I1742" s="55"/>
      <c r="J1742" s="55">
        <v>11.6</v>
      </c>
      <c r="K1742" s="55">
        <v>5.2</v>
      </c>
      <c r="L1742" s="55" t="s">
        <v>136</v>
      </c>
      <c r="M1742" s="55"/>
      <c r="N1742" s="55" t="s">
        <v>237</v>
      </c>
      <c r="O1742" s="459"/>
    </row>
    <row r="1743" spans="1:15" s="217" customFormat="1" ht="12" customHeight="1" x14ac:dyDescent="0.2">
      <c r="A1743" s="55" t="str">
        <f>IF(OR(E1743="00",E1743=""),"",IF(OR(C1743="3011.10",C1743="3012.10",C1743="3013.10"),"05",IF(OR(C1743="3008.10",C1743="3008.11"),"00",IF(C1743="3003.10","07",IF(OR(G1743="DBFH",G1743="DBFH - BG"),"10",IF(G1743="Hochschule Dual","25",IF(ISERROR(FIND("BGJ",F1743)),IF(B1743&gt;=99500,VLOOKUP(B1743,Maske!$I$23:$J$79,2,FALSE),VLOOKUP($E1743,Maske!$I$19:$J$23,2,FALSE)),"06")))))))</f>
        <v>00</v>
      </c>
      <c r="B1743" s="35">
        <v>77442</v>
      </c>
      <c r="C1743" s="52" t="s">
        <v>2148</v>
      </c>
      <c r="D1743" s="53" t="str">
        <f t="shared" si="54"/>
        <v>2118</v>
      </c>
      <c r="E1743" s="53" t="str">
        <f t="shared" si="55"/>
        <v>12</v>
      </c>
      <c r="F1743" s="54" t="s">
        <v>273</v>
      </c>
      <c r="G1743" s="55"/>
      <c r="H1743" s="55"/>
      <c r="I1743" s="55"/>
      <c r="J1743" s="55">
        <v>11.6</v>
      </c>
      <c r="K1743" s="55">
        <v>5.2</v>
      </c>
      <c r="L1743" s="55" t="s">
        <v>136</v>
      </c>
      <c r="M1743" s="55"/>
      <c r="N1743" s="55" t="s">
        <v>237</v>
      </c>
      <c r="O1743" s="459"/>
    </row>
    <row r="1744" spans="1:15" s="217" customFormat="1" ht="12" customHeight="1" x14ac:dyDescent="0.2">
      <c r="A1744" s="368" t="str">
        <f>IF(OR(E1744="00",E1744=""),"",IF(OR(C1744="3011.10",C1744="3012.10",C1744="3013.10"),"05",IF(OR(C1744="3008.10",C1744="3008.11"),"00",IF(C1744="3003.10","07",IF(OR(G1744="DBFH",G1744="DBFH - BG"),"10",IF(G1744="Hochschule Dual","25",IF(ISERROR(FIND("BGJ",F1744)),IF(B1744&gt;=99500,VLOOKUP(B1744,Maske!$I$23:$J$79,2,FALSE),VLOOKUP($E1744,Maske!$I$19:$J$23,2,FALSE)),"06")))))))</f>
        <v>25</v>
      </c>
      <c r="B1744" s="369">
        <v>77442</v>
      </c>
      <c r="C1744" s="370" t="s">
        <v>2022</v>
      </c>
      <c r="D1744" s="371" t="str">
        <f t="shared" si="54"/>
        <v>2120</v>
      </c>
      <c r="E1744" s="371" t="str">
        <f t="shared" si="55"/>
        <v>10</v>
      </c>
      <c r="F1744" s="372" t="s">
        <v>273</v>
      </c>
      <c r="G1744" s="368" t="s">
        <v>1222</v>
      </c>
      <c r="H1744" s="368"/>
      <c r="I1744" s="368"/>
      <c r="J1744" s="368">
        <v>12.7</v>
      </c>
      <c r="K1744" s="368">
        <v>5.4</v>
      </c>
      <c r="L1744" s="368" t="s">
        <v>136</v>
      </c>
      <c r="M1744" s="368" t="s">
        <v>1845</v>
      </c>
      <c r="N1744" s="368" t="s">
        <v>2095</v>
      </c>
      <c r="O1744" s="459"/>
    </row>
    <row r="1745" spans="1:15" ht="12" customHeight="1" x14ac:dyDescent="0.2">
      <c r="A1745" s="368" t="str">
        <f>IF(OR(E1745="00",E1745=""),"",IF(OR(C1745="3011.10",C1745="3012.10",C1745="3013.10"),"05",IF(OR(C1745="3008.10",C1745="3008.11"),"00",IF(C1745="3003.10","07",IF(OR(G1745="DBFH",G1745="DBFH - BG"),"10",IF(G1745="Hochschule Dual","25",IF(ISERROR(FIND("BGJ",F1745)),IF(B1745&gt;=99500,VLOOKUP(B1745,Maske!$I$23:$J$79,2,FALSE),VLOOKUP($E1745,Maske!$I$19:$J$23,2,FALSE)),"06")))))))</f>
        <v>25</v>
      </c>
      <c r="B1745" s="369">
        <v>77552</v>
      </c>
      <c r="C1745" s="370" t="s">
        <v>2022</v>
      </c>
      <c r="D1745" s="371" t="str">
        <f t="shared" si="54"/>
        <v>2120</v>
      </c>
      <c r="E1745" s="371" t="str">
        <f t="shared" si="55"/>
        <v>10</v>
      </c>
      <c r="F1745" s="372" t="s">
        <v>2043</v>
      </c>
      <c r="G1745" s="368" t="s">
        <v>1222</v>
      </c>
      <c r="H1745" s="368"/>
      <c r="I1745" s="368"/>
      <c r="J1745" s="368">
        <v>12.7</v>
      </c>
      <c r="K1745" s="368">
        <v>5.4</v>
      </c>
      <c r="L1745" s="368" t="s">
        <v>136</v>
      </c>
      <c r="M1745" s="368" t="s">
        <v>1845</v>
      </c>
      <c r="N1745" s="368" t="s">
        <v>2095</v>
      </c>
      <c r="O1745" s="454"/>
    </row>
    <row r="1746" spans="1:15" ht="12" customHeight="1" x14ac:dyDescent="0.2">
      <c r="A1746" s="368" t="str">
        <f>IF(OR(E1746="00",E1746=""),"",IF(OR(C1746="3011.10",C1746="3012.10",C1746="3013.10"),"05",IF(OR(C1746="3008.10",C1746="3008.11"),"00",IF(C1746="3003.10","07",IF(OR(G1746="DBFH",G1746="DBFH - BG"),"10",IF(G1746="Hochschule Dual","25",IF(ISERROR(FIND("BGJ",F1746)),IF(B1746&gt;=99500,VLOOKUP(B1746,Maske!$I$23:$J$79,2,FALSE),VLOOKUP($E1746,Maske!$I$19:$J$23,2,FALSE)),"06")))))))</f>
        <v>25</v>
      </c>
      <c r="B1746" s="369">
        <v>77551</v>
      </c>
      <c r="C1746" s="370" t="s">
        <v>2022</v>
      </c>
      <c r="D1746" s="371" t="str">
        <f t="shared" si="54"/>
        <v>2120</v>
      </c>
      <c r="E1746" s="371" t="str">
        <f t="shared" si="55"/>
        <v>10</v>
      </c>
      <c r="F1746" s="372" t="s">
        <v>2044</v>
      </c>
      <c r="G1746" s="368" t="s">
        <v>1222</v>
      </c>
      <c r="H1746" s="368"/>
      <c r="I1746" s="368"/>
      <c r="J1746" s="368">
        <v>12.7</v>
      </c>
      <c r="K1746" s="368">
        <v>5.4</v>
      </c>
      <c r="L1746" s="368" t="s">
        <v>136</v>
      </c>
      <c r="M1746" s="368" t="s">
        <v>1845</v>
      </c>
      <c r="N1746" s="368" t="s">
        <v>2095</v>
      </c>
      <c r="O1746" s="454"/>
    </row>
    <row r="1747" spans="1:15" s="217" customFormat="1" ht="12" customHeight="1" x14ac:dyDescent="0.2">
      <c r="A1747" s="368" t="str">
        <f>IF(OR(E1747="00",E1747=""),"",IF(OR(C1747="3011.10",C1747="3012.10",C1747="3013.10"),"05",IF(OR(C1747="3008.10",C1747="3008.11"),"00",IF(C1747="3003.10","07",IF(OR(G1747="DBFH",G1747="DBFH - BG"),"10",IF(G1747="Hochschule Dual","25",IF(ISERROR(FIND("BGJ",F1747)),IF(B1747&gt;=99500,VLOOKUP(B1747,Maske!$I$23:$J$79,2,FALSE),VLOOKUP($E1747,Maske!$I$19:$J$23,2,FALSE)),"06")))))))</f>
        <v>25</v>
      </c>
      <c r="B1747" s="369">
        <v>77442</v>
      </c>
      <c r="C1747" s="370" t="s">
        <v>2023</v>
      </c>
      <c r="D1747" s="371" t="str">
        <f t="shared" si="54"/>
        <v>2121</v>
      </c>
      <c r="E1747" s="371" t="str">
        <f t="shared" si="55"/>
        <v>10</v>
      </c>
      <c r="F1747" s="372" t="s">
        <v>273</v>
      </c>
      <c r="G1747" s="368" t="s">
        <v>1222</v>
      </c>
      <c r="H1747" s="368"/>
      <c r="I1747" s="368"/>
      <c r="J1747" s="368">
        <v>12.7</v>
      </c>
      <c r="K1747" s="368">
        <v>5.4</v>
      </c>
      <c r="L1747" s="368" t="s">
        <v>136</v>
      </c>
      <c r="M1747" s="368"/>
      <c r="N1747" s="368" t="s">
        <v>1819</v>
      </c>
      <c r="O1747" s="459"/>
    </row>
    <row r="1748" spans="1:15" ht="12" customHeight="1" x14ac:dyDescent="0.2">
      <c r="A1748" s="368" t="str">
        <f>IF(OR(E1748="00",E1748=""),"",IF(OR(C1748="3011.10",C1748="3012.10",C1748="3013.10"),"05",IF(OR(C1748="3008.10",C1748="3008.11"),"00",IF(C1748="3003.10","07",IF(OR(G1748="DBFH",G1748="DBFH - BG"),"10",IF(G1748="Hochschule Dual","25",IF(ISERROR(FIND("BGJ",F1748)),IF(B1748&gt;=99500,VLOOKUP(B1748,Maske!$I$23:$J$79,2,FALSE),VLOOKUP($E1748,Maske!$I$19:$J$23,2,FALSE)),"06")))))))</f>
        <v>25</v>
      </c>
      <c r="B1748" s="369">
        <v>77442</v>
      </c>
      <c r="C1748" s="370" t="s">
        <v>2055</v>
      </c>
      <c r="D1748" s="371" t="str">
        <f t="shared" si="54"/>
        <v>2121</v>
      </c>
      <c r="E1748" s="371" t="str">
        <f t="shared" si="55"/>
        <v>11</v>
      </c>
      <c r="F1748" s="372" t="s">
        <v>273</v>
      </c>
      <c r="G1748" s="368" t="s">
        <v>1222</v>
      </c>
      <c r="H1748" s="368">
        <v>5</v>
      </c>
      <c r="I1748" s="368">
        <v>1.5</v>
      </c>
      <c r="J1748" s="368"/>
      <c r="K1748" s="368"/>
      <c r="L1748" s="368" t="s">
        <v>136</v>
      </c>
      <c r="M1748" s="368"/>
      <c r="N1748" s="368" t="s">
        <v>1819</v>
      </c>
      <c r="O1748" s="454"/>
    </row>
    <row r="1749" spans="1:15" s="217" customFormat="1" ht="12" customHeight="1" x14ac:dyDescent="0.2">
      <c r="A1749" s="55" t="str">
        <f>IF(OR(E1749="00",E1749=""),"",IF(OR(C1749="3011.10",C1749="3012.10",C1749="3013.10"),"05",IF(OR(C1749="3008.10",C1749="3008.11"),"00",IF(C1749="3003.10","07",IF(OR(G1749="DBFH",G1749="DBFH - BG"),"10",IF(G1749="Hochschule Dual","25",IF(ISERROR(FIND("BGJ",F1749)),IF(B1749&gt;=99500,VLOOKUP(B1749,Maske!$I$23:$J$79,2,FALSE),VLOOKUP($E1749,Maske!$I$19:$J$23,2,FALSE)),"06")))))))</f>
        <v>25</v>
      </c>
      <c r="B1749" s="35">
        <v>77442</v>
      </c>
      <c r="C1749" s="52" t="s">
        <v>2150</v>
      </c>
      <c r="D1749" s="53" t="str">
        <f t="shared" si="54"/>
        <v>2121</v>
      </c>
      <c r="E1749" s="53" t="str">
        <f t="shared" si="55"/>
        <v>12</v>
      </c>
      <c r="F1749" s="54" t="s">
        <v>273</v>
      </c>
      <c r="G1749" s="55" t="s">
        <v>1222</v>
      </c>
      <c r="H1749" s="55">
        <v>5</v>
      </c>
      <c r="I1749" s="55">
        <v>1.5</v>
      </c>
      <c r="J1749" s="55"/>
      <c r="K1749" s="55"/>
      <c r="L1749" s="55" t="s">
        <v>136</v>
      </c>
      <c r="M1749" s="55"/>
      <c r="N1749" s="55" t="s">
        <v>1819</v>
      </c>
      <c r="O1749" s="459"/>
    </row>
    <row r="1750" spans="1:15" ht="12" customHeight="1" x14ac:dyDescent="0.2">
      <c r="A1750" s="368" t="str">
        <f>IF(OR(E1750="00",E1750=""),"",IF(OR(C1750="3011.10",C1750="3012.10",C1750="3013.10"),"05",IF(OR(C1750="3008.10",C1750="3008.11"),"00",IF(C1750="3003.10","07",IF(OR(G1750="DBFH",G1750="DBFH - BG"),"10",IF(G1750="Hochschule Dual","25",IF(ISERROR(FIND("BGJ",F1750)),IF(B1750&gt;=99500,VLOOKUP(B1750,Maske!$I$23:$J$79,2,FALSE),VLOOKUP($E1750,Maske!$I$19:$J$23,2,FALSE)),"06")))))))</f>
        <v>25</v>
      </c>
      <c r="B1750" s="369">
        <v>77441</v>
      </c>
      <c r="C1750" s="370" t="s">
        <v>2023</v>
      </c>
      <c r="D1750" s="371" t="str">
        <f t="shared" si="54"/>
        <v>2121</v>
      </c>
      <c r="E1750" s="371" t="str">
        <f t="shared" si="55"/>
        <v>10</v>
      </c>
      <c r="F1750" s="372" t="s">
        <v>274</v>
      </c>
      <c r="G1750" s="368" t="s">
        <v>1222</v>
      </c>
      <c r="H1750" s="368"/>
      <c r="I1750" s="368"/>
      <c r="J1750" s="368">
        <v>12.7</v>
      </c>
      <c r="K1750" s="368">
        <v>5.4</v>
      </c>
      <c r="L1750" s="368" t="s">
        <v>136</v>
      </c>
      <c r="M1750" s="368"/>
      <c r="N1750" s="368" t="s">
        <v>1819</v>
      </c>
      <c r="O1750" s="454"/>
    </row>
    <row r="1751" spans="1:15" ht="13.15" customHeight="1" x14ac:dyDescent="0.2">
      <c r="A1751" s="368" t="str">
        <f>IF(OR(E1751="00",E1751=""),"",IF(OR(C1751="3011.10",C1751="3012.10",C1751="3013.10"),"05",IF(OR(C1751="3008.10",C1751="3008.11"),"00",IF(C1751="3003.10","07",IF(OR(G1751="DBFH",G1751="DBFH - BG"),"10",IF(G1751="Hochschule Dual","25",IF(ISERROR(FIND("BGJ",F1751)),IF(B1751&gt;=99500,VLOOKUP(B1751,Maske!$I$23:$J$79,2,FALSE),VLOOKUP($E1751,Maske!$I$19:$J$23,2,FALSE)),"06")))))))</f>
        <v>25</v>
      </c>
      <c r="B1751" s="369">
        <v>77441</v>
      </c>
      <c r="C1751" s="370" t="s">
        <v>2055</v>
      </c>
      <c r="D1751" s="371" t="str">
        <f t="shared" si="54"/>
        <v>2121</v>
      </c>
      <c r="E1751" s="371" t="str">
        <f t="shared" si="55"/>
        <v>11</v>
      </c>
      <c r="F1751" s="372" t="s">
        <v>274</v>
      </c>
      <c r="G1751" s="368" t="s">
        <v>1222</v>
      </c>
      <c r="H1751" s="368">
        <v>5</v>
      </c>
      <c r="I1751" s="368">
        <v>1.5</v>
      </c>
      <c r="J1751" s="368"/>
      <c r="K1751" s="368"/>
      <c r="L1751" s="368" t="s">
        <v>136</v>
      </c>
      <c r="M1751" s="368"/>
      <c r="N1751" s="368" t="s">
        <v>1819</v>
      </c>
      <c r="O1751" s="454"/>
    </row>
    <row r="1752" spans="1:15" ht="13.15" customHeight="1" x14ac:dyDescent="0.2">
      <c r="A1752" s="55" t="str">
        <f>IF(OR(E1752="00",E1752=""),"",IF(OR(C1752="3011.10",C1752="3012.10",C1752="3013.10"),"05",IF(OR(C1752="3008.10",C1752="3008.11"),"00",IF(C1752="3003.10","07",IF(OR(G1752="DBFH",G1752="DBFH - BG"),"10",IF(G1752="Hochschule Dual","25",IF(ISERROR(FIND("BGJ",F1752)),IF(B1752&gt;=99500,VLOOKUP(B1752,Maske!$I$23:$J$79,2,FALSE),VLOOKUP($E1752,Maske!$I$19:$J$23,2,FALSE)),"06")))))))</f>
        <v>25</v>
      </c>
      <c r="B1752" s="35">
        <v>77441</v>
      </c>
      <c r="C1752" s="52" t="s">
        <v>2150</v>
      </c>
      <c r="D1752" s="53" t="str">
        <f t="shared" si="54"/>
        <v>2121</v>
      </c>
      <c r="E1752" s="53" t="str">
        <f t="shared" si="55"/>
        <v>12</v>
      </c>
      <c r="F1752" s="54" t="s">
        <v>274</v>
      </c>
      <c r="G1752" s="55" t="s">
        <v>1222</v>
      </c>
      <c r="H1752" s="55">
        <v>5</v>
      </c>
      <c r="I1752" s="55">
        <v>1.5</v>
      </c>
      <c r="J1752" s="55"/>
      <c r="K1752" s="55"/>
      <c r="L1752" s="55" t="s">
        <v>136</v>
      </c>
      <c r="M1752" s="55"/>
      <c r="N1752" s="55" t="s">
        <v>1819</v>
      </c>
      <c r="O1752" s="454"/>
    </row>
    <row r="1753" spans="1:15" s="217" customFormat="1" ht="12" customHeight="1" x14ac:dyDescent="0.2">
      <c r="A1753" s="368" t="str">
        <f>IF(OR(E1753="00",E1753=""),"",IF(OR(C1753="3011.10",C1753="3012.10",C1753="3013.10"),"05",IF(OR(C1753="3008.10",C1753="3008.11"),"00",IF(C1753="3003.10","07",IF(OR(G1753="DBFH",G1753="DBFH - BG"),"10",IF(G1753="Hochschule Dual","25",IF(ISERROR(FIND("BGJ",F1753)),IF(B1753&gt;=99500,VLOOKUP(B1753,Maske!$I$23:$J$79,2,FALSE),VLOOKUP($E1753,Maske!$I$19:$J$23,2,FALSE)),"06")))))))</f>
        <v>25</v>
      </c>
      <c r="B1753" s="369">
        <v>77442</v>
      </c>
      <c r="C1753" s="370" t="s">
        <v>2027</v>
      </c>
      <c r="D1753" s="371" t="str">
        <f t="shared" si="54"/>
        <v>2122</v>
      </c>
      <c r="E1753" s="371" t="str">
        <f t="shared" si="55"/>
        <v>10</v>
      </c>
      <c r="F1753" s="372" t="s">
        <v>273</v>
      </c>
      <c r="G1753" s="368" t="s">
        <v>1222</v>
      </c>
      <c r="H1753" s="368"/>
      <c r="I1753" s="368"/>
      <c r="J1753" s="368">
        <v>16.899999999999999</v>
      </c>
      <c r="K1753" s="368">
        <v>6.9</v>
      </c>
      <c r="L1753" s="368" t="s">
        <v>136</v>
      </c>
      <c r="M1753" s="368"/>
      <c r="N1753" s="368" t="s">
        <v>1222</v>
      </c>
      <c r="O1753" s="459"/>
    </row>
    <row r="1754" spans="1:15" s="217" customFormat="1" ht="12" customHeight="1" x14ac:dyDescent="0.2">
      <c r="A1754" s="368" t="str">
        <f>IF(OR(E1754="00",E1754=""),"",IF(OR(C1754="3011.10",C1754="3012.10",C1754="3013.10"),"05",IF(OR(C1754="3008.10",C1754="3008.11"),"00",IF(C1754="3003.10","07",IF(OR(G1754="DBFH",G1754="DBFH - BG"),"10",IF(G1754="Hochschule Dual","25",IF(ISERROR(FIND("BGJ",F1754)),IF(B1754&gt;=99500,VLOOKUP(B1754,Maske!$I$23:$J$79,2,FALSE),VLOOKUP($E1754,Maske!$I$19:$J$23,2,FALSE)),"06")))))))</f>
        <v>25</v>
      </c>
      <c r="B1754" s="369">
        <v>77442</v>
      </c>
      <c r="C1754" s="370" t="s">
        <v>2056</v>
      </c>
      <c r="D1754" s="371" t="str">
        <f t="shared" si="54"/>
        <v>2122</v>
      </c>
      <c r="E1754" s="371" t="str">
        <f t="shared" si="55"/>
        <v>11</v>
      </c>
      <c r="F1754" s="372" t="s">
        <v>273</v>
      </c>
      <c r="G1754" s="368" t="s">
        <v>1222</v>
      </c>
      <c r="H1754" s="368"/>
      <c r="I1754" s="368"/>
      <c r="J1754" s="368">
        <v>4.2</v>
      </c>
      <c r="K1754" s="368">
        <v>1.5</v>
      </c>
      <c r="L1754" s="368" t="s">
        <v>136</v>
      </c>
      <c r="M1754" s="368"/>
      <c r="N1754" s="368" t="s">
        <v>1222</v>
      </c>
      <c r="O1754" s="459"/>
    </row>
    <row r="1755" spans="1:15" s="217" customFormat="1" ht="12" customHeight="1" x14ac:dyDescent="0.2">
      <c r="A1755" s="55" t="str">
        <f>IF(OR(E1755="00",E1755=""),"",IF(OR(C1755="3011.10",C1755="3012.10",C1755="3013.10"),"05",IF(OR(C1755="3008.10",C1755="3008.11"),"00",IF(C1755="3003.10","07",IF(OR(G1755="DBFH",G1755="DBFH - BG"),"10",IF(G1755="Hochschule Dual","25",IF(ISERROR(FIND("BGJ",F1755)),IF(B1755&gt;=99500,VLOOKUP(B1755,Maske!$I$23:$J$79,2,FALSE),VLOOKUP($E1755,Maske!$I$19:$J$23,2,FALSE)),"06")))))))</f>
        <v>25</v>
      </c>
      <c r="B1755" s="35">
        <v>77442</v>
      </c>
      <c r="C1755" s="52" t="s">
        <v>2151</v>
      </c>
      <c r="D1755" s="53" t="str">
        <f t="shared" si="54"/>
        <v>2122</v>
      </c>
      <c r="E1755" s="53" t="str">
        <f t="shared" si="55"/>
        <v>12</v>
      </c>
      <c r="F1755" s="54" t="s">
        <v>273</v>
      </c>
      <c r="G1755" s="55" t="s">
        <v>1222</v>
      </c>
      <c r="H1755" s="55"/>
      <c r="I1755" s="55"/>
      <c r="J1755" s="55">
        <v>2.1</v>
      </c>
      <c r="K1755" s="55">
        <v>0.8</v>
      </c>
      <c r="L1755" s="55" t="s">
        <v>136</v>
      </c>
      <c r="M1755" s="55"/>
      <c r="N1755" s="55" t="s">
        <v>1222</v>
      </c>
      <c r="O1755" s="459"/>
    </row>
    <row r="1756" spans="1:15" ht="13.15" customHeight="1" x14ac:dyDescent="0.2">
      <c r="A1756" s="55" t="str">
        <f>IF(OR(E1756="00",E1756=""),"",IF(OR(C1756="3011.10",C1756="3012.10",C1756="3013.10"),"05",IF(OR(C1756="3008.10",C1756="3008.11"),"00",IF(C1756="3003.10","07",IF(OR(G1756="DBFH",G1756="DBFH - BG"),"10",IF(G1756="Hochschule Dual","25",IF(ISERROR(FIND("BGJ",F1756)),IF(B1756&gt;=99500,VLOOKUP(B1756,Maske!$I$23:$J$79,2,FALSE),VLOOKUP($E1756,Maske!$I$19:$J$23,2,FALSE)),"06")))))))</f>
        <v>10</v>
      </c>
      <c r="B1756" s="35">
        <v>77442</v>
      </c>
      <c r="C1756" s="52" t="s">
        <v>2182</v>
      </c>
      <c r="D1756" s="53" t="str">
        <f t="shared" si="54"/>
        <v>2123</v>
      </c>
      <c r="E1756" s="53" t="str">
        <f t="shared" si="55"/>
        <v>10</v>
      </c>
      <c r="F1756" s="54" t="s">
        <v>273</v>
      </c>
      <c r="G1756" s="55" t="s">
        <v>1013</v>
      </c>
      <c r="H1756" s="55">
        <v>18</v>
      </c>
      <c r="I1756" s="55">
        <v>6</v>
      </c>
      <c r="J1756" s="55">
        <v>18.7</v>
      </c>
      <c r="K1756" s="55">
        <v>6.7</v>
      </c>
      <c r="L1756" s="55" t="s">
        <v>136</v>
      </c>
      <c r="M1756" s="55" t="s">
        <v>2178</v>
      </c>
      <c r="N1756" s="55" t="s">
        <v>2183</v>
      </c>
      <c r="O1756" s="454"/>
    </row>
    <row r="1757" spans="1:15" ht="13.15" customHeight="1" x14ac:dyDescent="0.2">
      <c r="A1757" s="55" t="str">
        <f>IF(OR(E1757="00",E1757=""),"",IF(OR(C1757="3011.10",C1757="3012.10",C1757="3013.10"),"05",IF(OR(C1757="3008.10",C1757="3008.11"),"00",IF(C1757="3003.10","07",IF(OR(G1757="DBFH",G1757="DBFH - BG"),"10",IF(G1757="Hochschule Dual","25",IF(ISERROR(FIND("BGJ",F1757)),IF(B1757&gt;=99500,VLOOKUP(B1757,Maske!$I$23:$J$79,2,FALSE),VLOOKUP($E1757,Maske!$I$19:$J$23,2,FALSE)),"06")))))))</f>
        <v>10</v>
      </c>
      <c r="B1757" s="35">
        <v>77442</v>
      </c>
      <c r="C1757" s="52" t="s">
        <v>2317</v>
      </c>
      <c r="D1757" s="53" t="str">
        <f t="shared" si="54"/>
        <v>2123</v>
      </c>
      <c r="E1757" s="53" t="str">
        <f t="shared" si="55"/>
        <v>11</v>
      </c>
      <c r="F1757" s="54" t="s">
        <v>273</v>
      </c>
      <c r="G1757" s="55" t="s">
        <v>1013</v>
      </c>
      <c r="H1757" s="55">
        <v>18</v>
      </c>
      <c r="I1757" s="55">
        <v>5</v>
      </c>
      <c r="J1757" s="55">
        <v>18.7</v>
      </c>
      <c r="K1757" s="55">
        <v>4.5999999999999996</v>
      </c>
      <c r="L1757" s="55" t="s">
        <v>136</v>
      </c>
      <c r="M1757" s="55" t="s">
        <v>2178</v>
      </c>
      <c r="N1757" s="55" t="s">
        <v>2183</v>
      </c>
      <c r="O1757" s="454"/>
    </row>
    <row r="1758" spans="1:15" s="217" customFormat="1" ht="13.15" customHeight="1" x14ac:dyDescent="0.2">
      <c r="A1758" s="55" t="str">
        <f>IF(OR(E1758="00",E1758=""),"",IF(OR(C1758="3011.10",C1758="3012.10",C1758="3013.10"),"05",IF(OR(C1758="3008.10",C1758="3008.11"),"00",IF(C1758="3003.10","07",IF(OR(G1758="DBFH",G1758="DBFH - BG"),"10",IF(G1758="Hochschule Dual","25",IF(ISERROR(FIND("BGJ",F1758)),IF(B1758&gt;=99500,VLOOKUP(B1758,Maske!$I$23:$J$79,2,FALSE),VLOOKUP($E1758,Maske!$I$19:$J$23,2,FALSE)),"06")))))))</f>
        <v>10</v>
      </c>
      <c r="B1758" s="35">
        <v>77442</v>
      </c>
      <c r="C1758" s="52" t="s">
        <v>2318</v>
      </c>
      <c r="D1758" s="53" t="str">
        <f t="shared" si="54"/>
        <v>2123</v>
      </c>
      <c r="E1758" s="53" t="str">
        <f t="shared" si="55"/>
        <v>12</v>
      </c>
      <c r="F1758" s="54" t="s">
        <v>273</v>
      </c>
      <c r="G1758" s="55" t="s">
        <v>1013</v>
      </c>
      <c r="H1758" s="55">
        <v>8.1999999999999993</v>
      </c>
      <c r="I1758" s="55">
        <v>1.8</v>
      </c>
      <c r="J1758" s="55">
        <v>7.3</v>
      </c>
      <c r="K1758" s="55">
        <v>1.7</v>
      </c>
      <c r="L1758" s="55" t="s">
        <v>136</v>
      </c>
      <c r="M1758" s="55" t="s">
        <v>2178</v>
      </c>
      <c r="N1758" s="55" t="s">
        <v>2183</v>
      </c>
      <c r="O1758" s="459"/>
    </row>
    <row r="1759" spans="1:15" s="217" customFormat="1" ht="13.15" customHeight="1" x14ac:dyDescent="0.2">
      <c r="A1759" s="368" t="str">
        <f>IF(OR(E1759="00",E1759=""),"",IF(OR(C1759="3011.10",C1759="3012.10",C1759="3013.10"),"05",IF(OR(C1759="3008.10",C1759="3008.11"),"00",IF(C1759="3003.10","07",IF(OR(G1759="DBFH",G1759="DBFH - BG"),"10",IF(G1759="Hochschule Dual","25",IF(ISERROR(FIND("BGJ",F1759)),IF(B1759&gt;=99500,VLOOKUP(B1759,Maske!$I$23:$J$79,2,FALSE),VLOOKUP($E1759,Maske!$I$19:$J$23,2,FALSE)),"06")))))))</f>
        <v>10</v>
      </c>
      <c r="B1759" s="369">
        <v>77552</v>
      </c>
      <c r="C1759" s="370" t="s">
        <v>2028</v>
      </c>
      <c r="D1759" s="371" t="str">
        <f t="shared" si="54"/>
        <v>2125</v>
      </c>
      <c r="E1759" s="371" t="str">
        <f t="shared" si="55"/>
        <v>10</v>
      </c>
      <c r="F1759" s="372" t="s">
        <v>2043</v>
      </c>
      <c r="G1759" s="368" t="s">
        <v>1013</v>
      </c>
      <c r="H1759" s="368">
        <v>18</v>
      </c>
      <c r="I1759" s="368">
        <v>6</v>
      </c>
      <c r="J1759" s="368">
        <v>18.7</v>
      </c>
      <c r="K1759" s="368">
        <v>6.7</v>
      </c>
      <c r="L1759" s="368" t="s">
        <v>136</v>
      </c>
      <c r="M1759" s="368"/>
      <c r="N1759" s="368" t="s">
        <v>1013</v>
      </c>
      <c r="O1759" s="459"/>
    </row>
    <row r="1760" spans="1:15" ht="13.15" customHeight="1" x14ac:dyDescent="0.2">
      <c r="A1760" s="368" t="str">
        <f>IF(OR(E1760="00",E1760=""),"",IF(OR(C1760="3011.10",C1760="3012.10",C1760="3013.10"),"05",IF(OR(C1760="3008.10",C1760="3008.11"),"00",IF(C1760="3003.10","07",IF(OR(G1760="DBFH",G1760="DBFH - BG"),"10",IF(G1760="Hochschule Dual","25",IF(ISERROR(FIND("BGJ",F1760)),IF(B1760&gt;=99500,VLOOKUP(B1760,Maske!$I$23:$J$79,2,FALSE),VLOOKUP($E1760,Maske!$I$19:$J$23,2,FALSE)),"06")))))))</f>
        <v>10</v>
      </c>
      <c r="B1760" s="369">
        <v>77552</v>
      </c>
      <c r="C1760" s="370" t="s">
        <v>2057</v>
      </c>
      <c r="D1760" s="371" t="str">
        <f t="shared" si="54"/>
        <v>2125</v>
      </c>
      <c r="E1760" s="371" t="str">
        <f t="shared" si="55"/>
        <v>11</v>
      </c>
      <c r="F1760" s="372" t="s">
        <v>2043</v>
      </c>
      <c r="G1760" s="368" t="s">
        <v>1013</v>
      </c>
      <c r="H1760" s="368">
        <v>18</v>
      </c>
      <c r="I1760" s="368">
        <v>5</v>
      </c>
      <c r="J1760" s="368">
        <v>18.7</v>
      </c>
      <c r="K1760" s="368">
        <v>4.5999999999999996</v>
      </c>
      <c r="L1760" s="368" t="s">
        <v>136</v>
      </c>
      <c r="M1760" s="368"/>
      <c r="N1760" s="368" t="s">
        <v>1013</v>
      </c>
      <c r="O1760" s="454"/>
    </row>
    <row r="1761" spans="1:15" ht="13.15" customHeight="1" x14ac:dyDescent="0.2">
      <c r="A1761" s="55" t="str">
        <f>IF(OR(E1761="00",E1761=""),"",IF(OR(C1761="3011.10",C1761="3012.10",C1761="3013.10"),"05",IF(OR(C1761="3008.10",C1761="3008.11"),"00",IF(C1761="3003.10","07",IF(OR(G1761="DBFH",G1761="DBFH - BG"),"10",IF(G1761="Hochschule Dual","25",IF(ISERROR(FIND("BGJ",F1761)),IF(B1761&gt;=99500,VLOOKUP(B1761,Maske!$I$23:$J$79,2,FALSE),VLOOKUP($E1761,Maske!$I$19:$J$23,2,FALSE)),"06")))))))</f>
        <v>10</v>
      </c>
      <c r="B1761" s="35">
        <v>77552</v>
      </c>
      <c r="C1761" s="52" t="s">
        <v>2152</v>
      </c>
      <c r="D1761" s="53" t="str">
        <f t="shared" si="54"/>
        <v>2125</v>
      </c>
      <c r="E1761" s="53" t="str">
        <f t="shared" si="55"/>
        <v>12</v>
      </c>
      <c r="F1761" s="54" t="s">
        <v>2043</v>
      </c>
      <c r="G1761" s="55" t="s">
        <v>1013</v>
      </c>
      <c r="H1761" s="55">
        <v>8.1999999999999993</v>
      </c>
      <c r="I1761" s="55">
        <v>1.8</v>
      </c>
      <c r="J1761" s="55">
        <v>7.3</v>
      </c>
      <c r="K1761" s="55">
        <v>1.7</v>
      </c>
      <c r="L1761" s="55" t="s">
        <v>136</v>
      </c>
      <c r="M1761" s="55"/>
      <c r="N1761" s="55" t="s">
        <v>1013</v>
      </c>
      <c r="O1761" s="454"/>
    </row>
    <row r="1762" spans="1:15" ht="13.15" customHeight="1" x14ac:dyDescent="0.2">
      <c r="A1762" s="368" t="str">
        <f>IF(OR(E1762="00",E1762=""),"",IF(OR(C1762="3011.10",C1762="3012.10",C1762="3013.10"),"05",IF(OR(C1762="3008.10",C1762="3008.11"),"00",IF(C1762="3003.10","07",IF(OR(G1762="DBFH",G1762="DBFH - BG"),"10",IF(G1762="Hochschule Dual","25",IF(ISERROR(FIND("BGJ",F1762)),IF(B1762&gt;=99500,VLOOKUP(B1762,Maske!$I$23:$J$79,2,FALSE),VLOOKUP($E1762,Maske!$I$19:$J$23,2,FALSE)),"06")))))))</f>
        <v>10</v>
      </c>
      <c r="B1762" s="369">
        <v>77551</v>
      </c>
      <c r="C1762" s="370" t="s">
        <v>2028</v>
      </c>
      <c r="D1762" s="371" t="str">
        <f t="shared" si="54"/>
        <v>2125</v>
      </c>
      <c r="E1762" s="371" t="str">
        <f t="shared" si="55"/>
        <v>10</v>
      </c>
      <c r="F1762" s="372" t="s">
        <v>2044</v>
      </c>
      <c r="G1762" s="368" t="s">
        <v>1013</v>
      </c>
      <c r="H1762" s="368">
        <v>18</v>
      </c>
      <c r="I1762" s="368">
        <v>6</v>
      </c>
      <c r="J1762" s="368">
        <v>18.7</v>
      </c>
      <c r="K1762" s="368">
        <v>6.7</v>
      </c>
      <c r="L1762" s="368" t="s">
        <v>136</v>
      </c>
      <c r="M1762" s="368"/>
      <c r="N1762" s="368" t="s">
        <v>1013</v>
      </c>
      <c r="O1762" s="454"/>
    </row>
    <row r="1763" spans="1:15" s="473" customFormat="1" ht="13.15" customHeight="1" x14ac:dyDescent="0.2">
      <c r="A1763" s="368" t="str">
        <f>IF(OR(E1763="00",E1763=""),"",IF(OR(C1763="3011.10",C1763="3012.10",C1763="3013.10"),"05",IF(OR(C1763="3008.10",C1763="3008.11"),"00",IF(C1763="3003.10","07",IF(OR(G1763="DBFH",G1763="DBFH - BG"),"10",IF(G1763="Hochschule Dual","25",IF(ISERROR(FIND("BGJ",F1763)),IF(B1763&gt;=99500,VLOOKUP(B1763,Maske!$I$23:$J$79,2,FALSE),VLOOKUP($E1763,Maske!$I$19:$J$23,2,FALSE)),"06")))))))</f>
        <v>10</v>
      </c>
      <c r="B1763" s="369">
        <v>77551</v>
      </c>
      <c r="C1763" s="370" t="s">
        <v>2057</v>
      </c>
      <c r="D1763" s="371" t="str">
        <f t="shared" si="54"/>
        <v>2125</v>
      </c>
      <c r="E1763" s="371" t="str">
        <f t="shared" si="55"/>
        <v>11</v>
      </c>
      <c r="F1763" s="372" t="s">
        <v>2044</v>
      </c>
      <c r="G1763" s="368" t="s">
        <v>1013</v>
      </c>
      <c r="H1763" s="368">
        <v>18</v>
      </c>
      <c r="I1763" s="368">
        <v>5</v>
      </c>
      <c r="J1763" s="368">
        <v>18.7</v>
      </c>
      <c r="K1763" s="368">
        <v>4.5999999999999996</v>
      </c>
      <c r="L1763" s="368" t="s">
        <v>136</v>
      </c>
      <c r="M1763" s="368"/>
      <c r="N1763" s="368" t="s">
        <v>1013</v>
      </c>
      <c r="O1763" s="472"/>
    </row>
    <row r="1764" spans="1:15" s="473" customFormat="1" ht="13.15" customHeight="1" x14ac:dyDescent="0.2">
      <c r="A1764" s="55" t="str">
        <f>IF(OR(E1764="00",E1764=""),"",IF(OR(C1764="3011.10",C1764="3012.10",C1764="3013.10"),"05",IF(OR(C1764="3008.10",C1764="3008.11"),"00",IF(C1764="3003.10","07",IF(OR(G1764="DBFH",G1764="DBFH - BG"),"10",IF(G1764="Hochschule Dual","25",IF(ISERROR(FIND("BGJ",F1764)),IF(B1764&gt;=99500,VLOOKUP(B1764,Maske!$I$23:$J$79,2,FALSE),VLOOKUP($E1764,Maske!$I$19:$J$23,2,FALSE)),"06")))))))</f>
        <v>10</v>
      </c>
      <c r="B1764" s="35">
        <v>77551</v>
      </c>
      <c r="C1764" s="52" t="s">
        <v>2152</v>
      </c>
      <c r="D1764" s="53" t="str">
        <f t="shared" si="54"/>
        <v>2125</v>
      </c>
      <c r="E1764" s="53" t="str">
        <f t="shared" si="55"/>
        <v>12</v>
      </c>
      <c r="F1764" s="54" t="s">
        <v>2044</v>
      </c>
      <c r="G1764" s="55" t="s">
        <v>1013</v>
      </c>
      <c r="H1764" s="55">
        <v>8.1999999999999993</v>
      </c>
      <c r="I1764" s="55">
        <v>1.8</v>
      </c>
      <c r="J1764" s="55">
        <v>7.3</v>
      </c>
      <c r="K1764" s="55">
        <v>1.7</v>
      </c>
      <c r="L1764" s="55" t="s">
        <v>136</v>
      </c>
      <c r="M1764" s="55"/>
      <c r="N1764" s="55" t="s">
        <v>1013</v>
      </c>
      <c r="O1764" s="472"/>
    </row>
    <row r="1765" spans="1:15" s="217" customFormat="1" ht="12" customHeight="1" x14ac:dyDescent="0.2">
      <c r="A1765" s="368" t="str">
        <f>IF(OR(E1765="00",E1765=""),"",IF(OR(C1765="3011.10",C1765="3012.10",C1765="3013.10"),"05",IF(OR(C1765="3008.10",C1765="3008.11"),"00",IF(C1765="3003.10","07",IF(OR(G1765="DBFH",G1765="DBFH - BG"),"10",IF(G1765="Hochschule Dual","25",IF(ISERROR(FIND("BGJ",F1765)),IF(B1765&gt;=99500,VLOOKUP(B1765,Maske!$I$23:$J$79,2,FALSE),VLOOKUP($E1765,Maske!$I$19:$J$23,2,FALSE)),"06")))))))</f>
        <v>00</v>
      </c>
      <c r="B1765" s="369">
        <v>77442</v>
      </c>
      <c r="C1765" s="370" t="s">
        <v>2029</v>
      </c>
      <c r="D1765" s="371" t="str">
        <f t="shared" si="54"/>
        <v>2130</v>
      </c>
      <c r="E1765" s="371" t="str">
        <f t="shared" si="55"/>
        <v>10</v>
      </c>
      <c r="F1765" s="372" t="s">
        <v>273</v>
      </c>
      <c r="G1765" s="368" t="s">
        <v>1833</v>
      </c>
      <c r="H1765" s="368"/>
      <c r="I1765" s="368"/>
      <c r="J1765" s="368">
        <v>13.7</v>
      </c>
      <c r="K1765" s="368">
        <v>4.8</v>
      </c>
      <c r="L1765" s="368" t="s">
        <v>136</v>
      </c>
      <c r="M1765" s="368"/>
      <c r="N1765" s="368" t="s">
        <v>2388</v>
      </c>
      <c r="O1765" s="459"/>
    </row>
    <row r="1766" spans="1:15" s="473" customFormat="1" ht="12" customHeight="1" x14ac:dyDescent="0.2">
      <c r="A1766" s="368" t="str">
        <f>IF(OR(E1766="00",E1766=""),"",IF(OR(C1766="3011.10",C1766="3012.10",C1766="3013.10"),"05",IF(OR(C1766="3008.10",C1766="3008.11"),"00",IF(C1766="3003.10","07",IF(OR(G1766="DBFH",G1766="DBFH - BG"),"10",IF(G1766="Hochschule Dual","25",IF(ISERROR(FIND("BGJ",F1766)),IF(B1766&gt;=99500,VLOOKUP(B1766,Maske!$I$23:$J$79,2,FALSE),VLOOKUP($E1766,Maske!$I$19:$J$23,2,FALSE)),"06")))))))</f>
        <v>00</v>
      </c>
      <c r="B1766" s="369">
        <v>77442</v>
      </c>
      <c r="C1766" s="370" t="s">
        <v>2058</v>
      </c>
      <c r="D1766" s="371" t="str">
        <f t="shared" si="54"/>
        <v>2130</v>
      </c>
      <c r="E1766" s="371" t="str">
        <f t="shared" si="55"/>
        <v>11</v>
      </c>
      <c r="F1766" s="372" t="s">
        <v>273</v>
      </c>
      <c r="G1766" s="368" t="s">
        <v>1833</v>
      </c>
      <c r="H1766" s="368"/>
      <c r="I1766" s="368"/>
      <c r="J1766" s="368">
        <v>13.7</v>
      </c>
      <c r="K1766" s="368">
        <v>4.8</v>
      </c>
      <c r="L1766" s="368" t="s">
        <v>136</v>
      </c>
      <c r="M1766" s="368"/>
      <c r="N1766" s="368" t="s">
        <v>1833</v>
      </c>
      <c r="O1766" s="472"/>
    </row>
    <row r="1767" spans="1:15" s="473" customFormat="1" ht="12" customHeight="1" x14ac:dyDescent="0.2">
      <c r="A1767" s="368" t="str">
        <f>IF(OR(E1767="00",E1767=""),"",IF(OR(C1767="3011.10",C1767="3012.10",C1767="3013.10"),"05",IF(OR(C1767="3008.10",C1767="3008.11"),"00",IF(C1767="3003.10","07",IF(OR(G1767="DBFH",G1767="DBFH - BG"),"10",IF(G1767="Hochschule Dual","25",IF(ISERROR(FIND("BGJ",F1767)),IF(B1767&gt;=99500,VLOOKUP(B1767,Maske!$I$23:$J$79,2,FALSE),VLOOKUP($E1767,Maske!$I$19:$J$23,2,FALSE)),"06")))))))</f>
        <v>00</v>
      </c>
      <c r="B1767" s="369">
        <v>77441</v>
      </c>
      <c r="C1767" s="370" t="s">
        <v>2029</v>
      </c>
      <c r="D1767" s="371" t="str">
        <f t="shared" si="54"/>
        <v>2130</v>
      </c>
      <c r="E1767" s="371" t="str">
        <f t="shared" si="55"/>
        <v>10</v>
      </c>
      <c r="F1767" s="372" t="s">
        <v>274</v>
      </c>
      <c r="G1767" s="368" t="s">
        <v>1833</v>
      </c>
      <c r="H1767" s="368"/>
      <c r="I1767" s="368"/>
      <c r="J1767" s="368">
        <v>13.7</v>
      </c>
      <c r="K1767" s="368">
        <v>4.8</v>
      </c>
      <c r="L1767" s="368" t="s">
        <v>136</v>
      </c>
      <c r="M1767" s="368"/>
      <c r="N1767" s="368" t="s">
        <v>2388</v>
      </c>
      <c r="O1767" s="472"/>
    </row>
    <row r="1768" spans="1:15" s="473" customFormat="1" ht="12" customHeight="1" x14ac:dyDescent="0.2">
      <c r="A1768" s="368" t="str">
        <f>IF(OR(E1768="00",E1768=""),"",IF(OR(C1768="3011.10",C1768="3012.10",C1768="3013.10"),"05",IF(OR(C1768="3008.10",C1768="3008.11"),"00",IF(C1768="3003.10","07",IF(OR(G1768="DBFH",G1768="DBFH - BG"),"10",IF(G1768="Hochschule Dual","25",IF(ISERROR(FIND("BGJ",F1768)),IF(B1768&gt;=99500,VLOOKUP(B1768,Maske!$I$23:$J$79,2,FALSE),VLOOKUP($E1768,Maske!$I$19:$J$23,2,FALSE)),"06")))))))</f>
        <v>00</v>
      </c>
      <c r="B1768" s="369">
        <v>77441</v>
      </c>
      <c r="C1768" s="370" t="s">
        <v>2058</v>
      </c>
      <c r="D1768" s="371" t="str">
        <f t="shared" si="54"/>
        <v>2130</v>
      </c>
      <c r="E1768" s="371" t="str">
        <f t="shared" si="55"/>
        <v>11</v>
      </c>
      <c r="F1768" s="372" t="s">
        <v>274</v>
      </c>
      <c r="G1768" s="368" t="s">
        <v>1833</v>
      </c>
      <c r="H1768" s="368"/>
      <c r="I1768" s="368"/>
      <c r="J1768" s="368">
        <v>13.7</v>
      </c>
      <c r="K1768" s="368">
        <v>4.8</v>
      </c>
      <c r="L1768" s="368" t="s">
        <v>136</v>
      </c>
      <c r="M1768" s="368"/>
      <c r="N1768" s="368" t="s">
        <v>1833</v>
      </c>
      <c r="O1768" s="472"/>
    </row>
    <row r="1769" spans="1:15" ht="12" customHeight="1" x14ac:dyDescent="0.2">
      <c r="A1769" s="368" t="str">
        <f>IF(OR(E1769="00",E1769=""),"",IF(OR(C1769="3011.10",C1769="3012.10",C1769="3013.10"),"05",IF(OR(C1769="3008.10",C1769="3008.11"),"00",IF(C1769="3003.10","07",IF(OR(G1769="DBFH",G1769="DBFH - BG"),"10",IF(G1769="Hochschule Dual","25",IF(ISERROR(FIND("BGJ",F1769)),IF(B1769&gt;=99500,VLOOKUP(B1769,Maske!$I$23:$J$79,2,FALSE),VLOOKUP($E1769,Maske!$I$19:$J$23,2,FALSE)),"06")))))))</f>
        <v>00</v>
      </c>
      <c r="B1769" s="369">
        <v>77442</v>
      </c>
      <c r="C1769" s="370" t="s">
        <v>525</v>
      </c>
      <c r="D1769" s="371" t="str">
        <f t="shared" si="54"/>
        <v>9999</v>
      </c>
      <c r="E1769" s="371" t="str">
        <f t="shared" si="55"/>
        <v>10</v>
      </c>
      <c r="F1769" s="372" t="s">
        <v>273</v>
      </c>
      <c r="G1769" s="368" t="s">
        <v>1956</v>
      </c>
      <c r="H1769" s="368"/>
      <c r="I1769" s="368"/>
      <c r="J1769" s="368"/>
      <c r="K1769" s="368"/>
      <c r="L1769" s="368" t="s">
        <v>136</v>
      </c>
      <c r="M1769" s="368"/>
      <c r="N1769" s="368" t="s">
        <v>537</v>
      </c>
      <c r="O1769" s="454"/>
    </row>
    <row r="1770" spans="1:15" ht="12" customHeight="1" x14ac:dyDescent="0.2">
      <c r="A1770" s="368" t="str">
        <f>IF(OR(E1770="00",E1770=""),"",IF(OR(C1770="3011.10",C1770="3012.10",C1770="3013.10"),"05",IF(OR(C1770="3008.10",C1770="3008.11"),"00",IF(C1770="3003.10","07",IF(OR(G1770="DBFH",G1770="DBFH - BG"),"10",IF(G1770="Hochschule Dual","25",IF(ISERROR(FIND("BGJ",F1770)),IF(B1770&gt;=99500,VLOOKUP(B1770,Maske!$I$23:$J$79,2,FALSE),VLOOKUP($E1770,Maske!$I$19:$J$23,2,FALSE)),"06")))))))</f>
        <v>00</v>
      </c>
      <c r="B1770" s="369">
        <v>77442</v>
      </c>
      <c r="C1770" s="370" t="s">
        <v>1229</v>
      </c>
      <c r="D1770" s="371" t="str">
        <f t="shared" si="54"/>
        <v>9999</v>
      </c>
      <c r="E1770" s="371" t="str">
        <f t="shared" si="55"/>
        <v>11</v>
      </c>
      <c r="F1770" s="372" t="s">
        <v>273</v>
      </c>
      <c r="G1770" s="368" t="s">
        <v>1956</v>
      </c>
      <c r="H1770" s="368"/>
      <c r="I1770" s="368"/>
      <c r="J1770" s="368"/>
      <c r="K1770" s="368"/>
      <c r="L1770" s="368" t="s">
        <v>136</v>
      </c>
      <c r="M1770" s="368"/>
      <c r="N1770" s="368" t="s">
        <v>537</v>
      </c>
      <c r="O1770" s="454"/>
    </row>
    <row r="1771" spans="1:15" ht="12" customHeight="1" x14ac:dyDescent="0.2">
      <c r="A1771" s="368" t="str">
        <f>IF(OR(E1771="00",E1771=""),"",IF(OR(C1771="3011.10",C1771="3012.10",C1771="3013.10"),"05",IF(OR(C1771="3008.10",C1771="3008.11"),"00",IF(C1771="3003.10","07",IF(OR(G1771="DBFH",G1771="DBFH - BG"),"10",IF(G1771="Hochschule Dual","25",IF(ISERROR(FIND("BGJ",F1771)),IF(B1771&gt;=99500,VLOOKUP(B1771,Maske!$I$23:$J$79,2,FALSE),VLOOKUP($E1771,Maske!$I$19:$J$23,2,FALSE)),"06")))))))</f>
        <v>00</v>
      </c>
      <c r="B1771" s="369">
        <v>77442</v>
      </c>
      <c r="C1771" s="370" t="s">
        <v>1230</v>
      </c>
      <c r="D1771" s="371" t="str">
        <f t="shared" si="54"/>
        <v>9999</v>
      </c>
      <c r="E1771" s="371" t="str">
        <f t="shared" si="55"/>
        <v>12</v>
      </c>
      <c r="F1771" s="372" t="s">
        <v>273</v>
      </c>
      <c r="G1771" s="368" t="s">
        <v>1956</v>
      </c>
      <c r="H1771" s="368"/>
      <c r="I1771" s="368"/>
      <c r="J1771" s="368"/>
      <c r="K1771" s="368"/>
      <c r="L1771" s="368" t="s">
        <v>136</v>
      </c>
      <c r="M1771" s="368"/>
      <c r="N1771" s="368" t="s">
        <v>537</v>
      </c>
      <c r="O1771" s="454"/>
    </row>
    <row r="1772" spans="1:15" ht="12" customHeight="1" x14ac:dyDescent="0.2">
      <c r="A1772" s="368" t="str">
        <f>IF(OR(E1772="00",E1772=""),"",IF(OR(C1772="3011.10",C1772="3012.10",C1772="3013.10"),"05",IF(OR(C1772="3008.10",C1772="3008.11"),"00",IF(C1772="3003.10","07",IF(OR(G1772="DBFH",G1772="DBFH - BG"),"10",IF(G1772="Hochschule Dual","25",IF(ISERROR(FIND("BGJ",F1772)),IF(B1772&gt;=99500,VLOOKUP(B1772,Maske!$I$23:$J$79,2,FALSE),VLOOKUP($E1772,Maske!$I$19:$J$23,2,FALSE)),"06")))))))</f>
        <v>00</v>
      </c>
      <c r="B1772" s="369">
        <v>77441</v>
      </c>
      <c r="C1772" s="370" t="s">
        <v>525</v>
      </c>
      <c r="D1772" s="371" t="str">
        <f t="shared" si="54"/>
        <v>9999</v>
      </c>
      <c r="E1772" s="371" t="str">
        <f t="shared" si="55"/>
        <v>10</v>
      </c>
      <c r="F1772" s="372" t="s">
        <v>274</v>
      </c>
      <c r="G1772" s="368" t="s">
        <v>1956</v>
      </c>
      <c r="H1772" s="368"/>
      <c r="I1772" s="368"/>
      <c r="J1772" s="368"/>
      <c r="K1772" s="368"/>
      <c r="L1772" s="368" t="s">
        <v>136</v>
      </c>
      <c r="M1772" s="368"/>
      <c r="N1772" s="368" t="s">
        <v>537</v>
      </c>
      <c r="O1772" s="454"/>
    </row>
    <row r="1773" spans="1:15" ht="12" customHeight="1" x14ac:dyDescent="0.2">
      <c r="A1773" s="368" t="str">
        <f>IF(OR(E1773="00",E1773=""),"",IF(OR(C1773="3011.10",C1773="3012.10",C1773="3013.10"),"05",IF(OR(C1773="3008.10",C1773="3008.11"),"00",IF(C1773="3003.10","07",IF(OR(G1773="DBFH",G1773="DBFH - BG"),"10",IF(G1773="Hochschule Dual","25",IF(ISERROR(FIND("BGJ",F1773)),IF(B1773&gt;=99500,VLOOKUP(B1773,Maske!$I$23:$J$79,2,FALSE),VLOOKUP($E1773,Maske!$I$19:$J$23,2,FALSE)),"06")))))))</f>
        <v>00</v>
      </c>
      <c r="B1773" s="369">
        <v>77441</v>
      </c>
      <c r="C1773" s="370" t="s">
        <v>1229</v>
      </c>
      <c r="D1773" s="371" t="str">
        <f t="shared" si="54"/>
        <v>9999</v>
      </c>
      <c r="E1773" s="371" t="str">
        <f t="shared" si="55"/>
        <v>11</v>
      </c>
      <c r="F1773" s="372" t="s">
        <v>274</v>
      </c>
      <c r="G1773" s="368" t="s">
        <v>1956</v>
      </c>
      <c r="H1773" s="368"/>
      <c r="I1773" s="368"/>
      <c r="J1773" s="368"/>
      <c r="K1773" s="368"/>
      <c r="L1773" s="368" t="s">
        <v>136</v>
      </c>
      <c r="M1773" s="368"/>
      <c r="N1773" s="368" t="s">
        <v>537</v>
      </c>
      <c r="O1773" s="454"/>
    </row>
    <row r="1774" spans="1:15" ht="12" customHeight="1" x14ac:dyDescent="0.2">
      <c r="A1774" s="368" t="str">
        <f>IF(OR(E1774="00",E1774=""),"",IF(OR(C1774="3011.10",C1774="3012.10",C1774="3013.10"),"05",IF(OR(C1774="3008.10",C1774="3008.11"),"00",IF(C1774="3003.10","07",IF(OR(G1774="DBFH",G1774="DBFH - BG"),"10",IF(G1774="Hochschule Dual","25",IF(ISERROR(FIND("BGJ",F1774)),IF(B1774&gt;=99500,VLOOKUP(B1774,Maske!$I$23:$J$79,2,FALSE),VLOOKUP($E1774,Maske!$I$19:$J$23,2,FALSE)),"06")))))))</f>
        <v>00</v>
      </c>
      <c r="B1774" s="369">
        <v>77441</v>
      </c>
      <c r="C1774" s="370" t="s">
        <v>1230</v>
      </c>
      <c r="D1774" s="371" t="str">
        <f t="shared" si="54"/>
        <v>9999</v>
      </c>
      <c r="E1774" s="371" t="str">
        <f t="shared" si="55"/>
        <v>12</v>
      </c>
      <c r="F1774" s="372" t="s">
        <v>274</v>
      </c>
      <c r="G1774" s="368" t="s">
        <v>1956</v>
      </c>
      <c r="H1774" s="368"/>
      <c r="I1774" s="368"/>
      <c r="J1774" s="368"/>
      <c r="K1774" s="368"/>
      <c r="L1774" s="368" t="s">
        <v>136</v>
      </c>
      <c r="M1774" s="368"/>
      <c r="N1774" s="368" t="s">
        <v>537</v>
      </c>
      <c r="O1774" s="454"/>
    </row>
    <row r="1775" spans="1:15" ht="12" customHeight="1" x14ac:dyDescent="0.2">
      <c r="A1775" s="368" t="str">
        <f>IF(OR(E1775="00",E1775=""),"",IF(OR(C1775="3011.10",C1775="3012.10",C1775="3013.10"),"05",IF(OR(C1775="3008.10",C1775="3008.11"),"00",IF(C1775="3003.10","07",IF(OR(G1775="DBFH",G1775="DBFH - BG"),"10",IF(G1775="Hochschule Dual","25",IF(ISERROR(FIND("BGJ",F1775)),IF(B1775&gt;=99500,VLOOKUP(B1775,Maske!$I$23:$J$79,2,FALSE),VLOOKUP($E1775,Maske!$I$19:$J$23,2,FALSE)),"06")))))))</f>
        <v>00</v>
      </c>
      <c r="B1775" s="369">
        <v>52322</v>
      </c>
      <c r="C1775" s="370" t="s">
        <v>525</v>
      </c>
      <c r="D1775" s="371" t="str">
        <f t="shared" si="54"/>
        <v>9999</v>
      </c>
      <c r="E1775" s="371" t="str">
        <f t="shared" si="55"/>
        <v>10</v>
      </c>
      <c r="F1775" s="372" t="s">
        <v>2246</v>
      </c>
      <c r="G1775" s="368" t="s">
        <v>1956</v>
      </c>
      <c r="H1775" s="376"/>
      <c r="I1775" s="376"/>
      <c r="J1775" s="376"/>
      <c r="K1775" s="376"/>
      <c r="L1775" s="368" t="s">
        <v>136</v>
      </c>
      <c r="M1775" s="376"/>
      <c r="N1775" s="372" t="s">
        <v>537</v>
      </c>
      <c r="O1775" s="454"/>
    </row>
    <row r="1776" spans="1:15" ht="12" customHeight="1" x14ac:dyDescent="0.2">
      <c r="A1776" s="368" t="str">
        <f>IF(OR(E1776="00",E1776=""),"",IF(OR(C1776="3011.10",C1776="3012.10",C1776="3013.10"),"05",IF(OR(C1776="3008.10",C1776="3008.11"),"00",IF(C1776="3003.10","07",IF(OR(G1776="DBFH",G1776="DBFH - BG"),"10",IF(G1776="Hochschule Dual","25",IF(ISERROR(FIND("BGJ",F1776)),IF(B1776&gt;=99500,VLOOKUP(B1776,Maske!$I$23:$J$79,2,FALSE),VLOOKUP($E1776,Maske!$I$19:$J$23,2,FALSE)),"06")))))))</f>
        <v>00</v>
      </c>
      <c r="B1776" s="369">
        <v>52322</v>
      </c>
      <c r="C1776" s="370" t="s">
        <v>1229</v>
      </c>
      <c r="D1776" s="371" t="str">
        <f t="shared" si="54"/>
        <v>9999</v>
      </c>
      <c r="E1776" s="371" t="str">
        <f t="shared" si="55"/>
        <v>11</v>
      </c>
      <c r="F1776" s="372" t="s">
        <v>2246</v>
      </c>
      <c r="G1776" s="368" t="s">
        <v>1956</v>
      </c>
      <c r="H1776" s="376"/>
      <c r="I1776" s="376"/>
      <c r="J1776" s="376"/>
      <c r="K1776" s="376"/>
      <c r="L1776" s="368" t="s">
        <v>136</v>
      </c>
      <c r="M1776" s="376"/>
      <c r="N1776" s="372" t="s">
        <v>537</v>
      </c>
      <c r="O1776" s="454"/>
    </row>
    <row r="1777" spans="1:15" ht="12" customHeight="1" x14ac:dyDescent="0.2">
      <c r="A1777" s="368" t="str">
        <f>IF(OR(E1777="00",E1777=""),"",IF(OR(C1777="3011.10",C1777="3012.10",C1777="3013.10"),"05",IF(OR(C1777="3008.10",C1777="3008.11"),"00",IF(C1777="3003.10","07",IF(OR(G1777="DBFH",G1777="DBFH - BG"),"10",IF(G1777="Hochschule Dual","25",IF(ISERROR(FIND("BGJ",F1777)),IF(B1777&gt;=99500,VLOOKUP(B1777,Maske!$I$23:$J$79,2,FALSE),VLOOKUP($E1777,Maske!$I$19:$J$23,2,FALSE)),"06")))))))</f>
        <v>00</v>
      </c>
      <c r="B1777" s="369">
        <v>52322</v>
      </c>
      <c r="C1777" s="370" t="s">
        <v>1230</v>
      </c>
      <c r="D1777" s="371" t="str">
        <f t="shared" si="54"/>
        <v>9999</v>
      </c>
      <c r="E1777" s="371" t="str">
        <f t="shared" si="55"/>
        <v>12</v>
      </c>
      <c r="F1777" s="372" t="s">
        <v>2246</v>
      </c>
      <c r="G1777" s="368" t="s">
        <v>1956</v>
      </c>
      <c r="H1777" s="376"/>
      <c r="I1777" s="376"/>
      <c r="J1777" s="376"/>
      <c r="K1777" s="376"/>
      <c r="L1777" s="368" t="s">
        <v>136</v>
      </c>
      <c r="M1777" s="376"/>
      <c r="N1777" s="372" t="s">
        <v>537</v>
      </c>
      <c r="O1777" s="454"/>
    </row>
    <row r="1778" spans="1:15" ht="12" customHeight="1" x14ac:dyDescent="0.2">
      <c r="A1778" s="368" t="str">
        <f>IF(OR(E1778="00",E1778=""),"",IF(OR(C1778="3011.10",C1778="3012.10",C1778="3013.10"),"05",IF(OR(C1778="3008.10",C1778="3008.11"),"00",IF(C1778="3003.10","07",IF(OR(G1778="DBFH",G1778="DBFH - BG"),"10",IF(G1778="Hochschule Dual","25",IF(ISERROR(FIND("BGJ",F1778)),IF(B1778&gt;=99500,VLOOKUP(B1778,Maske!$I$23:$J$79,2,FALSE),VLOOKUP($E1778,Maske!$I$19:$J$23,2,FALSE)),"06")))))))</f>
        <v>00</v>
      </c>
      <c r="B1778" s="369">
        <v>87003</v>
      </c>
      <c r="C1778" s="370" t="s">
        <v>525</v>
      </c>
      <c r="D1778" s="371" t="str">
        <f t="shared" si="54"/>
        <v>9999</v>
      </c>
      <c r="E1778" s="371" t="str">
        <f t="shared" si="55"/>
        <v>10</v>
      </c>
      <c r="F1778" s="372" t="s">
        <v>2249</v>
      </c>
      <c r="G1778" s="368" t="s">
        <v>1956</v>
      </c>
      <c r="H1778" s="376"/>
      <c r="I1778" s="376"/>
      <c r="J1778" s="376"/>
      <c r="K1778" s="376"/>
      <c r="L1778" s="368" t="s">
        <v>136</v>
      </c>
      <c r="M1778" s="376"/>
      <c r="N1778" s="372" t="s">
        <v>537</v>
      </c>
      <c r="O1778" s="454"/>
    </row>
    <row r="1779" spans="1:15" ht="12" customHeight="1" x14ac:dyDescent="0.2">
      <c r="A1779" s="368" t="str">
        <f>IF(OR(E1779="00",E1779=""),"",IF(OR(C1779="3011.10",C1779="3012.10",C1779="3013.10"),"05",IF(OR(C1779="3008.10",C1779="3008.11"),"00",IF(C1779="3003.10","07",IF(OR(G1779="DBFH",G1779="DBFH - BG"),"10",IF(G1779="Hochschule Dual","25",IF(ISERROR(FIND("BGJ",F1779)),IF(B1779&gt;=99500,VLOOKUP(B1779,Maske!$I$23:$J$79,2,FALSE),VLOOKUP($E1779,Maske!$I$19:$J$23,2,FALSE)),"06")))))))</f>
        <v>00</v>
      </c>
      <c r="B1779" s="369">
        <v>87003</v>
      </c>
      <c r="C1779" s="370" t="s">
        <v>1229</v>
      </c>
      <c r="D1779" s="371" t="str">
        <f t="shared" si="54"/>
        <v>9999</v>
      </c>
      <c r="E1779" s="371" t="str">
        <f t="shared" si="55"/>
        <v>11</v>
      </c>
      <c r="F1779" s="372" t="s">
        <v>2249</v>
      </c>
      <c r="G1779" s="368" t="s">
        <v>1956</v>
      </c>
      <c r="H1779" s="376"/>
      <c r="I1779" s="376"/>
      <c r="J1779" s="376"/>
      <c r="K1779" s="376"/>
      <c r="L1779" s="368" t="s">
        <v>136</v>
      </c>
      <c r="M1779" s="376"/>
      <c r="N1779" s="372" t="s">
        <v>537</v>
      </c>
      <c r="O1779" s="454"/>
    </row>
    <row r="1780" spans="1:15" ht="12" customHeight="1" x14ac:dyDescent="0.2">
      <c r="A1780" s="368" t="str">
        <f>IF(OR(E1780="00",E1780=""),"",IF(OR(C1780="3011.10",C1780="3012.10",C1780="3013.10"),"05",IF(OR(C1780="3008.10",C1780="3008.11"),"00",IF(C1780="3003.10","07",IF(OR(G1780="DBFH",G1780="DBFH - BG"),"10",IF(G1780="Hochschule Dual","25",IF(ISERROR(FIND("BGJ",F1780)),IF(B1780&gt;=99500,VLOOKUP(B1780,Maske!$I$23:$J$79,2,FALSE),VLOOKUP($E1780,Maske!$I$19:$J$23,2,FALSE)),"06")))))))</f>
        <v>00</v>
      </c>
      <c r="B1780" s="369">
        <v>87003</v>
      </c>
      <c r="C1780" s="370" t="s">
        <v>1230</v>
      </c>
      <c r="D1780" s="371" t="str">
        <f t="shared" si="54"/>
        <v>9999</v>
      </c>
      <c r="E1780" s="371" t="str">
        <f t="shared" si="55"/>
        <v>12</v>
      </c>
      <c r="F1780" s="372" t="s">
        <v>2249</v>
      </c>
      <c r="G1780" s="368" t="s">
        <v>1956</v>
      </c>
      <c r="H1780" s="376"/>
      <c r="I1780" s="376"/>
      <c r="J1780" s="376"/>
      <c r="K1780" s="376"/>
      <c r="L1780" s="368" t="s">
        <v>136</v>
      </c>
      <c r="M1780" s="376"/>
      <c r="N1780" s="372" t="s">
        <v>537</v>
      </c>
      <c r="O1780" s="454"/>
    </row>
    <row r="1781" spans="1:15" ht="12" customHeight="1" x14ac:dyDescent="0.2">
      <c r="A1781" s="368" t="str">
        <f>IF(OR(E1781="00",E1781=""),"",IF(OR(C1781="3011.10",C1781="3012.10",C1781="3013.10"),"05",IF(OR(C1781="3008.10",C1781="3008.11"),"00",IF(C1781="3003.10","07",IF(OR(G1781="DBFH",G1781="DBFH - BG"),"10",IF(G1781="Hochschule Dual","25",IF(ISERROR(FIND("BGJ",F1781)),IF(B1781&gt;=99500,VLOOKUP(B1781,Maske!$I$23:$J$79,2,FALSE),VLOOKUP($E1781,Maske!$I$19:$J$23,2,FALSE)),"06")))))))</f>
        <v>00</v>
      </c>
      <c r="B1781" s="369">
        <v>87001</v>
      </c>
      <c r="C1781" s="370" t="s">
        <v>525</v>
      </c>
      <c r="D1781" s="371" t="str">
        <f t="shared" si="54"/>
        <v>9999</v>
      </c>
      <c r="E1781" s="371" t="str">
        <f t="shared" si="55"/>
        <v>10</v>
      </c>
      <c r="F1781" s="372" t="s">
        <v>2248</v>
      </c>
      <c r="G1781" s="368" t="s">
        <v>1956</v>
      </c>
      <c r="H1781" s="376"/>
      <c r="I1781" s="376"/>
      <c r="J1781" s="376"/>
      <c r="K1781" s="376"/>
      <c r="L1781" s="368" t="s">
        <v>136</v>
      </c>
      <c r="M1781" s="376"/>
      <c r="N1781" s="372" t="s">
        <v>537</v>
      </c>
      <c r="O1781" s="454"/>
    </row>
    <row r="1782" spans="1:15" ht="12" customHeight="1" x14ac:dyDescent="0.2">
      <c r="A1782" s="368" t="str">
        <f>IF(OR(E1782="00",E1782=""),"",IF(OR(C1782="3011.10",C1782="3012.10",C1782="3013.10"),"05",IF(OR(C1782="3008.10",C1782="3008.11"),"00",IF(C1782="3003.10","07",IF(OR(G1782="DBFH",G1782="DBFH - BG"),"10",IF(G1782="Hochschule Dual","25",IF(ISERROR(FIND("BGJ",F1782)),IF(B1782&gt;=99500,VLOOKUP(B1782,Maske!$I$23:$J$79,2,FALSE),VLOOKUP($E1782,Maske!$I$19:$J$23,2,FALSE)),"06")))))))</f>
        <v>00</v>
      </c>
      <c r="B1782" s="369">
        <v>87001</v>
      </c>
      <c r="C1782" s="370" t="s">
        <v>1229</v>
      </c>
      <c r="D1782" s="371" t="str">
        <f t="shared" si="54"/>
        <v>9999</v>
      </c>
      <c r="E1782" s="371" t="str">
        <f t="shared" si="55"/>
        <v>11</v>
      </c>
      <c r="F1782" s="372" t="s">
        <v>2248</v>
      </c>
      <c r="G1782" s="368" t="s">
        <v>1956</v>
      </c>
      <c r="H1782" s="376"/>
      <c r="I1782" s="376"/>
      <c r="J1782" s="376"/>
      <c r="K1782" s="376"/>
      <c r="L1782" s="368" t="s">
        <v>136</v>
      </c>
      <c r="M1782" s="376"/>
      <c r="N1782" s="372" t="s">
        <v>537</v>
      </c>
      <c r="O1782" s="454"/>
    </row>
    <row r="1783" spans="1:15" ht="13.15" customHeight="1" x14ac:dyDescent="0.2">
      <c r="A1783" s="368" t="str">
        <f>IF(OR(E1783="00",E1783=""),"",IF(OR(C1783="3011.10",C1783="3012.10",C1783="3013.10"),"05",IF(OR(C1783="3008.10",C1783="3008.11"),"00",IF(C1783="3003.10","07",IF(OR(G1783="DBFH",G1783="DBFH - BG"),"10",IF(G1783="Hochschule Dual","25",IF(ISERROR(FIND("BGJ",F1783)),IF(B1783&gt;=99500,VLOOKUP(B1783,Maske!$I$23:$J$79,2,FALSE),VLOOKUP($E1783,Maske!$I$19:$J$23,2,FALSE)),"06")))))))</f>
        <v>00</v>
      </c>
      <c r="B1783" s="369">
        <v>87001</v>
      </c>
      <c r="C1783" s="370" t="s">
        <v>1230</v>
      </c>
      <c r="D1783" s="371" t="str">
        <f t="shared" si="54"/>
        <v>9999</v>
      </c>
      <c r="E1783" s="371" t="str">
        <f t="shared" si="55"/>
        <v>12</v>
      </c>
      <c r="F1783" s="372" t="s">
        <v>2248</v>
      </c>
      <c r="G1783" s="368" t="s">
        <v>1956</v>
      </c>
      <c r="H1783" s="376"/>
      <c r="I1783" s="376"/>
      <c r="J1783" s="376"/>
      <c r="K1783" s="376"/>
      <c r="L1783" s="368" t="s">
        <v>136</v>
      </c>
      <c r="M1783" s="376"/>
      <c r="N1783" s="372" t="s">
        <v>537</v>
      </c>
      <c r="O1783" s="454"/>
    </row>
    <row r="1784" spans="1:15" ht="12" customHeight="1" x14ac:dyDescent="0.2">
      <c r="A1784" s="368" t="str">
        <f>IF(OR(E1784="00",E1784=""),"",IF(OR(C1784="3011.10",C1784="3012.10",C1784="3013.10"),"05",IF(OR(C1784="3008.10",C1784="3008.11"),"00",IF(C1784="3003.10","07",IF(OR(G1784="DBFH",G1784="DBFH - BG"),"10",IF(G1784="Hochschule Dual","25",IF(ISERROR(FIND("BGJ",F1784)),IF(B1784&gt;=99500,VLOOKUP(B1784,Maske!$I$23:$J$79,2,FALSE),VLOOKUP($E1784,Maske!$I$19:$J$23,2,FALSE)),"06")))))))</f>
        <v>00</v>
      </c>
      <c r="B1784" s="369">
        <v>61104</v>
      </c>
      <c r="C1784" s="370" t="s">
        <v>525</v>
      </c>
      <c r="D1784" s="371" t="str">
        <f t="shared" si="54"/>
        <v>9999</v>
      </c>
      <c r="E1784" s="371" t="str">
        <f t="shared" si="55"/>
        <v>10</v>
      </c>
      <c r="F1784" s="372" t="s">
        <v>2247</v>
      </c>
      <c r="G1784" s="368" t="s">
        <v>1956</v>
      </c>
      <c r="H1784" s="376"/>
      <c r="I1784" s="376"/>
      <c r="J1784" s="376"/>
      <c r="K1784" s="376"/>
      <c r="L1784" s="368" t="s">
        <v>136</v>
      </c>
      <c r="M1784" s="376"/>
      <c r="N1784" s="372" t="s">
        <v>537</v>
      </c>
      <c r="O1784" s="454"/>
    </row>
    <row r="1785" spans="1:15" x14ac:dyDescent="0.2">
      <c r="A1785" s="368" t="str">
        <f>IF(OR(E1785="00",E1785=""),"",IF(OR(C1785="3011.10",C1785="3012.10",C1785="3013.10"),"05",IF(OR(C1785="3008.10",C1785="3008.11"),"00",IF(C1785="3003.10","07",IF(OR(G1785="DBFH",G1785="DBFH - BG"),"10",IF(G1785="Hochschule Dual","25",IF(ISERROR(FIND("BGJ",F1785)),IF(B1785&gt;=99500,VLOOKUP(B1785,Maske!$I$23:$J$79,2,FALSE),VLOOKUP($E1785,Maske!$I$19:$J$23,2,FALSE)),"06")))))))</f>
        <v>00</v>
      </c>
      <c r="B1785" s="369">
        <v>61104</v>
      </c>
      <c r="C1785" s="370" t="s">
        <v>1229</v>
      </c>
      <c r="D1785" s="371" t="str">
        <f t="shared" si="54"/>
        <v>9999</v>
      </c>
      <c r="E1785" s="371" t="str">
        <f t="shared" si="55"/>
        <v>11</v>
      </c>
      <c r="F1785" s="372" t="s">
        <v>2247</v>
      </c>
      <c r="G1785" s="368" t="s">
        <v>1956</v>
      </c>
      <c r="H1785" s="376"/>
      <c r="I1785" s="376"/>
      <c r="J1785" s="376"/>
      <c r="K1785" s="376"/>
      <c r="L1785" s="368" t="s">
        <v>136</v>
      </c>
      <c r="M1785" s="376"/>
      <c r="N1785" s="372" t="s">
        <v>537</v>
      </c>
      <c r="O1785" s="454"/>
    </row>
    <row r="1786" spans="1:15" ht="13.15" customHeight="1" x14ac:dyDescent="0.2">
      <c r="A1786" s="368" t="str">
        <f>IF(OR(E1786="00",E1786=""),"",IF(OR(C1786="3011.10",C1786="3012.10",C1786="3013.10"),"05",IF(OR(C1786="3008.10",C1786="3008.11"),"00",IF(C1786="3003.10","07",IF(OR(G1786="DBFH",G1786="DBFH - BG"),"10",IF(G1786="Hochschule Dual","25",IF(ISERROR(FIND("BGJ",F1786)),IF(B1786&gt;=99500,VLOOKUP(B1786,Maske!$I$23:$J$79,2,FALSE),VLOOKUP($E1786,Maske!$I$19:$J$23,2,FALSE)),"06")))))))</f>
        <v>00</v>
      </c>
      <c r="B1786" s="369">
        <v>61104</v>
      </c>
      <c r="C1786" s="370" t="s">
        <v>1230</v>
      </c>
      <c r="D1786" s="371" t="str">
        <f t="shared" si="54"/>
        <v>9999</v>
      </c>
      <c r="E1786" s="371" t="str">
        <f t="shared" si="55"/>
        <v>12</v>
      </c>
      <c r="F1786" s="372" t="s">
        <v>2247</v>
      </c>
      <c r="G1786" s="368" t="s">
        <v>1956</v>
      </c>
      <c r="H1786" s="376"/>
      <c r="I1786" s="376"/>
      <c r="J1786" s="376"/>
      <c r="K1786" s="376"/>
      <c r="L1786" s="368" t="s">
        <v>136</v>
      </c>
      <c r="M1786" s="376"/>
      <c r="N1786" s="372" t="s">
        <v>537</v>
      </c>
      <c r="O1786" s="454"/>
    </row>
    <row r="1787" spans="1:15" s="468" customFormat="1" ht="12" customHeight="1" x14ac:dyDescent="0.2">
      <c r="A1787" s="55" t="str">
        <f>IF(OR(E1787="00",E1787=""),"",IF(OR(C1787="3011.10",C1787="3012.10",C1787="3013.10"),"05",IF(OR(C1787="3008.10",C1787="3008.11"),"00",IF(C1787="3003.10","07",IF(OR(G1787="DBFH",G1787="DBFH - BG"),"10",IF(G1787="Hochschule Dual","25",IF(ISERROR(FIND("BGJ",F1787)),IF(B1787&gt;=99500,VLOOKUP(B1787,Maske!$I$23:$J$79,2,FALSE),VLOOKUP($E1787,Maske!$I$19:$J$23,2,FALSE)),"06")))))))</f>
        <v>00</v>
      </c>
      <c r="B1787" s="35">
        <v>61104</v>
      </c>
      <c r="C1787" s="52" t="s">
        <v>1231</v>
      </c>
      <c r="D1787" s="53" t="str">
        <f t="shared" si="54"/>
        <v>9999</v>
      </c>
      <c r="E1787" s="53" t="str">
        <f t="shared" si="55"/>
        <v>13</v>
      </c>
      <c r="F1787" s="54" t="s">
        <v>2247</v>
      </c>
      <c r="G1787" s="55" t="s">
        <v>1956</v>
      </c>
      <c r="H1787" s="461"/>
      <c r="I1787" s="461"/>
      <c r="J1787" s="461"/>
      <c r="K1787" s="461"/>
      <c r="L1787" s="55" t="s">
        <v>136</v>
      </c>
      <c r="M1787" s="461"/>
      <c r="N1787" s="54" t="s">
        <v>537</v>
      </c>
      <c r="O1787" s="467"/>
    </row>
    <row r="1788" spans="1:15" ht="12" customHeight="1" x14ac:dyDescent="0.2">
      <c r="A1788" s="368" t="str">
        <f>IF(OR(E1788="00",E1788=""),"",IF(OR(C1788="3011.10",C1788="3012.10",C1788="3013.10"),"05",IF(OR(C1788="3008.10",C1788="3008.11"),"00",IF(C1788="3003.10","07",IF(OR(G1788="DBFH",G1788="DBFH - BG"),"10",IF(G1788="Hochschule Dual","25",IF(ISERROR(FIND("BGJ",F1788)),IF(B1788&gt;=99500,VLOOKUP(B1788,Maske!$I$23:$J$79,2,FALSE),VLOOKUP($E1788,Maske!$I$19:$J$23,2,FALSE)),"06")))))))</f>
        <v>00</v>
      </c>
      <c r="B1788" s="369">
        <v>93202</v>
      </c>
      <c r="C1788" s="370" t="s">
        <v>525</v>
      </c>
      <c r="D1788" s="371" t="str">
        <f t="shared" si="54"/>
        <v>9999</v>
      </c>
      <c r="E1788" s="371" t="str">
        <f t="shared" si="55"/>
        <v>10</v>
      </c>
      <c r="F1788" s="372" t="s">
        <v>2252</v>
      </c>
      <c r="G1788" s="368" t="s">
        <v>1956</v>
      </c>
      <c r="H1788" s="376"/>
      <c r="I1788" s="376"/>
      <c r="J1788" s="376"/>
      <c r="K1788" s="376"/>
      <c r="L1788" s="368" t="s">
        <v>136</v>
      </c>
      <c r="M1788" s="376"/>
      <c r="N1788" s="372" t="s">
        <v>537</v>
      </c>
      <c r="O1788" s="454"/>
    </row>
    <row r="1789" spans="1:15" ht="12" customHeight="1" x14ac:dyDescent="0.2">
      <c r="A1789" s="368" t="str">
        <f>IF(OR(E1789="00",E1789=""),"",IF(OR(C1789="3011.10",C1789="3012.10",C1789="3013.10"),"05",IF(OR(C1789="3008.10",C1789="3008.11"),"00",IF(C1789="3003.10","07",IF(OR(G1789="DBFH",G1789="DBFH - BG"),"10",IF(G1789="Hochschule Dual","25",IF(ISERROR(FIND("BGJ",F1789)),IF(B1789&gt;=99500,VLOOKUP(B1789,Maske!$I$23:$J$79,2,FALSE),VLOOKUP($E1789,Maske!$I$19:$J$23,2,FALSE)),"06")))))))</f>
        <v>00</v>
      </c>
      <c r="B1789" s="369">
        <v>93202</v>
      </c>
      <c r="C1789" s="370" t="s">
        <v>1229</v>
      </c>
      <c r="D1789" s="371" t="str">
        <f t="shared" si="54"/>
        <v>9999</v>
      </c>
      <c r="E1789" s="371" t="str">
        <f t="shared" si="55"/>
        <v>11</v>
      </c>
      <c r="F1789" s="372" t="s">
        <v>2252</v>
      </c>
      <c r="G1789" s="368" t="s">
        <v>1956</v>
      </c>
      <c r="H1789" s="376"/>
      <c r="I1789" s="376"/>
      <c r="J1789" s="376"/>
      <c r="K1789" s="376"/>
      <c r="L1789" s="368" t="s">
        <v>136</v>
      </c>
      <c r="M1789" s="376"/>
      <c r="N1789" s="372" t="s">
        <v>537</v>
      </c>
      <c r="O1789" s="454"/>
    </row>
    <row r="1790" spans="1:15" s="217" customFormat="1" ht="12" customHeight="1" x14ac:dyDescent="0.2">
      <c r="A1790" s="368" t="str">
        <f>IF(OR(E1790="00",E1790=""),"",IF(OR(C1790="3011.10",C1790="3012.10",C1790="3013.10"),"05",IF(OR(C1790="3008.10",C1790="3008.11"),"00",IF(C1790="3003.10","07",IF(OR(G1790="DBFH",G1790="DBFH - BG"),"10",IF(G1790="Hochschule Dual","25",IF(ISERROR(FIND("BGJ",F1790)),IF(B1790&gt;=99500,VLOOKUP(B1790,Maske!$I$23:$J$79,2,FALSE),VLOOKUP($E1790,Maske!$I$19:$J$23,2,FALSE)),"06")))))))</f>
        <v>00</v>
      </c>
      <c r="B1790" s="369">
        <v>93202</v>
      </c>
      <c r="C1790" s="370" t="s">
        <v>1230</v>
      </c>
      <c r="D1790" s="371" t="str">
        <f t="shared" si="54"/>
        <v>9999</v>
      </c>
      <c r="E1790" s="371" t="str">
        <f t="shared" si="55"/>
        <v>12</v>
      </c>
      <c r="F1790" s="372" t="s">
        <v>2252</v>
      </c>
      <c r="G1790" s="368" t="s">
        <v>1956</v>
      </c>
      <c r="H1790" s="376"/>
      <c r="I1790" s="376"/>
      <c r="J1790" s="376"/>
      <c r="K1790" s="376"/>
      <c r="L1790" s="368" t="s">
        <v>136</v>
      </c>
      <c r="M1790" s="376"/>
      <c r="N1790" s="372" t="s">
        <v>537</v>
      </c>
      <c r="O1790" s="459"/>
    </row>
    <row r="1791" spans="1:15" s="217" customFormat="1" ht="12" customHeight="1" x14ac:dyDescent="0.2">
      <c r="A1791" s="368" t="str">
        <f>IF(OR(E1791="00",E1791=""),"",IF(OR(C1791="3011.10",C1791="3012.10",C1791="3013.10"),"05",IF(OR(C1791="3008.10",C1791="3008.11"),"00",IF(C1791="3003.10","07",IF(OR(G1791="DBFH",G1791="DBFH - BG"),"10",IF(G1791="Hochschule Dual","25",IF(ISERROR(FIND("BGJ",F1791)),IF(B1791&gt;=99500,VLOOKUP(B1791,Maske!$I$23:$J$79,2,FALSE),VLOOKUP($E1791,Maske!$I$19:$J$23,2,FALSE)),"06")))))))</f>
        <v>00</v>
      </c>
      <c r="B1791" s="369">
        <v>93201</v>
      </c>
      <c r="C1791" s="370" t="s">
        <v>525</v>
      </c>
      <c r="D1791" s="371" t="str">
        <f t="shared" si="54"/>
        <v>9999</v>
      </c>
      <c r="E1791" s="371" t="str">
        <f t="shared" si="55"/>
        <v>10</v>
      </c>
      <c r="F1791" s="372" t="s">
        <v>2251</v>
      </c>
      <c r="G1791" s="368" t="s">
        <v>1956</v>
      </c>
      <c r="H1791" s="376"/>
      <c r="I1791" s="376"/>
      <c r="J1791" s="376"/>
      <c r="K1791" s="376"/>
      <c r="L1791" s="368" t="s">
        <v>136</v>
      </c>
      <c r="M1791" s="376"/>
      <c r="N1791" s="372" t="s">
        <v>537</v>
      </c>
      <c r="O1791" s="459"/>
    </row>
    <row r="1792" spans="1:15" s="217" customFormat="1" ht="12" customHeight="1" x14ac:dyDescent="0.2">
      <c r="A1792" s="368" t="str">
        <f>IF(OR(E1792="00",E1792=""),"",IF(OR(C1792="3011.10",C1792="3012.10",C1792="3013.10"),"05",IF(OR(C1792="3008.10",C1792="3008.11"),"00",IF(C1792="3003.10","07",IF(OR(G1792="DBFH",G1792="DBFH - BG"),"10",IF(G1792="Hochschule Dual","25",IF(ISERROR(FIND("BGJ",F1792)),IF(B1792&gt;=99500,VLOOKUP(B1792,Maske!$I$23:$J$79,2,FALSE),VLOOKUP($E1792,Maske!$I$19:$J$23,2,FALSE)),"06")))))))</f>
        <v>00</v>
      </c>
      <c r="B1792" s="369">
        <v>93201</v>
      </c>
      <c r="C1792" s="370" t="s">
        <v>1229</v>
      </c>
      <c r="D1792" s="371" t="str">
        <f t="shared" si="54"/>
        <v>9999</v>
      </c>
      <c r="E1792" s="371" t="str">
        <f t="shared" si="55"/>
        <v>11</v>
      </c>
      <c r="F1792" s="372" t="s">
        <v>2251</v>
      </c>
      <c r="G1792" s="368" t="s">
        <v>1956</v>
      </c>
      <c r="H1792" s="376"/>
      <c r="I1792" s="376"/>
      <c r="J1792" s="376"/>
      <c r="K1792" s="376"/>
      <c r="L1792" s="368" t="s">
        <v>136</v>
      </c>
      <c r="M1792" s="376"/>
      <c r="N1792" s="372" t="s">
        <v>537</v>
      </c>
      <c r="O1792" s="459"/>
    </row>
    <row r="1793" spans="1:15" s="217" customFormat="1" ht="12" customHeight="1" x14ac:dyDescent="0.2">
      <c r="A1793" s="368" t="str">
        <f>IF(OR(E1793="00",E1793=""),"",IF(OR(C1793="3011.10",C1793="3012.10",C1793="3013.10"),"05",IF(OR(C1793="3008.10",C1793="3008.11"),"00",IF(C1793="3003.10","07",IF(OR(G1793="DBFH",G1793="DBFH - BG"),"10",IF(G1793="Hochschule Dual","25",IF(ISERROR(FIND("BGJ",F1793)),IF(B1793&gt;=99500,VLOOKUP(B1793,Maske!$I$23:$J$79,2,FALSE),VLOOKUP($E1793,Maske!$I$19:$J$23,2,FALSE)),"06")))))))</f>
        <v>00</v>
      </c>
      <c r="B1793" s="369">
        <v>93201</v>
      </c>
      <c r="C1793" s="370" t="s">
        <v>1230</v>
      </c>
      <c r="D1793" s="371" t="str">
        <f t="shared" si="54"/>
        <v>9999</v>
      </c>
      <c r="E1793" s="371" t="str">
        <f t="shared" si="55"/>
        <v>12</v>
      </c>
      <c r="F1793" s="372" t="s">
        <v>2251</v>
      </c>
      <c r="G1793" s="368" t="s">
        <v>1956</v>
      </c>
      <c r="H1793" s="376"/>
      <c r="I1793" s="376"/>
      <c r="J1793" s="376"/>
      <c r="K1793" s="376"/>
      <c r="L1793" s="368" t="s">
        <v>136</v>
      </c>
      <c r="M1793" s="376"/>
      <c r="N1793" s="372" t="s">
        <v>537</v>
      </c>
      <c r="O1793" s="459"/>
    </row>
    <row r="1794" spans="1:15" ht="12" customHeight="1" x14ac:dyDescent="0.2">
      <c r="A1794" s="368" t="str">
        <f>IF(OR(E1794="00",E1794=""),"",IF(OR(C1794="3011.10",C1794="3012.10",C1794="3013.10"),"05",IF(OR(C1794="3008.10",C1794="3008.11"),"00",IF(C1794="3003.10","07",IF(OR(G1794="DBFH",G1794="DBFH - BG"),"10",IF(G1794="Hochschule Dual","25",IF(ISERROR(FIND("BGJ",F1794)),IF(B1794&gt;=99500,VLOOKUP(B1794,Maske!$I$23:$J$79,2,FALSE),VLOOKUP($E1794,Maske!$I$19:$J$23,2,FALSE)),"06")))))))</f>
        <v>00</v>
      </c>
      <c r="B1794" s="369">
        <v>28801</v>
      </c>
      <c r="C1794" s="370" t="s">
        <v>525</v>
      </c>
      <c r="D1794" s="371" t="str">
        <f t="shared" ref="D1794:D1857" si="56">LEFT(C1794,4)</f>
        <v>9999</v>
      </c>
      <c r="E1794" s="371" t="str">
        <f t="shared" ref="E1794:E1807" si="57">MID(C1794,6,2)</f>
        <v>10</v>
      </c>
      <c r="F1794" s="372" t="s">
        <v>2244</v>
      </c>
      <c r="G1794" s="368" t="s">
        <v>1956</v>
      </c>
      <c r="H1794" s="376"/>
      <c r="I1794" s="376"/>
      <c r="J1794" s="376"/>
      <c r="K1794" s="376"/>
      <c r="L1794" s="368" t="s">
        <v>136</v>
      </c>
      <c r="M1794" s="376"/>
      <c r="N1794" s="372" t="s">
        <v>537</v>
      </c>
      <c r="O1794" s="454"/>
    </row>
    <row r="1795" spans="1:15" ht="12" customHeight="1" x14ac:dyDescent="0.2">
      <c r="A1795" s="368" t="str">
        <f>IF(OR(E1795="00",E1795=""),"",IF(OR(C1795="3011.10",C1795="3012.10",C1795="3013.10"),"05",IF(OR(C1795="3008.10",C1795="3008.11"),"00",IF(C1795="3003.10","07",IF(OR(G1795="DBFH",G1795="DBFH - BG"),"10",IF(G1795="Hochschule Dual","25",IF(ISERROR(FIND("BGJ",F1795)),IF(B1795&gt;=99500,VLOOKUP(B1795,Maske!$I$23:$J$79,2,FALSE),VLOOKUP($E1795,Maske!$I$19:$J$23,2,FALSE)),"06")))))))</f>
        <v>00</v>
      </c>
      <c r="B1795" s="369">
        <v>28801</v>
      </c>
      <c r="C1795" s="370" t="s">
        <v>1229</v>
      </c>
      <c r="D1795" s="371" t="str">
        <f t="shared" si="56"/>
        <v>9999</v>
      </c>
      <c r="E1795" s="371" t="str">
        <f t="shared" si="57"/>
        <v>11</v>
      </c>
      <c r="F1795" s="372" t="s">
        <v>2244</v>
      </c>
      <c r="G1795" s="368" t="s">
        <v>1956</v>
      </c>
      <c r="H1795" s="376"/>
      <c r="I1795" s="376"/>
      <c r="J1795" s="376"/>
      <c r="K1795" s="376"/>
      <c r="L1795" s="368" t="s">
        <v>136</v>
      </c>
      <c r="M1795" s="376"/>
      <c r="N1795" s="372" t="s">
        <v>537</v>
      </c>
      <c r="O1795" s="454"/>
    </row>
    <row r="1796" spans="1:15" ht="12" customHeight="1" x14ac:dyDescent="0.2">
      <c r="A1796" s="368" t="str">
        <f>IF(OR(E1796="00",E1796=""),"",IF(OR(C1796="3011.10",C1796="3012.10",C1796="3013.10"),"05",IF(OR(C1796="3008.10",C1796="3008.11"),"00",IF(C1796="3003.10","07",IF(OR(G1796="DBFH",G1796="DBFH - BG"),"10",IF(G1796="Hochschule Dual","25",IF(ISERROR(FIND("BGJ",F1796)),IF(B1796&gt;=99500,VLOOKUP(B1796,Maske!$I$23:$J$79,2,FALSE),VLOOKUP($E1796,Maske!$I$19:$J$23,2,FALSE)),"06")))))))</f>
        <v>00</v>
      </c>
      <c r="B1796" s="369">
        <v>28801</v>
      </c>
      <c r="C1796" s="370" t="s">
        <v>1230</v>
      </c>
      <c r="D1796" s="371" t="str">
        <f t="shared" si="56"/>
        <v>9999</v>
      </c>
      <c r="E1796" s="371" t="str">
        <f t="shared" si="57"/>
        <v>12</v>
      </c>
      <c r="F1796" s="372" t="s">
        <v>2244</v>
      </c>
      <c r="G1796" s="368" t="s">
        <v>1956</v>
      </c>
      <c r="H1796" s="376"/>
      <c r="I1796" s="376"/>
      <c r="J1796" s="376"/>
      <c r="K1796" s="376"/>
      <c r="L1796" s="368" t="s">
        <v>136</v>
      </c>
      <c r="M1796" s="376"/>
      <c r="N1796" s="372" t="s">
        <v>537</v>
      </c>
      <c r="O1796" s="454"/>
    </row>
    <row r="1797" spans="1:15" ht="12" customHeight="1" x14ac:dyDescent="0.2">
      <c r="A1797" s="368" t="str">
        <f>IF(OR(E1797="00",E1797=""),"",IF(OR(C1797="3011.10",C1797="3012.10",C1797="3013.10"),"05",IF(OR(C1797="3008.10",C1797="3008.11"),"00",IF(C1797="3003.10","07",IF(OR(G1797="DBFH",G1797="DBFH - BG"),"10",IF(G1797="Hochschule Dual","25",IF(ISERROR(FIND("BGJ",F1797)),IF(B1797&gt;=99500,VLOOKUP(B1797,Maske!$I$23:$J$79,2,FALSE),VLOOKUP($E1797,Maske!$I$19:$J$23,2,FALSE)),"06")))))))</f>
        <v>00</v>
      </c>
      <c r="B1797" s="369">
        <v>93401</v>
      </c>
      <c r="C1797" s="370" t="s">
        <v>525</v>
      </c>
      <c r="D1797" s="371" t="str">
        <f t="shared" si="56"/>
        <v>9999</v>
      </c>
      <c r="E1797" s="371" t="str">
        <f t="shared" si="57"/>
        <v>10</v>
      </c>
      <c r="F1797" s="372" t="s">
        <v>502</v>
      </c>
      <c r="G1797" s="368" t="s">
        <v>1956</v>
      </c>
      <c r="H1797" s="376"/>
      <c r="I1797" s="376"/>
      <c r="J1797" s="376"/>
      <c r="K1797" s="376"/>
      <c r="L1797" s="368" t="s">
        <v>136</v>
      </c>
      <c r="M1797" s="376"/>
      <c r="N1797" s="372" t="s">
        <v>537</v>
      </c>
      <c r="O1797" s="454"/>
    </row>
    <row r="1798" spans="1:15" ht="12" customHeight="1" x14ac:dyDescent="0.2">
      <c r="A1798" s="368" t="str">
        <f>IF(OR(E1798="00",E1798=""),"",IF(OR(C1798="3011.10",C1798="3012.10",C1798="3013.10"),"05",IF(OR(C1798="3008.10",C1798="3008.11"),"00",IF(C1798="3003.10","07",IF(OR(G1798="DBFH",G1798="DBFH - BG"),"10",IF(G1798="Hochschule Dual","25",IF(ISERROR(FIND("BGJ",F1798)),IF(B1798&gt;=99500,VLOOKUP(B1798,Maske!$I$23:$J$79,2,FALSE),VLOOKUP($E1798,Maske!$I$19:$J$23,2,FALSE)),"06")))))))</f>
        <v>00</v>
      </c>
      <c r="B1798" s="369">
        <v>93401</v>
      </c>
      <c r="C1798" s="370" t="s">
        <v>1229</v>
      </c>
      <c r="D1798" s="371" t="str">
        <f t="shared" si="56"/>
        <v>9999</v>
      </c>
      <c r="E1798" s="371" t="str">
        <f t="shared" si="57"/>
        <v>11</v>
      </c>
      <c r="F1798" s="372" t="s">
        <v>502</v>
      </c>
      <c r="G1798" s="368" t="s">
        <v>1956</v>
      </c>
      <c r="H1798" s="376"/>
      <c r="I1798" s="376"/>
      <c r="J1798" s="376"/>
      <c r="K1798" s="376"/>
      <c r="L1798" s="368" t="s">
        <v>136</v>
      </c>
      <c r="M1798" s="376"/>
      <c r="N1798" s="372" t="s">
        <v>537</v>
      </c>
      <c r="O1798" s="454"/>
    </row>
    <row r="1799" spans="1:15" ht="12" customHeight="1" x14ac:dyDescent="0.2">
      <c r="A1799" s="368" t="str">
        <f>IF(OR(E1799="00",E1799=""),"",IF(OR(C1799="3011.10",C1799="3012.10",C1799="3013.10"),"05",IF(OR(C1799="3008.10",C1799="3008.11"),"00",IF(C1799="3003.10","07",IF(OR(G1799="DBFH",G1799="DBFH - BG"),"10",IF(G1799="Hochschule Dual","25",IF(ISERROR(FIND("BGJ",F1799)),IF(B1799&gt;=99500,VLOOKUP(B1799,Maske!$I$23:$J$79,2,FALSE),VLOOKUP($E1799,Maske!$I$19:$J$23,2,FALSE)),"06")))))))</f>
        <v>00</v>
      </c>
      <c r="B1799" s="369">
        <v>92351</v>
      </c>
      <c r="C1799" s="370" t="s">
        <v>525</v>
      </c>
      <c r="D1799" s="371" t="str">
        <f t="shared" si="56"/>
        <v>9999</v>
      </c>
      <c r="E1799" s="371" t="str">
        <f t="shared" si="57"/>
        <v>10</v>
      </c>
      <c r="F1799" s="372" t="s">
        <v>2250</v>
      </c>
      <c r="G1799" s="368" t="s">
        <v>1956</v>
      </c>
      <c r="H1799" s="376"/>
      <c r="I1799" s="376"/>
      <c r="J1799" s="376"/>
      <c r="K1799" s="376"/>
      <c r="L1799" s="368" t="s">
        <v>136</v>
      </c>
      <c r="M1799" s="376"/>
      <c r="N1799" s="372" t="s">
        <v>537</v>
      </c>
      <c r="O1799" s="454"/>
    </row>
    <row r="1800" spans="1:15" s="376" customFormat="1" x14ac:dyDescent="0.2">
      <c r="A1800" s="368" t="str">
        <f>IF(OR(E1800="00",E1800=""),"",IF(OR(C1800="3011.10",C1800="3012.10",C1800="3013.10"),"05",IF(OR(C1800="3008.10",C1800="3008.11"),"00",IF(C1800="3003.10","07",IF(OR(G1800="DBFH",G1800="DBFH - BG"),"10",IF(G1800="Hochschule Dual","25",IF(ISERROR(FIND("BGJ",F1800)),IF(B1800&gt;=99500,VLOOKUP(B1800,Maske!$I$23:$J$79,2,FALSE),VLOOKUP($E1800,Maske!$I$19:$J$23,2,FALSE)),"06")))))))</f>
        <v>00</v>
      </c>
      <c r="B1800" s="369">
        <v>92351</v>
      </c>
      <c r="C1800" s="370" t="s">
        <v>1229</v>
      </c>
      <c r="D1800" s="371" t="str">
        <f t="shared" si="56"/>
        <v>9999</v>
      </c>
      <c r="E1800" s="371" t="str">
        <f t="shared" si="57"/>
        <v>11</v>
      </c>
      <c r="F1800" s="372" t="s">
        <v>2250</v>
      </c>
      <c r="G1800" s="368" t="s">
        <v>1956</v>
      </c>
      <c r="L1800" s="368" t="s">
        <v>136</v>
      </c>
      <c r="N1800" s="372" t="s">
        <v>537</v>
      </c>
      <c r="O1800" s="454"/>
    </row>
    <row r="1801" spans="1:15" s="376" customFormat="1" x14ac:dyDescent="0.2">
      <c r="A1801" s="368" t="str">
        <f>IF(OR(E1801="00",E1801=""),"",IF(OR(C1801="3011.10",C1801="3012.10",C1801="3013.10"),"05",IF(OR(C1801="3008.10",C1801="3008.11"),"00",IF(C1801="3003.10","07",IF(OR(G1801="DBFH",G1801="DBFH - BG"),"10",IF(G1801="Hochschule Dual","25",IF(ISERROR(FIND("BGJ",F1801)),IF(B1801&gt;=99500,VLOOKUP(B1801,Maske!$I$23:$J$79,2,FALSE),VLOOKUP($E1801,Maske!$I$19:$J$23,2,FALSE)),"06")))))))</f>
        <v>00</v>
      </c>
      <c r="B1801" s="369">
        <v>92351</v>
      </c>
      <c r="C1801" s="370" t="s">
        <v>1230</v>
      </c>
      <c r="D1801" s="371" t="str">
        <f t="shared" si="56"/>
        <v>9999</v>
      </c>
      <c r="E1801" s="371" t="str">
        <f t="shared" si="57"/>
        <v>12</v>
      </c>
      <c r="F1801" s="372" t="s">
        <v>2250</v>
      </c>
      <c r="G1801" s="368" t="s">
        <v>1956</v>
      </c>
      <c r="L1801" s="368" t="s">
        <v>136</v>
      </c>
      <c r="N1801" s="372" t="s">
        <v>537</v>
      </c>
      <c r="O1801" s="454"/>
    </row>
    <row r="1802" spans="1:15" ht="12" customHeight="1" x14ac:dyDescent="0.2">
      <c r="A1802" s="368" t="str">
        <f>IF(OR(E1802="00",E1802=""),"",IF(OR(C1802="3011.10",C1802="3012.10",C1802="3013.10"),"05",IF(OR(C1802="3008.10",C1802="3008.11"),"00",IF(C1802="3003.10","07",IF(OR(G1802="DBFH",G1802="DBFH - BG"),"10",IF(G1802="Hochschule Dual","25",IF(ISERROR(FIND("BGJ",F1802)),IF(B1802&gt;=99500,VLOOKUP(B1802,Maske!$I$23:$J$79,2,FALSE),VLOOKUP($E1802,Maske!$I$19:$J$23,2,FALSE)),"06")))))))</f>
        <v>00</v>
      </c>
      <c r="B1802" s="369">
        <v>32329</v>
      </c>
      <c r="C1802" s="370" t="s">
        <v>525</v>
      </c>
      <c r="D1802" s="371" t="str">
        <f t="shared" si="56"/>
        <v>9999</v>
      </c>
      <c r="E1802" s="371" t="str">
        <f t="shared" si="57"/>
        <v>10</v>
      </c>
      <c r="F1802" s="372" t="s">
        <v>2245</v>
      </c>
      <c r="G1802" s="368" t="s">
        <v>1956</v>
      </c>
      <c r="H1802" s="376"/>
      <c r="I1802" s="376"/>
      <c r="J1802" s="376"/>
      <c r="K1802" s="376"/>
      <c r="L1802" s="368" t="s">
        <v>136</v>
      </c>
      <c r="M1802" s="376"/>
      <c r="N1802" s="372" t="s">
        <v>537</v>
      </c>
      <c r="O1802" s="454"/>
    </row>
    <row r="1803" spans="1:15" ht="12" customHeight="1" x14ac:dyDescent="0.2">
      <c r="A1803" s="368" t="str">
        <f>IF(OR(E1803="00",E1803=""),"",IF(OR(C1803="3011.10",C1803="3012.10",C1803="3013.10"),"05",IF(OR(C1803="3008.10",C1803="3008.11"),"00",IF(C1803="3003.10","07",IF(OR(G1803="DBFH",G1803="DBFH - BG"),"10",IF(G1803="Hochschule Dual","25",IF(ISERROR(FIND("BGJ",F1803)),IF(B1803&gt;=99500,VLOOKUP(B1803,Maske!$I$23:$J$79,2,FALSE),VLOOKUP($E1803,Maske!$I$19:$J$23,2,FALSE)),"06")))))))</f>
        <v>00</v>
      </c>
      <c r="B1803" s="369">
        <v>32329</v>
      </c>
      <c r="C1803" s="370" t="s">
        <v>1229</v>
      </c>
      <c r="D1803" s="371" t="str">
        <f t="shared" si="56"/>
        <v>9999</v>
      </c>
      <c r="E1803" s="371" t="str">
        <f t="shared" si="57"/>
        <v>11</v>
      </c>
      <c r="F1803" s="372" t="s">
        <v>2245</v>
      </c>
      <c r="G1803" s="368" t="s">
        <v>1956</v>
      </c>
      <c r="H1803" s="376"/>
      <c r="I1803" s="376"/>
      <c r="J1803" s="376"/>
      <c r="K1803" s="376"/>
      <c r="L1803" s="368" t="s">
        <v>136</v>
      </c>
      <c r="M1803" s="376"/>
      <c r="N1803" s="372" t="s">
        <v>537</v>
      </c>
      <c r="O1803" s="454"/>
    </row>
    <row r="1804" spans="1:15" ht="12" customHeight="1" x14ac:dyDescent="0.2">
      <c r="A1804" s="368" t="str">
        <f>IF(OR(E1804="00",E1804=""),"",IF(OR(C1804="3011.10",C1804="3012.10",C1804="3013.10"),"05",IF(OR(C1804="3008.10",C1804="3008.11"),"00",IF(C1804="3003.10","07",IF(OR(G1804="DBFH",G1804="DBFH - BG"),"10",IF(G1804="Hochschule Dual","25",IF(ISERROR(FIND("BGJ",F1804)),IF(B1804&gt;=99500,VLOOKUP(B1804,Maske!$I$23:$J$79,2,FALSE),VLOOKUP($E1804,Maske!$I$19:$J$23,2,FALSE)),"06")))))))</f>
        <v>00</v>
      </c>
      <c r="B1804" s="369">
        <v>32329</v>
      </c>
      <c r="C1804" s="370" t="s">
        <v>1230</v>
      </c>
      <c r="D1804" s="371" t="str">
        <f t="shared" si="56"/>
        <v>9999</v>
      </c>
      <c r="E1804" s="371" t="str">
        <f t="shared" si="57"/>
        <v>12</v>
      </c>
      <c r="F1804" s="372" t="s">
        <v>2245</v>
      </c>
      <c r="G1804" s="368" t="s">
        <v>1956</v>
      </c>
      <c r="H1804" s="376"/>
      <c r="I1804" s="376"/>
      <c r="J1804" s="376"/>
      <c r="K1804" s="376"/>
      <c r="L1804" s="368" t="s">
        <v>136</v>
      </c>
      <c r="M1804" s="376"/>
      <c r="N1804" s="372" t="s">
        <v>537</v>
      </c>
      <c r="O1804" s="454"/>
    </row>
    <row r="1805" spans="1:15" s="217" customFormat="1" ht="12" customHeight="1" x14ac:dyDescent="0.2">
      <c r="A1805" s="214" t="str">
        <f>IF(OR(E1805="00",E1805=""),"",IF(OR(C1805="3011.10",C1805="3012.10",C1805="3013.10"),"05",IF(OR(C1805="3008.10",C1805="3008.11"),"00",IF(C1805="3003.10","07",IF(OR(G1805="DBFH",G1805="DBFH - BG"),"10",IF(G1805="Hochschule Dual","25",IF(ISERROR(FIND("BGJ",F1805)),IF(B1805&gt;=99500,VLOOKUP(B1805,Maske!$I$23:$J$79,2,FALSE),VLOOKUP($E1805,Maske!$I$19:$J$23,2,FALSE)),"06")))))))</f>
        <v>00</v>
      </c>
      <c r="B1805" s="210">
        <v>61102</v>
      </c>
      <c r="C1805" s="211" t="s">
        <v>525</v>
      </c>
      <c r="D1805" s="212" t="str">
        <f t="shared" si="56"/>
        <v>9999</v>
      </c>
      <c r="E1805" s="212" t="str">
        <f t="shared" si="57"/>
        <v>10</v>
      </c>
      <c r="F1805" s="213" t="s">
        <v>2436</v>
      </c>
      <c r="G1805" s="214" t="s">
        <v>1956</v>
      </c>
      <c r="H1805" s="214"/>
      <c r="I1805" s="214"/>
      <c r="J1805" s="215"/>
      <c r="K1805" s="214"/>
      <c r="L1805" s="214" t="s">
        <v>136</v>
      </c>
      <c r="M1805" s="214"/>
      <c r="N1805" s="213" t="s">
        <v>537</v>
      </c>
      <c r="O1805" s="459"/>
    </row>
    <row r="1806" spans="1:15" s="217" customFormat="1" ht="12" customHeight="1" x14ac:dyDescent="0.2">
      <c r="A1806" s="214" t="str">
        <f>IF(OR(E1806="00",E1806=""),"",IF(OR(C1806="3011.10",C1806="3012.10",C1806="3013.10"),"05",IF(OR(C1806="3008.10",C1806="3008.11"),"00",IF(C1806="3003.10","07",IF(OR(G1806="DBFH",G1806="DBFH - BG"),"10",IF(G1806="Hochschule Dual","25",IF(ISERROR(FIND("BGJ",F1806)),IF(B1806&gt;=99500,VLOOKUP(B1806,Maske!$I$23:$J$79,2,FALSE),VLOOKUP($E1806,Maske!$I$19:$J$23,2,FALSE)),"06")))))))</f>
        <v>00</v>
      </c>
      <c r="B1806" s="210">
        <v>61102</v>
      </c>
      <c r="C1806" s="211" t="s">
        <v>1229</v>
      </c>
      <c r="D1806" s="212" t="str">
        <f t="shared" si="56"/>
        <v>9999</v>
      </c>
      <c r="E1806" s="212" t="str">
        <f t="shared" si="57"/>
        <v>11</v>
      </c>
      <c r="F1806" s="213" t="s">
        <v>2436</v>
      </c>
      <c r="G1806" s="214" t="s">
        <v>1956</v>
      </c>
      <c r="H1806" s="214"/>
      <c r="I1806" s="214"/>
      <c r="J1806" s="215"/>
      <c r="K1806" s="214"/>
      <c r="L1806" s="214" t="s">
        <v>136</v>
      </c>
      <c r="M1806" s="214"/>
      <c r="N1806" s="213" t="s">
        <v>537</v>
      </c>
      <c r="O1806" s="459"/>
    </row>
    <row r="1807" spans="1:15" s="217" customFormat="1" ht="12" customHeight="1" x14ac:dyDescent="0.2">
      <c r="A1807" s="214" t="str">
        <f>IF(OR(E1807="00",E1807=""),"",IF(OR(C1807="3011.10",C1807="3012.10",C1807="3013.10"),"05",IF(OR(C1807="3008.10",C1807="3008.11"),"00",IF(C1807="3003.10","07",IF(OR(G1807="DBFH",G1807="DBFH - BG"),"10",IF(G1807="Hochschule Dual","25",IF(ISERROR(FIND("BGJ",F1807)),IF(B1807&gt;=99500,VLOOKUP(B1807,Maske!$I$23:$J$79,2,FALSE),VLOOKUP($E1807,Maske!$I$19:$J$23,2,FALSE)),"06")))))))</f>
        <v>00</v>
      </c>
      <c r="B1807" s="210">
        <v>61102</v>
      </c>
      <c r="C1807" s="211" t="s">
        <v>1230</v>
      </c>
      <c r="D1807" s="212" t="str">
        <f t="shared" si="56"/>
        <v>9999</v>
      </c>
      <c r="E1807" s="212" t="str">
        <f t="shared" si="57"/>
        <v>12</v>
      </c>
      <c r="F1807" s="213" t="s">
        <v>2436</v>
      </c>
      <c r="G1807" s="214" t="s">
        <v>1956</v>
      </c>
      <c r="H1807" s="214"/>
      <c r="I1807" s="214"/>
      <c r="J1807" s="215"/>
      <c r="K1807" s="214"/>
      <c r="L1807" s="214" t="s">
        <v>136</v>
      </c>
      <c r="M1807" s="214"/>
      <c r="N1807" s="213" t="s">
        <v>537</v>
      </c>
      <c r="O1807" s="459"/>
    </row>
    <row r="1808" spans="1:15" ht="12" customHeight="1" x14ac:dyDescent="0.2">
      <c r="A1808" s="514" t="s">
        <v>414</v>
      </c>
      <c r="B1808" s="36">
        <v>99523</v>
      </c>
      <c r="C1808" s="38"/>
      <c r="D1808" s="53" t="str">
        <f t="shared" si="56"/>
        <v/>
      </c>
      <c r="E1808" s="53" t="s">
        <v>2362</v>
      </c>
      <c r="F1808" s="54" t="s">
        <v>2336</v>
      </c>
      <c r="G1808" s="55"/>
      <c r="H1808" s="55"/>
      <c r="I1808" s="55"/>
      <c r="J1808" s="55"/>
      <c r="K1808" s="55"/>
      <c r="L1808" s="214" t="s">
        <v>2387</v>
      </c>
      <c r="M1808" s="55"/>
      <c r="N1808" s="55" t="s">
        <v>2361</v>
      </c>
      <c r="O1808" s="454"/>
    </row>
    <row r="1809" spans="1:15" s="217" customFormat="1" ht="12" customHeight="1" x14ac:dyDescent="0.2">
      <c r="A1809" s="514" t="s">
        <v>414</v>
      </c>
      <c r="B1809" s="36">
        <v>99513</v>
      </c>
      <c r="C1809" s="52"/>
      <c r="D1809" s="53" t="str">
        <f t="shared" si="56"/>
        <v/>
      </c>
      <c r="E1809" s="53">
        <v>10.11</v>
      </c>
      <c r="F1809" s="54" t="s">
        <v>416</v>
      </c>
      <c r="G1809" s="55"/>
      <c r="H1809" s="55"/>
      <c r="I1809" s="55"/>
      <c r="J1809" s="55"/>
      <c r="K1809" s="55"/>
      <c r="L1809" s="214" t="s">
        <v>2387</v>
      </c>
      <c r="M1809" s="461"/>
      <c r="N1809" s="55" t="s">
        <v>279</v>
      </c>
      <c r="O1809" s="459"/>
    </row>
    <row r="1810" spans="1:15" s="217" customFormat="1" ht="12" customHeight="1" x14ac:dyDescent="0.2">
      <c r="A1810" s="368" t="str">
        <f>IF(OR(E1810="00",E1810=""),"",IF(OR(C1810="3011.10",C1810="3012.10",C1810="3013.10"),"05",IF(OR(C1810="3008.10",C1810="3008.11"),"00",IF(C1810="3003.10","07",IF(OR(G1810="DBFH",G1810="DBFH - BG"),"10",IF(G1810="Hochschule Dual","25",IF(ISERROR(FIND("BGJ",F1810)),IF(B1810&gt;=99500,VLOOKUP(B1810,Maske!$I$23:$J$79,2,FALSE),VLOOKUP($E1810,Maske!$I$19:$J$23,2,FALSE)),"06")))))))</f>
        <v>07</v>
      </c>
      <c r="B1810" s="369">
        <v>99503</v>
      </c>
      <c r="C1810" s="445" t="s">
        <v>1086</v>
      </c>
      <c r="D1810" s="371" t="str">
        <f t="shared" si="56"/>
        <v>3000</v>
      </c>
      <c r="E1810" s="371" t="str">
        <f t="shared" ref="E1810:E1873" si="58">MID(C1810,6,2)</f>
        <v>10</v>
      </c>
      <c r="F1810" s="372" t="s">
        <v>1679</v>
      </c>
      <c r="G1810" s="368"/>
      <c r="H1810" s="368">
        <v>38</v>
      </c>
      <c r="I1810" s="368">
        <v>0</v>
      </c>
      <c r="J1810" s="376"/>
      <c r="K1810" s="376"/>
      <c r="L1810" s="368" t="s">
        <v>2387</v>
      </c>
      <c r="M1810" s="368"/>
      <c r="N1810" s="368"/>
      <c r="O1810" s="459"/>
    </row>
    <row r="1811" spans="1:15" s="217" customFormat="1" ht="12" customHeight="1" x14ac:dyDescent="0.2">
      <c r="A1811" s="368" t="str">
        <f>IF(OR(E1811="00",E1811=""),"",IF(OR(C1811="3011.10",C1811="3012.10",C1811="3013.10"),"05",IF(OR(C1811="3008.10",C1811="3008.11"),"00",IF(C1811="3003.10","07",IF(OR(G1811="DBFH",G1811="DBFH - BG"),"10",IF(G1811="Hochschule Dual","25",IF(ISERROR(FIND("BGJ",F1811)),IF(B1811&gt;=99500,VLOOKUP(B1811,Maske!$I$23:$J$79,2,FALSE),VLOOKUP($E1811,Maske!$I$19:$J$23,2,FALSE)),"06")))))))</f>
        <v>07</v>
      </c>
      <c r="B1811" s="444">
        <v>99512</v>
      </c>
      <c r="C1811" s="445" t="s">
        <v>275</v>
      </c>
      <c r="D1811" s="371" t="str">
        <f t="shared" si="56"/>
        <v>3002</v>
      </c>
      <c r="E1811" s="371" t="str">
        <f t="shared" si="58"/>
        <v>10</v>
      </c>
      <c r="F1811" s="372" t="s">
        <v>2013</v>
      </c>
      <c r="G1811" s="368"/>
      <c r="H1811" s="368">
        <v>15</v>
      </c>
      <c r="I1811" s="368">
        <v>1</v>
      </c>
      <c r="J1811" s="368"/>
      <c r="K1811" s="368"/>
      <c r="L1811" s="368" t="s">
        <v>2387</v>
      </c>
      <c r="M1811" s="368"/>
      <c r="N1811" s="368"/>
      <c r="O1811" s="459"/>
    </row>
    <row r="1812" spans="1:15" ht="12" customHeight="1" x14ac:dyDescent="0.2">
      <c r="A1812" s="55" t="str">
        <f>IF(OR(E1812="00",E1812=""),"",IF(OR(C1812="3011.10",C1812="3012.10",C1812="3013.10"),"05",IF(OR(C1812="3008.10",C1812="3008.11"),"00",IF(C1812="3003.10","07",IF(OR(G1812="DBFH",G1812="DBFH - BG"),"10",IF(G1812="Hochschule Dual","25",IF(ISERROR(FIND("BGJ",F1812)),IF(B1812&gt;=99500,VLOOKUP(B1812,Maske!$I$23:$J$79,2,FALSE),VLOOKUP($E1812,Maske!$I$19:$J$23,2,FALSE)),"06")))))))</f>
        <v>07</v>
      </c>
      <c r="B1812" s="35">
        <v>99403</v>
      </c>
      <c r="C1812" s="38" t="s">
        <v>2355</v>
      </c>
      <c r="D1812" s="53" t="str">
        <f t="shared" si="56"/>
        <v>3003</v>
      </c>
      <c r="E1812" s="53" t="str">
        <f t="shared" si="58"/>
        <v>10</v>
      </c>
      <c r="F1812" s="54" t="s">
        <v>2233</v>
      </c>
      <c r="G1812" s="55" t="s">
        <v>1956</v>
      </c>
      <c r="H1812" s="55"/>
      <c r="I1812" s="55"/>
      <c r="J1812" s="461"/>
      <c r="K1812" s="461"/>
      <c r="L1812" s="368" t="s">
        <v>2387</v>
      </c>
      <c r="M1812" s="461"/>
      <c r="N1812" s="55" t="s">
        <v>537</v>
      </c>
      <c r="O1812" s="454"/>
    </row>
    <row r="1813" spans="1:15" ht="12" customHeight="1" x14ac:dyDescent="0.2">
      <c r="A1813" s="55" t="str">
        <f>IF(OR(E1813="00",E1813=""),"",IF(OR(C1813="3011.10",C1813="3012.10",C1813="3013.10"),"05",IF(OR(C1813="3008.10",C1813="3008.11"),"00",IF(C1813="3003.10","07",IF(OR(G1813="DBFH",G1813="DBFH - BG"),"10",IF(G1813="Hochschule Dual","25",IF(ISERROR(FIND("BGJ",F1813)),IF(B1813&gt;=99500,VLOOKUP(B1813,Maske!$I$23:$J$79,2,FALSE),VLOOKUP($E1813,Maske!$I$19:$J$23,2,FALSE)),"06")))))))</f>
        <v>07</v>
      </c>
      <c r="B1813" s="35">
        <v>99414</v>
      </c>
      <c r="C1813" s="38" t="s">
        <v>2355</v>
      </c>
      <c r="D1813" s="53" t="str">
        <f t="shared" si="56"/>
        <v>3003</v>
      </c>
      <c r="E1813" s="53" t="str">
        <f t="shared" si="58"/>
        <v>10</v>
      </c>
      <c r="F1813" s="54" t="s">
        <v>2238</v>
      </c>
      <c r="G1813" s="55" t="s">
        <v>1956</v>
      </c>
      <c r="H1813" s="55"/>
      <c r="I1813" s="55"/>
      <c r="J1813" s="461"/>
      <c r="K1813" s="461"/>
      <c r="L1813" s="368" t="s">
        <v>2387</v>
      </c>
      <c r="M1813" s="461"/>
      <c r="N1813" s="55" t="s">
        <v>537</v>
      </c>
      <c r="O1813" s="454"/>
    </row>
    <row r="1814" spans="1:15" ht="13.15" customHeight="1" x14ac:dyDescent="0.2">
      <c r="A1814" s="55" t="str">
        <f>IF(OR(E1814="00",E1814=""),"",IF(OR(C1814="3011.10",C1814="3012.10",C1814="3013.10"),"05",IF(OR(C1814="3008.10",C1814="3008.11"),"00",IF(C1814="3003.10","07",IF(OR(G1814="DBFH",G1814="DBFH - BG"),"10",IF(G1814="Hochschule Dual","25",IF(ISERROR(FIND("BGJ",F1814)),IF(B1814&gt;=99500,VLOOKUP(B1814,Maske!$I$23:$J$79,2,FALSE),VLOOKUP($E1814,Maske!$I$19:$J$23,2,FALSE)),"06")))))))</f>
        <v>07</v>
      </c>
      <c r="B1814" s="35">
        <v>99421</v>
      </c>
      <c r="C1814" s="38" t="s">
        <v>2355</v>
      </c>
      <c r="D1814" s="53" t="str">
        <f t="shared" si="56"/>
        <v>3003</v>
      </c>
      <c r="E1814" s="53" t="str">
        <f t="shared" si="58"/>
        <v>10</v>
      </c>
      <c r="F1814" s="54" t="s">
        <v>2242</v>
      </c>
      <c r="G1814" s="55" t="s">
        <v>1956</v>
      </c>
      <c r="H1814" s="55"/>
      <c r="I1814" s="55"/>
      <c r="J1814" s="461"/>
      <c r="K1814" s="461"/>
      <c r="L1814" s="368" t="s">
        <v>2387</v>
      </c>
      <c r="M1814" s="461"/>
      <c r="N1814" s="55" t="s">
        <v>537</v>
      </c>
      <c r="O1814" s="454"/>
    </row>
    <row r="1815" spans="1:15" ht="11.25" customHeight="1" x14ac:dyDescent="0.2">
      <c r="A1815" s="55" t="str">
        <f>IF(OR(E1815="00",E1815=""),"",IF(OR(C1815="3011.10",C1815="3012.10",C1815="3013.10"),"05",IF(OR(C1815="3008.10",C1815="3008.11"),"00",IF(C1815="3003.10","07",IF(OR(G1815="DBFH",G1815="DBFH - BG"),"10",IF(G1815="Hochschule Dual","25",IF(ISERROR(FIND("BGJ",F1815)),IF(B1815&gt;=99500,VLOOKUP(B1815,Maske!$I$23:$J$79,2,FALSE),VLOOKUP($E1815,Maske!$I$19:$J$23,2,FALSE)),"06")))))))</f>
        <v>07</v>
      </c>
      <c r="B1815" s="35">
        <v>99404</v>
      </c>
      <c r="C1815" s="38" t="s">
        <v>2355</v>
      </c>
      <c r="D1815" s="53" t="str">
        <f t="shared" si="56"/>
        <v>3003</v>
      </c>
      <c r="E1815" s="53" t="str">
        <f t="shared" si="58"/>
        <v>10</v>
      </c>
      <c r="F1815" s="54" t="s">
        <v>2234</v>
      </c>
      <c r="G1815" s="55" t="s">
        <v>1956</v>
      </c>
      <c r="H1815" s="55"/>
      <c r="I1815" s="55"/>
      <c r="J1815" s="461"/>
      <c r="K1815" s="461"/>
      <c r="L1815" s="368" t="s">
        <v>2387</v>
      </c>
      <c r="M1815" s="461"/>
      <c r="N1815" s="55" t="s">
        <v>537</v>
      </c>
      <c r="O1815" s="454"/>
    </row>
    <row r="1816" spans="1:15" s="217" customFormat="1" ht="11.25" customHeight="1" x14ac:dyDescent="0.2">
      <c r="A1816" s="55" t="str">
        <f>IF(OR(E1816="00",E1816=""),"",IF(OR(C1816="3011.10",C1816="3012.10",C1816="3013.10"),"05",IF(OR(C1816="3008.10",C1816="3008.11"),"00",IF(C1816="3003.10","07",IF(OR(G1816="DBFH",G1816="DBFH - BG"),"10",IF(G1816="Hochschule Dual","25",IF(ISERROR(FIND("BGJ",F1816)),IF(B1816&gt;=99500,VLOOKUP(B1816,Maske!$I$23:$J$79,2,FALSE),VLOOKUP($E1816,Maske!$I$19:$J$23,2,FALSE)),"06")))))))</f>
        <v>07</v>
      </c>
      <c r="B1816" s="35">
        <v>99427</v>
      </c>
      <c r="C1816" s="38" t="s">
        <v>2355</v>
      </c>
      <c r="D1816" s="53" t="str">
        <f t="shared" si="56"/>
        <v>3003</v>
      </c>
      <c r="E1816" s="53" t="str">
        <f t="shared" si="58"/>
        <v>10</v>
      </c>
      <c r="F1816" s="54" t="s">
        <v>2351</v>
      </c>
      <c r="G1816" s="55" t="s">
        <v>1956</v>
      </c>
      <c r="H1816" s="55"/>
      <c r="I1816" s="55"/>
      <c r="J1816" s="461"/>
      <c r="K1816" s="461"/>
      <c r="L1816" s="368" t="s">
        <v>2387</v>
      </c>
      <c r="M1816" s="461"/>
      <c r="N1816" s="55" t="s">
        <v>537</v>
      </c>
      <c r="O1816" s="459"/>
    </row>
    <row r="1817" spans="1:15" ht="12" customHeight="1" x14ac:dyDescent="0.2">
      <c r="A1817" s="55" t="str">
        <f>IF(OR(E1817="00",E1817=""),"",IF(OR(C1817="3011.10",C1817="3012.10",C1817="3013.10"),"05",IF(OR(C1817="3008.10",C1817="3008.11"),"00",IF(C1817="3003.10","07",IF(OR(G1817="DBFH",G1817="DBFH - BG"),"10",IF(G1817="Hochschule Dual","25",IF(ISERROR(FIND("BGJ",F1817)),IF(B1817&gt;=99500,VLOOKUP(B1817,Maske!$I$23:$J$79,2,FALSE),VLOOKUP($E1817,Maske!$I$19:$J$23,2,FALSE)),"06")))))))</f>
        <v>07</v>
      </c>
      <c r="B1817" s="35">
        <v>99405</v>
      </c>
      <c r="C1817" s="38" t="s">
        <v>2355</v>
      </c>
      <c r="D1817" s="53" t="str">
        <f t="shared" si="56"/>
        <v>3003</v>
      </c>
      <c r="E1817" s="53" t="str">
        <f t="shared" si="58"/>
        <v>10</v>
      </c>
      <c r="F1817" s="54" t="s">
        <v>2235</v>
      </c>
      <c r="G1817" s="55" t="s">
        <v>1956</v>
      </c>
      <c r="H1817" s="55"/>
      <c r="I1817" s="55"/>
      <c r="J1817" s="461"/>
      <c r="K1817" s="461"/>
      <c r="L1817" s="368" t="s">
        <v>2387</v>
      </c>
      <c r="M1817" s="461"/>
      <c r="N1817" s="55" t="s">
        <v>537</v>
      </c>
      <c r="O1817" s="454"/>
    </row>
    <row r="1818" spans="1:15" ht="13.15" customHeight="1" x14ac:dyDescent="0.2">
      <c r="A1818" s="55" t="str">
        <f>IF(OR(E1818="00",E1818=""),"",IF(OR(C1818="3011.10",C1818="3012.10",C1818="3013.10"),"05",IF(OR(C1818="3008.10",C1818="3008.11"),"00",IF(C1818="3003.10","07",IF(OR(G1818="DBFH",G1818="DBFH - BG"),"10",IF(G1818="Hochschule Dual","25",IF(ISERROR(FIND("BGJ",F1818)),IF(B1818&gt;=99500,VLOOKUP(B1818,Maske!$I$23:$J$79,2,FALSE),VLOOKUP($E1818,Maske!$I$19:$J$23,2,FALSE)),"06")))))))</f>
        <v>07</v>
      </c>
      <c r="B1818" s="35">
        <v>99426</v>
      </c>
      <c r="C1818" s="38" t="s">
        <v>2355</v>
      </c>
      <c r="D1818" s="53" t="str">
        <f t="shared" si="56"/>
        <v>3003</v>
      </c>
      <c r="E1818" s="53" t="str">
        <f t="shared" si="58"/>
        <v>10</v>
      </c>
      <c r="F1818" s="54" t="s">
        <v>2352</v>
      </c>
      <c r="G1818" s="55" t="s">
        <v>1956</v>
      </c>
      <c r="H1818" s="55"/>
      <c r="I1818" s="55"/>
      <c r="J1818" s="461"/>
      <c r="K1818" s="461"/>
      <c r="L1818" s="368" t="s">
        <v>2387</v>
      </c>
      <c r="M1818" s="461"/>
      <c r="N1818" s="55" t="s">
        <v>537</v>
      </c>
      <c r="O1818" s="454"/>
    </row>
    <row r="1819" spans="1:15" ht="12" customHeight="1" x14ac:dyDescent="0.2">
      <c r="A1819" s="55" t="str">
        <f>IF(OR(E1819="00",E1819=""),"",IF(OR(C1819="3011.10",C1819="3012.10",C1819="3013.10"),"05",IF(OR(C1819="3008.10",C1819="3008.11"),"00",IF(C1819="3003.10","07",IF(OR(G1819="DBFH",G1819="DBFH - BG"),"10",IF(G1819="Hochschule Dual","25",IF(ISERROR(FIND("BGJ",F1819)),IF(B1819&gt;=99500,VLOOKUP(B1819,Maske!$I$23:$J$79,2,FALSE),VLOOKUP($E1819,Maske!$I$19:$J$23,2,FALSE)),"06")))))))</f>
        <v>07</v>
      </c>
      <c r="B1819" s="35">
        <v>99425</v>
      </c>
      <c r="C1819" s="38" t="s">
        <v>2355</v>
      </c>
      <c r="D1819" s="53" t="str">
        <f t="shared" si="56"/>
        <v>3003</v>
      </c>
      <c r="E1819" s="53" t="str">
        <f t="shared" si="58"/>
        <v>10</v>
      </c>
      <c r="F1819" s="54" t="s">
        <v>2350</v>
      </c>
      <c r="G1819" s="55" t="s">
        <v>1956</v>
      </c>
      <c r="H1819" s="55"/>
      <c r="I1819" s="55"/>
      <c r="J1819" s="461"/>
      <c r="K1819" s="461"/>
      <c r="L1819" s="368" t="s">
        <v>2387</v>
      </c>
      <c r="M1819" s="461"/>
      <c r="N1819" s="55" t="s">
        <v>537</v>
      </c>
      <c r="O1819" s="454"/>
    </row>
    <row r="1820" spans="1:15" ht="13.15" customHeight="1" x14ac:dyDescent="0.2">
      <c r="A1820" s="55" t="str">
        <f>IF(OR(E1820="00",E1820=""),"",IF(OR(C1820="3011.10",C1820="3012.10",C1820="3013.10"),"05",IF(OR(C1820="3008.10",C1820="3008.11"),"00",IF(C1820="3003.10","07",IF(OR(G1820="DBFH",G1820="DBFH - BG"),"10",IF(G1820="Hochschule Dual","25",IF(ISERROR(FIND("BGJ",F1820)),IF(B1820&gt;=99500,VLOOKUP(B1820,Maske!$I$23:$J$79,2,FALSE),VLOOKUP($E1820,Maske!$I$19:$J$23,2,FALSE)),"06")))))))</f>
        <v>07</v>
      </c>
      <c r="B1820" s="35">
        <v>99419</v>
      </c>
      <c r="C1820" s="38" t="s">
        <v>2355</v>
      </c>
      <c r="D1820" s="53" t="str">
        <f t="shared" si="56"/>
        <v>3003</v>
      </c>
      <c r="E1820" s="53" t="str">
        <f t="shared" si="58"/>
        <v>10</v>
      </c>
      <c r="F1820" s="54" t="s">
        <v>2240</v>
      </c>
      <c r="G1820" s="55" t="s">
        <v>1956</v>
      </c>
      <c r="H1820" s="55"/>
      <c r="I1820" s="55"/>
      <c r="J1820" s="461"/>
      <c r="K1820" s="461"/>
      <c r="L1820" s="368" t="s">
        <v>2387</v>
      </c>
      <c r="M1820" s="461"/>
      <c r="N1820" s="55" t="s">
        <v>537</v>
      </c>
      <c r="O1820" s="454"/>
    </row>
    <row r="1821" spans="1:15" ht="13.15" customHeight="1" x14ac:dyDescent="0.2">
      <c r="A1821" s="368" t="str">
        <f>IF(OR(E1819="00",E1819=""),"",IF(OR(C1819="3011.10",C1819="3012.10",C1819="3013.10"),"05",IF(OR(C1819="3008.10",C1819="3008.11"),"00",IF(C1819="3003.10","07",IF(OR(G1819="DBFH",G1819="DBFH - BG"),"10",IF(G1819="Hochschule Dual","25",IF(ISERROR(FIND("BGJ",F1819)),IF(B1819&gt;=99500,VLOOKUP(B1819,Maske!$I$23:$J$79,2,FALSE),VLOOKUP($E1819,Maske!$I$19:$J$23,2,FALSE)),"06")))))))</f>
        <v>07</v>
      </c>
      <c r="B1821" s="369">
        <v>99431</v>
      </c>
      <c r="C1821" s="445" t="s">
        <v>2355</v>
      </c>
      <c r="D1821" s="371" t="str">
        <f t="shared" si="56"/>
        <v>3003</v>
      </c>
      <c r="E1821" s="371" t="str">
        <f t="shared" si="58"/>
        <v>10</v>
      </c>
      <c r="F1821" s="372" t="s">
        <v>2385</v>
      </c>
      <c r="G1821" s="368" t="s">
        <v>1956</v>
      </c>
      <c r="H1821" s="368"/>
      <c r="I1821" s="368"/>
      <c r="J1821" s="368"/>
      <c r="K1821" s="368"/>
      <c r="L1821" s="368" t="s">
        <v>2387</v>
      </c>
      <c r="M1821" s="368"/>
      <c r="N1821" s="368" t="s">
        <v>537</v>
      </c>
      <c r="O1821" s="454"/>
    </row>
    <row r="1822" spans="1:15" ht="13.15" customHeight="1" x14ac:dyDescent="0.2">
      <c r="A1822" s="55" t="str">
        <f>IF(OR(E1822="00",E1822=""),"",IF(OR(C1822="3011.10",C1822="3012.10",C1822="3013.10"),"05",IF(OR(C1822="3008.10",C1822="3008.11"),"00",IF(C1822="3003.10","07",IF(OR(G1822="DBFH",G1822="DBFH - BG"),"10",IF(G1822="Hochschule Dual","25",IF(ISERROR(FIND("BGJ",F1822)),IF(B1822&gt;=99500,VLOOKUP(B1822,Maske!$I$23:$J$79,2,FALSE),VLOOKUP($E1822,Maske!$I$19:$J$23,2,FALSE)),"06")))))))</f>
        <v>07</v>
      </c>
      <c r="B1822" s="35">
        <v>99410</v>
      </c>
      <c r="C1822" s="38" t="s">
        <v>2355</v>
      </c>
      <c r="D1822" s="53" t="str">
        <f t="shared" si="56"/>
        <v>3003</v>
      </c>
      <c r="E1822" s="53" t="str">
        <f t="shared" si="58"/>
        <v>10</v>
      </c>
      <c r="F1822" s="54" t="s">
        <v>2237</v>
      </c>
      <c r="G1822" s="55" t="s">
        <v>1956</v>
      </c>
      <c r="H1822" s="55"/>
      <c r="I1822" s="55"/>
      <c r="J1822" s="461"/>
      <c r="K1822" s="461"/>
      <c r="L1822" s="368" t="s">
        <v>2387</v>
      </c>
      <c r="M1822" s="461"/>
      <c r="N1822" s="55" t="s">
        <v>537</v>
      </c>
      <c r="O1822" s="454"/>
    </row>
    <row r="1823" spans="1:15" ht="13.15" customHeight="1" x14ac:dyDescent="0.2">
      <c r="A1823" s="368" t="str">
        <f>IF(OR(E1821="00",E1821=""),"",IF(OR(C1821="3011.10",C1821="3012.10",C1821="3013.10"),"05",IF(OR(C1821="3008.10",C1821="3008.11"),"00",IF(C1821="3003.10","07",IF(OR(G1821="DBFH",G1821="DBFH - BG"),"10",IF(G1821="Hochschule Dual","25",IF(ISERROR(FIND("BGJ",F1821)),IF(B1821&gt;=99500,VLOOKUP(B1821,Maske!$I$23:$J$79,2,FALSE),VLOOKUP($E1821,Maske!$I$19:$J$23,2,FALSE)),"06")))))))</f>
        <v>07</v>
      </c>
      <c r="B1823" s="369">
        <v>99422</v>
      </c>
      <c r="C1823" s="445" t="s">
        <v>2355</v>
      </c>
      <c r="D1823" s="371" t="str">
        <f t="shared" si="56"/>
        <v>3003</v>
      </c>
      <c r="E1823" s="371" t="str">
        <f t="shared" si="58"/>
        <v>10</v>
      </c>
      <c r="F1823" s="372" t="s">
        <v>2406</v>
      </c>
      <c r="G1823" s="368" t="s">
        <v>1956</v>
      </c>
      <c r="H1823" s="368"/>
      <c r="I1823" s="368"/>
      <c r="J1823" s="368"/>
      <c r="K1823" s="368"/>
      <c r="L1823" s="368" t="s">
        <v>2387</v>
      </c>
      <c r="M1823" s="368"/>
      <c r="N1823" s="368" t="s">
        <v>537</v>
      </c>
      <c r="O1823" s="454"/>
    </row>
    <row r="1824" spans="1:15" s="217" customFormat="1" ht="13.15" customHeight="1" x14ac:dyDescent="0.2">
      <c r="A1824" s="55" t="str">
        <f>IF(OR(E1824="00",E1824=""),"",IF(OR(C1824="3011.10",C1824="3012.10",C1824="3013.10"),"05",IF(OR(C1824="3008.10",C1824="3008.11"),"00",IF(C1824="3003.10","07",IF(OR(G1824="DBFH",G1824="DBFH - BG"),"10",IF(G1824="Hochschule Dual","25",IF(ISERROR(FIND("BGJ",F1824)),IF(B1824&gt;=99500,VLOOKUP(B1824,Maske!$I$23:$J$79,2,FALSE),VLOOKUP($E1824,Maske!$I$19:$J$23,2,FALSE)),"06")))))))</f>
        <v>07</v>
      </c>
      <c r="B1824" s="35">
        <v>99409</v>
      </c>
      <c r="C1824" s="38" t="s">
        <v>2355</v>
      </c>
      <c r="D1824" s="53" t="str">
        <f t="shared" si="56"/>
        <v>3003</v>
      </c>
      <c r="E1824" s="53" t="str">
        <f t="shared" si="58"/>
        <v>10</v>
      </c>
      <c r="F1824" s="54" t="s">
        <v>2236</v>
      </c>
      <c r="G1824" s="55" t="s">
        <v>1956</v>
      </c>
      <c r="H1824" s="55"/>
      <c r="I1824" s="55"/>
      <c r="J1824" s="461"/>
      <c r="K1824" s="461"/>
      <c r="L1824" s="368" t="s">
        <v>2387</v>
      </c>
      <c r="M1824" s="461"/>
      <c r="N1824" s="55" t="s">
        <v>537</v>
      </c>
      <c r="O1824" s="459"/>
    </row>
    <row r="1825" spans="1:15" s="217" customFormat="1" ht="13.15" customHeight="1" x14ac:dyDescent="0.2">
      <c r="A1825" s="55" t="str">
        <f>IF(OR(E1825="00",E1825=""),"",IF(OR(C1825="3011.10",C1825="3012.10",C1825="3013.10"),"05",IF(OR(C1825="3008.10",C1825="3008.11"),"00",IF(C1825="3003.10","07",IF(OR(G1825="DBFH",G1825="DBFH - BG"),"10",IF(G1825="Hochschule Dual","25",IF(ISERROR(FIND("BGJ",F1825)),IF(B1825&gt;=99500,VLOOKUP(B1825,Maske!$I$23:$J$79,2,FALSE),VLOOKUP($E1825,Maske!$I$19:$J$23,2,FALSE)),"06")))))))</f>
        <v>07</v>
      </c>
      <c r="B1825" s="35">
        <v>99413</v>
      </c>
      <c r="C1825" s="38" t="s">
        <v>2355</v>
      </c>
      <c r="D1825" s="53" t="str">
        <f t="shared" si="56"/>
        <v>3003</v>
      </c>
      <c r="E1825" s="53" t="str">
        <f t="shared" si="58"/>
        <v>10</v>
      </c>
      <c r="F1825" s="54" t="s">
        <v>2033</v>
      </c>
      <c r="G1825" s="55" t="s">
        <v>1956</v>
      </c>
      <c r="H1825" s="55"/>
      <c r="I1825" s="55"/>
      <c r="J1825" s="461"/>
      <c r="K1825" s="461"/>
      <c r="L1825" s="368" t="s">
        <v>2387</v>
      </c>
      <c r="M1825" s="461"/>
      <c r="N1825" s="55" t="s">
        <v>537</v>
      </c>
      <c r="O1825" s="459"/>
    </row>
    <row r="1826" spans="1:15" s="217" customFormat="1" ht="12" customHeight="1" x14ac:dyDescent="0.2">
      <c r="A1826" s="368" t="str">
        <f>IF(OR(E1824="00",E1824=""),"",IF(OR(C1824="3011.10",C1824="3012.10",C1824="3013.10"),"05",IF(OR(C1824="3008.10",C1824="3008.11"),"00",IF(C1824="3003.10","07",IF(OR(G1824="DBFH",G1824="DBFH - BG"),"10",IF(G1824="Hochschule Dual","25",IF(ISERROR(FIND("BGJ",F1824)),IF(B1824&gt;=99500,VLOOKUP(B1824,Maske!$I$23:$J$79,2,FALSE),VLOOKUP($E1824,Maske!$I$19:$J$23,2,FALSE)),"06")))))))</f>
        <v>07</v>
      </c>
      <c r="B1826" s="369">
        <v>99432</v>
      </c>
      <c r="C1826" s="445" t="s">
        <v>2355</v>
      </c>
      <c r="D1826" s="371" t="str">
        <f t="shared" si="56"/>
        <v>3003</v>
      </c>
      <c r="E1826" s="371" t="str">
        <f t="shared" si="58"/>
        <v>10</v>
      </c>
      <c r="F1826" s="372" t="s">
        <v>2405</v>
      </c>
      <c r="G1826" s="368" t="s">
        <v>1956</v>
      </c>
      <c r="H1826" s="368"/>
      <c r="I1826" s="368"/>
      <c r="J1826" s="368"/>
      <c r="K1826" s="368"/>
      <c r="L1826" s="368" t="s">
        <v>2387</v>
      </c>
      <c r="M1826" s="368"/>
      <c r="N1826" s="368" t="s">
        <v>537</v>
      </c>
      <c r="O1826" s="459"/>
    </row>
    <row r="1827" spans="1:15" s="217" customFormat="1" ht="13.15" customHeight="1" x14ac:dyDescent="0.2">
      <c r="A1827" s="55" t="str">
        <f>IF(OR(E1827="00",E1827=""),"",IF(OR(C1827="3011.10",C1827="3012.10",C1827="3013.10"),"05",IF(OR(C1827="3008.10",C1827="3008.11"),"00",IF(C1827="3003.10","07",IF(OR(G1827="DBFH",G1827="DBFH - BG"),"10",IF(G1827="Hochschule Dual","25",IF(ISERROR(FIND("BGJ",F1827)),IF(B1827&gt;=99500,VLOOKUP(B1827,Maske!$I$23:$J$79,2,FALSE),VLOOKUP($E1827,Maske!$I$19:$J$23,2,FALSE)),"06")))))))</f>
        <v>07</v>
      </c>
      <c r="B1827" s="35">
        <v>99428</v>
      </c>
      <c r="C1827" s="38" t="s">
        <v>2355</v>
      </c>
      <c r="D1827" s="53" t="str">
        <f t="shared" si="56"/>
        <v>3003</v>
      </c>
      <c r="E1827" s="53" t="str">
        <f t="shared" si="58"/>
        <v>10</v>
      </c>
      <c r="F1827" s="54" t="s">
        <v>2353</v>
      </c>
      <c r="G1827" s="55" t="s">
        <v>1956</v>
      </c>
      <c r="H1827" s="55"/>
      <c r="I1827" s="55"/>
      <c r="J1827" s="461"/>
      <c r="K1827" s="461"/>
      <c r="L1827" s="368" t="s">
        <v>2387</v>
      </c>
      <c r="M1827" s="461"/>
      <c r="N1827" s="55" t="s">
        <v>537</v>
      </c>
      <c r="O1827" s="459"/>
    </row>
    <row r="1828" spans="1:15" s="217" customFormat="1" ht="12" customHeight="1" x14ac:dyDescent="0.2">
      <c r="A1828" s="368" t="str">
        <f>IF(OR(E1827="00",E1827=""),"",IF(OR(C1827="3011.10",C1827="3012.10",C1827="3013.10"),"05",IF(OR(C1827="3008.10",C1827="3008.11"),"00",IF(C1827="3003.10","07",IF(OR(G1827="DBFH",G1827="DBFH - BG"),"10",IF(G1827="Hochschule Dual","25",IF(ISERROR(FIND("BGJ",F1827)),IF(B1827&gt;=99500,VLOOKUP(B1827,Maske!$I$23:$J$79,2,FALSE),VLOOKUP($E1827,Maske!$I$19:$J$23,2,FALSE)),"06")))))))</f>
        <v>07</v>
      </c>
      <c r="B1828" s="369">
        <v>99430</v>
      </c>
      <c r="C1828" s="445" t="s">
        <v>2355</v>
      </c>
      <c r="D1828" s="371" t="str">
        <f t="shared" si="56"/>
        <v>3003</v>
      </c>
      <c r="E1828" s="371" t="str">
        <f t="shared" si="58"/>
        <v>10</v>
      </c>
      <c r="F1828" s="372" t="s">
        <v>2384</v>
      </c>
      <c r="G1828" s="368" t="s">
        <v>1956</v>
      </c>
      <c r="H1828" s="368"/>
      <c r="I1828" s="368"/>
      <c r="J1828" s="368"/>
      <c r="K1828" s="368"/>
      <c r="L1828" s="368" t="s">
        <v>2387</v>
      </c>
      <c r="M1828" s="368"/>
      <c r="N1828" s="368" t="s">
        <v>537</v>
      </c>
      <c r="O1828" s="459"/>
    </row>
    <row r="1829" spans="1:15" s="217" customFormat="1" ht="13.15" customHeight="1" x14ac:dyDescent="0.2">
      <c r="A1829" s="368" t="str">
        <f>IF(OR(E1829="00",E1829=""),"",IF(OR(C1829="3011.10",C1829="3012.10",C1829="3013.10"),"05",IF(OR(C1829="3008.10",C1829="3008.11"),"00",IF(C1829="3003.10","07",IF(OR(G1829="DBFH",G1829="DBFH - BG"),"10",IF(G1829="Hochschule Dual","25",IF(ISERROR(FIND("BGJ",F1829)),IF(B1829&gt;=99500,VLOOKUP(B1829,Maske!$I$23:$J$79,2,FALSE),VLOOKUP($E1829,Maske!$I$19:$J$23,2,FALSE)),"06")))))))</f>
        <v>07</v>
      </c>
      <c r="B1829" s="369">
        <v>99429</v>
      </c>
      <c r="C1829" s="445" t="s">
        <v>2355</v>
      </c>
      <c r="D1829" s="371" t="str">
        <f t="shared" si="56"/>
        <v>3003</v>
      </c>
      <c r="E1829" s="371" t="str">
        <f t="shared" si="58"/>
        <v>10</v>
      </c>
      <c r="F1829" s="372" t="s">
        <v>2426</v>
      </c>
      <c r="G1829" s="368" t="s">
        <v>1956</v>
      </c>
      <c r="H1829" s="368"/>
      <c r="I1829" s="368"/>
      <c r="J1829" s="376"/>
      <c r="K1829" s="376"/>
      <c r="L1829" s="368" t="s">
        <v>2387</v>
      </c>
      <c r="M1829" s="376"/>
      <c r="N1829" s="368" t="s">
        <v>2389</v>
      </c>
      <c r="O1829" s="459"/>
    </row>
    <row r="1830" spans="1:15" s="217" customFormat="1" ht="13.15" customHeight="1" x14ac:dyDescent="0.2">
      <c r="A1830" s="368" t="str">
        <f>IF(OR(E1830="00",E1830=""),"",IF(OR(C1830="3011.10",C1830="3012.10",C1830="3013.10"),"05",IF(OR(C1830="3008.10",C1830="3008.11"),"00",IF(C1830="3003.10","07",IF(OR(G1830="DBFH",G1830="DBFH - BG"),"10",IF(G1830="Hochschule Dual","25",IF(ISERROR(FIND("BGJ",F1830)),IF(B1830&gt;=99500,VLOOKUP(B1830,Maske!$I$23:$J$79,2,FALSE),VLOOKUP($E1830,Maske!$I$19:$J$23,2,FALSE)),"06")))))))</f>
        <v>24</v>
      </c>
      <c r="B1830" s="369">
        <v>99502</v>
      </c>
      <c r="C1830" s="445" t="s">
        <v>1343</v>
      </c>
      <c r="D1830" s="371" t="str">
        <f t="shared" si="56"/>
        <v>3007</v>
      </c>
      <c r="E1830" s="371" t="str">
        <f t="shared" si="58"/>
        <v>10</v>
      </c>
      <c r="F1830" s="372" t="s">
        <v>1710</v>
      </c>
      <c r="G1830" s="368"/>
      <c r="H1830" s="368">
        <v>22</v>
      </c>
      <c r="I1830" s="368"/>
      <c r="J1830" s="368"/>
      <c r="K1830" s="368"/>
      <c r="L1830" s="368" t="s">
        <v>2387</v>
      </c>
      <c r="M1830" s="368"/>
      <c r="N1830" s="368"/>
      <c r="O1830" s="459"/>
    </row>
    <row r="1831" spans="1:15" ht="12" customHeight="1" x14ac:dyDescent="0.2">
      <c r="A1831" s="368" t="str">
        <f>IF(OR(E1831="00",E1831=""),"",IF(OR(C1831="3011.10",C1831="3012.10",C1831="3013.10"),"05",IF(OR(C1831="3008.10",C1831="3008.11"),"00",IF(C1831="3003.10","07",IF(OR(G1831="DBFH",G1831="DBFH - BG"),"10",IF(G1831="Hochschule Dual","25",IF(ISERROR(FIND("BGJ",F1831)),IF(B1831&gt;=99500,VLOOKUP(B1831,Maske!$I$23:$J$79,2,FALSE),VLOOKUP($E1831,Maske!$I$19:$J$23,2,FALSE)),"06")))))))</f>
        <v>24</v>
      </c>
      <c r="B1831" s="444">
        <v>99516</v>
      </c>
      <c r="C1831" s="370" t="s">
        <v>27</v>
      </c>
      <c r="D1831" s="371" t="str">
        <f t="shared" si="56"/>
        <v>3009</v>
      </c>
      <c r="E1831" s="371" t="str">
        <f t="shared" si="58"/>
        <v>10</v>
      </c>
      <c r="F1831" s="372" t="s">
        <v>1991</v>
      </c>
      <c r="G1831" s="368"/>
      <c r="H1831" s="368">
        <v>26</v>
      </c>
      <c r="I1831" s="368"/>
      <c r="J1831" s="368"/>
      <c r="K1831" s="368"/>
      <c r="L1831" s="368" t="s">
        <v>2387</v>
      </c>
      <c r="M1831" s="368"/>
      <c r="O1831" s="454"/>
    </row>
    <row r="1832" spans="1:15" ht="13.15" customHeight="1" x14ac:dyDescent="0.2">
      <c r="A1832" s="368" t="str">
        <f>IF(OR(E1832="00",E1832=""),"",IF(OR(C1832="3011.10",C1832="3012.10",C1832="3013.10"),"07",IF(OR(C1832="3008.10",C1832="3008.11"),"00",IF(C1832="3003.10","07",IF(OR(G1832="DBFH",G1832="DBFH - BG"),"10",IF(G1832="Hochschule Dual","25",IF(ISERROR(FIND("BGJ",F1832)),IF(B1832&gt;=99500,VLOOKUP(B1832,Maske!$I$23:$J$79,2,FALSE),VLOOKUP($E1832,Maske!$I$19:$J$23,2,FALSE)),"06")))))))</f>
        <v>07</v>
      </c>
      <c r="B1832" s="444">
        <v>99513</v>
      </c>
      <c r="C1832" s="370" t="s">
        <v>556</v>
      </c>
      <c r="D1832" s="371" t="str">
        <f t="shared" si="56"/>
        <v>3011</v>
      </c>
      <c r="E1832" s="371" t="str">
        <f t="shared" si="58"/>
        <v>10</v>
      </c>
      <c r="F1832" s="372" t="s">
        <v>2356</v>
      </c>
      <c r="G1832" s="368"/>
      <c r="H1832" s="368">
        <v>9</v>
      </c>
      <c r="I1832" s="368">
        <v>2</v>
      </c>
      <c r="J1832" s="368"/>
      <c r="K1832" s="368"/>
      <c r="L1832" s="368" t="s">
        <v>2387</v>
      </c>
      <c r="M1832" s="376"/>
      <c r="N1832" s="368" t="s">
        <v>1831</v>
      </c>
      <c r="O1832" s="454"/>
    </row>
    <row r="1833" spans="1:15" ht="13.15" customHeight="1" x14ac:dyDescent="0.2">
      <c r="A1833" s="368" t="str">
        <f>IF(OR(E1833="00",E1833=""),"",IF(OR(C1833="3011.10",C1833="3012.10",C1833="3013.10"),"07",IF(OR(C1833="3008.10",C1833="3008.11"),"00",IF(C1833="3003.10","07",IF(OR(G1833="DBFH",G1833="DBFH - BG"),"10",IF(G1833="Hochschule Dual","25",IF(ISERROR(FIND("BGJ",F1833)),IF(B1833&gt;=99500,VLOOKUP(B1833,Maske!$I$23:$J$79,2,FALSE),VLOOKUP($E1833,Maske!$I$19:$J$23,2,FALSE)),"06")))))))</f>
        <v>07</v>
      </c>
      <c r="B1833" s="444">
        <v>99513</v>
      </c>
      <c r="C1833" s="370" t="s">
        <v>1911</v>
      </c>
      <c r="D1833" s="371" t="str">
        <f t="shared" si="56"/>
        <v>3012</v>
      </c>
      <c r="E1833" s="371" t="str">
        <f t="shared" si="58"/>
        <v>10</v>
      </c>
      <c r="F1833" s="372" t="s">
        <v>416</v>
      </c>
      <c r="G1833" s="368"/>
      <c r="H1833" s="368"/>
      <c r="I1833" s="368"/>
      <c r="J1833" s="368">
        <v>9.5</v>
      </c>
      <c r="K1833" s="368">
        <v>3</v>
      </c>
      <c r="L1833" s="368" t="s">
        <v>2387</v>
      </c>
      <c r="M1833" s="376"/>
      <c r="N1833" s="368" t="s">
        <v>1912</v>
      </c>
      <c r="O1833" s="454"/>
    </row>
    <row r="1834" spans="1:15" ht="12" customHeight="1" x14ac:dyDescent="0.2">
      <c r="A1834" s="368" t="str">
        <f>IF(OR(E1834="00",E1834=""),"",IF(OR(C1834="3011.10",C1834="3012.10",C1834="3013.10"),"07",IF(OR(C1834="3008.10",C1834="3008.11"),"00",IF(C1834="3003.10","07",IF(OR(G1834="DBFH",G1834="DBFH - BG"),"10",IF(G1834="Hochschule Dual","25",IF(ISERROR(FIND("BGJ",F1834)),IF(B1834&gt;=99500,VLOOKUP(B1834,Maske!$I$23:$J$79,2,FALSE),VLOOKUP($E1834,Maske!$I$19:$J$23,2,FALSE)),"06")))))))</f>
        <v>07</v>
      </c>
      <c r="B1834" s="444">
        <v>99513</v>
      </c>
      <c r="C1834" s="370" t="s">
        <v>1970</v>
      </c>
      <c r="D1834" s="371" t="str">
        <f t="shared" si="56"/>
        <v>3013</v>
      </c>
      <c r="E1834" s="371" t="str">
        <f t="shared" si="58"/>
        <v>10</v>
      </c>
      <c r="F1834" s="372" t="s">
        <v>416</v>
      </c>
      <c r="G1834" s="368"/>
      <c r="H1834" s="368">
        <v>15</v>
      </c>
      <c r="I1834" s="368">
        <v>4.2</v>
      </c>
      <c r="J1834" s="368">
        <v>13.7</v>
      </c>
      <c r="K1834" s="368">
        <v>3.2</v>
      </c>
      <c r="L1834" s="368" t="s">
        <v>2387</v>
      </c>
      <c r="M1834" s="376"/>
      <c r="N1834" s="368" t="s">
        <v>1971</v>
      </c>
      <c r="O1834" s="454"/>
    </row>
    <row r="1835" spans="1:15" s="217" customFormat="1" ht="12" customHeight="1" x14ac:dyDescent="0.2">
      <c r="A1835" s="368" t="str">
        <f>IF(OR(E1835="00",E1835=""),"",IF(OR(C1835="3011.10",C1835="3012.10",C1835="3013.10"),"05",IF(OR(C1835="3008.10",C1835="3008.11"),"00",IF(C1835="3003.10","07",IF(OR(G1835="DBFH",G1835="DBFH - BG"),"10",IF(G1835="Hochschule Dual","25",IF(ISERROR(FIND("BGJ",F1835)),IF(B1835&gt;=99500,VLOOKUP(B1835,Maske!$I$23:$J$79,2,FALSE),VLOOKUP($E1835,Maske!$I$19:$J$23,2,FALSE)),"06")))))))</f>
        <v>47</v>
      </c>
      <c r="B1835" s="369">
        <v>99508</v>
      </c>
      <c r="C1835" s="445" t="s">
        <v>763</v>
      </c>
      <c r="D1835" s="371" t="str">
        <f t="shared" si="56"/>
        <v>3014</v>
      </c>
      <c r="E1835" s="371" t="str">
        <f t="shared" si="58"/>
        <v>10</v>
      </c>
      <c r="F1835" s="372" t="s">
        <v>2260</v>
      </c>
      <c r="G1835" s="368"/>
      <c r="H1835" s="368">
        <v>0</v>
      </c>
      <c r="I1835" s="368"/>
      <c r="J1835" s="368"/>
      <c r="K1835" s="368"/>
      <c r="L1835" s="368" t="s">
        <v>2387</v>
      </c>
      <c r="M1835" s="368"/>
      <c r="N1835" s="368"/>
      <c r="O1835" s="459"/>
    </row>
    <row r="1836" spans="1:15" ht="12" customHeight="1" x14ac:dyDescent="0.2">
      <c r="A1836" s="214" t="str">
        <f>IF(OR(E1836="00",E1836=""),"",IF(OR(C1836="3011.10",C1836="3012.10",C1836="3013.10"),"07",IF(OR(C1836="3008.10",C1836="3008.11"),"00",IF(C1836="3003.10","07",IF(OR(G1836="DBFH",G1836="DBFH - BG"),"10",IF(G1836="Hochschule Dual","25",IF(ISERROR(FIND("BGJ",F1836)),IF(B1836&gt;=99500,VLOOKUP(B1836,Maske!$I$23:$J$79,2,FALSE),VLOOKUP($E1836,Maske!$I$19:$J$23,2,FALSE)),"06")))))))</f>
        <v>07</v>
      </c>
      <c r="B1836" s="515">
        <v>99513</v>
      </c>
      <c r="C1836" s="211" t="s">
        <v>1657</v>
      </c>
      <c r="D1836" s="212" t="str">
        <f t="shared" si="56"/>
        <v>3015</v>
      </c>
      <c r="E1836" s="212" t="str">
        <f t="shared" si="58"/>
        <v>10</v>
      </c>
      <c r="F1836" s="213" t="s">
        <v>416</v>
      </c>
      <c r="G1836" s="214"/>
      <c r="H1836" s="214"/>
      <c r="I1836" s="214"/>
      <c r="J1836" s="214">
        <v>12.7</v>
      </c>
      <c r="K1836" s="214">
        <v>3.5</v>
      </c>
      <c r="L1836" s="214" t="s">
        <v>2387</v>
      </c>
      <c r="M1836" s="218"/>
      <c r="N1836" s="214" t="s">
        <v>2435</v>
      </c>
      <c r="O1836" s="454"/>
    </row>
    <row r="1837" spans="1:15" ht="12" customHeight="1" x14ac:dyDescent="0.2">
      <c r="A1837" s="368" t="str">
        <f>IF(OR(E1837="00",E1837=""),"",IF(OR(C1837="3011.10",C1837="3012.10",C1837="3013.10"),"05",IF(OR(C1837="3008.10",C1837="3008.11"),"00",IF(C1837="3003.10","07",IF(OR(G1837="DBFH",G1837="DBFH - BG"),"10",IF(G1837="Hochschule Dual","25",IF(ISERROR(FIND("BGJ",F1837)),IF(B1837&gt;=99500,VLOOKUP(B1837,Maske!$I$23:$J$79,2,FALSE),VLOOKUP($E1837,Maske!$I$19:$J$23,2,FALSE)),"06")))))))</f>
        <v>46</v>
      </c>
      <c r="B1837" s="369">
        <v>99507</v>
      </c>
      <c r="C1837" s="445" t="s">
        <v>764</v>
      </c>
      <c r="D1837" s="371" t="str">
        <f t="shared" si="56"/>
        <v>3017</v>
      </c>
      <c r="E1837" s="371" t="str">
        <f t="shared" si="58"/>
        <v>10</v>
      </c>
      <c r="F1837" s="372" t="s">
        <v>2259</v>
      </c>
      <c r="G1837" s="368"/>
      <c r="H1837" s="368">
        <v>0</v>
      </c>
      <c r="I1837" s="368"/>
      <c r="J1837" s="368"/>
      <c r="K1837" s="368"/>
      <c r="L1837" s="368" t="s">
        <v>2387</v>
      </c>
      <c r="M1837" s="368"/>
      <c r="O1837" s="454"/>
    </row>
    <row r="1838" spans="1:15" ht="13.15" customHeight="1" x14ac:dyDescent="0.2">
      <c r="A1838" s="450">
        <v>48</v>
      </c>
      <c r="B1838" s="369">
        <v>99521</v>
      </c>
      <c r="C1838" s="445" t="s">
        <v>2113</v>
      </c>
      <c r="D1838" s="371" t="str">
        <f t="shared" si="56"/>
        <v>3021</v>
      </c>
      <c r="E1838" s="371" t="str">
        <f t="shared" si="58"/>
        <v>10</v>
      </c>
      <c r="F1838" s="451" t="s">
        <v>2243</v>
      </c>
      <c r="G1838" s="368"/>
      <c r="H1838" s="368">
        <v>2</v>
      </c>
      <c r="I1838" s="368"/>
      <c r="J1838" s="368"/>
      <c r="K1838" s="368"/>
      <c r="L1838" s="368" t="s">
        <v>2387</v>
      </c>
      <c r="M1838" s="368"/>
      <c r="N1838" s="452" t="s">
        <v>2114</v>
      </c>
      <c r="O1838" s="454"/>
    </row>
    <row r="1839" spans="1:15" ht="12" customHeight="1" x14ac:dyDescent="0.2">
      <c r="A1839" s="450">
        <v>48</v>
      </c>
      <c r="B1839" s="369">
        <v>99522</v>
      </c>
      <c r="C1839" s="445" t="s">
        <v>2127</v>
      </c>
      <c r="D1839" s="371" t="str">
        <f t="shared" si="56"/>
        <v>3022</v>
      </c>
      <c r="E1839" s="371" t="str">
        <f t="shared" si="58"/>
        <v>10</v>
      </c>
      <c r="F1839" s="451" t="s">
        <v>2115</v>
      </c>
      <c r="G1839" s="368"/>
      <c r="H1839" s="368">
        <v>2</v>
      </c>
      <c r="I1839" s="368"/>
      <c r="J1839" s="368"/>
      <c r="K1839" s="368"/>
      <c r="L1839" s="368" t="s">
        <v>2387</v>
      </c>
      <c r="M1839" s="368"/>
      <c r="N1839" s="452" t="s">
        <v>2114</v>
      </c>
      <c r="O1839" s="454"/>
    </row>
    <row r="1840" spans="1:15" ht="12" customHeight="1" x14ac:dyDescent="0.2">
      <c r="A1840" s="368" t="str">
        <f>IF(OR(E1840="00",E1840=""),"",IF(OR(C1840="3011.10",C1840="3012.10",C1840="3013.10"),"05",IF(OR(C1840="3008.10",C1840="3008.11"),"00",IF(C1840="3003.10","07",IF(OR(G1840="DBFH",G1840="DBFH - BG"),"10",IF(G1840="Hochschule Dual","25",IF(ISERROR(FIND("BGJ",F1840)),IF(B1840&gt;=99500,VLOOKUP(B1840,Maske!$I$23:$J$79,2,FALSE),VLOOKUP($E1840,Maske!$I$19:$J$23,2,FALSE)),"06")))))))</f>
        <v>44</v>
      </c>
      <c r="B1840" s="369">
        <v>99526</v>
      </c>
      <c r="C1840" s="445" t="s">
        <v>1680</v>
      </c>
      <c r="D1840" s="371" t="str">
        <f t="shared" si="56"/>
        <v>3026</v>
      </c>
      <c r="E1840" s="371" t="str">
        <f t="shared" si="58"/>
        <v>10</v>
      </c>
      <c r="F1840" s="372" t="s">
        <v>2166</v>
      </c>
      <c r="G1840" s="368"/>
      <c r="H1840" s="368">
        <v>37</v>
      </c>
      <c r="I1840" s="368">
        <v>0</v>
      </c>
      <c r="J1840" s="368"/>
      <c r="K1840" s="368"/>
      <c r="L1840" s="368" t="s">
        <v>2387</v>
      </c>
      <c r="M1840" s="368"/>
      <c r="O1840" s="454"/>
    </row>
    <row r="1841" spans="1:15" ht="12" customHeight="1" x14ac:dyDescent="0.2">
      <c r="A1841" s="368" t="str">
        <f>IF(OR(E1841="00",E1841=""),"",IF(OR(C1841="3011.10",C1841="3012.10",C1841="3013.10"),"05",IF(OR(C1841="3008.10",C1841="3008.11"),"00",IF(C1841="3003.10","07",IF(OR(G1841="DBFH",G1841="DBFH - BG"),"10",IF(G1841="Hochschule Dual","25",IF(ISERROR(FIND("BGJ",F1841)),IF(B1841&gt;=99500,VLOOKUP(B1841,Maske!$I$23:$J$79,2,FALSE),VLOOKUP($E1841,Maske!$I$19:$J$23,2,FALSE)),"06")))))))</f>
        <v>45</v>
      </c>
      <c r="B1841" s="369">
        <v>99528</v>
      </c>
      <c r="C1841" s="445" t="s">
        <v>1681</v>
      </c>
      <c r="D1841" s="371" t="str">
        <f t="shared" si="56"/>
        <v>3028</v>
      </c>
      <c r="E1841" s="371" t="str">
        <f t="shared" si="58"/>
        <v>10</v>
      </c>
      <c r="F1841" s="372" t="s">
        <v>1703</v>
      </c>
      <c r="G1841" s="368"/>
      <c r="H1841" s="368">
        <v>38</v>
      </c>
      <c r="I1841" s="368">
        <v>0</v>
      </c>
      <c r="J1841" s="368"/>
      <c r="K1841" s="368"/>
      <c r="L1841" s="368" t="s">
        <v>2387</v>
      </c>
      <c r="M1841" s="368"/>
      <c r="O1841" s="454"/>
    </row>
    <row r="1842" spans="1:15" ht="12" customHeight="1" x14ac:dyDescent="0.2">
      <c r="A1842" s="55" t="str">
        <f>IF(OR(E1842="00",E1842=""),"",IF(OR(C1842="3011.10",C1842="3012.10",C1842="3013.10"),"05",IF(OR(C1842="3008.10",C1842="3008.11"),"00",IF(C1842="3003.10","07",IF(OR(G1842="DBFH",G1842="DBFH - BG"),"10",IF(G1842="Hochschule Dual","25",IF(ISERROR(FIND("BGJ",F1842)),IF(B1842&gt;=99500,VLOOKUP(B1842,Maske!$I$23:$J$79,2,FALSE),VLOOKUP($E1842,Maske!$I$19:$J$23,2,FALSE)),"06")))))))</f>
        <v>00</v>
      </c>
      <c r="B1842" s="35">
        <v>99417</v>
      </c>
      <c r="C1842" s="38" t="s">
        <v>525</v>
      </c>
      <c r="D1842" s="53" t="str">
        <f t="shared" si="56"/>
        <v>9999</v>
      </c>
      <c r="E1842" s="53" t="str">
        <f t="shared" si="58"/>
        <v>10</v>
      </c>
      <c r="F1842" s="54" t="s">
        <v>2239</v>
      </c>
      <c r="G1842" s="55" t="s">
        <v>1956</v>
      </c>
      <c r="H1842" s="55"/>
      <c r="I1842" s="55"/>
      <c r="J1842" s="461"/>
      <c r="K1842" s="461"/>
      <c r="L1842" s="368" t="s">
        <v>2387</v>
      </c>
      <c r="M1842" s="461"/>
      <c r="N1842" s="55" t="s">
        <v>537</v>
      </c>
      <c r="O1842" s="454"/>
    </row>
    <row r="1843" spans="1:15" ht="12" customHeight="1" x14ac:dyDescent="0.2">
      <c r="A1843" s="368" t="str">
        <f>IF(OR(E1843="00",E1843=""),"",IF(OR(C1843="3011.10",C1843="3012.10",C1843="3013.10"),"05",IF(OR(C1843="3008.10",C1843="3008.11"),"00",IF(C1843="3003.10","07",IF(OR(G1843="DBFH",G1843="DBFH - BG"),"10",IF(G1843="Hochschule Dual","25",IF(ISERROR(FIND("BGJ",F1843)),IF(B1843&gt;=99500,VLOOKUP(B1843,Maske!$I$23:$J$79,2,FALSE),VLOOKUP($E1843,Maske!$I$19:$J$23,2,FALSE)),"06")))))))</f>
        <v>24</v>
      </c>
      <c r="B1843" s="369">
        <v>99517</v>
      </c>
      <c r="C1843" s="445" t="s">
        <v>525</v>
      </c>
      <c r="D1843" s="371" t="str">
        <f t="shared" si="56"/>
        <v>9999</v>
      </c>
      <c r="E1843" s="371" t="str">
        <f t="shared" si="58"/>
        <v>10</v>
      </c>
      <c r="F1843" s="372" t="s">
        <v>2300</v>
      </c>
      <c r="G1843" s="368" t="s">
        <v>1956</v>
      </c>
      <c r="H1843" s="368"/>
      <c r="I1843" s="368"/>
      <c r="J1843" s="368"/>
      <c r="K1843" s="368"/>
      <c r="L1843" s="368" t="s">
        <v>2387</v>
      </c>
      <c r="M1843" s="368"/>
      <c r="N1843" s="368" t="s">
        <v>537</v>
      </c>
      <c r="O1843" s="454"/>
    </row>
    <row r="1844" spans="1:15" ht="12" customHeight="1" x14ac:dyDescent="0.2">
      <c r="A1844" s="368" t="str">
        <f>IF(OR(E1844="00",E1844=""),"",IF(OR(C1844="3011.10",C1844="3012.10",C1844="3013.10"),"05",IF(OR(C1844="3008.10",C1844="3008.11"),"00",IF(C1844="3003.10","07",IF(OR(G1844="DBFH",G1844="DBFH - BG"),"10",IF(G1844="Hochschule Dual","25",IF(ISERROR(FIND("BGJ",F1844)),IF(B1844&gt;=99500,VLOOKUP(B1844,Maske!$I$23:$J$79,2,FALSE),VLOOKUP($E1844,Maske!$I$19:$J$23,2,FALSE)),"06")))))))</f>
        <v>07</v>
      </c>
      <c r="B1844" s="444">
        <v>99512</v>
      </c>
      <c r="C1844" s="445" t="s">
        <v>525</v>
      </c>
      <c r="D1844" s="371" t="str">
        <f t="shared" si="56"/>
        <v>9999</v>
      </c>
      <c r="E1844" s="371" t="str">
        <f t="shared" si="58"/>
        <v>10</v>
      </c>
      <c r="F1844" s="372" t="s">
        <v>2013</v>
      </c>
      <c r="G1844" s="368" t="s">
        <v>1956</v>
      </c>
      <c r="H1844" s="368"/>
      <c r="I1844" s="368"/>
      <c r="J1844" s="368"/>
      <c r="K1844" s="368"/>
      <c r="L1844" s="368" t="s">
        <v>2387</v>
      </c>
      <c r="M1844" s="368"/>
      <c r="N1844" s="368" t="s">
        <v>537</v>
      </c>
      <c r="O1844" s="454"/>
    </row>
    <row r="1845" spans="1:15" ht="12" customHeight="1" x14ac:dyDescent="0.2">
      <c r="A1845" s="55" t="str">
        <f>IF(OR(E1845="00",E1845=""),"",IF(OR(C1845="3011.10",C1845="3012.10",C1845="3013.10",B1845="99510"),"05",IF(OR(C1845="3008.10",C1845="3008.11"),"00",IF(C1845="3003.10","07",IF(OR(G1845="DBFH",G1845="DBFH - BG"),"10",IF(G1845="Hochschule Dual","25",IF(ISERROR(FIND("BGJ",F1845)),IF(B1845&gt;=99500,VLOOKUP(B1845,Maske!$I$23:$J$79,2,FALSE),VLOOKUP($E1845,Maske!$I$19:$J$23,2,FALSE)),"06")))))))</f>
        <v>05</v>
      </c>
      <c r="B1845" s="36">
        <v>99510</v>
      </c>
      <c r="C1845" s="38" t="s">
        <v>525</v>
      </c>
      <c r="D1845" s="53" t="str">
        <f t="shared" si="56"/>
        <v>9999</v>
      </c>
      <c r="E1845" s="53" t="str">
        <f t="shared" si="58"/>
        <v>10</v>
      </c>
      <c r="F1845" s="54" t="s">
        <v>408</v>
      </c>
      <c r="G1845" s="55" t="s">
        <v>1956</v>
      </c>
      <c r="H1845" s="55"/>
      <c r="I1845" s="55"/>
      <c r="J1845" s="55"/>
      <c r="K1845" s="55"/>
      <c r="L1845" s="368" t="s">
        <v>2387</v>
      </c>
      <c r="M1845" s="55"/>
      <c r="N1845" s="55" t="s">
        <v>537</v>
      </c>
      <c r="O1845" s="454"/>
    </row>
    <row r="1846" spans="1:15" ht="12" customHeight="1" x14ac:dyDescent="0.2">
      <c r="A1846" s="55" t="str">
        <f>IF(OR(E1846="00",E1846=""),"",IF(OR(C1846="3011.10",C1846="3012.10",C1846="3013.10",B1846="99510"),"05",IF(OR(C1846="3008.10",C1846="3008.11"),"00",IF(C1846="3003.10","07",IF(OR(G1846="DBFH",G1846="DBFH - BG"),"10",IF(G1846="Hochschule Dual","25",IF(ISERROR(FIND("BGJ",F1846)),IF(B1846&gt;=99500,VLOOKUP(B1846,Maske!$I$23:$J$79,2,FALSE),VLOOKUP($E1846,Maske!$I$19:$J$23,2,FALSE)),"06")))))))</f>
        <v>05</v>
      </c>
      <c r="B1846" s="36">
        <v>99510</v>
      </c>
      <c r="C1846" s="38" t="s">
        <v>1229</v>
      </c>
      <c r="D1846" s="53" t="str">
        <f t="shared" si="56"/>
        <v>9999</v>
      </c>
      <c r="E1846" s="53" t="str">
        <f t="shared" si="58"/>
        <v>11</v>
      </c>
      <c r="F1846" s="54" t="s">
        <v>408</v>
      </c>
      <c r="G1846" s="55" t="s">
        <v>1956</v>
      </c>
      <c r="H1846" s="55"/>
      <c r="I1846" s="55"/>
      <c r="J1846" s="55"/>
      <c r="K1846" s="55"/>
      <c r="L1846" s="368" t="s">
        <v>2387</v>
      </c>
      <c r="M1846" s="55"/>
      <c r="N1846" s="55" t="s">
        <v>537</v>
      </c>
      <c r="O1846" s="454"/>
    </row>
    <row r="1847" spans="1:15" s="180" customFormat="1" ht="12" customHeight="1" x14ac:dyDescent="0.2">
      <c r="A1847" s="55" t="str">
        <f>IF(OR(E1847="00",E1847=""),"",IF(OR(C1847="3011.10",C1847="3012.10",C1847="3013.10",B1847="99510"),"05",IF(OR(C1847="3008.10",C1847="3008.11"),"00",IF(C1847="3003.10","07",IF(OR(G1847="DBFH",G1847="DBFH - BG"),"10",IF(G1847="Hochschule Dual","25",IF(ISERROR(FIND("BGJ",F1847)),IF(B1847&gt;=99500,VLOOKUP(B1847,Maske!$I$23:$J$79,2,FALSE),VLOOKUP($E1847,Maske!$I$19:$J$23,2,FALSE)),"06")))))))</f>
        <v>05</v>
      </c>
      <c r="B1847" s="36">
        <v>99510</v>
      </c>
      <c r="C1847" s="38" t="s">
        <v>1230</v>
      </c>
      <c r="D1847" s="53" t="str">
        <f t="shared" si="56"/>
        <v>9999</v>
      </c>
      <c r="E1847" s="53" t="str">
        <f t="shared" si="58"/>
        <v>12</v>
      </c>
      <c r="F1847" s="54" t="s">
        <v>408</v>
      </c>
      <c r="G1847" s="55" t="s">
        <v>1956</v>
      </c>
      <c r="H1847" s="55"/>
      <c r="I1847" s="55"/>
      <c r="J1847" s="55"/>
      <c r="K1847" s="55"/>
      <c r="L1847" s="368" t="s">
        <v>2387</v>
      </c>
      <c r="M1847" s="461"/>
      <c r="N1847" s="55" t="s">
        <v>537</v>
      </c>
      <c r="O1847" s="460"/>
    </row>
    <row r="1848" spans="1:15" ht="12" customHeight="1" x14ac:dyDescent="0.2">
      <c r="A1848" s="55" t="str">
        <f>IF(OR(E1848="00",E1848=""),"",IF(OR(C1848="3011.10",C1848="3012.10",C1848="3013.10",B1848="99510"),"05",IF(OR(C1848="3008.10",C1848="3008.11"),"00",IF(C1848="3003.10","07",IF(OR(G1848="DBFH",G1848="DBFH - BG"),"10",IF(G1848="Hochschule Dual","25",IF(ISERROR(FIND("BGJ",F1848)),IF(B1848&gt;=99500,VLOOKUP(B1848,Maske!$I$23:$J$79,2,FALSE),VLOOKUP($E1848,Maske!$I$19:$J$23,2,FALSE)),"06")))))))</f>
        <v>05</v>
      </c>
      <c r="B1848" s="36">
        <v>99511</v>
      </c>
      <c r="C1848" s="38" t="s">
        <v>525</v>
      </c>
      <c r="D1848" s="53" t="str">
        <f t="shared" si="56"/>
        <v>9999</v>
      </c>
      <c r="E1848" s="53" t="str">
        <f t="shared" si="58"/>
        <v>10</v>
      </c>
      <c r="F1848" s="54" t="s">
        <v>762</v>
      </c>
      <c r="G1848" s="55" t="s">
        <v>1956</v>
      </c>
      <c r="H1848" s="55"/>
      <c r="I1848" s="55"/>
      <c r="J1848" s="55"/>
      <c r="K1848" s="55"/>
      <c r="L1848" s="368" t="s">
        <v>2387</v>
      </c>
      <c r="M1848" s="55"/>
      <c r="N1848" s="55" t="s">
        <v>537</v>
      </c>
      <c r="O1848" s="454"/>
    </row>
    <row r="1849" spans="1:15" s="180" customFormat="1" ht="13.15" customHeight="1" x14ac:dyDescent="0.2">
      <c r="A1849" s="368" t="str">
        <f>IF(OR(E1849="00",E1849=""),"",IF(OR(C1849="3011.10",C1849="3012.10",C1849="3013.10"),"05",IF(OR(C1849="3008.10",C1849="3008.11"),"00",IF(C1849="3003.10","07",IF(OR(G1849="DBFH",G1849="DBFH - BG"),"10",IF(G1849="Hochschule Dual","25",IF(ISERROR(FIND("BGJ",F1849)),IF(B1849&gt;=99500,VLOOKUP(B1849,Maske!$I$23:$J$79,2,FALSE),VLOOKUP($E1849,Maske!$I$19:$J$23,2,FALSE)),"06")))))))</f>
        <v/>
      </c>
      <c r="B1849" s="444">
        <v>70491</v>
      </c>
      <c r="C1849" s="445" t="s">
        <v>468</v>
      </c>
      <c r="D1849" s="371" t="str">
        <f t="shared" si="56"/>
        <v>0000</v>
      </c>
      <c r="E1849" s="371" t="str">
        <f t="shared" si="58"/>
        <v>00</v>
      </c>
      <c r="F1849" s="372" t="s">
        <v>1479</v>
      </c>
      <c r="G1849" s="373"/>
      <c r="H1849" s="373"/>
      <c r="I1849" s="373"/>
      <c r="J1849" s="373"/>
      <c r="K1849" s="368"/>
      <c r="L1849" s="368" t="s">
        <v>354</v>
      </c>
      <c r="M1849" s="368" t="s">
        <v>95</v>
      </c>
      <c r="N1849" s="368"/>
      <c r="O1849" s="460"/>
    </row>
    <row r="1850" spans="1:15" ht="12" customHeight="1" x14ac:dyDescent="0.2">
      <c r="A1850" s="368" t="str">
        <f>IF(OR(E1850="00",E1850=""),"",IF(OR(C1850="3011.10",C1850="3012.10",C1850="3013.10"),"05",IF(OR(C1850="3008.10",C1850="3008.11"),"00",IF(C1850="3003.10","07",IF(OR(G1850="DBFH",G1850="DBFH - BG"),"10",IF(G1850="Hochschule Dual","25",IF(ISERROR(FIND("BGJ",F1850)),IF(B1850&gt;=99500,VLOOKUP(B1850,Maske!$I$23:$J$79,2,FALSE),VLOOKUP($E1850,Maske!$I$19:$J$23,2,FALSE)),"06")))))))</f>
        <v>00</v>
      </c>
      <c r="B1850" s="369">
        <v>70341</v>
      </c>
      <c r="C1850" s="370" t="s">
        <v>352</v>
      </c>
      <c r="D1850" s="371" t="str">
        <f t="shared" si="56"/>
        <v>0101</v>
      </c>
      <c r="E1850" s="371" t="str">
        <f t="shared" si="58"/>
        <v>10</v>
      </c>
      <c r="F1850" s="372" t="s">
        <v>357</v>
      </c>
      <c r="G1850" s="373"/>
      <c r="H1850" s="373">
        <v>9</v>
      </c>
      <c r="I1850" s="373">
        <v>0.7</v>
      </c>
      <c r="J1850" s="373">
        <v>12.7</v>
      </c>
      <c r="K1850" s="368">
        <v>2.4</v>
      </c>
      <c r="L1850" s="368" t="s">
        <v>354</v>
      </c>
      <c r="M1850" s="368" t="s">
        <v>794</v>
      </c>
      <c r="N1850" s="368" t="s">
        <v>1127</v>
      </c>
      <c r="O1850" s="454"/>
    </row>
    <row r="1851" spans="1:15" ht="12" customHeight="1" x14ac:dyDescent="0.2">
      <c r="A1851" s="368" t="str">
        <f>IF(OR(E1851="00",E1851=""),"",IF(OR(C1851="3011.10",C1851="3012.10",C1851="3013.10"),"05",IF(OR(C1851="3008.10",C1851="3008.11"),"00",IF(C1851="3003.10","07",IF(OR(G1851="DBFH",G1851="DBFH - BG"),"10",IF(G1851="Hochschule Dual","25",IF(ISERROR(FIND("BGJ",F1851)),IF(B1851&gt;=99500,VLOOKUP(B1851,Maske!$I$23:$J$79,2,FALSE),VLOOKUP($E1851,Maske!$I$19:$J$23,2,FALSE)),"06")))))))</f>
        <v>00</v>
      </c>
      <c r="B1851" s="369">
        <v>70411</v>
      </c>
      <c r="C1851" s="370" t="s">
        <v>1240</v>
      </c>
      <c r="D1851" s="371" t="str">
        <f t="shared" si="56"/>
        <v>0103</v>
      </c>
      <c r="E1851" s="371" t="str">
        <f t="shared" si="58"/>
        <v>10</v>
      </c>
      <c r="F1851" s="372" t="s">
        <v>930</v>
      </c>
      <c r="G1851" s="368" t="s">
        <v>1951</v>
      </c>
      <c r="H1851" s="373">
        <v>15</v>
      </c>
      <c r="I1851" s="368">
        <v>7</v>
      </c>
      <c r="J1851" s="373">
        <v>13.7</v>
      </c>
      <c r="K1851" s="368">
        <v>3.9</v>
      </c>
      <c r="L1851" s="368" t="s">
        <v>354</v>
      </c>
      <c r="M1851" s="368"/>
      <c r="N1851" s="375" t="s">
        <v>1771</v>
      </c>
      <c r="O1851" s="454"/>
    </row>
    <row r="1852" spans="1:15" s="376" customFormat="1" x14ac:dyDescent="0.2">
      <c r="A1852" s="368" t="str">
        <f>IF(OR(E1852="00",E1852=""),"",IF(OR(C1852="3011.10",C1852="3012.10",C1852="3013.10"),"05",IF(OR(C1852="3008.10",C1852="3008.11"),"00",IF(C1852="3003.10","07",IF(OR(G1852="DBFH",G1852="DBFH - BG"),"10",IF(G1852="Hochschule Dual","25",IF(ISERROR(FIND("BGJ",F1852)),IF(B1852&gt;=99500,VLOOKUP(B1852,Maske!$I$23:$J$79,2,FALSE),VLOOKUP($E1852,Maske!$I$19:$J$23,2,FALSE)),"06")))))))</f>
        <v>00</v>
      </c>
      <c r="B1852" s="369">
        <v>70411</v>
      </c>
      <c r="C1852" s="370" t="s">
        <v>1275</v>
      </c>
      <c r="D1852" s="371" t="str">
        <f t="shared" si="56"/>
        <v>0103</v>
      </c>
      <c r="E1852" s="371" t="str">
        <f t="shared" si="58"/>
        <v>11</v>
      </c>
      <c r="F1852" s="372" t="s">
        <v>930</v>
      </c>
      <c r="G1852" s="368" t="s">
        <v>1951</v>
      </c>
      <c r="H1852" s="373">
        <v>9</v>
      </c>
      <c r="I1852" s="368">
        <v>1.2</v>
      </c>
      <c r="J1852" s="373">
        <v>13.7</v>
      </c>
      <c r="K1852" s="368">
        <v>2.5</v>
      </c>
      <c r="L1852" s="368" t="s">
        <v>354</v>
      </c>
      <c r="M1852" s="368"/>
      <c r="N1852" s="375" t="s">
        <v>1771</v>
      </c>
      <c r="O1852" s="454"/>
    </row>
    <row r="1853" spans="1:15" s="217" customFormat="1" ht="13.15" customHeight="1" x14ac:dyDescent="0.2">
      <c r="A1853" s="368" t="str">
        <f>IF(OR(E1853="00",E1853=""),"",IF(OR(C1853="3011.10",C1853="3012.10",C1853="3013.10"),"05",IF(OR(C1853="3008.10",C1853="3008.11"),"00",IF(C1853="3003.10","07",IF(OR(G1853="DBFH",G1853="DBFH - BG"),"10",IF(G1853="Hochschule Dual","25",IF(ISERROR(FIND("BGJ",F1853)),IF(B1853&gt;=99500,VLOOKUP(B1853,Maske!$I$23:$J$79,2,FALSE),VLOOKUP($E1853,Maske!$I$19:$J$23,2,FALSE)),"06")))))))</f>
        <v>00</v>
      </c>
      <c r="B1853" s="369">
        <v>70411</v>
      </c>
      <c r="C1853" s="370" t="s">
        <v>919</v>
      </c>
      <c r="D1853" s="371" t="str">
        <f t="shared" si="56"/>
        <v>0103</v>
      </c>
      <c r="E1853" s="371" t="str">
        <f t="shared" si="58"/>
        <v>12</v>
      </c>
      <c r="F1853" s="372" t="s">
        <v>930</v>
      </c>
      <c r="G1853" s="368" t="s">
        <v>1951</v>
      </c>
      <c r="H1853" s="373">
        <v>9</v>
      </c>
      <c r="I1853" s="368">
        <v>1.2</v>
      </c>
      <c r="J1853" s="373">
        <v>9.5</v>
      </c>
      <c r="K1853" s="368">
        <v>1.7</v>
      </c>
      <c r="L1853" s="368" t="s">
        <v>354</v>
      </c>
      <c r="M1853" s="376"/>
      <c r="N1853" s="375" t="s">
        <v>1771</v>
      </c>
      <c r="O1853" s="459"/>
    </row>
    <row r="1854" spans="1:15" s="217" customFormat="1" ht="13.15" customHeight="1" x14ac:dyDescent="0.2">
      <c r="A1854" s="368" t="str">
        <f>IF(OR(E1854="00",E1854=""),"",IF(OR(C1854="3011.10",C1854="3012.10",C1854="3013.10"),"05",IF(OR(C1854="3008.10",C1854="3008.11"),"00",IF(C1854="3003.10","07",IF(OR(G1854="DBFH",G1854="DBFH - BG"),"10",IF(G1854="Hochschule Dual","25",IF(ISERROR(FIND("BGJ",F1854)),IF(B1854&gt;=99500,VLOOKUP(B1854,Maske!$I$23:$J$79,2,FALSE),VLOOKUP($E1854,Maske!$I$19:$J$23,2,FALSE)),"06")))))))</f>
        <v>00</v>
      </c>
      <c r="B1854" s="369">
        <v>70411</v>
      </c>
      <c r="C1854" s="370" t="s">
        <v>920</v>
      </c>
      <c r="D1854" s="371" t="str">
        <f t="shared" si="56"/>
        <v>0103</v>
      </c>
      <c r="E1854" s="371" t="str">
        <f t="shared" si="58"/>
        <v>12</v>
      </c>
      <c r="F1854" s="372" t="s">
        <v>930</v>
      </c>
      <c r="G1854" s="368" t="s">
        <v>1951</v>
      </c>
      <c r="H1854" s="373">
        <v>3.2</v>
      </c>
      <c r="I1854" s="373">
        <v>0.4</v>
      </c>
      <c r="J1854" s="373">
        <v>3.2</v>
      </c>
      <c r="K1854" s="368">
        <v>0.6</v>
      </c>
      <c r="L1854" s="368" t="s">
        <v>354</v>
      </c>
      <c r="M1854" s="376"/>
      <c r="N1854" s="368" t="s">
        <v>1772</v>
      </c>
      <c r="O1854" s="459"/>
    </row>
    <row r="1855" spans="1:15" s="217" customFormat="1" ht="13.15" customHeight="1" x14ac:dyDescent="0.2">
      <c r="A1855" s="368" t="str">
        <f>IF(OR(E1855="00",E1855=""),"",IF(OR(C1855="3011.10",C1855="3012.10",C1855="3013.10"),"05",IF(OR(C1855="3008.10",C1855="3008.11"),"00",IF(C1855="3003.10","07",IF(OR(G1855="DBFH",G1855="DBFH - BG"),"10",IF(G1855="Hochschule Dual","25",IF(ISERROR(FIND("BGJ",F1855)),IF(B1855&gt;=99500,VLOOKUP(B1855,Maske!$I$23:$J$79,2,FALSE),VLOOKUP($E1855,Maske!$I$19:$J$23,2,FALSE)),"06")))))))</f>
        <v>00</v>
      </c>
      <c r="B1855" s="369">
        <v>70410</v>
      </c>
      <c r="C1855" s="370" t="s">
        <v>1240</v>
      </c>
      <c r="D1855" s="371" t="str">
        <f t="shared" si="56"/>
        <v>0103</v>
      </c>
      <c r="E1855" s="371" t="str">
        <f t="shared" si="58"/>
        <v>10</v>
      </c>
      <c r="F1855" s="372" t="s">
        <v>1239</v>
      </c>
      <c r="G1855" s="368" t="s">
        <v>1951</v>
      </c>
      <c r="H1855" s="373">
        <v>15</v>
      </c>
      <c r="I1855" s="368">
        <v>7</v>
      </c>
      <c r="J1855" s="373">
        <v>13.7</v>
      </c>
      <c r="K1855" s="368">
        <v>3.9</v>
      </c>
      <c r="L1855" s="368" t="s">
        <v>354</v>
      </c>
      <c r="M1855" s="368"/>
      <c r="N1855" s="375" t="s">
        <v>1771</v>
      </c>
      <c r="O1855" s="459"/>
    </row>
    <row r="1856" spans="1:15" ht="13.15" customHeight="1" x14ac:dyDescent="0.2">
      <c r="A1856" s="368" t="str">
        <f>IF(OR(E1856="00",E1856=""),"",IF(OR(C1856="3011.10",C1856="3012.10",C1856="3013.10"),"05",IF(OR(C1856="3008.10",C1856="3008.11"),"00",IF(C1856="3003.10","07",IF(OR(G1856="DBFH",G1856="DBFH - BG"),"10",IF(G1856="Hochschule Dual","25",IF(ISERROR(FIND("BGJ",F1856)),IF(B1856&gt;=99500,VLOOKUP(B1856,Maske!$I$23:$J$79,2,FALSE),VLOOKUP($E1856,Maske!$I$19:$J$23,2,FALSE)),"06")))))))</f>
        <v>00</v>
      </c>
      <c r="B1856" s="369">
        <v>70410</v>
      </c>
      <c r="C1856" s="370" t="s">
        <v>1275</v>
      </c>
      <c r="D1856" s="371" t="str">
        <f t="shared" si="56"/>
        <v>0103</v>
      </c>
      <c r="E1856" s="371" t="str">
        <f t="shared" si="58"/>
        <v>11</v>
      </c>
      <c r="F1856" s="372" t="s">
        <v>1239</v>
      </c>
      <c r="G1856" s="368" t="s">
        <v>1951</v>
      </c>
      <c r="H1856" s="373">
        <v>9</v>
      </c>
      <c r="I1856" s="368">
        <v>1.2</v>
      </c>
      <c r="J1856" s="373">
        <v>13.7</v>
      </c>
      <c r="K1856" s="368">
        <v>2.5</v>
      </c>
      <c r="L1856" s="368" t="s">
        <v>354</v>
      </c>
      <c r="M1856" s="368"/>
      <c r="N1856" s="375" t="s">
        <v>1771</v>
      </c>
      <c r="O1856" s="454"/>
    </row>
    <row r="1857" spans="1:15" ht="13.15" customHeight="1" x14ac:dyDescent="0.2">
      <c r="A1857" s="368" t="str">
        <f>IF(OR(E1857="00",E1857=""),"",IF(OR(C1857="3011.10",C1857="3012.10",C1857="3013.10"),"05",IF(OR(C1857="3008.10",C1857="3008.11"),"00",IF(C1857="3003.10","07",IF(OR(G1857="DBFH",G1857="DBFH - BG"),"10",IF(G1857="Hochschule Dual","25",IF(ISERROR(FIND("BGJ",F1857)),IF(B1857&gt;=99500,VLOOKUP(B1857,Maske!$I$23:$J$79,2,FALSE),VLOOKUP($E1857,Maske!$I$19:$J$23,2,FALSE)),"06")))))))</f>
        <v>00</v>
      </c>
      <c r="B1857" s="369">
        <v>70410</v>
      </c>
      <c r="C1857" s="370" t="s">
        <v>919</v>
      </c>
      <c r="D1857" s="371" t="str">
        <f t="shared" si="56"/>
        <v>0103</v>
      </c>
      <c r="E1857" s="371" t="str">
        <f t="shared" si="58"/>
        <v>12</v>
      </c>
      <c r="F1857" s="372" t="s">
        <v>1239</v>
      </c>
      <c r="G1857" s="368" t="s">
        <v>1951</v>
      </c>
      <c r="H1857" s="373">
        <v>9</v>
      </c>
      <c r="I1857" s="368">
        <v>1.2</v>
      </c>
      <c r="J1857" s="373">
        <v>9.5</v>
      </c>
      <c r="K1857" s="368">
        <v>1.7</v>
      </c>
      <c r="L1857" s="368" t="s">
        <v>354</v>
      </c>
      <c r="M1857" s="368"/>
      <c r="N1857" s="375" t="s">
        <v>1771</v>
      </c>
      <c r="O1857" s="454"/>
    </row>
    <row r="1858" spans="1:15" s="217" customFormat="1" ht="13.15" customHeight="1" x14ac:dyDescent="0.2">
      <c r="A1858" s="368" t="str">
        <f>IF(OR(E1858="00",E1858=""),"",IF(OR(C1858="3011.10",C1858="3012.10",C1858="3013.10"),"05",IF(OR(C1858="3008.10",C1858="3008.11"),"00",IF(C1858="3003.10","07",IF(OR(G1858="DBFH",G1858="DBFH - BG"),"10",IF(G1858="Hochschule Dual","25",IF(ISERROR(FIND("BGJ",F1858)),IF(B1858&gt;=99500,VLOOKUP(B1858,Maske!$I$23:$J$79,2,FALSE),VLOOKUP($E1858,Maske!$I$19:$J$23,2,FALSE)),"06")))))))</f>
        <v>00</v>
      </c>
      <c r="B1858" s="369">
        <v>70410</v>
      </c>
      <c r="C1858" s="370" t="s">
        <v>920</v>
      </c>
      <c r="D1858" s="371" t="str">
        <f t="shared" ref="D1858:D1921" si="59">LEFT(C1858,4)</f>
        <v>0103</v>
      </c>
      <c r="E1858" s="371" t="str">
        <f t="shared" si="58"/>
        <v>12</v>
      </c>
      <c r="F1858" s="372" t="s">
        <v>1239</v>
      </c>
      <c r="G1858" s="368" t="s">
        <v>1951</v>
      </c>
      <c r="H1858" s="373">
        <v>3.2</v>
      </c>
      <c r="I1858" s="368">
        <v>0.4</v>
      </c>
      <c r="J1858" s="373">
        <v>3.2</v>
      </c>
      <c r="K1858" s="368">
        <v>0.6</v>
      </c>
      <c r="L1858" s="368" t="s">
        <v>354</v>
      </c>
      <c r="M1858" s="368"/>
      <c r="N1858" s="368" t="s">
        <v>1773</v>
      </c>
      <c r="O1858" s="459"/>
    </row>
    <row r="1859" spans="1:15" s="217" customFormat="1" ht="13.15" customHeight="1" x14ac:dyDescent="0.2">
      <c r="A1859" s="368" t="str">
        <f>IF(OR(E1859="00",E1859=""),"",IF(OR(C1859="3011.10",C1859="3012.10",C1859="3013.10"),"05",IF(OR(C1859="3008.10",C1859="3008.11"),"00",IF(C1859="3003.10","07",IF(OR(G1859="DBFH",G1859="DBFH - BG"),"10",IF(G1859="Hochschule Dual","25",IF(ISERROR(FIND("BGJ",F1859)),IF(B1859&gt;=99500,VLOOKUP(B1859,Maske!$I$23:$J$79,2,FALSE),VLOOKUP($E1859,Maske!$I$19:$J$23,2,FALSE)),"06")))))))</f>
        <v>00</v>
      </c>
      <c r="B1859" s="369">
        <v>70121</v>
      </c>
      <c r="C1859" s="370" t="s">
        <v>921</v>
      </c>
      <c r="D1859" s="371" t="str">
        <f t="shared" si="59"/>
        <v>0104</v>
      </c>
      <c r="E1859" s="371" t="str">
        <f t="shared" si="58"/>
        <v>10</v>
      </c>
      <c r="F1859" s="372" t="s">
        <v>922</v>
      </c>
      <c r="G1859" s="373"/>
      <c r="H1859" s="373">
        <v>13</v>
      </c>
      <c r="I1859" s="373">
        <v>1.2</v>
      </c>
      <c r="J1859" s="373">
        <v>13.7</v>
      </c>
      <c r="K1859" s="368">
        <v>1.3</v>
      </c>
      <c r="L1859" s="368" t="s">
        <v>354</v>
      </c>
      <c r="M1859" s="368"/>
      <c r="N1859" s="368"/>
      <c r="O1859" s="459"/>
    </row>
    <row r="1860" spans="1:15" s="217" customFormat="1" ht="13.15" customHeight="1" x14ac:dyDescent="0.2">
      <c r="A1860" s="368" t="str">
        <f>IF(OR(E1860="00",E1860=""),"",IF(OR(C1860="3011.10",C1860="3012.10",C1860="3013.10"),"05",IF(OR(C1860="3008.10",C1860="3008.11"),"00",IF(C1860="3003.10","07",IF(OR(G1860="DBFH",G1860="DBFH - BG"),"10",IF(G1860="Hochschule Dual","25",IF(ISERROR(FIND("BGJ",F1860)),IF(B1860&gt;=99500,VLOOKUP(B1860,Maske!$I$23:$J$79,2,FALSE),VLOOKUP($E1860,Maske!$I$19:$J$23,2,FALSE)),"06")))))))</f>
        <v>00</v>
      </c>
      <c r="B1860" s="369">
        <v>70121</v>
      </c>
      <c r="C1860" s="370" t="s">
        <v>971</v>
      </c>
      <c r="D1860" s="371" t="str">
        <f t="shared" si="59"/>
        <v>0104</v>
      </c>
      <c r="E1860" s="371" t="str">
        <f t="shared" si="58"/>
        <v>11</v>
      </c>
      <c r="F1860" s="372" t="s">
        <v>922</v>
      </c>
      <c r="G1860" s="373"/>
      <c r="H1860" s="373">
        <v>13</v>
      </c>
      <c r="I1860" s="368">
        <v>1.2</v>
      </c>
      <c r="J1860" s="373">
        <v>13.7</v>
      </c>
      <c r="K1860" s="368">
        <v>1.3</v>
      </c>
      <c r="L1860" s="368" t="s">
        <v>354</v>
      </c>
      <c r="M1860" s="368"/>
      <c r="N1860" s="368"/>
      <c r="O1860" s="459"/>
    </row>
    <row r="1861" spans="1:15" s="217" customFormat="1" ht="13.15" customHeight="1" x14ac:dyDescent="0.2">
      <c r="A1861" s="368" t="str">
        <f>IF(OR(E1861="00",E1861=""),"",IF(OR(C1861="3011.10",C1861="3012.10",C1861="3013.10"),"05",IF(OR(C1861="3008.10",C1861="3008.11"),"00",IF(C1861="3003.10","07",IF(OR(G1861="DBFH",G1861="DBFH - BG"),"10",IF(G1861="Hochschule Dual","25",IF(ISERROR(FIND("BGJ",F1861)),IF(B1861&gt;=99500,VLOOKUP(B1861,Maske!$I$23:$J$79,2,FALSE),VLOOKUP($E1861,Maske!$I$19:$J$23,2,FALSE)),"06")))))))</f>
        <v>00</v>
      </c>
      <c r="B1861" s="369">
        <v>70121</v>
      </c>
      <c r="C1861" s="370" t="s">
        <v>1002</v>
      </c>
      <c r="D1861" s="371" t="str">
        <f t="shared" si="59"/>
        <v>0104</v>
      </c>
      <c r="E1861" s="371" t="str">
        <f t="shared" si="58"/>
        <v>12</v>
      </c>
      <c r="F1861" s="372" t="s">
        <v>922</v>
      </c>
      <c r="G1861" s="373"/>
      <c r="H1861" s="373">
        <v>9</v>
      </c>
      <c r="I1861" s="368">
        <v>0.7</v>
      </c>
      <c r="J1861" s="373">
        <v>9.5</v>
      </c>
      <c r="K1861" s="368">
        <v>0.9</v>
      </c>
      <c r="L1861" s="368" t="s">
        <v>354</v>
      </c>
      <c r="M1861" s="368"/>
      <c r="N1861" s="368"/>
      <c r="O1861" s="459"/>
    </row>
    <row r="1862" spans="1:15" s="376" customFormat="1" x14ac:dyDescent="0.2">
      <c r="A1862" s="368" t="str">
        <f>IF(OR(E1862="00",E1862=""),"",IF(OR(C1862="3011.10",C1862="3012.10",C1862="3013.10"),"05",IF(OR(C1862="3008.10",C1862="3008.11"),"00",IF(C1862="3003.10","07",IF(OR(G1862="DBFH",G1862="DBFH - BG"),"10",IF(G1862="Hochschule Dual","25",IF(ISERROR(FIND("BGJ",F1862)),IF(B1862&gt;=99500,VLOOKUP(B1862,Maske!$I$23:$J$79,2,FALSE),VLOOKUP($E1862,Maske!$I$19:$J$23,2,FALSE)),"06")))))))</f>
        <v>00</v>
      </c>
      <c r="B1862" s="369">
        <v>70121</v>
      </c>
      <c r="C1862" s="370" t="s">
        <v>1057</v>
      </c>
      <c r="D1862" s="371" t="str">
        <f t="shared" si="59"/>
        <v>0104</v>
      </c>
      <c r="E1862" s="371" t="str">
        <f t="shared" si="58"/>
        <v>12</v>
      </c>
      <c r="F1862" s="372" t="s">
        <v>922</v>
      </c>
      <c r="G1862" s="373"/>
      <c r="H1862" s="373">
        <v>3.2</v>
      </c>
      <c r="I1862" s="368">
        <v>0.3</v>
      </c>
      <c r="J1862" s="373">
        <v>3.2</v>
      </c>
      <c r="K1862" s="368">
        <v>0.3</v>
      </c>
      <c r="L1862" s="368" t="s">
        <v>354</v>
      </c>
      <c r="M1862" s="368"/>
      <c r="N1862" s="368" t="s">
        <v>67</v>
      </c>
      <c r="O1862" s="454"/>
    </row>
    <row r="1863" spans="1:15" s="376" customFormat="1" x14ac:dyDescent="0.2">
      <c r="A1863" s="368" t="str">
        <f>IF(OR(E1863="00",E1863=""),"",IF(OR(C1863="3011.10",C1863="3012.10",C1863="3013.10"),"05",IF(OR(C1863="3008.10",C1863="3008.11"),"00",IF(C1863="3003.10","07",IF(OR(G1863="DBFH",G1863="DBFH - BG"),"10",IF(G1863="Hochschule Dual","25",IF(ISERROR(FIND("BGJ",F1863)),IF(B1863&gt;=99500,VLOOKUP(B1863,Maske!$I$23:$J$79,2,FALSE),VLOOKUP($E1863,Maske!$I$19:$J$23,2,FALSE)),"06")))))))</f>
        <v>00</v>
      </c>
      <c r="B1863" s="369">
        <v>70410</v>
      </c>
      <c r="C1863" s="370" t="s">
        <v>923</v>
      </c>
      <c r="D1863" s="371" t="str">
        <f t="shared" si="59"/>
        <v>0105</v>
      </c>
      <c r="E1863" s="371" t="str">
        <f t="shared" si="58"/>
        <v>10</v>
      </c>
      <c r="F1863" s="372" t="s">
        <v>1239</v>
      </c>
      <c r="G1863" s="373"/>
      <c r="H1863" s="373">
        <v>15</v>
      </c>
      <c r="I1863" s="368">
        <v>2</v>
      </c>
      <c r="J1863" s="373">
        <v>13.7</v>
      </c>
      <c r="K1863" s="368">
        <v>1.8</v>
      </c>
      <c r="L1863" s="368" t="s">
        <v>354</v>
      </c>
      <c r="M1863" s="368"/>
      <c r="N1863" s="368" t="s">
        <v>1124</v>
      </c>
      <c r="O1863" s="454"/>
    </row>
    <row r="1864" spans="1:15" s="376" customFormat="1" x14ac:dyDescent="0.2">
      <c r="A1864" s="368" t="str">
        <f>IF(OR(E1864="00",E1864=""),"",IF(OR(C1864="3011.10",C1864="3012.10",C1864="3013.10"),"05",IF(OR(C1864="3008.10",C1864="3008.11"),"00",IF(C1864="3003.10","07",IF(OR(G1864="DBFH",G1864="DBFH - BG"),"10",IF(G1864="Hochschule Dual","25",IF(ISERROR(FIND("BGJ",F1864)),IF(B1864&gt;=99500,VLOOKUP(B1864,Maske!$I$23:$J$79,2,FALSE),VLOOKUP($E1864,Maske!$I$19:$J$23,2,FALSE)),"06")))))))</f>
        <v>00</v>
      </c>
      <c r="B1864" s="369">
        <v>70410</v>
      </c>
      <c r="C1864" s="370" t="s">
        <v>972</v>
      </c>
      <c r="D1864" s="371" t="str">
        <f t="shared" si="59"/>
        <v>0105</v>
      </c>
      <c r="E1864" s="371" t="str">
        <f t="shared" si="58"/>
        <v>11</v>
      </c>
      <c r="F1864" s="372" t="s">
        <v>1239</v>
      </c>
      <c r="G1864" s="373"/>
      <c r="H1864" s="373">
        <v>9</v>
      </c>
      <c r="I1864" s="368">
        <v>1.2</v>
      </c>
      <c r="J1864" s="373">
        <v>13.7</v>
      </c>
      <c r="K1864" s="368">
        <v>1.8</v>
      </c>
      <c r="L1864" s="368" t="s">
        <v>354</v>
      </c>
      <c r="M1864" s="368"/>
      <c r="N1864" s="368" t="s">
        <v>1125</v>
      </c>
      <c r="O1864" s="454"/>
    </row>
    <row r="1865" spans="1:15" s="376" customFormat="1" x14ac:dyDescent="0.2">
      <c r="A1865" s="368" t="str">
        <f>IF(OR(E1865="00",E1865=""),"",IF(OR(C1865="3011.10",C1865="3012.10",C1865="3013.10"),"05",IF(OR(C1865="3008.10",C1865="3008.11"),"00",IF(C1865="3003.10","07",IF(OR(G1865="DBFH",G1865="DBFH - BG"),"10",IF(G1865="Hochschule Dual","25",IF(ISERROR(FIND("BGJ",F1865)),IF(B1865&gt;=99500,VLOOKUP(B1865,Maske!$I$23:$J$79,2,FALSE),VLOOKUP($E1865,Maske!$I$19:$J$23,2,FALSE)),"06")))))))</f>
        <v>00</v>
      </c>
      <c r="B1865" s="369">
        <v>70410</v>
      </c>
      <c r="C1865" s="370" t="s">
        <v>1003</v>
      </c>
      <c r="D1865" s="371" t="str">
        <f t="shared" si="59"/>
        <v>0105</v>
      </c>
      <c r="E1865" s="371" t="str">
        <f t="shared" si="58"/>
        <v>12</v>
      </c>
      <c r="F1865" s="372" t="s">
        <v>1239</v>
      </c>
      <c r="G1865" s="373"/>
      <c r="H1865" s="373">
        <v>9</v>
      </c>
      <c r="I1865" s="368">
        <v>1.2</v>
      </c>
      <c r="J1865" s="373">
        <v>9.5</v>
      </c>
      <c r="K1865" s="368">
        <v>1.3</v>
      </c>
      <c r="L1865" s="368" t="s">
        <v>354</v>
      </c>
      <c r="M1865" s="368"/>
      <c r="N1865" s="368"/>
      <c r="O1865" s="454"/>
    </row>
    <row r="1866" spans="1:15" s="376" customFormat="1" x14ac:dyDescent="0.2">
      <c r="A1866" s="368" t="str">
        <f>IF(OR(E1866="00",E1866=""),"",IF(OR(C1866="3011.10",C1866="3012.10",C1866="3013.10"),"05",IF(OR(C1866="3008.10",C1866="3008.11"),"00",IF(C1866="3003.10","07",IF(OR(G1866="DBFH",G1866="DBFH - BG"),"10",IF(G1866="Hochschule Dual","25",IF(ISERROR(FIND("BGJ",F1866)),IF(B1866&gt;=99500,VLOOKUP(B1866,Maske!$I$23:$J$79,2,FALSE),VLOOKUP($E1866,Maske!$I$19:$J$23,2,FALSE)),"06")))))))</f>
        <v>00</v>
      </c>
      <c r="B1866" s="369">
        <v>70410</v>
      </c>
      <c r="C1866" s="370" t="s">
        <v>165</v>
      </c>
      <c r="D1866" s="371" t="str">
        <f t="shared" si="59"/>
        <v>0105</v>
      </c>
      <c r="E1866" s="371" t="str">
        <f t="shared" si="58"/>
        <v>12</v>
      </c>
      <c r="F1866" s="372" t="s">
        <v>1239</v>
      </c>
      <c r="G1866" s="373"/>
      <c r="H1866" s="373">
        <v>3.2</v>
      </c>
      <c r="I1866" s="368">
        <v>0.2</v>
      </c>
      <c r="J1866" s="373">
        <v>3.2</v>
      </c>
      <c r="K1866" s="368">
        <v>0.3</v>
      </c>
      <c r="L1866" s="368" t="s">
        <v>354</v>
      </c>
      <c r="M1866" s="368"/>
      <c r="N1866" s="368" t="s">
        <v>67</v>
      </c>
      <c r="O1866" s="454"/>
    </row>
    <row r="1867" spans="1:15" s="376" customFormat="1" x14ac:dyDescent="0.2">
      <c r="A1867" s="368" t="str">
        <f>IF(OR(E1867="00",E1867=""),"",IF(OR(C1867="3011.10",C1867="3012.10",C1867="3013.10"),"05",IF(OR(C1867="3008.10",C1867="3008.11"),"00",IF(C1867="3003.10","07",IF(OR(G1867="DBFH",G1867="DBFH - BG"),"10",IF(G1867="Hochschule Dual","25",IF(ISERROR(FIND("BGJ",F1867)),IF(B1867&gt;=99500,VLOOKUP(B1867,Maske!$I$23:$J$79,2,FALSE),VLOOKUP($E1867,Maske!$I$19:$J$23,2,FALSE)),"06")))))))</f>
        <v>00</v>
      </c>
      <c r="B1867" s="369">
        <v>78511</v>
      </c>
      <c r="C1867" s="445" t="s">
        <v>924</v>
      </c>
      <c r="D1867" s="371" t="str">
        <f t="shared" si="59"/>
        <v>0106</v>
      </c>
      <c r="E1867" s="371" t="str">
        <f t="shared" si="58"/>
        <v>10</v>
      </c>
      <c r="F1867" s="372" t="s">
        <v>925</v>
      </c>
      <c r="G1867" s="373"/>
      <c r="H1867" s="373">
        <v>13</v>
      </c>
      <c r="I1867" s="373">
        <v>2</v>
      </c>
      <c r="J1867" s="373">
        <v>13.7</v>
      </c>
      <c r="K1867" s="368">
        <v>2.4</v>
      </c>
      <c r="L1867" s="368" t="s">
        <v>354</v>
      </c>
      <c r="M1867" s="368"/>
      <c r="N1867" s="368"/>
      <c r="O1867" s="454"/>
    </row>
    <row r="1868" spans="1:15" s="376" customFormat="1" x14ac:dyDescent="0.2">
      <c r="A1868" s="368" t="str">
        <f>IF(OR(E1868="00",E1868=""),"",IF(OR(C1868="3011.10",C1868="3012.10",C1868="3013.10"),"05",IF(OR(C1868="3008.10",C1868="3008.11"),"00",IF(C1868="3003.10","07",IF(OR(G1868="DBFH",G1868="DBFH - BG"),"10",IF(G1868="Hochschule Dual","25",IF(ISERROR(FIND("BGJ",F1868)),IF(B1868&gt;=99500,VLOOKUP(B1868,Maske!$I$23:$J$79,2,FALSE),VLOOKUP($E1868,Maske!$I$19:$J$23,2,FALSE)),"06")))))))</f>
        <v>00</v>
      </c>
      <c r="B1868" s="369">
        <v>78511</v>
      </c>
      <c r="C1868" s="370" t="s">
        <v>973</v>
      </c>
      <c r="D1868" s="371" t="str">
        <f t="shared" si="59"/>
        <v>0106</v>
      </c>
      <c r="E1868" s="371" t="str">
        <f t="shared" si="58"/>
        <v>11</v>
      </c>
      <c r="F1868" s="372" t="s">
        <v>925</v>
      </c>
      <c r="G1868" s="373"/>
      <c r="H1868" s="373">
        <v>13</v>
      </c>
      <c r="I1868" s="373">
        <v>2</v>
      </c>
      <c r="J1868" s="373">
        <v>13.7</v>
      </c>
      <c r="K1868" s="368">
        <v>2.4</v>
      </c>
      <c r="L1868" s="368" t="s">
        <v>354</v>
      </c>
      <c r="M1868" s="368"/>
      <c r="N1868" s="368"/>
      <c r="O1868" s="454"/>
    </row>
    <row r="1869" spans="1:15" s="376" customFormat="1" x14ac:dyDescent="0.2">
      <c r="A1869" s="368" t="str">
        <f>IF(OR(E1869="00",E1869=""),"",IF(OR(C1869="3011.10",C1869="3012.10",C1869="3013.10"),"05",IF(OR(C1869="3008.10",C1869="3008.11"),"00",IF(C1869="3003.10","07",IF(OR(G1869="DBFH",G1869="DBFH - BG"),"10",IF(G1869="Hochschule Dual","25",IF(ISERROR(FIND("BGJ",F1869)),IF(B1869&gt;=99500,VLOOKUP(B1869,Maske!$I$23:$J$79,2,FALSE),VLOOKUP($E1869,Maske!$I$19:$J$23,2,FALSE)),"06")))))))</f>
        <v>00</v>
      </c>
      <c r="B1869" s="369">
        <v>78511</v>
      </c>
      <c r="C1869" s="370" t="s">
        <v>1004</v>
      </c>
      <c r="D1869" s="371" t="str">
        <f t="shared" si="59"/>
        <v>0106</v>
      </c>
      <c r="E1869" s="371" t="str">
        <f t="shared" si="58"/>
        <v>12</v>
      </c>
      <c r="F1869" s="372" t="s">
        <v>925</v>
      </c>
      <c r="G1869" s="373"/>
      <c r="H1869" s="373">
        <v>9</v>
      </c>
      <c r="I1869" s="368">
        <v>2</v>
      </c>
      <c r="J1869" s="373">
        <v>9.5</v>
      </c>
      <c r="K1869" s="368">
        <v>2.4</v>
      </c>
      <c r="L1869" s="368" t="s">
        <v>354</v>
      </c>
      <c r="M1869" s="368"/>
      <c r="N1869" s="368"/>
      <c r="O1869" s="454"/>
    </row>
    <row r="1870" spans="1:15" s="218" customFormat="1" x14ac:dyDescent="0.2">
      <c r="A1870" s="368" t="str">
        <f>IF(OR(E1870="00",E1870=""),"",IF(OR(C1870="3011.10",C1870="3012.10",C1870="3013.10"),"05",IF(OR(C1870="3008.10",C1870="3008.11"),"00",IF(C1870="3003.10","07",IF(OR(G1870="DBFH",G1870="DBFH - BG"),"10",IF(G1870="Hochschule Dual","25",IF(ISERROR(FIND("BGJ",F1870)),IF(B1870&gt;=99500,VLOOKUP(B1870,Maske!$I$23:$J$79,2,FALSE),VLOOKUP($E1870,Maske!$I$19:$J$23,2,FALSE)),"06")))))))</f>
        <v>00</v>
      </c>
      <c r="B1870" s="369">
        <v>78511</v>
      </c>
      <c r="C1870" s="370" t="s">
        <v>1005</v>
      </c>
      <c r="D1870" s="371" t="str">
        <f t="shared" si="59"/>
        <v>0106</v>
      </c>
      <c r="E1870" s="371" t="str">
        <f t="shared" si="58"/>
        <v>12</v>
      </c>
      <c r="F1870" s="372" t="s">
        <v>925</v>
      </c>
      <c r="G1870" s="373"/>
      <c r="H1870" s="373">
        <v>3.2</v>
      </c>
      <c r="I1870" s="368">
        <v>0.8</v>
      </c>
      <c r="J1870" s="373">
        <v>3.7</v>
      </c>
      <c r="K1870" s="368">
        <v>1</v>
      </c>
      <c r="L1870" s="368" t="s">
        <v>354</v>
      </c>
      <c r="M1870" s="368"/>
      <c r="N1870" s="368" t="s">
        <v>67</v>
      </c>
      <c r="O1870" s="454"/>
    </row>
    <row r="1871" spans="1:15" s="218" customFormat="1" x14ac:dyDescent="0.2">
      <c r="A1871" s="368" t="str">
        <f>IF(OR(E1871="00",E1871=""),"",IF(OR(C1871="3011.10",C1871="3012.10",C1871="3013.10"),"05",IF(OR(C1871="3008.10",C1871="3008.11"),"00",IF(C1871="3003.10","07",IF(OR(G1871="DBFH",G1871="DBFH - BG"),"10",IF(G1871="Hochschule Dual","25",IF(ISERROR(FIND("BGJ",F1871)),IF(B1871&gt;=99500,VLOOKUP(B1871,Maske!$I$23:$J$79,2,FALSE),VLOOKUP($E1871,Maske!$I$19:$J$23,2,FALSE)),"06")))))))</f>
        <v>00</v>
      </c>
      <c r="B1871" s="369">
        <v>70151</v>
      </c>
      <c r="C1871" s="445" t="s">
        <v>163</v>
      </c>
      <c r="D1871" s="371" t="str">
        <f t="shared" si="59"/>
        <v>0107</v>
      </c>
      <c r="E1871" s="371" t="str">
        <f t="shared" si="58"/>
        <v>10</v>
      </c>
      <c r="F1871" s="372" t="s">
        <v>975</v>
      </c>
      <c r="G1871" s="373"/>
      <c r="H1871" s="373">
        <v>9</v>
      </c>
      <c r="I1871" s="373">
        <v>0.7</v>
      </c>
      <c r="J1871" s="373">
        <v>12.7</v>
      </c>
      <c r="K1871" s="368">
        <v>0.7</v>
      </c>
      <c r="L1871" s="368" t="s">
        <v>354</v>
      </c>
      <c r="M1871" s="368"/>
      <c r="N1871" s="368"/>
      <c r="O1871" s="454"/>
    </row>
    <row r="1872" spans="1:15" s="218" customFormat="1" x14ac:dyDescent="0.2">
      <c r="A1872" s="368" t="str">
        <f>IF(OR(E1872="00",E1872=""),"",IF(OR(C1872="3011.10",C1872="3012.10",C1872="3013.10"),"05",IF(OR(C1872="3008.10",C1872="3008.11"),"00",IF(C1872="3003.10","07",IF(OR(G1872="DBFH",G1872="DBFH - BG"),"10",IF(G1872="Hochschule Dual","25",IF(ISERROR(FIND("BGJ",F1872)),IF(B1872&gt;=99500,VLOOKUP(B1872,Maske!$I$23:$J$79,2,FALSE),VLOOKUP($E1872,Maske!$I$19:$J$23,2,FALSE)),"06")))))))</f>
        <v>00</v>
      </c>
      <c r="B1872" s="369">
        <v>70151</v>
      </c>
      <c r="C1872" s="370" t="s">
        <v>974</v>
      </c>
      <c r="D1872" s="371" t="str">
        <f t="shared" si="59"/>
        <v>0107</v>
      </c>
      <c r="E1872" s="371" t="str">
        <f t="shared" si="58"/>
        <v>11</v>
      </c>
      <c r="F1872" s="372" t="s">
        <v>975</v>
      </c>
      <c r="G1872" s="373"/>
      <c r="H1872" s="373">
        <v>12</v>
      </c>
      <c r="I1872" s="368">
        <v>1.2</v>
      </c>
      <c r="J1872" s="373">
        <v>12.7</v>
      </c>
      <c r="K1872" s="368">
        <v>1.2</v>
      </c>
      <c r="L1872" s="368" t="s">
        <v>354</v>
      </c>
      <c r="M1872" s="368"/>
      <c r="N1872" s="368"/>
      <c r="O1872" s="454"/>
    </row>
    <row r="1873" spans="1:15" s="218" customFormat="1" x14ac:dyDescent="0.2">
      <c r="A1873" s="368" t="str">
        <f>IF(OR(E1873="00",E1873=""),"",IF(OR(C1873="3011.10",C1873="3012.10",C1873="3013.10"),"05",IF(OR(C1873="3008.10",C1873="3008.11"),"00",IF(C1873="3003.10","07",IF(OR(G1873="DBFH",G1873="DBFH - BG"),"10",IF(G1873="Hochschule Dual","25",IF(ISERROR(FIND("BGJ",F1873)),IF(B1873&gt;=99500,VLOOKUP(B1873,Maske!$I$23:$J$79,2,FALSE),VLOOKUP($E1873,Maske!$I$19:$J$23,2,FALSE)),"06")))))))</f>
        <v>00</v>
      </c>
      <c r="B1873" s="369">
        <v>70151</v>
      </c>
      <c r="C1873" s="370" t="s">
        <v>1006</v>
      </c>
      <c r="D1873" s="371" t="str">
        <f t="shared" si="59"/>
        <v>0107</v>
      </c>
      <c r="E1873" s="371" t="str">
        <f t="shared" si="58"/>
        <v>12</v>
      </c>
      <c r="F1873" s="372" t="s">
        <v>975</v>
      </c>
      <c r="G1873" s="373"/>
      <c r="H1873" s="373">
        <v>9</v>
      </c>
      <c r="I1873" s="368">
        <v>0.7</v>
      </c>
      <c r="J1873" s="373">
        <v>12.7</v>
      </c>
      <c r="K1873" s="368">
        <v>0.7</v>
      </c>
      <c r="L1873" s="368" t="s">
        <v>354</v>
      </c>
      <c r="M1873" s="368"/>
      <c r="N1873" s="368"/>
      <c r="O1873" s="454"/>
    </row>
    <row r="1874" spans="1:15" s="376" customFormat="1" x14ac:dyDescent="0.2">
      <c r="A1874" s="368" t="str">
        <f>IF(OR(E1874="00",E1874=""),"",IF(OR(C1874="3011.10",C1874="3012.10",C1874="3013.10"),"05",IF(OR(C1874="3008.10",C1874="3008.11"),"00",IF(C1874="3003.10","07",IF(OR(G1874="DBFH",G1874="DBFH - BG"),"10",IF(G1874="Hochschule Dual","25",IF(ISERROR(FIND("BGJ",F1874)),IF(B1874&gt;=99500,VLOOKUP(B1874,Maske!$I$23:$J$79,2,FALSE),VLOOKUP($E1874,Maske!$I$19:$J$23,2,FALSE)),"06")))))))</f>
        <v>00</v>
      </c>
      <c r="B1874" s="369">
        <v>70151</v>
      </c>
      <c r="C1874" s="370" t="s">
        <v>164</v>
      </c>
      <c r="D1874" s="371" t="str">
        <f t="shared" si="59"/>
        <v>0107</v>
      </c>
      <c r="E1874" s="371" t="str">
        <f t="shared" ref="E1874:E1937" si="60">MID(C1874,6,2)</f>
        <v>12</v>
      </c>
      <c r="F1874" s="372" t="s">
        <v>975</v>
      </c>
      <c r="G1874" s="373"/>
      <c r="H1874" s="373">
        <v>2.8</v>
      </c>
      <c r="I1874" s="368">
        <v>0.1</v>
      </c>
      <c r="J1874" s="373"/>
      <c r="K1874" s="368"/>
      <c r="L1874" s="368" t="s">
        <v>354</v>
      </c>
      <c r="M1874" s="368"/>
      <c r="N1874" s="368" t="s">
        <v>67</v>
      </c>
      <c r="O1874" s="454"/>
    </row>
    <row r="1875" spans="1:15" s="376" customFormat="1" x14ac:dyDescent="0.2">
      <c r="A1875" s="368" t="str">
        <f>IF(OR(E1875="00",E1875=""),"",IF(OR(C1875="3011.10",C1875="3012.10",C1875="3013.10"),"05",IF(OR(C1875="3008.10",C1875="3008.11"),"00",IF(C1875="3003.10","07",IF(OR(G1875="DBFH",G1875="DBFH - BG"),"10",IF(G1875="Hochschule Dual","25",IF(ISERROR(FIND("BGJ",F1875)),IF(B1875&gt;=99500,VLOOKUP(B1875,Maske!$I$23:$J$79,2,FALSE),VLOOKUP($E1875,Maske!$I$19:$J$23,2,FALSE)),"06")))))))</f>
        <v>00</v>
      </c>
      <c r="B1875" s="369">
        <v>70312</v>
      </c>
      <c r="C1875" s="370" t="s">
        <v>695</v>
      </c>
      <c r="D1875" s="371" t="str">
        <f t="shared" si="59"/>
        <v>0108</v>
      </c>
      <c r="E1875" s="371" t="str">
        <f t="shared" si="60"/>
        <v>10</v>
      </c>
      <c r="F1875" s="372" t="s">
        <v>694</v>
      </c>
      <c r="G1875" s="368"/>
      <c r="H1875" s="368">
        <v>12</v>
      </c>
      <c r="I1875" s="373">
        <v>1.1000000000000001</v>
      </c>
      <c r="J1875" s="373">
        <v>13.7</v>
      </c>
      <c r="K1875" s="368">
        <v>1.3</v>
      </c>
      <c r="L1875" s="368" t="s">
        <v>354</v>
      </c>
      <c r="M1875" s="368"/>
      <c r="N1875" s="368"/>
      <c r="O1875" s="454"/>
    </row>
    <row r="1876" spans="1:15" s="376" customFormat="1" x14ac:dyDescent="0.2">
      <c r="A1876" s="368" t="str">
        <f>IF(OR(E1876="00",E1876=""),"",IF(OR(C1876="3011.10",C1876="3012.10",C1876="3013.10"),"05",IF(OR(C1876="3008.10",C1876="3008.11"),"00",IF(C1876="3003.10","07",IF(OR(G1876="DBFH",G1876="DBFH - BG"),"10",IF(G1876="Hochschule Dual","25",IF(ISERROR(FIND("BGJ",F1876)),IF(B1876&gt;=99500,VLOOKUP(B1876,Maske!$I$23:$J$79,2,FALSE),VLOOKUP($E1876,Maske!$I$19:$J$23,2,FALSE)),"06")))))))</f>
        <v>00</v>
      </c>
      <c r="B1876" s="369">
        <v>70312</v>
      </c>
      <c r="C1876" s="370" t="s">
        <v>976</v>
      </c>
      <c r="D1876" s="371" t="str">
        <f t="shared" si="59"/>
        <v>0108</v>
      </c>
      <c r="E1876" s="371" t="str">
        <f t="shared" si="60"/>
        <v>11</v>
      </c>
      <c r="F1876" s="372" t="s">
        <v>694</v>
      </c>
      <c r="G1876" s="368"/>
      <c r="H1876" s="368">
        <v>12</v>
      </c>
      <c r="I1876" s="373">
        <v>1.1000000000000001</v>
      </c>
      <c r="J1876" s="373">
        <v>13.7</v>
      </c>
      <c r="K1876" s="368">
        <v>1.3</v>
      </c>
      <c r="L1876" s="368" t="s">
        <v>354</v>
      </c>
      <c r="M1876" s="368"/>
      <c r="N1876" s="368"/>
      <c r="O1876" s="454"/>
    </row>
    <row r="1877" spans="1:15" s="376" customFormat="1" x14ac:dyDescent="0.2">
      <c r="A1877" s="368" t="str">
        <f>IF(OR(E1877="00",E1877=""),"",IF(OR(C1877="3011.10",C1877="3012.10",C1877="3013.10"),"05",IF(OR(C1877="3008.10",C1877="3008.11"),"00",IF(C1877="3003.10","07",IF(OR(G1877="DBFH",G1877="DBFH - BG"),"10",IF(G1877="Hochschule Dual","25",IF(ISERROR(FIND("BGJ",F1877)),IF(B1877&gt;=99500,VLOOKUP(B1877,Maske!$I$23:$J$79,2,FALSE),VLOOKUP($E1877,Maske!$I$19:$J$23,2,FALSE)),"06")))))))</f>
        <v>00</v>
      </c>
      <c r="B1877" s="369">
        <v>70312</v>
      </c>
      <c r="C1877" s="370" t="s">
        <v>1007</v>
      </c>
      <c r="D1877" s="371" t="str">
        <f t="shared" si="59"/>
        <v>0108</v>
      </c>
      <c r="E1877" s="371" t="str">
        <f t="shared" si="60"/>
        <v>12</v>
      </c>
      <c r="F1877" s="372" t="s">
        <v>694</v>
      </c>
      <c r="G1877" s="368"/>
      <c r="H1877" s="368">
        <v>9</v>
      </c>
      <c r="I1877" s="373">
        <v>0.9</v>
      </c>
      <c r="J1877" s="373">
        <v>9.5</v>
      </c>
      <c r="K1877" s="368">
        <v>0.9</v>
      </c>
      <c r="L1877" s="368" t="s">
        <v>354</v>
      </c>
      <c r="M1877" s="368"/>
      <c r="N1877" s="368"/>
      <c r="O1877" s="454"/>
    </row>
    <row r="1878" spans="1:15" s="376" customFormat="1" x14ac:dyDescent="0.2">
      <c r="A1878" s="368" t="str">
        <f>IF(OR(E1878="00",E1878=""),"",IF(OR(C1878="3011.10",C1878="3012.10",C1878="3013.10"),"05",IF(OR(C1878="3008.10",C1878="3008.11"),"00",IF(C1878="3003.10","07",IF(OR(G1878="DBFH",G1878="DBFH - BG"),"10",IF(G1878="Hochschule Dual","25",IF(ISERROR(FIND("BGJ",F1878)),IF(B1878&gt;=99500,VLOOKUP(B1878,Maske!$I$23:$J$79,2,FALSE),VLOOKUP($E1878,Maske!$I$19:$J$23,2,FALSE)),"06")))))))</f>
        <v>00</v>
      </c>
      <c r="B1878" s="369">
        <v>70312</v>
      </c>
      <c r="C1878" s="370" t="s">
        <v>154</v>
      </c>
      <c r="D1878" s="371" t="str">
        <f t="shared" si="59"/>
        <v>0108</v>
      </c>
      <c r="E1878" s="371" t="str">
        <f t="shared" si="60"/>
        <v>12</v>
      </c>
      <c r="F1878" s="372" t="s">
        <v>694</v>
      </c>
      <c r="G1878" s="373"/>
      <c r="H1878" s="373">
        <v>3.2</v>
      </c>
      <c r="I1878" s="373">
        <v>0.2</v>
      </c>
      <c r="J1878" s="373">
        <v>3.2</v>
      </c>
      <c r="K1878" s="368">
        <v>0.3</v>
      </c>
      <c r="L1878" s="368" t="s">
        <v>354</v>
      </c>
      <c r="M1878" s="368"/>
      <c r="N1878" s="368" t="s">
        <v>67</v>
      </c>
      <c r="O1878" s="454"/>
    </row>
    <row r="1879" spans="1:15" s="376" customFormat="1" x14ac:dyDescent="0.2">
      <c r="A1879" s="368" t="str">
        <f>IF(OR(E1879="00",E1879=""),"",IF(OR(C1879="3011.10",C1879="3012.10",C1879="3013.10"),"05",IF(OR(C1879="3008.10",C1879="3008.11"),"00",IF(C1879="3003.10","07",IF(OR(G1879="DBFH",G1879="DBFH - BG"),"10",IF(G1879="Hochschule Dual","25",IF(ISERROR(FIND("BGJ",F1879)),IF(B1879&gt;=99500,VLOOKUP(B1879,Maske!$I$23:$J$79,2,FALSE),VLOOKUP($E1879,Maske!$I$19:$J$23,2,FALSE)),"06")))))))</f>
        <v>00</v>
      </c>
      <c r="B1879" s="369">
        <v>67401</v>
      </c>
      <c r="C1879" s="370" t="s">
        <v>1313</v>
      </c>
      <c r="D1879" s="371" t="str">
        <f t="shared" si="59"/>
        <v>0109</v>
      </c>
      <c r="E1879" s="371" t="str">
        <f t="shared" si="60"/>
        <v>10</v>
      </c>
      <c r="F1879" s="372" t="s">
        <v>356</v>
      </c>
      <c r="G1879" s="373"/>
      <c r="H1879" s="373">
        <v>15</v>
      </c>
      <c r="I1879" s="368">
        <v>2</v>
      </c>
      <c r="J1879" s="373">
        <v>13.7</v>
      </c>
      <c r="K1879" s="368">
        <v>1.8</v>
      </c>
      <c r="L1879" s="368" t="s">
        <v>354</v>
      </c>
      <c r="M1879" s="368"/>
      <c r="N1879" s="368" t="s">
        <v>1259</v>
      </c>
      <c r="O1879" s="454"/>
    </row>
    <row r="1880" spans="1:15" s="376" customFormat="1" x14ac:dyDescent="0.2">
      <c r="A1880" s="368" t="str">
        <f>IF(OR(E1880="00",E1880=""),"",IF(OR(C1880="3011.10",C1880="3012.10",C1880="3013.10"),"05",IF(OR(C1880="3008.10",C1880="3008.11"),"00",IF(C1880="3003.10","07",IF(OR(G1880="DBFH",G1880="DBFH - BG"),"10",IF(G1880="Hochschule Dual","25",IF(ISERROR(FIND("BGJ",F1880)),IF(B1880&gt;=99500,VLOOKUP(B1880,Maske!$I$23:$J$79,2,FALSE),VLOOKUP($E1880,Maske!$I$19:$J$23,2,FALSE)),"06")))))))</f>
        <v>00</v>
      </c>
      <c r="B1880" s="369">
        <v>67401</v>
      </c>
      <c r="C1880" s="370" t="s">
        <v>977</v>
      </c>
      <c r="D1880" s="371" t="str">
        <f t="shared" si="59"/>
        <v>0109</v>
      </c>
      <c r="E1880" s="371" t="str">
        <f t="shared" si="60"/>
        <v>11</v>
      </c>
      <c r="F1880" s="372" t="s">
        <v>356</v>
      </c>
      <c r="G1880" s="373"/>
      <c r="H1880" s="373">
        <v>9</v>
      </c>
      <c r="I1880" s="368">
        <v>1.2</v>
      </c>
      <c r="J1880" s="373">
        <v>13.7</v>
      </c>
      <c r="K1880" s="368">
        <v>1.8</v>
      </c>
      <c r="L1880" s="368" t="s">
        <v>354</v>
      </c>
      <c r="M1880" s="368"/>
      <c r="N1880" s="368"/>
      <c r="O1880" s="454"/>
    </row>
    <row r="1881" spans="1:15" s="218" customFormat="1" x14ac:dyDescent="0.2">
      <c r="A1881" s="368" t="str">
        <f>IF(OR(E1881="00",E1881=""),"",IF(OR(C1881="3011.10",C1881="3012.10",C1881="3013.10"),"05",IF(OR(C1881="3008.10",C1881="3008.11"),"00",IF(C1881="3003.10","07",IF(OR(G1881="DBFH",G1881="DBFH - BG"),"10",IF(G1881="Hochschule Dual","25",IF(ISERROR(FIND("BGJ",F1881)),IF(B1881&gt;=99500,VLOOKUP(B1881,Maske!$I$23:$J$79,2,FALSE),VLOOKUP($E1881,Maske!$I$19:$J$23,2,FALSE)),"06")))))))</f>
        <v>00</v>
      </c>
      <c r="B1881" s="369">
        <v>67401</v>
      </c>
      <c r="C1881" s="370" t="s">
        <v>1008</v>
      </c>
      <c r="D1881" s="371" t="str">
        <f t="shared" si="59"/>
        <v>0109</v>
      </c>
      <c r="E1881" s="371" t="str">
        <f t="shared" si="60"/>
        <v>12</v>
      </c>
      <c r="F1881" s="372" t="s">
        <v>356</v>
      </c>
      <c r="G1881" s="373"/>
      <c r="H1881" s="373">
        <v>9</v>
      </c>
      <c r="I1881" s="368">
        <v>1.2</v>
      </c>
      <c r="J1881" s="373">
        <v>9.5</v>
      </c>
      <c r="K1881" s="368">
        <v>1.3</v>
      </c>
      <c r="L1881" s="368" t="s">
        <v>354</v>
      </c>
      <c r="M1881" s="368"/>
      <c r="N1881" s="368"/>
      <c r="O1881" s="459"/>
    </row>
    <row r="1882" spans="1:15" s="376" customFormat="1" x14ac:dyDescent="0.2">
      <c r="A1882" s="368" t="str">
        <f>IF(OR(E1882="00",E1882=""),"",IF(OR(C1882="3011.10",C1882="3012.10",C1882="3013.10"),"05",IF(OR(C1882="3008.10",C1882="3008.11"),"00",IF(C1882="3003.10","07",IF(OR(G1882="DBFH",G1882="DBFH - BG"),"10",IF(G1882="Hochschule Dual","25",IF(ISERROR(FIND("BGJ",F1882)),IF(B1882&gt;=99500,VLOOKUP(B1882,Maske!$I$23:$J$79,2,FALSE),VLOOKUP($E1882,Maske!$I$19:$J$23,2,FALSE)),"06")))))))</f>
        <v>00</v>
      </c>
      <c r="B1882" s="369">
        <v>67401</v>
      </c>
      <c r="C1882" s="370" t="s">
        <v>1404</v>
      </c>
      <c r="D1882" s="371" t="str">
        <f t="shared" si="59"/>
        <v>0109</v>
      </c>
      <c r="E1882" s="371" t="str">
        <f t="shared" si="60"/>
        <v>12</v>
      </c>
      <c r="F1882" s="372" t="s">
        <v>356</v>
      </c>
      <c r="G1882" s="373"/>
      <c r="H1882" s="373">
        <v>3.2</v>
      </c>
      <c r="I1882" s="368">
        <v>0.2</v>
      </c>
      <c r="J1882" s="373">
        <v>3.2</v>
      </c>
      <c r="K1882" s="368">
        <v>0.3</v>
      </c>
      <c r="L1882" s="368" t="s">
        <v>354</v>
      </c>
      <c r="M1882" s="368"/>
      <c r="N1882" s="368" t="s">
        <v>67</v>
      </c>
      <c r="O1882" s="454"/>
    </row>
    <row r="1883" spans="1:15" s="218" customFormat="1" x14ac:dyDescent="0.2">
      <c r="A1883" s="368" t="str">
        <f>IF(OR(E1883="00",E1883=""),"",IF(OR(C1883="3011.10",C1883="3012.10",C1883="3013.10"),"05",IF(OR(C1883="3008.10",C1883="3008.11"),"00",IF(C1883="3003.10","07",IF(OR(G1883="DBFH",G1883="DBFH - BG"),"10",IF(G1883="Hochschule Dual","25",IF(ISERROR(FIND("BGJ",F1883)),IF(B1883&gt;=99500,VLOOKUP(B1883,Maske!$I$23:$J$79,2,FALSE),VLOOKUP($E1883,Maske!$I$19:$J$23,2,FALSE)),"06")))))))</f>
        <v>00</v>
      </c>
      <c r="B1883" s="369">
        <v>70504</v>
      </c>
      <c r="C1883" s="445" t="s">
        <v>926</v>
      </c>
      <c r="D1883" s="371" t="str">
        <f t="shared" si="59"/>
        <v>0110</v>
      </c>
      <c r="E1883" s="371" t="str">
        <f t="shared" si="60"/>
        <v>10</v>
      </c>
      <c r="F1883" s="372" t="s">
        <v>927</v>
      </c>
      <c r="G1883" s="373"/>
      <c r="H1883" s="373"/>
      <c r="I1883" s="373"/>
      <c r="J1883" s="373">
        <v>13.7</v>
      </c>
      <c r="K1883" s="368">
        <v>2.4</v>
      </c>
      <c r="L1883" s="368" t="s">
        <v>354</v>
      </c>
      <c r="M1883" s="368"/>
      <c r="N1883" s="368"/>
      <c r="O1883" s="459"/>
    </row>
    <row r="1884" spans="1:15" s="376" customFormat="1" x14ac:dyDescent="0.2">
      <c r="A1884" s="368" t="str">
        <f>IF(OR(E1884="00",E1884=""),"",IF(OR(C1884="3011.10",C1884="3012.10",C1884="3013.10"),"05",IF(OR(C1884="3008.10",C1884="3008.11"),"00",IF(C1884="3003.10","07",IF(OR(G1884="DBFH",G1884="DBFH - BG"),"10",IF(G1884="Hochschule Dual","25",IF(ISERROR(FIND("BGJ",F1884)),IF(B1884&gt;=99500,VLOOKUP(B1884,Maske!$I$23:$J$79,2,FALSE),VLOOKUP($E1884,Maske!$I$19:$J$23,2,FALSE)),"06")))))))</f>
        <v>00</v>
      </c>
      <c r="B1884" s="369">
        <v>70504</v>
      </c>
      <c r="C1884" s="445" t="s">
        <v>1246</v>
      </c>
      <c r="D1884" s="371" t="str">
        <f t="shared" si="59"/>
        <v>0110</v>
      </c>
      <c r="E1884" s="371" t="str">
        <f t="shared" si="60"/>
        <v>11</v>
      </c>
      <c r="F1884" s="372" t="s">
        <v>927</v>
      </c>
      <c r="G1884" s="373"/>
      <c r="H1884" s="373"/>
      <c r="I1884" s="373"/>
      <c r="J1884" s="373">
        <v>13.7</v>
      </c>
      <c r="K1884" s="368">
        <v>1.3</v>
      </c>
      <c r="L1884" s="368" t="s">
        <v>354</v>
      </c>
      <c r="M1884" s="368"/>
      <c r="N1884" s="368"/>
      <c r="O1884" s="454"/>
    </row>
    <row r="1885" spans="1:15" s="376" customFormat="1" x14ac:dyDescent="0.2">
      <c r="A1885" s="368" t="str">
        <f>IF(OR(E1885="00",E1885=""),"",IF(OR(C1885="3011.10",C1885="3012.10",C1885="3013.10"),"05",IF(OR(C1885="3008.10",C1885="3008.11"),"00",IF(C1885="3003.10","07",IF(OR(G1885="DBFH",G1885="DBFH - BG"),"10",IF(G1885="Hochschule Dual","25",IF(ISERROR(FIND("BGJ",F1885)),IF(B1885&gt;=99500,VLOOKUP(B1885,Maske!$I$23:$J$79,2,FALSE),VLOOKUP($E1885,Maske!$I$19:$J$23,2,FALSE)),"06")))))))</f>
        <v>00</v>
      </c>
      <c r="B1885" s="369">
        <v>70504</v>
      </c>
      <c r="C1885" s="445" t="s">
        <v>1083</v>
      </c>
      <c r="D1885" s="371" t="str">
        <f t="shared" si="59"/>
        <v>0110</v>
      </c>
      <c r="E1885" s="371" t="str">
        <f t="shared" si="60"/>
        <v>12</v>
      </c>
      <c r="F1885" s="372" t="s">
        <v>927</v>
      </c>
      <c r="G1885" s="373"/>
      <c r="H1885" s="373"/>
      <c r="I1885" s="373"/>
      <c r="J1885" s="373">
        <v>9.5</v>
      </c>
      <c r="K1885" s="368">
        <v>0.9</v>
      </c>
      <c r="L1885" s="368" t="s">
        <v>354</v>
      </c>
      <c r="M1885" s="368"/>
      <c r="N1885" s="368"/>
      <c r="O1885" s="454"/>
    </row>
    <row r="1886" spans="1:15" s="376" customFormat="1" x14ac:dyDescent="0.2">
      <c r="A1886" s="368" t="str">
        <f>IF(OR(E1886="00",E1886=""),"",IF(OR(C1886="3011.10",C1886="3012.10",C1886="3013.10"),"05",IF(OR(C1886="3008.10",C1886="3008.11"),"00",IF(C1886="3003.10","07",IF(OR(G1886="DBFH",G1886="DBFH - BG"),"10",IF(G1886="Hochschule Dual","25",IF(ISERROR(FIND("BGJ",F1886)),IF(B1886&gt;=99500,VLOOKUP(B1886,Maske!$I$23:$J$79,2,FALSE),VLOOKUP($E1886,Maske!$I$19:$J$23,2,FALSE)),"06")))))))</f>
        <v>00</v>
      </c>
      <c r="B1886" s="369">
        <v>70504</v>
      </c>
      <c r="C1886" s="445" t="s">
        <v>687</v>
      </c>
      <c r="D1886" s="371" t="str">
        <f t="shared" si="59"/>
        <v>0110</v>
      </c>
      <c r="E1886" s="371" t="str">
        <f t="shared" si="60"/>
        <v>12</v>
      </c>
      <c r="F1886" s="372" t="s">
        <v>927</v>
      </c>
      <c r="G1886" s="373"/>
      <c r="H1886" s="373"/>
      <c r="I1886" s="373"/>
      <c r="J1886" s="373">
        <v>3.2</v>
      </c>
      <c r="K1886" s="368">
        <v>0.3</v>
      </c>
      <c r="L1886" s="368" t="s">
        <v>354</v>
      </c>
      <c r="M1886" s="368"/>
      <c r="N1886" s="368" t="s">
        <v>67</v>
      </c>
      <c r="O1886" s="454"/>
    </row>
    <row r="1887" spans="1:15" s="376" customFormat="1" x14ac:dyDescent="0.2">
      <c r="A1887" s="368" t="str">
        <f>IF(OR(E1887="00",E1887=""),"",IF(OR(C1887="3011.10",C1887="3012.10",C1887="3013.10"),"05",IF(OR(C1887="3008.10",C1887="3008.11"),"00",IF(C1887="3003.10","07",IF(OR(G1887="DBFH",G1887="DBFH - BG"),"10",IF(G1887="Hochschule Dual","25",IF(ISERROR(FIND("BGJ",F1887)),IF(B1887&gt;=99500,VLOOKUP(B1887,Maske!$I$23:$J$79,2,FALSE),VLOOKUP($E1887,Maske!$I$19:$J$23,2,FALSE)),"06")))))))</f>
        <v>00</v>
      </c>
      <c r="B1887" s="369">
        <v>68302</v>
      </c>
      <c r="C1887" s="370" t="s">
        <v>929</v>
      </c>
      <c r="D1887" s="371" t="str">
        <f t="shared" si="59"/>
        <v>0111</v>
      </c>
      <c r="E1887" s="371" t="str">
        <f t="shared" si="60"/>
        <v>10</v>
      </c>
      <c r="F1887" s="372" t="s">
        <v>473</v>
      </c>
      <c r="G1887" s="373"/>
      <c r="H1887" s="373">
        <v>12</v>
      </c>
      <c r="I1887" s="373">
        <v>1.1000000000000001</v>
      </c>
      <c r="J1887" s="373">
        <v>13.7</v>
      </c>
      <c r="K1887" s="368">
        <v>1.3</v>
      </c>
      <c r="L1887" s="368" t="s">
        <v>354</v>
      </c>
      <c r="M1887" s="368"/>
      <c r="N1887" s="368"/>
      <c r="O1887" s="454"/>
    </row>
    <row r="1888" spans="1:15" ht="13.15" customHeight="1" x14ac:dyDescent="0.2">
      <c r="A1888" s="368" t="str">
        <f>IF(OR(E1888="00",E1888=""),"",IF(OR(C1888="3011.10",C1888="3012.10",C1888="3013.10"),"05",IF(OR(C1888="3008.10",C1888="3008.11"),"00",IF(C1888="3003.10","07",IF(OR(G1888="DBFH",G1888="DBFH - BG"),"10",IF(G1888="Hochschule Dual","25",IF(ISERROR(FIND("BGJ",F1888)),IF(B1888&gt;=99500,VLOOKUP(B1888,Maske!$I$23:$J$79,2,FALSE),VLOOKUP($E1888,Maske!$I$19:$J$23,2,FALSE)),"06")))))))</f>
        <v>00</v>
      </c>
      <c r="B1888" s="369">
        <v>68302</v>
      </c>
      <c r="C1888" s="370" t="s">
        <v>978</v>
      </c>
      <c r="D1888" s="371" t="str">
        <f t="shared" si="59"/>
        <v>0111</v>
      </c>
      <c r="E1888" s="371" t="str">
        <f t="shared" si="60"/>
        <v>11</v>
      </c>
      <c r="F1888" s="372" t="s">
        <v>473</v>
      </c>
      <c r="G1888" s="373"/>
      <c r="H1888" s="373">
        <v>12</v>
      </c>
      <c r="I1888" s="373">
        <v>1.1000000000000001</v>
      </c>
      <c r="J1888" s="373">
        <v>13.7</v>
      </c>
      <c r="K1888" s="368">
        <v>1.3</v>
      </c>
      <c r="L1888" s="368" t="s">
        <v>354</v>
      </c>
      <c r="M1888" s="368"/>
      <c r="O1888" s="454"/>
    </row>
    <row r="1889" spans="1:15" ht="12" customHeight="1" x14ac:dyDescent="0.2">
      <c r="A1889" s="368" t="str">
        <f>IF(OR(E1889="00",E1889=""),"",IF(OR(C1889="3011.10",C1889="3012.10",C1889="3013.10"),"05",IF(OR(C1889="3008.10",C1889="3008.11"),"00",IF(C1889="3003.10","07",IF(OR(G1889="DBFH",G1889="DBFH - BG"),"10",IF(G1889="Hochschule Dual","25",IF(ISERROR(FIND("BGJ",F1889)),IF(B1889&gt;=99500,VLOOKUP(B1889,Maske!$I$23:$J$79,2,FALSE),VLOOKUP($E1889,Maske!$I$19:$J$23,2,FALSE)),"06")))))))</f>
        <v>00</v>
      </c>
      <c r="B1889" s="369">
        <v>68302</v>
      </c>
      <c r="C1889" s="370" t="s">
        <v>1009</v>
      </c>
      <c r="D1889" s="371" t="str">
        <f t="shared" si="59"/>
        <v>0111</v>
      </c>
      <c r="E1889" s="371" t="str">
        <f t="shared" si="60"/>
        <v>12</v>
      </c>
      <c r="F1889" s="372" t="s">
        <v>473</v>
      </c>
      <c r="G1889" s="368"/>
      <c r="H1889" s="368">
        <v>9</v>
      </c>
      <c r="I1889" s="373">
        <v>0.9</v>
      </c>
      <c r="J1889" s="373">
        <v>9.5</v>
      </c>
      <c r="K1889" s="368">
        <v>0.9</v>
      </c>
      <c r="L1889" s="368" t="s">
        <v>354</v>
      </c>
      <c r="M1889" s="368"/>
      <c r="O1889" s="454"/>
    </row>
    <row r="1890" spans="1:15" ht="12" customHeight="1" x14ac:dyDescent="0.2">
      <c r="A1890" s="368" t="str">
        <f>IF(OR(E1890="00",E1890=""),"",IF(OR(C1890="3011.10",C1890="3012.10",C1890="3013.10"),"05",IF(OR(C1890="3008.10",C1890="3008.11"),"00",IF(C1890="3003.10","07",IF(OR(G1890="DBFH",G1890="DBFH - BG"),"10",IF(G1890="Hochschule Dual","25",IF(ISERROR(FIND("BGJ",F1890)),IF(B1890&gt;=99500,VLOOKUP(B1890,Maske!$I$23:$J$79,2,FALSE),VLOOKUP($E1890,Maske!$I$19:$J$23,2,FALSE)),"06")))))))</f>
        <v>00</v>
      </c>
      <c r="B1890" s="369">
        <v>68302</v>
      </c>
      <c r="C1890" s="370" t="s">
        <v>155</v>
      </c>
      <c r="D1890" s="371" t="str">
        <f t="shared" si="59"/>
        <v>0111</v>
      </c>
      <c r="E1890" s="371" t="str">
        <f t="shared" si="60"/>
        <v>12</v>
      </c>
      <c r="F1890" s="372" t="s">
        <v>473</v>
      </c>
      <c r="G1890" s="373"/>
      <c r="H1890" s="373">
        <v>3.2</v>
      </c>
      <c r="I1890" s="373">
        <v>0.2</v>
      </c>
      <c r="J1890" s="373">
        <v>3.2</v>
      </c>
      <c r="K1890" s="368">
        <v>0.3</v>
      </c>
      <c r="L1890" s="368" t="s">
        <v>354</v>
      </c>
      <c r="M1890" s="368"/>
      <c r="N1890" s="368" t="s">
        <v>67</v>
      </c>
      <c r="O1890" s="454"/>
    </row>
    <row r="1891" spans="1:15" ht="12" customHeight="1" x14ac:dyDescent="0.2">
      <c r="A1891" s="368" t="str">
        <f>IF(OR(E1891="00",E1891=""),"",IF(OR(C1891="3011.10",C1891="3012.10",C1891="3013.10"),"05",IF(OR(C1891="3008.10",C1891="3008.11"),"00",IF(C1891="3003.10","07",IF(OR(G1891="DBFH",G1891="DBFH - BG"),"10",IF(G1891="Hochschule Dual","25",IF(ISERROR(FIND("BGJ",F1891)),IF(B1891&gt;=99500,VLOOKUP(B1891,Maske!$I$23:$J$79,2,FALSE),VLOOKUP($E1891,Maske!$I$19:$J$23,2,FALSE)),"06")))))))</f>
        <v>00</v>
      </c>
      <c r="B1891" s="369">
        <v>67351</v>
      </c>
      <c r="C1891" s="370" t="s">
        <v>1843</v>
      </c>
      <c r="D1891" s="371" t="str">
        <f t="shared" si="59"/>
        <v>0112</v>
      </c>
      <c r="E1891" s="371" t="str">
        <f t="shared" si="60"/>
        <v>10</v>
      </c>
      <c r="F1891" s="372" t="s">
        <v>353</v>
      </c>
      <c r="G1891" s="373"/>
      <c r="H1891" s="373">
        <v>15</v>
      </c>
      <c r="I1891" s="373">
        <v>3</v>
      </c>
      <c r="J1891" s="373">
        <v>13.7</v>
      </c>
      <c r="K1891" s="368">
        <v>2.7</v>
      </c>
      <c r="L1891" s="368" t="s">
        <v>354</v>
      </c>
      <c r="M1891" s="368"/>
      <c r="O1891" s="454"/>
    </row>
    <row r="1892" spans="1:15" ht="13.15" customHeight="1" x14ac:dyDescent="0.2">
      <c r="A1892" s="368" t="str">
        <f>IF(OR(E1892="00",E1892=""),"",IF(OR(C1892="3011.10",C1892="3012.10",C1892="3013.10"),"05",IF(OR(C1892="3008.10",C1892="3008.11"),"00",IF(C1892="3003.10","07",IF(OR(G1892="DBFH",G1892="DBFH - BG"),"10",IF(G1892="Hochschule Dual","25",IF(ISERROR(FIND("BGJ",F1892)),IF(B1892&gt;=99500,VLOOKUP(B1892,Maske!$I$23:$J$79,2,FALSE),VLOOKUP($E1892,Maske!$I$19:$J$23,2,FALSE)),"06")))))))</f>
        <v>00</v>
      </c>
      <c r="B1892" s="369">
        <v>67351</v>
      </c>
      <c r="C1892" s="445" t="s">
        <v>979</v>
      </c>
      <c r="D1892" s="371" t="str">
        <f t="shared" si="59"/>
        <v>0112</v>
      </c>
      <c r="E1892" s="371" t="str">
        <f t="shared" si="60"/>
        <v>11</v>
      </c>
      <c r="F1892" s="372" t="s">
        <v>353</v>
      </c>
      <c r="G1892" s="373"/>
      <c r="H1892" s="373">
        <v>9</v>
      </c>
      <c r="I1892" s="373">
        <v>1</v>
      </c>
      <c r="J1892" s="373">
        <v>13.7</v>
      </c>
      <c r="K1892" s="368">
        <v>1.5</v>
      </c>
      <c r="L1892" s="368" t="s">
        <v>354</v>
      </c>
      <c r="M1892" s="368"/>
      <c r="O1892" s="454"/>
    </row>
    <row r="1893" spans="1:15" s="376" customFormat="1" x14ac:dyDescent="0.2">
      <c r="A1893" s="368" t="str">
        <f>IF(OR(E1893="00",E1893=""),"",IF(OR(C1893="3011.10",C1893="3012.10",C1893="3013.10"),"05",IF(OR(C1893="3008.10",C1893="3008.11"),"00",IF(C1893="3003.10","07",IF(OR(G1893="DBFH",G1893="DBFH - BG"),"10",IF(G1893="Hochschule Dual","25",IF(ISERROR(FIND("BGJ",F1893)),IF(B1893&gt;=99500,VLOOKUP(B1893,Maske!$I$23:$J$79,2,FALSE),VLOOKUP($E1893,Maske!$I$19:$J$23,2,FALSE)),"06")))))))</f>
        <v>00</v>
      </c>
      <c r="B1893" s="369">
        <v>67351</v>
      </c>
      <c r="C1893" s="445" t="s">
        <v>1010</v>
      </c>
      <c r="D1893" s="371" t="str">
        <f t="shared" si="59"/>
        <v>0112</v>
      </c>
      <c r="E1893" s="371" t="str">
        <f t="shared" si="60"/>
        <v>12</v>
      </c>
      <c r="F1893" s="372" t="s">
        <v>353</v>
      </c>
      <c r="G1893" s="373"/>
      <c r="H1893" s="373">
        <v>9</v>
      </c>
      <c r="I1893" s="373">
        <v>1</v>
      </c>
      <c r="J1893" s="373">
        <v>9.5</v>
      </c>
      <c r="K1893" s="368">
        <v>1.5</v>
      </c>
      <c r="L1893" s="368" t="s">
        <v>354</v>
      </c>
      <c r="M1893" s="368"/>
      <c r="N1893" s="368"/>
      <c r="O1893" s="454"/>
    </row>
    <row r="1894" spans="1:15" s="376" customFormat="1" x14ac:dyDescent="0.2">
      <c r="A1894" s="368" t="str">
        <f>IF(OR(E1894="00",E1894=""),"",IF(OR(C1894="3011.10",C1894="3012.10",C1894="3013.10"),"05",IF(OR(C1894="3008.10",C1894="3008.11"),"00",IF(C1894="3003.10","07",IF(OR(G1894="DBFH",G1894="DBFH - BG"),"10",IF(G1894="Hochschule Dual","25",IF(ISERROR(FIND("BGJ",F1894)),IF(B1894&gt;=99500,VLOOKUP(B1894,Maske!$I$23:$J$79,2,FALSE),VLOOKUP($E1894,Maske!$I$19:$J$23,2,FALSE)),"06")))))))</f>
        <v>00</v>
      </c>
      <c r="B1894" s="369">
        <v>67351</v>
      </c>
      <c r="C1894" s="370" t="s">
        <v>1945</v>
      </c>
      <c r="D1894" s="371" t="str">
        <f t="shared" si="59"/>
        <v>0112</v>
      </c>
      <c r="E1894" s="371" t="str">
        <f t="shared" si="60"/>
        <v>12</v>
      </c>
      <c r="F1894" s="372" t="s">
        <v>353</v>
      </c>
      <c r="G1894" s="373"/>
      <c r="H1894" s="373">
        <v>3.2</v>
      </c>
      <c r="I1894" s="368">
        <v>0.3</v>
      </c>
      <c r="J1894" s="373">
        <v>3.2</v>
      </c>
      <c r="K1894" s="368">
        <v>0.3</v>
      </c>
      <c r="L1894" s="368" t="s">
        <v>354</v>
      </c>
      <c r="M1894" s="368"/>
      <c r="N1894" s="368" t="s">
        <v>67</v>
      </c>
      <c r="O1894" s="454"/>
    </row>
    <row r="1895" spans="1:15" s="376" customFormat="1" x14ac:dyDescent="0.2">
      <c r="A1895" s="368" t="str">
        <f>IF(OR(E1895="00",E1895=""),"",IF(OR(C1895="3011.10",C1895="3012.10",C1895="3013.10"),"05",IF(OR(C1895="3008.10",C1895="3008.11"),"00",IF(C1895="3003.10","07",IF(OR(G1895="DBFH",G1895="DBFH - BG"),"10",IF(G1895="Hochschule Dual","25",IF(ISERROR(FIND("BGJ",F1895)),IF(B1895&gt;=99500,VLOOKUP(B1895,Maske!$I$23:$J$79,2,FALSE),VLOOKUP($E1895,Maske!$I$19:$J$23,2,FALSE)),"06")))))))</f>
        <v>00</v>
      </c>
      <c r="B1895" s="369">
        <v>70341</v>
      </c>
      <c r="C1895" s="445" t="s">
        <v>980</v>
      </c>
      <c r="D1895" s="371" t="str">
        <f t="shared" si="59"/>
        <v>0113</v>
      </c>
      <c r="E1895" s="371" t="str">
        <f t="shared" si="60"/>
        <v>11</v>
      </c>
      <c r="F1895" s="372" t="s">
        <v>357</v>
      </c>
      <c r="G1895" s="373"/>
      <c r="H1895" s="373"/>
      <c r="I1895" s="373"/>
      <c r="J1895" s="373">
        <v>13.7</v>
      </c>
      <c r="K1895" s="368">
        <v>1.3</v>
      </c>
      <c r="L1895" s="368" t="s">
        <v>354</v>
      </c>
      <c r="M1895" s="368" t="s">
        <v>794</v>
      </c>
      <c r="N1895" s="449"/>
      <c r="O1895" s="454"/>
    </row>
    <row r="1896" spans="1:15" s="376" customFormat="1" x14ac:dyDescent="0.2">
      <c r="A1896" s="368" t="str">
        <f>IF(OR(E1896="00",E1896=""),"",IF(OR(C1896="3011.10",C1896="3012.10",C1896="3013.10"),"05",IF(OR(C1896="3008.10",C1896="3008.11"),"00",IF(C1896="3003.10","07",IF(OR(G1896="DBFH",G1896="DBFH - BG"),"10",IF(G1896="Hochschule Dual","25",IF(ISERROR(FIND("BGJ",F1896)),IF(B1896&gt;=99500,VLOOKUP(B1896,Maske!$I$23:$J$79,2,FALSE),VLOOKUP($E1896,Maske!$I$19:$J$23,2,FALSE)),"06")))))))</f>
        <v>00</v>
      </c>
      <c r="B1896" s="369">
        <v>70341</v>
      </c>
      <c r="C1896" s="445" t="s">
        <v>442</v>
      </c>
      <c r="D1896" s="371" t="str">
        <f t="shared" si="59"/>
        <v>0113</v>
      </c>
      <c r="E1896" s="371" t="str">
        <f t="shared" si="60"/>
        <v>12</v>
      </c>
      <c r="F1896" s="372" t="s">
        <v>357</v>
      </c>
      <c r="G1896" s="373"/>
      <c r="H1896" s="373"/>
      <c r="I1896" s="373"/>
      <c r="J1896" s="373">
        <v>12.7</v>
      </c>
      <c r="K1896" s="368">
        <v>0.9</v>
      </c>
      <c r="L1896" s="368" t="s">
        <v>354</v>
      </c>
      <c r="M1896" s="368" t="s">
        <v>794</v>
      </c>
      <c r="N1896" s="368"/>
      <c r="O1896" s="454"/>
    </row>
    <row r="1897" spans="1:15" s="376" customFormat="1" x14ac:dyDescent="0.2">
      <c r="A1897" s="368" t="str">
        <f>IF(OR(E1897="00",E1897=""),"",IF(OR(C1897="3011.10",C1897="3012.10",C1897="3013.10"),"05",IF(OR(C1897="3008.10",C1897="3008.11"),"00",IF(C1897="3003.10","07",IF(OR(G1897="DBFH",G1897="DBFH - BG"),"10",IF(G1897="Hochschule Dual","25",IF(ISERROR(FIND("BGJ",F1897)),IF(B1897&gt;=99500,VLOOKUP(B1897,Maske!$I$23:$J$79,2,FALSE),VLOOKUP($E1897,Maske!$I$19:$J$23,2,FALSE)),"06")))))))</f>
        <v>00</v>
      </c>
      <c r="B1897" s="369">
        <v>70341</v>
      </c>
      <c r="C1897" s="445" t="s">
        <v>1232</v>
      </c>
      <c r="D1897" s="371" t="str">
        <f t="shared" si="59"/>
        <v>0113</v>
      </c>
      <c r="E1897" s="371" t="str">
        <f t="shared" si="60"/>
        <v>13</v>
      </c>
      <c r="F1897" s="372" t="s">
        <v>357</v>
      </c>
      <c r="G1897" s="373"/>
      <c r="H1897" s="373"/>
      <c r="I1897" s="373"/>
      <c r="J1897" s="373">
        <v>3.2</v>
      </c>
      <c r="K1897" s="368">
        <v>0.4</v>
      </c>
      <c r="L1897" s="368" t="s">
        <v>354</v>
      </c>
      <c r="M1897" s="368" t="s">
        <v>794</v>
      </c>
      <c r="N1897" s="368" t="s">
        <v>67</v>
      </c>
      <c r="O1897" s="454"/>
    </row>
    <row r="1898" spans="1:15" s="376" customFormat="1" x14ac:dyDescent="0.2">
      <c r="A1898" s="368" t="str">
        <f>IF(OR(E1898="00",E1898=""),"",IF(OR(C1898="3011.10",C1898="3012.10",C1898="3013.10"),"05",IF(OR(C1898="3008.10",C1898="3008.11"),"00",IF(C1898="3003.10","07",IF(OR(G1898="DBFH",G1898="DBFH - BG"),"10",IF(G1898="Hochschule Dual","25",IF(ISERROR(FIND("BGJ",F1898)),IF(B1898&gt;=99500,VLOOKUP(B1898,Maske!$I$23:$J$79,2,FALSE),VLOOKUP($E1898,Maske!$I$19:$J$23,2,FALSE)),"06")))))))</f>
        <v>00</v>
      </c>
      <c r="B1898" s="369">
        <v>70411</v>
      </c>
      <c r="C1898" s="370" t="s">
        <v>1123</v>
      </c>
      <c r="D1898" s="371" t="str">
        <f t="shared" si="59"/>
        <v>0114</v>
      </c>
      <c r="E1898" s="371" t="str">
        <f t="shared" si="60"/>
        <v>10</v>
      </c>
      <c r="F1898" s="372" t="s">
        <v>930</v>
      </c>
      <c r="G1898" s="373"/>
      <c r="H1898" s="373">
        <v>15</v>
      </c>
      <c r="I1898" s="373">
        <v>2</v>
      </c>
      <c r="J1898" s="373">
        <v>13.7</v>
      </c>
      <c r="K1898" s="368">
        <v>1.8</v>
      </c>
      <c r="L1898" s="368" t="s">
        <v>354</v>
      </c>
      <c r="N1898" s="368" t="s">
        <v>1125</v>
      </c>
      <c r="O1898" s="454"/>
    </row>
    <row r="1899" spans="1:15" ht="12" customHeight="1" x14ac:dyDescent="0.2">
      <c r="A1899" s="368" t="str">
        <f>IF(OR(E1899="00",E1899=""),"",IF(OR(C1899="3011.10",C1899="3012.10",C1899="3013.10"),"05",IF(OR(C1899="3008.10",C1899="3008.11"),"00",IF(C1899="3003.10","07",IF(OR(G1899="DBFH",G1899="DBFH - BG"),"10",IF(G1899="Hochschule Dual","25",IF(ISERROR(FIND("BGJ",F1899)),IF(B1899&gt;=99500,VLOOKUP(B1899,Maske!$I$23:$J$79,2,FALSE),VLOOKUP($E1899,Maske!$I$19:$J$23,2,FALSE)),"06")))))))</f>
        <v>00</v>
      </c>
      <c r="B1899" s="369">
        <v>70411</v>
      </c>
      <c r="C1899" s="370" t="s">
        <v>981</v>
      </c>
      <c r="D1899" s="371" t="str">
        <f t="shared" si="59"/>
        <v>0114</v>
      </c>
      <c r="E1899" s="371" t="str">
        <f t="shared" si="60"/>
        <v>11</v>
      </c>
      <c r="F1899" s="372" t="s">
        <v>930</v>
      </c>
      <c r="G1899" s="373"/>
      <c r="H1899" s="373">
        <v>9</v>
      </c>
      <c r="I1899" s="368">
        <v>1.2</v>
      </c>
      <c r="J1899" s="373">
        <v>13.7</v>
      </c>
      <c r="K1899" s="368">
        <v>1.3</v>
      </c>
      <c r="L1899" s="368" t="s">
        <v>354</v>
      </c>
      <c r="M1899" s="376"/>
      <c r="N1899" s="368" t="s">
        <v>1125</v>
      </c>
      <c r="O1899" s="454"/>
    </row>
    <row r="1900" spans="1:15" s="376" customFormat="1" x14ac:dyDescent="0.2">
      <c r="A1900" s="368" t="str">
        <f>IF(OR(E1900="00",E1900=""),"",IF(OR(C1900="3011.10",C1900="3012.10",C1900="3013.10"),"05",IF(OR(C1900="3008.10",C1900="3008.11"),"00",IF(C1900="3003.10","07",IF(OR(G1900="DBFH",G1900="DBFH - BG"),"10",IF(G1900="Hochschule Dual","25",IF(ISERROR(FIND("BGJ",F1900)),IF(B1900&gt;=99500,VLOOKUP(B1900,Maske!$I$23:$J$79,2,FALSE),VLOOKUP($E1900,Maske!$I$19:$J$23,2,FALSE)),"06")))))))</f>
        <v>00</v>
      </c>
      <c r="B1900" s="369">
        <v>70411</v>
      </c>
      <c r="C1900" s="370" t="s">
        <v>443</v>
      </c>
      <c r="D1900" s="371" t="str">
        <f t="shared" si="59"/>
        <v>0114</v>
      </c>
      <c r="E1900" s="371" t="str">
        <f t="shared" si="60"/>
        <v>12</v>
      </c>
      <c r="F1900" s="372" t="s">
        <v>930</v>
      </c>
      <c r="G1900" s="373"/>
      <c r="H1900" s="373">
        <v>9</v>
      </c>
      <c r="I1900" s="368">
        <v>0.7</v>
      </c>
      <c r="J1900" s="373">
        <v>9.5</v>
      </c>
      <c r="K1900" s="368">
        <v>0.9</v>
      </c>
      <c r="L1900" s="368" t="s">
        <v>354</v>
      </c>
      <c r="N1900" s="368" t="s">
        <v>1122</v>
      </c>
      <c r="O1900" s="454"/>
    </row>
    <row r="1901" spans="1:15" ht="13.15" customHeight="1" x14ac:dyDescent="0.2">
      <c r="A1901" s="368" t="str">
        <f>IF(OR(E1901="00",E1901=""),"",IF(OR(C1901="3011.10",C1901="3012.10",C1901="3013.10"),"05",IF(OR(C1901="3008.10",C1901="3008.11"),"00",IF(C1901="3003.10","07",IF(OR(G1901="DBFH",G1901="DBFH - BG"),"10",IF(G1901="Hochschule Dual","25",IF(ISERROR(FIND("BGJ",F1901)),IF(B1901&gt;=99500,VLOOKUP(B1901,Maske!$I$23:$J$79,2,FALSE),VLOOKUP($E1901,Maske!$I$19:$J$23,2,FALSE)),"06")))))))</f>
        <v>00</v>
      </c>
      <c r="B1901" s="369">
        <v>70411</v>
      </c>
      <c r="C1901" s="370" t="s">
        <v>688</v>
      </c>
      <c r="D1901" s="371" t="str">
        <f t="shared" si="59"/>
        <v>0114</v>
      </c>
      <c r="E1901" s="371" t="str">
        <f t="shared" si="60"/>
        <v>12</v>
      </c>
      <c r="F1901" s="372" t="s">
        <v>930</v>
      </c>
      <c r="G1901" s="373"/>
      <c r="H1901" s="373">
        <v>3.2</v>
      </c>
      <c r="I1901" s="373">
        <v>0.2</v>
      </c>
      <c r="J1901" s="373">
        <v>3.2</v>
      </c>
      <c r="K1901" s="368">
        <v>0.3</v>
      </c>
      <c r="L1901" s="368" t="s">
        <v>354</v>
      </c>
      <c r="M1901" s="376"/>
      <c r="N1901" s="368" t="s">
        <v>1252</v>
      </c>
      <c r="O1901" s="454"/>
    </row>
    <row r="1902" spans="1:15" ht="13.15" customHeight="1" x14ac:dyDescent="0.2">
      <c r="A1902" s="368" t="str">
        <f>IF(OR(E1902="00",E1902=""),"",IF(OR(C1902="3011.10",C1902="3012.10",C1902="3013.10"),"05",IF(OR(C1902="3008.10",C1902="3008.11"),"00",IF(C1902="3003.10","07",IF(OR(G1902="DBFH",G1902="DBFH - BG"),"10",IF(G1902="Hochschule Dual","25",IF(ISERROR(FIND("BGJ",F1902)),IF(B1902&gt;=99500,VLOOKUP(B1902,Maske!$I$23:$J$79,2,FALSE),VLOOKUP($E1902,Maske!$I$19:$J$23,2,FALSE)),"06")))))))</f>
        <v>00</v>
      </c>
      <c r="B1902" s="369">
        <v>70506</v>
      </c>
      <c r="C1902" s="445" t="s">
        <v>682</v>
      </c>
      <c r="D1902" s="371" t="str">
        <f t="shared" si="59"/>
        <v>0115</v>
      </c>
      <c r="E1902" s="371" t="str">
        <f t="shared" si="60"/>
        <v>10</v>
      </c>
      <c r="F1902" s="372" t="s">
        <v>681</v>
      </c>
      <c r="G1902" s="373"/>
      <c r="H1902" s="373">
        <v>15</v>
      </c>
      <c r="I1902" s="373">
        <v>2</v>
      </c>
      <c r="J1902" s="373">
        <v>13.7</v>
      </c>
      <c r="K1902" s="368">
        <v>1.8</v>
      </c>
      <c r="L1902" s="368" t="s">
        <v>354</v>
      </c>
      <c r="M1902" s="368" t="s">
        <v>1244</v>
      </c>
      <c r="O1902" s="454"/>
    </row>
    <row r="1903" spans="1:15" ht="13.15" customHeight="1" x14ac:dyDescent="0.2">
      <c r="A1903" s="368" t="str">
        <f>IF(OR(E1903="00",E1903=""),"",IF(OR(C1903="3011.10",C1903="3012.10",C1903="3013.10"),"05",IF(OR(C1903="3008.10",C1903="3008.11"),"00",IF(C1903="3003.10","07",IF(OR(G1903="DBFH",G1903="DBFH - BG"),"10",IF(G1903="Hochschule Dual","25",IF(ISERROR(FIND("BGJ",F1903)),IF(B1903&gt;=99500,VLOOKUP(B1903,Maske!$I$23:$J$79,2,FALSE),VLOOKUP($E1903,Maske!$I$19:$J$23,2,FALSE)),"06")))))))</f>
        <v>00</v>
      </c>
      <c r="B1903" s="369">
        <v>70506</v>
      </c>
      <c r="C1903" s="445" t="s">
        <v>504</v>
      </c>
      <c r="D1903" s="371" t="str">
        <f t="shared" si="59"/>
        <v>0115</v>
      </c>
      <c r="E1903" s="371" t="str">
        <f t="shared" si="60"/>
        <v>11</v>
      </c>
      <c r="F1903" s="372" t="s">
        <v>681</v>
      </c>
      <c r="G1903" s="373"/>
      <c r="H1903" s="373">
        <v>9</v>
      </c>
      <c r="I1903" s="373">
        <v>1.2</v>
      </c>
      <c r="J1903" s="373">
        <v>13.7</v>
      </c>
      <c r="K1903" s="368">
        <v>1.8</v>
      </c>
      <c r="L1903" s="368" t="s">
        <v>354</v>
      </c>
      <c r="M1903" s="368" t="s">
        <v>1277</v>
      </c>
      <c r="O1903" s="454"/>
    </row>
    <row r="1904" spans="1:15" ht="12" customHeight="1" x14ac:dyDescent="0.2">
      <c r="A1904" s="368" t="str">
        <f>IF(OR(E1904="00",E1904=""),"",IF(OR(C1904="3011.10",C1904="3012.10",C1904="3013.10"),"05",IF(OR(C1904="3008.10",C1904="3008.11"),"00",IF(C1904="3003.10","07",IF(OR(G1904="DBFH",G1904="DBFH - BG"),"10",IF(G1904="Hochschule Dual","25",IF(ISERROR(FIND("BGJ",F1904)),IF(B1904&gt;=99500,VLOOKUP(B1904,Maske!$I$23:$J$79,2,FALSE),VLOOKUP($E1904,Maske!$I$19:$J$23,2,FALSE)),"06")))))))</f>
        <v>00</v>
      </c>
      <c r="B1904" s="369">
        <v>70506</v>
      </c>
      <c r="C1904" s="445" t="s">
        <v>159</v>
      </c>
      <c r="D1904" s="371" t="str">
        <f t="shared" si="59"/>
        <v>0115</v>
      </c>
      <c r="E1904" s="371" t="str">
        <f t="shared" si="60"/>
        <v>12</v>
      </c>
      <c r="F1904" s="372" t="s">
        <v>681</v>
      </c>
      <c r="G1904" s="373"/>
      <c r="H1904" s="373">
        <v>9</v>
      </c>
      <c r="I1904" s="373">
        <v>1.2</v>
      </c>
      <c r="J1904" s="373">
        <v>13.7</v>
      </c>
      <c r="K1904" s="368">
        <v>1.8</v>
      </c>
      <c r="L1904" s="368" t="s">
        <v>354</v>
      </c>
      <c r="M1904" s="368" t="s">
        <v>1277</v>
      </c>
      <c r="O1904" s="454"/>
    </row>
    <row r="1905" spans="1:15" ht="12" customHeight="1" x14ac:dyDescent="0.2">
      <c r="A1905" s="368" t="str">
        <f>IF(OR(E1905="00",E1905=""),"",IF(OR(C1905="3011.10",C1905="3012.10",C1905="3013.10"),"05",IF(OR(C1905="3008.10",C1905="3008.11"),"00",IF(C1905="3003.10","07",IF(OR(G1905="DBFH",G1905="DBFH - BG"),"10",IF(G1905="Hochschule Dual","25",IF(ISERROR(FIND("BGJ",F1905)),IF(B1905&gt;=99500,VLOOKUP(B1905,Maske!$I$23:$J$79,2,FALSE),VLOOKUP($E1905,Maske!$I$19:$J$23,2,FALSE)),"06")))))))</f>
        <v>00</v>
      </c>
      <c r="B1905" s="369">
        <v>70506</v>
      </c>
      <c r="C1905" s="445" t="s">
        <v>160</v>
      </c>
      <c r="D1905" s="371" t="str">
        <f t="shared" si="59"/>
        <v>0115</v>
      </c>
      <c r="E1905" s="371" t="str">
        <f t="shared" si="60"/>
        <v>12</v>
      </c>
      <c r="F1905" s="372" t="s">
        <v>681</v>
      </c>
      <c r="G1905" s="373"/>
      <c r="H1905" s="373">
        <v>3.2</v>
      </c>
      <c r="I1905" s="373">
        <v>0.2</v>
      </c>
      <c r="J1905" s="373">
        <v>3.2</v>
      </c>
      <c r="K1905" s="368">
        <v>0.3</v>
      </c>
      <c r="L1905" s="368" t="s">
        <v>354</v>
      </c>
      <c r="M1905" s="368" t="s">
        <v>1277</v>
      </c>
      <c r="N1905" s="368" t="s">
        <v>67</v>
      </c>
      <c r="O1905" s="454"/>
    </row>
    <row r="1906" spans="1:15" s="217" customFormat="1" ht="12" customHeight="1" x14ac:dyDescent="0.2">
      <c r="A1906" s="368" t="str">
        <f>IF(OR(E1906="00",E1906=""),"",IF(OR(C1906="3011.10",C1906="3012.10",C1906="3013.10"),"05",IF(OR(C1906="3008.10",C1906="3008.11"),"00",IF(C1906="3003.10","07",IF(OR(G1906="DBFH",G1906="DBFH - BG"),"10",IF(G1906="Hochschule Dual","25",IF(ISERROR(FIND("BGJ",F1906)),IF(B1906&gt;=99500,VLOOKUP(B1906,Maske!$I$23:$J$79,2,FALSE),VLOOKUP($E1906,Maske!$I$19:$J$23,2,FALSE)),"06")))))))</f>
        <v>00</v>
      </c>
      <c r="B1906" s="369">
        <v>70505</v>
      </c>
      <c r="C1906" s="445" t="s">
        <v>682</v>
      </c>
      <c r="D1906" s="371" t="str">
        <f t="shared" si="59"/>
        <v>0115</v>
      </c>
      <c r="E1906" s="371" t="str">
        <f t="shared" si="60"/>
        <v>10</v>
      </c>
      <c r="F1906" s="372" t="s">
        <v>683</v>
      </c>
      <c r="G1906" s="373"/>
      <c r="H1906" s="373">
        <v>15</v>
      </c>
      <c r="I1906" s="373">
        <v>2</v>
      </c>
      <c r="J1906" s="373">
        <v>13.7</v>
      </c>
      <c r="K1906" s="368">
        <v>1.8</v>
      </c>
      <c r="L1906" s="368" t="s">
        <v>354</v>
      </c>
      <c r="M1906" s="368" t="s">
        <v>1277</v>
      </c>
      <c r="N1906" s="368"/>
      <c r="O1906" s="459"/>
    </row>
    <row r="1907" spans="1:15" ht="12" customHeight="1" x14ac:dyDescent="0.2">
      <c r="A1907" s="368" t="str">
        <f>IF(OR(E1907="00",E1907=""),"",IF(OR(C1907="3011.10",C1907="3012.10",C1907="3013.10"),"05",IF(OR(C1907="3008.10",C1907="3008.11"),"00",IF(C1907="3003.10","07",IF(OR(G1907="DBFH",G1907="DBFH - BG"),"10",IF(G1907="Hochschule Dual","25",IF(ISERROR(FIND("BGJ",F1907)),IF(B1907&gt;=99500,VLOOKUP(B1907,Maske!$I$23:$J$79,2,FALSE),VLOOKUP($E1907,Maske!$I$19:$J$23,2,FALSE)),"06")))))))</f>
        <v>00</v>
      </c>
      <c r="B1907" s="369">
        <v>70505</v>
      </c>
      <c r="C1907" s="445" t="s">
        <v>504</v>
      </c>
      <c r="D1907" s="371" t="str">
        <f t="shared" si="59"/>
        <v>0115</v>
      </c>
      <c r="E1907" s="371" t="str">
        <f t="shared" si="60"/>
        <v>11</v>
      </c>
      <c r="F1907" s="372" t="s">
        <v>683</v>
      </c>
      <c r="G1907" s="373"/>
      <c r="H1907" s="373">
        <v>9</v>
      </c>
      <c r="I1907" s="373">
        <v>1.2</v>
      </c>
      <c r="J1907" s="373">
        <v>13.7</v>
      </c>
      <c r="K1907" s="368">
        <v>1.8</v>
      </c>
      <c r="L1907" s="368" t="s">
        <v>354</v>
      </c>
      <c r="M1907" s="368" t="s">
        <v>1277</v>
      </c>
      <c r="O1907" s="454"/>
    </row>
    <row r="1908" spans="1:15" ht="12" customHeight="1" x14ac:dyDescent="0.2">
      <c r="A1908" s="55" t="str">
        <f>IF(OR(E1908="00",E1908=""),"",IF(OR(C1908="3011.10",C1908="3012.10",C1908="3013.10"),"05",IF(OR(C1908="3008.10",C1908="3008.11"),"00",IF(C1908="3003.10","07",IF(OR(G1908="DBFH",G1908="DBFH - BG"),"10",IF(G1908="Hochschule Dual","25",IF(ISERROR(FIND("BGJ",F1908)),IF(B1908&gt;=99500,VLOOKUP(B1908,Maske!$I$23:$J$79,2,FALSE),VLOOKUP($E1908,Maske!$I$19:$J$23,2,FALSE)),"06")))))))</f>
        <v>00</v>
      </c>
      <c r="B1908" s="35">
        <v>70412</v>
      </c>
      <c r="C1908" s="52" t="s">
        <v>1874</v>
      </c>
      <c r="D1908" s="53" t="str">
        <f t="shared" si="59"/>
        <v>0116</v>
      </c>
      <c r="E1908" s="53" t="str">
        <f t="shared" si="60"/>
        <v>10</v>
      </c>
      <c r="F1908" s="54" t="s">
        <v>1873</v>
      </c>
      <c r="G1908" s="179"/>
      <c r="H1908" s="179">
        <v>15</v>
      </c>
      <c r="I1908" s="179">
        <v>2.5</v>
      </c>
      <c r="J1908" s="179">
        <v>13.7</v>
      </c>
      <c r="K1908" s="55">
        <v>2.5</v>
      </c>
      <c r="L1908" s="55" t="s">
        <v>354</v>
      </c>
      <c r="M1908" s="461"/>
      <c r="N1908" s="55"/>
      <c r="O1908" s="454"/>
    </row>
    <row r="1909" spans="1:15" ht="12" customHeight="1" x14ac:dyDescent="0.2">
      <c r="A1909" s="55" t="str">
        <f>IF(OR(E1909="00",E1909=""),"",IF(OR(C1909="3011.10",C1909="3012.10",C1909="3013.10"),"05",IF(OR(C1909="3008.10",C1909="3008.11"),"00",IF(C1909="3003.10","07",IF(OR(G1909="DBFH",G1909="DBFH - BG"),"10",IF(G1909="Hochschule Dual","25",IF(ISERROR(FIND("BGJ",F1909)),IF(B1909&gt;=99500,VLOOKUP(B1909,Maske!$I$23:$J$79,2,FALSE),VLOOKUP($E1909,Maske!$I$19:$J$23,2,FALSE)),"06")))))))</f>
        <v>00</v>
      </c>
      <c r="B1909" s="35">
        <v>70412</v>
      </c>
      <c r="C1909" s="52" t="s">
        <v>1487</v>
      </c>
      <c r="D1909" s="53" t="str">
        <f t="shared" si="59"/>
        <v>0116</v>
      </c>
      <c r="E1909" s="53" t="str">
        <f t="shared" si="60"/>
        <v>11</v>
      </c>
      <c r="F1909" s="54" t="s">
        <v>1873</v>
      </c>
      <c r="G1909" s="179"/>
      <c r="H1909" s="179">
        <v>9</v>
      </c>
      <c r="I1909" s="179">
        <v>2.1</v>
      </c>
      <c r="J1909" s="179">
        <v>11.6</v>
      </c>
      <c r="K1909" s="55">
        <v>2.1</v>
      </c>
      <c r="L1909" s="55" t="s">
        <v>354</v>
      </c>
      <c r="M1909" s="461"/>
      <c r="N1909" s="55"/>
      <c r="O1909" s="454"/>
    </row>
    <row r="1910" spans="1:15" s="180" customFormat="1" ht="12" customHeight="1" x14ac:dyDescent="0.2">
      <c r="A1910" s="55" t="str">
        <f>IF(OR(E1910="00",E1910=""),"",IF(OR(C1910="3011.10",C1910="3012.10",C1910="3013.10"),"05",IF(OR(C1910="3008.10",C1910="3008.11"),"00",IF(C1910="3003.10","07",IF(OR(G1910="DBFH",G1910="DBFH - BG"),"10",IF(G1910="Hochschule Dual","25",IF(ISERROR(FIND("BGJ",F1910)),IF(B1910&gt;=99500,VLOOKUP(B1910,Maske!$I$23:$J$79,2,FALSE),VLOOKUP($E1910,Maske!$I$19:$J$23,2,FALSE)),"06")))))))</f>
        <v>00</v>
      </c>
      <c r="B1910" s="35">
        <v>70412</v>
      </c>
      <c r="C1910" s="52" t="s">
        <v>1471</v>
      </c>
      <c r="D1910" s="53" t="str">
        <f t="shared" si="59"/>
        <v>0116</v>
      </c>
      <c r="E1910" s="53" t="str">
        <f t="shared" si="60"/>
        <v>12</v>
      </c>
      <c r="F1910" s="54" t="s">
        <v>1873</v>
      </c>
      <c r="G1910" s="179"/>
      <c r="H1910" s="179">
        <v>9</v>
      </c>
      <c r="I1910" s="179">
        <v>2.1</v>
      </c>
      <c r="J1910" s="179">
        <v>11.6</v>
      </c>
      <c r="K1910" s="55">
        <v>2.1</v>
      </c>
      <c r="L1910" s="55" t="s">
        <v>354</v>
      </c>
      <c r="M1910" s="461"/>
      <c r="N1910" s="55"/>
      <c r="O1910" s="460"/>
    </row>
    <row r="1911" spans="1:15" s="180" customFormat="1" ht="12" customHeight="1" x14ac:dyDescent="0.2">
      <c r="A1911" s="368" t="str">
        <f>IF(OR(E1911="00",E1911=""),"",IF(OR(C1911="3011.10",C1911="3012.10",C1911="3013.10"),"05",IF(OR(C1911="3008.10",C1911="3008.11"),"00",IF(C1911="3003.10","07",IF(OR(G1911="DBFH",G1911="DBFH - BG"),"10",IF(G1911="Hochschule Dual","25",IF(ISERROR(FIND("BGJ",F1911)),IF(B1911&gt;=99500,VLOOKUP(B1911,Maske!$I$23:$J$79,2,FALSE),VLOOKUP($E1911,Maske!$I$19:$J$23,2,FALSE)),"06")))))))</f>
        <v>00</v>
      </c>
      <c r="B1911" s="369">
        <v>70412</v>
      </c>
      <c r="C1911" s="370" t="s">
        <v>1472</v>
      </c>
      <c r="D1911" s="371" t="str">
        <f t="shared" si="59"/>
        <v>0116</v>
      </c>
      <c r="E1911" s="371" t="str">
        <f t="shared" si="60"/>
        <v>12</v>
      </c>
      <c r="F1911" s="372" t="s">
        <v>1873</v>
      </c>
      <c r="G1911" s="373"/>
      <c r="H1911" s="373"/>
      <c r="I1911" s="373"/>
      <c r="J1911" s="373">
        <v>3.2</v>
      </c>
      <c r="K1911" s="368">
        <v>0.6</v>
      </c>
      <c r="L1911" s="368" t="s">
        <v>354</v>
      </c>
      <c r="M1911" s="376"/>
      <c r="N1911" s="368" t="s">
        <v>67</v>
      </c>
      <c r="O1911" s="460"/>
    </row>
    <row r="1912" spans="1:15" ht="12" customHeight="1" x14ac:dyDescent="0.2">
      <c r="A1912" s="368" t="str">
        <f>IF(OR(E1912="00",E1912=""),"",IF(OR(C1912="3011.10",C1912="3012.10",C1912="3013.10"),"05",IF(OR(C1912="3008.10",C1912="3008.11"),"00",IF(C1912="3003.10","07",IF(OR(G1912="DBFH",G1912="DBFH - BG"),"10",IF(G1912="Hochschule Dual","25",IF(ISERROR(FIND("BGJ",F1912)),IF(B1912&gt;=99500,VLOOKUP(B1912,Maske!$I$23:$J$79,2,FALSE),VLOOKUP($E1912,Maske!$I$19:$J$23,2,FALSE)),"06")))))))</f>
        <v>00</v>
      </c>
      <c r="B1912" s="369">
        <v>75412</v>
      </c>
      <c r="C1912" s="445" t="s">
        <v>932</v>
      </c>
      <c r="D1912" s="371" t="str">
        <f t="shared" si="59"/>
        <v>0118</v>
      </c>
      <c r="E1912" s="371" t="str">
        <f t="shared" si="60"/>
        <v>10</v>
      </c>
      <c r="F1912" s="372" t="s">
        <v>933</v>
      </c>
      <c r="G1912" s="373"/>
      <c r="H1912" s="373">
        <v>17</v>
      </c>
      <c r="I1912" s="373">
        <v>1.2</v>
      </c>
      <c r="J1912" s="373"/>
      <c r="K1912" s="368"/>
      <c r="L1912" s="368" t="s">
        <v>354</v>
      </c>
      <c r="M1912" s="368"/>
      <c r="O1912" s="454"/>
    </row>
    <row r="1913" spans="1:15" ht="12" customHeight="1" x14ac:dyDescent="0.2">
      <c r="A1913" s="368" t="str">
        <f>IF(OR(E1913="00",E1913=""),"",IF(OR(C1913="3011.10",C1913="3012.10",C1913="3013.10"),"05",IF(OR(C1913="3008.10",C1913="3008.11"),"00",IF(C1913="3003.10","07",IF(OR(G1913="DBFH",G1913="DBFH - BG"),"10",IF(G1913="Hochschule Dual","25",IF(ISERROR(FIND("BGJ",F1913)),IF(B1913&gt;=99500,VLOOKUP(B1913,Maske!$I$23:$J$79,2,FALSE),VLOOKUP($E1913,Maske!$I$19:$J$23,2,FALSE)),"06")))))))</f>
        <v>00</v>
      </c>
      <c r="B1913" s="369">
        <v>75412</v>
      </c>
      <c r="C1913" s="370" t="s">
        <v>982</v>
      </c>
      <c r="D1913" s="371" t="str">
        <f t="shared" si="59"/>
        <v>0118</v>
      </c>
      <c r="E1913" s="371" t="str">
        <f t="shared" si="60"/>
        <v>11</v>
      </c>
      <c r="F1913" s="372" t="s">
        <v>933</v>
      </c>
      <c r="G1913" s="373"/>
      <c r="H1913" s="373">
        <v>9</v>
      </c>
      <c r="I1913" s="368">
        <v>0.7</v>
      </c>
      <c r="J1913" s="368"/>
      <c r="K1913" s="368"/>
      <c r="L1913" s="368" t="s">
        <v>354</v>
      </c>
      <c r="M1913" s="368"/>
      <c r="O1913" s="454"/>
    </row>
    <row r="1914" spans="1:15" ht="12" customHeight="1" x14ac:dyDescent="0.2">
      <c r="A1914" s="368" t="str">
        <f>IF(OR(E1914="00",E1914=""),"",IF(OR(C1914="3011.10",C1914="3012.10",C1914="3013.10"),"05",IF(OR(C1914="3008.10",C1914="3008.11"),"00",IF(C1914="3003.10","07",IF(OR(G1914="DBFH",G1914="DBFH - BG"),"10",IF(G1914="Hochschule Dual","25",IF(ISERROR(FIND("BGJ",F1914)),IF(B1914&gt;=99500,VLOOKUP(B1914,Maske!$I$23:$J$79,2,FALSE),VLOOKUP($E1914,Maske!$I$19:$J$23,2,FALSE)),"06")))))))</f>
        <v>00</v>
      </c>
      <c r="B1914" s="369">
        <v>75412</v>
      </c>
      <c r="C1914" s="370" t="s">
        <v>444</v>
      </c>
      <c r="D1914" s="371" t="str">
        <f t="shared" si="59"/>
        <v>0118</v>
      </c>
      <c r="E1914" s="371" t="str">
        <f t="shared" si="60"/>
        <v>12</v>
      </c>
      <c r="F1914" s="372" t="s">
        <v>933</v>
      </c>
      <c r="G1914" s="373"/>
      <c r="H1914" s="373">
        <v>9</v>
      </c>
      <c r="I1914" s="368">
        <v>0.19999999999999929</v>
      </c>
      <c r="J1914" s="368"/>
      <c r="K1914" s="368"/>
      <c r="L1914" s="368" t="s">
        <v>354</v>
      </c>
      <c r="M1914" s="368"/>
      <c r="O1914" s="454"/>
    </row>
    <row r="1915" spans="1:15" ht="12" customHeight="1" x14ac:dyDescent="0.2">
      <c r="A1915" s="368" t="str">
        <f>IF(OR(E1915="00",E1915=""),"",IF(OR(C1915="3011.10",C1915="3012.10",C1915="3013.10"),"05",IF(OR(C1915="3008.10",C1915="3008.11"),"00",IF(C1915="3003.10","07",IF(OR(G1915="DBFH",G1915="DBFH - BG"),"10",IF(G1915="Hochschule Dual","25",IF(ISERROR(FIND("BGJ",F1915)),IF(B1915&gt;=99500,VLOOKUP(B1915,Maske!$I$23:$J$79,2,FALSE),VLOOKUP($E1915,Maske!$I$19:$J$23,2,FALSE)),"06")))))))</f>
        <v>00</v>
      </c>
      <c r="B1915" s="369">
        <v>75412</v>
      </c>
      <c r="C1915" s="370" t="s">
        <v>445</v>
      </c>
      <c r="D1915" s="371" t="str">
        <f t="shared" si="59"/>
        <v>0118</v>
      </c>
      <c r="E1915" s="371" t="str">
        <f t="shared" si="60"/>
        <v>12</v>
      </c>
      <c r="F1915" s="372" t="s">
        <v>933</v>
      </c>
      <c r="G1915" s="373"/>
      <c r="H1915" s="373">
        <v>3.2</v>
      </c>
      <c r="I1915" s="368">
        <v>0.1</v>
      </c>
      <c r="J1915" s="368"/>
      <c r="K1915" s="368"/>
      <c r="L1915" s="368" t="s">
        <v>354</v>
      </c>
      <c r="M1915" s="368"/>
      <c r="N1915" s="368" t="s">
        <v>67</v>
      </c>
      <c r="O1915" s="454"/>
    </row>
    <row r="1916" spans="1:15" ht="12" customHeight="1" x14ac:dyDescent="0.2">
      <c r="A1916" s="368" t="str">
        <f>IF(OR(E1916="00",E1916=""),"",IF(OR(C1916="3011.10",C1916="3012.10",C1916="3013.10"),"05",IF(OR(C1916="3008.10",C1916="3008.11"),"00",IF(C1916="3003.10","07",IF(OR(G1916="DBFH",G1916="DBFH - BG"),"10",IF(G1916="Hochschule Dual","25",IF(ISERROR(FIND("BGJ",F1916)),IF(B1916&gt;=99500,VLOOKUP(B1916,Maske!$I$23:$J$79,2,FALSE),VLOOKUP($E1916,Maske!$I$19:$J$23,2,FALSE)),"06")))))))</f>
        <v>00</v>
      </c>
      <c r="B1916" s="369">
        <v>69503</v>
      </c>
      <c r="C1916" s="445" t="s">
        <v>934</v>
      </c>
      <c r="D1916" s="371" t="str">
        <f t="shared" si="59"/>
        <v>0119</v>
      </c>
      <c r="E1916" s="371" t="str">
        <f t="shared" si="60"/>
        <v>10</v>
      </c>
      <c r="F1916" s="372" t="s">
        <v>2129</v>
      </c>
      <c r="G1916" s="373"/>
      <c r="H1916" s="373">
        <v>13</v>
      </c>
      <c r="I1916" s="373">
        <v>1.8</v>
      </c>
      <c r="J1916" s="373">
        <v>13.7</v>
      </c>
      <c r="K1916" s="368">
        <v>1.9</v>
      </c>
      <c r="L1916" s="368" t="s">
        <v>354</v>
      </c>
      <c r="M1916" s="368"/>
      <c r="O1916" s="454"/>
    </row>
    <row r="1917" spans="1:15" ht="12" customHeight="1" x14ac:dyDescent="0.2">
      <c r="A1917" s="368" t="str">
        <f>IF(OR(E1917="00",E1917=""),"",IF(OR(C1917="3011.10",C1917="3012.10",C1917="3013.10"),"05",IF(OR(C1917="3008.10",C1917="3008.11"),"00",IF(C1917="3003.10","07",IF(OR(G1917="DBFH",G1917="DBFH - BG"),"10",IF(G1917="Hochschule Dual","25",IF(ISERROR(FIND("BGJ",F1917)),IF(B1917&gt;=99500,VLOOKUP(B1917,Maske!$I$23:$J$79,2,FALSE),VLOOKUP($E1917,Maske!$I$19:$J$23,2,FALSE)),"06")))))))</f>
        <v>00</v>
      </c>
      <c r="B1917" s="369">
        <v>69503</v>
      </c>
      <c r="C1917" s="445" t="s">
        <v>983</v>
      </c>
      <c r="D1917" s="371" t="str">
        <f t="shared" si="59"/>
        <v>0119</v>
      </c>
      <c r="E1917" s="371" t="str">
        <f t="shared" si="60"/>
        <v>11</v>
      </c>
      <c r="F1917" s="372" t="s">
        <v>2129</v>
      </c>
      <c r="G1917" s="373"/>
      <c r="H1917" s="373">
        <v>13</v>
      </c>
      <c r="I1917" s="373">
        <v>1.8</v>
      </c>
      <c r="J1917" s="373">
        <v>13.7</v>
      </c>
      <c r="K1917" s="368">
        <v>1.9</v>
      </c>
      <c r="L1917" s="368" t="s">
        <v>354</v>
      </c>
      <c r="M1917" s="368"/>
      <c r="O1917" s="454"/>
    </row>
    <row r="1918" spans="1:15" ht="12" customHeight="1" x14ac:dyDescent="0.2">
      <c r="A1918" s="55" t="str">
        <f>IF(OR(E1918="00",E1918=""),"",IF(OR(C1918="3011.10",C1918="3012.10",C1918="3013.10"),"05",IF(OR(C1918="3008.10",C1918="3008.11"),"00",IF(C1918="3003.10","07",IF(OR(G1918="DBFH",G1918="DBFH - BG"),"10",IF(G1918="Hochschule Dual","25",IF(ISERROR(FIND("BGJ",F1918)),IF(B1918&gt;=99500,VLOOKUP(B1918,Maske!$I$23:$J$79,2,FALSE),VLOOKUP($E1918,Maske!$I$19:$J$23,2,FALSE)),"06")))))))</f>
        <v>00</v>
      </c>
      <c r="B1918" s="35">
        <v>69503</v>
      </c>
      <c r="C1918" s="38" t="s">
        <v>446</v>
      </c>
      <c r="D1918" s="53" t="str">
        <f t="shared" si="59"/>
        <v>0119</v>
      </c>
      <c r="E1918" s="53" t="str">
        <f t="shared" si="60"/>
        <v>12</v>
      </c>
      <c r="F1918" s="54" t="s">
        <v>2129</v>
      </c>
      <c r="G1918" s="179"/>
      <c r="H1918" s="179">
        <v>9</v>
      </c>
      <c r="I1918" s="179">
        <v>1.2</v>
      </c>
      <c r="J1918" s="179">
        <v>9.5</v>
      </c>
      <c r="K1918" s="55">
        <v>1.2</v>
      </c>
      <c r="L1918" s="55" t="s">
        <v>354</v>
      </c>
      <c r="M1918" s="55"/>
      <c r="N1918" s="55"/>
      <c r="O1918" s="454"/>
    </row>
    <row r="1919" spans="1:15" s="217" customFormat="1" ht="12" customHeight="1" x14ac:dyDescent="0.2">
      <c r="A1919" s="55" t="str">
        <f>IF(OR(E1919="00",E1919=""),"",IF(OR(C1919="3011.10",C1919="3012.10",C1919="3013.10"),"05",IF(OR(C1919="3008.10",C1919="3008.11"),"00",IF(C1919="3003.10","07",IF(OR(G1919="DBFH",G1919="DBFH - BG"),"10",IF(G1919="Hochschule Dual","25",IF(ISERROR(FIND("BGJ",F1919)),IF(B1919&gt;=99500,VLOOKUP(B1919,Maske!$I$23:$J$79,2,FALSE),VLOOKUP($E1919,Maske!$I$19:$J$23,2,FALSE)),"06")))))))</f>
        <v>00</v>
      </c>
      <c r="B1919" s="35">
        <v>69503</v>
      </c>
      <c r="C1919" s="38" t="s">
        <v>156</v>
      </c>
      <c r="D1919" s="53" t="str">
        <f t="shared" si="59"/>
        <v>0119</v>
      </c>
      <c r="E1919" s="53" t="str">
        <f t="shared" si="60"/>
        <v>12</v>
      </c>
      <c r="F1919" s="54" t="s">
        <v>2129</v>
      </c>
      <c r="G1919" s="179"/>
      <c r="H1919" s="179">
        <v>3.2</v>
      </c>
      <c r="I1919" s="179">
        <v>0.1</v>
      </c>
      <c r="J1919" s="179">
        <v>3.2</v>
      </c>
      <c r="K1919" s="55">
        <v>0.2</v>
      </c>
      <c r="L1919" s="55" t="s">
        <v>354</v>
      </c>
      <c r="M1919" s="55"/>
      <c r="N1919" s="55" t="s">
        <v>67</v>
      </c>
      <c r="O1919" s="454"/>
    </row>
    <row r="1920" spans="1:15" s="217" customFormat="1" ht="12" customHeight="1" x14ac:dyDescent="0.2">
      <c r="A1920" s="368" t="str">
        <f>IF(OR(E1920="00",E1920=""),"",IF(OR(C1920="3011.10",C1920="3012.10",C1920="3013.10"),"05",IF(OR(C1920="3008.10",C1920="3008.11"),"00",IF(C1920="3003.10","07",IF(OR(G1920="DBFH",G1920="DBFH - BG"),"10",IF(G1920="Hochschule Dual","25",IF(ISERROR(FIND("BGJ",F1920)),IF(B1920&gt;=99500,VLOOKUP(B1920,Maske!$I$23:$J$79,2,FALSE),VLOOKUP($E1920,Maske!$I$19:$J$23,2,FALSE)),"06")))))))</f>
        <v>25</v>
      </c>
      <c r="B1920" s="369">
        <v>70412</v>
      </c>
      <c r="C1920" s="370" t="s">
        <v>1937</v>
      </c>
      <c r="D1920" s="371" t="str">
        <f t="shared" si="59"/>
        <v>0120</v>
      </c>
      <c r="E1920" s="371" t="str">
        <f t="shared" si="60"/>
        <v>10</v>
      </c>
      <c r="F1920" s="372" t="s">
        <v>1873</v>
      </c>
      <c r="G1920" s="368" t="s">
        <v>1222</v>
      </c>
      <c r="H1920" s="373"/>
      <c r="I1920" s="373"/>
      <c r="J1920" s="373">
        <v>13.7</v>
      </c>
      <c r="K1920" s="368">
        <v>2.5</v>
      </c>
      <c r="L1920" s="368" t="s">
        <v>354</v>
      </c>
      <c r="M1920" s="376"/>
      <c r="N1920" s="368" t="s">
        <v>1222</v>
      </c>
      <c r="O1920" s="459"/>
    </row>
    <row r="1921" spans="1:15" s="217" customFormat="1" ht="12" customHeight="1" x14ac:dyDescent="0.2">
      <c r="A1921" s="368" t="str">
        <f>IF(OR(E1921="00",E1921=""),"",IF(OR(C1921="3011.10",C1921="3012.10",C1921="3013.10"),"05",IF(OR(C1921="3008.10",C1921="3008.11"),"00",IF(C1921="3003.10","07",IF(OR(G1921="DBFH",G1921="DBFH - BG"),"10",IF(G1921="Hochschule Dual","25",IF(ISERROR(FIND("BGJ",F1921)),IF(B1921&gt;=99500,VLOOKUP(B1921,Maske!$I$23:$J$79,2,FALSE),VLOOKUP($E1921,Maske!$I$19:$J$23,2,FALSE)),"06")))))))</f>
        <v>00</v>
      </c>
      <c r="B1921" s="369">
        <v>69101</v>
      </c>
      <c r="C1921" s="370" t="s">
        <v>1994</v>
      </c>
      <c r="D1921" s="371" t="str">
        <f t="shared" si="59"/>
        <v>0121</v>
      </c>
      <c r="E1921" s="371" t="str">
        <f t="shared" si="60"/>
        <v>10</v>
      </c>
      <c r="F1921" s="372" t="s">
        <v>355</v>
      </c>
      <c r="G1921" s="373"/>
      <c r="H1921" s="373">
        <v>15</v>
      </c>
      <c r="I1921" s="373">
        <v>2</v>
      </c>
      <c r="J1921" s="373">
        <v>13.7</v>
      </c>
      <c r="K1921" s="368">
        <v>1.8</v>
      </c>
      <c r="L1921" s="368" t="s">
        <v>354</v>
      </c>
      <c r="M1921" s="368"/>
      <c r="N1921" s="368"/>
      <c r="O1921" s="454"/>
    </row>
    <row r="1922" spans="1:15" s="217" customFormat="1" ht="12" customHeight="1" x14ac:dyDescent="0.2">
      <c r="A1922" s="368" t="str">
        <f>IF(OR(E1922="00",E1922=""),"",IF(OR(C1922="3011.10",C1922="3012.10",C1922="3013.10"),"05",IF(OR(C1922="3008.10",C1922="3008.11"),"00",IF(C1922="3003.10","07",IF(OR(G1922="DBFH",G1922="DBFH - BG"),"10",IF(G1922="Hochschule Dual","25",IF(ISERROR(FIND("BGJ",F1922)),IF(B1922&gt;=99500,VLOOKUP(B1922,Maske!$I$23:$J$79,2,FALSE),VLOOKUP($E1922,Maske!$I$19:$J$23,2,FALSE)),"06")))))))</f>
        <v>00</v>
      </c>
      <c r="B1922" s="369">
        <v>69101</v>
      </c>
      <c r="C1922" s="370" t="s">
        <v>1126</v>
      </c>
      <c r="D1922" s="371" t="str">
        <f t="shared" ref="D1922:D1985" si="61">LEFT(C1922,4)</f>
        <v>0121</v>
      </c>
      <c r="E1922" s="371" t="str">
        <f t="shared" si="60"/>
        <v>11</v>
      </c>
      <c r="F1922" s="372" t="s">
        <v>355</v>
      </c>
      <c r="G1922" s="373"/>
      <c r="H1922" s="373">
        <v>9</v>
      </c>
      <c r="I1922" s="368">
        <v>1.2</v>
      </c>
      <c r="J1922" s="373">
        <v>13.7</v>
      </c>
      <c r="K1922" s="368">
        <v>1.8</v>
      </c>
      <c r="L1922" s="368" t="s">
        <v>354</v>
      </c>
      <c r="M1922" s="368"/>
      <c r="N1922" s="368"/>
      <c r="O1922" s="454"/>
    </row>
    <row r="1923" spans="1:15" s="217" customFormat="1" ht="12" customHeight="1" x14ac:dyDescent="0.2">
      <c r="A1923" s="55" t="str">
        <f>IF(OR(E1923="00",E1923=""),"",IF(OR(C1923="3011.10",C1923="3012.10",C1923="3013.10"),"05",IF(OR(C1923="3008.10",C1923="3008.11"),"00",IF(C1923="3003.10","07",IF(OR(G1923="DBFH",G1923="DBFH - BG"),"10",IF(G1923="Hochschule Dual","25",IF(ISERROR(FIND("BGJ",F1923)),IF(B1923&gt;=99500,VLOOKUP(B1923,Maske!$I$23:$J$79,2,FALSE),VLOOKUP($E1923,Maske!$I$19:$J$23,2,FALSE)),"06")))))))</f>
        <v>00</v>
      </c>
      <c r="B1923" s="35">
        <v>69101</v>
      </c>
      <c r="C1923" s="52" t="s">
        <v>447</v>
      </c>
      <c r="D1923" s="53" t="str">
        <f t="shared" si="61"/>
        <v>0121</v>
      </c>
      <c r="E1923" s="53" t="str">
        <f t="shared" si="60"/>
        <v>12</v>
      </c>
      <c r="F1923" s="54" t="s">
        <v>355</v>
      </c>
      <c r="G1923" s="179"/>
      <c r="H1923" s="179">
        <v>9</v>
      </c>
      <c r="I1923" s="55">
        <v>1.2</v>
      </c>
      <c r="J1923" s="179">
        <v>9.5</v>
      </c>
      <c r="K1923" s="55">
        <v>1.3</v>
      </c>
      <c r="L1923" s="55" t="s">
        <v>354</v>
      </c>
      <c r="M1923" s="55"/>
      <c r="N1923" s="55"/>
      <c r="O1923" s="454"/>
    </row>
    <row r="1924" spans="1:15" s="217" customFormat="1" ht="12" customHeight="1" x14ac:dyDescent="0.2">
      <c r="A1924" s="55" t="str">
        <f>IF(OR(E1924="00",E1924=""),"",IF(OR(C1924="3011.10",C1924="3012.10",C1924="3013.10"),"05",IF(OR(C1924="3008.10",C1924="3008.11"),"00",IF(C1924="3003.10","07",IF(OR(G1924="DBFH",G1924="DBFH - BG"),"10",IF(G1924="Hochschule Dual","25",IF(ISERROR(FIND("BGJ",F1924)),IF(B1924&gt;=99500,VLOOKUP(B1924,Maske!$I$23:$J$79,2,FALSE),VLOOKUP($E1924,Maske!$I$19:$J$23,2,FALSE)),"06")))))))</f>
        <v>00</v>
      </c>
      <c r="B1924" s="35">
        <v>69101</v>
      </c>
      <c r="C1924" s="52" t="s">
        <v>2153</v>
      </c>
      <c r="D1924" s="53" t="str">
        <f t="shared" si="61"/>
        <v>0121</v>
      </c>
      <c r="E1924" s="53" t="str">
        <f t="shared" si="60"/>
        <v>12</v>
      </c>
      <c r="F1924" s="54" t="s">
        <v>355</v>
      </c>
      <c r="G1924" s="179"/>
      <c r="H1924" s="179">
        <v>3</v>
      </c>
      <c r="I1924" s="55">
        <v>0.2</v>
      </c>
      <c r="J1924" s="179">
        <v>3.2</v>
      </c>
      <c r="K1924" s="55">
        <v>0.3</v>
      </c>
      <c r="L1924" s="55" t="s">
        <v>354</v>
      </c>
      <c r="M1924" s="55"/>
      <c r="N1924" s="55"/>
      <c r="O1924" s="454"/>
    </row>
    <row r="1925" spans="1:15" s="217" customFormat="1" ht="12" customHeight="1" x14ac:dyDescent="0.2">
      <c r="A1925" s="368" t="str">
        <f>IF(OR(E1925="00",E1925=""),"",IF(OR(C1925="3011.10",C1925="3012.10",C1925="3013.10"),"05",IF(OR(C1925="3008.10",C1925="3008.11"),"00",IF(C1925="3003.10","07",IF(OR(G1925="DBFH",G1925="DBFH - BG"),"10",IF(G1925="Hochschule Dual","25",IF(ISERROR(FIND("BGJ",F1925)),IF(B1925&gt;=99500,VLOOKUP(B1925,Maske!$I$23:$J$79,2,FALSE),VLOOKUP($E1925,Maske!$I$19:$J$23,2,FALSE)),"06")))))))</f>
        <v>00</v>
      </c>
      <c r="B1925" s="369">
        <v>68401</v>
      </c>
      <c r="C1925" s="370" t="s">
        <v>935</v>
      </c>
      <c r="D1925" s="371" t="str">
        <f t="shared" si="61"/>
        <v>0122</v>
      </c>
      <c r="E1925" s="371" t="str">
        <f t="shared" si="60"/>
        <v>10</v>
      </c>
      <c r="F1925" s="372" t="s">
        <v>1300</v>
      </c>
      <c r="G1925" s="373"/>
      <c r="H1925" s="373">
        <v>15</v>
      </c>
      <c r="I1925" s="373">
        <v>4.2</v>
      </c>
      <c r="J1925" s="373">
        <v>13.7</v>
      </c>
      <c r="K1925" s="373">
        <v>3.2</v>
      </c>
      <c r="L1925" s="368" t="s">
        <v>354</v>
      </c>
      <c r="M1925" s="368"/>
      <c r="N1925" s="368" t="s">
        <v>1122</v>
      </c>
      <c r="O1925" s="459"/>
    </row>
    <row r="1926" spans="1:15" s="217" customFormat="1" ht="12" customHeight="1" x14ac:dyDescent="0.2">
      <c r="A1926" s="368" t="str">
        <f>IF(OR(E1926="00",E1926=""),"",IF(OR(C1926="3011.10",C1926="3012.10",C1926="3013.10"),"05",IF(OR(C1926="3008.10",C1926="3008.11"),"00",IF(C1926="3003.10","07",IF(OR(G1926="DBFH",G1926="DBFH - BG"),"10",IF(G1926="Hochschule Dual","25",IF(ISERROR(FIND("BGJ",F1926)),IF(B1926&gt;=99500,VLOOKUP(B1926,Maske!$I$23:$J$79,2,FALSE),VLOOKUP($E1926,Maske!$I$19:$J$23,2,FALSE)),"06")))))))</f>
        <v>00</v>
      </c>
      <c r="B1926" s="369">
        <v>67201</v>
      </c>
      <c r="C1926" s="370" t="s">
        <v>935</v>
      </c>
      <c r="D1926" s="371" t="str">
        <f t="shared" si="61"/>
        <v>0122</v>
      </c>
      <c r="E1926" s="371" t="str">
        <f t="shared" si="60"/>
        <v>10</v>
      </c>
      <c r="F1926" s="372" t="s">
        <v>936</v>
      </c>
      <c r="G1926" s="373"/>
      <c r="H1926" s="373">
        <v>15</v>
      </c>
      <c r="I1926" s="373">
        <v>4.2</v>
      </c>
      <c r="J1926" s="373">
        <v>13.7</v>
      </c>
      <c r="K1926" s="373">
        <v>3.2</v>
      </c>
      <c r="L1926" s="368" t="s">
        <v>354</v>
      </c>
      <c r="M1926" s="368"/>
      <c r="N1926" s="368"/>
      <c r="O1926" s="459"/>
    </row>
    <row r="1927" spans="1:15" s="217" customFormat="1" ht="12" customHeight="1" x14ac:dyDescent="0.2">
      <c r="A1927" s="368" t="str">
        <f>IF(OR(E1927="00",E1927=""),"",IF(OR(C1927="3011.10",C1927="3012.10",C1927="3013.10"),"05",IF(OR(C1927="3008.10",C1927="3008.11"),"00",IF(C1927="3003.10","07",IF(OR(G1927="DBFH",G1927="DBFH - BG"),"10",IF(G1927="Hochschule Dual","25",IF(ISERROR(FIND("BGJ",F1927)),IF(B1927&gt;=99500,VLOOKUP(B1927,Maske!$I$23:$J$79,2,FALSE),VLOOKUP($E1927,Maske!$I$19:$J$23,2,FALSE)),"06")))))))</f>
        <v>00</v>
      </c>
      <c r="B1927" s="369">
        <v>67201</v>
      </c>
      <c r="C1927" s="370" t="s">
        <v>984</v>
      </c>
      <c r="D1927" s="371" t="str">
        <f t="shared" si="61"/>
        <v>0122</v>
      </c>
      <c r="E1927" s="371" t="str">
        <f t="shared" si="60"/>
        <v>11</v>
      </c>
      <c r="F1927" s="372" t="s">
        <v>936</v>
      </c>
      <c r="G1927" s="373"/>
      <c r="H1927" s="373">
        <v>9</v>
      </c>
      <c r="I1927" s="368">
        <v>3.2</v>
      </c>
      <c r="J1927" s="373">
        <v>13.7</v>
      </c>
      <c r="K1927" s="373">
        <v>3.5</v>
      </c>
      <c r="L1927" s="368" t="s">
        <v>354</v>
      </c>
      <c r="M1927" s="368"/>
      <c r="N1927" s="368"/>
      <c r="O1927" s="454"/>
    </row>
    <row r="1928" spans="1:15" s="217" customFormat="1" ht="12" customHeight="1" x14ac:dyDescent="0.2">
      <c r="A1928" s="368" t="str">
        <f>IF(OR(E1928="00",E1928=""),"",IF(OR(C1928="3011.10",C1928="3012.10",C1928="3013.10"),"05",IF(OR(C1928="3008.10",C1928="3008.11"),"00",IF(C1928="3003.10","07",IF(OR(G1928="DBFH",G1928="DBFH - BG"),"10",IF(G1928="Hochschule Dual","25",IF(ISERROR(FIND("BGJ",F1928)),IF(B1928&gt;=99500,VLOOKUP(B1928,Maske!$I$23:$J$79,2,FALSE),VLOOKUP($E1928,Maske!$I$19:$J$23,2,FALSE)),"06")))))))</f>
        <v>00</v>
      </c>
      <c r="B1928" s="369">
        <v>67201</v>
      </c>
      <c r="C1928" s="370" t="s">
        <v>448</v>
      </c>
      <c r="D1928" s="371" t="str">
        <f t="shared" si="61"/>
        <v>0122</v>
      </c>
      <c r="E1928" s="371" t="str">
        <f t="shared" si="60"/>
        <v>12</v>
      </c>
      <c r="F1928" s="372" t="s">
        <v>936</v>
      </c>
      <c r="G1928" s="373"/>
      <c r="H1928" s="373">
        <v>9</v>
      </c>
      <c r="I1928" s="368">
        <v>1.2</v>
      </c>
      <c r="J1928" s="373">
        <v>9.5</v>
      </c>
      <c r="K1928" s="373">
        <v>1.3</v>
      </c>
      <c r="L1928" s="368" t="s">
        <v>354</v>
      </c>
      <c r="M1928" s="368"/>
      <c r="N1928" s="368"/>
      <c r="O1928" s="454"/>
    </row>
    <row r="1929" spans="1:15" s="217" customFormat="1" ht="12" customHeight="1" x14ac:dyDescent="0.2">
      <c r="A1929" s="368" t="str">
        <f>IF(OR(E1929="00",E1929=""),"",IF(OR(C1929="3011.10",C1929="3012.10",C1929="3013.10"),"05",IF(OR(C1929="3008.10",C1929="3008.11"),"00",IF(C1929="3003.10","07",IF(OR(G1929="DBFH",G1929="DBFH - BG"),"10",IF(G1929="Hochschule Dual","25",IF(ISERROR(FIND("BGJ",F1929)),IF(B1929&gt;=99500,VLOOKUP(B1929,Maske!$I$23:$J$79,2,FALSE),VLOOKUP($E1929,Maske!$I$19:$J$23,2,FALSE)),"06")))))))</f>
        <v>00</v>
      </c>
      <c r="B1929" s="369">
        <v>67201</v>
      </c>
      <c r="C1929" s="370" t="s">
        <v>449</v>
      </c>
      <c r="D1929" s="371" t="str">
        <f t="shared" si="61"/>
        <v>0122</v>
      </c>
      <c r="E1929" s="371" t="str">
        <f t="shared" si="60"/>
        <v>12</v>
      </c>
      <c r="F1929" s="372" t="s">
        <v>936</v>
      </c>
      <c r="G1929" s="373"/>
      <c r="H1929" s="373">
        <v>3.2</v>
      </c>
      <c r="I1929" s="368">
        <v>1.1000000000000001</v>
      </c>
      <c r="J1929" s="373">
        <v>3.2</v>
      </c>
      <c r="K1929" s="368">
        <v>1.1000000000000001</v>
      </c>
      <c r="L1929" s="368" t="s">
        <v>354</v>
      </c>
      <c r="M1929" s="368"/>
      <c r="N1929" s="368" t="s">
        <v>67</v>
      </c>
      <c r="O1929" s="454"/>
    </row>
    <row r="1930" spans="1:15" ht="12" customHeight="1" x14ac:dyDescent="0.2">
      <c r="A1930" s="368" t="str">
        <f>IF(OR(E1930="00",E1930=""),"",IF(OR(C1930="3011.10",C1930="3012.10",C1930="3013.10"),"05",IF(OR(C1930="3008.10",C1930="3008.11"),"00",IF(C1930="3003.10","07",IF(OR(G1930="DBFH",G1930="DBFH - BG"),"10",IF(G1930="Hochschule Dual","25",IF(ISERROR(FIND("BGJ",F1930)),IF(B1930&gt;=99500,VLOOKUP(B1930,Maske!$I$23:$J$79,2,FALSE),VLOOKUP($E1930,Maske!$I$19:$J$23,2,FALSE)),"06")))))))</f>
        <v>00</v>
      </c>
      <c r="B1930" s="369">
        <v>67461</v>
      </c>
      <c r="C1930" s="370" t="s">
        <v>935</v>
      </c>
      <c r="D1930" s="371" t="str">
        <f t="shared" si="61"/>
        <v>0122</v>
      </c>
      <c r="E1930" s="371" t="str">
        <f t="shared" si="60"/>
        <v>10</v>
      </c>
      <c r="F1930" s="372" t="s">
        <v>685</v>
      </c>
      <c r="G1930" s="373"/>
      <c r="H1930" s="373">
        <v>15</v>
      </c>
      <c r="I1930" s="373">
        <v>4.2</v>
      </c>
      <c r="J1930" s="373">
        <v>13.7</v>
      </c>
      <c r="K1930" s="373">
        <v>3.2</v>
      </c>
      <c r="L1930" s="368" t="s">
        <v>354</v>
      </c>
      <c r="M1930" s="368"/>
      <c r="O1930" s="454"/>
    </row>
    <row r="1931" spans="1:15" ht="12" customHeight="1" x14ac:dyDescent="0.2">
      <c r="A1931" s="368" t="str">
        <f>IF(OR(E1931="00",E1931=""),"",IF(OR(C1931="3011.10",C1931="3012.10",C1931="3013.10"),"05",IF(OR(C1931="3008.10",C1931="3008.11"),"00",IF(C1931="3003.10","07",IF(OR(G1931="DBFH",G1931="DBFH - BG"),"10",IF(G1931="Hochschule Dual","25",IF(ISERROR(FIND("BGJ",F1931)),IF(B1931&gt;=99500,VLOOKUP(B1931,Maske!$I$23:$J$79,2,FALSE),VLOOKUP($E1931,Maske!$I$19:$J$23,2,FALSE)),"06")))))))</f>
        <v>00</v>
      </c>
      <c r="B1931" s="369">
        <v>67461</v>
      </c>
      <c r="C1931" s="370" t="s">
        <v>448</v>
      </c>
      <c r="D1931" s="371" t="str">
        <f t="shared" si="61"/>
        <v>0122</v>
      </c>
      <c r="E1931" s="371" t="str">
        <f t="shared" si="60"/>
        <v>12</v>
      </c>
      <c r="F1931" s="372" t="s">
        <v>685</v>
      </c>
      <c r="G1931" s="373"/>
      <c r="H1931" s="373">
        <v>9</v>
      </c>
      <c r="I1931" s="368">
        <v>1.2</v>
      </c>
      <c r="J1931" s="373">
        <v>9.5</v>
      </c>
      <c r="K1931" s="373">
        <v>1.3</v>
      </c>
      <c r="L1931" s="368" t="s">
        <v>354</v>
      </c>
      <c r="M1931" s="368"/>
      <c r="O1931" s="454"/>
    </row>
    <row r="1932" spans="1:15" ht="12" customHeight="1" x14ac:dyDescent="0.2">
      <c r="A1932" s="368" t="str">
        <f>IF(OR(E1932="00",E1932=""),"",IF(OR(C1932="3011.10",C1932="3012.10",C1932="3013.10"),"05",IF(OR(C1932="3008.10",C1932="3008.11"),"00",IF(C1932="3003.10","07",IF(OR(G1932="DBFH",G1932="DBFH - BG"),"10",IF(G1932="Hochschule Dual","25",IF(ISERROR(FIND("BGJ",F1932)),IF(B1932&gt;=99500,VLOOKUP(B1932,Maske!$I$23:$J$79,2,FALSE),VLOOKUP($E1932,Maske!$I$19:$J$23,2,FALSE)),"06")))))))</f>
        <v>00</v>
      </c>
      <c r="B1932" s="369">
        <v>67461</v>
      </c>
      <c r="C1932" s="370" t="s">
        <v>449</v>
      </c>
      <c r="D1932" s="371" t="str">
        <f t="shared" si="61"/>
        <v>0122</v>
      </c>
      <c r="E1932" s="371" t="str">
        <f t="shared" si="60"/>
        <v>12</v>
      </c>
      <c r="F1932" s="372" t="s">
        <v>685</v>
      </c>
      <c r="G1932" s="373"/>
      <c r="H1932" s="373">
        <v>3.2</v>
      </c>
      <c r="I1932" s="368">
        <v>1.1000000000000001</v>
      </c>
      <c r="J1932" s="373">
        <v>3.2</v>
      </c>
      <c r="K1932" s="368">
        <v>1.1000000000000001</v>
      </c>
      <c r="L1932" s="368" t="s">
        <v>354</v>
      </c>
      <c r="M1932" s="368"/>
      <c r="N1932" s="368" t="s">
        <v>67</v>
      </c>
      <c r="O1932" s="454"/>
    </row>
    <row r="1933" spans="1:15" ht="12" customHeight="1" x14ac:dyDescent="0.2">
      <c r="A1933" s="368" t="str">
        <f>IF(OR(E1933="00",E1933=""),"",IF(OR(C1933="3011.10",C1933="3012.10",C1933="3013.10"),"05",IF(OR(C1933="3008.10",C1933="3008.11"),"00",IF(C1933="3003.10","07",IF(OR(G1933="DBFH",G1933="DBFH - BG"),"10",IF(G1933="Hochschule Dual","25",IF(ISERROR(FIND("BGJ",F1933)),IF(B1933&gt;=99500,VLOOKUP(B1933,Maske!$I$23:$J$79,2,FALSE),VLOOKUP($E1933,Maske!$I$19:$J$23,2,FALSE)),"06")))))))</f>
        <v>00</v>
      </c>
      <c r="B1933" s="369">
        <v>68601</v>
      </c>
      <c r="C1933" s="370" t="s">
        <v>935</v>
      </c>
      <c r="D1933" s="371" t="str">
        <f t="shared" si="61"/>
        <v>0122</v>
      </c>
      <c r="E1933" s="371" t="str">
        <f t="shared" si="60"/>
        <v>10</v>
      </c>
      <c r="F1933" s="372" t="s">
        <v>940</v>
      </c>
      <c r="G1933" s="373"/>
      <c r="H1933" s="373">
        <v>15</v>
      </c>
      <c r="I1933" s="373">
        <v>4.2</v>
      </c>
      <c r="J1933" s="373">
        <v>13.7</v>
      </c>
      <c r="K1933" s="368">
        <v>3.2</v>
      </c>
      <c r="L1933" s="368" t="s">
        <v>354</v>
      </c>
      <c r="M1933" s="368"/>
      <c r="O1933" s="454"/>
    </row>
    <row r="1934" spans="1:15" ht="12" customHeight="1" x14ac:dyDescent="0.2">
      <c r="A1934" s="368" t="str">
        <f>IF(OR(E1934="00",E1934=""),"",IF(OR(C1934="3011.10",C1934="3012.10",C1934="3013.10"),"05",IF(OR(C1934="3008.10",C1934="3008.11"),"00",IF(C1934="3003.10","07",IF(OR(G1934="DBFH",G1934="DBFH - BG"),"10",IF(G1934="Hochschule Dual","25",IF(ISERROR(FIND("BGJ",F1934)),IF(B1934&gt;=99500,VLOOKUP(B1934,Maske!$I$23:$J$79,2,FALSE),VLOOKUP($E1934,Maske!$I$19:$J$23,2,FALSE)),"06")))))))</f>
        <v>00</v>
      </c>
      <c r="B1934" s="369">
        <v>68601</v>
      </c>
      <c r="C1934" s="370" t="s">
        <v>984</v>
      </c>
      <c r="D1934" s="371" t="str">
        <f t="shared" si="61"/>
        <v>0122</v>
      </c>
      <c r="E1934" s="371" t="str">
        <f t="shared" si="60"/>
        <v>11</v>
      </c>
      <c r="F1934" s="372" t="s">
        <v>940</v>
      </c>
      <c r="G1934" s="373"/>
      <c r="H1934" s="373">
        <v>9</v>
      </c>
      <c r="I1934" s="368">
        <v>3.2</v>
      </c>
      <c r="J1934" s="373">
        <v>13.7</v>
      </c>
      <c r="K1934" s="373">
        <v>3.5</v>
      </c>
      <c r="L1934" s="368" t="s">
        <v>354</v>
      </c>
      <c r="M1934" s="368"/>
      <c r="O1934" s="454"/>
    </row>
    <row r="1935" spans="1:15" ht="12" customHeight="1" x14ac:dyDescent="0.2">
      <c r="A1935" s="368" t="str">
        <f>IF(OR(E1935="00",E1935=""),"",IF(OR(C1935="3011.10",C1935="3012.10",C1935="3013.10"),"05",IF(OR(C1935="3008.10",C1935="3008.11"),"00",IF(C1935="3003.10","07",IF(OR(G1935="DBFH",G1935="DBFH - BG"),"10",IF(G1935="Hochschule Dual","25",IF(ISERROR(FIND("BGJ",F1935)),IF(B1935&gt;=99500,VLOOKUP(B1935,Maske!$I$23:$J$79,2,FALSE),VLOOKUP($E1935,Maske!$I$19:$J$23,2,FALSE)),"06")))))))</f>
        <v>00</v>
      </c>
      <c r="B1935" s="369">
        <v>68601</v>
      </c>
      <c r="C1935" s="370" t="s">
        <v>448</v>
      </c>
      <c r="D1935" s="371" t="str">
        <f t="shared" si="61"/>
        <v>0122</v>
      </c>
      <c r="E1935" s="371" t="str">
        <f t="shared" si="60"/>
        <v>12</v>
      </c>
      <c r="F1935" s="372" t="s">
        <v>940</v>
      </c>
      <c r="G1935" s="373"/>
      <c r="H1935" s="373">
        <v>9</v>
      </c>
      <c r="I1935" s="368">
        <v>1.2</v>
      </c>
      <c r="J1935" s="373">
        <v>9.5</v>
      </c>
      <c r="K1935" s="373">
        <v>1.3</v>
      </c>
      <c r="L1935" s="368" t="s">
        <v>354</v>
      </c>
      <c r="M1935" s="368"/>
      <c r="O1935" s="454"/>
    </row>
    <row r="1936" spans="1:15" s="217" customFormat="1" ht="12" customHeight="1" x14ac:dyDescent="0.2">
      <c r="A1936" s="368" t="str">
        <f>IF(OR(E1936="00",E1936=""),"",IF(OR(C1936="3011.10",C1936="3012.10",C1936="3013.10"),"05",IF(OR(C1936="3008.10",C1936="3008.11"),"00",IF(C1936="3003.10","07",IF(OR(G1936="DBFH",G1936="DBFH - BG"),"10",IF(G1936="Hochschule Dual","25",IF(ISERROR(FIND("BGJ",F1936)),IF(B1936&gt;=99500,VLOOKUP(B1936,Maske!$I$23:$J$79,2,FALSE),VLOOKUP($E1936,Maske!$I$19:$J$23,2,FALSE)),"06")))))))</f>
        <v>00</v>
      </c>
      <c r="B1936" s="369">
        <v>68601</v>
      </c>
      <c r="C1936" s="370" t="s">
        <v>449</v>
      </c>
      <c r="D1936" s="371" t="str">
        <f t="shared" si="61"/>
        <v>0122</v>
      </c>
      <c r="E1936" s="371" t="str">
        <f t="shared" si="60"/>
        <v>12</v>
      </c>
      <c r="F1936" s="372" t="s">
        <v>940</v>
      </c>
      <c r="G1936" s="373"/>
      <c r="H1936" s="373">
        <v>3.2</v>
      </c>
      <c r="I1936" s="368">
        <v>1.1000000000000001</v>
      </c>
      <c r="J1936" s="373">
        <v>3.2</v>
      </c>
      <c r="K1936" s="368">
        <v>1.1000000000000001</v>
      </c>
      <c r="L1936" s="368" t="s">
        <v>354</v>
      </c>
      <c r="M1936" s="368"/>
      <c r="N1936" s="368"/>
      <c r="O1936" s="454"/>
    </row>
    <row r="1937" spans="1:15" ht="12" customHeight="1" x14ac:dyDescent="0.2">
      <c r="A1937" s="368" t="str">
        <f>IF(OR(E1937="00",E1937=""),"",IF(OR(C1937="3011.10",C1937="3012.10",C1937="3013.10"),"05",IF(OR(C1937="3008.10",C1937="3008.11"),"00",IF(C1937="3003.10","07",IF(OR(G1937="DBFH",G1937="DBFH - BG"),"10",IF(G1937="Hochschule Dual","25",IF(ISERROR(FIND("BGJ",F1937)),IF(B1937&gt;=99500,VLOOKUP(B1937,Maske!$I$23:$J$79,2,FALSE),VLOOKUP($E1937,Maske!$I$19:$J$23,2,FALSE)),"06")))))))</f>
        <v>00</v>
      </c>
      <c r="B1937" s="369">
        <v>66001</v>
      </c>
      <c r="C1937" s="370" t="s">
        <v>935</v>
      </c>
      <c r="D1937" s="371" t="str">
        <f t="shared" si="61"/>
        <v>0122</v>
      </c>
      <c r="E1937" s="371" t="str">
        <f t="shared" si="60"/>
        <v>10</v>
      </c>
      <c r="F1937" s="372" t="s">
        <v>937</v>
      </c>
      <c r="G1937" s="373"/>
      <c r="H1937" s="373">
        <v>15</v>
      </c>
      <c r="I1937" s="373">
        <v>4.2</v>
      </c>
      <c r="J1937" s="373">
        <v>13.7</v>
      </c>
      <c r="K1937" s="373">
        <v>3.2</v>
      </c>
      <c r="L1937" s="368" t="s">
        <v>354</v>
      </c>
      <c r="M1937" s="368"/>
      <c r="O1937" s="454"/>
    </row>
    <row r="1938" spans="1:15" ht="12" customHeight="1" x14ac:dyDescent="0.2">
      <c r="A1938" s="368" t="str">
        <f>IF(OR(E1938="00",E1938=""),"",IF(OR(C1938="3011.10",C1938="3012.10",C1938="3013.10"),"05",IF(OR(C1938="3008.10",C1938="3008.11"),"00",IF(C1938="3003.10","07",IF(OR(G1938="DBFH",G1938="DBFH - BG"),"10",IF(G1938="Hochschule Dual","25",IF(ISERROR(FIND("BGJ",F1938)),IF(B1938&gt;=99500,VLOOKUP(B1938,Maske!$I$23:$J$79,2,FALSE),VLOOKUP($E1938,Maske!$I$19:$J$23,2,FALSE)),"06")))))))</f>
        <v>00</v>
      </c>
      <c r="B1938" s="369">
        <v>66001</v>
      </c>
      <c r="C1938" s="370" t="s">
        <v>984</v>
      </c>
      <c r="D1938" s="371" t="str">
        <f t="shared" si="61"/>
        <v>0122</v>
      </c>
      <c r="E1938" s="371" t="str">
        <f t="shared" ref="E1938:E2001" si="62">MID(C1938,6,2)</f>
        <v>11</v>
      </c>
      <c r="F1938" s="372" t="s">
        <v>937</v>
      </c>
      <c r="G1938" s="373"/>
      <c r="H1938" s="373">
        <v>9</v>
      </c>
      <c r="I1938" s="368">
        <v>3.2</v>
      </c>
      <c r="J1938" s="373">
        <v>13.7</v>
      </c>
      <c r="K1938" s="373">
        <v>3.5</v>
      </c>
      <c r="L1938" s="368" t="s">
        <v>354</v>
      </c>
      <c r="M1938" s="368"/>
      <c r="O1938" s="454"/>
    </row>
    <row r="1939" spans="1:15" ht="12" customHeight="1" x14ac:dyDescent="0.2">
      <c r="A1939" s="368" t="str">
        <f>IF(OR(E1939="00",E1939=""),"",IF(OR(C1939="3011.10",C1939="3012.10",C1939="3013.10"),"05",IF(OR(C1939="3008.10",C1939="3008.11"),"00",IF(C1939="3003.10","07",IF(OR(G1939="DBFH",G1939="DBFH - BG"),"10",IF(G1939="Hochschule Dual","25",IF(ISERROR(FIND("BGJ",F1939)),IF(B1939&gt;=99500,VLOOKUP(B1939,Maske!$I$23:$J$79,2,FALSE),VLOOKUP($E1939,Maske!$I$19:$J$23,2,FALSE)),"06")))))))</f>
        <v>00</v>
      </c>
      <c r="B1939" s="369">
        <v>67201</v>
      </c>
      <c r="C1939" s="370" t="s">
        <v>1128</v>
      </c>
      <c r="D1939" s="371" t="str">
        <f t="shared" si="61"/>
        <v>0123</v>
      </c>
      <c r="E1939" s="371" t="str">
        <f t="shared" si="62"/>
        <v>10</v>
      </c>
      <c r="F1939" s="372" t="s">
        <v>936</v>
      </c>
      <c r="G1939" s="368" t="s">
        <v>1951</v>
      </c>
      <c r="H1939" s="373">
        <v>15</v>
      </c>
      <c r="I1939" s="373">
        <v>5.5</v>
      </c>
      <c r="J1939" s="373">
        <v>13.7</v>
      </c>
      <c r="K1939" s="373">
        <v>4.5</v>
      </c>
      <c r="L1939" s="368" t="s">
        <v>354</v>
      </c>
      <c r="M1939" s="368"/>
      <c r="N1939" s="368" t="s">
        <v>1774</v>
      </c>
      <c r="O1939" s="454"/>
    </row>
    <row r="1940" spans="1:15" ht="12" customHeight="1" x14ac:dyDescent="0.2">
      <c r="A1940" s="368" t="str">
        <f>IF(OR(E1940="00",E1940=""),"",IF(OR(C1940="3011.10",C1940="3012.10",C1940="3013.10"),"05",IF(OR(C1940="3008.10",C1940="3008.11"),"00",IF(C1940="3003.10","07",IF(OR(G1940="DBFH",G1940="DBFH - BG"),"10",IF(G1940="Hochschule Dual","25",IF(ISERROR(FIND("BGJ",F1940)),IF(B1940&gt;=99500,VLOOKUP(B1940,Maske!$I$23:$J$79,2,FALSE),VLOOKUP($E1940,Maske!$I$19:$J$23,2,FALSE)),"06")))))))</f>
        <v>00</v>
      </c>
      <c r="B1940" s="369">
        <v>67201</v>
      </c>
      <c r="C1940" s="370" t="s">
        <v>1473</v>
      </c>
      <c r="D1940" s="371" t="str">
        <f t="shared" si="61"/>
        <v>0123</v>
      </c>
      <c r="E1940" s="371" t="str">
        <f t="shared" si="62"/>
        <v>11</v>
      </c>
      <c r="F1940" s="372" t="s">
        <v>936</v>
      </c>
      <c r="G1940" s="368" t="s">
        <v>1951</v>
      </c>
      <c r="H1940" s="373">
        <v>9</v>
      </c>
      <c r="I1940" s="373">
        <v>4.5</v>
      </c>
      <c r="J1940" s="373">
        <v>13.7</v>
      </c>
      <c r="K1940" s="373">
        <v>4.9000000000000004</v>
      </c>
      <c r="L1940" s="368" t="s">
        <v>354</v>
      </c>
      <c r="M1940" s="368"/>
      <c r="N1940" s="368" t="s">
        <v>1774</v>
      </c>
      <c r="O1940" s="454"/>
    </row>
    <row r="1941" spans="1:15" ht="12" customHeight="1" x14ac:dyDescent="0.2">
      <c r="A1941" s="368" t="str">
        <f>IF(OR(E1941="00",E1941=""),"",IF(OR(C1941="3011.10",C1941="3012.10",C1941="3013.10"),"05",IF(OR(C1941="3008.10",C1941="3008.11"),"00",IF(C1941="3003.10","07",IF(OR(G1941="DBFH",G1941="DBFH - BG"),"10",IF(G1941="Hochschule Dual","25",IF(ISERROR(FIND("BGJ",F1941)),IF(B1941&gt;=99500,VLOOKUP(B1941,Maske!$I$23:$J$79,2,FALSE),VLOOKUP($E1941,Maske!$I$19:$J$23,2,FALSE)),"06")))))))</f>
        <v>00</v>
      </c>
      <c r="B1941" s="369">
        <v>67201</v>
      </c>
      <c r="C1941" s="370" t="s">
        <v>186</v>
      </c>
      <c r="D1941" s="371" t="str">
        <f t="shared" si="61"/>
        <v>0123</v>
      </c>
      <c r="E1941" s="371" t="str">
        <f t="shared" si="62"/>
        <v>12</v>
      </c>
      <c r="F1941" s="372" t="s">
        <v>936</v>
      </c>
      <c r="G1941" s="368" t="s">
        <v>1951</v>
      </c>
      <c r="H1941" s="373">
        <v>9</v>
      </c>
      <c r="I1941" s="373">
        <v>4.5</v>
      </c>
      <c r="J1941" s="373">
        <v>9.5</v>
      </c>
      <c r="K1941" s="373">
        <v>3.4</v>
      </c>
      <c r="L1941" s="368" t="s">
        <v>354</v>
      </c>
      <c r="M1941" s="368"/>
      <c r="N1941" s="368" t="s">
        <v>1775</v>
      </c>
      <c r="O1941" s="454"/>
    </row>
    <row r="1942" spans="1:15" s="217" customFormat="1" ht="12" customHeight="1" x14ac:dyDescent="0.2">
      <c r="A1942" s="368" t="str">
        <f>IF(OR(E1942="00",E1942=""),"",IF(OR(C1942="3011.10",C1942="3012.10",C1942="3013.10"),"05",IF(OR(C1942="3008.10",C1942="3008.11"),"00",IF(C1942="3003.10","07",IF(OR(G1942="DBFH",G1942="DBFH - BG"),"10",IF(G1942="Hochschule Dual","25",IF(ISERROR(FIND("BGJ",F1942)),IF(B1942&gt;=99500,VLOOKUP(B1942,Maske!$I$23:$J$79,2,FALSE),VLOOKUP($E1942,Maske!$I$19:$J$23,2,FALSE)),"06")))))))</f>
        <v>00</v>
      </c>
      <c r="B1942" s="369">
        <v>67201</v>
      </c>
      <c r="C1942" s="370" t="s">
        <v>187</v>
      </c>
      <c r="D1942" s="371" t="str">
        <f t="shared" si="61"/>
        <v>0123</v>
      </c>
      <c r="E1942" s="371" t="str">
        <f t="shared" si="62"/>
        <v>12</v>
      </c>
      <c r="F1942" s="372" t="s">
        <v>936</v>
      </c>
      <c r="G1942" s="368" t="s">
        <v>1951</v>
      </c>
      <c r="H1942" s="373">
        <v>3.2</v>
      </c>
      <c r="I1942" s="373">
        <v>1.6</v>
      </c>
      <c r="J1942" s="373">
        <v>3.2</v>
      </c>
      <c r="K1942" s="373">
        <v>1.1000000000000001</v>
      </c>
      <c r="L1942" s="368" t="s">
        <v>354</v>
      </c>
      <c r="M1942" s="368"/>
      <c r="N1942" s="368" t="s">
        <v>1776</v>
      </c>
      <c r="O1942" s="459"/>
    </row>
    <row r="1943" spans="1:15" s="217" customFormat="1" ht="12" customHeight="1" x14ac:dyDescent="0.2">
      <c r="A1943" s="55" t="str">
        <f>IF(OR(E1943="00",E1943=""),"",IF(OR(C1943="3011.10",C1943="3012.10",C1943="3013.10"),"05",IF(OR(C1943="3008.10",C1943="3008.11"),"00",IF(C1943="3003.10","07",IF(OR(G1943="DBFH",G1943="DBFH - BG"),"10",IF(G1943="Hochschule Dual","25",IF(ISERROR(FIND("BGJ",F1943)),IF(B1943&gt;=99500,VLOOKUP(B1943,Maske!$I$23:$J$79,2,FALSE),VLOOKUP($E1943,Maske!$I$19:$J$23,2,FALSE)),"06")))))))</f>
        <v>00</v>
      </c>
      <c r="B1943" s="35">
        <v>68512</v>
      </c>
      <c r="C1943" s="52" t="s">
        <v>1128</v>
      </c>
      <c r="D1943" s="53" t="str">
        <f t="shared" si="61"/>
        <v>0123</v>
      </c>
      <c r="E1943" s="53" t="str">
        <f t="shared" si="62"/>
        <v>10</v>
      </c>
      <c r="F1943" s="54" t="s">
        <v>2258</v>
      </c>
      <c r="G1943" s="55" t="s">
        <v>1951</v>
      </c>
      <c r="H1943" s="179">
        <v>15</v>
      </c>
      <c r="I1943" s="179">
        <v>5.5</v>
      </c>
      <c r="J1943" s="179">
        <v>13.7</v>
      </c>
      <c r="K1943" s="55">
        <v>4.5</v>
      </c>
      <c r="L1943" s="55" t="s">
        <v>354</v>
      </c>
      <c r="M1943" s="55"/>
      <c r="N1943" s="55" t="s">
        <v>1774</v>
      </c>
      <c r="O1943" s="459"/>
    </row>
    <row r="1944" spans="1:15" s="217" customFormat="1" ht="12" customHeight="1" x14ac:dyDescent="0.2">
      <c r="A1944" s="55" t="str">
        <f>IF(OR(E1944="00",E1944=""),"",IF(OR(C1944="3011.10",C1944="3012.10",C1944="3013.10"),"05",IF(OR(C1944="3008.10",C1944="3008.11"),"00",IF(C1944="3003.10","07",IF(OR(G1944="DBFH",G1944="DBFH - BG"),"10",IF(G1944="Hochschule Dual","25",IF(ISERROR(FIND("BGJ",F1944)),IF(B1944&gt;=99500,VLOOKUP(B1944,Maske!$I$23:$J$79,2,FALSE),VLOOKUP($E1944,Maske!$I$19:$J$23,2,FALSE)),"06")))))))</f>
        <v>00</v>
      </c>
      <c r="B1944" s="35">
        <v>68512</v>
      </c>
      <c r="C1944" s="52" t="s">
        <v>1473</v>
      </c>
      <c r="D1944" s="53" t="str">
        <f t="shared" si="61"/>
        <v>0123</v>
      </c>
      <c r="E1944" s="53" t="str">
        <f t="shared" si="62"/>
        <v>11</v>
      </c>
      <c r="F1944" s="54" t="s">
        <v>2258</v>
      </c>
      <c r="G1944" s="55" t="s">
        <v>1951</v>
      </c>
      <c r="H1944" s="179">
        <v>9</v>
      </c>
      <c r="I1944" s="179">
        <v>4.5</v>
      </c>
      <c r="J1944" s="179">
        <v>13.7</v>
      </c>
      <c r="K1944" s="179">
        <v>4.9000000000000004</v>
      </c>
      <c r="L1944" s="55" t="s">
        <v>354</v>
      </c>
      <c r="M1944" s="55"/>
      <c r="N1944" s="55" t="s">
        <v>1774</v>
      </c>
      <c r="O1944" s="459"/>
    </row>
    <row r="1945" spans="1:15" s="217" customFormat="1" ht="12" customHeight="1" x14ac:dyDescent="0.2">
      <c r="A1945" s="55" t="str">
        <f>IF(OR(E1945="00",E1945=""),"",IF(OR(C1945="3011.10",C1945="3012.10",C1945="3013.10"),"05",IF(OR(C1945="3008.10",C1945="3008.11"),"00",IF(C1945="3003.10","07",IF(OR(G1945="DBFH",G1945="DBFH - BG"),"10",IF(G1945="Hochschule Dual","25",IF(ISERROR(FIND("BGJ",F1945)),IF(B1945&gt;=99500,VLOOKUP(B1945,Maske!$I$23:$J$79,2,FALSE),VLOOKUP($E1945,Maske!$I$19:$J$23,2,FALSE)),"06")))))))</f>
        <v>00</v>
      </c>
      <c r="B1945" s="35">
        <v>68512</v>
      </c>
      <c r="C1945" s="52" t="s">
        <v>186</v>
      </c>
      <c r="D1945" s="53" t="str">
        <f t="shared" si="61"/>
        <v>0123</v>
      </c>
      <c r="E1945" s="53" t="str">
        <f t="shared" si="62"/>
        <v>12</v>
      </c>
      <c r="F1945" s="54" t="s">
        <v>2258</v>
      </c>
      <c r="G1945" s="55" t="s">
        <v>1951</v>
      </c>
      <c r="H1945" s="179">
        <v>9</v>
      </c>
      <c r="I1945" s="179">
        <v>4.5</v>
      </c>
      <c r="J1945" s="179">
        <v>9.5</v>
      </c>
      <c r="K1945" s="179">
        <v>3.4</v>
      </c>
      <c r="L1945" s="55" t="s">
        <v>354</v>
      </c>
      <c r="M1945" s="55"/>
      <c r="N1945" s="55" t="s">
        <v>1775</v>
      </c>
      <c r="O1945" s="459"/>
    </row>
    <row r="1946" spans="1:15" s="217" customFormat="1" ht="12" customHeight="1" x14ac:dyDescent="0.2">
      <c r="A1946" s="55" t="str">
        <f>IF(OR(E1946="00",E1946=""),"",IF(OR(C1946="3011.10",C1946="3012.10",C1946="3013.10"),"05",IF(OR(C1946="3008.10",C1946="3008.11"),"00",IF(C1946="3003.10","07",IF(OR(G1946="DBFH",G1946="DBFH - BG"),"10",IF(G1946="Hochschule Dual","25",IF(ISERROR(FIND("BGJ",F1946)),IF(B1946&gt;=99500,VLOOKUP(B1946,Maske!$I$23:$J$79,2,FALSE),VLOOKUP($E1946,Maske!$I$19:$J$23,2,FALSE)),"06")))))))</f>
        <v>00</v>
      </c>
      <c r="B1946" s="35">
        <v>68512</v>
      </c>
      <c r="C1946" s="52" t="s">
        <v>187</v>
      </c>
      <c r="D1946" s="53" t="str">
        <f t="shared" si="61"/>
        <v>0123</v>
      </c>
      <c r="E1946" s="53" t="str">
        <f t="shared" si="62"/>
        <v>12</v>
      </c>
      <c r="F1946" s="54" t="s">
        <v>2258</v>
      </c>
      <c r="G1946" s="55" t="s">
        <v>1951</v>
      </c>
      <c r="H1946" s="179">
        <v>3.2</v>
      </c>
      <c r="I1946" s="179">
        <v>1.6</v>
      </c>
      <c r="J1946" s="179">
        <v>3.2</v>
      </c>
      <c r="K1946" s="179">
        <v>1.1000000000000001</v>
      </c>
      <c r="L1946" s="55" t="s">
        <v>354</v>
      </c>
      <c r="M1946" s="55"/>
      <c r="N1946" s="55" t="s">
        <v>1776</v>
      </c>
      <c r="O1946" s="454"/>
    </row>
    <row r="1947" spans="1:15" ht="12" customHeight="1" x14ac:dyDescent="0.2">
      <c r="A1947" s="368" t="str">
        <f>IF(OR(E1947="00",E1947=""),"",IF(OR(C1947="3011.10",C1947="3012.10",C1947="3013.10"),"05",IF(OR(C1947="3008.10",C1947="3008.11"),"00",IF(C1947="3003.10","07",IF(OR(G1947="DBFH",G1947="DBFH - BG"),"10",IF(G1947="Hochschule Dual","25",IF(ISERROR(FIND("BGJ",F1947)),IF(B1947&gt;=99500,VLOOKUP(B1947,Maske!$I$23:$J$79,2,FALSE),VLOOKUP($E1947,Maske!$I$19:$J$23,2,FALSE)),"06")))))))</f>
        <v>00</v>
      </c>
      <c r="B1947" s="369">
        <v>66001</v>
      </c>
      <c r="C1947" s="370" t="s">
        <v>1128</v>
      </c>
      <c r="D1947" s="371" t="str">
        <f t="shared" si="61"/>
        <v>0123</v>
      </c>
      <c r="E1947" s="371" t="str">
        <f t="shared" si="62"/>
        <v>10</v>
      </c>
      <c r="F1947" s="372" t="s">
        <v>937</v>
      </c>
      <c r="G1947" s="368" t="s">
        <v>1951</v>
      </c>
      <c r="H1947" s="373">
        <v>15</v>
      </c>
      <c r="I1947" s="373">
        <v>5.5</v>
      </c>
      <c r="J1947" s="373">
        <v>13.7</v>
      </c>
      <c r="K1947" s="373">
        <v>4.5</v>
      </c>
      <c r="L1947" s="368" t="s">
        <v>354</v>
      </c>
      <c r="M1947" s="368"/>
      <c r="N1947" s="368" t="s">
        <v>1774</v>
      </c>
      <c r="O1947" s="454"/>
    </row>
    <row r="1948" spans="1:15" ht="12" customHeight="1" x14ac:dyDescent="0.2">
      <c r="A1948" s="368" t="str">
        <f>IF(OR(E1948="00",E1948=""),"",IF(OR(C1948="3011.10",C1948="3012.10",C1948="3013.10"),"05",IF(OR(C1948="3008.10",C1948="3008.11"),"00",IF(C1948="3003.10","07",IF(OR(G1948="DBFH",G1948="DBFH - BG"),"10",IF(G1948="Hochschule Dual","25",IF(ISERROR(FIND("BGJ",F1948)),IF(B1948&gt;=99500,VLOOKUP(B1948,Maske!$I$23:$J$79,2,FALSE),VLOOKUP($E1948,Maske!$I$19:$J$23,2,FALSE)),"06")))))))</f>
        <v>00</v>
      </c>
      <c r="B1948" s="369">
        <v>66001</v>
      </c>
      <c r="C1948" s="370" t="s">
        <v>1473</v>
      </c>
      <c r="D1948" s="371" t="str">
        <f t="shared" si="61"/>
        <v>0123</v>
      </c>
      <c r="E1948" s="371" t="str">
        <f t="shared" si="62"/>
        <v>11</v>
      </c>
      <c r="F1948" s="372" t="s">
        <v>937</v>
      </c>
      <c r="G1948" s="368" t="s">
        <v>1951</v>
      </c>
      <c r="H1948" s="373">
        <v>9</v>
      </c>
      <c r="I1948" s="373">
        <v>4.5</v>
      </c>
      <c r="J1948" s="373">
        <v>13.7</v>
      </c>
      <c r="K1948" s="373">
        <v>4.9000000000000004</v>
      </c>
      <c r="L1948" s="368" t="s">
        <v>354</v>
      </c>
      <c r="M1948" s="368"/>
      <c r="N1948" s="368" t="s">
        <v>1774</v>
      </c>
      <c r="O1948" s="454"/>
    </row>
    <row r="1949" spans="1:15" s="217" customFormat="1" ht="12" customHeight="1" x14ac:dyDescent="0.2">
      <c r="A1949" s="368" t="str">
        <f>IF(OR(E1949="00",E1949=""),"",IF(OR(C1949="3011.10",C1949="3012.10",C1949="3013.10"),"05",IF(OR(C1949="3008.10",C1949="3008.11"),"00",IF(C1949="3003.10","07",IF(OR(G1949="DBFH",G1949="DBFH - BG"),"10",IF(G1949="Hochschule Dual","25",IF(ISERROR(FIND("BGJ",F1949)),IF(B1949&gt;=99500,VLOOKUP(B1949,Maske!$I$23:$J$79,2,FALSE),VLOOKUP($E1949,Maske!$I$19:$J$23,2,FALSE)),"06")))))))</f>
        <v>00</v>
      </c>
      <c r="B1949" s="369">
        <v>67461</v>
      </c>
      <c r="C1949" s="370" t="s">
        <v>686</v>
      </c>
      <c r="D1949" s="371" t="str">
        <f t="shared" si="61"/>
        <v>0124</v>
      </c>
      <c r="E1949" s="371" t="str">
        <f t="shared" si="62"/>
        <v>11</v>
      </c>
      <c r="F1949" s="372" t="s">
        <v>685</v>
      </c>
      <c r="G1949" s="373"/>
      <c r="H1949" s="373"/>
      <c r="I1949" s="368"/>
      <c r="J1949" s="373">
        <v>12.7</v>
      </c>
      <c r="K1949" s="373">
        <v>3.6</v>
      </c>
      <c r="L1949" s="368" t="s">
        <v>354</v>
      </c>
      <c r="M1949" s="368" t="s">
        <v>773</v>
      </c>
      <c r="N1949" s="368"/>
      <c r="O1949" s="454"/>
    </row>
    <row r="1950" spans="1:15" s="217" customFormat="1" ht="12" customHeight="1" x14ac:dyDescent="0.2">
      <c r="A1950" s="368" t="str">
        <f>IF(OR(E1950="00",E1950=""),"",IF(OR(C1950="3011.10",C1950="3012.10",C1950="3013.10"),"05",IF(OR(C1950="3008.10",C1950="3008.11"),"00",IF(C1950="3003.10","07",IF(OR(G1950="DBFH",G1950="DBFH - BG"),"10",IF(G1950="Hochschule Dual","25",IF(ISERROR(FIND("BGJ",F1950)),IF(B1950&gt;=99500,VLOOKUP(B1950,Maske!$I$23:$J$79,2,FALSE),VLOOKUP($E1950,Maske!$I$19:$J$23,2,FALSE)),"06")))))))</f>
        <v>00</v>
      </c>
      <c r="B1950" s="369">
        <v>68401</v>
      </c>
      <c r="C1950" s="370" t="s">
        <v>1573</v>
      </c>
      <c r="D1950" s="371" t="str">
        <f t="shared" si="61"/>
        <v>0125</v>
      </c>
      <c r="E1950" s="371" t="str">
        <f t="shared" si="62"/>
        <v>11</v>
      </c>
      <c r="F1950" s="372" t="s">
        <v>1300</v>
      </c>
      <c r="G1950" s="373"/>
      <c r="H1950" s="373">
        <v>9</v>
      </c>
      <c r="I1950" s="373">
        <v>2.5</v>
      </c>
      <c r="J1950" s="373">
        <v>13.7</v>
      </c>
      <c r="K1950" s="373">
        <v>3.2</v>
      </c>
      <c r="L1950" s="368" t="s">
        <v>354</v>
      </c>
      <c r="M1950" s="368"/>
      <c r="N1950" s="368"/>
      <c r="O1950" s="454"/>
    </row>
    <row r="1951" spans="1:15" ht="12" customHeight="1" x14ac:dyDescent="0.2">
      <c r="A1951" s="368" t="str">
        <f>IF(OR(E1951="00",E1951=""),"",IF(OR(C1951="3011.10",C1951="3012.10",C1951="3013.10"),"05",IF(OR(C1951="3008.10",C1951="3008.11"),"00",IF(C1951="3003.10","07",IF(OR(G1951="DBFH",G1951="DBFH - BG"),"10",IF(G1951="Hochschule Dual","25",IF(ISERROR(FIND("BGJ",F1951)),IF(B1951&gt;=99500,VLOOKUP(B1951,Maske!$I$23:$J$79,2,FALSE),VLOOKUP($E1951,Maske!$I$19:$J$23,2,FALSE)),"06")))))))</f>
        <v>00</v>
      </c>
      <c r="B1951" s="369">
        <v>68401</v>
      </c>
      <c r="C1951" s="370" t="s">
        <v>1574</v>
      </c>
      <c r="D1951" s="371" t="str">
        <f t="shared" si="61"/>
        <v>0125</v>
      </c>
      <c r="E1951" s="371" t="str">
        <f t="shared" si="62"/>
        <v>12</v>
      </c>
      <c r="F1951" s="372" t="s">
        <v>1300</v>
      </c>
      <c r="G1951" s="373"/>
      <c r="H1951" s="373">
        <v>9</v>
      </c>
      <c r="I1951" s="373">
        <v>2.5</v>
      </c>
      <c r="J1951" s="373">
        <v>9.5</v>
      </c>
      <c r="K1951" s="373">
        <v>2.7</v>
      </c>
      <c r="L1951" s="368" t="s">
        <v>354</v>
      </c>
      <c r="M1951" s="368"/>
      <c r="O1951" s="454"/>
    </row>
    <row r="1952" spans="1:15" ht="12" customHeight="1" x14ac:dyDescent="0.2">
      <c r="A1952" s="368" t="str">
        <f>IF(OR(E1952="00",E1952=""),"",IF(OR(C1952="3011.10",C1952="3012.10",C1952="3013.10"),"05",IF(OR(C1952="3008.10",C1952="3008.11"),"00",IF(C1952="3003.10","07",IF(OR(G1952="DBFH",G1952="DBFH - BG"),"10",IF(G1952="Hochschule Dual","25",IF(ISERROR(FIND("BGJ",F1952)),IF(B1952&gt;=99500,VLOOKUP(B1952,Maske!$I$23:$J$79,2,FALSE),VLOOKUP($E1952,Maske!$I$19:$J$23,2,FALSE)),"06")))))))</f>
        <v>00</v>
      </c>
      <c r="B1952" s="369">
        <v>68401</v>
      </c>
      <c r="C1952" s="370" t="s">
        <v>1575</v>
      </c>
      <c r="D1952" s="371" t="str">
        <f t="shared" si="61"/>
        <v>0125</v>
      </c>
      <c r="E1952" s="371" t="str">
        <f t="shared" si="62"/>
        <v>12</v>
      </c>
      <c r="F1952" s="372" t="s">
        <v>1300</v>
      </c>
      <c r="G1952" s="373"/>
      <c r="H1952" s="373">
        <v>3.2</v>
      </c>
      <c r="I1952" s="368">
        <v>1.1000000000000001</v>
      </c>
      <c r="J1952" s="373">
        <v>3.2</v>
      </c>
      <c r="K1952" s="368">
        <v>1.1000000000000001</v>
      </c>
      <c r="L1952" s="368" t="s">
        <v>354</v>
      </c>
      <c r="M1952" s="368"/>
      <c r="N1952" s="368" t="s">
        <v>67</v>
      </c>
      <c r="O1952" s="454"/>
    </row>
    <row r="1953" spans="1:15" ht="12" customHeight="1" x14ac:dyDescent="0.2">
      <c r="A1953" s="368" t="str">
        <f>IF(OR(E1953="00",E1953=""),"",IF(OR(C1953="3011.10",C1953="3012.10",C1953="3013.10"),"05",IF(OR(C1953="3008.10",C1953="3008.11"),"00",IF(C1953="3003.10","07",IF(OR(G1953="DBFH",G1953="DBFH - BG"),"10",IF(G1953="Hochschule Dual","25",IF(ISERROR(FIND("BGJ",F1953)),IF(B1953&gt;=99500,VLOOKUP(B1953,Maske!$I$23:$J$79,2,FALSE),VLOOKUP($E1953,Maske!$I$19:$J$23,2,FALSE)),"06")))))))</f>
        <v>00</v>
      </c>
      <c r="B1953" s="369">
        <v>67201</v>
      </c>
      <c r="C1953" s="370" t="s">
        <v>1972</v>
      </c>
      <c r="D1953" s="371" t="str">
        <f t="shared" si="61"/>
        <v>0126</v>
      </c>
      <c r="E1953" s="371" t="str">
        <f t="shared" si="62"/>
        <v>10</v>
      </c>
      <c r="F1953" s="372" t="s">
        <v>936</v>
      </c>
      <c r="G1953" s="373" t="s">
        <v>1951</v>
      </c>
      <c r="H1953" s="373">
        <v>15</v>
      </c>
      <c r="I1953" s="373">
        <v>8</v>
      </c>
      <c r="J1953" s="373">
        <v>13.7</v>
      </c>
      <c r="K1953" s="373">
        <v>6.4</v>
      </c>
      <c r="L1953" s="368" t="s">
        <v>354</v>
      </c>
      <c r="M1953" s="368"/>
      <c r="N1953" s="368" t="s">
        <v>1975</v>
      </c>
      <c r="O1953" s="454"/>
    </row>
    <row r="1954" spans="1:15" s="468" customFormat="1" ht="12" customHeight="1" x14ac:dyDescent="0.2">
      <c r="A1954" s="368" t="str">
        <f>IF(OR(E1954="00",E1954=""),"",IF(OR(C1954="3011.10",C1954="3012.10",C1954="3013.10"),"05",IF(OR(C1954="3008.10",C1954="3008.11"),"00",IF(C1954="3003.10","07",IF(OR(G1954="DBFH",G1954="DBFH - BG"),"10",IF(G1954="Hochschule Dual","25",IF(ISERROR(FIND("BGJ",F1954)),IF(B1954&gt;=99500,VLOOKUP(B1954,Maske!$I$23:$J$79,2,FALSE),VLOOKUP($E1954,Maske!$I$19:$J$23,2,FALSE)),"06")))))))</f>
        <v>00</v>
      </c>
      <c r="B1954" s="369">
        <v>67201</v>
      </c>
      <c r="C1954" s="370" t="s">
        <v>1973</v>
      </c>
      <c r="D1954" s="371" t="str">
        <f t="shared" si="61"/>
        <v>0126</v>
      </c>
      <c r="E1954" s="371" t="str">
        <f t="shared" si="62"/>
        <v>11</v>
      </c>
      <c r="F1954" s="372" t="s">
        <v>936</v>
      </c>
      <c r="G1954" s="373" t="s">
        <v>1951</v>
      </c>
      <c r="H1954" s="373">
        <v>9</v>
      </c>
      <c r="I1954" s="373">
        <v>6</v>
      </c>
      <c r="J1954" s="373">
        <v>13.7</v>
      </c>
      <c r="K1954" s="373">
        <v>7</v>
      </c>
      <c r="L1954" s="368" t="s">
        <v>354</v>
      </c>
      <c r="M1954" s="368"/>
      <c r="N1954" s="368" t="s">
        <v>1975</v>
      </c>
      <c r="O1954" s="467"/>
    </row>
    <row r="1955" spans="1:15" s="217" customFormat="1" ht="12" customHeight="1" x14ac:dyDescent="0.2">
      <c r="A1955" s="368" t="str">
        <f>IF(OR(E1955="00",E1955=""),"",IF(OR(C1955="3011.10",C1955="3012.10",C1955="3013.10"),"05",IF(OR(C1955="3008.10",C1955="3008.11"),"00",IF(C1955="3003.10","07",IF(OR(G1955="DBFH",G1955="DBFH - BG"),"10",IF(G1955="Hochschule Dual","25",IF(ISERROR(FIND("BGJ",F1955)),IF(B1955&gt;=99500,VLOOKUP(B1955,Maske!$I$23:$J$79,2,FALSE),VLOOKUP($E1955,Maske!$I$19:$J$23,2,FALSE)),"06")))))))</f>
        <v>00</v>
      </c>
      <c r="B1955" s="369">
        <v>67201</v>
      </c>
      <c r="C1955" s="370" t="s">
        <v>1974</v>
      </c>
      <c r="D1955" s="371" t="str">
        <f t="shared" si="61"/>
        <v>0126</v>
      </c>
      <c r="E1955" s="371" t="str">
        <f t="shared" si="62"/>
        <v>12</v>
      </c>
      <c r="F1955" s="372" t="s">
        <v>936</v>
      </c>
      <c r="G1955" s="373" t="s">
        <v>1951</v>
      </c>
      <c r="H1955" s="373">
        <v>9</v>
      </c>
      <c r="I1955" s="373">
        <v>6</v>
      </c>
      <c r="J1955" s="373">
        <v>9.5</v>
      </c>
      <c r="K1955" s="373">
        <v>5</v>
      </c>
      <c r="L1955" s="368" t="s">
        <v>354</v>
      </c>
      <c r="M1955" s="368"/>
      <c r="N1955" s="368" t="s">
        <v>2267</v>
      </c>
      <c r="O1955" s="454"/>
    </row>
    <row r="1956" spans="1:15" s="217" customFormat="1" ht="12" customHeight="1" x14ac:dyDescent="0.2">
      <c r="A1956" s="368" t="str">
        <f>IF(OR(E1956="00",E1956=""),"",IF(OR(C1956="3011.10",C1956="3012.10",C1956="3013.10"),"05",IF(OR(C1956="3008.10",C1956="3008.11"),"00",IF(C1956="3003.10","07",IF(OR(G1956="DBFH",G1956="DBFH - BG"),"10",IF(G1956="Hochschule Dual","25",IF(ISERROR(FIND("BGJ",F1956)),IF(B1956&gt;=99500,VLOOKUP(B1956,Maske!$I$23:$J$79,2,FALSE),VLOOKUP($E1956,Maske!$I$19:$J$23,2,FALSE)),"06")))))))</f>
        <v>00</v>
      </c>
      <c r="B1956" s="369">
        <v>66001</v>
      </c>
      <c r="C1956" s="370" t="s">
        <v>1972</v>
      </c>
      <c r="D1956" s="371" t="str">
        <f t="shared" si="61"/>
        <v>0126</v>
      </c>
      <c r="E1956" s="371" t="str">
        <f t="shared" si="62"/>
        <v>10</v>
      </c>
      <c r="F1956" s="372" t="s">
        <v>937</v>
      </c>
      <c r="G1956" s="373" t="s">
        <v>1951</v>
      </c>
      <c r="H1956" s="373">
        <v>15</v>
      </c>
      <c r="I1956" s="373">
        <v>8</v>
      </c>
      <c r="J1956" s="373">
        <v>13.7</v>
      </c>
      <c r="K1956" s="373">
        <v>6.4</v>
      </c>
      <c r="L1956" s="368" t="s">
        <v>354</v>
      </c>
      <c r="M1956" s="368"/>
      <c r="N1956" s="368" t="s">
        <v>1975</v>
      </c>
      <c r="O1956" s="454"/>
    </row>
    <row r="1957" spans="1:15" ht="12" customHeight="1" x14ac:dyDescent="0.2">
      <c r="A1957" s="368" t="str">
        <f>IF(OR(E1957="00",E1957=""),"",IF(OR(C1957="3011.10",C1957="3012.10",C1957="3013.10"),"05",IF(OR(C1957="3008.10",C1957="3008.11"),"00",IF(C1957="3003.10","07",IF(OR(G1957="DBFH",G1957="DBFH - BG"),"10",IF(G1957="Hochschule Dual","25",IF(ISERROR(FIND("BGJ",F1957)),IF(B1957&gt;=99500,VLOOKUP(B1957,Maske!$I$23:$J$79,2,FALSE),VLOOKUP($E1957,Maske!$I$19:$J$23,2,FALSE)),"06")))))))</f>
        <v>00</v>
      </c>
      <c r="B1957" s="369">
        <v>66001</v>
      </c>
      <c r="C1957" s="370" t="s">
        <v>1973</v>
      </c>
      <c r="D1957" s="371" t="str">
        <f t="shared" si="61"/>
        <v>0126</v>
      </c>
      <c r="E1957" s="371" t="str">
        <f t="shared" si="62"/>
        <v>11</v>
      </c>
      <c r="F1957" s="372" t="s">
        <v>937</v>
      </c>
      <c r="G1957" s="373" t="s">
        <v>1951</v>
      </c>
      <c r="H1957" s="373">
        <v>9</v>
      </c>
      <c r="I1957" s="373">
        <v>6</v>
      </c>
      <c r="J1957" s="373">
        <v>13.7</v>
      </c>
      <c r="K1957" s="373">
        <v>7</v>
      </c>
      <c r="L1957" s="368" t="s">
        <v>354</v>
      </c>
      <c r="M1957" s="368"/>
      <c r="N1957" s="368" t="s">
        <v>1975</v>
      </c>
      <c r="O1957" s="454"/>
    </row>
    <row r="1958" spans="1:15" ht="12" customHeight="1" x14ac:dyDescent="0.2">
      <c r="A1958" s="368" t="str">
        <f>IF(OR(E1958="00",E1958=""),"",IF(OR(C1958="3011.10",C1958="3012.10",C1958="3013.10"),"05",IF(OR(C1958="3008.10",C1958="3008.11"),"00",IF(C1958="3003.10","07",IF(OR(G1958="DBFH",G1958="DBFH - BG"),"10",IF(G1958="Hochschule Dual","25",IF(ISERROR(FIND("BGJ",F1958)),IF(B1958&gt;=99500,VLOOKUP(B1958,Maske!$I$23:$J$79,2,FALSE),VLOOKUP($E1958,Maske!$I$19:$J$23,2,FALSE)),"06")))))))</f>
        <v>00</v>
      </c>
      <c r="B1958" s="369">
        <v>78702</v>
      </c>
      <c r="C1958" s="370" t="s">
        <v>941</v>
      </c>
      <c r="D1958" s="371" t="str">
        <f t="shared" si="61"/>
        <v>0127</v>
      </c>
      <c r="E1958" s="371" t="str">
        <f t="shared" si="62"/>
        <v>10</v>
      </c>
      <c r="F1958" s="372" t="s">
        <v>942</v>
      </c>
      <c r="G1958" s="373"/>
      <c r="H1958" s="373"/>
      <c r="I1958" s="373"/>
      <c r="J1958" s="373">
        <v>13.7</v>
      </c>
      <c r="K1958" s="368">
        <v>1.4</v>
      </c>
      <c r="L1958" s="368" t="s">
        <v>354</v>
      </c>
      <c r="M1958" s="368"/>
      <c r="O1958" s="454"/>
    </row>
    <row r="1959" spans="1:15" s="217" customFormat="1" ht="12" customHeight="1" x14ac:dyDescent="0.2">
      <c r="A1959" s="368" t="str">
        <f>IF(OR(E1959="00",E1959=""),"",IF(OR(C1959="3011.10",C1959="3012.10",C1959="3013.10"),"05",IF(OR(C1959="3008.10",C1959="3008.11"),"00",IF(C1959="3003.10","07",IF(OR(G1959="DBFH",G1959="DBFH - BG"),"10",IF(G1959="Hochschule Dual","25",IF(ISERROR(FIND("BGJ",F1959)),IF(B1959&gt;=99500,VLOOKUP(B1959,Maske!$I$23:$J$79,2,FALSE),VLOOKUP($E1959,Maske!$I$19:$J$23,2,FALSE)),"06")))))))</f>
        <v>00</v>
      </c>
      <c r="B1959" s="369">
        <v>78702</v>
      </c>
      <c r="C1959" s="370" t="s">
        <v>985</v>
      </c>
      <c r="D1959" s="371" t="str">
        <f t="shared" si="61"/>
        <v>0127</v>
      </c>
      <c r="E1959" s="371" t="str">
        <f t="shared" si="62"/>
        <v>11</v>
      </c>
      <c r="F1959" s="372" t="s">
        <v>942</v>
      </c>
      <c r="G1959" s="373"/>
      <c r="H1959" s="373"/>
      <c r="I1959" s="368"/>
      <c r="J1959" s="373">
        <v>13.7</v>
      </c>
      <c r="K1959" s="368">
        <v>1.9</v>
      </c>
      <c r="L1959" s="368" t="s">
        <v>354</v>
      </c>
      <c r="M1959" s="368"/>
      <c r="N1959" s="368"/>
      <c r="O1959" s="459"/>
    </row>
    <row r="1960" spans="1:15" s="217" customFormat="1" ht="12" customHeight="1" x14ac:dyDescent="0.2">
      <c r="A1960" s="368" t="str">
        <f>IF(OR(E1960="00",E1960=""),"",IF(OR(C1960="3011.10",C1960="3012.10",C1960="3013.10"),"05",IF(OR(C1960="3008.10",C1960="3008.11"),"00",IF(C1960="3003.10","07",IF(OR(G1960="DBFH",G1960="DBFH - BG"),"10",IF(G1960="Hochschule Dual","25",IF(ISERROR(FIND("BGJ",F1960)),IF(B1960&gt;=99500,VLOOKUP(B1960,Maske!$I$23:$J$79,2,FALSE),VLOOKUP($E1960,Maske!$I$19:$J$23,2,FALSE)),"06")))))))</f>
        <v>00</v>
      </c>
      <c r="B1960" s="369">
        <v>78702</v>
      </c>
      <c r="C1960" s="370" t="s">
        <v>450</v>
      </c>
      <c r="D1960" s="371" t="str">
        <f t="shared" si="61"/>
        <v>0127</v>
      </c>
      <c r="E1960" s="371" t="str">
        <f t="shared" si="62"/>
        <v>12</v>
      </c>
      <c r="F1960" s="372" t="s">
        <v>942</v>
      </c>
      <c r="G1960" s="373"/>
      <c r="H1960" s="373"/>
      <c r="I1960" s="368"/>
      <c r="J1960" s="373">
        <v>11.6</v>
      </c>
      <c r="K1960" s="368">
        <v>1.3</v>
      </c>
      <c r="L1960" s="368" t="s">
        <v>354</v>
      </c>
      <c r="M1960" s="368"/>
      <c r="N1960" s="368"/>
      <c r="O1960" s="459"/>
    </row>
    <row r="1961" spans="1:15" s="217" customFormat="1" ht="12" customHeight="1" x14ac:dyDescent="0.2">
      <c r="A1961" s="368" t="str">
        <f>IF(OR(E1961="00",E1961=""),"",IF(OR(C1961="3011.10",C1961="3012.10",C1961="3013.10"),"05",IF(OR(C1961="3008.10",C1961="3008.11"),"00",IF(C1961="3003.10","07",IF(OR(G1961="DBFH",G1961="DBFH - BG"),"10",IF(G1961="Hochschule Dual","25",IF(ISERROR(FIND("BGJ",F1961)),IF(B1961&gt;=99500,VLOOKUP(B1961,Maske!$I$23:$J$79,2,FALSE),VLOOKUP($E1961,Maske!$I$19:$J$23,2,FALSE)),"06")))))))</f>
        <v>00</v>
      </c>
      <c r="B1961" s="369">
        <v>78702</v>
      </c>
      <c r="C1961" s="370" t="s">
        <v>166</v>
      </c>
      <c r="D1961" s="371" t="str">
        <f t="shared" si="61"/>
        <v>0127</v>
      </c>
      <c r="E1961" s="371" t="str">
        <f t="shared" si="62"/>
        <v>12</v>
      </c>
      <c r="F1961" s="372" t="s">
        <v>942</v>
      </c>
      <c r="G1961" s="373"/>
      <c r="H1961" s="373"/>
      <c r="I1961" s="368"/>
      <c r="J1961" s="373">
        <v>3.2</v>
      </c>
      <c r="K1961" s="368">
        <v>0.1</v>
      </c>
      <c r="L1961" s="368" t="s">
        <v>354</v>
      </c>
      <c r="M1961" s="368"/>
      <c r="N1961" s="368" t="s">
        <v>67</v>
      </c>
      <c r="O1961" s="459"/>
    </row>
    <row r="1962" spans="1:15" s="217" customFormat="1" ht="12" customHeight="1" x14ac:dyDescent="0.2">
      <c r="A1962" s="368" t="str">
        <f>IF(OR(E1962="00",E1962=""),"",IF(OR(C1962="3011.10",C1962="3012.10",C1962="3013.10"),"05",IF(OR(C1962="3008.10",C1962="3008.11"),"00",IF(C1962="3003.10","07",IF(OR(G1962="DBFH",G1962="DBFH - BG"),"10",IF(G1962="Hochschule Dual","25",IF(ISERROR(FIND("BGJ",F1962)),IF(B1962&gt;=99500,VLOOKUP(B1962,Maske!$I$23:$J$79,2,FALSE),VLOOKUP($E1962,Maske!$I$19:$J$23,2,FALSE)),"06")))))))</f>
        <v>00</v>
      </c>
      <c r="B1962" s="369">
        <v>70452</v>
      </c>
      <c r="C1962" s="370" t="s">
        <v>943</v>
      </c>
      <c r="D1962" s="371" t="str">
        <f t="shared" si="61"/>
        <v>0128</v>
      </c>
      <c r="E1962" s="371" t="str">
        <f t="shared" si="62"/>
        <v>10</v>
      </c>
      <c r="F1962" s="372" t="s">
        <v>684</v>
      </c>
      <c r="G1962" s="373"/>
      <c r="H1962" s="373">
        <v>15</v>
      </c>
      <c r="I1962" s="373">
        <v>1.5</v>
      </c>
      <c r="J1962" s="373">
        <v>13.7</v>
      </c>
      <c r="K1962" s="368">
        <v>1.3</v>
      </c>
      <c r="L1962" s="368" t="s">
        <v>354</v>
      </c>
      <c r="M1962" s="368" t="s">
        <v>944</v>
      </c>
      <c r="N1962" s="368"/>
      <c r="O1962" s="459"/>
    </row>
    <row r="1963" spans="1:15" s="217" customFormat="1" ht="12" customHeight="1" x14ac:dyDescent="0.2">
      <c r="A1963" s="368" t="str">
        <f>IF(OR(E1963="00",E1963=""),"",IF(OR(C1963="3011.10",C1963="3012.10",C1963="3013.10"),"05",IF(OR(C1963="3008.10",C1963="3008.11"),"00",IF(C1963="3003.10","07",IF(OR(G1963="DBFH",G1963="DBFH - BG"),"10",IF(G1963="Hochschule Dual","25",IF(ISERROR(FIND("BGJ",F1963)),IF(B1963&gt;=99500,VLOOKUP(B1963,Maske!$I$23:$J$79,2,FALSE),VLOOKUP($E1963,Maske!$I$19:$J$23,2,FALSE)),"06")))))))</f>
        <v>00</v>
      </c>
      <c r="B1963" s="369">
        <v>70452</v>
      </c>
      <c r="C1963" s="370" t="s">
        <v>986</v>
      </c>
      <c r="D1963" s="371" t="str">
        <f t="shared" si="61"/>
        <v>0128</v>
      </c>
      <c r="E1963" s="371" t="str">
        <f t="shared" si="62"/>
        <v>11</v>
      </c>
      <c r="F1963" s="372" t="s">
        <v>684</v>
      </c>
      <c r="G1963" s="373"/>
      <c r="H1963" s="373">
        <v>9</v>
      </c>
      <c r="I1963" s="373">
        <v>0.9</v>
      </c>
      <c r="J1963" s="373">
        <v>13.7</v>
      </c>
      <c r="K1963" s="368">
        <v>1.3</v>
      </c>
      <c r="L1963" s="368" t="s">
        <v>354</v>
      </c>
      <c r="M1963" s="368" t="s">
        <v>944</v>
      </c>
      <c r="N1963" s="368"/>
      <c r="O1963" s="454"/>
    </row>
    <row r="1964" spans="1:15" s="469" customFormat="1" x14ac:dyDescent="0.2">
      <c r="A1964" s="368" t="str">
        <f>IF(OR(E1964="00",E1964=""),"",IF(OR(C1964="3011.10",C1964="3012.10",C1964="3013.10"),"05",IF(OR(C1964="3008.10",C1964="3008.11"),"00",IF(C1964="3003.10","07",IF(OR(G1964="DBFH",G1964="DBFH - BG"),"10",IF(G1964="Hochschule Dual","25",IF(ISERROR(FIND("BGJ",F1964)),IF(B1964&gt;=99500,VLOOKUP(B1964,Maske!$I$23:$J$79,2,FALSE),VLOOKUP($E1964,Maske!$I$19:$J$23,2,FALSE)),"06")))))))</f>
        <v>00</v>
      </c>
      <c r="B1964" s="369">
        <v>70452</v>
      </c>
      <c r="C1964" s="370" t="s">
        <v>451</v>
      </c>
      <c r="D1964" s="371" t="str">
        <f t="shared" si="61"/>
        <v>0128</v>
      </c>
      <c r="E1964" s="371" t="str">
        <f t="shared" si="62"/>
        <v>12</v>
      </c>
      <c r="F1964" s="372" t="s">
        <v>684</v>
      </c>
      <c r="G1964" s="373"/>
      <c r="H1964" s="373">
        <v>9</v>
      </c>
      <c r="I1964" s="373">
        <v>0.9</v>
      </c>
      <c r="J1964" s="373">
        <v>9.5</v>
      </c>
      <c r="K1964" s="368">
        <v>0.9</v>
      </c>
      <c r="L1964" s="368" t="s">
        <v>354</v>
      </c>
      <c r="M1964" s="368" t="s">
        <v>944</v>
      </c>
      <c r="N1964" s="368"/>
      <c r="O1964" s="467"/>
    </row>
    <row r="1965" spans="1:15" s="218" customFormat="1" x14ac:dyDescent="0.2">
      <c r="A1965" s="368" t="str">
        <f>IF(OR(E1965="00",E1965=""),"",IF(OR(C1965="3011.10",C1965="3012.10",C1965="3013.10"),"05",IF(OR(C1965="3008.10",C1965="3008.11"),"00",IF(C1965="3003.10","07",IF(OR(G1965="DBFH",G1965="DBFH - BG"),"10",IF(G1965="Hochschule Dual","25",IF(ISERROR(FIND("BGJ",F1965)),IF(B1965&gt;=99500,VLOOKUP(B1965,Maske!$I$23:$J$79,2,FALSE),VLOOKUP($E1965,Maske!$I$19:$J$23,2,FALSE)),"06")))))))</f>
        <v>00</v>
      </c>
      <c r="B1965" s="369">
        <v>70452</v>
      </c>
      <c r="C1965" s="370" t="s">
        <v>158</v>
      </c>
      <c r="D1965" s="371" t="str">
        <f t="shared" si="61"/>
        <v>0128</v>
      </c>
      <c r="E1965" s="371" t="str">
        <f t="shared" si="62"/>
        <v>12</v>
      </c>
      <c r="F1965" s="372" t="s">
        <v>684</v>
      </c>
      <c r="G1965" s="373"/>
      <c r="H1965" s="373"/>
      <c r="I1965" s="373"/>
      <c r="J1965" s="373">
        <v>3.2</v>
      </c>
      <c r="K1965" s="368">
        <v>0.3</v>
      </c>
      <c r="L1965" s="368" t="s">
        <v>354</v>
      </c>
      <c r="M1965" s="368" t="s">
        <v>944</v>
      </c>
      <c r="N1965" s="368" t="s">
        <v>67</v>
      </c>
      <c r="O1965" s="454"/>
    </row>
    <row r="1966" spans="1:15" s="217" customFormat="1" ht="12" customHeight="1" x14ac:dyDescent="0.2">
      <c r="A1966" s="368" t="str">
        <f>IF(OR(E1966="00",E1966=""),"",IF(OR(C1966="3011.10",C1966="3012.10",C1966="3013.10"),"05",IF(OR(C1966="3008.10",C1966="3008.11"),"00",IF(C1966="3003.10","07",IF(OR(G1966="DBFH",G1966="DBFH - BG"),"10",IF(G1966="Hochschule Dual","25",IF(ISERROR(FIND("BGJ",F1966)),IF(B1966&gt;=99500,VLOOKUP(B1966,Maske!$I$23:$J$79,2,FALSE),VLOOKUP($E1966,Maske!$I$19:$J$23,2,FALSE)),"06")))))))</f>
        <v>00</v>
      </c>
      <c r="B1966" s="369">
        <v>73203</v>
      </c>
      <c r="C1966" s="370" t="s">
        <v>945</v>
      </c>
      <c r="D1966" s="371" t="str">
        <f t="shared" si="61"/>
        <v>0130</v>
      </c>
      <c r="E1966" s="371" t="str">
        <f t="shared" si="62"/>
        <v>10</v>
      </c>
      <c r="F1966" s="375" t="s">
        <v>946</v>
      </c>
      <c r="G1966" s="373"/>
      <c r="H1966" s="373">
        <v>15</v>
      </c>
      <c r="I1966" s="373">
        <v>1.2</v>
      </c>
      <c r="J1966" s="373">
        <v>13.7</v>
      </c>
      <c r="K1966" s="368">
        <v>0.9</v>
      </c>
      <c r="L1966" s="368" t="s">
        <v>354</v>
      </c>
      <c r="M1966" s="368"/>
      <c r="N1966" s="368"/>
      <c r="O1966" s="454"/>
    </row>
    <row r="1967" spans="1:15" s="218" customFormat="1" x14ac:dyDescent="0.2">
      <c r="A1967" s="368" t="str">
        <f>IF(OR(E1967="00",E1967=""),"",IF(OR(C1967="3011.10",C1967="3012.10",C1967="3013.10"),"05",IF(OR(C1967="3008.10",C1967="3008.11"),"00",IF(C1967="3003.10","07",IF(OR(G1967="DBFH",G1967="DBFH - BG"),"10",IF(G1967="Hochschule Dual","25",IF(ISERROR(FIND("BGJ",F1967)),IF(B1967&gt;=99500,VLOOKUP(B1967,Maske!$I$23:$J$79,2,FALSE),VLOOKUP($E1967,Maske!$I$19:$J$23,2,FALSE)),"06")))))))</f>
        <v>00</v>
      </c>
      <c r="B1967" s="369">
        <v>73203</v>
      </c>
      <c r="C1967" s="370" t="s">
        <v>987</v>
      </c>
      <c r="D1967" s="371" t="str">
        <f t="shared" si="61"/>
        <v>0130</v>
      </c>
      <c r="E1967" s="371" t="str">
        <f t="shared" si="62"/>
        <v>11</v>
      </c>
      <c r="F1967" s="375" t="s">
        <v>946</v>
      </c>
      <c r="G1967" s="373"/>
      <c r="H1967" s="373">
        <v>9</v>
      </c>
      <c r="I1967" s="373">
        <v>3.2</v>
      </c>
      <c r="J1967" s="373">
        <v>13.7</v>
      </c>
      <c r="K1967" s="368">
        <v>4.8</v>
      </c>
      <c r="L1967" s="368" t="s">
        <v>354</v>
      </c>
      <c r="M1967" s="368"/>
      <c r="N1967" s="368" t="s">
        <v>1245</v>
      </c>
      <c r="O1967" s="454"/>
    </row>
    <row r="1968" spans="1:15" s="217" customFormat="1" ht="13.15" customHeight="1" x14ac:dyDescent="0.2">
      <c r="A1968" s="368" t="str">
        <f>IF(OR(E1968="00",E1968=""),"",IF(OR(C1968="3011.10",C1968="3012.10",C1968="3013.10"),"05",IF(OR(C1968="3008.10",C1968="3008.11"),"00",IF(C1968="3003.10","07",IF(OR(G1968="DBFH",G1968="DBFH - BG"),"10",IF(G1968="Hochschule Dual","25",IF(ISERROR(FIND("BGJ",F1968)),IF(B1968&gt;=99500,VLOOKUP(B1968,Maske!$I$23:$J$79,2,FALSE),VLOOKUP($E1968,Maske!$I$19:$J$23,2,FALSE)),"06")))))))</f>
        <v>00</v>
      </c>
      <c r="B1968" s="369">
        <v>73204</v>
      </c>
      <c r="C1968" s="370" t="s">
        <v>945</v>
      </c>
      <c r="D1968" s="371" t="str">
        <f t="shared" si="61"/>
        <v>0130</v>
      </c>
      <c r="E1968" s="371" t="str">
        <f t="shared" si="62"/>
        <v>10</v>
      </c>
      <c r="F1968" s="375" t="s">
        <v>947</v>
      </c>
      <c r="G1968" s="373"/>
      <c r="H1968" s="373">
        <v>15</v>
      </c>
      <c r="I1968" s="373">
        <v>1.2</v>
      </c>
      <c r="J1968" s="373">
        <v>13.7</v>
      </c>
      <c r="K1968" s="368">
        <v>0.9</v>
      </c>
      <c r="L1968" s="368" t="s">
        <v>354</v>
      </c>
      <c r="M1968" s="368"/>
      <c r="N1968" s="368"/>
      <c r="O1968" s="454"/>
    </row>
    <row r="1969" spans="1:15" s="217" customFormat="1" ht="13.15" customHeight="1" x14ac:dyDescent="0.2">
      <c r="A1969" s="368" t="str">
        <f>IF(OR(E1969="00",E1969=""),"",IF(OR(C1969="3011.10",C1969="3012.10",C1969="3013.10"),"05",IF(OR(C1969="3008.10",C1969="3008.11"),"00",IF(C1969="3003.10","07",IF(OR(G1969="DBFH",G1969="DBFH - BG"),"10",IF(G1969="Hochschule Dual","25",IF(ISERROR(FIND("BGJ",F1969)),IF(B1969&gt;=99500,VLOOKUP(B1969,Maske!$I$23:$J$79,2,FALSE),VLOOKUP($E1969,Maske!$I$19:$J$23,2,FALSE)),"06")))))))</f>
        <v>00</v>
      </c>
      <c r="B1969" s="369">
        <v>73204</v>
      </c>
      <c r="C1969" s="370" t="s">
        <v>987</v>
      </c>
      <c r="D1969" s="371" t="str">
        <f t="shared" si="61"/>
        <v>0130</v>
      </c>
      <c r="E1969" s="371" t="str">
        <f t="shared" si="62"/>
        <v>11</v>
      </c>
      <c r="F1969" s="375" t="s">
        <v>947</v>
      </c>
      <c r="G1969" s="373"/>
      <c r="H1969" s="373">
        <v>9</v>
      </c>
      <c r="I1969" s="373">
        <v>3.2</v>
      </c>
      <c r="J1969" s="373">
        <v>13.7</v>
      </c>
      <c r="K1969" s="368">
        <v>4.8</v>
      </c>
      <c r="L1969" s="368" t="s">
        <v>354</v>
      </c>
      <c r="M1969" s="368"/>
      <c r="N1969" s="368" t="s">
        <v>1245</v>
      </c>
      <c r="O1969" s="454"/>
    </row>
    <row r="1970" spans="1:15" s="217" customFormat="1" ht="13.15" customHeight="1" x14ac:dyDescent="0.2">
      <c r="A1970" s="368" t="str">
        <f>IF(OR(E1970="00",E1970=""),"",IF(OR(C1970="3011.10",C1970="3012.10",C1970="3013.10"),"05",IF(OR(C1970="3008.10",C1970="3008.11"),"00",IF(C1970="3003.10","07",IF(OR(G1970="DBFH",G1970="DBFH - BG"),"10",IF(G1970="Hochschule Dual","25",IF(ISERROR(FIND("BGJ",F1970)),IF(B1970&gt;=99500,VLOOKUP(B1970,Maske!$I$23:$J$79,2,FALSE),VLOOKUP($E1970,Maske!$I$19:$J$23,2,FALSE)),"06")))))))</f>
        <v>00</v>
      </c>
      <c r="B1970" s="369">
        <v>73204</v>
      </c>
      <c r="C1970" s="370" t="s">
        <v>452</v>
      </c>
      <c r="D1970" s="371" t="str">
        <f t="shared" si="61"/>
        <v>0130</v>
      </c>
      <c r="E1970" s="371" t="str">
        <f t="shared" si="62"/>
        <v>12</v>
      </c>
      <c r="F1970" s="375" t="s">
        <v>947</v>
      </c>
      <c r="G1970" s="373"/>
      <c r="H1970" s="373">
        <v>9</v>
      </c>
      <c r="I1970" s="373">
        <v>1.2</v>
      </c>
      <c r="J1970" s="373">
        <v>9.5</v>
      </c>
      <c r="K1970" s="368">
        <v>1.3</v>
      </c>
      <c r="L1970" s="368" t="s">
        <v>354</v>
      </c>
      <c r="M1970" s="368"/>
      <c r="N1970" s="368"/>
      <c r="O1970" s="454"/>
    </row>
    <row r="1971" spans="1:15" s="217" customFormat="1" ht="13.15" customHeight="1" x14ac:dyDescent="0.2">
      <c r="A1971" s="368" t="str">
        <f>IF(OR(E1971="00",E1971=""),"",IF(OR(C1971="3011.10",C1971="3012.10",C1971="3013.10"),"05",IF(OR(C1971="3008.10",C1971="3008.11"),"00",IF(C1971="3003.10","07",IF(OR(G1971="DBFH",G1971="DBFH - BG"),"10",IF(G1971="Hochschule Dual","25",IF(ISERROR(FIND("BGJ",F1971)),IF(B1971&gt;=99500,VLOOKUP(B1971,Maske!$I$23:$J$79,2,FALSE),VLOOKUP($E1971,Maske!$I$19:$J$23,2,FALSE)),"06")))))))</f>
        <v>00</v>
      </c>
      <c r="B1971" s="369">
        <v>73204</v>
      </c>
      <c r="C1971" s="370" t="s">
        <v>68</v>
      </c>
      <c r="D1971" s="371" t="str">
        <f t="shared" si="61"/>
        <v>0130</v>
      </c>
      <c r="E1971" s="371" t="str">
        <f t="shared" si="62"/>
        <v>12</v>
      </c>
      <c r="F1971" s="375" t="s">
        <v>947</v>
      </c>
      <c r="G1971" s="373"/>
      <c r="H1971" s="373">
        <v>3.2</v>
      </c>
      <c r="I1971" s="373">
        <v>0.2</v>
      </c>
      <c r="J1971" s="373">
        <v>3.2</v>
      </c>
      <c r="K1971" s="368">
        <v>0.3</v>
      </c>
      <c r="L1971" s="368" t="s">
        <v>354</v>
      </c>
      <c r="M1971" s="368"/>
      <c r="N1971" s="368" t="s">
        <v>67</v>
      </c>
      <c r="O1971" s="454"/>
    </row>
    <row r="1972" spans="1:15" ht="12" customHeight="1" x14ac:dyDescent="0.2">
      <c r="A1972" s="368" t="str">
        <f>IF(OR(E1972="00",E1972=""),"",IF(OR(C1972="3011.10",C1972="3012.10",C1972="3013.10"),"05",IF(OR(C1972="3008.10",C1972="3008.11"),"00",IF(C1972="3003.10","07",IF(OR(G1972="DBFH",G1972="DBFH - BG"),"10",IF(G1972="Hochschule Dual","25",IF(ISERROR(FIND("BGJ",F1972)),IF(B1972&gt;=99500,VLOOKUP(B1972,Maske!$I$23:$J$79,2,FALSE),VLOOKUP($E1972,Maske!$I$19:$J$23,2,FALSE)),"06")))))))</f>
        <v>00</v>
      </c>
      <c r="B1972" s="369">
        <v>70291</v>
      </c>
      <c r="C1972" s="370" t="s">
        <v>948</v>
      </c>
      <c r="D1972" s="371" t="str">
        <f t="shared" si="61"/>
        <v>0131</v>
      </c>
      <c r="E1972" s="371" t="str">
        <f t="shared" si="62"/>
        <v>10</v>
      </c>
      <c r="F1972" s="375" t="s">
        <v>949</v>
      </c>
      <c r="G1972" s="373"/>
      <c r="H1972" s="373"/>
      <c r="I1972" s="373"/>
      <c r="J1972" s="373">
        <v>12.7</v>
      </c>
      <c r="K1972" s="368">
        <v>0.7</v>
      </c>
      <c r="L1972" s="368" t="s">
        <v>354</v>
      </c>
      <c r="M1972" s="368"/>
      <c r="O1972" s="454"/>
    </row>
    <row r="1973" spans="1:15" ht="12" customHeight="1" x14ac:dyDescent="0.2">
      <c r="A1973" s="368" t="str">
        <f>IF(OR(E1973="00",E1973=""),"",IF(OR(C1973="3011.10",C1973="3012.10",C1973="3013.10"),"05",IF(OR(C1973="3008.10",C1973="3008.11"),"00",IF(C1973="3003.10","07",IF(OR(G1973="DBFH",G1973="DBFH - BG"),"10",IF(G1973="Hochschule Dual","25",IF(ISERROR(FIND("BGJ",F1973)),IF(B1973&gt;=99500,VLOOKUP(B1973,Maske!$I$23:$J$79,2,FALSE),VLOOKUP($E1973,Maske!$I$19:$J$23,2,FALSE)),"06")))))))</f>
        <v>00</v>
      </c>
      <c r="B1973" s="369">
        <v>70291</v>
      </c>
      <c r="C1973" s="370" t="s">
        <v>988</v>
      </c>
      <c r="D1973" s="371" t="str">
        <f t="shared" si="61"/>
        <v>0131</v>
      </c>
      <c r="E1973" s="371" t="str">
        <f t="shared" si="62"/>
        <v>11</v>
      </c>
      <c r="F1973" s="375" t="s">
        <v>949</v>
      </c>
      <c r="G1973" s="373"/>
      <c r="H1973" s="373"/>
      <c r="I1973" s="373"/>
      <c r="J1973" s="373">
        <v>11.6</v>
      </c>
      <c r="K1973" s="368">
        <v>1.2</v>
      </c>
      <c r="L1973" s="368" t="s">
        <v>354</v>
      </c>
      <c r="M1973" s="368"/>
      <c r="O1973" s="454"/>
    </row>
    <row r="1974" spans="1:15" ht="12" customHeight="1" x14ac:dyDescent="0.2">
      <c r="A1974" s="368" t="str">
        <f>IF(OR(E1974="00",E1974=""),"",IF(OR(C1974="3011.10",C1974="3012.10",C1974="3013.10"),"05",IF(OR(C1974="3008.10",C1974="3008.11"),"00",IF(C1974="3003.10","07",IF(OR(G1974="DBFH",G1974="DBFH - BG"),"10",IF(G1974="Hochschule Dual","25",IF(ISERROR(FIND("BGJ",F1974)),IF(B1974&gt;=99500,VLOOKUP(B1974,Maske!$I$23:$J$79,2,FALSE),VLOOKUP($E1974,Maske!$I$19:$J$23,2,FALSE)),"06")))))))</f>
        <v>00</v>
      </c>
      <c r="B1974" s="369">
        <v>70291</v>
      </c>
      <c r="C1974" s="370" t="s">
        <v>453</v>
      </c>
      <c r="D1974" s="371" t="str">
        <f t="shared" si="61"/>
        <v>0131</v>
      </c>
      <c r="E1974" s="371" t="str">
        <f t="shared" si="62"/>
        <v>12</v>
      </c>
      <c r="F1974" s="375" t="s">
        <v>949</v>
      </c>
      <c r="G1974" s="373"/>
      <c r="H1974" s="373"/>
      <c r="I1974" s="373"/>
      <c r="J1974" s="373">
        <v>11.6</v>
      </c>
      <c r="K1974" s="368">
        <v>0.7</v>
      </c>
      <c r="L1974" s="368" t="s">
        <v>354</v>
      </c>
      <c r="M1974" s="368"/>
      <c r="O1974" s="454"/>
    </row>
    <row r="1975" spans="1:15" ht="12" customHeight="1" x14ac:dyDescent="0.2">
      <c r="A1975" s="368" t="str">
        <f>IF(OR(E1975="00",E1975=""),"",IF(OR(C1975="3011.10",C1975="3012.10",C1975="3013.10"),"05",IF(OR(C1975="3008.10",C1975="3008.11"),"00",IF(C1975="3003.10","07",IF(OR(G1975="DBFH",G1975="DBFH - BG"),"10",IF(G1975="Hochschule Dual","25",IF(ISERROR(FIND("BGJ",F1975)),IF(B1975&gt;=99500,VLOOKUP(B1975,Maske!$I$23:$J$79,2,FALSE),VLOOKUP($E1975,Maske!$I$19:$J$23,2,FALSE)),"06")))))))</f>
        <v>00</v>
      </c>
      <c r="B1975" s="369">
        <v>70291</v>
      </c>
      <c r="C1975" s="370" t="s">
        <v>1058</v>
      </c>
      <c r="D1975" s="371" t="str">
        <f t="shared" si="61"/>
        <v>0131</v>
      </c>
      <c r="E1975" s="371" t="str">
        <f t="shared" si="62"/>
        <v>12</v>
      </c>
      <c r="F1975" s="375" t="s">
        <v>949</v>
      </c>
      <c r="G1975" s="373"/>
      <c r="H1975" s="373"/>
      <c r="I1975" s="373"/>
      <c r="J1975" s="373">
        <v>3.2</v>
      </c>
      <c r="K1975" s="368">
        <v>0.3</v>
      </c>
      <c r="L1975" s="368" t="s">
        <v>354</v>
      </c>
      <c r="M1975" s="368"/>
      <c r="N1975" s="368" t="s">
        <v>67</v>
      </c>
      <c r="O1975" s="454"/>
    </row>
    <row r="1976" spans="1:15" ht="12" customHeight="1" x14ac:dyDescent="0.2">
      <c r="A1976" s="368" t="str">
        <f>IF(OR(E1976="00",E1976=""),"",IF(OR(C1976="3011.10",C1976="3012.10",C1976="3013.10"),"05",IF(OR(C1976="3008.10",C1976="3008.11"),"00",IF(C1976="3003.10","07",IF(OR(G1976="DBFH",G1976="DBFH - BG"),"10",IF(G1976="Hochschule Dual","25",IF(ISERROR(FIND("BGJ",F1976)),IF(B1976&gt;=99500,VLOOKUP(B1976,Maske!$I$23:$J$79,2,FALSE),VLOOKUP($E1976,Maske!$I$19:$J$23,2,FALSE)),"06")))))))</f>
        <v>00</v>
      </c>
      <c r="B1976" s="369">
        <v>70241</v>
      </c>
      <c r="C1976" s="370" t="s">
        <v>950</v>
      </c>
      <c r="D1976" s="371" t="str">
        <f t="shared" si="61"/>
        <v>0132</v>
      </c>
      <c r="E1976" s="371" t="str">
        <f t="shared" si="62"/>
        <v>10</v>
      </c>
      <c r="F1976" s="375" t="s">
        <v>951</v>
      </c>
      <c r="G1976" s="373"/>
      <c r="H1976" s="373"/>
      <c r="I1976" s="373"/>
      <c r="J1976" s="373">
        <v>13.7</v>
      </c>
      <c r="K1976" s="368">
        <v>0.9</v>
      </c>
      <c r="L1976" s="368" t="s">
        <v>354</v>
      </c>
      <c r="M1976" s="368"/>
      <c r="O1976" s="454"/>
    </row>
    <row r="1977" spans="1:15" s="217" customFormat="1" ht="12" customHeight="1" x14ac:dyDescent="0.2">
      <c r="A1977" s="368" t="str">
        <f>IF(OR(E1977="00",E1977=""),"",IF(OR(C1977="3011.10",C1977="3012.10",C1977="3013.10"),"05",IF(OR(C1977="3008.10",C1977="3008.11"),"00",IF(C1977="3003.10","07",IF(OR(G1977="DBFH",G1977="DBFH - BG"),"10",IF(G1977="Hochschule Dual","25",IF(ISERROR(FIND("BGJ",F1977)),IF(B1977&gt;=99500,VLOOKUP(B1977,Maske!$I$23:$J$79,2,FALSE),VLOOKUP($E1977,Maske!$I$19:$J$23,2,FALSE)),"06")))))))</f>
        <v>00</v>
      </c>
      <c r="B1977" s="369">
        <v>70241</v>
      </c>
      <c r="C1977" s="370" t="s">
        <v>989</v>
      </c>
      <c r="D1977" s="371" t="str">
        <f t="shared" si="61"/>
        <v>0132</v>
      </c>
      <c r="E1977" s="371" t="str">
        <f t="shared" si="62"/>
        <v>11</v>
      </c>
      <c r="F1977" s="375" t="s">
        <v>951</v>
      </c>
      <c r="G1977" s="373"/>
      <c r="H1977" s="373"/>
      <c r="I1977" s="373"/>
      <c r="J1977" s="373">
        <v>11.6</v>
      </c>
      <c r="K1977" s="368">
        <v>1.1000000000000001</v>
      </c>
      <c r="L1977" s="368" t="s">
        <v>354</v>
      </c>
      <c r="M1977" s="368"/>
      <c r="N1977" s="368"/>
      <c r="O1977" s="459"/>
    </row>
    <row r="1978" spans="1:15" s="217" customFormat="1" ht="12" customHeight="1" x14ac:dyDescent="0.2">
      <c r="A1978" s="368" t="str">
        <f>IF(OR(E1978="00",E1978=""),"",IF(OR(C1978="3011.10",C1978="3012.10",C1978="3013.10"),"05",IF(OR(C1978="3008.10",C1978="3008.11"),"00",IF(C1978="3003.10","07",IF(OR(G1978="DBFH",G1978="DBFH - BG"),"10",IF(G1978="Hochschule Dual","25",IF(ISERROR(FIND("BGJ",F1978)),IF(B1978&gt;=99500,VLOOKUP(B1978,Maske!$I$23:$J$79,2,FALSE),VLOOKUP($E1978,Maske!$I$19:$J$23,2,FALSE)),"06")))))))</f>
        <v>00</v>
      </c>
      <c r="B1978" s="369">
        <v>70241</v>
      </c>
      <c r="C1978" s="370" t="s">
        <v>454</v>
      </c>
      <c r="D1978" s="371" t="str">
        <f t="shared" si="61"/>
        <v>0132</v>
      </c>
      <c r="E1978" s="371" t="str">
        <f t="shared" si="62"/>
        <v>12</v>
      </c>
      <c r="F1978" s="375" t="s">
        <v>951</v>
      </c>
      <c r="G1978" s="373"/>
      <c r="H1978" s="373"/>
      <c r="I1978" s="373"/>
      <c r="J1978" s="373">
        <v>11.6</v>
      </c>
      <c r="K1978" s="368">
        <v>1.8</v>
      </c>
      <c r="L1978" s="368" t="s">
        <v>354</v>
      </c>
      <c r="M1978" s="368"/>
      <c r="N1978" s="368"/>
      <c r="O1978" s="459"/>
    </row>
    <row r="1979" spans="1:15" s="217" customFormat="1" ht="12" customHeight="1" x14ac:dyDescent="0.2">
      <c r="A1979" s="368" t="str">
        <f>IF(OR(E1979="00",E1979=""),"",IF(OR(C1979="3011.10",C1979="3012.10",C1979="3013.10"),"05",IF(OR(C1979="3008.10",C1979="3008.11"),"00",IF(C1979="3003.10","07",IF(OR(G1979="DBFH",G1979="DBFH - BG"),"10",IF(G1979="Hochschule Dual","25",IF(ISERROR(FIND("BGJ",F1979)),IF(B1979&gt;=99500,VLOOKUP(B1979,Maske!$I$23:$J$79,2,FALSE),VLOOKUP($E1979,Maske!$I$19:$J$23,2,FALSE)),"06")))))))</f>
        <v>00</v>
      </c>
      <c r="B1979" s="369">
        <v>70241</v>
      </c>
      <c r="C1979" s="370" t="s">
        <v>689</v>
      </c>
      <c r="D1979" s="371" t="str">
        <f t="shared" si="61"/>
        <v>0132</v>
      </c>
      <c r="E1979" s="371" t="str">
        <f t="shared" si="62"/>
        <v>12</v>
      </c>
      <c r="F1979" s="375" t="s">
        <v>951</v>
      </c>
      <c r="G1979" s="373"/>
      <c r="H1979" s="373"/>
      <c r="I1979" s="373"/>
      <c r="J1979" s="373">
        <v>3.2</v>
      </c>
      <c r="K1979" s="368">
        <v>0.3</v>
      </c>
      <c r="L1979" s="368" t="s">
        <v>354</v>
      </c>
      <c r="M1979" s="368"/>
      <c r="N1979" s="368" t="s">
        <v>67</v>
      </c>
      <c r="O1979" s="459"/>
    </row>
    <row r="1980" spans="1:15" s="217" customFormat="1" ht="12" customHeight="1" x14ac:dyDescent="0.2">
      <c r="A1980" s="368" t="str">
        <f>IF(OR(E1980="00",E1980=""),"",IF(OR(C1980="3011.10",C1980="3012.10",C1980="3013.10"),"05",IF(OR(C1980="3008.10",C1980="3008.11"),"00",IF(C1980="3003.10","07",IF(OR(G1980="DBFH",G1980="DBFH - BG"),"10",IF(G1980="Hochschule Dual","25",IF(ISERROR(FIND("BGJ",F1980)),IF(B1980&gt;=99500,VLOOKUP(B1980,Maske!$I$23:$J$79,2,FALSE),VLOOKUP($E1980,Maske!$I$19:$J$23,2,FALSE)),"06")))))))</f>
        <v>00</v>
      </c>
      <c r="B1980" s="369">
        <v>78033</v>
      </c>
      <c r="C1980" s="370" t="s">
        <v>2409</v>
      </c>
      <c r="D1980" s="371" t="str">
        <f t="shared" si="61"/>
        <v>0134</v>
      </c>
      <c r="E1980" s="371" t="str">
        <f t="shared" si="62"/>
        <v>10</v>
      </c>
      <c r="F1980" s="372" t="s">
        <v>98</v>
      </c>
      <c r="G1980" s="373" t="s">
        <v>2413</v>
      </c>
      <c r="H1980" s="373">
        <v>9</v>
      </c>
      <c r="I1980" s="373"/>
      <c r="J1980" s="373"/>
      <c r="K1980" s="368"/>
      <c r="L1980" s="368" t="s">
        <v>354</v>
      </c>
      <c r="M1980" s="368" t="s">
        <v>2177</v>
      </c>
      <c r="N1980" s="368" t="s">
        <v>2413</v>
      </c>
      <c r="O1980" s="459"/>
    </row>
    <row r="1981" spans="1:15" s="217" customFormat="1" ht="12" customHeight="1" x14ac:dyDescent="0.2">
      <c r="A1981" s="368" t="str">
        <f>IF(OR(E1981="00",E1981=""),"",IF(OR(C1981="3011.10",C1981="3012.10",C1981="3013.10"),"05",IF(OR(C1981="3008.10",C1981="3008.11"),"00",IF(C1981="3003.10","07",IF(OR(G1981="DBFH",G1981="DBFH - BG"),"10",IF(G1981="Hochschule Dual","25",IF(ISERROR(FIND("BGJ",F1981)),IF(B1981&gt;=99500,VLOOKUP(B1981,Maske!$I$23:$J$79,2,FALSE),VLOOKUP($E1981,Maske!$I$19:$J$23,2,FALSE)),"06")))))))</f>
        <v>00</v>
      </c>
      <c r="B1981" s="369">
        <v>78033</v>
      </c>
      <c r="C1981" s="370" t="s">
        <v>2410</v>
      </c>
      <c r="D1981" s="371" t="str">
        <f t="shared" si="61"/>
        <v>0134</v>
      </c>
      <c r="E1981" s="371" t="str">
        <f t="shared" si="62"/>
        <v>11</v>
      </c>
      <c r="F1981" s="372" t="s">
        <v>98</v>
      </c>
      <c r="G1981" s="373" t="s">
        <v>2413</v>
      </c>
      <c r="H1981" s="373">
        <v>9</v>
      </c>
      <c r="I1981" s="373"/>
      <c r="J1981" s="373"/>
      <c r="K1981" s="368"/>
      <c r="L1981" s="368" t="s">
        <v>354</v>
      </c>
      <c r="M1981" s="368" t="s">
        <v>2177</v>
      </c>
      <c r="N1981" s="368" t="s">
        <v>2413</v>
      </c>
      <c r="O1981" s="459"/>
    </row>
    <row r="1982" spans="1:15" s="217" customFormat="1" ht="12" customHeight="1" x14ac:dyDescent="0.2">
      <c r="A1982" s="368" t="str">
        <f>IF(OR(E1982="00",E1982=""),"",IF(OR(C1982="3011.10",C1982="3012.10",C1982="3013.10"),"05",IF(OR(C1982="3008.10",C1982="3008.11"),"00",IF(C1982="3003.10","07",IF(OR(G1982="DBFH",G1982="DBFH - BG"),"10",IF(G1982="Hochschule Dual","25",IF(ISERROR(FIND("BGJ",F1982)),IF(B1982&gt;=99500,VLOOKUP(B1982,Maske!$I$23:$J$79,2,FALSE),VLOOKUP($E1982,Maske!$I$19:$J$23,2,FALSE)),"06")))))))</f>
        <v>00</v>
      </c>
      <c r="B1982" s="369">
        <v>78033</v>
      </c>
      <c r="C1982" s="370" t="s">
        <v>2411</v>
      </c>
      <c r="D1982" s="371" t="str">
        <f t="shared" si="61"/>
        <v>0134</v>
      </c>
      <c r="E1982" s="371" t="str">
        <f t="shared" si="62"/>
        <v>12</v>
      </c>
      <c r="F1982" s="372" t="s">
        <v>98</v>
      </c>
      <c r="G1982" s="373" t="s">
        <v>2413</v>
      </c>
      <c r="H1982" s="373">
        <v>9</v>
      </c>
      <c r="I1982" s="373"/>
      <c r="J1982" s="373"/>
      <c r="K1982" s="368"/>
      <c r="L1982" s="368" t="s">
        <v>354</v>
      </c>
      <c r="M1982" s="368" t="s">
        <v>2177</v>
      </c>
      <c r="N1982" s="368" t="s">
        <v>2413</v>
      </c>
      <c r="O1982" s="459"/>
    </row>
    <row r="1983" spans="1:15" ht="12" customHeight="1" x14ac:dyDescent="0.2">
      <c r="A1983" s="368" t="str">
        <f>IF(OR(E1983="00",E1983=""),"",IF(OR(C1983="3011.10",C1983="3012.10",C1983="3013.10"),"05",IF(OR(C1983="3008.10",C1983="3008.11"),"00",IF(C1983="3003.10","07",IF(OR(G1983="DBFH",G1983="DBFH - BG"),"10",IF(G1983="Hochschule Dual","25",IF(ISERROR(FIND("BGJ",F1983)),IF(B1983&gt;=99500,VLOOKUP(B1983,Maske!$I$23:$J$79,2,FALSE),VLOOKUP($E1983,Maske!$I$19:$J$23,2,FALSE)),"06")))))))</f>
        <v>00</v>
      </c>
      <c r="B1983" s="369">
        <v>78033</v>
      </c>
      <c r="C1983" s="370" t="s">
        <v>2412</v>
      </c>
      <c r="D1983" s="371" t="str">
        <f t="shared" si="61"/>
        <v>0134</v>
      </c>
      <c r="E1983" s="371" t="str">
        <f t="shared" si="62"/>
        <v>13</v>
      </c>
      <c r="F1983" s="372" t="s">
        <v>98</v>
      </c>
      <c r="G1983" s="373" t="s">
        <v>2413</v>
      </c>
      <c r="H1983" s="373">
        <v>4.5</v>
      </c>
      <c r="I1983" s="373"/>
      <c r="J1983" s="373"/>
      <c r="K1983" s="368"/>
      <c r="L1983" s="368" t="s">
        <v>354</v>
      </c>
      <c r="M1983" s="368" t="s">
        <v>2177</v>
      </c>
      <c r="N1983" s="368" t="s">
        <v>2413</v>
      </c>
      <c r="O1983" s="454"/>
    </row>
    <row r="1984" spans="1:15" s="180" customFormat="1" ht="12" customHeight="1" x14ac:dyDescent="0.2">
      <c r="A1984" s="368" t="str">
        <f>IF(OR(E1984="00",E1984=""),"",IF(OR(C1984="3011.10",C1984="3012.10",C1984="3013.10"),"05",IF(OR(C1984="3008.10",C1984="3008.11"),"00",IF(C1984="3003.10","07",IF(OR(G1984="DBFH",G1984="DBFH - BG"),"10",IF(G1984="Hochschule Dual","25",IF(ISERROR(FIND("BGJ",F1984)),IF(B1984&gt;=99500,VLOOKUP(B1984,Maske!$I$23:$J$79,2,FALSE),VLOOKUP($E1984,Maske!$I$19:$J$23,2,FALSE)),"06")))))))</f>
        <v>00</v>
      </c>
      <c r="B1984" s="369">
        <v>78033</v>
      </c>
      <c r="C1984" s="370" t="s">
        <v>97</v>
      </c>
      <c r="D1984" s="371" t="str">
        <f t="shared" si="61"/>
        <v>0135</v>
      </c>
      <c r="E1984" s="371" t="str">
        <f t="shared" si="62"/>
        <v>10</v>
      </c>
      <c r="F1984" s="372" t="s">
        <v>98</v>
      </c>
      <c r="G1984" s="373"/>
      <c r="H1984" s="373">
        <v>15</v>
      </c>
      <c r="I1984" s="373">
        <v>5</v>
      </c>
      <c r="J1984" s="373">
        <v>13.7</v>
      </c>
      <c r="K1984" s="368">
        <v>3.8</v>
      </c>
      <c r="L1984" s="368" t="s">
        <v>354</v>
      </c>
      <c r="M1984" s="368"/>
      <c r="N1984" s="368" t="s">
        <v>1282</v>
      </c>
      <c r="O1984" s="460"/>
    </row>
    <row r="1985" spans="1:15" ht="12" customHeight="1" x14ac:dyDescent="0.2">
      <c r="A1985" s="368" t="str">
        <f>IF(OR(E1985="00",E1985=""),"",IF(OR(C1985="3011.10",C1985="3012.10",C1985="3013.10"),"05",IF(OR(C1985="3008.10",C1985="3008.11"),"00",IF(C1985="3003.10","07",IF(OR(G1985="DBFH",G1985="DBFH - BG"),"10",IF(G1985="Hochschule Dual","25",IF(ISERROR(FIND("BGJ",F1985)),IF(B1985&gt;=99500,VLOOKUP(B1985,Maske!$I$23:$J$79,2,FALSE),VLOOKUP($E1985,Maske!$I$19:$J$23,2,FALSE)),"06")))))))</f>
        <v>00</v>
      </c>
      <c r="B1985" s="369">
        <v>78033</v>
      </c>
      <c r="C1985" s="370" t="s">
        <v>1658</v>
      </c>
      <c r="D1985" s="371" t="str">
        <f t="shared" si="61"/>
        <v>0135</v>
      </c>
      <c r="E1985" s="371" t="str">
        <f t="shared" si="62"/>
        <v>11</v>
      </c>
      <c r="F1985" s="372" t="s">
        <v>98</v>
      </c>
      <c r="G1985" s="373"/>
      <c r="H1985" s="373">
        <v>9</v>
      </c>
      <c r="I1985" s="373">
        <v>0.5</v>
      </c>
      <c r="J1985" s="373">
        <v>13.7</v>
      </c>
      <c r="K1985" s="368">
        <v>1.1000000000000001</v>
      </c>
      <c r="L1985" s="368" t="s">
        <v>354</v>
      </c>
      <c r="M1985" s="368"/>
      <c r="O1985" s="454"/>
    </row>
    <row r="1986" spans="1:15" ht="12" customHeight="1" x14ac:dyDescent="0.2">
      <c r="A1986" s="368" t="str">
        <f>IF(OR(E1986="00",E1986=""),"",IF(OR(C1986="3011.10",C1986="3012.10",C1986="3013.10"),"05",IF(OR(C1986="3008.10",C1986="3008.11"),"00",IF(C1986="3003.10","07",IF(OR(G1986="DBFH",G1986="DBFH - BG"),"10",IF(G1986="Hochschule Dual","25",IF(ISERROR(FIND("BGJ",F1986)),IF(B1986&gt;=99500,VLOOKUP(B1986,Maske!$I$23:$J$79,2,FALSE),VLOOKUP($E1986,Maske!$I$19:$J$23,2,FALSE)),"06")))))))</f>
        <v>00</v>
      </c>
      <c r="B1986" s="369">
        <v>78033</v>
      </c>
      <c r="C1986" s="370" t="s">
        <v>1687</v>
      </c>
      <c r="D1986" s="371" t="str">
        <f t="shared" ref="D1986:D2049" si="63">LEFT(C1986,4)</f>
        <v>0135</v>
      </c>
      <c r="E1986" s="371" t="str">
        <f t="shared" si="62"/>
        <v>12</v>
      </c>
      <c r="F1986" s="372" t="s">
        <v>98</v>
      </c>
      <c r="G1986" s="373"/>
      <c r="H1986" s="373">
        <v>9</v>
      </c>
      <c r="I1986" s="373">
        <v>1.5</v>
      </c>
      <c r="J1986" s="373">
        <v>9.5</v>
      </c>
      <c r="K1986" s="368">
        <v>1.7</v>
      </c>
      <c r="L1986" s="368" t="s">
        <v>354</v>
      </c>
      <c r="M1986" s="368"/>
      <c r="O1986" s="454"/>
    </row>
    <row r="1987" spans="1:15" ht="12" customHeight="1" x14ac:dyDescent="0.2">
      <c r="A1987" s="368" t="str">
        <f>IF(OR(E1987="00",E1987=""),"",IF(OR(C1987="3011.10",C1987="3012.10",C1987="3013.10"),"05",IF(OR(C1987="3008.10",C1987="3008.11"),"00",IF(C1987="3003.10","07",IF(OR(G1987="DBFH",G1987="DBFH - BG"),"10",IF(G1987="Hochschule Dual","25",IF(ISERROR(FIND("BGJ",F1987)),IF(B1987&gt;=99500,VLOOKUP(B1987,Maske!$I$23:$J$79,2,FALSE),VLOOKUP($E1987,Maske!$I$19:$J$23,2,FALSE)),"06")))))))</f>
        <v>00</v>
      </c>
      <c r="B1987" s="369">
        <v>78033</v>
      </c>
      <c r="C1987" s="370" t="s">
        <v>1688</v>
      </c>
      <c r="D1987" s="371" t="str">
        <f t="shared" si="63"/>
        <v>0135</v>
      </c>
      <c r="E1987" s="371" t="str">
        <f t="shared" si="62"/>
        <v>12</v>
      </c>
      <c r="F1987" s="372" t="s">
        <v>98</v>
      </c>
      <c r="G1987" s="373"/>
      <c r="H1987" s="373">
        <v>3.2</v>
      </c>
      <c r="I1987" s="373">
        <v>0.5</v>
      </c>
      <c r="J1987" s="373">
        <v>3.2</v>
      </c>
      <c r="K1987" s="368">
        <v>0.6</v>
      </c>
      <c r="L1987" s="368" t="s">
        <v>354</v>
      </c>
      <c r="M1987" s="368"/>
      <c r="O1987" s="454"/>
    </row>
    <row r="1988" spans="1:15" s="468" customFormat="1" ht="12" customHeight="1" x14ac:dyDescent="0.2">
      <c r="A1988" s="368" t="str">
        <f>IF(OR(E1988="00",E1988=""),"",IF(OR(C1988="3011.10",C1988="3012.10",C1988="3013.10"),"05",IF(OR(C1988="3008.10",C1988="3008.11"),"00",IF(C1988="3003.10","07",IF(OR(G1988="DBFH",G1988="DBFH - BG"),"10",IF(G1988="Hochschule Dual","25",IF(ISERROR(FIND("BGJ",F1988)),IF(B1988&gt;=99500,VLOOKUP(B1988,Maske!$I$23:$J$79,2,FALSE),VLOOKUP($E1988,Maske!$I$19:$J$23,2,FALSE)),"06")))))))</f>
        <v>00</v>
      </c>
      <c r="B1988" s="369">
        <v>78033</v>
      </c>
      <c r="C1988" s="370" t="s">
        <v>1901</v>
      </c>
      <c r="D1988" s="371" t="str">
        <f t="shared" si="63"/>
        <v>0136</v>
      </c>
      <c r="E1988" s="371" t="str">
        <f t="shared" si="62"/>
        <v>10</v>
      </c>
      <c r="F1988" s="372" t="s">
        <v>98</v>
      </c>
      <c r="G1988" s="368" t="s">
        <v>1902</v>
      </c>
      <c r="H1988" s="373">
        <v>18</v>
      </c>
      <c r="I1988" s="373">
        <v>6</v>
      </c>
      <c r="J1988" s="373"/>
      <c r="K1988" s="368"/>
      <c r="L1988" s="368" t="s">
        <v>354</v>
      </c>
      <c r="M1988" s="368"/>
      <c r="N1988" s="368" t="s">
        <v>1902</v>
      </c>
      <c r="O1988" s="467"/>
    </row>
    <row r="1989" spans="1:15" s="473" customFormat="1" ht="12" customHeight="1" x14ac:dyDescent="0.2">
      <c r="A1989" s="368" t="str">
        <f>IF(OR(E1989="00",E1989=""),"",IF(OR(C1989="3011.10",C1989="3012.10",C1989="3013.10"),"05",IF(OR(C1989="3008.10",C1989="3008.11"),"00",IF(C1989="3003.10","07",IF(OR(G1989="DBFH",G1989="DBFH - BG"),"10",IF(G1989="Hochschule Dual","25",IF(ISERROR(FIND("BGJ",F1989)),IF(B1989&gt;=99500,VLOOKUP(B1989,Maske!$I$23:$J$79,2,FALSE),VLOOKUP($E1989,Maske!$I$19:$J$23,2,FALSE)),"06")))))))</f>
        <v>00</v>
      </c>
      <c r="B1989" s="369">
        <v>78033</v>
      </c>
      <c r="C1989" s="370" t="s">
        <v>1940</v>
      </c>
      <c r="D1989" s="371" t="str">
        <f t="shared" si="63"/>
        <v>0136</v>
      </c>
      <c r="E1989" s="371" t="str">
        <f t="shared" si="62"/>
        <v>11</v>
      </c>
      <c r="F1989" s="372" t="s">
        <v>98</v>
      </c>
      <c r="G1989" s="368" t="s">
        <v>1902</v>
      </c>
      <c r="H1989" s="373">
        <v>9</v>
      </c>
      <c r="I1989" s="373">
        <v>1</v>
      </c>
      <c r="J1989" s="373"/>
      <c r="K1989" s="368"/>
      <c r="L1989" s="368" t="s">
        <v>354</v>
      </c>
      <c r="M1989" s="368"/>
      <c r="N1989" s="368" t="s">
        <v>1902</v>
      </c>
      <c r="O1989" s="472"/>
    </row>
    <row r="1990" spans="1:15" ht="12" customHeight="1" x14ac:dyDescent="0.2">
      <c r="A1990" s="55" t="str">
        <f>IF(OR(E1990="00",E1990=""),"",IF(OR(C1990="3011.10",C1990="3012.10",C1990="3013.10"),"05",IF(OR(C1990="3008.10",C1990="3008.11"),"00",IF(C1990="3003.10","07",IF(OR(G1990="DBFH",G1990="DBFH - BG"),"10",IF(G1990="Hochschule Dual","25",IF(ISERROR(FIND("BGJ",F1990)),IF(B1990&gt;=99500,VLOOKUP(B1990,Maske!$I$23:$J$79,2,FALSE),VLOOKUP($E1990,Maske!$I$19:$J$23,2,FALSE)),"06")))))))</f>
        <v>00</v>
      </c>
      <c r="B1990" s="35">
        <v>78033</v>
      </c>
      <c r="C1990" s="52" t="s">
        <v>2306</v>
      </c>
      <c r="D1990" s="53" t="str">
        <f t="shared" si="63"/>
        <v>0137</v>
      </c>
      <c r="E1990" s="53" t="str">
        <f t="shared" si="62"/>
        <v>10</v>
      </c>
      <c r="F1990" s="54" t="s">
        <v>98</v>
      </c>
      <c r="G1990" s="179" t="s">
        <v>1951</v>
      </c>
      <c r="H1990" s="179"/>
      <c r="I1990" s="179"/>
      <c r="J1990" s="179">
        <v>13.7</v>
      </c>
      <c r="K1990" s="55">
        <v>6.8</v>
      </c>
      <c r="L1990" s="55" t="s">
        <v>354</v>
      </c>
      <c r="M1990" s="55"/>
      <c r="N1990" s="55" t="s">
        <v>2307</v>
      </c>
      <c r="O1990" s="454"/>
    </row>
    <row r="1991" spans="1:15" ht="12" customHeight="1" x14ac:dyDescent="0.2">
      <c r="A1991" s="55" t="str">
        <f>IF(OR(E1991="00",E1991=""),"",IF(OR(C1991="3011.10",C1991="3012.10",C1991="3013.10"),"05",IF(OR(C1991="3008.10",C1991="3008.11"),"00",IF(C1991="3003.10","07",IF(OR(G1991="DBFH",G1991="DBFH - BG"),"10",IF(G1991="Hochschule Dual","25",IF(ISERROR(FIND("BGJ",F1991)),IF(B1991&gt;=99500,VLOOKUP(B1991,Maske!$I$23:$J$79,2,FALSE),VLOOKUP($E1991,Maske!$I$19:$J$23,2,FALSE)),"06")))))))</f>
        <v>00</v>
      </c>
      <c r="B1991" s="35">
        <v>78033</v>
      </c>
      <c r="C1991" s="52" t="s">
        <v>2308</v>
      </c>
      <c r="D1991" s="53" t="str">
        <f t="shared" si="63"/>
        <v>0137</v>
      </c>
      <c r="E1991" s="53" t="str">
        <f t="shared" si="62"/>
        <v>11</v>
      </c>
      <c r="F1991" s="54" t="s">
        <v>98</v>
      </c>
      <c r="G1991" s="179" t="s">
        <v>1951</v>
      </c>
      <c r="H1991" s="179"/>
      <c r="I1991" s="179"/>
      <c r="J1991" s="179">
        <v>13.7</v>
      </c>
      <c r="K1991" s="55">
        <v>6.1</v>
      </c>
      <c r="L1991" s="55" t="s">
        <v>354</v>
      </c>
      <c r="M1991" s="55"/>
      <c r="N1991" s="55" t="s">
        <v>2307</v>
      </c>
      <c r="O1991" s="454"/>
    </row>
    <row r="1992" spans="1:15" ht="12" customHeight="1" x14ac:dyDescent="0.2">
      <c r="A1992" s="55" t="str">
        <f>IF(OR(E1992="00",E1992=""),"",IF(OR(C1992="3011.10",C1992="3012.10",C1992="3013.10"),"05",IF(OR(C1992="3008.10",C1992="3008.11"),"00",IF(C1992="3003.10","07",IF(OR(G1992="DBFH",G1992="DBFH - BG"),"10",IF(G1992="Hochschule Dual","25",IF(ISERROR(FIND("BGJ",F1992)),IF(B1992&gt;=99500,VLOOKUP(B1992,Maske!$I$23:$J$79,2,FALSE),VLOOKUP($E1992,Maske!$I$19:$J$23,2,FALSE)),"06")))))))</f>
        <v>00</v>
      </c>
      <c r="B1992" s="35">
        <v>78033</v>
      </c>
      <c r="C1992" s="52" t="s">
        <v>2309</v>
      </c>
      <c r="D1992" s="53" t="str">
        <f t="shared" si="63"/>
        <v>0137</v>
      </c>
      <c r="E1992" s="53" t="str">
        <f t="shared" si="62"/>
        <v>12</v>
      </c>
      <c r="F1992" s="54" t="s">
        <v>98</v>
      </c>
      <c r="G1992" s="179" t="s">
        <v>1951</v>
      </c>
      <c r="H1992" s="179"/>
      <c r="I1992" s="179"/>
      <c r="J1992" s="179">
        <v>9.5</v>
      </c>
      <c r="K1992" s="55">
        <v>3.9</v>
      </c>
      <c r="L1992" s="55" t="s">
        <v>354</v>
      </c>
      <c r="M1992" s="55"/>
      <c r="N1992" s="55" t="s">
        <v>2307</v>
      </c>
      <c r="O1992" s="454"/>
    </row>
    <row r="1993" spans="1:15" ht="12" customHeight="1" x14ac:dyDescent="0.2">
      <c r="A1993" s="55" t="str">
        <f>IF(OR(E1993="00",E1993=""),"",IF(OR(C1993="3011.10",C1993="3012.10",C1993="3013.10"),"05",IF(OR(C1993="3008.10",C1993="3008.11"),"00",IF(C1993="3003.10","07",IF(OR(G1993="DBFH",G1993="DBFH - BG"),"10",IF(G1993="Hochschule Dual","25",IF(ISERROR(FIND("BGJ",F1993)),IF(B1993&gt;=99500,VLOOKUP(B1993,Maske!$I$23:$J$79,2,FALSE),VLOOKUP($E1993,Maske!$I$19:$J$23,2,FALSE)),"06")))))))</f>
        <v>00</v>
      </c>
      <c r="B1993" s="35">
        <v>70410</v>
      </c>
      <c r="C1993" s="52" t="s">
        <v>2306</v>
      </c>
      <c r="D1993" s="53" t="str">
        <f t="shared" si="63"/>
        <v>0137</v>
      </c>
      <c r="E1993" s="53" t="str">
        <f t="shared" si="62"/>
        <v>10</v>
      </c>
      <c r="F1993" s="54" t="s">
        <v>1239</v>
      </c>
      <c r="G1993" s="179" t="s">
        <v>1951</v>
      </c>
      <c r="H1993" s="179"/>
      <c r="I1993" s="179"/>
      <c r="J1993" s="179">
        <v>13.7</v>
      </c>
      <c r="K1993" s="55">
        <v>6.8</v>
      </c>
      <c r="L1993" s="55" t="s">
        <v>354</v>
      </c>
      <c r="M1993" s="55"/>
      <c r="N1993" s="55" t="s">
        <v>2307</v>
      </c>
      <c r="O1993" s="454"/>
    </row>
    <row r="1994" spans="1:15" ht="12" customHeight="1" x14ac:dyDescent="0.2">
      <c r="A1994" s="55" t="str">
        <f>IF(OR(E1994="00",E1994=""),"",IF(OR(C1994="3011.10",C1994="3012.10",C1994="3013.10"),"05",IF(OR(C1994="3008.10",C1994="3008.11"),"00",IF(C1994="3003.10","07",IF(OR(G1994="DBFH",G1994="DBFH - BG"),"10",IF(G1994="Hochschule Dual","25",IF(ISERROR(FIND("BGJ",F1994)),IF(B1994&gt;=99500,VLOOKUP(B1994,Maske!$I$23:$J$79,2,FALSE),VLOOKUP($E1994,Maske!$I$19:$J$23,2,FALSE)),"06")))))))</f>
        <v>00</v>
      </c>
      <c r="B1994" s="35">
        <v>70410</v>
      </c>
      <c r="C1994" s="52" t="s">
        <v>2308</v>
      </c>
      <c r="D1994" s="53" t="str">
        <f t="shared" si="63"/>
        <v>0137</v>
      </c>
      <c r="E1994" s="53" t="str">
        <f t="shared" si="62"/>
        <v>11</v>
      </c>
      <c r="F1994" s="54" t="s">
        <v>1239</v>
      </c>
      <c r="G1994" s="179" t="s">
        <v>1951</v>
      </c>
      <c r="H1994" s="179"/>
      <c r="I1994" s="179"/>
      <c r="J1994" s="179">
        <v>13.7</v>
      </c>
      <c r="K1994" s="55">
        <v>6.1</v>
      </c>
      <c r="L1994" s="55" t="s">
        <v>354</v>
      </c>
      <c r="M1994" s="55"/>
      <c r="N1994" s="55" t="s">
        <v>2307</v>
      </c>
      <c r="O1994" s="454"/>
    </row>
    <row r="1995" spans="1:15" ht="12" customHeight="1" x14ac:dyDescent="0.2">
      <c r="A1995" s="55" t="str">
        <f>IF(OR(E1995="00",E1995=""),"",IF(OR(C1995="3011.10",C1995="3012.10",C1995="3013.10"),"05",IF(OR(C1995="3008.10",C1995="3008.11"),"00",IF(C1995="3003.10","07",IF(OR(G1995="DBFH",G1995="DBFH - BG"),"10",IF(G1995="Hochschule Dual","25",IF(ISERROR(FIND("BGJ",F1995)),IF(B1995&gt;=99500,VLOOKUP(B1995,Maske!$I$23:$J$79,2,FALSE),VLOOKUP($E1995,Maske!$I$19:$J$23,2,FALSE)),"06")))))))</f>
        <v>00</v>
      </c>
      <c r="B1995" s="35">
        <v>70410</v>
      </c>
      <c r="C1995" s="52" t="s">
        <v>2309</v>
      </c>
      <c r="D1995" s="53" t="str">
        <f t="shared" si="63"/>
        <v>0137</v>
      </c>
      <c r="E1995" s="53" t="str">
        <f t="shared" si="62"/>
        <v>12</v>
      </c>
      <c r="F1995" s="54" t="s">
        <v>1239</v>
      </c>
      <c r="G1995" s="179" t="s">
        <v>1951</v>
      </c>
      <c r="H1995" s="179"/>
      <c r="I1995" s="179"/>
      <c r="J1995" s="179">
        <v>9.5</v>
      </c>
      <c r="K1995" s="55">
        <v>3.9</v>
      </c>
      <c r="L1995" s="55" t="s">
        <v>354</v>
      </c>
      <c r="M1995" s="55"/>
      <c r="N1995" s="55" t="s">
        <v>2307</v>
      </c>
      <c r="O1995" s="454"/>
    </row>
    <row r="1996" spans="1:15" ht="12" customHeight="1" x14ac:dyDescent="0.2">
      <c r="A1996" s="368" t="str">
        <f>IF(OR(E1996="00",E1996=""),"",IF(OR(C1996="3011.10",C1996="3012.10",C1996="3013.10"),"05",IF(OR(C1996="3008.10",C1996="3008.11"),"00",IF(C1996="3003.10","07",IF(OR(G1996="DBFH",G1996="DBFH - BG"),"10",IF(G1996="Hochschule Dual","25",IF(ISERROR(FIND("BGJ",F1996)),IF(B1996&gt;=99500,VLOOKUP(B1996,Maske!$I$23:$J$79,2,FALSE),VLOOKUP($E1996,Maske!$I$19:$J$23,2,FALSE)),"06")))))))</f>
        <v>00</v>
      </c>
      <c r="B1996" s="369">
        <v>78631</v>
      </c>
      <c r="C1996" s="370" t="s">
        <v>952</v>
      </c>
      <c r="D1996" s="371" t="str">
        <f t="shared" si="63"/>
        <v>0140</v>
      </c>
      <c r="E1996" s="371" t="str">
        <f t="shared" si="62"/>
        <v>10</v>
      </c>
      <c r="F1996" s="372" t="s">
        <v>957</v>
      </c>
      <c r="G1996" s="373"/>
      <c r="H1996" s="373">
        <v>9</v>
      </c>
      <c r="I1996" s="373">
        <v>1.5</v>
      </c>
      <c r="J1996" s="373">
        <v>10.5</v>
      </c>
      <c r="K1996" s="368">
        <v>1.4</v>
      </c>
      <c r="L1996" s="368" t="s">
        <v>354</v>
      </c>
      <c r="M1996" s="368" t="s">
        <v>794</v>
      </c>
      <c r="O1996" s="454"/>
    </row>
    <row r="1997" spans="1:15" s="217" customFormat="1" ht="12" customHeight="1" x14ac:dyDescent="0.2">
      <c r="A1997" s="368" t="str">
        <f>IF(OR(E1997="00",E1997=""),"",IF(OR(C1997="3011.10",C1997="3012.10",C1997="3013.10"),"05",IF(OR(C1997="3008.10",C1997="3008.11"),"00",IF(C1997="3003.10","07",IF(OR(G1997="DBFH",G1997="DBFH - BG"),"10",IF(G1997="Hochschule Dual","25",IF(ISERROR(FIND("BGJ",F1997)),IF(B1997&gt;=99500,VLOOKUP(B1997,Maske!$I$23:$J$79,2,FALSE),VLOOKUP($E1997,Maske!$I$19:$J$23,2,FALSE)),"06")))))))</f>
        <v>00</v>
      </c>
      <c r="B1997" s="369">
        <v>78641</v>
      </c>
      <c r="C1997" s="445" t="s">
        <v>952</v>
      </c>
      <c r="D1997" s="371" t="str">
        <f t="shared" si="63"/>
        <v>0140</v>
      </c>
      <c r="E1997" s="371" t="str">
        <f t="shared" si="62"/>
        <v>10</v>
      </c>
      <c r="F1997" s="372" t="s">
        <v>954</v>
      </c>
      <c r="G1997" s="373"/>
      <c r="H1997" s="373">
        <v>9</v>
      </c>
      <c r="I1997" s="373">
        <v>1.5</v>
      </c>
      <c r="J1997" s="373">
        <v>10.5</v>
      </c>
      <c r="K1997" s="368">
        <v>1.4</v>
      </c>
      <c r="L1997" s="368" t="s">
        <v>354</v>
      </c>
      <c r="M1997" s="368" t="s">
        <v>794</v>
      </c>
      <c r="N1997" s="368"/>
      <c r="O1997" s="459"/>
    </row>
    <row r="1998" spans="1:15" ht="12" customHeight="1" x14ac:dyDescent="0.2">
      <c r="A1998" s="368" t="str">
        <f>IF(OR(E1998="00",E1998=""),"",IF(OR(C1998="3011.10",C1998="3012.10",C1998="3013.10"),"05",IF(OR(C1998="3008.10",C1998="3008.11"),"00",IF(C1998="3003.10","07",IF(OR(G1998="DBFH",G1998="DBFH - BG"),"10",IF(G1998="Hochschule Dual","25",IF(ISERROR(FIND("BGJ",F1998)),IF(B1998&gt;=99500,VLOOKUP(B1998,Maske!$I$23:$J$79,2,FALSE),VLOOKUP($E1998,Maske!$I$19:$J$23,2,FALSE)),"06")))))))</f>
        <v>00</v>
      </c>
      <c r="B1998" s="369">
        <v>78621</v>
      </c>
      <c r="C1998" s="445" t="s">
        <v>952</v>
      </c>
      <c r="D1998" s="371" t="str">
        <f t="shared" si="63"/>
        <v>0140</v>
      </c>
      <c r="E1998" s="371" t="str">
        <f t="shared" si="62"/>
        <v>10</v>
      </c>
      <c r="F1998" s="372" t="s">
        <v>953</v>
      </c>
      <c r="G1998" s="373"/>
      <c r="H1998" s="373">
        <v>9</v>
      </c>
      <c r="I1998" s="373">
        <v>1.5</v>
      </c>
      <c r="J1998" s="373">
        <v>10.5</v>
      </c>
      <c r="K1998" s="368">
        <v>1.4</v>
      </c>
      <c r="L1998" s="368" t="s">
        <v>354</v>
      </c>
      <c r="M1998" s="368"/>
      <c r="O1998" s="454"/>
    </row>
    <row r="1999" spans="1:15" ht="12" customHeight="1" x14ac:dyDescent="0.2">
      <c r="A1999" s="368" t="str">
        <f>IF(OR(E1999="00",E1999=""),"",IF(OR(C1999="3011.10",C1999="3012.10",C1999="3013.10"),"05",IF(OR(C1999="3008.10",C1999="3008.11"),"00",IF(C1999="3003.10","07",IF(OR(G1999="DBFH",G1999="DBFH - BG"),"10",IF(G1999="Hochschule Dual","25",IF(ISERROR(FIND("BGJ",F1999)),IF(B1999&gt;=99500,VLOOKUP(B1999,Maske!$I$23:$J$79,2,FALSE),VLOOKUP($E1999,Maske!$I$19:$J$23,2,FALSE)),"06")))))))</f>
        <v>00</v>
      </c>
      <c r="B1999" s="369">
        <v>78621</v>
      </c>
      <c r="C1999" s="370" t="s">
        <v>990</v>
      </c>
      <c r="D1999" s="371" t="str">
        <f t="shared" si="63"/>
        <v>0140</v>
      </c>
      <c r="E1999" s="371" t="str">
        <f t="shared" si="62"/>
        <v>11</v>
      </c>
      <c r="F1999" s="372" t="s">
        <v>953</v>
      </c>
      <c r="G1999" s="373"/>
      <c r="H1999" s="373">
        <v>15</v>
      </c>
      <c r="I1999" s="368">
        <v>3</v>
      </c>
      <c r="J1999" s="373">
        <v>13.7</v>
      </c>
      <c r="K1999" s="368">
        <v>2.4</v>
      </c>
      <c r="L1999" s="368" t="s">
        <v>354</v>
      </c>
      <c r="M1999" s="368"/>
      <c r="O1999" s="454"/>
    </row>
    <row r="2000" spans="1:15" ht="12" customHeight="1" x14ac:dyDescent="0.2">
      <c r="A2000" s="368" t="str">
        <f>IF(OR(E2000="00",E2000=""),"",IF(OR(C2000="3011.10",C2000="3012.10",C2000="3013.10"),"05",IF(OR(C2000="3008.10",C2000="3008.11"),"00",IF(C2000="3003.10","07",IF(OR(G2000="DBFH",G2000="DBFH - BG"),"10",IF(G2000="Hochschule Dual","25",IF(ISERROR(FIND("BGJ",F2000)),IF(B2000&gt;=99500,VLOOKUP(B2000,Maske!$I$23:$J$79,2,FALSE),VLOOKUP($E2000,Maske!$I$19:$J$23,2,FALSE)),"06")))))))</f>
        <v>00</v>
      </c>
      <c r="B2000" s="369">
        <v>78621</v>
      </c>
      <c r="C2000" s="370" t="s">
        <v>455</v>
      </c>
      <c r="D2000" s="371" t="str">
        <f t="shared" si="63"/>
        <v>0140</v>
      </c>
      <c r="E2000" s="371" t="str">
        <f t="shared" si="62"/>
        <v>12</v>
      </c>
      <c r="F2000" s="372" t="s">
        <v>953</v>
      </c>
      <c r="G2000" s="373"/>
      <c r="H2000" s="373">
        <v>9</v>
      </c>
      <c r="I2000" s="368">
        <v>1.5</v>
      </c>
      <c r="J2000" s="373">
        <v>12.7</v>
      </c>
      <c r="K2000" s="368">
        <v>1.9</v>
      </c>
      <c r="L2000" s="368" t="s">
        <v>354</v>
      </c>
      <c r="M2000" s="368"/>
      <c r="O2000" s="454"/>
    </row>
    <row r="2001" spans="1:15" ht="12" customHeight="1" x14ac:dyDescent="0.2">
      <c r="A2001" s="368" t="str">
        <f>IF(OR(E2001="00",E2001=""),"",IF(OR(C2001="3011.10",C2001="3012.10",C2001="3013.10"),"05",IF(OR(C2001="3008.10",C2001="3008.11"),"00",IF(C2001="3003.10","07",IF(OR(G2001="DBFH",G2001="DBFH - BG"),"10",IF(G2001="Hochschule Dual","25",IF(ISERROR(FIND("BGJ",F2001)),IF(B2001&gt;=99500,VLOOKUP(B2001,Maske!$I$23:$J$79,2,FALSE),VLOOKUP($E2001,Maske!$I$19:$J$23,2,FALSE)),"06")))))))</f>
        <v>00</v>
      </c>
      <c r="B2001" s="369">
        <v>78621</v>
      </c>
      <c r="C2001" s="370" t="s">
        <v>1885</v>
      </c>
      <c r="D2001" s="371" t="str">
        <f t="shared" si="63"/>
        <v>0140</v>
      </c>
      <c r="E2001" s="371" t="str">
        <f t="shared" si="62"/>
        <v>13</v>
      </c>
      <c r="F2001" s="372" t="s">
        <v>953</v>
      </c>
      <c r="G2001" s="373"/>
      <c r="H2001" s="373">
        <v>3.2</v>
      </c>
      <c r="I2001" s="368">
        <v>0.5</v>
      </c>
      <c r="J2001" s="373">
        <v>3.2</v>
      </c>
      <c r="K2001" s="368">
        <v>0.5</v>
      </c>
      <c r="L2001" s="368" t="s">
        <v>354</v>
      </c>
      <c r="M2001" s="368"/>
      <c r="N2001" s="368" t="s">
        <v>67</v>
      </c>
      <c r="O2001" s="454"/>
    </row>
    <row r="2002" spans="1:15" ht="12" customHeight="1" x14ac:dyDescent="0.2">
      <c r="A2002" s="368" t="str">
        <f>IF(OR(E2002="00",E2002=""),"",IF(OR(C2002="3011.10",C2002="3012.10",C2002="3013.10"),"05",IF(OR(C2002="3008.10",C2002="3008.11"),"00",IF(C2002="3003.10","07",IF(OR(G2002="DBFH",G2002="DBFH - BG"),"10",IF(G2002="Hochschule Dual","25",IF(ISERROR(FIND("BGJ",F2002)),IF(B2002&gt;=99500,VLOOKUP(B2002,Maske!$I$23:$J$79,2,FALSE),VLOOKUP($E2002,Maske!$I$19:$J$23,2,FALSE)),"06")))))))</f>
        <v>00</v>
      </c>
      <c r="B2002" s="369">
        <v>78641</v>
      </c>
      <c r="C2002" s="370" t="s">
        <v>991</v>
      </c>
      <c r="D2002" s="371" t="str">
        <f t="shared" si="63"/>
        <v>0141</v>
      </c>
      <c r="E2002" s="371" t="str">
        <f t="shared" ref="E2002:E2065" si="64">MID(C2002,6,2)</f>
        <v>11</v>
      </c>
      <c r="F2002" s="372" t="s">
        <v>954</v>
      </c>
      <c r="G2002" s="373"/>
      <c r="H2002" s="373">
        <v>15</v>
      </c>
      <c r="I2002" s="368">
        <v>3</v>
      </c>
      <c r="J2002" s="373">
        <v>13.7</v>
      </c>
      <c r="K2002" s="368">
        <v>2.4</v>
      </c>
      <c r="L2002" s="368" t="s">
        <v>354</v>
      </c>
      <c r="M2002" s="368" t="s">
        <v>794</v>
      </c>
      <c r="O2002" s="454"/>
    </row>
    <row r="2003" spans="1:15" ht="12" customHeight="1" x14ac:dyDescent="0.2">
      <c r="A2003" s="368" t="str">
        <f>IF(OR(E2003="00",E2003=""),"",IF(OR(C2003="3011.10",C2003="3012.10",C2003="3013.10"),"05",IF(OR(C2003="3008.10",C2003="3008.11"),"00",IF(C2003="3003.10","07",IF(OR(G2003="DBFH",G2003="DBFH - BG"),"10",IF(G2003="Hochschule Dual","25",IF(ISERROR(FIND("BGJ",F2003)),IF(B2003&gt;=99500,VLOOKUP(B2003,Maske!$I$23:$J$79,2,FALSE),VLOOKUP($E2003,Maske!$I$19:$J$23,2,FALSE)),"06")))))))</f>
        <v>00</v>
      </c>
      <c r="B2003" s="369">
        <v>78641</v>
      </c>
      <c r="C2003" s="370" t="s">
        <v>456</v>
      </c>
      <c r="D2003" s="371" t="str">
        <f t="shared" si="63"/>
        <v>0141</v>
      </c>
      <c r="E2003" s="371" t="str">
        <f t="shared" si="64"/>
        <v>12</v>
      </c>
      <c r="F2003" s="372" t="s">
        <v>954</v>
      </c>
      <c r="G2003" s="373"/>
      <c r="H2003" s="373">
        <v>9</v>
      </c>
      <c r="I2003" s="368">
        <v>1.5</v>
      </c>
      <c r="J2003" s="373">
        <v>12.7</v>
      </c>
      <c r="K2003" s="368">
        <v>1.9</v>
      </c>
      <c r="L2003" s="368" t="s">
        <v>354</v>
      </c>
      <c r="M2003" s="368" t="s">
        <v>794</v>
      </c>
      <c r="O2003" s="454"/>
    </row>
    <row r="2004" spans="1:15" ht="12" customHeight="1" x14ac:dyDescent="0.2">
      <c r="A2004" s="368" t="str">
        <f>IF(OR(E2004="00",E2004=""),"",IF(OR(C2004="3011.10",C2004="3012.10",C2004="3013.10"),"05",IF(OR(C2004="3008.10",C2004="3008.11"),"00",IF(C2004="3003.10","07",IF(OR(G2004="DBFH",G2004="DBFH - BG"),"10",IF(G2004="Hochschule Dual","25",IF(ISERROR(FIND("BGJ",F2004)),IF(B2004&gt;=99500,VLOOKUP(B2004,Maske!$I$23:$J$79,2,FALSE),VLOOKUP($E2004,Maske!$I$19:$J$23,2,FALSE)),"06")))))))</f>
        <v>00</v>
      </c>
      <c r="B2004" s="369">
        <v>78641</v>
      </c>
      <c r="C2004" s="370" t="s">
        <v>1886</v>
      </c>
      <c r="D2004" s="371" t="str">
        <f t="shared" si="63"/>
        <v>0141</v>
      </c>
      <c r="E2004" s="371" t="str">
        <f t="shared" si="64"/>
        <v>13</v>
      </c>
      <c r="F2004" s="372" t="s">
        <v>954</v>
      </c>
      <c r="G2004" s="373"/>
      <c r="H2004" s="373">
        <v>3.2</v>
      </c>
      <c r="I2004" s="368">
        <v>0.5</v>
      </c>
      <c r="J2004" s="373">
        <v>3.2</v>
      </c>
      <c r="K2004" s="368">
        <v>0.5</v>
      </c>
      <c r="L2004" s="368" t="s">
        <v>354</v>
      </c>
      <c r="M2004" s="368" t="s">
        <v>794</v>
      </c>
      <c r="N2004" s="368" t="s">
        <v>67</v>
      </c>
      <c r="O2004" s="454"/>
    </row>
    <row r="2005" spans="1:15" ht="12" customHeight="1" x14ac:dyDescent="0.2">
      <c r="A2005" s="368" t="str">
        <f>IF(OR(E2005="00",E2005=""),"",IF(OR(C2005="3011.10",C2005="3012.10",C2005="3013.10"),"05",IF(OR(C2005="3008.10",C2005="3008.11"),"00",IF(C2005="3003.10","07",IF(OR(G2005="DBFH",G2005="DBFH - BG"),"10",IF(G2005="Hochschule Dual","25",IF(ISERROR(FIND("BGJ",F2005)),IF(B2005&gt;=99500,VLOOKUP(B2005,Maske!$I$23:$J$79,2,FALSE),VLOOKUP($E2005,Maske!$I$19:$J$23,2,FALSE)),"06")))))))</f>
        <v>00</v>
      </c>
      <c r="B2005" s="369">
        <v>78631</v>
      </c>
      <c r="C2005" s="370" t="s">
        <v>992</v>
      </c>
      <c r="D2005" s="371" t="str">
        <f t="shared" si="63"/>
        <v>0142</v>
      </c>
      <c r="E2005" s="371" t="str">
        <f t="shared" si="64"/>
        <v>11</v>
      </c>
      <c r="F2005" s="372" t="s">
        <v>957</v>
      </c>
      <c r="G2005" s="373"/>
      <c r="H2005" s="373">
        <v>15</v>
      </c>
      <c r="I2005" s="368">
        <v>3</v>
      </c>
      <c r="J2005" s="373">
        <v>13.7</v>
      </c>
      <c r="K2005" s="368">
        <v>2.4</v>
      </c>
      <c r="L2005" s="368" t="s">
        <v>354</v>
      </c>
      <c r="M2005" s="368" t="s">
        <v>794</v>
      </c>
      <c r="O2005" s="454"/>
    </row>
    <row r="2006" spans="1:15" s="468" customFormat="1" ht="12" customHeight="1" x14ac:dyDescent="0.2">
      <c r="A2006" s="368" t="str">
        <f>IF(OR(E2006="00",E2006=""),"",IF(OR(C2006="3011.10",C2006="3012.10",C2006="3013.10"),"05",IF(OR(C2006="3008.10",C2006="3008.11"),"00",IF(C2006="3003.10","07",IF(OR(G2006="DBFH",G2006="DBFH - BG"),"10",IF(G2006="Hochschule Dual","25",IF(ISERROR(FIND("BGJ",F2006)),IF(B2006&gt;=99500,VLOOKUP(B2006,Maske!$I$23:$J$79,2,FALSE),VLOOKUP($E2006,Maske!$I$19:$J$23,2,FALSE)),"06")))))))</f>
        <v>00</v>
      </c>
      <c r="B2006" s="369">
        <v>78631</v>
      </c>
      <c r="C2006" s="370" t="s">
        <v>457</v>
      </c>
      <c r="D2006" s="371" t="str">
        <f t="shared" si="63"/>
        <v>0142</v>
      </c>
      <c r="E2006" s="371" t="str">
        <f t="shared" si="64"/>
        <v>12</v>
      </c>
      <c r="F2006" s="372" t="s">
        <v>957</v>
      </c>
      <c r="G2006" s="373"/>
      <c r="H2006" s="373">
        <v>9</v>
      </c>
      <c r="I2006" s="368">
        <v>1.5</v>
      </c>
      <c r="J2006" s="373">
        <v>12.7</v>
      </c>
      <c r="K2006" s="368">
        <v>1.9</v>
      </c>
      <c r="L2006" s="368" t="s">
        <v>354</v>
      </c>
      <c r="M2006" s="368" t="s">
        <v>794</v>
      </c>
      <c r="N2006" s="368"/>
      <c r="O2006" s="467"/>
    </row>
    <row r="2007" spans="1:15" ht="12" customHeight="1" x14ac:dyDescent="0.2">
      <c r="A2007" s="368" t="str">
        <f>IF(OR(E2007="00",E2007=""),"",IF(OR(C2007="3011.10",C2007="3012.10",C2007="3013.10"),"05",IF(OR(C2007="3008.10",C2007="3008.11"),"00",IF(C2007="3003.10","07",IF(OR(G2007="DBFH",G2007="DBFH - BG"),"10",IF(G2007="Hochschule Dual","25",IF(ISERROR(FIND("BGJ",F2007)),IF(B2007&gt;=99500,VLOOKUP(B2007,Maske!$I$23:$J$79,2,FALSE),VLOOKUP($E2007,Maske!$I$19:$J$23,2,FALSE)),"06")))))))</f>
        <v>00</v>
      </c>
      <c r="B2007" s="369">
        <v>78631</v>
      </c>
      <c r="C2007" s="370" t="s">
        <v>1887</v>
      </c>
      <c r="D2007" s="371" t="str">
        <f t="shared" si="63"/>
        <v>0142</v>
      </c>
      <c r="E2007" s="371" t="str">
        <f t="shared" si="64"/>
        <v>13</v>
      </c>
      <c r="F2007" s="372" t="s">
        <v>957</v>
      </c>
      <c r="G2007" s="373"/>
      <c r="H2007" s="373">
        <v>3.2</v>
      </c>
      <c r="I2007" s="368">
        <v>0.5</v>
      </c>
      <c r="J2007" s="373">
        <v>3.2</v>
      </c>
      <c r="K2007" s="368">
        <v>0.5</v>
      </c>
      <c r="L2007" s="368" t="s">
        <v>354</v>
      </c>
      <c r="M2007" s="368" t="s">
        <v>794</v>
      </c>
      <c r="N2007" s="368" t="s">
        <v>67</v>
      </c>
      <c r="O2007" s="454"/>
    </row>
    <row r="2008" spans="1:15" ht="12" customHeight="1" x14ac:dyDescent="0.2">
      <c r="A2008" s="368" t="str">
        <f>IF(OR(E2008="00",E2008=""),"",IF(OR(C2008="3011.10",C2008="3012.10",C2008="3013.10"),"05",IF(OR(C2008="3008.10",C2008="3008.11"),"00",IF(C2008="3003.10","07",IF(OR(G2008="DBFH",G2008="DBFH - BG"),"10",IF(G2008="Hochschule Dual","25",IF(ISERROR(FIND("BGJ",F2008)),IF(B2008&gt;=99500,VLOOKUP(B2008,Maske!$I$23:$J$79,2,FALSE),VLOOKUP($E2008,Maske!$I$19:$J$23,2,FALSE)),"06")))))))</f>
        <v>00</v>
      </c>
      <c r="B2008" s="369">
        <v>78732</v>
      </c>
      <c r="C2008" s="370" t="s">
        <v>958</v>
      </c>
      <c r="D2008" s="371" t="str">
        <f t="shared" si="63"/>
        <v>0143</v>
      </c>
      <c r="E2008" s="371" t="str">
        <f t="shared" si="64"/>
        <v>10</v>
      </c>
      <c r="F2008" s="372" t="s">
        <v>959</v>
      </c>
      <c r="G2008" s="373"/>
      <c r="H2008" s="373"/>
      <c r="I2008" s="373"/>
      <c r="J2008" s="373">
        <v>12.7</v>
      </c>
      <c r="K2008" s="368">
        <v>0.7</v>
      </c>
      <c r="L2008" s="368" t="s">
        <v>354</v>
      </c>
      <c r="M2008" s="368"/>
      <c r="O2008" s="454"/>
    </row>
    <row r="2009" spans="1:15" ht="12" customHeight="1" x14ac:dyDescent="0.2">
      <c r="A2009" s="368" t="str">
        <f>IF(OR(E2009="00",E2009=""),"",IF(OR(C2009="3011.10",C2009="3012.10",C2009="3013.10"),"05",IF(OR(C2009="3008.10",C2009="3008.11"),"00",IF(C2009="3003.10","07",IF(OR(G2009="DBFH",G2009="DBFH - BG"),"10",IF(G2009="Hochschule Dual","25",IF(ISERROR(FIND("BGJ",F2009)),IF(B2009&gt;=99500,VLOOKUP(B2009,Maske!$I$23:$J$79,2,FALSE),VLOOKUP($E2009,Maske!$I$19:$J$23,2,FALSE)),"06")))))))</f>
        <v>00</v>
      </c>
      <c r="B2009" s="369">
        <v>78732</v>
      </c>
      <c r="C2009" s="370" t="s">
        <v>993</v>
      </c>
      <c r="D2009" s="371" t="str">
        <f t="shared" si="63"/>
        <v>0143</v>
      </c>
      <c r="E2009" s="371" t="str">
        <f t="shared" si="64"/>
        <v>11</v>
      </c>
      <c r="F2009" s="372" t="s">
        <v>959</v>
      </c>
      <c r="G2009" s="373"/>
      <c r="H2009" s="373"/>
      <c r="I2009" s="368"/>
      <c r="J2009" s="373">
        <v>12.7</v>
      </c>
      <c r="K2009" s="368">
        <v>1.2</v>
      </c>
      <c r="L2009" s="368" t="s">
        <v>354</v>
      </c>
      <c r="M2009" s="368"/>
      <c r="O2009" s="454"/>
    </row>
    <row r="2010" spans="1:15" ht="12" customHeight="1" x14ac:dyDescent="0.2">
      <c r="A2010" s="368" t="str">
        <f>IF(OR(E2010="00",E2010=""),"",IF(OR(C2010="3011.10",C2010="3012.10",C2010="3013.10"),"05",IF(OR(C2010="3008.10",C2010="3008.11"),"00",IF(C2010="3003.10","07",IF(OR(G2010="DBFH",G2010="DBFH - BG"),"10",IF(G2010="Hochschule Dual","25",IF(ISERROR(FIND("BGJ",F2010)),IF(B2010&gt;=99500,VLOOKUP(B2010,Maske!$I$23:$J$79,2,FALSE),VLOOKUP($E2010,Maske!$I$19:$J$23,2,FALSE)),"06")))))))</f>
        <v>00</v>
      </c>
      <c r="B2010" s="369">
        <v>78732</v>
      </c>
      <c r="C2010" s="370" t="s">
        <v>458</v>
      </c>
      <c r="D2010" s="371" t="str">
        <f t="shared" si="63"/>
        <v>0143</v>
      </c>
      <c r="E2010" s="371" t="str">
        <f t="shared" si="64"/>
        <v>12</v>
      </c>
      <c r="F2010" s="372" t="s">
        <v>959</v>
      </c>
      <c r="G2010" s="373"/>
      <c r="H2010" s="373"/>
      <c r="I2010" s="368"/>
      <c r="J2010" s="373">
        <v>12.7</v>
      </c>
      <c r="K2010" s="368">
        <v>0.7</v>
      </c>
      <c r="L2010" s="368" t="s">
        <v>354</v>
      </c>
      <c r="M2010" s="368"/>
      <c r="O2010" s="454"/>
    </row>
    <row r="2011" spans="1:15" s="217" customFormat="1" ht="12" customHeight="1" x14ac:dyDescent="0.2">
      <c r="A2011" s="368" t="str">
        <f>IF(OR(E2011="00",E2011=""),"",IF(OR(C2011="3011.10",C2011="3012.10",C2011="3013.10"),"05",IF(OR(C2011="3008.10",C2011="3008.11"),"00",IF(C2011="3003.10","07",IF(OR(G2011="DBFH",G2011="DBFH - BG"),"10",IF(G2011="Hochschule Dual","25",IF(ISERROR(FIND("BGJ",F2011)),IF(B2011&gt;=99500,VLOOKUP(B2011,Maske!$I$23:$J$79,2,FALSE),VLOOKUP($E2011,Maske!$I$19:$J$23,2,FALSE)),"06")))))))</f>
        <v>00</v>
      </c>
      <c r="B2011" s="369">
        <v>78732</v>
      </c>
      <c r="C2011" s="370" t="s">
        <v>168</v>
      </c>
      <c r="D2011" s="371" t="str">
        <f t="shared" si="63"/>
        <v>0143</v>
      </c>
      <c r="E2011" s="371" t="str">
        <f t="shared" si="64"/>
        <v>12</v>
      </c>
      <c r="F2011" s="372" t="s">
        <v>959</v>
      </c>
      <c r="G2011" s="373"/>
      <c r="H2011" s="373"/>
      <c r="I2011" s="368"/>
      <c r="J2011" s="373">
        <v>3.2</v>
      </c>
      <c r="K2011" s="368">
        <v>0.3</v>
      </c>
      <c r="L2011" s="368" t="s">
        <v>354</v>
      </c>
      <c r="M2011" s="368"/>
      <c r="N2011" s="368" t="s">
        <v>67</v>
      </c>
      <c r="O2011" s="454"/>
    </row>
    <row r="2012" spans="1:15" s="217" customFormat="1" ht="12" customHeight="1" x14ac:dyDescent="0.2">
      <c r="A2012" s="368" t="str">
        <f>IF(OR(E2012="00",E2012=""),"",IF(OR(C2012="3011.10",C2012="3012.10",C2012="3013.10"),"05",IF(OR(C2012="3008.10",C2012="3008.11"),"00",IF(C2012="3003.10","07",IF(OR(G2012="DBFH",G2012="DBFH - BG"),"10",IF(G2012="Hochschule Dual","25",IF(ISERROR(FIND("BGJ",F2012)),IF(B2012&gt;=99500,VLOOKUP(B2012,Maske!$I$23:$J$79,2,FALSE),VLOOKUP($E2012,Maske!$I$19:$J$23,2,FALSE)),"06")))))))</f>
        <v>00</v>
      </c>
      <c r="B2012" s="369">
        <v>78733</v>
      </c>
      <c r="C2012" s="370" t="s">
        <v>960</v>
      </c>
      <c r="D2012" s="371" t="str">
        <f t="shared" si="63"/>
        <v>0144</v>
      </c>
      <c r="E2012" s="371" t="str">
        <f t="shared" si="64"/>
        <v>10</v>
      </c>
      <c r="F2012" s="372" t="s">
        <v>245</v>
      </c>
      <c r="G2012" s="373"/>
      <c r="H2012" s="373"/>
      <c r="I2012" s="373"/>
      <c r="J2012" s="373">
        <v>13.7</v>
      </c>
      <c r="K2012" s="368">
        <v>1.2</v>
      </c>
      <c r="L2012" s="368" t="s">
        <v>354</v>
      </c>
      <c r="M2012" s="368"/>
      <c r="N2012" s="368" t="s">
        <v>1474</v>
      </c>
      <c r="O2012" s="454"/>
    </row>
    <row r="2013" spans="1:15" s="217" customFormat="1" ht="12" customHeight="1" x14ac:dyDescent="0.2">
      <c r="A2013" s="368" t="str">
        <f>IF(OR(E2013="00",E2013=""),"",IF(OR(C2013="3011.10",C2013="3012.10",C2013="3013.10"),"05",IF(OR(C2013="3008.10",C2013="3008.11"),"00",IF(C2013="3003.10","07",IF(OR(G2013="DBFH",G2013="DBFH - BG"),"10",IF(G2013="Hochschule Dual","25",IF(ISERROR(FIND("BGJ",F2013)),IF(B2013&gt;=99500,VLOOKUP(B2013,Maske!$I$23:$J$79,2,FALSE),VLOOKUP($E2013,Maske!$I$19:$J$23,2,FALSE)),"06")))))))</f>
        <v>00</v>
      </c>
      <c r="B2013" s="369">
        <v>78733</v>
      </c>
      <c r="C2013" s="370" t="s">
        <v>994</v>
      </c>
      <c r="D2013" s="371" t="str">
        <f t="shared" si="63"/>
        <v>0144</v>
      </c>
      <c r="E2013" s="371" t="str">
        <f t="shared" si="64"/>
        <v>11</v>
      </c>
      <c r="F2013" s="372" t="s">
        <v>245</v>
      </c>
      <c r="G2013" s="373"/>
      <c r="H2013" s="373"/>
      <c r="I2013" s="368"/>
      <c r="J2013" s="373">
        <v>13.7</v>
      </c>
      <c r="K2013" s="368">
        <v>1.2</v>
      </c>
      <c r="L2013" s="368" t="s">
        <v>354</v>
      </c>
      <c r="M2013" s="368"/>
      <c r="N2013" s="368"/>
      <c r="O2013" s="459"/>
    </row>
    <row r="2014" spans="1:15" s="217" customFormat="1" ht="12" customHeight="1" x14ac:dyDescent="0.2">
      <c r="A2014" s="368" t="str">
        <f>IF(OR(E2014="00",E2014=""),"",IF(OR(C2014="3011.10",C2014="3012.10",C2014="3013.10"),"05",IF(OR(C2014="3008.10",C2014="3008.11"),"00",IF(C2014="3003.10","07",IF(OR(G2014="DBFH",G2014="DBFH - BG"),"10",IF(G2014="Hochschule Dual","25",IF(ISERROR(FIND("BGJ",F2014)),IF(B2014&gt;=99500,VLOOKUP(B2014,Maske!$I$23:$J$79,2,FALSE),VLOOKUP($E2014,Maske!$I$19:$J$23,2,FALSE)),"06")))))))</f>
        <v>00</v>
      </c>
      <c r="B2014" s="369">
        <v>78733</v>
      </c>
      <c r="C2014" s="370" t="s">
        <v>459</v>
      </c>
      <c r="D2014" s="371" t="str">
        <f t="shared" si="63"/>
        <v>0144</v>
      </c>
      <c r="E2014" s="371" t="str">
        <f t="shared" si="64"/>
        <v>12</v>
      </c>
      <c r="F2014" s="372" t="s">
        <v>245</v>
      </c>
      <c r="G2014" s="373"/>
      <c r="H2014" s="373"/>
      <c r="I2014" s="368"/>
      <c r="J2014" s="373">
        <v>12.7</v>
      </c>
      <c r="K2014" s="368">
        <v>1.1000000000000001</v>
      </c>
      <c r="L2014" s="368" t="s">
        <v>354</v>
      </c>
      <c r="M2014" s="368"/>
      <c r="N2014" s="368"/>
      <c r="O2014" s="459"/>
    </row>
    <row r="2015" spans="1:15" ht="13.15" customHeight="1" x14ac:dyDescent="0.2">
      <c r="A2015" s="368" t="str">
        <f>IF(OR(E2015="00",E2015=""),"",IF(OR(C2015="3011.10",C2015="3012.10",C2015="3013.10"),"05",IF(OR(C2015="3008.10",C2015="3008.11"),"00",IF(C2015="3003.10","07",IF(OR(G2015="DBFH",G2015="DBFH - BG"),"10",IF(G2015="Hochschule Dual","25",IF(ISERROR(FIND("BGJ",F2015)),IF(B2015&gt;=99500,VLOOKUP(B2015,Maske!$I$23:$J$79,2,FALSE),VLOOKUP($E2015,Maske!$I$19:$J$23,2,FALSE)),"06")))))))</f>
        <v>00</v>
      </c>
      <c r="B2015" s="369">
        <v>78733</v>
      </c>
      <c r="C2015" s="370" t="s">
        <v>157</v>
      </c>
      <c r="D2015" s="371" t="str">
        <f t="shared" si="63"/>
        <v>0144</v>
      </c>
      <c r="E2015" s="371" t="str">
        <f t="shared" si="64"/>
        <v>12</v>
      </c>
      <c r="F2015" s="372" t="s">
        <v>245</v>
      </c>
      <c r="G2015" s="373"/>
      <c r="H2015" s="373"/>
      <c r="I2015" s="368"/>
      <c r="J2015" s="373">
        <v>2.9</v>
      </c>
      <c r="K2015" s="368">
        <v>0.3</v>
      </c>
      <c r="L2015" s="368" t="s">
        <v>354</v>
      </c>
      <c r="M2015" s="368"/>
      <c r="N2015" s="368" t="s">
        <v>67</v>
      </c>
      <c r="O2015" s="454"/>
    </row>
    <row r="2016" spans="1:15" ht="12" customHeight="1" x14ac:dyDescent="0.2">
      <c r="A2016" s="368" t="str">
        <f>IF(OR(E2016="00",E2016=""),"",IF(OR(C2016="3011.10",C2016="3012.10",C2016="3013.10"),"05",IF(OR(C2016="3008.10",C2016="3008.11"),"00",IF(C2016="3003.10","07",IF(OR(G2016="DBFH",G2016="DBFH - BG"),"10",IF(G2016="Hochschule Dual","25",IF(ISERROR(FIND("BGJ",F2016)),IF(B2016&gt;=99500,VLOOKUP(B2016,Maske!$I$23:$J$79,2,FALSE),VLOOKUP($E2016,Maske!$I$19:$J$23,2,FALSE)),"06")))))))</f>
        <v>00</v>
      </c>
      <c r="B2016" s="369">
        <v>67511</v>
      </c>
      <c r="C2016" s="370" t="s">
        <v>961</v>
      </c>
      <c r="D2016" s="371" t="str">
        <f t="shared" si="63"/>
        <v>0145</v>
      </c>
      <c r="E2016" s="371" t="str">
        <f t="shared" si="64"/>
        <v>10</v>
      </c>
      <c r="F2016" s="372" t="s">
        <v>962</v>
      </c>
      <c r="G2016" s="373"/>
      <c r="H2016" s="373"/>
      <c r="I2016" s="373"/>
      <c r="J2016" s="373">
        <v>13.7</v>
      </c>
      <c r="K2016" s="368">
        <v>3.7</v>
      </c>
      <c r="L2016" s="368" t="s">
        <v>354</v>
      </c>
      <c r="M2016" s="368" t="s">
        <v>3</v>
      </c>
      <c r="O2016" s="454"/>
    </row>
    <row r="2017" spans="1:15" ht="12" customHeight="1" x14ac:dyDescent="0.2">
      <c r="A2017" s="368" t="str">
        <f>IF(OR(E2017="00",E2017=""),"",IF(OR(C2017="3011.10",C2017="3012.10",C2017="3013.10"),"05",IF(OR(C2017="3008.10",C2017="3008.11"),"00",IF(C2017="3003.10","07",IF(OR(G2017="DBFH",G2017="DBFH - BG"),"10",IF(G2017="Hochschule Dual","25",IF(ISERROR(FIND("BGJ",F2017)),IF(B2017&gt;=99500,VLOOKUP(B2017,Maske!$I$23:$J$79,2,FALSE),VLOOKUP($E2017,Maske!$I$19:$J$23,2,FALSE)),"06")))))))</f>
        <v>00</v>
      </c>
      <c r="B2017" s="369">
        <v>67511</v>
      </c>
      <c r="C2017" s="370" t="s">
        <v>995</v>
      </c>
      <c r="D2017" s="371" t="str">
        <f t="shared" si="63"/>
        <v>0145</v>
      </c>
      <c r="E2017" s="371" t="str">
        <f t="shared" si="64"/>
        <v>11</v>
      </c>
      <c r="F2017" s="372" t="s">
        <v>962</v>
      </c>
      <c r="G2017" s="373"/>
      <c r="H2017" s="373"/>
      <c r="I2017" s="368"/>
      <c r="J2017" s="373">
        <v>13.7</v>
      </c>
      <c r="K2017" s="368">
        <v>3.7</v>
      </c>
      <c r="L2017" s="368" t="s">
        <v>354</v>
      </c>
      <c r="M2017" s="368" t="s">
        <v>3</v>
      </c>
      <c r="O2017" s="454"/>
    </row>
    <row r="2018" spans="1:15" ht="12" customHeight="1" x14ac:dyDescent="0.2">
      <c r="A2018" s="368" t="str">
        <f>IF(OR(E2018="00",E2018=""),"",IF(OR(C2018="3011.10",C2018="3012.10",C2018="3013.10"),"05",IF(OR(C2018="3008.10",C2018="3008.11"),"00",IF(C2018="3003.10","07",IF(OR(G2018="DBFH",G2018="DBFH - BG"),"10",IF(G2018="Hochschule Dual","25",IF(ISERROR(FIND("BGJ",F2018)),IF(B2018&gt;=99500,VLOOKUP(B2018,Maske!$I$23:$J$79,2,FALSE),VLOOKUP($E2018,Maske!$I$19:$J$23,2,FALSE)),"06")))))))</f>
        <v>00</v>
      </c>
      <c r="B2018" s="369">
        <v>67511</v>
      </c>
      <c r="C2018" s="370" t="s">
        <v>460</v>
      </c>
      <c r="D2018" s="371" t="str">
        <f t="shared" si="63"/>
        <v>0145</v>
      </c>
      <c r="E2018" s="371" t="str">
        <f t="shared" si="64"/>
        <v>12</v>
      </c>
      <c r="F2018" s="372" t="s">
        <v>962</v>
      </c>
      <c r="G2018" s="373"/>
      <c r="H2018" s="373"/>
      <c r="I2018" s="368"/>
      <c r="J2018" s="373">
        <v>11.6</v>
      </c>
      <c r="K2018" s="368">
        <v>3.3</v>
      </c>
      <c r="L2018" s="368" t="s">
        <v>354</v>
      </c>
      <c r="M2018" s="368" t="s">
        <v>3</v>
      </c>
      <c r="O2018" s="454"/>
    </row>
    <row r="2019" spans="1:15" ht="12" customHeight="1" x14ac:dyDescent="0.2">
      <c r="A2019" s="368" t="str">
        <f>IF(OR(E2019="00",E2019=""),"",IF(OR(C2019="3011.10",C2019="3012.10",C2019="3013.10"),"05",IF(OR(C2019="3008.10",C2019="3008.11"),"00",IF(C2019="3003.10","07",IF(OR(G2019="DBFH",G2019="DBFH - BG"),"10",IF(G2019="Hochschule Dual","25",IF(ISERROR(FIND("BGJ",F2019)),IF(B2019&gt;=99500,VLOOKUP(B2019,Maske!$I$23:$J$79,2,FALSE),VLOOKUP($E2019,Maske!$I$19:$J$23,2,FALSE)),"06")))))))</f>
        <v>00</v>
      </c>
      <c r="B2019" s="369">
        <v>67511</v>
      </c>
      <c r="C2019" s="370" t="s">
        <v>66</v>
      </c>
      <c r="D2019" s="371" t="str">
        <f t="shared" si="63"/>
        <v>0145</v>
      </c>
      <c r="E2019" s="371" t="str">
        <f t="shared" si="64"/>
        <v>12</v>
      </c>
      <c r="F2019" s="372" t="s">
        <v>962</v>
      </c>
      <c r="G2019" s="373"/>
      <c r="H2019" s="373"/>
      <c r="I2019" s="368"/>
      <c r="J2019" s="373">
        <v>3.2</v>
      </c>
      <c r="K2019" s="368">
        <v>0.9</v>
      </c>
      <c r="L2019" s="368" t="s">
        <v>354</v>
      </c>
      <c r="M2019" s="368" t="s">
        <v>3</v>
      </c>
      <c r="N2019" s="368" t="s">
        <v>67</v>
      </c>
      <c r="O2019" s="454"/>
    </row>
    <row r="2020" spans="1:15" ht="12" customHeight="1" x14ac:dyDescent="0.2">
      <c r="A2020" s="55" t="str">
        <f>IF(OR(E2020="00",E2020=""),"",IF(OR(C2020="3011.10",C2020="3012.10",C2020="3013.10"),"05",IF(OR(C2020="3008.10",C2020="3008.11"),"00",IF(C2020="3003.10","07",IF(OR(G2020="DBFH",G2020="DBFH - BG"),"10",IF(G2020="Hochschule Dual","25",IF(ISERROR(FIND("BGJ",F2020)),IF(B2020&gt;=99500,VLOOKUP(B2020,Maske!$I$23:$J$79,2,FALSE),VLOOKUP($E2020,Maske!$I$19:$J$23,2,FALSE)),"06")))))))</f>
        <v>00</v>
      </c>
      <c r="B2020" s="35">
        <v>68512</v>
      </c>
      <c r="C2020" s="52" t="s">
        <v>963</v>
      </c>
      <c r="D2020" s="53" t="str">
        <f t="shared" si="63"/>
        <v>0146</v>
      </c>
      <c r="E2020" s="53" t="str">
        <f t="shared" si="64"/>
        <v>10</v>
      </c>
      <c r="F2020" s="54" t="s">
        <v>2258</v>
      </c>
      <c r="G2020" s="179"/>
      <c r="H2020" s="179">
        <v>15</v>
      </c>
      <c r="I2020" s="179">
        <v>3</v>
      </c>
      <c r="J2020" s="179">
        <v>12.7</v>
      </c>
      <c r="K2020" s="55">
        <v>2.9</v>
      </c>
      <c r="L2020" s="55" t="s">
        <v>354</v>
      </c>
      <c r="M2020" s="55"/>
      <c r="N2020" s="55" t="s">
        <v>1125</v>
      </c>
      <c r="O2020" s="454"/>
    </row>
    <row r="2021" spans="1:15" ht="13.15" customHeight="1" x14ac:dyDescent="0.2">
      <c r="A2021" s="55" t="str">
        <f>IF(OR(E2021="00",E2021=""),"",IF(OR(C2021="3011.10",C2021="3012.10",C2021="3013.10"),"05",IF(OR(C2021="3008.10",C2021="3008.11"),"00",IF(C2021="3003.10","07",IF(OR(G2021="DBFH",G2021="DBFH - BG"),"10",IF(G2021="Hochschule Dual","25",IF(ISERROR(FIND("BGJ",F2021)),IF(B2021&gt;=99500,VLOOKUP(B2021,Maske!$I$23:$J$79,2,FALSE),VLOOKUP($E2021,Maske!$I$19:$J$23,2,FALSE)),"06")))))))</f>
        <v>00</v>
      </c>
      <c r="B2021" s="35">
        <v>68512</v>
      </c>
      <c r="C2021" s="52" t="s">
        <v>996</v>
      </c>
      <c r="D2021" s="53" t="str">
        <f t="shared" si="63"/>
        <v>0146</v>
      </c>
      <c r="E2021" s="53" t="str">
        <f t="shared" si="64"/>
        <v>11</v>
      </c>
      <c r="F2021" s="54" t="s">
        <v>2258</v>
      </c>
      <c r="G2021" s="179"/>
      <c r="H2021" s="179">
        <v>9</v>
      </c>
      <c r="I2021" s="55">
        <v>2</v>
      </c>
      <c r="J2021" s="179">
        <v>12.7</v>
      </c>
      <c r="K2021" s="55">
        <v>2.2999999999999998</v>
      </c>
      <c r="L2021" s="55" t="s">
        <v>354</v>
      </c>
      <c r="M2021" s="55"/>
      <c r="N2021" s="55" t="s">
        <v>1125</v>
      </c>
      <c r="O2021" s="454"/>
    </row>
    <row r="2022" spans="1:15" ht="12" customHeight="1" x14ac:dyDescent="0.2">
      <c r="A2022" s="55" t="str">
        <f>IF(OR(E2022="00",E2022=""),"",IF(OR(C2022="3011.10",C2022="3012.10",C2022="3013.10"),"05",IF(OR(C2022="3008.10",C2022="3008.11"),"00",IF(C2022="3003.10","07",IF(OR(G2022="DBFH",G2022="DBFH - BG"),"10",IF(G2022="Hochschule Dual","25",IF(ISERROR(FIND("BGJ",F2022)),IF(B2022&gt;=99500,VLOOKUP(B2022,Maske!$I$23:$J$79,2,FALSE),VLOOKUP($E2022,Maske!$I$19:$J$23,2,FALSE)),"06")))))))</f>
        <v>00</v>
      </c>
      <c r="B2022" s="35">
        <v>68512</v>
      </c>
      <c r="C2022" s="52" t="s">
        <v>461</v>
      </c>
      <c r="D2022" s="53" t="str">
        <f t="shared" si="63"/>
        <v>0146</v>
      </c>
      <c r="E2022" s="53" t="str">
        <f t="shared" si="64"/>
        <v>12</v>
      </c>
      <c r="F2022" s="54" t="s">
        <v>2258</v>
      </c>
      <c r="G2022" s="179"/>
      <c r="H2022" s="179">
        <v>9</v>
      </c>
      <c r="I2022" s="55">
        <v>1</v>
      </c>
      <c r="J2022" s="179">
        <v>8.4</v>
      </c>
      <c r="K2022" s="55">
        <v>1.3</v>
      </c>
      <c r="L2022" s="55" t="s">
        <v>354</v>
      </c>
      <c r="M2022" s="55"/>
      <c r="N2022" s="55" t="s">
        <v>1125</v>
      </c>
      <c r="O2022" s="454"/>
    </row>
    <row r="2023" spans="1:15" ht="13.15" customHeight="1" x14ac:dyDescent="0.2">
      <c r="A2023" s="55" t="str">
        <f>IF(OR(E2023="00",E2023=""),"",IF(OR(C2023="3011.10",C2023="3012.10",C2023="3013.10"),"05",IF(OR(C2023="3008.10",C2023="3008.11"),"00",IF(C2023="3003.10","07",IF(OR(G2023="DBFH",G2023="DBFH - BG"),"10",IF(G2023="Hochschule Dual","25",IF(ISERROR(FIND("BGJ",F2023)),IF(B2023&gt;=99500,VLOOKUP(B2023,Maske!$I$23:$J$79,2,FALSE),VLOOKUP($E2023,Maske!$I$19:$J$23,2,FALSE)),"06")))))))</f>
        <v>00</v>
      </c>
      <c r="B2023" s="35">
        <v>68512</v>
      </c>
      <c r="C2023" s="52" t="s">
        <v>167</v>
      </c>
      <c r="D2023" s="53" t="str">
        <f t="shared" si="63"/>
        <v>0146</v>
      </c>
      <c r="E2023" s="53" t="str">
        <f t="shared" si="64"/>
        <v>12</v>
      </c>
      <c r="F2023" s="54" t="s">
        <v>2258</v>
      </c>
      <c r="G2023" s="179"/>
      <c r="H2023" s="179">
        <v>2.8</v>
      </c>
      <c r="I2023" s="55">
        <v>0.3</v>
      </c>
      <c r="J2023" s="179">
        <v>2.1</v>
      </c>
      <c r="K2023" s="55">
        <v>0.3</v>
      </c>
      <c r="L2023" s="55" t="s">
        <v>354</v>
      </c>
      <c r="M2023" s="55"/>
      <c r="N2023" s="55" t="s">
        <v>1704</v>
      </c>
      <c r="O2023" s="454"/>
    </row>
    <row r="2024" spans="1:15" ht="13.15" customHeight="1" x14ac:dyDescent="0.2">
      <c r="A2024" s="368" t="str">
        <f>IF(OR(E2024="00",E2024=""),"",IF(OR(C2024="3011.10",C2024="3012.10",C2024="3013.10"),"05",IF(OR(C2024="3008.10",C2024="3008.11"),"00",IF(C2024="3003.10","07",IF(OR(G2024="DBFH",G2024="DBFH - BG"),"10",IF(G2024="Hochschule Dual","25",IF(ISERROR(FIND("BGJ",F2024)),IF(B2024&gt;=99500,VLOOKUP(B2024,Maske!$I$23:$J$79,2,FALSE),VLOOKUP($E2024,Maske!$I$19:$J$23,2,FALSE)),"06")))))))</f>
        <v>00</v>
      </c>
      <c r="B2024" s="369">
        <v>74201</v>
      </c>
      <c r="C2024" s="370" t="s">
        <v>964</v>
      </c>
      <c r="D2024" s="371" t="str">
        <f t="shared" si="63"/>
        <v>0148</v>
      </c>
      <c r="E2024" s="371" t="str">
        <f t="shared" si="64"/>
        <v>10</v>
      </c>
      <c r="F2024" s="372" t="s">
        <v>965</v>
      </c>
      <c r="G2024" s="373"/>
      <c r="H2024" s="373">
        <v>15</v>
      </c>
      <c r="I2024" s="373">
        <v>3</v>
      </c>
      <c r="J2024" s="373">
        <v>12.7</v>
      </c>
      <c r="K2024" s="368">
        <v>3</v>
      </c>
      <c r="L2024" s="368" t="s">
        <v>354</v>
      </c>
      <c r="M2024" s="368"/>
      <c r="O2024" s="454"/>
    </row>
    <row r="2025" spans="1:15" ht="13.15" customHeight="1" x14ac:dyDescent="0.2">
      <c r="A2025" s="368" t="str">
        <f>IF(OR(E2025="00",E2025=""),"",IF(OR(C2025="3011.10",C2025="3012.10",C2025="3013.10"),"05",IF(OR(C2025="3008.10",C2025="3008.11"),"00",IF(C2025="3003.10","07",IF(OR(G2025="DBFH",G2025="DBFH - BG"),"10",IF(G2025="Hochschule Dual","25",IF(ISERROR(FIND("BGJ",F2025)),IF(B2025&gt;=99500,VLOOKUP(B2025,Maske!$I$23:$J$79,2,FALSE),VLOOKUP($E2025,Maske!$I$19:$J$23,2,FALSE)),"06")))))))</f>
        <v>00</v>
      </c>
      <c r="B2025" s="369">
        <v>74201</v>
      </c>
      <c r="C2025" s="370" t="s">
        <v>997</v>
      </c>
      <c r="D2025" s="371" t="str">
        <f t="shared" si="63"/>
        <v>0148</v>
      </c>
      <c r="E2025" s="371" t="str">
        <f t="shared" si="64"/>
        <v>11</v>
      </c>
      <c r="F2025" s="372" t="s">
        <v>965</v>
      </c>
      <c r="G2025" s="373"/>
      <c r="H2025" s="373">
        <v>9</v>
      </c>
      <c r="I2025" s="368">
        <v>2</v>
      </c>
      <c r="J2025" s="373">
        <v>10.5</v>
      </c>
      <c r="K2025" s="368">
        <v>2.4</v>
      </c>
      <c r="L2025" s="368" t="s">
        <v>354</v>
      </c>
      <c r="M2025" s="368"/>
      <c r="O2025" s="454"/>
    </row>
    <row r="2026" spans="1:15" ht="13.15" customHeight="1" x14ac:dyDescent="0.2">
      <c r="A2026" s="368" t="str">
        <f>IF(OR(E2026="00",E2026=""),"",IF(OR(C2026="3011.10",C2026="3012.10",C2026="3013.10"),"05",IF(OR(C2026="3008.10",C2026="3008.11"),"00",IF(C2026="3003.10","07",IF(OR(G2026="DBFH",G2026="DBFH - BG"),"10",IF(G2026="Hochschule Dual","25",IF(ISERROR(FIND("BGJ",F2026)),IF(B2026&gt;=99500,VLOOKUP(B2026,Maske!$I$23:$J$79,2,FALSE),VLOOKUP($E2026,Maske!$I$19:$J$23,2,FALSE)),"06")))))))</f>
        <v>00</v>
      </c>
      <c r="B2026" s="369">
        <v>74201</v>
      </c>
      <c r="C2026" s="370" t="s">
        <v>462</v>
      </c>
      <c r="D2026" s="371" t="str">
        <f t="shared" si="63"/>
        <v>0148</v>
      </c>
      <c r="E2026" s="371" t="str">
        <f t="shared" si="64"/>
        <v>12</v>
      </c>
      <c r="F2026" s="372" t="s">
        <v>965</v>
      </c>
      <c r="G2026" s="373"/>
      <c r="H2026" s="373">
        <v>9</v>
      </c>
      <c r="I2026" s="368">
        <v>2</v>
      </c>
      <c r="J2026" s="373">
        <v>10.5</v>
      </c>
      <c r="K2026" s="368">
        <v>2.4</v>
      </c>
      <c r="L2026" s="368" t="s">
        <v>354</v>
      </c>
      <c r="M2026" s="368"/>
      <c r="O2026" s="454"/>
    </row>
    <row r="2027" spans="1:15" ht="13.15" customHeight="1" x14ac:dyDescent="0.2">
      <c r="A2027" s="368" t="str">
        <f>IF(OR(E2027="00",E2027=""),"",IF(OR(C2027="3011.10",C2027="3012.10",C2027="3013.10"),"05",IF(OR(C2027="3008.10",C2027="3008.11"),"00",IF(C2027="3003.10","07",IF(OR(G2027="DBFH",G2027="DBFH - BG"),"10",IF(G2027="Hochschule Dual","25",IF(ISERROR(FIND("BGJ",F2027)),IF(B2027&gt;=99500,VLOOKUP(B2027,Maske!$I$23:$J$79,2,FALSE),VLOOKUP($E2027,Maske!$I$19:$J$23,2,FALSE)),"06")))))))</f>
        <v>00</v>
      </c>
      <c r="B2027" s="369">
        <v>74201</v>
      </c>
      <c r="C2027" s="370" t="s">
        <v>1056</v>
      </c>
      <c r="D2027" s="371" t="str">
        <f t="shared" si="63"/>
        <v>0148</v>
      </c>
      <c r="E2027" s="371" t="str">
        <f t="shared" si="64"/>
        <v>12</v>
      </c>
      <c r="F2027" s="372" t="s">
        <v>965</v>
      </c>
      <c r="G2027" s="373"/>
      <c r="H2027" s="373">
        <v>3.2</v>
      </c>
      <c r="I2027" s="368">
        <v>1</v>
      </c>
      <c r="J2027" s="373">
        <v>3.2</v>
      </c>
      <c r="K2027" s="368">
        <v>0.7</v>
      </c>
      <c r="L2027" s="368" t="s">
        <v>354</v>
      </c>
      <c r="M2027" s="368"/>
      <c r="N2027" s="368" t="s">
        <v>67</v>
      </c>
      <c r="O2027" s="454"/>
    </row>
    <row r="2028" spans="1:15" ht="13.15" customHeight="1" x14ac:dyDescent="0.2">
      <c r="A2028" s="368" t="str">
        <f>IF(OR(E2028="00",E2028=""),"",IF(OR(C2028="3011.10",C2028="3012.10",C2028="3013.10"),"05",IF(OR(C2028="3008.10",C2028="3008.11"),"00",IF(C2028="3003.10","07",IF(OR(G2028="DBFH",G2028="DBFH - BG"),"10",IF(G2028="Hochschule Dual","25",IF(ISERROR(FIND("BGJ",F2028)),IF(B2028&gt;=99500,VLOOKUP(B2028,Maske!$I$23:$J$79,2,FALSE),VLOOKUP($E2028,Maske!$I$19:$J$23,2,FALSE)),"06")))))))</f>
        <v>00</v>
      </c>
      <c r="B2028" s="369">
        <v>52311</v>
      </c>
      <c r="C2028" s="370" t="s">
        <v>964</v>
      </c>
      <c r="D2028" s="371" t="str">
        <f t="shared" si="63"/>
        <v>0148</v>
      </c>
      <c r="E2028" s="371" t="str">
        <f t="shared" si="64"/>
        <v>10</v>
      </c>
      <c r="F2028" s="372" t="s">
        <v>966</v>
      </c>
      <c r="G2028" s="373"/>
      <c r="H2028" s="373">
        <v>15</v>
      </c>
      <c r="I2028" s="373">
        <v>3</v>
      </c>
      <c r="J2028" s="373">
        <v>12.7</v>
      </c>
      <c r="K2028" s="368">
        <v>3</v>
      </c>
      <c r="L2028" s="368" t="s">
        <v>354</v>
      </c>
      <c r="M2028" s="368"/>
      <c r="O2028" s="454"/>
    </row>
    <row r="2029" spans="1:15" ht="12" customHeight="1" x14ac:dyDescent="0.2">
      <c r="A2029" s="368" t="str">
        <f>IF(OR(E2029="00",E2029=""),"",IF(OR(C2029="3011.10",C2029="3012.10",C2029="3013.10"),"05",IF(OR(C2029="3008.10",C2029="3008.11"),"00",IF(C2029="3003.10","07",IF(OR(G2029="DBFH",G2029="DBFH - BG"),"10",IF(G2029="Hochschule Dual","25",IF(ISERROR(FIND("BGJ",F2029)),IF(B2029&gt;=99500,VLOOKUP(B2029,Maske!$I$23:$J$79,2,FALSE),VLOOKUP($E2029,Maske!$I$19:$J$23,2,FALSE)),"06")))))))</f>
        <v>00</v>
      </c>
      <c r="B2029" s="369">
        <v>52311</v>
      </c>
      <c r="C2029" s="370" t="s">
        <v>997</v>
      </c>
      <c r="D2029" s="371" t="str">
        <f t="shared" si="63"/>
        <v>0148</v>
      </c>
      <c r="E2029" s="371" t="str">
        <f t="shared" si="64"/>
        <v>11</v>
      </c>
      <c r="F2029" s="372" t="s">
        <v>966</v>
      </c>
      <c r="G2029" s="373"/>
      <c r="H2029" s="373">
        <v>9</v>
      </c>
      <c r="I2029" s="368">
        <v>2</v>
      </c>
      <c r="J2029" s="373">
        <v>10.5</v>
      </c>
      <c r="K2029" s="368">
        <v>2.4</v>
      </c>
      <c r="L2029" s="368" t="s">
        <v>354</v>
      </c>
      <c r="M2029" s="368"/>
      <c r="O2029" s="454"/>
    </row>
    <row r="2030" spans="1:15" ht="12" customHeight="1" x14ac:dyDescent="0.2">
      <c r="A2030" s="368" t="str">
        <f>IF(OR(E2030="00",E2030=""),"",IF(OR(C2030="3011.10",C2030="3012.10",C2030="3013.10"),"05",IF(OR(C2030="3008.10",C2030="3008.11"),"00",IF(C2030="3003.10","07",IF(OR(G2030="DBFH",G2030="DBFH - BG"),"10",IF(G2030="Hochschule Dual","25",IF(ISERROR(FIND("BGJ",F2030)),IF(B2030&gt;=99500,VLOOKUP(B2030,Maske!$I$23:$J$79,2,FALSE),VLOOKUP($E2030,Maske!$I$19:$J$23,2,FALSE)),"06")))))))</f>
        <v>00</v>
      </c>
      <c r="B2030" s="369">
        <v>82341</v>
      </c>
      <c r="C2030" s="445" t="s">
        <v>967</v>
      </c>
      <c r="D2030" s="371" t="str">
        <f t="shared" si="63"/>
        <v>0151</v>
      </c>
      <c r="E2030" s="371" t="str">
        <f t="shared" si="64"/>
        <v>10</v>
      </c>
      <c r="F2030" s="372" t="s">
        <v>505</v>
      </c>
      <c r="G2030" s="373"/>
      <c r="H2030" s="373"/>
      <c r="I2030" s="373"/>
      <c r="J2030" s="373">
        <v>13.7</v>
      </c>
      <c r="K2030" s="368">
        <v>2.4</v>
      </c>
      <c r="L2030" s="368" t="s">
        <v>354</v>
      </c>
      <c r="M2030" s="368"/>
      <c r="O2030" s="454"/>
    </row>
    <row r="2031" spans="1:15" ht="12" customHeight="1" x14ac:dyDescent="0.2">
      <c r="A2031" s="368" t="str">
        <f>IF(OR(E2031="00",E2031=""),"",IF(OR(C2031="3011.10",C2031="3012.10",C2031="3013.10"),"05",IF(OR(C2031="3008.10",C2031="3008.11"),"00",IF(C2031="3003.10","07",IF(OR(G2031="DBFH",G2031="DBFH - BG"),"10",IF(G2031="Hochschule Dual","25",IF(ISERROR(FIND("BGJ",F2031)),IF(B2031&gt;=99500,VLOOKUP(B2031,Maske!$I$23:$J$79,2,FALSE),VLOOKUP($E2031,Maske!$I$19:$J$23,2,FALSE)),"06")))))))</f>
        <v>00</v>
      </c>
      <c r="B2031" s="369">
        <v>82341</v>
      </c>
      <c r="C2031" s="445" t="s">
        <v>998</v>
      </c>
      <c r="D2031" s="371" t="str">
        <f t="shared" si="63"/>
        <v>0151</v>
      </c>
      <c r="E2031" s="371" t="str">
        <f t="shared" si="64"/>
        <v>11</v>
      </c>
      <c r="F2031" s="372" t="s">
        <v>505</v>
      </c>
      <c r="G2031" s="373"/>
      <c r="H2031" s="373"/>
      <c r="I2031" s="373"/>
      <c r="J2031" s="373">
        <v>10.5</v>
      </c>
      <c r="K2031" s="368">
        <v>1.9</v>
      </c>
      <c r="L2031" s="368" t="s">
        <v>354</v>
      </c>
      <c r="M2031" s="368"/>
      <c r="O2031" s="454"/>
    </row>
    <row r="2032" spans="1:15" s="180" customFormat="1" ht="13.15" customHeight="1" x14ac:dyDescent="0.2">
      <c r="A2032" s="368" t="str">
        <f>IF(OR(E2032="00",E2032=""),"",IF(OR(C2032="3011.10",C2032="3012.10",C2032="3013.10"),"05",IF(OR(C2032="3008.10",C2032="3008.11"),"00",IF(C2032="3003.10","07",IF(OR(G2032="DBFH",G2032="DBFH - BG"),"10",IF(G2032="Hochschule Dual","25",IF(ISERROR(FIND("BGJ",F2032)),IF(B2032&gt;=99500,VLOOKUP(B2032,Maske!$I$23:$J$79,2,FALSE),VLOOKUP($E2032,Maske!$I$19:$J$23,2,FALSE)),"06")))))))</f>
        <v>00</v>
      </c>
      <c r="B2032" s="369">
        <v>82341</v>
      </c>
      <c r="C2032" s="445" t="s">
        <v>463</v>
      </c>
      <c r="D2032" s="371" t="str">
        <f t="shared" si="63"/>
        <v>0151</v>
      </c>
      <c r="E2032" s="371" t="str">
        <f t="shared" si="64"/>
        <v>12</v>
      </c>
      <c r="F2032" s="372" t="s">
        <v>505</v>
      </c>
      <c r="G2032" s="373"/>
      <c r="H2032" s="373"/>
      <c r="I2032" s="373"/>
      <c r="J2032" s="373">
        <v>10.5</v>
      </c>
      <c r="K2032" s="368">
        <v>1.9</v>
      </c>
      <c r="L2032" s="368" t="s">
        <v>354</v>
      </c>
      <c r="M2032" s="368"/>
      <c r="N2032" s="368"/>
      <c r="O2032" s="460"/>
    </row>
    <row r="2033" spans="1:15" s="217" customFormat="1" ht="12" customHeight="1" x14ac:dyDescent="0.2">
      <c r="A2033" s="368" t="str">
        <f>IF(OR(E2033="00",E2033=""),"",IF(OR(C2033="3011.10",C2033="3012.10",C2033="3013.10"),"05",IF(OR(C2033="3008.10",C2033="3008.11"),"00",IF(C2033="3003.10","07",IF(OR(G2033="DBFH",G2033="DBFH - BG"),"10",IF(G2033="Hochschule Dual","25",IF(ISERROR(FIND("BGJ",F2033)),IF(B2033&gt;=99500,VLOOKUP(B2033,Maske!$I$23:$J$79,2,FALSE),VLOOKUP($E2033,Maske!$I$19:$J$23,2,FALSE)),"06")))))))</f>
        <v>00</v>
      </c>
      <c r="B2033" s="369">
        <v>82341</v>
      </c>
      <c r="C2033" s="445" t="s">
        <v>690</v>
      </c>
      <c r="D2033" s="371" t="str">
        <f t="shared" si="63"/>
        <v>0151</v>
      </c>
      <c r="E2033" s="371" t="str">
        <f t="shared" si="64"/>
        <v>12</v>
      </c>
      <c r="F2033" s="372" t="s">
        <v>505</v>
      </c>
      <c r="G2033" s="373"/>
      <c r="H2033" s="373"/>
      <c r="I2033" s="373"/>
      <c r="J2033" s="373">
        <v>3.2</v>
      </c>
      <c r="K2033" s="368">
        <v>0.9</v>
      </c>
      <c r="L2033" s="368" t="s">
        <v>354</v>
      </c>
      <c r="M2033" s="368"/>
      <c r="N2033" s="368" t="s">
        <v>67</v>
      </c>
      <c r="O2033" s="459"/>
    </row>
    <row r="2034" spans="1:15" s="217" customFormat="1" ht="12" customHeight="1" x14ac:dyDescent="0.2">
      <c r="A2034" s="368" t="str">
        <f>IF(OR(E2034="00",E2034=""),"",IF(OR(C2034="3011.10",C2034="3012.10",C2034="3013.10"),"05",IF(OR(C2034="3008.10",C2034="3008.11"),"00",IF(C2034="3003.10","07",IF(OR(G2034="DBFH",G2034="DBFH - BG"),"10",IF(G2034="Hochschule Dual","25",IF(ISERROR(FIND("BGJ",F2034)),IF(B2034&gt;=99500,VLOOKUP(B2034,Maske!$I$23:$J$79,2,FALSE),VLOOKUP($E2034,Maske!$I$19:$J$23,2,FALSE)),"06")))))))</f>
        <v>00</v>
      </c>
      <c r="B2034" s="369">
        <v>82351</v>
      </c>
      <c r="C2034" s="445" t="s">
        <v>1200</v>
      </c>
      <c r="D2034" s="371" t="str">
        <f t="shared" si="63"/>
        <v>0155</v>
      </c>
      <c r="E2034" s="371" t="str">
        <f t="shared" si="64"/>
        <v>10</v>
      </c>
      <c r="F2034" s="372" t="s">
        <v>1081</v>
      </c>
      <c r="G2034" s="373"/>
      <c r="H2034" s="373"/>
      <c r="I2034" s="373"/>
      <c r="J2034" s="373">
        <v>13.7</v>
      </c>
      <c r="K2034" s="368">
        <v>1.3</v>
      </c>
      <c r="L2034" s="368" t="s">
        <v>354</v>
      </c>
      <c r="M2034" s="368"/>
      <c r="N2034" s="368"/>
      <c r="O2034" s="459"/>
    </row>
    <row r="2035" spans="1:15" s="468" customFormat="1" ht="12" customHeight="1" x14ac:dyDescent="0.2">
      <c r="A2035" s="368" t="str">
        <f>IF(OR(E2035="00",E2035=""),"",IF(OR(C2035="3011.10",C2035="3012.10",C2035="3013.10"),"05",IF(OR(C2035="3008.10",C2035="3008.11"),"00",IF(C2035="3003.10","07",IF(OR(G2035="DBFH",G2035="DBFH - BG"),"10",IF(G2035="Hochschule Dual","25",IF(ISERROR(FIND("BGJ",F2035)),IF(B2035&gt;=99500,VLOOKUP(B2035,Maske!$I$23:$J$79,2,FALSE),VLOOKUP($E2035,Maske!$I$19:$J$23,2,FALSE)),"06")))))))</f>
        <v>00</v>
      </c>
      <c r="B2035" s="369">
        <v>82351</v>
      </c>
      <c r="C2035" s="445" t="s">
        <v>1082</v>
      </c>
      <c r="D2035" s="371" t="str">
        <f t="shared" si="63"/>
        <v>0155</v>
      </c>
      <c r="E2035" s="371" t="str">
        <f t="shared" si="64"/>
        <v>11</v>
      </c>
      <c r="F2035" s="372" t="s">
        <v>1081</v>
      </c>
      <c r="G2035" s="373"/>
      <c r="H2035" s="373"/>
      <c r="I2035" s="373"/>
      <c r="J2035" s="373">
        <v>11.6</v>
      </c>
      <c r="K2035" s="368">
        <v>1.1000000000000001</v>
      </c>
      <c r="L2035" s="368" t="s">
        <v>354</v>
      </c>
      <c r="M2035" s="368"/>
      <c r="N2035" s="368"/>
      <c r="O2035" s="467"/>
    </row>
    <row r="2036" spans="1:15" s="217" customFormat="1" ht="12.6" customHeight="1" x14ac:dyDescent="0.2">
      <c r="A2036" s="368" t="str">
        <f>IF(OR(E2036="00",E2036=""),"",IF(OR(C2036="3011.10",C2036="3012.10",C2036="3013.10"),"05",IF(OR(C2036="3008.10",C2036="3008.11"),"00",IF(C2036="3003.10","07",IF(OR(G2036="DBFH",G2036="DBFH - BG"),"10",IF(G2036="Hochschule Dual","25",IF(ISERROR(FIND("BGJ",F2036)),IF(B2036&gt;=99500,VLOOKUP(B2036,Maske!$I$23:$J$79,2,FALSE),VLOOKUP($E2036,Maske!$I$19:$J$23,2,FALSE)),"06")))))))</f>
        <v>00</v>
      </c>
      <c r="B2036" s="369">
        <v>82351</v>
      </c>
      <c r="C2036" s="445" t="s">
        <v>161</v>
      </c>
      <c r="D2036" s="371" t="str">
        <f t="shared" si="63"/>
        <v>0155</v>
      </c>
      <c r="E2036" s="371" t="str">
        <f t="shared" si="64"/>
        <v>12</v>
      </c>
      <c r="F2036" s="372" t="s">
        <v>1081</v>
      </c>
      <c r="G2036" s="373"/>
      <c r="H2036" s="373"/>
      <c r="I2036" s="373"/>
      <c r="J2036" s="373">
        <v>9.5</v>
      </c>
      <c r="K2036" s="368">
        <v>0.9</v>
      </c>
      <c r="L2036" s="368" t="s">
        <v>354</v>
      </c>
      <c r="M2036" s="368"/>
      <c r="N2036" s="368"/>
      <c r="O2036" s="459"/>
    </row>
    <row r="2037" spans="1:15" s="217" customFormat="1" ht="12.6" customHeight="1" x14ac:dyDescent="0.2">
      <c r="A2037" s="368" t="str">
        <f>IF(OR(E2037="00",E2037=""),"",IF(OR(C2037="3011.10",C2037="3012.10",C2037="3013.10"),"05",IF(OR(C2037="3008.10",C2037="3008.11"),"00",IF(C2037="3003.10","07",IF(OR(G2037="DBFH",G2037="DBFH - BG"),"10",IF(G2037="Hochschule Dual","25",IF(ISERROR(FIND("BGJ",F2037)),IF(B2037&gt;=99500,VLOOKUP(B2037,Maske!$I$23:$J$79,2,FALSE),VLOOKUP($E2037,Maske!$I$19:$J$23,2,FALSE)),"06")))))))</f>
        <v>00</v>
      </c>
      <c r="B2037" s="369">
        <v>82351</v>
      </c>
      <c r="C2037" s="445" t="s">
        <v>162</v>
      </c>
      <c r="D2037" s="371" t="str">
        <f t="shared" si="63"/>
        <v>0155</v>
      </c>
      <c r="E2037" s="371" t="str">
        <f t="shared" si="64"/>
        <v>12</v>
      </c>
      <c r="F2037" s="372" t="s">
        <v>1081</v>
      </c>
      <c r="G2037" s="373"/>
      <c r="H2037" s="373"/>
      <c r="I2037" s="373"/>
      <c r="J2037" s="373">
        <v>3.2</v>
      </c>
      <c r="K2037" s="368">
        <v>0.3</v>
      </c>
      <c r="L2037" s="368" t="s">
        <v>354</v>
      </c>
      <c r="M2037" s="368"/>
      <c r="N2037" s="368" t="s">
        <v>67</v>
      </c>
      <c r="O2037" s="459"/>
    </row>
    <row r="2038" spans="1:15" s="217" customFormat="1" ht="12" customHeight="1" x14ac:dyDescent="0.2">
      <c r="A2038" s="368" t="str">
        <f>IF(OR(E2038="00",E2038=""),"",IF(OR(C2038="3011.10",C2038="3012.10",C2038="3013.10"),"05",IF(OR(C2038="3008.10",C2038="3008.11"),"00",IF(C2038="3003.10","07",IF(OR(G2038="DBFH",G2038="DBFH - BG"),"10",IF(G2038="Hochschule Dual","25",IF(ISERROR(FIND("BGJ",F2038)),IF(B2038&gt;=99500,VLOOKUP(B2038,Maske!$I$23:$J$79,2,FALSE),VLOOKUP($E2038,Maske!$I$19:$J$23,2,FALSE)),"06")))))))</f>
        <v>00</v>
      </c>
      <c r="B2038" s="444">
        <v>70502</v>
      </c>
      <c r="C2038" s="445" t="s">
        <v>968</v>
      </c>
      <c r="D2038" s="371" t="str">
        <f t="shared" si="63"/>
        <v>0160</v>
      </c>
      <c r="E2038" s="371" t="str">
        <f t="shared" si="64"/>
        <v>10</v>
      </c>
      <c r="F2038" s="372" t="s">
        <v>247</v>
      </c>
      <c r="G2038" s="373"/>
      <c r="H2038" s="373">
        <v>15</v>
      </c>
      <c r="I2038" s="373">
        <v>2</v>
      </c>
      <c r="J2038" s="373">
        <v>12.7</v>
      </c>
      <c r="K2038" s="368">
        <v>3</v>
      </c>
      <c r="L2038" s="368" t="s">
        <v>354</v>
      </c>
      <c r="M2038" s="368"/>
      <c r="N2038" s="368"/>
      <c r="O2038" s="459"/>
    </row>
    <row r="2039" spans="1:15" ht="13.15" customHeight="1" x14ac:dyDescent="0.2">
      <c r="A2039" s="55" t="str">
        <f>IF(OR(E2039="00",E2039=""),"",IF(OR(C2039="3011.10",C2039="3012.10",C2039="3013.10"),"05",IF(OR(C2039="3008.10",C2039="3008.11"),"00",IF(C2039="3003.10","07",IF(OR(G2039="DBFH",G2039="DBFH - BG"),"10",IF(G2039="Hochschule Dual","25",IF(ISERROR(FIND("BGJ",F2039)),IF(B2039&gt;=99500,VLOOKUP(B2039,Maske!$I$23:$J$79,2,FALSE),VLOOKUP($E2039,Maske!$I$19:$J$23,2,FALSE)),"06")))))))</f>
        <v>00</v>
      </c>
      <c r="B2039" s="36">
        <v>70501</v>
      </c>
      <c r="C2039" s="38" t="s">
        <v>968</v>
      </c>
      <c r="D2039" s="53" t="str">
        <f t="shared" si="63"/>
        <v>0160</v>
      </c>
      <c r="E2039" s="53" t="str">
        <f t="shared" si="64"/>
        <v>10</v>
      </c>
      <c r="F2039" s="54" t="s">
        <v>969</v>
      </c>
      <c r="G2039" s="179"/>
      <c r="H2039" s="179">
        <v>15</v>
      </c>
      <c r="I2039" s="179">
        <v>2</v>
      </c>
      <c r="J2039" s="179">
        <v>12.7</v>
      </c>
      <c r="K2039" s="55">
        <v>3</v>
      </c>
      <c r="L2039" s="55" t="s">
        <v>354</v>
      </c>
      <c r="M2039" s="55"/>
      <c r="N2039" s="55"/>
      <c r="O2039" s="454"/>
    </row>
    <row r="2040" spans="1:15" s="217" customFormat="1" ht="12" customHeight="1" x14ac:dyDescent="0.2">
      <c r="A2040" s="55" t="str">
        <f>IF(OR(E2040="00",E2040=""),"",IF(OR(C2040="3011.10",C2040="3012.10",C2040="3013.10"),"05",IF(OR(C2040="3008.10",C2040="3008.11"),"00",IF(C2040="3003.10","07",IF(OR(G2040="DBFH",G2040="DBFH - BG"),"10",IF(G2040="Hochschule Dual","25",IF(ISERROR(FIND("BGJ",F2040)),IF(B2040&gt;=99500,VLOOKUP(B2040,Maske!$I$23:$J$79,2,FALSE),VLOOKUP($E2040,Maske!$I$19:$J$23,2,FALSE)),"06")))))))</f>
        <v>00</v>
      </c>
      <c r="B2040" s="36">
        <v>70501</v>
      </c>
      <c r="C2040" s="38" t="s">
        <v>999</v>
      </c>
      <c r="D2040" s="53" t="str">
        <f t="shared" si="63"/>
        <v>0160</v>
      </c>
      <c r="E2040" s="53" t="str">
        <f t="shared" si="64"/>
        <v>11</v>
      </c>
      <c r="F2040" s="54" t="s">
        <v>969</v>
      </c>
      <c r="G2040" s="179"/>
      <c r="H2040" s="179">
        <v>9</v>
      </c>
      <c r="I2040" s="179">
        <v>2</v>
      </c>
      <c r="J2040" s="179">
        <v>12.7</v>
      </c>
      <c r="K2040" s="55">
        <v>3.1</v>
      </c>
      <c r="L2040" s="55" t="s">
        <v>354</v>
      </c>
      <c r="M2040" s="55"/>
      <c r="N2040" s="55"/>
      <c r="O2040" s="459"/>
    </row>
    <row r="2041" spans="1:15" s="217" customFormat="1" ht="12" customHeight="1" x14ac:dyDescent="0.2">
      <c r="A2041" s="55" t="str">
        <f>IF(OR(E2041="00",E2041=""),"",IF(OR(C2041="3011.10",C2041="3012.10",C2041="3013.10"),"05",IF(OR(C2041="3008.10",C2041="3008.11"),"00",IF(C2041="3003.10","07",IF(OR(G2041="DBFH",G2041="DBFH - BG"),"10",IF(G2041="Hochschule Dual","25",IF(ISERROR(FIND("BGJ",F2041)),IF(B2041&gt;=99500,VLOOKUP(B2041,Maske!$I$23:$J$79,2,FALSE),VLOOKUP($E2041,Maske!$I$19:$J$23,2,FALSE)),"06")))))))</f>
        <v>00</v>
      </c>
      <c r="B2041" s="36">
        <v>70501</v>
      </c>
      <c r="C2041" s="38" t="s">
        <v>465</v>
      </c>
      <c r="D2041" s="53" t="str">
        <f t="shared" si="63"/>
        <v>0160</v>
      </c>
      <c r="E2041" s="53" t="str">
        <f t="shared" si="64"/>
        <v>12</v>
      </c>
      <c r="F2041" s="54" t="s">
        <v>969</v>
      </c>
      <c r="G2041" s="179"/>
      <c r="H2041" s="179">
        <v>9</v>
      </c>
      <c r="I2041" s="179">
        <v>2</v>
      </c>
      <c r="J2041" s="179">
        <v>11.6</v>
      </c>
      <c r="K2041" s="55">
        <v>2.4</v>
      </c>
      <c r="L2041" s="55" t="s">
        <v>354</v>
      </c>
      <c r="M2041" s="55"/>
      <c r="N2041" s="55"/>
      <c r="O2041" s="454"/>
    </row>
    <row r="2042" spans="1:15" s="217" customFormat="1" ht="12" customHeight="1" x14ac:dyDescent="0.2">
      <c r="A2042" s="368" t="str">
        <f>IF(OR(E2042="00",E2042=""),"",IF(OR(C2042="3011.10",C2042="3012.10",C2042="3013.10"),"05",IF(OR(C2042="3008.10",C2042="3008.11"),"00",IF(C2042="3003.10","07",IF(OR(G2042="DBFH",G2042="DBFH - BG"),"10",IF(G2042="Hochschule Dual","25",IF(ISERROR(FIND("BGJ",F2042)),IF(B2042&gt;=99500,VLOOKUP(B2042,Maske!$I$23:$J$79,2,FALSE),VLOOKUP($E2042,Maske!$I$19:$J$23,2,FALSE)),"06")))))))</f>
        <v>00</v>
      </c>
      <c r="B2042" s="444">
        <v>70501</v>
      </c>
      <c r="C2042" s="445" t="s">
        <v>691</v>
      </c>
      <c r="D2042" s="371" t="str">
        <f t="shared" si="63"/>
        <v>0160</v>
      </c>
      <c r="E2042" s="371" t="str">
        <f t="shared" si="64"/>
        <v>12</v>
      </c>
      <c r="F2042" s="372" t="s">
        <v>969</v>
      </c>
      <c r="G2042" s="373"/>
      <c r="H2042" s="373"/>
      <c r="I2042" s="373"/>
      <c r="J2042" s="373">
        <v>3.2</v>
      </c>
      <c r="K2042" s="368">
        <v>0.9</v>
      </c>
      <c r="L2042" s="368" t="s">
        <v>354</v>
      </c>
      <c r="M2042" s="368"/>
      <c r="N2042" s="368" t="s">
        <v>67</v>
      </c>
      <c r="O2042" s="459"/>
    </row>
    <row r="2043" spans="1:15" ht="12" customHeight="1" x14ac:dyDescent="0.2">
      <c r="A2043" s="368" t="str">
        <f>IF(OR(E2043="00",E2043=""),"",IF(OR(C2043="3011.10",C2043="3012.10",C2043="3013.10"),"05",IF(OR(C2043="3008.10",C2043="3008.11"),"00",IF(C2043="3003.10","07",IF(OR(G2043="DBFH",G2043="DBFH - BG"),"10",IF(G2043="Hochschule Dual","25",IF(ISERROR(FIND("BGJ",F2043)),IF(B2043&gt;=99500,VLOOKUP(B2043,Maske!$I$23:$J$79,2,FALSE),VLOOKUP($E2043,Maske!$I$19:$J$23,2,FALSE)),"06")))))))</f>
        <v>00</v>
      </c>
      <c r="B2043" s="444">
        <v>70491</v>
      </c>
      <c r="C2043" s="445" t="s">
        <v>968</v>
      </c>
      <c r="D2043" s="371" t="str">
        <f t="shared" si="63"/>
        <v>0160</v>
      </c>
      <c r="E2043" s="371" t="str">
        <f t="shared" si="64"/>
        <v>10</v>
      </c>
      <c r="F2043" s="372" t="s">
        <v>1479</v>
      </c>
      <c r="G2043" s="373"/>
      <c r="H2043" s="373">
        <v>15</v>
      </c>
      <c r="I2043" s="373">
        <v>2</v>
      </c>
      <c r="J2043" s="373">
        <v>12.7</v>
      </c>
      <c r="K2043" s="368">
        <v>3</v>
      </c>
      <c r="L2043" s="368" t="s">
        <v>354</v>
      </c>
      <c r="M2043" s="368"/>
      <c r="O2043" s="454"/>
    </row>
    <row r="2044" spans="1:15" s="468" customFormat="1" ht="12" customHeight="1" x14ac:dyDescent="0.2">
      <c r="A2044" s="368" t="str">
        <f>IF(OR(E2044="00",E2044=""),"",IF(OR(C2044="3011.10",C2044="3012.10",C2044="3013.10"),"05",IF(OR(C2044="3008.10",C2044="3008.11"),"00",IF(C2044="3003.10","07",IF(OR(G2044="DBFH",G2044="DBFH - BG"),"10",IF(G2044="Hochschule Dual","25",IF(ISERROR(FIND("BGJ",F2044)),IF(B2044&gt;=99500,VLOOKUP(B2044,Maske!$I$23:$J$79,2,FALSE),VLOOKUP($E2044,Maske!$I$19:$J$23,2,FALSE)),"06")))))))</f>
        <v>00</v>
      </c>
      <c r="B2044" s="444">
        <v>70491</v>
      </c>
      <c r="C2044" s="445" t="s">
        <v>999</v>
      </c>
      <c r="D2044" s="371" t="str">
        <f t="shared" si="63"/>
        <v>0160</v>
      </c>
      <c r="E2044" s="371" t="str">
        <f t="shared" si="64"/>
        <v>11</v>
      </c>
      <c r="F2044" s="372" t="s">
        <v>1479</v>
      </c>
      <c r="G2044" s="373"/>
      <c r="H2044" s="373">
        <v>9</v>
      </c>
      <c r="I2044" s="373">
        <v>2</v>
      </c>
      <c r="J2044" s="373">
        <v>12.7</v>
      </c>
      <c r="K2044" s="368">
        <v>3.1</v>
      </c>
      <c r="L2044" s="368" t="s">
        <v>354</v>
      </c>
      <c r="M2044" s="368"/>
      <c r="N2044" s="368"/>
      <c r="O2044" s="467"/>
    </row>
    <row r="2045" spans="1:15" ht="12" customHeight="1" x14ac:dyDescent="0.2">
      <c r="A2045" s="368" t="str">
        <f>IF(OR(E2045="00",E2045=""),"",IF(OR(C2045="3011.10",C2045="3012.10",C2045="3013.10"),"05",IF(OR(C2045="3008.10",C2045="3008.11"),"00",IF(C2045="3003.10","07",IF(OR(G2045="DBFH",G2045="DBFH - BG"),"10",IF(G2045="Hochschule Dual","25",IF(ISERROR(FIND("BGJ",F2045)),IF(B2045&gt;=99500,VLOOKUP(B2045,Maske!$I$23:$J$79,2,FALSE),VLOOKUP($E2045,Maske!$I$19:$J$23,2,FALSE)),"06")))))))</f>
        <v>00</v>
      </c>
      <c r="B2045" s="369">
        <v>70503</v>
      </c>
      <c r="C2045" s="445" t="s">
        <v>968</v>
      </c>
      <c r="D2045" s="371" t="str">
        <f t="shared" si="63"/>
        <v>0160</v>
      </c>
      <c r="E2045" s="371" t="str">
        <f t="shared" si="64"/>
        <v>10</v>
      </c>
      <c r="F2045" s="372" t="s">
        <v>970</v>
      </c>
      <c r="G2045" s="373"/>
      <c r="H2045" s="373">
        <v>15</v>
      </c>
      <c r="I2045" s="373">
        <v>2</v>
      </c>
      <c r="J2045" s="373">
        <v>12.7</v>
      </c>
      <c r="K2045" s="368">
        <v>3</v>
      </c>
      <c r="L2045" s="368" t="s">
        <v>354</v>
      </c>
      <c r="M2045" s="368"/>
      <c r="O2045" s="454"/>
    </row>
    <row r="2046" spans="1:15" s="217" customFormat="1" ht="12" customHeight="1" x14ac:dyDescent="0.2">
      <c r="A2046" s="368" t="str">
        <f>IF(OR(E2046="00",E2046=""),"",IF(OR(C2046="3011.10",C2046="3012.10",C2046="3013.10"),"05",IF(OR(C2046="3008.10",C2046="3008.11"),"00",IF(C2046="3003.10","07",IF(OR(G2046="DBFH",G2046="DBFH - BG"),"10",IF(G2046="Hochschule Dual","25",IF(ISERROR(FIND("BGJ",F2046)),IF(B2046&gt;=99500,VLOOKUP(B2046,Maske!$I$23:$J$79,2,FALSE),VLOOKUP($E2046,Maske!$I$19:$J$23,2,FALSE)),"06")))))))</f>
        <v>00</v>
      </c>
      <c r="B2046" s="444">
        <v>70502</v>
      </c>
      <c r="C2046" s="445" t="s">
        <v>1000</v>
      </c>
      <c r="D2046" s="371" t="str">
        <f t="shared" si="63"/>
        <v>0161</v>
      </c>
      <c r="E2046" s="371" t="str">
        <f t="shared" si="64"/>
        <v>11</v>
      </c>
      <c r="F2046" s="372" t="s">
        <v>247</v>
      </c>
      <c r="G2046" s="373"/>
      <c r="H2046" s="373"/>
      <c r="I2046" s="373"/>
      <c r="J2046" s="373">
        <v>12.7</v>
      </c>
      <c r="K2046" s="368">
        <v>2.4</v>
      </c>
      <c r="L2046" s="368" t="s">
        <v>354</v>
      </c>
      <c r="M2046" s="368"/>
      <c r="N2046" s="368"/>
      <c r="O2046" s="459"/>
    </row>
    <row r="2047" spans="1:15" s="217" customFormat="1" ht="12" customHeight="1" x14ac:dyDescent="0.2">
      <c r="A2047" s="368" t="str">
        <f>IF(OR(E2047="00",E2047=""),"",IF(OR(C2047="3011.10",C2047="3012.10",C2047="3013.10"),"05",IF(OR(C2047="3008.10",C2047="3008.11"),"00",IF(C2047="3003.10","07",IF(OR(G2047="DBFH",G2047="DBFH - BG"),"10",IF(G2047="Hochschule Dual","25",IF(ISERROR(FIND("BGJ",F2047)),IF(B2047&gt;=99500,VLOOKUP(B2047,Maske!$I$23:$J$79,2,FALSE),VLOOKUP($E2047,Maske!$I$19:$J$23,2,FALSE)),"06")))))))</f>
        <v>00</v>
      </c>
      <c r="B2047" s="444">
        <v>70502</v>
      </c>
      <c r="C2047" s="445" t="s">
        <v>466</v>
      </c>
      <c r="D2047" s="371" t="str">
        <f t="shared" si="63"/>
        <v>0161</v>
      </c>
      <c r="E2047" s="371" t="str">
        <f t="shared" si="64"/>
        <v>12</v>
      </c>
      <c r="F2047" s="372" t="s">
        <v>247</v>
      </c>
      <c r="G2047" s="373"/>
      <c r="H2047" s="373"/>
      <c r="I2047" s="373"/>
      <c r="J2047" s="373">
        <v>11.6</v>
      </c>
      <c r="K2047" s="368">
        <v>2.4</v>
      </c>
      <c r="L2047" s="368" t="s">
        <v>354</v>
      </c>
      <c r="M2047" s="368"/>
      <c r="N2047" s="368"/>
      <c r="O2047" s="459"/>
    </row>
    <row r="2048" spans="1:15" s="217" customFormat="1" ht="12" customHeight="1" x14ac:dyDescent="0.2">
      <c r="A2048" s="368" t="str">
        <f>IF(OR(E2048="00",E2048=""),"",IF(OR(C2048="3011.10",C2048="3012.10",C2048="3013.10"),"05",IF(OR(C2048="3008.10",C2048="3008.11"),"00",IF(C2048="3003.10","07",IF(OR(G2048="DBFH",G2048="DBFH - BG"),"10",IF(G2048="Hochschule Dual","25",IF(ISERROR(FIND("BGJ",F2048)),IF(B2048&gt;=99500,VLOOKUP(B2048,Maske!$I$23:$J$79,2,FALSE),VLOOKUP($E2048,Maske!$I$19:$J$23,2,FALSE)),"06")))))))</f>
        <v>00</v>
      </c>
      <c r="B2048" s="444">
        <v>70502</v>
      </c>
      <c r="C2048" s="445" t="s">
        <v>692</v>
      </c>
      <c r="D2048" s="371" t="str">
        <f t="shared" si="63"/>
        <v>0161</v>
      </c>
      <c r="E2048" s="371" t="str">
        <f t="shared" si="64"/>
        <v>12</v>
      </c>
      <c r="F2048" s="372" t="s">
        <v>247</v>
      </c>
      <c r="G2048" s="373"/>
      <c r="H2048" s="373"/>
      <c r="I2048" s="373"/>
      <c r="J2048" s="373">
        <v>3.2</v>
      </c>
      <c r="K2048" s="368">
        <v>0.9</v>
      </c>
      <c r="L2048" s="368" t="s">
        <v>354</v>
      </c>
      <c r="M2048" s="368"/>
      <c r="N2048" s="368" t="s">
        <v>67</v>
      </c>
      <c r="O2048" s="459"/>
    </row>
    <row r="2049" spans="1:15" ht="12" customHeight="1" x14ac:dyDescent="0.2">
      <c r="A2049" s="368" t="str">
        <f>IF(OR(E2049="00",E2049=""),"",IF(OR(C2049="3011.10",C2049="3012.10",C2049="3013.10"),"05",IF(OR(C2049="3008.10",C2049="3008.11"),"00",IF(C2049="3003.10","07",IF(OR(G2049="DBFH",G2049="DBFH - BG"),"10",IF(G2049="Hochschule Dual","25",IF(ISERROR(FIND("BGJ",F2049)),IF(B2049&gt;=99500,VLOOKUP(B2049,Maske!$I$23:$J$79,2,FALSE),VLOOKUP($E2049,Maske!$I$19:$J$23,2,FALSE)),"06")))))))</f>
        <v>00</v>
      </c>
      <c r="B2049" s="369">
        <v>70503</v>
      </c>
      <c r="C2049" s="445" t="s">
        <v>1001</v>
      </c>
      <c r="D2049" s="371" t="str">
        <f t="shared" si="63"/>
        <v>0162</v>
      </c>
      <c r="E2049" s="371" t="str">
        <f t="shared" si="64"/>
        <v>11</v>
      </c>
      <c r="F2049" s="372" t="s">
        <v>970</v>
      </c>
      <c r="G2049" s="373"/>
      <c r="H2049" s="373">
        <v>9</v>
      </c>
      <c r="I2049" s="373">
        <v>2</v>
      </c>
      <c r="J2049" s="373">
        <v>12.7</v>
      </c>
      <c r="K2049" s="368">
        <v>2.4</v>
      </c>
      <c r="L2049" s="368" t="s">
        <v>354</v>
      </c>
      <c r="M2049" s="368" t="s">
        <v>1276</v>
      </c>
      <c r="O2049" s="454"/>
    </row>
    <row r="2050" spans="1:15" ht="12" customHeight="1" x14ac:dyDescent="0.2">
      <c r="A2050" s="368" t="str">
        <f>IF(OR(E2050="00",E2050=""),"",IF(OR(C2050="3011.10",C2050="3012.10",C2050="3013.10"),"05",IF(OR(C2050="3008.10",C2050="3008.11"),"00",IF(C2050="3003.10","07",IF(OR(G2050="DBFH",G2050="DBFH - BG"),"10",IF(G2050="Hochschule Dual","25",IF(ISERROR(FIND("BGJ",F2050)),IF(B2050&gt;=99500,VLOOKUP(B2050,Maske!$I$23:$J$79,2,FALSE),VLOOKUP($E2050,Maske!$I$19:$J$23,2,FALSE)),"06")))))))</f>
        <v>00</v>
      </c>
      <c r="B2050" s="369">
        <v>70503</v>
      </c>
      <c r="C2050" s="445" t="s">
        <v>467</v>
      </c>
      <c r="D2050" s="371" t="str">
        <f t="shared" ref="D2050:D2113" si="65">LEFT(C2050,4)</f>
        <v>0162</v>
      </c>
      <c r="E2050" s="371" t="str">
        <f t="shared" si="64"/>
        <v>12</v>
      </c>
      <c r="F2050" s="372" t="s">
        <v>970</v>
      </c>
      <c r="G2050" s="373"/>
      <c r="H2050" s="373">
        <v>9</v>
      </c>
      <c r="I2050" s="373">
        <v>2</v>
      </c>
      <c r="J2050" s="373">
        <v>11.6</v>
      </c>
      <c r="K2050" s="368">
        <v>2.4</v>
      </c>
      <c r="L2050" s="368" t="s">
        <v>354</v>
      </c>
      <c r="M2050" s="368" t="s">
        <v>1276</v>
      </c>
      <c r="O2050" s="454"/>
    </row>
    <row r="2051" spans="1:15" ht="12" customHeight="1" x14ac:dyDescent="0.2">
      <c r="A2051" s="368" t="str">
        <f>IF(OR(E2051="00",E2051=""),"",IF(OR(C2051="3011.10",C2051="3012.10",C2051="3013.10"),"05",IF(OR(C2051="3008.10",C2051="3008.11"),"00",IF(C2051="3003.10","07",IF(OR(G2051="DBFH",G2051="DBFH - BG"),"10",IF(G2051="Hochschule Dual","25",IF(ISERROR(FIND("BGJ",F2051)),IF(B2051&gt;=99500,VLOOKUP(B2051,Maske!$I$23:$J$79,2,FALSE),VLOOKUP($E2051,Maske!$I$19:$J$23,2,FALSE)),"06")))))))</f>
        <v>00</v>
      </c>
      <c r="B2051" s="369">
        <v>70503</v>
      </c>
      <c r="C2051" s="445" t="s">
        <v>693</v>
      </c>
      <c r="D2051" s="371" t="str">
        <f t="shared" si="65"/>
        <v>0162</v>
      </c>
      <c r="E2051" s="371" t="str">
        <f t="shared" si="64"/>
        <v>12</v>
      </c>
      <c r="F2051" s="372" t="s">
        <v>970</v>
      </c>
      <c r="G2051" s="373"/>
      <c r="H2051" s="373">
        <v>2.25</v>
      </c>
      <c r="I2051" s="373">
        <v>0.5</v>
      </c>
      <c r="J2051" s="373">
        <v>3.2</v>
      </c>
      <c r="K2051" s="368">
        <v>0.9</v>
      </c>
      <c r="L2051" s="368" t="s">
        <v>354</v>
      </c>
      <c r="M2051" s="368" t="s">
        <v>1276</v>
      </c>
      <c r="N2051" s="368" t="s">
        <v>67</v>
      </c>
      <c r="O2051" s="454"/>
    </row>
    <row r="2052" spans="1:15" ht="12" customHeight="1" x14ac:dyDescent="0.2">
      <c r="A2052" s="368" t="str">
        <f>IF(OR(E2052="00",E2052=""),"",IF(OR(C2052="3011.10",C2052="3012.10",C2052="3013.10"),"05",IF(OR(C2052="3008.10",C2052="3008.11"),"00",IF(C2052="3003.10","07",IF(OR(G2052="DBFH",G2052="DBFH - BG"),"10",IF(G2052="Hochschule Dual","25",IF(ISERROR(FIND("BGJ",F2052)),IF(B2052&gt;=99500,VLOOKUP(B2052,Maske!$I$23:$J$79,2,FALSE),VLOOKUP($E2052,Maske!$I$19:$J$23,2,FALSE)),"06")))))))</f>
        <v>25</v>
      </c>
      <c r="B2052" s="444">
        <v>70502</v>
      </c>
      <c r="C2052" s="445" t="s">
        <v>1836</v>
      </c>
      <c r="D2052" s="371" t="str">
        <f t="shared" si="65"/>
        <v>0163</v>
      </c>
      <c r="E2052" s="371" t="str">
        <f t="shared" si="64"/>
        <v>10</v>
      </c>
      <c r="F2052" s="372" t="s">
        <v>247</v>
      </c>
      <c r="G2052" s="368" t="s">
        <v>1222</v>
      </c>
      <c r="H2052" s="373"/>
      <c r="I2052" s="373"/>
      <c r="J2052" s="373">
        <v>13.7</v>
      </c>
      <c r="K2052" s="368">
        <v>2.6</v>
      </c>
      <c r="L2052" s="368" t="s">
        <v>354</v>
      </c>
      <c r="M2052" s="368" t="s">
        <v>1838</v>
      </c>
      <c r="N2052" s="368" t="s">
        <v>1837</v>
      </c>
      <c r="O2052" s="454"/>
    </row>
    <row r="2053" spans="1:15" ht="12" customHeight="1" x14ac:dyDescent="0.2">
      <c r="A2053" s="55" t="str">
        <f>IF(OR(E2053="00",E2053=""),"",IF(OR(C2053="3011.10",C2053="3012.10",C2053="3013.10"),"05",IF(OR(C2053="3008.10",C2053="3008.11"),"00",IF(C2053="3003.10","07",IF(OR(G2053="DBFH",G2053="DBFH - BG"),"10",IF(G2053="Hochschule Dual","25",IF(ISERROR(FIND("BGJ",F2053)),IF(B2053&gt;=99500,VLOOKUP(B2053,Maske!$I$23:$J$79,2,FALSE),VLOOKUP($E2053,Maske!$I$19:$J$23,2,FALSE)),"06")))))))</f>
        <v>00</v>
      </c>
      <c r="B2053" s="36">
        <v>70502</v>
      </c>
      <c r="C2053" s="38" t="s">
        <v>2303</v>
      </c>
      <c r="D2053" s="53" t="str">
        <f t="shared" si="65"/>
        <v>0164</v>
      </c>
      <c r="E2053" s="53" t="str">
        <f t="shared" si="64"/>
        <v>11</v>
      </c>
      <c r="F2053" s="54" t="s">
        <v>247</v>
      </c>
      <c r="G2053" s="55" t="s">
        <v>1951</v>
      </c>
      <c r="H2053" s="179"/>
      <c r="I2053" s="179"/>
      <c r="J2053" s="179">
        <v>12.7</v>
      </c>
      <c r="K2053" s="55">
        <v>4.8</v>
      </c>
      <c r="L2053" s="55" t="s">
        <v>354</v>
      </c>
      <c r="M2053" s="55"/>
      <c r="N2053" s="55" t="s">
        <v>2304</v>
      </c>
      <c r="O2053" s="454"/>
    </row>
    <row r="2054" spans="1:15" ht="12" customHeight="1" x14ac:dyDescent="0.2">
      <c r="A2054" s="55" t="str">
        <f>IF(OR(E2054="00",E2054=""),"",IF(OR(C2054="3011.10",C2054="3012.10",C2054="3013.10"),"05",IF(OR(C2054="3008.10",C2054="3008.11"),"00",IF(C2054="3003.10","07",IF(OR(G2054="DBFH",G2054="DBFH - BG"),"10",IF(G2054="Hochschule Dual","25",IF(ISERROR(FIND("BGJ",F2054)),IF(B2054&gt;=99500,VLOOKUP(B2054,Maske!$I$23:$J$79,2,FALSE),VLOOKUP($E2054,Maske!$I$19:$J$23,2,FALSE)),"06")))))))</f>
        <v>00</v>
      </c>
      <c r="B2054" s="36">
        <v>70502</v>
      </c>
      <c r="C2054" s="38" t="s">
        <v>2305</v>
      </c>
      <c r="D2054" s="53" t="str">
        <f t="shared" si="65"/>
        <v>0164</v>
      </c>
      <c r="E2054" s="53" t="str">
        <f t="shared" si="64"/>
        <v>12</v>
      </c>
      <c r="F2054" s="54" t="s">
        <v>247</v>
      </c>
      <c r="G2054" s="55" t="s">
        <v>1951</v>
      </c>
      <c r="H2054" s="179"/>
      <c r="I2054" s="179"/>
      <c r="J2054" s="179">
        <v>11.6</v>
      </c>
      <c r="K2054" s="55">
        <v>4.8</v>
      </c>
      <c r="L2054" s="55" t="s">
        <v>354</v>
      </c>
      <c r="M2054" s="55"/>
      <c r="N2054" s="55" t="s">
        <v>2304</v>
      </c>
      <c r="O2054" s="454"/>
    </row>
    <row r="2055" spans="1:15" ht="12" customHeight="1" x14ac:dyDescent="0.2">
      <c r="A2055" s="55" t="str">
        <f>IF(OR(E2055="00",E2055=""),"",IF(OR(C2055="3011.10",C2055="3012.10",C2055="3013.10"),"05",IF(OR(C2055="3008.10",C2055="3008.11"),"00",IF(C2055="3003.10","07",IF(OR(G2055="DBFH",G2055="DBFH - BG"),"10",IF(G2055="Hochschule Dual","25",IF(ISERROR(FIND("BGJ",F2055)),IF(B2055&gt;=99500,VLOOKUP(B2055,Maske!$I$23:$J$79,2,FALSE),VLOOKUP($E2055,Maske!$I$19:$J$23,2,FALSE)),"06")))))))</f>
        <v>00</v>
      </c>
      <c r="B2055" s="36">
        <v>70503</v>
      </c>
      <c r="C2055" s="38" t="s">
        <v>2303</v>
      </c>
      <c r="D2055" s="53" t="str">
        <f t="shared" si="65"/>
        <v>0164</v>
      </c>
      <c r="E2055" s="53" t="str">
        <f t="shared" si="64"/>
        <v>11</v>
      </c>
      <c r="F2055" s="54" t="s">
        <v>970</v>
      </c>
      <c r="G2055" s="55" t="s">
        <v>1951</v>
      </c>
      <c r="H2055" s="179"/>
      <c r="I2055" s="179"/>
      <c r="J2055" s="179">
        <v>12.7</v>
      </c>
      <c r="K2055" s="55">
        <v>4.8</v>
      </c>
      <c r="L2055" s="55" t="s">
        <v>354</v>
      </c>
      <c r="M2055" s="55"/>
      <c r="N2055" s="55" t="s">
        <v>2304</v>
      </c>
      <c r="O2055" s="454"/>
    </row>
    <row r="2056" spans="1:15" s="217" customFormat="1" ht="12" customHeight="1" x14ac:dyDescent="0.2">
      <c r="A2056" s="55" t="str">
        <f>IF(OR(E2056="00",E2056=""),"",IF(OR(C2056="3011.10",C2056="3012.10",C2056="3013.10"),"05",IF(OR(C2056="3008.10",C2056="3008.11"),"00",IF(C2056="3003.10","07",IF(OR(G2056="DBFH",G2056="DBFH - BG"),"10",IF(G2056="Hochschule Dual","25",IF(ISERROR(FIND("BGJ",F2056)),IF(B2056&gt;=99500,VLOOKUP(B2056,Maske!$I$23:$J$79,2,FALSE),VLOOKUP($E2056,Maske!$I$19:$J$23,2,FALSE)),"06")))))))</f>
        <v>00</v>
      </c>
      <c r="B2056" s="36">
        <v>70503</v>
      </c>
      <c r="C2056" s="38" t="s">
        <v>2305</v>
      </c>
      <c r="D2056" s="53" t="str">
        <f t="shared" si="65"/>
        <v>0164</v>
      </c>
      <c r="E2056" s="53" t="str">
        <f t="shared" si="64"/>
        <v>12</v>
      </c>
      <c r="F2056" s="54" t="s">
        <v>970</v>
      </c>
      <c r="G2056" s="55" t="s">
        <v>1951</v>
      </c>
      <c r="H2056" s="179"/>
      <c r="I2056" s="179"/>
      <c r="J2056" s="179">
        <v>11.6</v>
      </c>
      <c r="K2056" s="55">
        <v>4.8</v>
      </c>
      <c r="L2056" s="55" t="s">
        <v>354</v>
      </c>
      <c r="M2056" s="55"/>
      <c r="N2056" s="55" t="s">
        <v>2304</v>
      </c>
      <c r="O2056" s="454"/>
    </row>
    <row r="2057" spans="1:15" s="376" customFormat="1" x14ac:dyDescent="0.2">
      <c r="A2057" s="368" t="str">
        <f>IF(OR(E2057="00",E2057=""),"",IF(OR(C2057="3011.10",C2057="3012.10",C2057="3013.10"),"05",IF(OR(C2057="3008.10",C2057="3008.11"),"00",IF(C2057="3003.10","07",IF(OR(G2057="DBFH",G2057="DBFH - BG"),"10",IF(G2057="Hochschule Dual","25",IF(ISERROR(FIND("BGJ",F2057)),IF(B2057&gt;=99500,VLOOKUP(B2057,Maske!$I$23:$J$79,2,FALSE),VLOOKUP($E2057,Maske!$I$19:$J$23,2,FALSE)),"06")))))))</f>
        <v>00</v>
      </c>
      <c r="B2057" s="369">
        <v>70312</v>
      </c>
      <c r="C2057" s="370" t="s">
        <v>928</v>
      </c>
      <c r="D2057" s="371" t="str">
        <f t="shared" si="65"/>
        <v>0165</v>
      </c>
      <c r="E2057" s="371" t="str">
        <f t="shared" si="64"/>
        <v>10</v>
      </c>
      <c r="F2057" s="372" t="s">
        <v>694</v>
      </c>
      <c r="G2057" s="368"/>
      <c r="H2057" s="368">
        <v>12</v>
      </c>
      <c r="I2057" s="373">
        <v>3.1</v>
      </c>
      <c r="J2057" s="373">
        <v>13.7</v>
      </c>
      <c r="K2057" s="368">
        <v>3.6</v>
      </c>
      <c r="L2057" s="368" t="s">
        <v>354</v>
      </c>
      <c r="M2057" s="368"/>
      <c r="N2057" s="368" t="s">
        <v>1820</v>
      </c>
      <c r="O2057" s="454"/>
    </row>
    <row r="2058" spans="1:15" s="217" customFormat="1" ht="12" customHeight="1" x14ac:dyDescent="0.2">
      <c r="A2058" s="368" t="str">
        <f>IF(OR(E2058="00",E2058=""),"",IF(OR(C2058="3011.10",C2058="3012.10",C2058="3013.10"),"05",IF(OR(C2058="3008.10",C2058="3008.11"),"00",IF(C2058="3003.10","07",IF(OR(G2058="DBFH",G2058="DBFH - BG"),"10",IF(G2058="Hochschule Dual","25",IF(ISERROR(FIND("BGJ",F2058)),IF(B2058&gt;=99500,VLOOKUP(B2058,Maske!$I$23:$J$79,2,FALSE),VLOOKUP($E2058,Maske!$I$19:$J$23,2,FALSE)),"06")))))))</f>
        <v>00</v>
      </c>
      <c r="B2058" s="369">
        <v>68302</v>
      </c>
      <c r="C2058" s="370" t="s">
        <v>928</v>
      </c>
      <c r="D2058" s="371" t="str">
        <f t="shared" si="65"/>
        <v>0165</v>
      </c>
      <c r="E2058" s="371" t="str">
        <f t="shared" si="64"/>
        <v>10</v>
      </c>
      <c r="F2058" s="372" t="s">
        <v>473</v>
      </c>
      <c r="G2058" s="373"/>
      <c r="H2058" s="373">
        <v>12</v>
      </c>
      <c r="I2058" s="373">
        <v>3.1</v>
      </c>
      <c r="J2058" s="373">
        <v>13.7</v>
      </c>
      <c r="K2058" s="368">
        <v>3.6</v>
      </c>
      <c r="L2058" s="368" t="s">
        <v>354</v>
      </c>
      <c r="M2058" s="368"/>
      <c r="N2058" s="368" t="s">
        <v>1820</v>
      </c>
      <c r="O2058" s="459"/>
    </row>
    <row r="2059" spans="1:15" s="218" customFormat="1" x14ac:dyDescent="0.2">
      <c r="A2059" s="368" t="str">
        <f>IF(OR(E2059="00",E2059=""),"",IF(OR(C2059="3011.10",C2059="3012.10",C2059="3013.10"),"05",IF(OR(C2059="3008.10",C2059="3008.11"),"00",IF(C2059="3003.10","07",IF(OR(G2059="DBFH",G2059="DBFH - BG"),"10",IF(G2059="Hochschule Dual","25",IF(ISERROR(FIND("BGJ",F2059)),IF(B2059&gt;=99500,VLOOKUP(B2059,Maske!$I$23:$J$79,2,FALSE),VLOOKUP($E2059,Maske!$I$19:$J$23,2,FALSE)),"06")))))))</f>
        <v>25</v>
      </c>
      <c r="B2059" s="369">
        <v>78511</v>
      </c>
      <c r="C2059" s="370" t="s">
        <v>1702</v>
      </c>
      <c r="D2059" s="371" t="str">
        <f t="shared" si="65"/>
        <v>0173</v>
      </c>
      <c r="E2059" s="371" t="str">
        <f t="shared" si="64"/>
        <v>11</v>
      </c>
      <c r="F2059" s="372" t="s">
        <v>925</v>
      </c>
      <c r="G2059" s="368" t="s">
        <v>1222</v>
      </c>
      <c r="H2059" s="373">
        <v>13</v>
      </c>
      <c r="I2059" s="368">
        <v>2</v>
      </c>
      <c r="J2059" s="373">
        <v>13.7</v>
      </c>
      <c r="K2059" s="368">
        <v>2.4</v>
      </c>
      <c r="L2059" s="368" t="s">
        <v>354</v>
      </c>
      <c r="M2059" s="368"/>
      <c r="N2059" s="368" t="s">
        <v>1701</v>
      </c>
      <c r="O2059" s="459"/>
    </row>
    <row r="2060" spans="1:15" s="376" customFormat="1" x14ac:dyDescent="0.2">
      <c r="A2060" s="368" t="str">
        <f>IF(OR(E2060="00",E2060=""),"",IF(OR(C2060="3011.10",C2060="3012.10",C2060="3013.10"),"05",IF(OR(C2060="3008.10",C2060="3008.11"),"00",IF(C2060="3003.10","07",IF(OR(G2060="DBFH",G2060="DBFH - BG"),"10",IF(G2060="Hochschule Dual","25",IF(ISERROR(FIND("BGJ",F2060)),IF(B2060&gt;=99500,VLOOKUP(B2060,Maske!$I$23:$J$79,2,FALSE),VLOOKUP($E2060,Maske!$I$19:$J$23,2,FALSE)),"06")))))))</f>
        <v>10</v>
      </c>
      <c r="B2060" s="369">
        <v>69101</v>
      </c>
      <c r="C2060" s="370" t="s">
        <v>1370</v>
      </c>
      <c r="D2060" s="371" t="str">
        <f t="shared" si="65"/>
        <v>0174</v>
      </c>
      <c r="E2060" s="371" t="str">
        <f t="shared" si="64"/>
        <v>10</v>
      </c>
      <c r="F2060" s="372" t="s">
        <v>355</v>
      </c>
      <c r="G2060" s="368" t="s">
        <v>1013</v>
      </c>
      <c r="H2060" s="373">
        <v>18</v>
      </c>
      <c r="I2060" s="373">
        <v>6</v>
      </c>
      <c r="J2060" s="373">
        <v>18.7</v>
      </c>
      <c r="K2060" s="368">
        <v>6.7</v>
      </c>
      <c r="L2060" s="368" t="s">
        <v>354</v>
      </c>
      <c r="M2060" s="368"/>
      <c r="N2060" s="368" t="s">
        <v>1013</v>
      </c>
      <c r="O2060" s="454"/>
    </row>
    <row r="2061" spans="1:15" s="180" customFormat="1" ht="12" customHeight="1" x14ac:dyDescent="0.2">
      <c r="A2061" s="368" t="str">
        <f>IF(OR(E2061="00",E2061=""),"",IF(OR(C2061="3011.10",C2061="3012.10",C2061="3013.10"),"05",IF(OR(C2061="3008.10",C2061="3008.11"),"00",IF(C2061="3003.10","07",IF(OR(G2061="DBFH",G2061="DBFH - BG"),"10",IF(G2061="Hochschule Dual","25",IF(ISERROR(FIND("BGJ",F2061)),IF(B2061&gt;=99500,VLOOKUP(B2061,Maske!$I$23:$J$79,2,FALSE),VLOOKUP($E2061,Maske!$I$19:$J$23,2,FALSE)),"06")))))))</f>
        <v>10</v>
      </c>
      <c r="B2061" s="369">
        <v>69101</v>
      </c>
      <c r="C2061" s="370" t="s">
        <v>1371</v>
      </c>
      <c r="D2061" s="371" t="str">
        <f t="shared" si="65"/>
        <v>0174</v>
      </c>
      <c r="E2061" s="371" t="str">
        <f t="shared" si="64"/>
        <v>11</v>
      </c>
      <c r="F2061" s="372" t="s">
        <v>355</v>
      </c>
      <c r="G2061" s="368" t="s">
        <v>1013</v>
      </c>
      <c r="H2061" s="373">
        <v>18</v>
      </c>
      <c r="I2061" s="368">
        <v>5</v>
      </c>
      <c r="J2061" s="373">
        <v>18.7</v>
      </c>
      <c r="K2061" s="368">
        <v>4.5999999999999996</v>
      </c>
      <c r="L2061" s="368" t="s">
        <v>354</v>
      </c>
      <c r="M2061" s="368"/>
      <c r="N2061" s="368" t="s">
        <v>1013</v>
      </c>
      <c r="O2061" s="460"/>
    </row>
    <row r="2062" spans="1:15" ht="12" customHeight="1" x14ac:dyDescent="0.2">
      <c r="A2062" s="368" t="str">
        <f>IF(OR(E2062="00",E2062=""),"",IF(OR(C2062="3011.10",C2062="3012.10",C2062="3013.10"),"05",IF(OR(C2062="3008.10",C2062="3008.11"),"00",IF(C2062="3003.10","07",IF(OR(G2062="DBFH",G2062="DBFH - BG"),"10",IF(G2062="Hochschule Dual","25",IF(ISERROR(FIND("BGJ",F2062)),IF(B2062&gt;=99500,VLOOKUP(B2062,Maske!$I$23:$J$79,2,FALSE),VLOOKUP($E2062,Maske!$I$19:$J$23,2,FALSE)),"06")))))))</f>
        <v>10</v>
      </c>
      <c r="B2062" s="369">
        <v>69101</v>
      </c>
      <c r="C2062" s="370" t="s">
        <v>1372</v>
      </c>
      <c r="D2062" s="371" t="str">
        <f t="shared" si="65"/>
        <v>0174</v>
      </c>
      <c r="E2062" s="371" t="str">
        <f t="shared" si="64"/>
        <v>12</v>
      </c>
      <c r="F2062" s="372" t="s">
        <v>355</v>
      </c>
      <c r="G2062" s="368" t="s">
        <v>1013</v>
      </c>
      <c r="H2062" s="373">
        <v>8.1999999999999993</v>
      </c>
      <c r="I2062" s="368">
        <v>1.8</v>
      </c>
      <c r="J2062" s="373">
        <v>7.3</v>
      </c>
      <c r="K2062" s="368">
        <v>1.7</v>
      </c>
      <c r="L2062" s="368" t="s">
        <v>354</v>
      </c>
      <c r="M2062" s="368"/>
      <c r="N2062" s="368" t="s">
        <v>1013</v>
      </c>
      <c r="O2062" s="454"/>
    </row>
    <row r="2063" spans="1:15" ht="12" customHeight="1" x14ac:dyDescent="0.2">
      <c r="A2063" s="368" t="str">
        <f>IF(OR(E2063="00",E2063=""),"",IF(OR(C2063="3011.10",C2063="3012.10",C2063="3013.10"),"05",IF(OR(C2063="3008.10",C2063="3008.11"),"00",IF(C2063="3003.10","07",IF(OR(G2063="DBFH",G2063="DBFH - BG"),"10",IF(G2063="Hochschule Dual","25",IF(ISERROR(FIND("BGJ",F2063)),IF(B2063&gt;=99500,VLOOKUP(B2063,Maske!$I$23:$J$79,2,FALSE),VLOOKUP($E2063,Maske!$I$19:$J$23,2,FALSE)),"06")))))))</f>
        <v>10</v>
      </c>
      <c r="B2063" s="369">
        <v>78511</v>
      </c>
      <c r="C2063" s="370" t="s">
        <v>170</v>
      </c>
      <c r="D2063" s="371" t="str">
        <f t="shared" si="65"/>
        <v>0175</v>
      </c>
      <c r="E2063" s="371" t="str">
        <f t="shared" si="64"/>
        <v>10</v>
      </c>
      <c r="F2063" s="372" t="s">
        <v>925</v>
      </c>
      <c r="G2063" s="368" t="s">
        <v>1013</v>
      </c>
      <c r="H2063" s="373">
        <v>18</v>
      </c>
      <c r="I2063" s="368">
        <v>6</v>
      </c>
      <c r="J2063" s="373">
        <v>18.7</v>
      </c>
      <c r="K2063" s="368">
        <v>6.7</v>
      </c>
      <c r="L2063" s="368" t="s">
        <v>354</v>
      </c>
      <c r="M2063" s="368"/>
      <c r="N2063" s="368" t="s">
        <v>1013</v>
      </c>
      <c r="O2063" s="454"/>
    </row>
    <row r="2064" spans="1:15" ht="12" customHeight="1" x14ac:dyDescent="0.2">
      <c r="A2064" s="368" t="str">
        <f>IF(OR(E2064="00",E2064=""),"",IF(OR(C2064="3011.10",C2064="3012.10",C2064="3013.10"),"05",IF(OR(C2064="3008.10",C2064="3008.11"),"00",IF(C2064="3003.10","07",IF(OR(G2064="DBFH",G2064="DBFH - BG"),"10",IF(G2064="Hochschule Dual","25",IF(ISERROR(FIND("BGJ",F2064)),IF(B2064&gt;=99500,VLOOKUP(B2064,Maske!$I$23:$J$79,2,FALSE),VLOOKUP($E2064,Maske!$I$19:$J$23,2,FALSE)),"06")))))))</f>
        <v>10</v>
      </c>
      <c r="B2064" s="369">
        <v>78511</v>
      </c>
      <c r="C2064" s="370" t="s">
        <v>171</v>
      </c>
      <c r="D2064" s="371" t="str">
        <f t="shared" si="65"/>
        <v>0175</v>
      </c>
      <c r="E2064" s="371" t="str">
        <f t="shared" si="64"/>
        <v>11</v>
      </c>
      <c r="F2064" s="372" t="s">
        <v>925</v>
      </c>
      <c r="G2064" s="368" t="s">
        <v>1013</v>
      </c>
      <c r="H2064" s="373">
        <v>18</v>
      </c>
      <c r="I2064" s="368">
        <v>5</v>
      </c>
      <c r="J2064" s="373">
        <v>18.7</v>
      </c>
      <c r="K2064" s="368">
        <v>4.5999999999999996</v>
      </c>
      <c r="L2064" s="368" t="s">
        <v>354</v>
      </c>
      <c r="M2064" s="368"/>
      <c r="N2064" s="368" t="s">
        <v>1013</v>
      </c>
      <c r="O2064" s="454"/>
    </row>
    <row r="2065" spans="1:15" s="217" customFormat="1" ht="12" customHeight="1" x14ac:dyDescent="0.2">
      <c r="A2065" s="368" t="str">
        <f>IF(OR(E2065="00",E2065=""),"",IF(OR(C2065="3011.10",C2065="3012.10",C2065="3013.10"),"05",IF(OR(C2065="3008.10",C2065="3008.11"),"00",IF(C2065="3003.10","07",IF(OR(G2065="DBFH",G2065="DBFH - BG"),"10",IF(G2065="Hochschule Dual","25",IF(ISERROR(FIND("BGJ",F2065)),IF(B2065&gt;=99500,VLOOKUP(B2065,Maske!$I$23:$J$79,2,FALSE),VLOOKUP($E2065,Maske!$I$19:$J$23,2,FALSE)),"06")))))))</f>
        <v>10</v>
      </c>
      <c r="B2065" s="369">
        <v>78511</v>
      </c>
      <c r="C2065" s="370" t="s">
        <v>172</v>
      </c>
      <c r="D2065" s="371" t="str">
        <f t="shared" si="65"/>
        <v>0175</v>
      </c>
      <c r="E2065" s="371" t="str">
        <f t="shared" si="64"/>
        <v>12</v>
      </c>
      <c r="F2065" s="372" t="s">
        <v>925</v>
      </c>
      <c r="G2065" s="368" t="s">
        <v>1013</v>
      </c>
      <c r="H2065" s="368">
        <v>8.1999999999999993</v>
      </c>
      <c r="I2065" s="368">
        <v>1.8</v>
      </c>
      <c r="J2065" s="373">
        <v>7.3</v>
      </c>
      <c r="K2065" s="368">
        <v>1.7</v>
      </c>
      <c r="L2065" s="368" t="s">
        <v>354</v>
      </c>
      <c r="M2065" s="368"/>
      <c r="N2065" s="368" t="s">
        <v>1013</v>
      </c>
      <c r="O2065" s="459"/>
    </row>
    <row r="2066" spans="1:15" s="468" customFormat="1" ht="12" customHeight="1" x14ac:dyDescent="0.2">
      <c r="A2066" s="55" t="str">
        <f>IF(OR(E2066="00",E2066=""),"",IF(OR(C2066="3011.10",C2066="3012.10",C2066="3013.10"),"05",IF(OR(C2066="3008.10",C2066="3008.11"),"00",IF(C2066="3003.10","07",IF(OR(G2066="DBFH",G2066="DBFH - BG"),"10",IF(G2066="Hochschule Dual","25",IF(ISERROR(FIND("BGJ",F2066)),IF(B2066&gt;=99500,VLOOKUP(B2066,Maske!$I$23:$J$79,2,FALSE),VLOOKUP($E2066,Maske!$I$19:$J$23,2,FALSE)),"06")))))))</f>
        <v>25</v>
      </c>
      <c r="B2066" s="35">
        <v>78511</v>
      </c>
      <c r="C2066" s="38" t="s">
        <v>1014</v>
      </c>
      <c r="D2066" s="53" t="str">
        <f t="shared" si="65"/>
        <v>0176</v>
      </c>
      <c r="E2066" s="53" t="str">
        <f t="shared" ref="E2066:E2134" si="66">MID(C2066,6,2)</f>
        <v>10</v>
      </c>
      <c r="F2066" s="54" t="s">
        <v>925</v>
      </c>
      <c r="G2066" s="55" t="s">
        <v>1222</v>
      </c>
      <c r="H2066" s="179">
        <v>13</v>
      </c>
      <c r="I2066" s="179">
        <v>2</v>
      </c>
      <c r="J2066" s="179">
        <v>13.7</v>
      </c>
      <c r="K2066" s="55">
        <v>2.4</v>
      </c>
      <c r="L2066" s="55" t="s">
        <v>354</v>
      </c>
      <c r="M2066" s="55"/>
      <c r="N2066" s="55" t="s">
        <v>1222</v>
      </c>
      <c r="O2066" s="467"/>
    </row>
    <row r="2067" spans="1:15" s="217" customFormat="1" ht="12" customHeight="1" x14ac:dyDescent="0.2">
      <c r="A2067" s="55" t="str">
        <f>IF(OR(E2067="00",E2067=""),"",IF(OR(C2067="3011.10",C2067="3012.10",C2067="3013.10"),"05",IF(OR(C2067="3008.10",C2067="3008.11"),"00",IF(C2067="3003.10","07",IF(OR(G2067="DBFH",G2067="DBFH - BG"),"10",IF(G2067="Hochschule Dual","25",IF(ISERROR(FIND("BGJ",F2067)),IF(B2067&gt;=99500,VLOOKUP(B2067,Maske!$I$23:$J$79,2,FALSE),VLOOKUP($E2067,Maske!$I$19:$J$23,2,FALSE)),"06")))))))</f>
        <v>25</v>
      </c>
      <c r="B2067" s="35">
        <v>78511</v>
      </c>
      <c r="C2067" s="38" t="s">
        <v>1015</v>
      </c>
      <c r="D2067" s="53" t="str">
        <f t="shared" si="65"/>
        <v>0176</v>
      </c>
      <c r="E2067" s="53" t="str">
        <f t="shared" si="66"/>
        <v>11</v>
      </c>
      <c r="F2067" s="54" t="s">
        <v>925</v>
      </c>
      <c r="G2067" s="55" t="s">
        <v>1222</v>
      </c>
      <c r="H2067" s="179">
        <v>7.3</v>
      </c>
      <c r="I2067" s="179">
        <v>1</v>
      </c>
      <c r="J2067" s="179"/>
      <c r="K2067" s="55"/>
      <c r="L2067" s="55" t="s">
        <v>354</v>
      </c>
      <c r="M2067" s="55"/>
      <c r="N2067" s="55" t="s">
        <v>1222</v>
      </c>
      <c r="O2067" s="459"/>
    </row>
    <row r="2068" spans="1:15" ht="12" customHeight="1" x14ac:dyDescent="0.2">
      <c r="A2068" s="55" t="str">
        <f>IF(OR(E2068="00",E2068=""),"",IF(OR(C2068="3011.10",C2068="3012.10",C2068="3013.10"),"05",IF(OR(C2068="3008.10",C2068="3008.11"),"00",IF(C2068="3003.10","07",IF(OR(G2068="DBFH",G2068="DBFH - BG"),"10",IF(G2068="Hochschule Dual","25",IF(ISERROR(FIND("BGJ",F2068)),IF(B2068&gt;=99500,VLOOKUP(B2068,Maske!$I$23:$J$79,2,FALSE),VLOOKUP($E2068,Maske!$I$19:$J$23,2,FALSE)),"06")))))))</f>
        <v>25</v>
      </c>
      <c r="B2068" s="35">
        <v>78511</v>
      </c>
      <c r="C2068" s="38" t="s">
        <v>1016</v>
      </c>
      <c r="D2068" s="53" t="str">
        <f t="shared" si="65"/>
        <v>0176</v>
      </c>
      <c r="E2068" s="53" t="str">
        <f t="shared" si="66"/>
        <v>12</v>
      </c>
      <c r="F2068" s="54" t="s">
        <v>925</v>
      </c>
      <c r="G2068" s="55" t="s">
        <v>1222</v>
      </c>
      <c r="H2068" s="179">
        <v>7.1</v>
      </c>
      <c r="I2068" s="179">
        <v>1</v>
      </c>
      <c r="J2068" s="179"/>
      <c r="K2068" s="55"/>
      <c r="L2068" s="55" t="s">
        <v>354</v>
      </c>
      <c r="M2068" s="55"/>
      <c r="N2068" s="55" t="s">
        <v>1222</v>
      </c>
      <c r="O2068" s="454"/>
    </row>
    <row r="2069" spans="1:15" s="217" customFormat="1" ht="13.15" customHeight="1" x14ac:dyDescent="0.2">
      <c r="A2069" s="368" t="str">
        <f>IF(OR(E2069="00",E2069=""),"",IF(OR(C2069="3011.10",C2069="3012.10",C2069="3013.10"),"05",IF(OR(C2069="3008.10",C2069="3008.11"),"00",IF(C2069="3003.10","07",IF(OR(G2069="DBFH",G2069="DBFH - BG"),"10",IF(G2069="Hochschule Dual","25",IF(ISERROR(FIND("BGJ",F2069)),IF(B2069&gt;=99500,VLOOKUP(B2069,Maske!$I$23:$J$79,2,FALSE),VLOOKUP($E2069,Maske!$I$19:$J$23,2,FALSE)),"06")))))))</f>
        <v>25</v>
      </c>
      <c r="B2069" s="369">
        <v>70121</v>
      </c>
      <c r="C2069" s="370" t="s">
        <v>1017</v>
      </c>
      <c r="D2069" s="371" t="str">
        <f t="shared" si="65"/>
        <v>0177</v>
      </c>
      <c r="E2069" s="371" t="str">
        <f t="shared" si="66"/>
        <v>10</v>
      </c>
      <c r="F2069" s="372" t="s">
        <v>922</v>
      </c>
      <c r="G2069" s="368" t="s">
        <v>1222</v>
      </c>
      <c r="H2069" s="373">
        <v>13</v>
      </c>
      <c r="I2069" s="373">
        <v>1.2</v>
      </c>
      <c r="J2069" s="373">
        <v>13.7</v>
      </c>
      <c r="K2069" s="368">
        <v>1.3</v>
      </c>
      <c r="L2069" s="368" t="s">
        <v>354</v>
      </c>
      <c r="M2069" s="368"/>
      <c r="N2069" s="368" t="s">
        <v>1222</v>
      </c>
      <c r="O2069" s="459"/>
    </row>
    <row r="2070" spans="1:15" s="217" customFormat="1" ht="12" customHeight="1" x14ac:dyDescent="0.2">
      <c r="A2070" s="368" t="str">
        <f>IF(OR(E2070="00",E2070=""),"",IF(OR(C2070="3011.10",C2070="3012.10",C2070="3013.10"),"05",IF(OR(C2070="3008.10",C2070="3008.11"),"00",IF(C2070="3003.10","07",IF(OR(G2070="DBFH",G2070="DBFH - BG"),"10",IF(G2070="Hochschule Dual","25",IF(ISERROR(FIND("BGJ",F2070)),IF(B2070&gt;=99500,VLOOKUP(B2070,Maske!$I$23:$J$79,2,FALSE),VLOOKUP($E2070,Maske!$I$19:$J$23,2,FALSE)),"06")))))))</f>
        <v>25</v>
      </c>
      <c r="B2070" s="369">
        <v>70121</v>
      </c>
      <c r="C2070" s="370" t="s">
        <v>1018</v>
      </c>
      <c r="D2070" s="371" t="str">
        <f t="shared" si="65"/>
        <v>0177</v>
      </c>
      <c r="E2070" s="371" t="str">
        <f t="shared" si="66"/>
        <v>11</v>
      </c>
      <c r="F2070" s="372" t="s">
        <v>922</v>
      </c>
      <c r="G2070" s="368" t="s">
        <v>1222</v>
      </c>
      <c r="H2070" s="373">
        <v>6.5</v>
      </c>
      <c r="I2070" s="373">
        <v>0.6</v>
      </c>
      <c r="J2070" s="373">
        <v>6.9</v>
      </c>
      <c r="K2070" s="368">
        <v>0.7</v>
      </c>
      <c r="L2070" s="368" t="s">
        <v>354</v>
      </c>
      <c r="M2070" s="368"/>
      <c r="N2070" s="368" t="s">
        <v>1222</v>
      </c>
      <c r="O2070" s="459"/>
    </row>
    <row r="2071" spans="1:15" ht="12" customHeight="1" x14ac:dyDescent="0.2">
      <c r="A2071" s="368" t="str">
        <f>IF(OR(E2071="00",E2071=""),"",IF(OR(C2071="3011.10",C2071="3012.10",C2071="3013.10"),"05",IF(OR(C2071="3008.10",C2071="3008.11"),"00",IF(C2071="3003.10","07",IF(OR(G2071="DBFH",G2071="DBFH - BG"),"10",IF(G2071="Hochschule Dual","25",IF(ISERROR(FIND("BGJ",F2071)),IF(B2071&gt;=99500,VLOOKUP(B2071,Maske!$I$23:$J$79,2,FALSE),VLOOKUP($E2071,Maske!$I$19:$J$23,2,FALSE)),"06")))))))</f>
        <v>25</v>
      </c>
      <c r="B2071" s="369">
        <v>70121</v>
      </c>
      <c r="C2071" s="370" t="s">
        <v>1019</v>
      </c>
      <c r="D2071" s="371" t="str">
        <f t="shared" si="65"/>
        <v>0177</v>
      </c>
      <c r="E2071" s="371" t="str">
        <f t="shared" si="66"/>
        <v>12</v>
      </c>
      <c r="F2071" s="372" t="s">
        <v>922</v>
      </c>
      <c r="G2071" s="368" t="s">
        <v>1222</v>
      </c>
      <c r="H2071" s="373">
        <v>4.5</v>
      </c>
      <c r="I2071" s="368">
        <v>0.4</v>
      </c>
      <c r="J2071" s="373">
        <v>4.8</v>
      </c>
      <c r="K2071" s="368">
        <v>0.5</v>
      </c>
      <c r="L2071" s="368" t="s">
        <v>354</v>
      </c>
      <c r="M2071" s="368"/>
      <c r="N2071" s="368" t="s">
        <v>1222</v>
      </c>
      <c r="O2071" s="454"/>
    </row>
    <row r="2072" spans="1:15" s="217" customFormat="1" ht="12" customHeight="1" x14ac:dyDescent="0.2">
      <c r="A2072" s="368" t="str">
        <f>IF(OR(E2072="00",E2072=""),"",IF(OR(C2072="3011.10",C2072="3012.10",C2072="3013.10"),"05",IF(OR(C2072="3008.10",C2072="3008.11"),"00",IF(C2072="3003.10","07",IF(OR(G2072="DBFH",G2072="DBFH - BG"),"10",IF(G2072="Hochschule Dual","25",IF(ISERROR(FIND("BGJ",F2072)),IF(B2072&gt;=99500,VLOOKUP(B2072,Maske!$I$23:$J$79,2,FALSE),VLOOKUP($E2072,Maske!$I$19:$J$23,2,FALSE)),"06")))))))</f>
        <v>25</v>
      </c>
      <c r="B2072" s="369">
        <v>75412</v>
      </c>
      <c r="C2072" s="445" t="s">
        <v>24</v>
      </c>
      <c r="D2072" s="371" t="str">
        <f t="shared" si="65"/>
        <v>0178</v>
      </c>
      <c r="E2072" s="371" t="str">
        <f t="shared" si="66"/>
        <v>10</v>
      </c>
      <c r="F2072" s="372" t="s">
        <v>933</v>
      </c>
      <c r="G2072" s="368" t="s">
        <v>1222</v>
      </c>
      <c r="H2072" s="373">
        <v>17</v>
      </c>
      <c r="I2072" s="373">
        <v>1.2</v>
      </c>
      <c r="J2072" s="373"/>
      <c r="K2072" s="368"/>
      <c r="L2072" s="368" t="s">
        <v>354</v>
      </c>
      <c r="M2072" s="368"/>
      <c r="N2072" s="368" t="s">
        <v>1222</v>
      </c>
      <c r="O2072" s="459"/>
    </row>
    <row r="2073" spans="1:15" ht="12" customHeight="1" x14ac:dyDescent="0.2">
      <c r="A2073" s="368" t="str">
        <f>IF(OR(E2073="00",E2073=""),"",IF(OR(C2073="3011.10",C2073="3012.10",C2073="3013.10"),"05",IF(OR(C2073="3008.10",C2073="3008.11"),"00",IF(C2073="3003.10","07",IF(OR(G2073="DBFH",G2073="DBFH - BG"),"10",IF(G2073="Hochschule Dual","25",IF(ISERROR(FIND("BGJ",F2073)),IF(B2073&gt;=99500,VLOOKUP(B2073,Maske!$I$23:$J$79,2,FALSE),VLOOKUP($E2073,Maske!$I$19:$J$23,2,FALSE)),"06")))))))</f>
        <v>25</v>
      </c>
      <c r="B2073" s="369">
        <v>75412</v>
      </c>
      <c r="C2073" s="370" t="s">
        <v>25</v>
      </c>
      <c r="D2073" s="371" t="str">
        <f t="shared" si="65"/>
        <v>0178</v>
      </c>
      <c r="E2073" s="371" t="str">
        <f t="shared" si="66"/>
        <v>11</v>
      </c>
      <c r="F2073" s="372" t="s">
        <v>933</v>
      </c>
      <c r="G2073" s="368" t="s">
        <v>1222</v>
      </c>
      <c r="H2073" s="373">
        <v>4.5</v>
      </c>
      <c r="I2073" s="368">
        <v>0.4</v>
      </c>
      <c r="J2073" s="368"/>
      <c r="K2073" s="368"/>
      <c r="L2073" s="368" t="s">
        <v>354</v>
      </c>
      <c r="M2073" s="368"/>
      <c r="N2073" s="368" t="s">
        <v>1222</v>
      </c>
      <c r="O2073" s="454"/>
    </row>
    <row r="2074" spans="1:15" ht="12" customHeight="1" x14ac:dyDescent="0.2">
      <c r="A2074" s="368" t="str">
        <f>IF(OR(E2074="00",E2074=""),"",IF(OR(C2074="3011.10",C2074="3012.10",C2074="3013.10"),"05",IF(OR(C2074="3008.10",C2074="3008.11"),"00",IF(C2074="3003.10","07",IF(OR(G2074="DBFH",G2074="DBFH - BG"),"10",IF(G2074="Hochschule Dual","25",IF(ISERROR(FIND("BGJ",F2074)),IF(B2074&gt;=99500,VLOOKUP(B2074,Maske!$I$23:$J$79,2,FALSE),VLOOKUP($E2074,Maske!$I$19:$J$23,2,FALSE)),"06")))))))</f>
        <v>25</v>
      </c>
      <c r="B2074" s="369">
        <v>75412</v>
      </c>
      <c r="C2074" s="370" t="s">
        <v>26</v>
      </c>
      <c r="D2074" s="371" t="str">
        <f t="shared" si="65"/>
        <v>0178</v>
      </c>
      <c r="E2074" s="371" t="str">
        <f t="shared" si="66"/>
        <v>12</v>
      </c>
      <c r="F2074" s="372" t="s">
        <v>933</v>
      </c>
      <c r="G2074" s="368" t="s">
        <v>1222</v>
      </c>
      <c r="H2074" s="373">
        <v>4.5</v>
      </c>
      <c r="I2074" s="368">
        <v>0.1</v>
      </c>
      <c r="J2074" s="368"/>
      <c r="K2074" s="368"/>
      <c r="L2074" s="368" t="s">
        <v>354</v>
      </c>
      <c r="M2074" s="368"/>
      <c r="N2074" s="368" t="s">
        <v>1222</v>
      </c>
      <c r="O2074" s="454"/>
    </row>
    <row r="2075" spans="1:15" ht="13.15" customHeight="1" x14ac:dyDescent="0.2">
      <c r="A2075" s="368" t="str">
        <f>IF(OR(E2075="00",E2075=""),"",IF(OR(C2075="3011.10",C2075="3012.10",C2075="3013.10"),"05",IF(OR(C2075="3008.10",C2075="3008.11"),"00",IF(C2075="3003.10","07",IF(OR(G2075="DBFH",G2075="DBFH - BG"),"10",IF(G2075="Hochschule Dual","25",IF(ISERROR(FIND("BGJ",F2075)),IF(B2075&gt;=99500,VLOOKUP(B2075,Maske!$I$23:$J$79,2,FALSE),VLOOKUP($E2075,Maske!$I$19:$J$23,2,FALSE)),"06")))))))</f>
        <v>25</v>
      </c>
      <c r="B2075" s="369">
        <v>69503</v>
      </c>
      <c r="C2075" s="445" t="s">
        <v>734</v>
      </c>
      <c r="D2075" s="371" t="str">
        <f t="shared" si="65"/>
        <v>0179</v>
      </c>
      <c r="E2075" s="371" t="str">
        <f t="shared" si="66"/>
        <v>10</v>
      </c>
      <c r="F2075" s="372" t="s">
        <v>2129</v>
      </c>
      <c r="G2075" s="368" t="s">
        <v>1222</v>
      </c>
      <c r="H2075" s="373">
        <v>13</v>
      </c>
      <c r="I2075" s="373">
        <v>1.8</v>
      </c>
      <c r="J2075" s="373">
        <v>13.7</v>
      </c>
      <c r="K2075" s="368">
        <v>1.9</v>
      </c>
      <c r="L2075" s="368" t="s">
        <v>354</v>
      </c>
      <c r="M2075" s="368"/>
      <c r="N2075" s="368" t="s">
        <v>1222</v>
      </c>
      <c r="O2075" s="454"/>
    </row>
    <row r="2076" spans="1:15" s="376" customFormat="1" x14ac:dyDescent="0.2">
      <c r="A2076" s="368" t="str">
        <f>IF(OR(E2076="00",E2076=""),"",IF(OR(C2076="3011.10",C2076="3012.10",C2076="3013.10"),"05",IF(OR(C2076="3008.10",C2076="3008.11"),"00",IF(C2076="3003.10","07",IF(OR(G2076="DBFH",G2076="DBFH - BG"),"10",IF(G2076="Hochschule Dual","25",IF(ISERROR(FIND("BGJ",F2076)),IF(B2076&gt;=99500,VLOOKUP(B2076,Maske!$I$23:$J$79,2,FALSE),VLOOKUP($E2076,Maske!$I$19:$J$23,2,FALSE)),"06")))))))</f>
        <v>25</v>
      </c>
      <c r="B2076" s="369">
        <v>69503</v>
      </c>
      <c r="C2076" s="445" t="s">
        <v>735</v>
      </c>
      <c r="D2076" s="371" t="str">
        <f t="shared" si="65"/>
        <v>0179</v>
      </c>
      <c r="E2076" s="371" t="str">
        <f t="shared" si="66"/>
        <v>11</v>
      </c>
      <c r="F2076" s="372" t="s">
        <v>2129</v>
      </c>
      <c r="G2076" s="368" t="s">
        <v>1222</v>
      </c>
      <c r="H2076" s="373">
        <v>13</v>
      </c>
      <c r="I2076" s="373">
        <v>1.8</v>
      </c>
      <c r="J2076" s="373">
        <v>13.7</v>
      </c>
      <c r="K2076" s="368">
        <v>1.9</v>
      </c>
      <c r="L2076" s="368" t="s">
        <v>354</v>
      </c>
      <c r="M2076" s="368"/>
      <c r="N2076" s="368" t="s">
        <v>1222</v>
      </c>
      <c r="O2076" s="454"/>
    </row>
    <row r="2077" spans="1:15" s="218" customFormat="1" x14ac:dyDescent="0.2">
      <c r="A2077" s="368" t="str">
        <f>IF(OR(E2077="00",E2077=""),"",IF(OR(C2077="3011.10",C2077="3012.10",C2077="3013.10"),"05",IF(OR(C2077="3008.10",C2077="3008.11"),"00",IF(C2077="3003.10","07",IF(OR(G2077="DBFH",G2077="DBFH - BG"),"10",IF(G2077="Hochschule Dual","25",IF(ISERROR(FIND("BGJ",F2077)),IF(B2077&gt;=99500,VLOOKUP(B2077,Maske!$I$23:$J$79,2,FALSE),VLOOKUP($E2077,Maske!$I$19:$J$23,2,FALSE)),"06")))))))</f>
        <v>25</v>
      </c>
      <c r="B2077" s="369">
        <v>69503</v>
      </c>
      <c r="C2077" s="445" t="s">
        <v>1698</v>
      </c>
      <c r="D2077" s="371" t="str">
        <f t="shared" si="65"/>
        <v>0179</v>
      </c>
      <c r="E2077" s="371" t="str">
        <f t="shared" si="66"/>
        <v>11</v>
      </c>
      <c r="F2077" s="372" t="s">
        <v>2129</v>
      </c>
      <c r="G2077" s="368" t="s">
        <v>1222</v>
      </c>
      <c r="H2077" s="373">
        <v>6.5</v>
      </c>
      <c r="I2077" s="373">
        <v>0.9</v>
      </c>
      <c r="J2077" s="373">
        <v>6.8</v>
      </c>
      <c r="K2077" s="368">
        <v>1</v>
      </c>
      <c r="L2077" s="368" t="s">
        <v>354</v>
      </c>
      <c r="M2077" s="368"/>
      <c r="N2077" s="368" t="s">
        <v>1699</v>
      </c>
      <c r="O2077" s="459"/>
    </row>
    <row r="2078" spans="1:15" s="218" customFormat="1" x14ac:dyDescent="0.2">
      <c r="A2078" s="55" t="str">
        <f>IF(OR(E2078="00",E2078=""),"",IF(OR(C2078="3011.10",C2078="3012.10",C2078="3013.10"),"05",IF(OR(C2078="3008.10",C2078="3008.11"),"00",IF(C2078="3003.10","07",IF(OR(G2078="DBFH",G2078="DBFH - BG"),"10",IF(G2078="Hochschule Dual","25",IF(ISERROR(FIND("BGJ",F2078)),IF(B2078&gt;=99500,VLOOKUP(B2078,Maske!$I$23:$J$79,2,FALSE),VLOOKUP($E2078,Maske!$I$19:$J$23,2,FALSE)),"06")))))))</f>
        <v>25</v>
      </c>
      <c r="B2078" s="35">
        <v>69503</v>
      </c>
      <c r="C2078" s="38" t="s">
        <v>1700</v>
      </c>
      <c r="D2078" s="53" t="str">
        <f t="shared" si="65"/>
        <v>0179</v>
      </c>
      <c r="E2078" s="53" t="str">
        <f t="shared" si="66"/>
        <v>12</v>
      </c>
      <c r="F2078" s="54" t="s">
        <v>2129</v>
      </c>
      <c r="G2078" s="55" t="s">
        <v>1222</v>
      </c>
      <c r="H2078" s="179">
        <v>4.5</v>
      </c>
      <c r="I2078" s="179">
        <v>0.6</v>
      </c>
      <c r="J2078" s="179">
        <v>4.8</v>
      </c>
      <c r="K2078" s="55">
        <v>0.6</v>
      </c>
      <c r="L2078" s="55" t="s">
        <v>354</v>
      </c>
      <c r="M2078" s="55"/>
      <c r="N2078" s="55" t="s">
        <v>1699</v>
      </c>
      <c r="O2078" s="459"/>
    </row>
    <row r="2079" spans="1:15" s="218" customFormat="1" x14ac:dyDescent="0.2">
      <c r="A2079" s="368" t="str">
        <f>IF(OR(E2079="00",E2079=""),"",IF(OR(C2079="3011.10",C2079="3012.10",C2079="3013.10"),"05",IF(OR(C2079="3008.10",C2079="3008.11"),"00",IF(C2079="3003.10","07",IF(OR(G2079="DBFH",G2079="DBFH - BG"),"10",IF(G2079="Hochschule Dual","25",IF(ISERROR(FIND("BGJ",F2079)),IF(B2079&gt;=99500,VLOOKUP(B2079,Maske!$I$23:$J$79,2,FALSE),VLOOKUP($E2079,Maske!$I$19:$J$23,2,FALSE)),"06")))))))</f>
        <v>00</v>
      </c>
      <c r="B2079" s="369">
        <v>70131</v>
      </c>
      <c r="C2079" s="370" t="s">
        <v>772</v>
      </c>
      <c r="D2079" s="371" t="str">
        <f t="shared" si="65"/>
        <v>0180</v>
      </c>
      <c r="E2079" s="371" t="str">
        <f t="shared" si="66"/>
        <v>10</v>
      </c>
      <c r="F2079" s="372" t="s">
        <v>2253</v>
      </c>
      <c r="G2079" s="373"/>
      <c r="H2079" s="373">
        <v>15</v>
      </c>
      <c r="I2079" s="368">
        <v>2</v>
      </c>
      <c r="J2079" s="373">
        <v>13.7</v>
      </c>
      <c r="K2079" s="368">
        <v>1.8</v>
      </c>
      <c r="L2079" s="368" t="s">
        <v>354</v>
      </c>
      <c r="M2079" s="368"/>
      <c r="N2079" s="368"/>
      <c r="O2079" s="459"/>
    </row>
    <row r="2080" spans="1:15" s="376" customFormat="1" x14ac:dyDescent="0.2">
      <c r="A2080" s="368" t="str">
        <f>IF(OR(E2080="00",E2080=""),"",IF(OR(C2080="3011.10",C2080="3012.10",C2080="3013.10"),"05",IF(OR(C2080="3008.10",C2080="3008.11"),"00",IF(C2080="3003.10","07",IF(OR(G2080="DBFH",G2080="DBFH - BG"),"10",IF(G2080="Hochschule Dual","25",IF(ISERROR(FIND("BGJ",F2080)),IF(B2080&gt;=99500,VLOOKUP(B2080,Maske!$I$23:$J$79,2,FALSE),VLOOKUP($E2080,Maske!$I$19:$J$23,2,FALSE)),"06")))))))</f>
        <v>00</v>
      </c>
      <c r="B2080" s="369">
        <v>70131</v>
      </c>
      <c r="C2080" s="370" t="s">
        <v>774</v>
      </c>
      <c r="D2080" s="371" t="str">
        <f t="shared" si="65"/>
        <v>0180</v>
      </c>
      <c r="E2080" s="371" t="str">
        <f t="shared" si="66"/>
        <v>11</v>
      </c>
      <c r="F2080" s="372" t="s">
        <v>2253</v>
      </c>
      <c r="G2080" s="373"/>
      <c r="H2080" s="373">
        <v>9</v>
      </c>
      <c r="I2080" s="368">
        <v>1.2</v>
      </c>
      <c r="J2080" s="373">
        <v>13.7</v>
      </c>
      <c r="K2080" s="368">
        <v>1.8</v>
      </c>
      <c r="L2080" s="368" t="s">
        <v>354</v>
      </c>
      <c r="M2080" s="368"/>
      <c r="N2080" s="368"/>
      <c r="O2080" s="454"/>
    </row>
    <row r="2081" spans="1:15" s="376" customFormat="1" x14ac:dyDescent="0.2">
      <c r="A2081" s="368" t="str">
        <f>IF(OR(E2081="00",E2081=""),"",IF(OR(C2081="3011.10",C2081="3012.10",C2081="3013.10"),"05",IF(OR(C2081="3008.10",C2081="3008.11"),"00",IF(C2081="3003.10","07",IF(OR(G2081="DBFH",G2081="DBFH - BG"),"10",IF(G2081="Hochschule Dual","25",IF(ISERROR(FIND("BGJ",F2081)),IF(B2081&gt;=99500,VLOOKUP(B2081,Maske!$I$23:$J$79,2,FALSE),VLOOKUP($E2081,Maske!$I$19:$J$23,2,FALSE)),"06")))))))</f>
        <v>00</v>
      </c>
      <c r="B2081" s="369">
        <v>70131</v>
      </c>
      <c r="C2081" s="370" t="s">
        <v>775</v>
      </c>
      <c r="D2081" s="371" t="str">
        <f t="shared" si="65"/>
        <v>0180</v>
      </c>
      <c r="E2081" s="371" t="str">
        <f t="shared" si="66"/>
        <v>12</v>
      </c>
      <c r="F2081" s="372" t="s">
        <v>2253</v>
      </c>
      <c r="G2081" s="373"/>
      <c r="H2081" s="373">
        <v>9</v>
      </c>
      <c r="I2081" s="368">
        <v>1.2</v>
      </c>
      <c r="J2081" s="373">
        <v>9.5</v>
      </c>
      <c r="K2081" s="368">
        <v>1.3</v>
      </c>
      <c r="L2081" s="368" t="s">
        <v>354</v>
      </c>
      <c r="M2081" s="368"/>
      <c r="N2081" s="368"/>
      <c r="O2081" s="454"/>
    </row>
    <row r="2082" spans="1:15" s="376" customFormat="1" x14ac:dyDescent="0.2">
      <c r="A2082" s="368" t="str">
        <f>IF(OR(E2082="00",E2082=""),"",IF(OR(C2082="3011.10",C2082="3012.10",C2082="3013.10"),"05",IF(OR(C2082="3008.10",C2082="3008.11"),"00",IF(C2082="3003.10","07",IF(OR(G2082="DBFH",G2082="DBFH - BG"),"10",IF(G2082="Hochschule Dual","25",IF(ISERROR(FIND("BGJ",F2082)),IF(B2082&gt;=99500,VLOOKUP(B2082,Maske!$I$23:$J$79,2,FALSE),VLOOKUP($E2082,Maske!$I$19:$J$23,2,FALSE)),"06")))))))</f>
        <v>00</v>
      </c>
      <c r="B2082" s="369">
        <v>70131</v>
      </c>
      <c r="C2082" s="370" t="s">
        <v>776</v>
      </c>
      <c r="D2082" s="371" t="str">
        <f t="shared" si="65"/>
        <v>0180</v>
      </c>
      <c r="E2082" s="371" t="str">
        <f t="shared" si="66"/>
        <v>12</v>
      </c>
      <c r="F2082" s="372" t="s">
        <v>2253</v>
      </c>
      <c r="G2082" s="373"/>
      <c r="H2082" s="373">
        <v>3.2</v>
      </c>
      <c r="I2082" s="368">
        <v>0.2</v>
      </c>
      <c r="J2082" s="373">
        <v>3.2</v>
      </c>
      <c r="K2082" s="368">
        <v>0.3</v>
      </c>
      <c r="L2082" s="368" t="s">
        <v>354</v>
      </c>
      <c r="M2082" s="368"/>
      <c r="N2082" s="368" t="s">
        <v>67</v>
      </c>
      <c r="O2082" s="454"/>
    </row>
    <row r="2083" spans="1:15" s="376" customFormat="1" x14ac:dyDescent="0.2">
      <c r="A2083" s="368" t="str">
        <f>IF(OR(E2083="00",E2083=""),"",IF(OR(C2083="3011.10",C2083="3012.10",C2083="3013.10"),"05",IF(OR(C2083="3008.10",C2083="3008.11"),"00",IF(C2083="3003.10","07",IF(OR(G2083="DBFH",G2083="DBFH - BG"),"10",IF(G2083="Hochschule Dual","25",IF(ISERROR(FIND("BGJ",F2083)),IF(B2083&gt;=99500,VLOOKUP(B2083,Maske!$I$23:$J$79,2,FALSE),VLOOKUP($E2083,Maske!$I$19:$J$23,2,FALSE)),"06")))))))</f>
        <v>00</v>
      </c>
      <c r="B2083" s="369">
        <v>67114</v>
      </c>
      <c r="C2083" s="370" t="s">
        <v>2036</v>
      </c>
      <c r="D2083" s="371" t="str">
        <f t="shared" si="65"/>
        <v>0181</v>
      </c>
      <c r="E2083" s="371" t="str">
        <f t="shared" si="66"/>
        <v>10</v>
      </c>
      <c r="F2083" s="372" t="s">
        <v>2030</v>
      </c>
      <c r="G2083" s="373"/>
      <c r="H2083" s="373">
        <v>15</v>
      </c>
      <c r="I2083" s="373">
        <v>2</v>
      </c>
      <c r="J2083" s="373">
        <v>13.7</v>
      </c>
      <c r="K2083" s="368">
        <v>1.8</v>
      </c>
      <c r="L2083" s="368" t="s">
        <v>354</v>
      </c>
      <c r="M2083" s="368"/>
      <c r="N2083" s="375" t="s">
        <v>2031</v>
      </c>
      <c r="O2083" s="454"/>
    </row>
    <row r="2084" spans="1:15" s="376" customFormat="1" x14ac:dyDescent="0.2">
      <c r="A2084" s="368" t="str">
        <f>IF(OR(E2084="00",E2084=""),"",IF(OR(C2084="3011.10",C2084="3012.10",C2084="3013.10"),"05",IF(OR(C2084="3008.10",C2084="3008.11"),"00",IF(C2084="3003.10","07",IF(OR(G2084="DBFH",G2084="DBFH - BG"),"10",IF(G2084="Hochschule Dual","25",IF(ISERROR(FIND("BGJ",F2084)),IF(B2084&gt;=99500,VLOOKUP(B2084,Maske!$I$23:$J$79,2,FALSE),VLOOKUP($E2084,Maske!$I$19:$J$23,2,FALSE)),"06")))))))</f>
        <v>00</v>
      </c>
      <c r="B2084" s="369">
        <v>67114</v>
      </c>
      <c r="C2084" s="370" t="s">
        <v>2046</v>
      </c>
      <c r="D2084" s="371" t="str">
        <f t="shared" si="65"/>
        <v>0181</v>
      </c>
      <c r="E2084" s="371" t="str">
        <f t="shared" si="66"/>
        <v>11</v>
      </c>
      <c r="F2084" s="372" t="s">
        <v>2030</v>
      </c>
      <c r="G2084" s="373"/>
      <c r="H2084" s="373">
        <v>9</v>
      </c>
      <c r="I2084" s="373">
        <v>1.2</v>
      </c>
      <c r="J2084" s="373">
        <v>13.7</v>
      </c>
      <c r="K2084" s="368">
        <v>1.8</v>
      </c>
      <c r="L2084" s="368" t="s">
        <v>354</v>
      </c>
      <c r="M2084" s="368"/>
      <c r="N2084" s="375" t="s">
        <v>2031</v>
      </c>
      <c r="O2084" s="454"/>
    </row>
    <row r="2085" spans="1:15" s="376" customFormat="1" x14ac:dyDescent="0.2">
      <c r="A2085" s="55" t="str">
        <f>IF(OR(E2085="00",E2085=""),"",IF(OR(C2085="3011.10",C2085="3012.10",C2085="3013.10"),"05",IF(OR(C2085="3008.10",C2085="3008.11"),"00",IF(C2085="3003.10","07",IF(OR(G2085="DBFH",G2085="DBFH - BG"),"10",IF(G2085="Hochschule Dual","25",IF(ISERROR(FIND("BGJ",F2085)),IF(B2085&gt;=99500,VLOOKUP(B2085,Maske!$I$23:$J$79,2,FALSE),VLOOKUP($E2085,Maske!$I$19:$J$23,2,FALSE)),"06")))))))</f>
        <v>00</v>
      </c>
      <c r="B2085" s="35">
        <v>67114</v>
      </c>
      <c r="C2085" s="52" t="s">
        <v>2154</v>
      </c>
      <c r="D2085" s="53" t="str">
        <f t="shared" si="65"/>
        <v>0181</v>
      </c>
      <c r="E2085" s="53" t="str">
        <f t="shared" si="66"/>
        <v>12</v>
      </c>
      <c r="F2085" s="54" t="s">
        <v>2030</v>
      </c>
      <c r="G2085" s="179"/>
      <c r="H2085" s="179">
        <v>9</v>
      </c>
      <c r="I2085" s="179">
        <v>1.2</v>
      </c>
      <c r="J2085" s="179">
        <v>9.5</v>
      </c>
      <c r="K2085" s="55">
        <v>1.3</v>
      </c>
      <c r="L2085" s="55" t="s">
        <v>354</v>
      </c>
      <c r="M2085" s="55"/>
      <c r="N2085" s="56"/>
      <c r="O2085" s="454"/>
    </row>
    <row r="2086" spans="1:15" s="376" customFormat="1" x14ac:dyDescent="0.2">
      <c r="A2086" s="55" t="str">
        <f>IF(OR(E2086="00",E2086=""),"",IF(OR(C2086="3011.10",C2086="3012.10",C2086="3013.10"),"05",IF(OR(C2086="3008.10",C2086="3008.11"),"00",IF(C2086="3003.10","07",IF(OR(G2086="DBFH",G2086="DBFH - BG"),"10",IF(G2086="Hochschule Dual","25",IF(ISERROR(FIND("BGJ",F2086)),IF(B2086&gt;=99500,VLOOKUP(B2086,Maske!$I$23:$J$79,2,FALSE),VLOOKUP($E2086,Maske!$I$19:$J$23,2,FALSE)),"06")))))))</f>
        <v>00</v>
      </c>
      <c r="B2086" s="35">
        <v>67114</v>
      </c>
      <c r="C2086" s="52" t="s">
        <v>2155</v>
      </c>
      <c r="D2086" s="53" t="str">
        <f t="shared" si="65"/>
        <v>0181</v>
      </c>
      <c r="E2086" s="53" t="str">
        <f t="shared" si="66"/>
        <v>12</v>
      </c>
      <c r="F2086" s="54" t="s">
        <v>2030</v>
      </c>
      <c r="G2086" s="179"/>
      <c r="H2086" s="179">
        <v>3.2</v>
      </c>
      <c r="I2086" s="179">
        <v>0.2</v>
      </c>
      <c r="J2086" s="179">
        <v>3.2</v>
      </c>
      <c r="K2086" s="55">
        <v>0.3</v>
      </c>
      <c r="L2086" s="55" t="s">
        <v>354</v>
      </c>
      <c r="M2086" s="55"/>
      <c r="N2086" s="56" t="s">
        <v>67</v>
      </c>
      <c r="O2086" s="454"/>
    </row>
    <row r="2087" spans="1:15" ht="12" customHeight="1" x14ac:dyDescent="0.2">
      <c r="A2087" s="368" t="str">
        <f>IF(OR(E2087="00",E2087=""),"",IF(OR(C2087="3011.10",C2087="3012.10",C2087="3013.10"),"05",IF(OR(C2087="3008.10",C2087="3008.11"),"00",IF(C2087="3003.10","07",IF(OR(G2087="DBFH",G2087="DBFH - BG"),"10",IF(G2087="Hochschule Dual","25",IF(ISERROR(FIND("BGJ",F2087)),IF(B2087&gt;=99500,VLOOKUP(B2087,Maske!$I$23:$J$79,2,FALSE),VLOOKUP($E2087,Maske!$I$19:$J$23,2,FALSE)),"06")))))))</f>
        <v>00</v>
      </c>
      <c r="B2087" s="369">
        <v>67115</v>
      </c>
      <c r="C2087" s="370" t="s">
        <v>2036</v>
      </c>
      <c r="D2087" s="371" t="str">
        <f t="shared" si="65"/>
        <v>0181</v>
      </c>
      <c r="E2087" s="371" t="str">
        <f t="shared" si="66"/>
        <v>10</v>
      </c>
      <c r="F2087" s="372" t="s">
        <v>2032</v>
      </c>
      <c r="G2087" s="373"/>
      <c r="H2087" s="373">
        <v>15</v>
      </c>
      <c r="I2087" s="373">
        <v>2</v>
      </c>
      <c r="J2087" s="373">
        <v>13.7</v>
      </c>
      <c r="K2087" s="368">
        <v>1.8</v>
      </c>
      <c r="L2087" s="368" t="s">
        <v>354</v>
      </c>
      <c r="M2087" s="368"/>
      <c r="N2087" s="375" t="s">
        <v>2031</v>
      </c>
      <c r="O2087" s="454"/>
    </row>
    <row r="2088" spans="1:15" ht="12" customHeight="1" x14ac:dyDescent="0.2">
      <c r="A2088" s="368" t="str">
        <f>IF(OR(E2088="00",E2088=""),"",IF(OR(C2088="3011.10",C2088="3012.10",C2088="3013.10"),"05",IF(OR(C2088="3008.10",C2088="3008.11"),"00",IF(C2088="3003.10","07",IF(OR(G2088="DBFH",G2088="DBFH - BG"),"10",IF(G2088="Hochschule Dual","25",IF(ISERROR(FIND("BGJ",F2088)),IF(B2088&gt;=99500,VLOOKUP(B2088,Maske!$I$23:$J$79,2,FALSE),VLOOKUP($E2088,Maske!$I$19:$J$23,2,FALSE)),"06")))))))</f>
        <v>00</v>
      </c>
      <c r="B2088" s="369">
        <v>67115</v>
      </c>
      <c r="C2088" s="370" t="s">
        <v>2046</v>
      </c>
      <c r="D2088" s="371" t="str">
        <f t="shared" si="65"/>
        <v>0181</v>
      </c>
      <c r="E2088" s="371" t="str">
        <f t="shared" si="66"/>
        <v>11</v>
      </c>
      <c r="F2088" s="372" t="s">
        <v>2032</v>
      </c>
      <c r="G2088" s="373"/>
      <c r="H2088" s="373">
        <v>9</v>
      </c>
      <c r="I2088" s="373">
        <v>1.2</v>
      </c>
      <c r="J2088" s="373">
        <v>13.7</v>
      </c>
      <c r="K2088" s="368">
        <v>1.8</v>
      </c>
      <c r="L2088" s="368" t="s">
        <v>354</v>
      </c>
      <c r="M2088" s="368"/>
      <c r="N2088" s="375" t="s">
        <v>2031</v>
      </c>
      <c r="O2088" s="454"/>
    </row>
    <row r="2089" spans="1:15" s="217" customFormat="1" ht="12" customHeight="1" x14ac:dyDescent="0.2">
      <c r="A2089" s="368" t="str">
        <f>IF(OR(E2089="00",E2089=""),"",IF(OR(C2089="3011.10",C2089="3012.10",C2089="3013.10"),"05",IF(OR(C2089="3008.10",C2089="3008.11"),"00",IF(C2089="3003.10","07",IF(OR(G2089="DBFH",G2089="DBFH - BG"),"10",IF(G2089="Hochschule Dual","25",IF(ISERROR(FIND("BGJ",F2089)),IF(B2089&gt;=99500,VLOOKUP(B2089,Maske!$I$23:$J$79,2,FALSE),VLOOKUP($E2089,Maske!$I$19:$J$23,2,FALSE)),"06")))))))</f>
        <v>00</v>
      </c>
      <c r="B2089" s="369">
        <v>67115</v>
      </c>
      <c r="C2089" s="370" t="s">
        <v>2037</v>
      </c>
      <c r="D2089" s="371" t="str">
        <f t="shared" si="65"/>
        <v>0182</v>
      </c>
      <c r="E2089" s="371" t="str">
        <f t="shared" si="66"/>
        <v>10</v>
      </c>
      <c r="F2089" s="372" t="s">
        <v>2032</v>
      </c>
      <c r="G2089" s="373"/>
      <c r="H2089" s="373">
        <v>15</v>
      </c>
      <c r="I2089" s="373">
        <v>2</v>
      </c>
      <c r="J2089" s="373">
        <v>13.7</v>
      </c>
      <c r="K2089" s="368">
        <v>1.8</v>
      </c>
      <c r="L2089" s="368" t="s">
        <v>354</v>
      </c>
      <c r="M2089" s="368"/>
      <c r="N2089" s="368"/>
      <c r="O2089" s="459"/>
    </row>
    <row r="2090" spans="1:15" s="217" customFormat="1" ht="12" customHeight="1" x14ac:dyDescent="0.2">
      <c r="A2090" s="368" t="str">
        <f>IF(OR(E2090="00",E2090=""),"",IF(OR(C2090="3011.10",C2090="3012.10",C2090="3013.10"),"05",IF(OR(C2090="3008.10",C2090="3008.11"),"00",IF(C2090="3003.10","07",IF(OR(G2090="DBFH",G2090="DBFH - BG"),"10",IF(G2090="Hochschule Dual","25",IF(ISERROR(FIND("BGJ",F2090)),IF(B2090&gt;=99500,VLOOKUP(B2090,Maske!$I$23:$J$79,2,FALSE),VLOOKUP($E2090,Maske!$I$19:$J$23,2,FALSE)),"06")))))))</f>
        <v>00</v>
      </c>
      <c r="B2090" s="369">
        <v>67115</v>
      </c>
      <c r="C2090" s="370" t="s">
        <v>2047</v>
      </c>
      <c r="D2090" s="371" t="str">
        <f t="shared" si="65"/>
        <v>0182</v>
      </c>
      <c r="E2090" s="371" t="str">
        <f t="shared" si="66"/>
        <v>11</v>
      </c>
      <c r="F2090" s="372" t="s">
        <v>2032</v>
      </c>
      <c r="G2090" s="373"/>
      <c r="H2090" s="373">
        <v>9</v>
      </c>
      <c r="I2090" s="373">
        <v>1.2</v>
      </c>
      <c r="J2090" s="373">
        <v>13.7</v>
      </c>
      <c r="K2090" s="368">
        <v>1.8</v>
      </c>
      <c r="L2090" s="368" t="s">
        <v>354</v>
      </c>
      <c r="M2090" s="368"/>
      <c r="N2090" s="368"/>
      <c r="O2090" s="459"/>
    </row>
    <row r="2091" spans="1:15" ht="12" customHeight="1" x14ac:dyDescent="0.2">
      <c r="A2091" s="55" t="str">
        <f>IF(OR(E2091="00",E2091=""),"",IF(OR(C2091="3011.10",C2091="3012.10",C2091="3013.10"),"05",IF(OR(C2091="3008.10",C2091="3008.11"),"00",IF(C2091="3003.10","07",IF(OR(G2091="DBFH",G2091="DBFH - BG"),"10",IF(G2091="Hochschule Dual","25",IF(ISERROR(FIND("BGJ",F2091)),IF(B2091&gt;=99500,VLOOKUP(B2091,Maske!$I$23:$J$79,2,FALSE),VLOOKUP($E2091,Maske!$I$19:$J$23,2,FALSE)),"06")))))))</f>
        <v>00</v>
      </c>
      <c r="B2091" s="35">
        <v>67115</v>
      </c>
      <c r="C2091" s="52" t="s">
        <v>2156</v>
      </c>
      <c r="D2091" s="53" t="str">
        <f t="shared" si="65"/>
        <v>0182</v>
      </c>
      <c r="E2091" s="53" t="str">
        <f t="shared" si="66"/>
        <v>12</v>
      </c>
      <c r="F2091" s="54" t="s">
        <v>2032</v>
      </c>
      <c r="G2091" s="179"/>
      <c r="H2091" s="179">
        <v>9</v>
      </c>
      <c r="I2091" s="179">
        <v>1.2</v>
      </c>
      <c r="J2091" s="179">
        <v>9.5</v>
      </c>
      <c r="K2091" s="55">
        <v>1.3</v>
      </c>
      <c r="L2091" s="55" t="s">
        <v>354</v>
      </c>
      <c r="M2091" s="55"/>
      <c r="N2091" s="55"/>
      <c r="O2091" s="454"/>
    </row>
    <row r="2092" spans="1:15" ht="12" customHeight="1" x14ac:dyDescent="0.2">
      <c r="A2092" s="55" t="str">
        <f>IF(OR(E2092="00",E2092=""),"",IF(OR(C2092="3011.10",C2092="3012.10",C2092="3013.10"),"05",IF(OR(C2092="3008.10",C2092="3008.11"),"00",IF(C2092="3003.10","07",IF(OR(G2092="DBFH",G2092="DBFH - BG"),"10",IF(G2092="Hochschule Dual","25",IF(ISERROR(FIND("BGJ",F2092)),IF(B2092&gt;=99500,VLOOKUP(B2092,Maske!$I$23:$J$79,2,FALSE),VLOOKUP($E2092,Maske!$I$19:$J$23,2,FALSE)),"06")))))))</f>
        <v>00</v>
      </c>
      <c r="B2092" s="35">
        <v>67115</v>
      </c>
      <c r="C2092" s="52" t="s">
        <v>2157</v>
      </c>
      <c r="D2092" s="53" t="str">
        <f t="shared" si="65"/>
        <v>0182</v>
      </c>
      <c r="E2092" s="53" t="str">
        <f t="shared" si="66"/>
        <v>12</v>
      </c>
      <c r="F2092" s="54" t="s">
        <v>2032</v>
      </c>
      <c r="G2092" s="179"/>
      <c r="H2092" s="179">
        <v>3.2</v>
      </c>
      <c r="I2092" s="179">
        <v>0.2</v>
      </c>
      <c r="J2092" s="179">
        <v>3.2</v>
      </c>
      <c r="K2092" s="55">
        <v>0.3</v>
      </c>
      <c r="L2092" s="55" t="s">
        <v>354</v>
      </c>
      <c r="M2092" s="55"/>
      <c r="N2092" s="55" t="s">
        <v>67</v>
      </c>
      <c r="O2092" s="454"/>
    </row>
    <row r="2093" spans="1:15" ht="12" customHeight="1" x14ac:dyDescent="0.2">
      <c r="A2093" s="368" t="str">
        <f>IF(OR(E2093="00",E2093=""),"",IF(OR(C2093="3011.10",C2093="3012.10",C2093="3013.10"),"05",IF(OR(C2093="3008.10",C2093="3008.11"),"00",IF(C2093="3003.10","07",IF(OR(G2093="DBFH",G2093="DBFH - BG"),"10",IF(G2093="Hochschule Dual","25",IF(ISERROR(FIND("BGJ",F2093)),IF(B2093&gt;=99500,VLOOKUP(B2093,Maske!$I$23:$J$79,2,FALSE),VLOOKUP($E2093,Maske!$I$19:$J$23,2,FALSE)),"06")))))))</f>
        <v>10</v>
      </c>
      <c r="B2093" s="369">
        <v>67201</v>
      </c>
      <c r="C2093" s="370" t="s">
        <v>1939</v>
      </c>
      <c r="D2093" s="371" t="str">
        <f t="shared" si="65"/>
        <v>0192</v>
      </c>
      <c r="E2093" s="371" t="str">
        <f t="shared" si="66"/>
        <v>10</v>
      </c>
      <c r="F2093" s="372" t="s">
        <v>936</v>
      </c>
      <c r="G2093" s="368" t="s">
        <v>1013</v>
      </c>
      <c r="H2093" s="373">
        <v>18</v>
      </c>
      <c r="I2093" s="373">
        <v>6</v>
      </c>
      <c r="J2093" s="373"/>
      <c r="K2093" s="373"/>
      <c r="L2093" s="368" t="s">
        <v>354</v>
      </c>
      <c r="M2093" s="368"/>
      <c r="N2093" s="368" t="s">
        <v>1013</v>
      </c>
      <c r="O2093" s="454"/>
    </row>
    <row r="2094" spans="1:15" ht="12" customHeight="1" x14ac:dyDescent="0.2">
      <c r="A2094" s="368" t="str">
        <f>IF(OR(E2094="00",E2094=""),"",IF(OR(C2094="3011.10",C2094="3012.10",C2094="3013.10"),"05",IF(OR(C2094="3008.10",C2094="3008.11"),"00",IF(C2094="3003.10","07",IF(OR(G2094="DBFH",G2094="DBFH - BG"),"10",IF(G2094="Hochschule Dual","25",IF(ISERROR(FIND("BGJ",F2094)),IF(B2094&gt;=99500,VLOOKUP(B2094,Maske!$I$23:$J$79,2,FALSE),VLOOKUP($E2094,Maske!$I$19:$J$23,2,FALSE)),"06")))))))</f>
        <v>10</v>
      </c>
      <c r="B2094" s="369">
        <v>67201</v>
      </c>
      <c r="C2094" s="370" t="s">
        <v>2035</v>
      </c>
      <c r="D2094" s="371" t="str">
        <f t="shared" si="65"/>
        <v>0192</v>
      </c>
      <c r="E2094" s="371" t="str">
        <f t="shared" si="66"/>
        <v>11</v>
      </c>
      <c r="F2094" s="372" t="s">
        <v>936</v>
      </c>
      <c r="G2094" s="368" t="s">
        <v>1013</v>
      </c>
      <c r="H2094" s="373">
        <v>18</v>
      </c>
      <c r="I2094" s="373">
        <v>5</v>
      </c>
      <c r="J2094" s="373"/>
      <c r="K2094" s="373"/>
      <c r="L2094" s="368" t="s">
        <v>354</v>
      </c>
      <c r="M2094" s="368"/>
      <c r="N2094" s="368" t="s">
        <v>1013</v>
      </c>
      <c r="O2094" s="454"/>
    </row>
    <row r="2095" spans="1:15" ht="12" customHeight="1" x14ac:dyDescent="0.2">
      <c r="A2095" s="368" t="str">
        <f>IF(OR(E2095="00",E2095=""),"",IF(OR(C2095="3011.10",C2095="3012.10",C2095="3013.10"),"05",IF(OR(C2095="3008.10",C2095="3008.11"),"00",IF(C2095="3003.10","07",IF(OR(G2095="DBFH",G2095="DBFH - BG"),"10",IF(G2095="Hochschule Dual","25",IF(ISERROR(FIND("BGJ",F2095)),IF(B2095&gt;=99500,VLOOKUP(B2095,Maske!$I$23:$J$79,2,FALSE),VLOOKUP($E2095,Maske!$I$19:$J$23,2,FALSE)),"06")))))))</f>
        <v>00</v>
      </c>
      <c r="B2095" s="369">
        <v>67114</v>
      </c>
      <c r="C2095" s="370" t="s">
        <v>2039</v>
      </c>
      <c r="D2095" s="371" t="str">
        <f t="shared" si="65"/>
        <v>0193</v>
      </c>
      <c r="E2095" s="371" t="str">
        <f t="shared" si="66"/>
        <v>10</v>
      </c>
      <c r="F2095" s="372" t="s">
        <v>2030</v>
      </c>
      <c r="G2095" s="368" t="s">
        <v>1951</v>
      </c>
      <c r="H2095" s="373">
        <v>15</v>
      </c>
      <c r="I2095" s="373">
        <v>11</v>
      </c>
      <c r="J2095" s="373">
        <v>13.7</v>
      </c>
      <c r="K2095" s="373">
        <v>8.8000000000000007</v>
      </c>
      <c r="L2095" s="368" t="s">
        <v>354</v>
      </c>
      <c r="M2095" s="368"/>
      <c r="N2095" s="368" t="s">
        <v>2040</v>
      </c>
      <c r="O2095" s="454"/>
    </row>
    <row r="2096" spans="1:15" ht="12" customHeight="1" x14ac:dyDescent="0.2">
      <c r="A2096" s="368" t="str">
        <f>IF(OR(E2096="00",E2096=""),"",IF(OR(C2096="3011.10",C2096="3012.10",C2096="3013.10"),"05",IF(OR(C2096="3008.10",C2096="3008.11"),"00",IF(C2096="3003.10","07",IF(OR(G2096="DBFH",G2096="DBFH - BG"),"10",IF(G2096="Hochschule Dual","25",IF(ISERROR(FIND("BGJ",F2096)),IF(B2096&gt;=99500,VLOOKUP(B2096,Maske!$I$23:$J$79,2,FALSE),VLOOKUP($E2096,Maske!$I$19:$J$23,2,FALSE)),"06")))))))</f>
        <v>00</v>
      </c>
      <c r="B2096" s="369">
        <v>67114</v>
      </c>
      <c r="C2096" s="370" t="s">
        <v>2048</v>
      </c>
      <c r="D2096" s="371" t="str">
        <f t="shared" si="65"/>
        <v>0193</v>
      </c>
      <c r="E2096" s="371" t="str">
        <f t="shared" si="66"/>
        <v>11</v>
      </c>
      <c r="F2096" s="372" t="s">
        <v>2030</v>
      </c>
      <c r="G2096" s="368" t="s">
        <v>1951</v>
      </c>
      <c r="H2096" s="373">
        <v>9</v>
      </c>
      <c r="I2096" s="373">
        <v>5</v>
      </c>
      <c r="J2096" s="373">
        <v>13.7</v>
      </c>
      <c r="K2096" s="373">
        <v>8.8000000000000007</v>
      </c>
      <c r="L2096" s="368" t="s">
        <v>354</v>
      </c>
      <c r="M2096" s="368"/>
      <c r="N2096" s="368" t="s">
        <v>2040</v>
      </c>
      <c r="O2096" s="454"/>
    </row>
    <row r="2097" spans="1:15" ht="12" customHeight="1" x14ac:dyDescent="0.2">
      <c r="A2097" s="55" t="str">
        <f>IF(OR(E2097="00",E2097=""),"",IF(OR(C2097="3011.10",C2097="3012.10",C2097="3013.10"),"05",IF(OR(C2097="3008.10",C2097="3008.11"),"00",IF(C2097="3003.10","07",IF(OR(G2097="DBFH",G2097="DBFH - BG"),"10",IF(G2097="Hochschule Dual","25",IF(ISERROR(FIND("BGJ",F2097)),IF(B2097&gt;=99500,VLOOKUP(B2097,Maske!$I$23:$J$79,2,FALSE),VLOOKUP($E2097,Maske!$I$19:$J$23,2,FALSE)),"06")))))))</f>
        <v>00</v>
      </c>
      <c r="B2097" s="35">
        <v>67114</v>
      </c>
      <c r="C2097" s="52" t="s">
        <v>2158</v>
      </c>
      <c r="D2097" s="53" t="str">
        <f t="shared" si="65"/>
        <v>0193</v>
      </c>
      <c r="E2097" s="53" t="str">
        <f t="shared" si="66"/>
        <v>12</v>
      </c>
      <c r="F2097" s="54" t="s">
        <v>2030</v>
      </c>
      <c r="G2097" s="55" t="s">
        <v>1951</v>
      </c>
      <c r="H2097" s="179">
        <v>9</v>
      </c>
      <c r="I2097" s="179">
        <v>5</v>
      </c>
      <c r="J2097" s="179">
        <v>9.5</v>
      </c>
      <c r="K2097" s="179">
        <v>5.8</v>
      </c>
      <c r="L2097" s="55" t="s">
        <v>354</v>
      </c>
      <c r="M2097" s="55"/>
      <c r="N2097" s="55" t="s">
        <v>2040</v>
      </c>
      <c r="O2097" s="454"/>
    </row>
    <row r="2098" spans="1:15" s="376" customFormat="1" x14ac:dyDescent="0.2">
      <c r="A2098" s="368" t="str">
        <f>IF(OR(E2098="00",E2098=""),"",IF(OR(C2098="3011.10",C2098="3012.10",C2098="3013.10"),"05",IF(OR(C2098="3008.10",C2098="3008.11"),"00",IF(C2098="3003.10","07",IF(OR(G2098="DBFH",G2098="DBFH - BG"),"10",IF(G2098="Hochschule Dual","25",IF(ISERROR(FIND("BGJ",F2098)),IF(B2098&gt;=99500,VLOOKUP(B2098,Maske!$I$23:$J$79,2,FALSE),VLOOKUP($E2098,Maske!$I$19:$J$23,2,FALSE)),"06")))))))</f>
        <v>00</v>
      </c>
      <c r="B2098" s="369">
        <v>67201</v>
      </c>
      <c r="C2098" s="370" t="s">
        <v>2039</v>
      </c>
      <c r="D2098" s="371" t="str">
        <f t="shared" si="65"/>
        <v>0193</v>
      </c>
      <c r="E2098" s="371" t="str">
        <f t="shared" si="66"/>
        <v>10</v>
      </c>
      <c r="F2098" s="372" t="s">
        <v>936</v>
      </c>
      <c r="G2098" s="368" t="s">
        <v>1951</v>
      </c>
      <c r="H2098" s="373">
        <v>15</v>
      </c>
      <c r="I2098" s="373">
        <v>11</v>
      </c>
      <c r="J2098" s="373">
        <v>13.7</v>
      </c>
      <c r="K2098" s="373">
        <v>8.8000000000000007</v>
      </c>
      <c r="L2098" s="368" t="s">
        <v>354</v>
      </c>
      <c r="M2098" s="368"/>
      <c r="N2098" s="368" t="s">
        <v>2040</v>
      </c>
      <c r="O2098" s="454"/>
    </row>
    <row r="2099" spans="1:15" s="376" customFormat="1" x14ac:dyDescent="0.2">
      <c r="A2099" s="368" t="str">
        <f>IF(OR(E2099="00",E2099=""),"",IF(OR(C2099="3011.10",C2099="3012.10",C2099="3013.10"),"05",IF(OR(C2099="3008.10",C2099="3008.11"),"00",IF(C2099="3003.10","07",IF(OR(G2099="DBFH",G2099="DBFH - BG"),"10",IF(G2099="Hochschule Dual","25",IF(ISERROR(FIND("BGJ",F2099)),IF(B2099&gt;=99500,VLOOKUP(B2099,Maske!$I$23:$J$79,2,FALSE),VLOOKUP($E2099,Maske!$I$19:$J$23,2,FALSE)),"06")))))))</f>
        <v>00</v>
      </c>
      <c r="B2099" s="369">
        <v>67201</v>
      </c>
      <c r="C2099" s="370" t="s">
        <v>2048</v>
      </c>
      <c r="D2099" s="371" t="str">
        <f t="shared" si="65"/>
        <v>0193</v>
      </c>
      <c r="E2099" s="371" t="str">
        <f t="shared" si="66"/>
        <v>11</v>
      </c>
      <c r="F2099" s="372" t="s">
        <v>936</v>
      </c>
      <c r="G2099" s="368" t="s">
        <v>1951</v>
      </c>
      <c r="H2099" s="373">
        <v>9</v>
      </c>
      <c r="I2099" s="373">
        <v>5</v>
      </c>
      <c r="J2099" s="373">
        <v>13.7</v>
      </c>
      <c r="K2099" s="373">
        <v>8.8000000000000007</v>
      </c>
      <c r="L2099" s="368" t="s">
        <v>354</v>
      </c>
      <c r="M2099" s="368"/>
      <c r="N2099" s="368" t="s">
        <v>2040</v>
      </c>
      <c r="O2099" s="454"/>
    </row>
    <row r="2100" spans="1:15" s="218" customFormat="1" x14ac:dyDescent="0.2">
      <c r="A2100" s="55" t="str">
        <f>IF(OR(E2100="00",E2100=""),"",IF(OR(C2100="3011.10",C2100="3012.10",C2100="3013.10"),"05",IF(OR(C2100="3008.10",C2100="3008.11"),"00",IF(C2100="3003.10","07",IF(OR(G2100="DBFH",G2100="DBFH - BG"),"10",IF(G2100="Hochschule Dual","25",IF(ISERROR(FIND("BGJ",F2100)),IF(B2100&gt;=99500,VLOOKUP(B2100,Maske!$I$23:$J$79,2,FALSE),VLOOKUP($E2100,Maske!$I$19:$J$23,2,FALSE)),"06")))))))</f>
        <v>00</v>
      </c>
      <c r="B2100" s="35">
        <v>67201</v>
      </c>
      <c r="C2100" s="52" t="s">
        <v>2158</v>
      </c>
      <c r="D2100" s="53" t="str">
        <f t="shared" si="65"/>
        <v>0193</v>
      </c>
      <c r="E2100" s="53" t="str">
        <f t="shared" si="66"/>
        <v>12</v>
      </c>
      <c r="F2100" s="54" t="s">
        <v>936</v>
      </c>
      <c r="G2100" s="55" t="s">
        <v>1951</v>
      </c>
      <c r="H2100" s="179">
        <v>9</v>
      </c>
      <c r="I2100" s="179">
        <v>5</v>
      </c>
      <c r="J2100" s="179">
        <v>9.5</v>
      </c>
      <c r="K2100" s="179">
        <v>5.8</v>
      </c>
      <c r="L2100" s="55" t="s">
        <v>354</v>
      </c>
      <c r="M2100" s="55"/>
      <c r="N2100" s="55" t="s">
        <v>2040</v>
      </c>
      <c r="O2100" s="454"/>
    </row>
    <row r="2101" spans="1:15" s="376" customFormat="1" x14ac:dyDescent="0.2">
      <c r="A2101" s="368" t="str">
        <f>IF(OR(E2101="00",E2101=""),"",IF(OR(C2101="3011.10",C2101="3012.10",C2101="3013.10"),"05",IF(OR(C2101="3008.10",C2101="3008.11"),"00",IF(C2101="3003.10","07",IF(OR(G2101="DBFH",G2101="DBFH - BG"),"10",IF(G2101="Hochschule Dual","25",IF(ISERROR(FIND("BGJ",F2101)),IF(B2101&gt;=99500,VLOOKUP(B2101,Maske!$I$23:$J$79,2,FALSE),VLOOKUP($E2101,Maske!$I$19:$J$23,2,FALSE)),"06")))))))</f>
        <v>00</v>
      </c>
      <c r="B2101" s="369">
        <v>67115</v>
      </c>
      <c r="C2101" s="370" t="s">
        <v>2041</v>
      </c>
      <c r="D2101" s="371" t="str">
        <f t="shared" si="65"/>
        <v>0194</v>
      </c>
      <c r="E2101" s="371" t="str">
        <f t="shared" si="66"/>
        <v>10</v>
      </c>
      <c r="F2101" s="372" t="s">
        <v>2032</v>
      </c>
      <c r="G2101" s="368" t="s">
        <v>1951</v>
      </c>
      <c r="H2101" s="373">
        <v>15</v>
      </c>
      <c r="I2101" s="373">
        <v>11</v>
      </c>
      <c r="J2101" s="373">
        <v>13.7</v>
      </c>
      <c r="K2101" s="373">
        <v>8.8000000000000007</v>
      </c>
      <c r="L2101" s="368" t="s">
        <v>354</v>
      </c>
      <c r="M2101" s="368"/>
      <c r="N2101" s="368" t="s">
        <v>2042</v>
      </c>
      <c r="O2101" s="454"/>
    </row>
    <row r="2102" spans="1:15" ht="12" customHeight="1" x14ac:dyDescent="0.2">
      <c r="A2102" s="368" t="str">
        <f>IF(OR(E2102="00",E2102=""),"",IF(OR(C2102="3011.10",C2102="3012.10",C2102="3013.10"),"05",IF(OR(C2102="3008.10",C2102="3008.11"),"00",IF(C2102="3003.10","07",IF(OR(G2102="DBFH",G2102="DBFH - BG"),"10",IF(G2102="Hochschule Dual","25",IF(ISERROR(FIND("BGJ",F2102)),IF(B2102&gt;=99500,VLOOKUP(B2102,Maske!$I$23:$J$79,2,FALSE),VLOOKUP($E2102,Maske!$I$19:$J$23,2,FALSE)),"06")))))))</f>
        <v>00</v>
      </c>
      <c r="B2102" s="369">
        <v>67115</v>
      </c>
      <c r="C2102" s="370" t="s">
        <v>2049</v>
      </c>
      <c r="D2102" s="371" t="str">
        <f t="shared" si="65"/>
        <v>0194</v>
      </c>
      <c r="E2102" s="371" t="str">
        <f t="shared" si="66"/>
        <v>11</v>
      </c>
      <c r="F2102" s="372" t="s">
        <v>2032</v>
      </c>
      <c r="G2102" s="368" t="s">
        <v>1951</v>
      </c>
      <c r="H2102" s="373">
        <v>9</v>
      </c>
      <c r="I2102" s="373">
        <v>5</v>
      </c>
      <c r="J2102" s="373">
        <v>13.7</v>
      </c>
      <c r="K2102" s="373">
        <v>8.8000000000000007</v>
      </c>
      <c r="L2102" s="368" t="s">
        <v>354</v>
      </c>
      <c r="M2102" s="368"/>
      <c r="N2102" s="368" t="s">
        <v>2042</v>
      </c>
      <c r="O2102" s="454"/>
    </row>
    <row r="2103" spans="1:15" ht="12" customHeight="1" x14ac:dyDescent="0.2">
      <c r="A2103" s="55" t="str">
        <f>IF(OR(E2103="00",E2103=""),"",IF(OR(C2103="3011.10",C2103="3012.10",C2103="3013.10"),"05",IF(OR(C2103="3008.10",C2103="3008.11"),"00",IF(C2103="3003.10","07",IF(OR(G2103="DBFH",G2103="DBFH - BG"),"10",IF(G2103="Hochschule Dual","25",IF(ISERROR(FIND("BGJ",F2103)),IF(B2103&gt;=99500,VLOOKUP(B2103,Maske!$I$23:$J$79,2,FALSE),VLOOKUP($E2103,Maske!$I$19:$J$23,2,FALSE)),"06")))))))</f>
        <v>00</v>
      </c>
      <c r="B2103" s="35">
        <v>67115</v>
      </c>
      <c r="C2103" s="52" t="s">
        <v>2159</v>
      </c>
      <c r="D2103" s="53" t="str">
        <f t="shared" si="65"/>
        <v>0194</v>
      </c>
      <c r="E2103" s="53" t="str">
        <f t="shared" si="66"/>
        <v>12</v>
      </c>
      <c r="F2103" s="54" t="s">
        <v>2032</v>
      </c>
      <c r="G2103" s="55" t="s">
        <v>1951</v>
      </c>
      <c r="H2103" s="179">
        <v>9</v>
      </c>
      <c r="I2103" s="179">
        <v>5</v>
      </c>
      <c r="J2103" s="179">
        <v>9.5</v>
      </c>
      <c r="K2103" s="179">
        <v>5.8</v>
      </c>
      <c r="L2103" s="55" t="s">
        <v>354</v>
      </c>
      <c r="M2103" s="55"/>
      <c r="N2103" s="55" t="s">
        <v>2042</v>
      </c>
      <c r="O2103" s="454"/>
    </row>
    <row r="2104" spans="1:15" ht="12" customHeight="1" x14ac:dyDescent="0.2">
      <c r="A2104" s="368" t="str">
        <f>IF(OR(E2104="00",E2104=""),"",IF(OR(C2104="3011.10",C2104="3012.10",C2104="3013.10"),"05",IF(OR(C2104="3008.10",C2104="3008.11"),"00",IF(C2104="3003.10","07",IF(OR(G2104="DBFH",G2104="DBFH - BG"),"10",IF(G2104="Hochschule Dual","25",IF(ISERROR(FIND("BGJ",F2104)),IF(B2104&gt;=99500,VLOOKUP(B2104,Maske!$I$23:$J$79,2,FALSE),VLOOKUP($E2104,Maske!$I$19:$J$23,2,FALSE)),"06")))))))</f>
        <v>00</v>
      </c>
      <c r="B2104" s="369">
        <v>67201</v>
      </c>
      <c r="C2104" s="370" t="s">
        <v>2041</v>
      </c>
      <c r="D2104" s="371" t="str">
        <f t="shared" si="65"/>
        <v>0194</v>
      </c>
      <c r="E2104" s="371" t="str">
        <f t="shared" si="66"/>
        <v>10</v>
      </c>
      <c r="F2104" s="372" t="s">
        <v>936</v>
      </c>
      <c r="G2104" s="368" t="s">
        <v>1951</v>
      </c>
      <c r="H2104" s="373">
        <v>15</v>
      </c>
      <c r="I2104" s="373">
        <v>11</v>
      </c>
      <c r="J2104" s="373">
        <v>13.7</v>
      </c>
      <c r="K2104" s="373">
        <v>8.8000000000000007</v>
      </c>
      <c r="L2104" s="368" t="s">
        <v>354</v>
      </c>
      <c r="M2104" s="368"/>
      <c r="N2104" s="368" t="s">
        <v>2042</v>
      </c>
      <c r="O2104" s="454"/>
    </row>
    <row r="2105" spans="1:15" s="217" customFormat="1" ht="12" customHeight="1" x14ac:dyDescent="0.2">
      <c r="A2105" s="368" t="str">
        <f>IF(OR(E2105="00",E2105=""),"",IF(OR(C2105="3011.10",C2105="3012.10",C2105="3013.10"),"05",IF(OR(C2105="3008.10",C2105="3008.11"),"00",IF(C2105="3003.10","07",IF(OR(G2105="DBFH",G2105="DBFH - BG"),"10",IF(G2105="Hochschule Dual","25",IF(ISERROR(FIND("BGJ",F2105)),IF(B2105&gt;=99500,VLOOKUP(B2105,Maske!$I$23:$J$79,2,FALSE),VLOOKUP($E2105,Maske!$I$19:$J$23,2,FALSE)),"06")))))))</f>
        <v>00</v>
      </c>
      <c r="B2105" s="369">
        <v>67201</v>
      </c>
      <c r="C2105" s="370" t="s">
        <v>2049</v>
      </c>
      <c r="D2105" s="371" t="str">
        <f t="shared" si="65"/>
        <v>0194</v>
      </c>
      <c r="E2105" s="371" t="str">
        <f t="shared" si="66"/>
        <v>11</v>
      </c>
      <c r="F2105" s="372" t="s">
        <v>936</v>
      </c>
      <c r="G2105" s="368" t="s">
        <v>1951</v>
      </c>
      <c r="H2105" s="373">
        <v>9</v>
      </c>
      <c r="I2105" s="373">
        <v>5</v>
      </c>
      <c r="J2105" s="373">
        <v>13.7</v>
      </c>
      <c r="K2105" s="373">
        <v>8.8000000000000007</v>
      </c>
      <c r="L2105" s="368" t="s">
        <v>354</v>
      </c>
      <c r="M2105" s="368"/>
      <c r="N2105" s="368" t="s">
        <v>2042</v>
      </c>
      <c r="O2105" s="459"/>
    </row>
    <row r="2106" spans="1:15" s="217" customFormat="1" ht="12" customHeight="1" x14ac:dyDescent="0.2">
      <c r="A2106" s="55" t="str">
        <f>IF(OR(E2106="00",E2106=""),"",IF(OR(C2106="3011.10",C2106="3012.10",C2106="3013.10"),"05",IF(OR(C2106="3008.10",C2106="3008.11"),"00",IF(C2106="3003.10","07",IF(OR(G2106="DBFH",G2106="DBFH - BG"),"10",IF(G2106="Hochschule Dual","25",IF(ISERROR(FIND("BGJ",F2106)),IF(B2106&gt;=99500,VLOOKUP(B2106,Maske!$I$23:$J$79,2,FALSE),VLOOKUP($E2106,Maske!$I$19:$J$23,2,FALSE)),"06")))))))</f>
        <v>00</v>
      </c>
      <c r="B2106" s="35">
        <v>67201</v>
      </c>
      <c r="C2106" s="52" t="s">
        <v>2159</v>
      </c>
      <c r="D2106" s="53" t="str">
        <f t="shared" si="65"/>
        <v>0194</v>
      </c>
      <c r="E2106" s="53" t="str">
        <f t="shared" si="66"/>
        <v>12</v>
      </c>
      <c r="F2106" s="54" t="s">
        <v>936</v>
      </c>
      <c r="G2106" s="55" t="s">
        <v>1951</v>
      </c>
      <c r="H2106" s="179">
        <v>9</v>
      </c>
      <c r="I2106" s="179">
        <v>5</v>
      </c>
      <c r="J2106" s="179">
        <v>9.5</v>
      </c>
      <c r="K2106" s="179">
        <v>5.8</v>
      </c>
      <c r="L2106" s="55" t="s">
        <v>354</v>
      </c>
      <c r="M2106" s="55"/>
      <c r="N2106" s="55" t="s">
        <v>2042</v>
      </c>
      <c r="O2106" s="459"/>
    </row>
    <row r="2107" spans="1:15" s="217" customFormat="1" ht="12" customHeight="1" x14ac:dyDescent="0.2">
      <c r="A2107" s="368" t="str">
        <f>IF(OR(E2107="00",E2107=""),"",IF(OR(C2107="3011.10",C2107="3012.10",C2107="3013.10"),"05",IF(OR(C2107="3008.10",C2107="3008.11"),"00",IF(C2107="3003.10","07",IF(OR(G2107="DBFH",G2107="DBFH - BG"),"10",IF(G2107="Hochschule Dual","25",IF(ISERROR(FIND("BGJ",F2107)),IF(B2107&gt;=99500,VLOOKUP(B2107,Maske!$I$23:$J$79,2,FALSE),VLOOKUP($E2107,Maske!$I$19:$J$23,2,FALSE)),"06")))))))</f>
        <v>00</v>
      </c>
      <c r="B2107" s="369">
        <v>85610</v>
      </c>
      <c r="C2107" s="370" t="s">
        <v>2415</v>
      </c>
      <c r="D2107" s="371" t="str">
        <f t="shared" si="65"/>
        <v>1014</v>
      </c>
      <c r="E2107" s="371" t="str">
        <f t="shared" si="66"/>
        <v>10</v>
      </c>
      <c r="F2107" s="372" t="s">
        <v>1187</v>
      </c>
      <c r="G2107" s="373" t="s">
        <v>2413</v>
      </c>
      <c r="H2107" s="373">
        <v>9</v>
      </c>
      <c r="I2107" s="373"/>
      <c r="J2107" s="373"/>
      <c r="K2107" s="368"/>
      <c r="L2107" s="368" t="s">
        <v>354</v>
      </c>
      <c r="M2107" s="368" t="s">
        <v>2177</v>
      </c>
      <c r="N2107" s="368" t="s">
        <v>2413</v>
      </c>
      <c r="O2107" s="459"/>
    </row>
    <row r="2108" spans="1:15" s="217" customFormat="1" ht="12" customHeight="1" x14ac:dyDescent="0.2">
      <c r="A2108" s="368" t="str">
        <f>IF(OR(E2108="00",E2108=""),"",IF(OR(C2108="3011.10",C2108="3012.10",C2108="3013.10"),"05",IF(OR(C2108="3008.10",C2108="3008.11"),"00",IF(C2108="3003.10","07",IF(OR(G2108="DBFH",G2108="DBFH - BG"),"10",IF(G2108="Hochschule Dual","25",IF(ISERROR(FIND("BGJ",F2108)),IF(B2108&gt;=99500,VLOOKUP(B2108,Maske!$I$23:$J$79,2,FALSE),VLOOKUP($E2108,Maske!$I$19:$J$23,2,FALSE)),"06")))))))</f>
        <v>00</v>
      </c>
      <c r="B2108" s="369">
        <v>85610</v>
      </c>
      <c r="C2108" s="370" t="s">
        <v>2416</v>
      </c>
      <c r="D2108" s="371" t="str">
        <f t="shared" si="65"/>
        <v>1014</v>
      </c>
      <c r="E2108" s="371" t="str">
        <f t="shared" si="66"/>
        <v>11</v>
      </c>
      <c r="F2108" s="372" t="s">
        <v>1187</v>
      </c>
      <c r="G2108" s="373" t="s">
        <v>2413</v>
      </c>
      <c r="H2108" s="373">
        <v>9</v>
      </c>
      <c r="I2108" s="373"/>
      <c r="J2108" s="373"/>
      <c r="K2108" s="368"/>
      <c r="L2108" s="368" t="s">
        <v>354</v>
      </c>
      <c r="M2108" s="368" t="s">
        <v>2177</v>
      </c>
      <c r="N2108" s="368" t="s">
        <v>2413</v>
      </c>
      <c r="O2108" s="459"/>
    </row>
    <row r="2109" spans="1:15" s="217" customFormat="1" ht="12" customHeight="1" x14ac:dyDescent="0.2">
      <c r="A2109" s="368" t="str">
        <f>IF(OR(E2109="00",E2109=""),"",IF(OR(C2109="3011.10",C2109="3012.10",C2109="3013.10"),"05",IF(OR(C2109="3008.10",C2109="3008.11"),"00",IF(C2109="3003.10","07",IF(OR(G2109="DBFH",G2109="DBFH - BG"),"10",IF(G2109="Hochschule Dual","25",IF(ISERROR(FIND("BGJ",F2109)),IF(B2109&gt;=99500,VLOOKUP(B2109,Maske!$I$23:$J$79,2,FALSE),VLOOKUP($E2109,Maske!$I$19:$J$23,2,FALSE)),"06")))))))</f>
        <v>00</v>
      </c>
      <c r="B2109" s="369">
        <v>85610</v>
      </c>
      <c r="C2109" s="370" t="s">
        <v>2417</v>
      </c>
      <c r="D2109" s="371" t="str">
        <f t="shared" si="65"/>
        <v>1014</v>
      </c>
      <c r="E2109" s="371" t="str">
        <f t="shared" si="66"/>
        <v>12</v>
      </c>
      <c r="F2109" s="372" t="s">
        <v>1187</v>
      </c>
      <c r="G2109" s="373" t="s">
        <v>2413</v>
      </c>
      <c r="H2109" s="373">
        <v>9</v>
      </c>
      <c r="I2109" s="373"/>
      <c r="J2109" s="373"/>
      <c r="K2109" s="368"/>
      <c r="L2109" s="368" t="s">
        <v>354</v>
      </c>
      <c r="M2109" s="368" t="s">
        <v>2177</v>
      </c>
      <c r="N2109" s="368" t="s">
        <v>2413</v>
      </c>
      <c r="O2109" s="459"/>
    </row>
    <row r="2110" spans="1:15" s="217" customFormat="1" ht="12" customHeight="1" x14ac:dyDescent="0.2">
      <c r="A2110" s="368" t="str">
        <f>IF(OR(E2110="00",E2110=""),"",IF(OR(C2110="3011.10",C2110="3012.10",C2110="3013.10"),"05",IF(OR(C2110="3008.10",C2110="3008.11"),"00",IF(C2110="3003.10","07",IF(OR(G2110="DBFH",G2110="DBFH - BG"),"10",IF(G2110="Hochschule Dual","25",IF(ISERROR(FIND("BGJ",F2110)),IF(B2110&gt;=99500,VLOOKUP(B2110,Maske!$I$23:$J$79,2,FALSE),VLOOKUP($E2110,Maske!$I$19:$J$23,2,FALSE)),"06")))))))</f>
        <v>00</v>
      </c>
      <c r="B2110" s="369">
        <v>85610</v>
      </c>
      <c r="C2110" s="370" t="s">
        <v>2418</v>
      </c>
      <c r="D2110" s="371" t="str">
        <f t="shared" si="65"/>
        <v>1014</v>
      </c>
      <c r="E2110" s="371" t="str">
        <f t="shared" si="66"/>
        <v>13</v>
      </c>
      <c r="F2110" s="372" t="s">
        <v>1187</v>
      </c>
      <c r="G2110" s="373" t="s">
        <v>2413</v>
      </c>
      <c r="H2110" s="373">
        <v>4.5</v>
      </c>
      <c r="I2110" s="373"/>
      <c r="J2110" s="373"/>
      <c r="K2110" s="368"/>
      <c r="L2110" s="368" t="s">
        <v>354</v>
      </c>
      <c r="M2110" s="368" t="s">
        <v>2177</v>
      </c>
      <c r="N2110" s="368" t="s">
        <v>2413</v>
      </c>
      <c r="O2110" s="459"/>
    </row>
    <row r="2111" spans="1:15" ht="12" customHeight="1" x14ac:dyDescent="0.2">
      <c r="A2111" s="368" t="str">
        <f>IF(OR(E2111="00",E2111=""),"",IF(OR(C2111="3011.10",C2111="3012.10",C2111="3013.10"),"05",IF(OR(C2111="3008.10",C2111="3008.11"),"00",IF(C2111="3003.10","07",IF(OR(G2111="DBFH",G2111="DBFH - BG"),"10",IF(G2111="Hochschule Dual","25",IF(ISERROR(FIND("BGJ",F2111)),IF(B2111&gt;=99500,VLOOKUP(B2111,Maske!$I$23:$J$79,2,FALSE),VLOOKUP($E2111,Maske!$I$19:$J$23,2,FALSE)),"06")))))))</f>
        <v>00</v>
      </c>
      <c r="B2111" s="369">
        <v>67511</v>
      </c>
      <c r="C2111" s="370" t="s">
        <v>1450</v>
      </c>
      <c r="D2111" s="371" t="str">
        <f t="shared" si="65"/>
        <v>1110</v>
      </c>
      <c r="E2111" s="371" t="str">
        <f t="shared" si="66"/>
        <v>10</v>
      </c>
      <c r="F2111" s="372" t="s">
        <v>962</v>
      </c>
      <c r="G2111" s="368" t="s">
        <v>1951</v>
      </c>
      <c r="H2111" s="373"/>
      <c r="I2111" s="373"/>
      <c r="J2111" s="373">
        <v>13.7</v>
      </c>
      <c r="K2111" s="368">
        <v>7.8</v>
      </c>
      <c r="L2111" s="368" t="s">
        <v>354</v>
      </c>
      <c r="M2111" s="368" t="s">
        <v>3</v>
      </c>
      <c r="N2111" s="368" t="s">
        <v>1804</v>
      </c>
      <c r="O2111" s="454"/>
    </row>
    <row r="2112" spans="1:15" s="376" customFormat="1" x14ac:dyDescent="0.2">
      <c r="A2112" s="368" t="str">
        <f>IF(OR(E2112="00",E2112=""),"",IF(OR(C2112="3011.10",C2112="3012.10",C2112="3013.10"),"05",IF(OR(C2112="3008.10",C2112="3008.11"),"00",IF(C2112="3003.10","07",IF(OR(G2112="DBFH",G2112="DBFH - BG"),"10",IF(G2112="Hochschule Dual","25",IF(ISERROR(FIND("BGJ",F2112)),IF(B2112&gt;=99500,VLOOKUP(B2112,Maske!$I$23:$J$79,2,FALSE),VLOOKUP($E2112,Maske!$I$19:$J$23,2,FALSE)),"06")))))))</f>
        <v>00</v>
      </c>
      <c r="B2112" s="369">
        <v>67511</v>
      </c>
      <c r="C2112" s="370" t="s">
        <v>1451</v>
      </c>
      <c r="D2112" s="371" t="str">
        <f t="shared" si="65"/>
        <v>1110</v>
      </c>
      <c r="E2112" s="371" t="str">
        <f t="shared" si="66"/>
        <v>11</v>
      </c>
      <c r="F2112" s="372" t="s">
        <v>962</v>
      </c>
      <c r="G2112" s="368" t="s">
        <v>1951</v>
      </c>
      <c r="H2112" s="373"/>
      <c r="I2112" s="373"/>
      <c r="J2112" s="373">
        <v>13.7</v>
      </c>
      <c r="K2112" s="368">
        <v>6.3</v>
      </c>
      <c r="L2112" s="368" t="s">
        <v>354</v>
      </c>
      <c r="M2112" s="368" t="s">
        <v>3</v>
      </c>
      <c r="N2112" s="368" t="s">
        <v>1804</v>
      </c>
      <c r="O2112" s="454"/>
    </row>
    <row r="2113" spans="1:15" s="376" customFormat="1" x14ac:dyDescent="0.2">
      <c r="A2113" s="368" t="str">
        <f>IF(OR(E2113="00",E2113=""),"",IF(OR(C2113="3011.10",C2113="3012.10",C2113="3013.10"),"05",IF(OR(C2113="3008.10",C2113="3008.11"),"00",IF(C2113="3003.10","07",IF(OR(G2113="DBFH",G2113="DBFH - BG"),"10",IF(G2113="Hochschule Dual","25",IF(ISERROR(FIND("BGJ",F2113)),IF(B2113&gt;=99500,VLOOKUP(B2113,Maske!$I$23:$J$79,2,FALSE),VLOOKUP($E2113,Maske!$I$19:$J$23,2,FALSE)),"06")))))))</f>
        <v>00</v>
      </c>
      <c r="B2113" s="369">
        <v>67511</v>
      </c>
      <c r="C2113" s="370" t="s">
        <v>1452</v>
      </c>
      <c r="D2113" s="371" t="str">
        <f t="shared" si="65"/>
        <v>1110</v>
      </c>
      <c r="E2113" s="371" t="str">
        <f t="shared" si="66"/>
        <v>12</v>
      </c>
      <c r="F2113" s="372" t="s">
        <v>962</v>
      </c>
      <c r="G2113" s="368" t="s">
        <v>1951</v>
      </c>
      <c r="H2113" s="373"/>
      <c r="I2113" s="373"/>
      <c r="J2113" s="373">
        <v>11.6</v>
      </c>
      <c r="K2113" s="368">
        <v>6.3</v>
      </c>
      <c r="L2113" s="368" t="s">
        <v>354</v>
      </c>
      <c r="M2113" s="368" t="s">
        <v>3</v>
      </c>
      <c r="N2113" s="368" t="s">
        <v>1804</v>
      </c>
      <c r="O2113" s="454"/>
    </row>
    <row r="2114" spans="1:15" s="376" customFormat="1" x14ac:dyDescent="0.2">
      <c r="A2114" s="368" t="str">
        <f>IF(OR(E2114="00",E2114=""),"",IF(OR(C2114="3011.10",C2114="3012.10",C2114="3013.10"),"05",IF(OR(C2114="3008.10",C2114="3008.11"),"00",IF(C2114="3003.10","07",IF(OR(G2114="DBFH",G2114="DBFH - BG"),"10",IF(G2114="Hochschule Dual","25",IF(ISERROR(FIND("BGJ",F2114)),IF(B2114&gt;=99500,VLOOKUP(B2114,Maske!$I$23:$J$79,2,FALSE),VLOOKUP($E2114,Maske!$I$19:$J$23,2,FALSE)),"06")))))))</f>
        <v>00</v>
      </c>
      <c r="B2114" s="369">
        <v>78087</v>
      </c>
      <c r="C2114" s="370" t="s">
        <v>525</v>
      </c>
      <c r="D2114" s="371" t="str">
        <f t="shared" ref="D2114:D2134" si="67">LEFT(C2114,4)</f>
        <v>9999</v>
      </c>
      <c r="E2114" s="371" t="str">
        <f t="shared" si="66"/>
        <v>10</v>
      </c>
      <c r="F2114" s="372" t="s">
        <v>2256</v>
      </c>
      <c r="G2114" s="368" t="s">
        <v>1956</v>
      </c>
      <c r="L2114" s="368" t="s">
        <v>354</v>
      </c>
      <c r="N2114" s="372" t="s">
        <v>537</v>
      </c>
      <c r="O2114" s="454"/>
    </row>
    <row r="2115" spans="1:15" s="217" customFormat="1" ht="13.15" customHeight="1" x14ac:dyDescent="0.2">
      <c r="A2115" s="368" t="str">
        <f>IF(OR(E2115="00",E2115=""),"",IF(OR(C2115="3011.10",C2115="3012.10",C2115="3013.10"),"05",IF(OR(C2115="3008.10",C2115="3008.11"),"00",IF(C2115="3003.10","07",IF(OR(G2115="DBFH",G2115="DBFH - BG"),"10",IF(G2115="Hochschule Dual","25",IF(ISERROR(FIND("BGJ",F2115)),IF(B2115&gt;=99500,VLOOKUP(B2115,Maske!$I$23:$J$79,2,FALSE),VLOOKUP($E2115,Maske!$I$19:$J$23,2,FALSE)),"06")))))))</f>
        <v>00</v>
      </c>
      <c r="B2115" s="369">
        <v>78087</v>
      </c>
      <c r="C2115" s="370" t="s">
        <v>1229</v>
      </c>
      <c r="D2115" s="371" t="str">
        <f t="shared" si="67"/>
        <v>9999</v>
      </c>
      <c r="E2115" s="371" t="str">
        <f t="shared" si="66"/>
        <v>11</v>
      </c>
      <c r="F2115" s="372" t="s">
        <v>2256</v>
      </c>
      <c r="G2115" s="368" t="s">
        <v>1956</v>
      </c>
      <c r="H2115" s="376"/>
      <c r="I2115" s="376"/>
      <c r="J2115" s="376"/>
      <c r="K2115" s="376"/>
      <c r="L2115" s="368" t="s">
        <v>354</v>
      </c>
      <c r="M2115" s="376"/>
      <c r="N2115" s="372" t="s">
        <v>537</v>
      </c>
      <c r="O2115" s="459"/>
    </row>
    <row r="2116" spans="1:15" s="217" customFormat="1" ht="13.15" customHeight="1" x14ac:dyDescent="0.2">
      <c r="A2116" s="368" t="str">
        <f>IF(OR(E2116="00",E2116=""),"",IF(OR(C2116="3011.10",C2116="3012.10",C2116="3013.10"),"05",IF(OR(C2116="3008.10",C2116="3008.11"),"00",IF(C2116="3003.10","07",IF(OR(G2116="DBFH",G2116="DBFH - BG"),"10",IF(G2116="Hochschule Dual","25",IF(ISERROR(FIND("BGJ",F2116)),IF(B2116&gt;=99500,VLOOKUP(B2116,Maske!$I$23:$J$79,2,FALSE),VLOOKUP($E2116,Maske!$I$19:$J$23,2,FALSE)),"06")))))))</f>
        <v>00</v>
      </c>
      <c r="B2116" s="369">
        <v>78087</v>
      </c>
      <c r="C2116" s="370" t="s">
        <v>1230</v>
      </c>
      <c r="D2116" s="371" t="str">
        <f t="shared" si="67"/>
        <v>9999</v>
      </c>
      <c r="E2116" s="371" t="str">
        <f t="shared" si="66"/>
        <v>12</v>
      </c>
      <c r="F2116" s="372" t="s">
        <v>2256</v>
      </c>
      <c r="G2116" s="368" t="s">
        <v>1956</v>
      </c>
      <c r="H2116" s="376"/>
      <c r="I2116" s="376"/>
      <c r="J2116" s="376"/>
      <c r="K2116" s="376"/>
      <c r="L2116" s="368" t="s">
        <v>354</v>
      </c>
      <c r="M2116" s="376"/>
      <c r="N2116" s="372" t="s">
        <v>537</v>
      </c>
      <c r="O2116" s="459"/>
    </row>
    <row r="2117" spans="1:15" s="217" customFormat="1" ht="13.15" customHeight="1" x14ac:dyDescent="0.2">
      <c r="A2117" s="55" t="str">
        <f>IF(OR(E2117="00",E2117=""),"",IF(OR(C2117="3011.10",C2117="3012.10",C2117="3013.10"),"05",IF(OR(C2117="3008.10",C2117="3008.11"),"00",IF(C2117="3003.10","07",IF(OR(G2117="DBFH",G2117="DBFH - BG"),"10",IF(G2117="Hochschule Dual","25",IF(ISERROR(FIND("BGJ",F2117)),IF(B2117&gt;=99500,VLOOKUP(B2117,Maske!$I$23:$J$79,2,FALSE),VLOOKUP($E2117,Maske!$I$19:$J$23,2,FALSE)),"06")))))))</f>
        <v>00</v>
      </c>
      <c r="B2117" s="35">
        <v>52311</v>
      </c>
      <c r="C2117" s="52" t="s">
        <v>525</v>
      </c>
      <c r="D2117" s="53" t="str">
        <f t="shared" si="67"/>
        <v>9999</v>
      </c>
      <c r="E2117" s="53" t="str">
        <f t="shared" si="66"/>
        <v>10</v>
      </c>
      <c r="F2117" s="54" t="s">
        <v>966</v>
      </c>
      <c r="G2117" s="55" t="s">
        <v>1956</v>
      </c>
      <c r="H2117" s="179"/>
      <c r="I2117" s="55"/>
      <c r="J2117" s="55"/>
      <c r="K2117" s="55"/>
      <c r="L2117" s="55" t="s">
        <v>354</v>
      </c>
      <c r="M2117" s="55"/>
      <c r="N2117" s="55" t="s">
        <v>537</v>
      </c>
      <c r="O2117" s="459"/>
    </row>
    <row r="2118" spans="1:15" s="217" customFormat="1" ht="13.15" customHeight="1" x14ac:dyDescent="0.2">
      <c r="A2118" s="55" t="str">
        <f>IF(OR(E2118="00",E2118=""),"",IF(OR(C2118="3011.10",C2118="3012.10",C2118="3013.10"),"05",IF(OR(C2118="3008.10",C2118="3008.11"),"00",IF(C2118="3003.10","07",IF(OR(G2118="DBFH",G2118="DBFH - BG"),"10",IF(G2118="Hochschule Dual","25",IF(ISERROR(FIND("BGJ",F2118)),IF(B2118&gt;=99500,VLOOKUP(B2118,Maske!$I$23:$J$79,2,FALSE),VLOOKUP($E2118,Maske!$I$19:$J$23,2,FALSE)),"06")))))))</f>
        <v>00</v>
      </c>
      <c r="B2118" s="35">
        <v>52311</v>
      </c>
      <c r="C2118" s="52" t="s">
        <v>1229</v>
      </c>
      <c r="D2118" s="53" t="str">
        <f t="shared" si="67"/>
        <v>9999</v>
      </c>
      <c r="E2118" s="53" t="str">
        <f t="shared" si="66"/>
        <v>11</v>
      </c>
      <c r="F2118" s="54" t="s">
        <v>966</v>
      </c>
      <c r="G2118" s="55" t="s">
        <v>1956</v>
      </c>
      <c r="H2118" s="179"/>
      <c r="I2118" s="55"/>
      <c r="J2118" s="55"/>
      <c r="K2118" s="55"/>
      <c r="L2118" s="55" t="s">
        <v>354</v>
      </c>
      <c r="M2118" s="55"/>
      <c r="N2118" s="55" t="s">
        <v>537</v>
      </c>
      <c r="O2118" s="459"/>
    </row>
    <row r="2119" spans="1:15" s="217" customFormat="1" ht="13.15" customHeight="1" x14ac:dyDescent="0.2">
      <c r="A2119" s="368" t="str">
        <f>IF(OR(E2119="00",E2119=""),"",IF(OR(C2119="3011.10",C2119="3012.10",C2119="3013.10"),"05",IF(OR(C2119="3008.10",C2119="3008.11"),"00",IF(C2119="3003.10","07",IF(OR(G2119="DBFH",G2119="DBFH - BG"),"10",IF(G2119="Hochschule Dual","25",IF(ISERROR(FIND("BGJ",F2119)),IF(B2119&gt;=99500,VLOOKUP(B2119,Maske!$I$23:$J$79,2,FALSE),VLOOKUP($E2119,Maske!$I$19:$J$23,2,FALSE)),"06")))))))</f>
        <v>00</v>
      </c>
      <c r="B2119" s="369">
        <v>52311</v>
      </c>
      <c r="C2119" s="370" t="s">
        <v>1230</v>
      </c>
      <c r="D2119" s="371" t="str">
        <f t="shared" si="67"/>
        <v>9999</v>
      </c>
      <c r="E2119" s="371" t="str">
        <f t="shared" si="66"/>
        <v>12</v>
      </c>
      <c r="F2119" s="372" t="s">
        <v>966</v>
      </c>
      <c r="G2119" s="368" t="s">
        <v>1956</v>
      </c>
      <c r="H2119" s="373"/>
      <c r="I2119" s="368"/>
      <c r="J2119" s="368"/>
      <c r="K2119" s="368"/>
      <c r="L2119" s="368" t="s">
        <v>354</v>
      </c>
      <c r="M2119" s="368"/>
      <c r="N2119" s="368" t="s">
        <v>537</v>
      </c>
      <c r="O2119" s="459"/>
    </row>
    <row r="2120" spans="1:15" ht="13.15" customHeight="1" x14ac:dyDescent="0.2">
      <c r="A2120" s="368" t="str">
        <f>IF(OR(E2120="00",E2120=""),"",IF(OR(C2120="3011.10",C2120="3012.10",C2120="3013.10"),"05",IF(OR(C2120="3008.10",C2120="3008.11"),"00",IF(C2120="3003.10","07",IF(OR(G2120="DBFH",G2120="DBFH - BG"),"10",IF(G2120="Hochschule Dual","25",IF(ISERROR(FIND("BGJ",F2120)),IF(B2120&gt;=99500,VLOOKUP(B2120,Maske!$I$23:$J$79,2,FALSE),VLOOKUP($E2120,Maske!$I$19:$J$23,2,FALSE)),"06")))))))</f>
        <v>00</v>
      </c>
      <c r="B2120" s="369">
        <v>78090</v>
      </c>
      <c r="C2120" s="370" t="s">
        <v>525</v>
      </c>
      <c r="D2120" s="371" t="str">
        <f t="shared" si="67"/>
        <v>9999</v>
      </c>
      <c r="E2120" s="371" t="str">
        <f t="shared" si="66"/>
        <v>10</v>
      </c>
      <c r="F2120" s="372" t="s">
        <v>2386</v>
      </c>
      <c r="G2120" s="368" t="s">
        <v>1956</v>
      </c>
      <c r="H2120" s="376"/>
      <c r="I2120" s="376"/>
      <c r="J2120" s="376"/>
      <c r="K2120" s="376"/>
      <c r="L2120" s="368" t="s">
        <v>354</v>
      </c>
      <c r="M2120" s="376"/>
      <c r="N2120" s="372" t="s">
        <v>537</v>
      </c>
      <c r="O2120" s="454"/>
    </row>
    <row r="2121" spans="1:15" s="217" customFormat="1" ht="12" customHeight="1" x14ac:dyDescent="0.2">
      <c r="A2121" s="368" t="str">
        <f>IF(OR(E2121="00",E2121=""),"",IF(OR(C2121="3011.10",C2121="3012.10",C2121="3013.10"),"05",IF(OR(C2121="3008.10",C2121="3008.11"),"00",IF(C2121="3003.10","07",IF(OR(G2121="DBFH",G2121="DBFH - BG"),"10",IF(G2121="Hochschule Dual","25",IF(ISERROR(FIND("BGJ",F2121)),IF(B2121&gt;=99500,VLOOKUP(B2121,Maske!$I$23:$J$79,2,FALSE),VLOOKUP($E2121,Maske!$I$19:$J$23,2,FALSE)),"06")))))))</f>
        <v>00</v>
      </c>
      <c r="B2121" s="369">
        <v>78090</v>
      </c>
      <c r="C2121" s="370" t="s">
        <v>1229</v>
      </c>
      <c r="D2121" s="371" t="str">
        <f t="shared" si="67"/>
        <v>9999</v>
      </c>
      <c r="E2121" s="371" t="str">
        <f t="shared" si="66"/>
        <v>11</v>
      </c>
      <c r="F2121" s="372" t="s">
        <v>2386</v>
      </c>
      <c r="G2121" s="368" t="s">
        <v>1956</v>
      </c>
      <c r="H2121" s="376"/>
      <c r="I2121" s="376"/>
      <c r="J2121" s="376"/>
      <c r="K2121" s="376"/>
      <c r="L2121" s="368" t="s">
        <v>354</v>
      </c>
      <c r="M2121" s="376"/>
      <c r="N2121" s="372" t="s">
        <v>537</v>
      </c>
      <c r="O2121" s="459"/>
    </row>
    <row r="2122" spans="1:15" s="217" customFormat="1" ht="12" customHeight="1" x14ac:dyDescent="0.2">
      <c r="A2122" s="368" t="str">
        <f>IF(OR(E2122="00",E2122=""),"",IF(OR(C2122="3011.10",C2122="3012.10",C2122="3013.10"),"05",IF(OR(C2122="3008.10",C2122="3008.11"),"00",IF(C2122="3003.10","07",IF(OR(G2122="DBFH",G2122="DBFH - BG"),"10",IF(G2122="Hochschule Dual","25",IF(ISERROR(FIND("BGJ",F2122)),IF(B2122&gt;=99500,VLOOKUP(B2122,Maske!$I$23:$J$79,2,FALSE),VLOOKUP($E2122,Maske!$I$19:$J$23,2,FALSE)),"06")))))))</f>
        <v>00</v>
      </c>
      <c r="B2122" s="369">
        <v>78090</v>
      </c>
      <c r="C2122" s="370" t="s">
        <v>1230</v>
      </c>
      <c r="D2122" s="371" t="str">
        <f t="shared" si="67"/>
        <v>9999</v>
      </c>
      <c r="E2122" s="371" t="str">
        <f t="shared" si="66"/>
        <v>12</v>
      </c>
      <c r="F2122" s="372" t="s">
        <v>2386</v>
      </c>
      <c r="G2122" s="368" t="s">
        <v>1956</v>
      </c>
      <c r="H2122" s="376"/>
      <c r="I2122" s="376"/>
      <c r="J2122" s="376"/>
      <c r="K2122" s="376"/>
      <c r="L2122" s="368" t="s">
        <v>354</v>
      </c>
      <c r="M2122" s="376"/>
      <c r="N2122" s="372" t="s">
        <v>537</v>
      </c>
      <c r="O2122" s="459"/>
    </row>
    <row r="2123" spans="1:15" s="217" customFormat="1" ht="12" customHeight="1" x14ac:dyDescent="0.2">
      <c r="A2123" s="368" t="str">
        <f>IF(OR(E2123="00",E2123=""),"",IF(OR(C2123="3011.10",C2123="3012.10",C2123="3013.10"),"05",IF(OR(C2123="3008.10",C2123="3008.11"),"00",IF(C2123="3003.10","07",IF(OR(G2123="DBFH",G2123="DBFH - BG"),"10",IF(G2123="Hochschule Dual","25",IF(ISERROR(FIND("BGJ",F2123)),IF(B2123&gt;=99500,VLOOKUP(B2123,Maske!$I$23:$J$79,2,FALSE),VLOOKUP($E2123,Maske!$I$19:$J$23,2,FALSE)),"06")))))))</f>
        <v>00</v>
      </c>
      <c r="B2123" s="369">
        <v>74221</v>
      </c>
      <c r="C2123" s="370" t="s">
        <v>525</v>
      </c>
      <c r="D2123" s="371" t="str">
        <f t="shared" si="67"/>
        <v>9999</v>
      </c>
      <c r="E2123" s="371" t="str">
        <f t="shared" si="66"/>
        <v>10</v>
      </c>
      <c r="F2123" s="372" t="s">
        <v>2255</v>
      </c>
      <c r="G2123" s="368" t="s">
        <v>1956</v>
      </c>
      <c r="H2123" s="373"/>
      <c r="I2123" s="373"/>
      <c r="J2123" s="373"/>
      <c r="K2123" s="368"/>
      <c r="L2123" s="368" t="s">
        <v>354</v>
      </c>
      <c r="M2123" s="368"/>
      <c r="N2123" s="372" t="s">
        <v>537</v>
      </c>
      <c r="O2123" s="459"/>
    </row>
    <row r="2124" spans="1:15" ht="12" customHeight="1" x14ac:dyDescent="0.2">
      <c r="A2124" s="368" t="str">
        <f>IF(OR(E2124="00",E2124=""),"",IF(OR(C2124="3011.10",C2124="3012.10",C2124="3013.10"),"05",IF(OR(C2124="3008.10",C2124="3008.11"),"00",IF(C2124="3003.10","07",IF(OR(G2124="DBFH",G2124="DBFH - BG"),"10",IF(G2124="Hochschule Dual","25",IF(ISERROR(FIND("BGJ",F2124)),IF(B2124&gt;=99500,VLOOKUP(B2124,Maske!$I$23:$J$79,2,FALSE),VLOOKUP($E2124,Maske!$I$19:$J$23,2,FALSE)),"06")))))))</f>
        <v>00</v>
      </c>
      <c r="B2124" s="369">
        <v>74221</v>
      </c>
      <c r="C2124" s="370" t="s">
        <v>1229</v>
      </c>
      <c r="D2124" s="371" t="str">
        <f t="shared" si="67"/>
        <v>9999</v>
      </c>
      <c r="E2124" s="371" t="str">
        <f t="shared" si="66"/>
        <v>11</v>
      </c>
      <c r="F2124" s="372" t="s">
        <v>2255</v>
      </c>
      <c r="G2124" s="368" t="s">
        <v>1956</v>
      </c>
      <c r="H2124" s="373"/>
      <c r="I2124" s="373"/>
      <c r="J2124" s="373"/>
      <c r="K2124" s="368"/>
      <c r="L2124" s="368" t="s">
        <v>354</v>
      </c>
      <c r="M2124" s="368"/>
      <c r="N2124" s="372" t="s">
        <v>537</v>
      </c>
      <c r="O2124" s="454"/>
    </row>
    <row r="2125" spans="1:15" s="217" customFormat="1" ht="13.15" customHeight="1" x14ac:dyDescent="0.2">
      <c r="A2125" s="368" t="str">
        <f>IF(OR(E2125="00",E2125=""),"",IF(OR(C2125="3011.10",C2125="3012.10",C2125="3013.10"),"05",IF(OR(C2125="3008.10",C2125="3008.11"),"00",IF(C2125="3003.10","07",IF(OR(G2125="DBFH",G2125="DBFH - BG"),"10",IF(G2125="Hochschule Dual","25",IF(ISERROR(FIND("BGJ",F2125)),IF(B2125&gt;=99500,VLOOKUP(B2125,Maske!$I$23:$J$79,2,FALSE),VLOOKUP($E2125,Maske!$I$19:$J$23,2,FALSE)),"06")))))))</f>
        <v>00</v>
      </c>
      <c r="B2125" s="369">
        <v>74221</v>
      </c>
      <c r="C2125" s="370" t="s">
        <v>1230</v>
      </c>
      <c r="D2125" s="371" t="str">
        <f t="shared" si="67"/>
        <v>9999</v>
      </c>
      <c r="E2125" s="371" t="str">
        <f t="shared" si="66"/>
        <v>12</v>
      </c>
      <c r="F2125" s="372" t="s">
        <v>2255</v>
      </c>
      <c r="G2125" s="368" t="s">
        <v>1956</v>
      </c>
      <c r="H2125" s="373"/>
      <c r="I2125" s="373"/>
      <c r="J2125" s="373"/>
      <c r="K2125" s="368"/>
      <c r="L2125" s="368" t="s">
        <v>354</v>
      </c>
      <c r="M2125" s="368"/>
      <c r="N2125" s="372" t="s">
        <v>537</v>
      </c>
      <c r="O2125" s="459"/>
    </row>
    <row r="2126" spans="1:15" ht="13.15" customHeight="1" x14ac:dyDescent="0.2">
      <c r="A2126" s="368" t="str">
        <f>IF(OR(E2126="00",E2126=""),"",IF(OR(C2126="3011.10",C2126="3012.10",C2126="3013.10"),"05",IF(OR(C2126="3008.10",C2126="3008.11"),"00",IF(C2126="3003.10","07",IF(OR(G2126="DBFH",G2126="DBFH - BG"),"10",IF(G2126="Hochschule Dual","25",IF(ISERROR(FIND("BGJ",F2126)),IF(B2126&gt;=99500,VLOOKUP(B2126,Maske!$I$23:$J$79,2,FALSE),VLOOKUP($E2126,Maske!$I$19:$J$23,2,FALSE)),"06")))))))</f>
        <v>00</v>
      </c>
      <c r="B2126" s="369">
        <v>66005</v>
      </c>
      <c r="C2126" s="370" t="s">
        <v>525</v>
      </c>
      <c r="D2126" s="371" t="str">
        <f t="shared" si="67"/>
        <v>9999</v>
      </c>
      <c r="E2126" s="371" t="str">
        <f t="shared" si="66"/>
        <v>10</v>
      </c>
      <c r="F2126" s="372" t="s">
        <v>2254</v>
      </c>
      <c r="G2126" s="368" t="s">
        <v>1956</v>
      </c>
      <c r="H2126" s="376"/>
      <c r="I2126" s="376"/>
      <c r="J2126" s="376"/>
      <c r="K2126" s="376"/>
      <c r="L2126" s="368" t="s">
        <v>354</v>
      </c>
      <c r="M2126" s="376"/>
      <c r="N2126" s="372" t="s">
        <v>537</v>
      </c>
      <c r="O2126" s="454"/>
    </row>
    <row r="2127" spans="1:15" s="217" customFormat="1" ht="13.15" customHeight="1" x14ac:dyDescent="0.2">
      <c r="A2127" s="368" t="str">
        <f>IF(OR(E2127="00",E2127=""),"",IF(OR(C2127="3011.10",C2127="3012.10",C2127="3013.10"),"05",IF(OR(C2127="3008.10",C2127="3008.11"),"00",IF(C2127="3003.10","07",IF(OR(G2127="DBFH",G2127="DBFH - BG"),"10",IF(G2127="Hochschule Dual","25",IF(ISERROR(FIND("BGJ",F2127)),IF(B2127&gt;=99500,VLOOKUP(B2127,Maske!$I$23:$J$79,2,FALSE),VLOOKUP($E2127,Maske!$I$19:$J$23,2,FALSE)),"06")))))))</f>
        <v>00</v>
      </c>
      <c r="B2127" s="369">
        <v>66005</v>
      </c>
      <c r="C2127" s="370" t="s">
        <v>1229</v>
      </c>
      <c r="D2127" s="371" t="str">
        <f t="shared" si="67"/>
        <v>9999</v>
      </c>
      <c r="E2127" s="371" t="str">
        <f t="shared" si="66"/>
        <v>11</v>
      </c>
      <c r="F2127" s="372" t="s">
        <v>2254</v>
      </c>
      <c r="G2127" s="368" t="s">
        <v>1956</v>
      </c>
      <c r="H2127" s="376"/>
      <c r="I2127" s="376"/>
      <c r="J2127" s="376"/>
      <c r="K2127" s="376"/>
      <c r="L2127" s="368" t="s">
        <v>354</v>
      </c>
      <c r="M2127" s="376"/>
      <c r="N2127" s="372" t="s">
        <v>537</v>
      </c>
      <c r="O2127" s="459"/>
    </row>
    <row r="2128" spans="1:15" s="217" customFormat="1" ht="12" customHeight="1" x14ac:dyDescent="0.2">
      <c r="A2128" s="214" t="str">
        <f>IF(OR(E2128="00",E2128=""),"",IF(OR(C2128="3011.10",C2128="3012.10",C2128="3013.10"),"05",IF(OR(C2128="3008.10",C2128="3008.11"),"00",IF(C2128="3003.10","07",IF(OR(G2128="DBFH",G2128="DBFH - BG"),"10",IF(G2128="Hochschule Dual","25",IF(ISERROR(FIND("BGJ",F2128)),IF(B2128&gt;=99500,VLOOKUP(B2128,Maske!$I$23:$J$79,2,FALSE),VLOOKUP($E2128,Maske!$I$19:$J$23,2,FALSE)),"06")))))))</f>
        <v>00</v>
      </c>
      <c r="B2128" s="210">
        <v>78033</v>
      </c>
      <c r="C2128" s="211" t="s">
        <v>525</v>
      </c>
      <c r="D2128" s="212" t="str">
        <f t="shared" si="67"/>
        <v>9999</v>
      </c>
      <c r="E2128" s="212" t="str">
        <f t="shared" si="66"/>
        <v>10</v>
      </c>
      <c r="F2128" s="213" t="s">
        <v>98</v>
      </c>
      <c r="G2128" s="214" t="s">
        <v>1956</v>
      </c>
      <c r="H2128" s="215"/>
      <c r="I2128" s="215"/>
      <c r="J2128" s="215"/>
      <c r="K2128" s="214"/>
      <c r="L2128" s="214" t="s">
        <v>354</v>
      </c>
      <c r="M2128" s="214"/>
      <c r="N2128" s="213" t="s">
        <v>537</v>
      </c>
      <c r="O2128" s="459"/>
    </row>
    <row r="2129" spans="1:15" s="217" customFormat="1" ht="12" customHeight="1" x14ac:dyDescent="0.2">
      <c r="A2129" s="214" t="str">
        <f>IF(OR(E2129="00",E2129=""),"",IF(OR(C2129="3011.10",C2129="3012.10",C2129="3013.10"),"05",IF(OR(C2129="3008.10",C2129="3008.11"),"00",IF(C2129="3003.10","07",IF(OR(G2129="DBFH",G2129="DBFH - BG"),"10",IF(G2129="Hochschule Dual","25",IF(ISERROR(FIND("BGJ",F2129)),IF(B2129&gt;=99500,VLOOKUP(B2129,Maske!$I$23:$J$79,2,FALSE),VLOOKUP($E2129,Maske!$I$19:$J$23,2,FALSE)),"06")))))))</f>
        <v>00</v>
      </c>
      <c r="B2129" s="210">
        <v>78033</v>
      </c>
      <c r="C2129" s="211" t="s">
        <v>1229</v>
      </c>
      <c r="D2129" s="212" t="str">
        <f t="shared" si="67"/>
        <v>9999</v>
      </c>
      <c r="E2129" s="212" t="str">
        <f t="shared" si="66"/>
        <v>11</v>
      </c>
      <c r="F2129" s="213" t="s">
        <v>98</v>
      </c>
      <c r="G2129" s="214" t="s">
        <v>1956</v>
      </c>
      <c r="H2129" s="215"/>
      <c r="I2129" s="215"/>
      <c r="J2129" s="215"/>
      <c r="K2129" s="214"/>
      <c r="L2129" s="214" t="s">
        <v>354</v>
      </c>
      <c r="M2129" s="214"/>
      <c r="N2129" s="213" t="s">
        <v>537</v>
      </c>
      <c r="O2129" s="459"/>
    </row>
    <row r="2130" spans="1:15" s="217" customFormat="1" ht="12" customHeight="1" x14ac:dyDescent="0.2">
      <c r="A2130" s="214" t="str">
        <f>IF(OR(E2130="00",E2130=""),"",IF(OR(C2130="3011.10",C2130="3012.10",C2130="3013.10"),"05",IF(OR(C2130="3008.10",C2130="3008.11"),"00",IF(C2130="3003.10","07",IF(OR(G2130="DBFH",G2130="DBFH - BG"),"10",IF(G2130="Hochschule Dual","25",IF(ISERROR(FIND("BGJ",F2130)),IF(B2130&gt;=99500,VLOOKUP(B2130,Maske!$I$23:$J$79,2,FALSE),VLOOKUP($E2130,Maske!$I$19:$J$23,2,FALSE)),"06")))))))</f>
        <v>00</v>
      </c>
      <c r="B2130" s="210">
        <v>78033</v>
      </c>
      <c r="C2130" s="211" t="s">
        <v>1230</v>
      </c>
      <c r="D2130" s="212" t="str">
        <f t="shared" si="67"/>
        <v>9999</v>
      </c>
      <c r="E2130" s="212" t="str">
        <f t="shared" si="66"/>
        <v>12</v>
      </c>
      <c r="F2130" s="213" t="s">
        <v>98</v>
      </c>
      <c r="G2130" s="214" t="s">
        <v>1956</v>
      </c>
      <c r="H2130" s="215"/>
      <c r="I2130" s="215"/>
      <c r="J2130" s="215"/>
      <c r="K2130" s="214"/>
      <c r="L2130" s="214" t="s">
        <v>354</v>
      </c>
      <c r="M2130" s="214"/>
      <c r="N2130" s="213" t="s">
        <v>537</v>
      </c>
      <c r="O2130" s="459"/>
    </row>
    <row r="2131" spans="1:15" ht="13.15" customHeight="1" x14ac:dyDescent="0.2">
      <c r="A2131" s="55" t="str">
        <f>IF(OR(E2131="00",E2131=""),"",IF(OR(C2131="3011.10",C2131="3012.10",C2131="3013.10"),"05",IF(OR(C2131="3008.10",C2131="3008.11"),"00",IF(C2131="3003.10","07",IF(OR(G2131="DBFH",G2131="DBFH - BG"),"10",IF(G2131="Hochschule Dual","25",IF(ISERROR(FIND("BGJ",F2131)),IF(B2131&gt;=99500,VLOOKUP(B2131,Maske!$I$23:$J$79,2,FALSE),VLOOKUP($E2131,Maske!$I$19:$J$23,2,FALSE)),"06")))))))</f>
        <v>00</v>
      </c>
      <c r="B2131" s="35">
        <v>66001</v>
      </c>
      <c r="C2131" s="52" t="s">
        <v>525</v>
      </c>
      <c r="D2131" s="53" t="str">
        <f t="shared" si="67"/>
        <v>9999</v>
      </c>
      <c r="E2131" s="53" t="str">
        <f t="shared" si="66"/>
        <v>10</v>
      </c>
      <c r="F2131" s="54" t="s">
        <v>937</v>
      </c>
      <c r="G2131" s="55" t="s">
        <v>1956</v>
      </c>
      <c r="H2131" s="179"/>
      <c r="I2131" s="55"/>
      <c r="J2131" s="55"/>
      <c r="K2131" s="55"/>
      <c r="L2131" s="55" t="s">
        <v>354</v>
      </c>
      <c r="M2131" s="55"/>
      <c r="N2131" s="55" t="s">
        <v>537</v>
      </c>
      <c r="O2131" s="454"/>
    </row>
    <row r="2132" spans="1:15" s="376" customFormat="1" x14ac:dyDescent="0.2">
      <c r="A2132" s="55" t="str">
        <f>IF(OR(E2132="00",E2132=""),"",IF(OR(C2132="3011.10",C2132="3012.10",C2132="3013.10"),"05",IF(OR(C2132="3008.10",C2132="3008.11"),"00",IF(C2132="3003.10","07",IF(OR(G2132="DBFH",G2132="DBFH - BG"),"10",IF(G2132="Hochschule Dual","25",IF(ISERROR(FIND("BGJ",F2132)),IF(B2132&gt;=99500,VLOOKUP(B2132,Maske!$I$23:$J$79,2,FALSE),VLOOKUP($E2132,Maske!$I$19:$J$23,2,FALSE)),"06")))))))</f>
        <v>00</v>
      </c>
      <c r="B2132" s="35">
        <v>66001</v>
      </c>
      <c r="C2132" s="52" t="s">
        <v>1229</v>
      </c>
      <c r="D2132" s="53" t="str">
        <f t="shared" si="67"/>
        <v>9999</v>
      </c>
      <c r="E2132" s="53" t="str">
        <f t="shared" si="66"/>
        <v>11</v>
      </c>
      <c r="F2132" s="54" t="s">
        <v>937</v>
      </c>
      <c r="G2132" s="55" t="s">
        <v>1956</v>
      </c>
      <c r="H2132" s="179"/>
      <c r="I2132" s="55"/>
      <c r="J2132" s="55"/>
      <c r="K2132" s="55"/>
      <c r="L2132" s="55" t="s">
        <v>354</v>
      </c>
      <c r="M2132" s="55"/>
      <c r="N2132" s="55" t="s">
        <v>537</v>
      </c>
      <c r="O2132" s="454"/>
    </row>
    <row r="2133" spans="1:15" ht="13.15" customHeight="1" x14ac:dyDescent="0.2">
      <c r="A2133" s="368" t="str">
        <f>IF(OR(E2133="00",E2133=""),"",IF(OR(C2133="3011.10",C2133="3012.10",C2133="3013.10"),"05",IF(OR(C2133="3008.10",C2133="3008.11"),"00",IF(C2133="3003.10","07",IF(OR(G2133="DBFH",G2133="DBFH - BG"),"10",IF(G2133="Hochschule Dual","25",IF(ISERROR(FIND("BGJ",F2133)),IF(B2133&gt;=99500,VLOOKUP(B2133,Maske!$I$23:$J$79,2,FALSE),VLOOKUP($E2133,Maske!$I$19:$J$23,2,FALSE)),"06")))))))</f>
        <v>00</v>
      </c>
      <c r="B2133" s="369">
        <v>66001</v>
      </c>
      <c r="C2133" s="370" t="s">
        <v>1230</v>
      </c>
      <c r="D2133" s="371" t="str">
        <f t="shared" si="67"/>
        <v>9999</v>
      </c>
      <c r="E2133" s="371" t="str">
        <f t="shared" si="66"/>
        <v>12</v>
      </c>
      <c r="F2133" s="372" t="s">
        <v>937</v>
      </c>
      <c r="G2133" s="368" t="s">
        <v>1956</v>
      </c>
      <c r="H2133" s="373"/>
      <c r="I2133" s="368"/>
      <c r="J2133" s="368"/>
      <c r="K2133" s="368"/>
      <c r="L2133" s="368" t="s">
        <v>354</v>
      </c>
      <c r="M2133" s="368"/>
      <c r="N2133" s="368" t="s">
        <v>537</v>
      </c>
      <c r="O2133" s="454"/>
    </row>
    <row r="2134" spans="1:15" ht="12" customHeight="1" x14ac:dyDescent="0.2">
      <c r="A2134" s="214"/>
      <c r="B2134" s="210">
        <v>93511</v>
      </c>
      <c r="C2134" s="211"/>
      <c r="D2134" s="212" t="str">
        <f t="shared" si="67"/>
        <v/>
      </c>
      <c r="E2134" s="212" t="str">
        <f t="shared" si="66"/>
        <v/>
      </c>
      <c r="F2134" s="213" t="s">
        <v>1134</v>
      </c>
      <c r="G2134" s="214"/>
      <c r="H2134" s="214"/>
      <c r="I2134" s="214"/>
      <c r="J2134" s="214"/>
      <c r="K2134" s="214"/>
      <c r="L2134" s="214"/>
      <c r="M2134" s="214"/>
      <c r="N2134" s="214"/>
      <c r="O2134" s="454"/>
    </row>
    <row r="2135" spans="1:15" ht="13.15" customHeight="1" x14ac:dyDescent="0.2">
      <c r="A2135" s="214"/>
      <c r="B2135" s="210">
        <v>93511</v>
      </c>
      <c r="C2135" s="211"/>
      <c r="D2135" s="212" t="s">
        <v>1708</v>
      </c>
      <c r="E2135" s="212" t="s">
        <v>1708</v>
      </c>
      <c r="F2135" s="213" t="s">
        <v>1134</v>
      </c>
      <c r="G2135" s="214"/>
      <c r="H2135" s="214"/>
      <c r="I2135" s="214"/>
      <c r="J2135" s="214"/>
      <c r="K2135" s="214"/>
      <c r="L2135" s="214"/>
      <c r="M2135" s="214"/>
      <c r="N2135" s="214"/>
      <c r="O2135" s="454"/>
    </row>
    <row r="2136" spans="1:15" ht="13.15" customHeight="1" x14ac:dyDescent="0.2">
      <c r="A2136" s="214"/>
      <c r="B2136" s="210">
        <v>93531</v>
      </c>
      <c r="C2136" s="211"/>
      <c r="D2136" s="212" t="str">
        <f>LEFT(C2136,4)</f>
        <v/>
      </c>
      <c r="E2136" s="212" t="str">
        <f>MID(C2136,6,2)</f>
        <v/>
      </c>
      <c r="F2136" s="213" t="s">
        <v>197</v>
      </c>
      <c r="G2136" s="214"/>
      <c r="H2136" s="214"/>
      <c r="I2136" s="214"/>
      <c r="J2136" s="214"/>
      <c r="K2136" s="214"/>
      <c r="L2136" s="214"/>
      <c r="M2136" s="214"/>
      <c r="N2136" s="214"/>
      <c r="O2136" s="454"/>
    </row>
    <row r="2137" spans="1:15" ht="13.15" customHeight="1" x14ac:dyDescent="0.2">
      <c r="A2137" s="214"/>
      <c r="B2137" s="210">
        <v>93531</v>
      </c>
      <c r="C2137" s="211"/>
      <c r="D2137" s="212" t="s">
        <v>1708</v>
      </c>
      <c r="E2137" s="212" t="s">
        <v>1708</v>
      </c>
      <c r="F2137" s="213" t="s">
        <v>197</v>
      </c>
      <c r="G2137" s="214"/>
      <c r="H2137" s="214"/>
      <c r="I2137" s="214"/>
      <c r="J2137" s="214"/>
      <c r="K2137" s="214"/>
      <c r="L2137" s="214"/>
      <c r="M2137" s="214"/>
      <c r="N2137" s="214"/>
      <c r="O2137" s="454"/>
    </row>
    <row r="2138" spans="1:15" s="217" customFormat="1" x14ac:dyDescent="0.2">
      <c r="A2138" s="214"/>
      <c r="B2138" s="210">
        <v>93541</v>
      </c>
      <c r="C2138" s="211"/>
      <c r="D2138" s="212" t="str">
        <f>LEFT(C2138,4)</f>
        <v/>
      </c>
      <c r="E2138" s="212" t="str">
        <f>MID(C2138,6,2)</f>
        <v/>
      </c>
      <c r="F2138" s="213" t="s">
        <v>198</v>
      </c>
      <c r="G2138" s="214"/>
      <c r="H2138" s="214"/>
      <c r="I2138" s="214"/>
      <c r="J2138" s="214"/>
      <c r="K2138" s="214"/>
      <c r="L2138" s="214"/>
      <c r="M2138" s="214"/>
      <c r="N2138" s="214"/>
      <c r="O2138" s="459"/>
    </row>
    <row r="2139" spans="1:15" s="217" customFormat="1" ht="12" customHeight="1" x14ac:dyDescent="0.2">
      <c r="A2139" s="214"/>
      <c r="B2139" s="210">
        <v>93541</v>
      </c>
      <c r="C2139" s="211"/>
      <c r="D2139" s="212" t="s">
        <v>1708</v>
      </c>
      <c r="E2139" s="212" t="s">
        <v>1708</v>
      </c>
      <c r="F2139" s="213" t="s">
        <v>198</v>
      </c>
      <c r="G2139" s="214"/>
      <c r="H2139" s="214"/>
      <c r="I2139" s="214"/>
      <c r="J2139" s="214"/>
      <c r="K2139" s="214"/>
      <c r="L2139" s="214"/>
      <c r="M2139" s="214"/>
      <c r="N2139" s="214"/>
      <c r="O2139" s="459"/>
    </row>
    <row r="2140" spans="1:15" s="217" customFormat="1" ht="12" customHeight="1" x14ac:dyDescent="0.2">
      <c r="A2140" s="214"/>
      <c r="B2140" s="210">
        <v>93521</v>
      </c>
      <c r="C2140" s="211"/>
      <c r="D2140" s="212" t="str">
        <f>LEFT(C2140,4)</f>
        <v/>
      </c>
      <c r="E2140" s="212" t="str">
        <f>MID(C2140,6,2)</f>
        <v/>
      </c>
      <c r="F2140" s="213" t="s">
        <v>199</v>
      </c>
      <c r="G2140" s="214"/>
      <c r="H2140" s="214"/>
      <c r="I2140" s="214"/>
      <c r="J2140" s="214"/>
      <c r="K2140" s="214"/>
      <c r="L2140" s="214"/>
      <c r="M2140" s="214"/>
      <c r="N2140" s="214"/>
      <c r="O2140" s="459"/>
    </row>
    <row r="2141" spans="1:15" s="217" customFormat="1" ht="13.15" customHeight="1" x14ac:dyDescent="0.2">
      <c r="A2141" s="214"/>
      <c r="B2141" s="210">
        <v>93521</v>
      </c>
      <c r="C2141" s="211"/>
      <c r="D2141" s="212" t="s">
        <v>1708</v>
      </c>
      <c r="E2141" s="212" t="s">
        <v>1708</v>
      </c>
      <c r="F2141" s="213" t="s">
        <v>199</v>
      </c>
      <c r="G2141" s="214"/>
      <c r="H2141" s="214"/>
      <c r="I2141" s="214"/>
      <c r="J2141" s="214"/>
      <c r="K2141" s="214"/>
      <c r="L2141" s="214"/>
      <c r="M2141" s="214"/>
      <c r="N2141" s="214"/>
      <c r="O2141" s="459"/>
    </row>
    <row r="2158" spans="1:15" ht="13.15" customHeight="1" x14ac:dyDescent="0.2">
      <c r="A2158" s="214"/>
      <c r="B2158" s="210"/>
      <c r="C2158" s="211"/>
      <c r="D2158" s="212"/>
      <c r="E2158" s="212"/>
      <c r="F2158" s="349"/>
      <c r="G2158" s="215"/>
      <c r="H2158" s="215"/>
      <c r="I2158" s="214"/>
      <c r="J2158" s="215"/>
      <c r="K2158" s="214"/>
      <c r="L2158" s="214"/>
      <c r="M2158" s="214"/>
      <c r="N2158" s="349"/>
      <c r="O2158" s="454"/>
    </row>
    <row r="2159" spans="1:15" ht="13.15" customHeight="1" x14ac:dyDescent="0.2">
      <c r="A2159" s="214"/>
      <c r="B2159" s="210"/>
      <c r="C2159" s="211"/>
      <c r="D2159" s="212"/>
      <c r="E2159" s="212"/>
      <c r="F2159" s="213"/>
      <c r="G2159" s="215"/>
      <c r="H2159" s="215"/>
      <c r="I2159" s="214"/>
      <c r="J2159" s="215"/>
      <c r="K2159" s="214"/>
      <c r="L2159" s="214"/>
      <c r="M2159" s="214"/>
      <c r="N2159" s="214"/>
      <c r="O2159" s="454"/>
    </row>
    <row r="2160" spans="1:15" ht="13.15" customHeight="1" x14ac:dyDescent="0.2">
      <c r="A2160" s="214"/>
      <c r="B2160" s="210"/>
      <c r="C2160" s="219"/>
      <c r="D2160" s="212"/>
      <c r="E2160" s="212"/>
      <c r="F2160" s="213"/>
      <c r="G2160" s="215"/>
      <c r="H2160" s="215"/>
      <c r="I2160" s="214"/>
      <c r="J2160" s="215"/>
      <c r="K2160" s="214"/>
      <c r="L2160" s="214"/>
      <c r="M2160" s="214"/>
      <c r="N2160" s="214"/>
      <c r="O2160" s="454"/>
    </row>
    <row r="2161" spans="1:15" ht="13.15" customHeight="1" x14ac:dyDescent="0.2">
      <c r="A2161" s="214"/>
      <c r="B2161" s="210"/>
      <c r="C2161" s="219"/>
      <c r="D2161" s="212"/>
      <c r="E2161" s="212"/>
      <c r="F2161" s="213"/>
      <c r="G2161" s="215"/>
      <c r="H2161" s="215"/>
      <c r="I2161" s="214"/>
      <c r="J2161" s="215"/>
      <c r="K2161" s="214"/>
      <c r="L2161" s="214"/>
      <c r="M2161" s="214"/>
      <c r="N2161" s="349"/>
      <c r="O2161" s="454"/>
    </row>
    <row r="2162" spans="1:15" ht="13.15" customHeight="1" x14ac:dyDescent="0.2">
      <c r="A2162" s="214"/>
      <c r="B2162" s="210"/>
      <c r="C2162" s="211"/>
      <c r="D2162" s="212"/>
      <c r="E2162" s="212"/>
      <c r="F2162" s="349"/>
      <c r="G2162" s="215"/>
      <c r="H2162" s="215"/>
      <c r="I2162" s="214"/>
      <c r="J2162" s="215"/>
      <c r="K2162" s="214"/>
      <c r="L2162" s="214"/>
      <c r="M2162" s="214"/>
      <c r="N2162" s="214"/>
      <c r="O2162" s="454"/>
    </row>
    <row r="2163" spans="1:15" ht="13.15" customHeight="1" x14ac:dyDescent="0.2">
      <c r="A2163" s="214"/>
      <c r="B2163" s="210"/>
      <c r="C2163" s="211"/>
      <c r="D2163" s="212"/>
      <c r="E2163" s="212"/>
      <c r="F2163" s="349"/>
      <c r="G2163" s="215"/>
      <c r="H2163" s="215"/>
      <c r="I2163" s="214"/>
      <c r="J2163" s="215"/>
      <c r="K2163" s="214"/>
      <c r="L2163" s="214"/>
      <c r="M2163" s="214"/>
      <c r="N2163" s="214"/>
      <c r="O2163" s="454"/>
    </row>
    <row r="2164" spans="1:15" ht="13.15" customHeight="1" x14ac:dyDescent="0.2">
      <c r="A2164" s="214"/>
      <c r="B2164" s="210"/>
      <c r="C2164" s="211"/>
      <c r="D2164" s="212"/>
      <c r="E2164" s="212"/>
      <c r="F2164" s="349"/>
      <c r="G2164" s="215"/>
      <c r="H2164" s="215"/>
      <c r="I2164" s="214"/>
      <c r="J2164" s="215"/>
      <c r="K2164" s="214"/>
      <c r="L2164" s="214"/>
      <c r="M2164" s="214"/>
      <c r="N2164" s="214"/>
      <c r="O2164" s="454"/>
    </row>
    <row r="2165" spans="1:15" ht="13.15" customHeight="1" x14ac:dyDescent="0.2">
      <c r="A2165" s="214"/>
      <c r="B2165" s="210"/>
      <c r="C2165" s="219"/>
      <c r="D2165" s="212"/>
      <c r="E2165" s="212"/>
      <c r="F2165" s="213"/>
      <c r="G2165" s="215"/>
      <c r="H2165" s="215"/>
      <c r="I2165" s="214"/>
      <c r="J2165" s="215"/>
      <c r="K2165" s="214"/>
      <c r="L2165" s="214"/>
      <c r="M2165" s="214"/>
      <c r="N2165" s="214"/>
      <c r="O2165" s="454"/>
    </row>
    <row r="2166" spans="1:15" ht="13.15" customHeight="1" x14ac:dyDescent="0.2">
      <c r="A2166" s="214"/>
      <c r="B2166" s="210"/>
      <c r="C2166" s="211"/>
      <c r="D2166" s="212"/>
      <c r="E2166" s="212"/>
      <c r="F2166" s="213"/>
      <c r="G2166" s="215"/>
      <c r="H2166" s="215"/>
      <c r="I2166" s="214"/>
      <c r="J2166" s="215"/>
      <c r="K2166" s="214"/>
      <c r="L2166" s="214"/>
      <c r="M2166" s="214"/>
      <c r="N2166" s="214"/>
      <c r="O2166" s="454"/>
    </row>
    <row r="2167" spans="1:15" s="217" customFormat="1" x14ac:dyDescent="0.2">
      <c r="A2167" s="214"/>
      <c r="B2167" s="210"/>
      <c r="C2167" s="211"/>
      <c r="D2167" s="212"/>
      <c r="E2167" s="212"/>
      <c r="F2167" s="213"/>
      <c r="G2167" s="214"/>
      <c r="H2167" s="214"/>
      <c r="I2167" s="214"/>
      <c r="J2167" s="214"/>
      <c r="K2167" s="214"/>
      <c r="L2167" s="214"/>
      <c r="M2167" s="214"/>
      <c r="N2167" s="214"/>
      <c r="O2167" s="459"/>
    </row>
    <row r="2168" spans="1:15" s="217" customFormat="1" ht="12" customHeight="1" x14ac:dyDescent="0.2">
      <c r="A2168" s="214"/>
      <c r="B2168" s="210"/>
      <c r="C2168" s="211"/>
      <c r="D2168" s="212"/>
      <c r="E2168" s="212"/>
      <c r="F2168" s="213"/>
      <c r="G2168" s="214"/>
      <c r="H2168" s="214"/>
      <c r="I2168" s="214"/>
      <c r="J2168" s="214"/>
      <c r="K2168" s="214"/>
      <c r="L2168" s="214"/>
      <c r="M2168" s="214"/>
      <c r="N2168" s="214"/>
      <c r="O2168" s="459"/>
    </row>
    <row r="2169" spans="1:15" s="217" customFormat="1" ht="12" customHeight="1" x14ac:dyDescent="0.2">
      <c r="A2169" s="214"/>
      <c r="B2169" s="210"/>
      <c r="C2169" s="211"/>
      <c r="D2169" s="212"/>
      <c r="E2169" s="212"/>
      <c r="F2169" s="213"/>
      <c r="G2169" s="214"/>
      <c r="H2169" s="214"/>
      <c r="I2169" s="214"/>
      <c r="J2169" s="214"/>
      <c r="K2169" s="214"/>
      <c r="L2169" s="214"/>
      <c r="M2169" s="214"/>
      <c r="N2169" s="214"/>
      <c r="O2169" s="459"/>
    </row>
    <row r="2170" spans="1:15" s="217" customFormat="1" ht="13.15" customHeight="1" x14ac:dyDescent="0.2">
      <c r="A2170" s="214"/>
      <c r="B2170" s="210"/>
      <c r="C2170" s="211"/>
      <c r="D2170" s="212"/>
      <c r="E2170" s="212"/>
      <c r="F2170" s="213"/>
      <c r="G2170" s="214"/>
      <c r="H2170" s="214"/>
      <c r="I2170" s="214"/>
      <c r="J2170" s="214"/>
      <c r="K2170" s="214"/>
      <c r="L2170" s="214"/>
      <c r="M2170" s="214"/>
      <c r="N2170" s="214"/>
      <c r="O2170" s="459"/>
    </row>
    <row r="2171" spans="1:15" s="217" customFormat="1" ht="13.15" customHeight="1" x14ac:dyDescent="0.2">
      <c r="A2171" s="55"/>
      <c r="B2171" s="35"/>
      <c r="C2171" s="52"/>
      <c r="D2171" s="53"/>
      <c r="E2171" s="53"/>
      <c r="F2171" s="54"/>
      <c r="G2171" s="179"/>
      <c r="H2171" s="179"/>
      <c r="I2171" s="179"/>
      <c r="J2171" s="179"/>
      <c r="K2171" s="55"/>
      <c r="L2171" s="55"/>
      <c r="M2171" s="55"/>
      <c r="N2171" s="55"/>
      <c r="O2171" s="459"/>
    </row>
    <row r="2172" spans="1:15" s="218" customFormat="1" x14ac:dyDescent="0.2">
      <c r="A2172" s="55"/>
      <c r="B2172" s="35"/>
      <c r="C2172" s="52"/>
      <c r="D2172" s="53"/>
      <c r="E2172" s="53"/>
      <c r="F2172" s="54"/>
      <c r="G2172" s="179"/>
      <c r="H2172" s="179"/>
      <c r="I2172" s="179"/>
      <c r="J2172" s="179"/>
      <c r="K2172" s="55"/>
      <c r="L2172" s="55"/>
      <c r="M2172" s="55"/>
      <c r="N2172" s="55"/>
      <c r="O2172" s="459"/>
    </row>
    <row r="2173" spans="1:15" s="218" customFormat="1" x14ac:dyDescent="0.2">
      <c r="A2173" s="55"/>
      <c r="B2173" s="35"/>
      <c r="C2173" s="52"/>
      <c r="D2173" s="53"/>
      <c r="E2173" s="53"/>
      <c r="F2173" s="54"/>
      <c r="G2173" s="55"/>
      <c r="H2173" s="55"/>
      <c r="I2173" s="55"/>
      <c r="J2173" s="55"/>
      <c r="K2173" s="55"/>
      <c r="L2173" s="55"/>
      <c r="M2173" s="461"/>
      <c r="N2173" s="55"/>
      <c r="O2173" s="459"/>
    </row>
    <row r="2174" spans="1:15" s="218" customFormat="1" x14ac:dyDescent="0.2">
      <c r="A2174" s="55"/>
      <c r="B2174" s="35"/>
      <c r="C2174" s="52"/>
      <c r="D2174" s="53"/>
      <c r="E2174" s="53"/>
      <c r="F2174" s="54"/>
      <c r="G2174" s="55"/>
      <c r="H2174" s="55"/>
      <c r="I2174" s="55"/>
      <c r="J2174" s="55"/>
      <c r="K2174" s="55"/>
      <c r="L2174" s="55"/>
      <c r="M2174" s="55"/>
      <c r="N2174" s="55"/>
      <c r="O2174" s="459"/>
    </row>
    <row r="2175" spans="1:15" s="461" customFormat="1" x14ac:dyDescent="0.2">
      <c r="A2175" s="55"/>
      <c r="B2175" s="35"/>
      <c r="C2175" s="52"/>
      <c r="D2175" s="53"/>
      <c r="E2175" s="53"/>
      <c r="F2175" s="54"/>
      <c r="G2175" s="179"/>
      <c r="H2175" s="179"/>
      <c r="I2175" s="179"/>
      <c r="J2175" s="179"/>
      <c r="K2175" s="55"/>
      <c r="L2175" s="55"/>
      <c r="M2175" s="55"/>
      <c r="N2175" s="55"/>
      <c r="O2175" s="460"/>
    </row>
    <row r="2176" spans="1:15" s="180" customFormat="1" ht="13.15" customHeight="1" x14ac:dyDescent="0.2">
      <c r="A2176" s="55"/>
      <c r="B2176" s="35"/>
      <c r="C2176" s="52"/>
      <c r="D2176" s="53"/>
      <c r="E2176" s="53"/>
      <c r="F2176" s="54"/>
      <c r="G2176" s="55"/>
      <c r="H2176" s="55"/>
      <c r="I2176" s="55"/>
      <c r="J2176" s="55"/>
      <c r="K2176" s="55"/>
      <c r="L2176" s="55"/>
      <c r="M2176" s="55"/>
      <c r="N2176" s="55"/>
      <c r="O2176" s="460"/>
    </row>
    <row r="2177" spans="1:15" s="376" customFormat="1" x14ac:dyDescent="0.2">
      <c r="A2177" s="374"/>
      <c r="B2177" s="453"/>
      <c r="C2177" s="454"/>
      <c r="D2177" s="455"/>
      <c r="E2177" s="455"/>
      <c r="F2177" s="374"/>
      <c r="G2177" s="456"/>
      <c r="H2177" s="374"/>
      <c r="I2177" s="374"/>
      <c r="J2177" s="374"/>
      <c r="K2177" s="374"/>
      <c r="L2177" s="374"/>
      <c r="M2177" s="374"/>
      <c r="N2177" s="368"/>
      <c r="O2177" s="454"/>
    </row>
  </sheetData>
  <sheetProtection autoFilter="0"/>
  <autoFilter ref="A1:N2166" xr:uid="{00000000-0001-0000-1400-000000000000}">
    <sortState xmlns:xlrd2="http://schemas.microsoft.com/office/spreadsheetml/2017/richdata2" ref="A81:N2133">
      <sortCondition ref="L1:L2166"/>
    </sortState>
  </autoFilter>
  <sortState xmlns:xlrd2="http://schemas.microsoft.com/office/spreadsheetml/2017/richdata2" ref="A2:N2141">
    <sortCondition ref="L2:L2141"/>
    <sortCondition ref="D2:D2141"/>
  </sortState>
  <phoneticPr fontId="0" type="noConversion"/>
  <printOptions gridLines="1"/>
  <pageMargins left="0.39370078740157483" right="0.39370078740157483" top="0.78740157480314965" bottom="0.51181102362204722" header="0.51181102362204722" footer="0.31496062992125984"/>
  <pageSetup paperSize="9" scale="27" fitToHeight="0" orientation="landscape" r:id="rId1"/>
  <headerFooter>
    <oddHeader>&amp;L&amp;"Times New Roman,Fett"&amp;12Schlüsselkatalog der bayerischen Berufsschulen&amp;R&amp;"Times New Roman,Fett"&amp;12&amp;D, &amp;T Uhr</oddHeader>
    <oddFooter>&amp;C&amp;"Times New Roman,Standard"Seite &amp;P von &amp;N</oddFooter>
  </headerFooter>
  <colBreaks count="1" manualBreakCount="1">
    <brk id="12" max="1048575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Tabelle14">
    <pageSetUpPr fitToPage="1"/>
  </sheetPr>
  <dimension ref="A1:E31"/>
  <sheetViews>
    <sheetView zoomScaleNormal="100" zoomScaleSheetLayoutView="130" workbookViewId="0">
      <selection activeCell="A8" sqref="A8"/>
    </sheetView>
  </sheetViews>
  <sheetFormatPr baseColWidth="10" defaultRowHeight="12" x14ac:dyDescent="0.15"/>
  <cols>
    <col min="1" max="1" width="53.125" customWidth="1"/>
    <col min="4" max="4" width="14" customWidth="1"/>
    <col min="5" max="5" width="23.625" customWidth="1"/>
  </cols>
  <sheetData>
    <row r="1" spans="1:5" ht="18" x14ac:dyDescent="0.25">
      <c r="A1" s="343" t="s">
        <v>1892</v>
      </c>
      <c r="B1" s="343"/>
      <c r="C1" s="343"/>
      <c r="D1" s="343"/>
      <c r="E1" s="355" t="s">
        <v>1964</v>
      </c>
    </row>
    <row r="2" spans="1:5" ht="18" customHeight="1" x14ac:dyDescent="0.2">
      <c r="A2" s="356" t="s">
        <v>1963</v>
      </c>
      <c r="B2" s="342"/>
      <c r="C2" s="342"/>
      <c r="D2" s="342"/>
    </row>
    <row r="3" spans="1:5" ht="28.5" x14ac:dyDescent="0.2">
      <c r="B3" s="426" t="s">
        <v>2084</v>
      </c>
      <c r="C3" s="426" t="s">
        <v>2085</v>
      </c>
      <c r="D3" s="342"/>
    </row>
    <row r="4" spans="1:5" ht="15" x14ac:dyDescent="0.25">
      <c r="A4" s="418" t="s">
        <v>2061</v>
      </c>
      <c r="B4" s="421"/>
      <c r="C4" s="421"/>
      <c r="D4" s="342"/>
    </row>
    <row r="5" spans="1:5" ht="14.25" x14ac:dyDescent="0.2">
      <c r="A5" s="342" t="s">
        <v>2073</v>
      </c>
      <c r="B5" s="422">
        <f>Formblatt6!I8+Formblatt6!I11</f>
        <v>0</v>
      </c>
      <c r="C5" s="421"/>
      <c r="D5" s="342"/>
    </row>
    <row r="6" spans="1:5" ht="14.25" x14ac:dyDescent="0.2">
      <c r="A6" s="342" t="s">
        <v>2074</v>
      </c>
      <c r="B6" s="422">
        <f>Formblatt6!I9+Formblatt6!I12</f>
        <v>0</v>
      </c>
      <c r="C6" s="421"/>
      <c r="D6" s="342"/>
    </row>
    <row r="7" spans="1:5" ht="14.25" x14ac:dyDescent="0.2">
      <c r="A7" s="342"/>
      <c r="B7" s="422"/>
      <c r="C7" s="421"/>
      <c r="D7" s="342"/>
    </row>
    <row r="8" spans="1:5" ht="15" x14ac:dyDescent="0.25">
      <c r="A8" s="418" t="s">
        <v>2091</v>
      </c>
      <c r="B8" s="422"/>
      <c r="C8" s="421"/>
      <c r="D8" s="342"/>
    </row>
    <row r="9" spans="1:5" ht="14.25" x14ac:dyDescent="0.2">
      <c r="A9" s="342" t="s">
        <v>2075</v>
      </c>
      <c r="B9" s="422">
        <f>Formblatt6!I16+Formblatt6!I21</f>
        <v>0</v>
      </c>
      <c r="C9" s="421"/>
      <c r="D9" s="342"/>
    </row>
    <row r="10" spans="1:5" ht="14.25" x14ac:dyDescent="0.2">
      <c r="A10" s="342" t="s">
        <v>2076</v>
      </c>
      <c r="B10" s="422">
        <f>Formblatt6!I17+Formblatt6!I22</f>
        <v>0</v>
      </c>
      <c r="C10" s="421"/>
      <c r="D10" s="342"/>
    </row>
    <row r="11" spans="1:5" ht="14.25" x14ac:dyDescent="0.2">
      <c r="A11" s="342"/>
      <c r="B11" s="422"/>
      <c r="C11" s="421"/>
      <c r="D11" s="342"/>
    </row>
    <row r="12" spans="1:5" ht="15" x14ac:dyDescent="0.25">
      <c r="A12" s="418" t="s">
        <v>2089</v>
      </c>
      <c r="B12" s="422"/>
      <c r="C12" s="421"/>
      <c r="D12" s="342"/>
    </row>
    <row r="13" spans="1:5" ht="14.25" x14ac:dyDescent="0.2">
      <c r="A13" s="342" t="s">
        <v>2077</v>
      </c>
      <c r="B13" s="422">
        <f>Formblatt6!I25</f>
        <v>0</v>
      </c>
      <c r="C13" s="421"/>
      <c r="D13" s="342"/>
    </row>
    <row r="14" spans="1:5" ht="14.25" x14ac:dyDescent="0.2">
      <c r="A14" s="342" t="s">
        <v>2078</v>
      </c>
      <c r="B14" s="422">
        <f>Formblatt6!I26</f>
        <v>0</v>
      </c>
      <c r="C14" s="421"/>
      <c r="D14" s="342"/>
    </row>
    <row r="15" spans="1:5" ht="14.25" x14ac:dyDescent="0.2">
      <c r="A15" s="342"/>
      <c r="B15" s="422"/>
      <c r="C15" s="421"/>
      <c r="D15" s="342"/>
    </row>
    <row r="16" spans="1:5" ht="15" x14ac:dyDescent="0.25">
      <c r="A16" s="418" t="s">
        <v>1889</v>
      </c>
      <c r="B16" s="422"/>
      <c r="C16" s="422">
        <f>Formblatt6!G29</f>
        <v>0</v>
      </c>
      <c r="D16" s="342"/>
    </row>
    <row r="17" spans="1:5" ht="14.25" x14ac:dyDescent="0.2">
      <c r="A17" s="342"/>
      <c r="B17" s="422"/>
      <c r="C17" s="422"/>
      <c r="D17" s="342"/>
    </row>
    <row r="18" spans="1:5" ht="15" x14ac:dyDescent="0.25">
      <c r="A18" s="419" t="s">
        <v>2081</v>
      </c>
      <c r="B18" s="423"/>
      <c r="C18" s="423"/>
      <c r="D18" s="342"/>
    </row>
    <row r="19" spans="1:5" ht="14.25" x14ac:dyDescent="0.2">
      <c r="A19" s="342" t="s">
        <v>2082</v>
      </c>
      <c r="B19" s="422">
        <f>SUM(B5,B9,B13)</f>
        <v>0</v>
      </c>
      <c r="C19" s="422"/>
      <c r="D19" s="342"/>
    </row>
    <row r="20" spans="1:5" ht="14.25" x14ac:dyDescent="0.2">
      <c r="A20" s="342" t="s">
        <v>2083</v>
      </c>
      <c r="B20" s="422">
        <f>SUM(B6,B10,B14)</f>
        <v>0</v>
      </c>
      <c r="C20" s="422"/>
      <c r="D20" s="342"/>
    </row>
    <row r="21" spans="1:5" ht="14.25" x14ac:dyDescent="0.2">
      <c r="A21" s="342"/>
      <c r="B21" s="422"/>
      <c r="C21" s="422"/>
      <c r="D21" s="342"/>
    </row>
    <row r="22" spans="1:5" ht="15" x14ac:dyDescent="0.25">
      <c r="A22" s="419" t="s">
        <v>819</v>
      </c>
      <c r="B22" s="423"/>
      <c r="C22" s="423"/>
      <c r="D22" s="342"/>
    </row>
    <row r="23" spans="1:5" ht="14.25" x14ac:dyDescent="0.2">
      <c r="A23" s="342" t="s">
        <v>2079</v>
      </c>
      <c r="B23" s="422">
        <f>Formblatt6!I37</f>
        <v>0</v>
      </c>
      <c r="C23" s="422"/>
      <c r="D23" s="342"/>
    </row>
    <row r="24" spans="1:5" ht="14.25" x14ac:dyDescent="0.2">
      <c r="A24" s="342" t="s">
        <v>2080</v>
      </c>
      <c r="B24" s="422">
        <f>Formblatt6!I38</f>
        <v>0</v>
      </c>
      <c r="C24" s="422"/>
      <c r="D24" s="342"/>
    </row>
    <row r="25" spans="1:5" ht="14.25" x14ac:dyDescent="0.2">
      <c r="B25" s="421"/>
      <c r="C25" s="422"/>
      <c r="D25" s="342"/>
    </row>
    <row r="26" spans="1:5" ht="14.25" x14ac:dyDescent="0.2">
      <c r="A26" s="342"/>
      <c r="B26" s="422"/>
      <c r="C26" s="425"/>
      <c r="D26" s="342"/>
    </row>
    <row r="27" spans="1:5" ht="14.25" x14ac:dyDescent="0.2">
      <c r="A27" s="420" t="s">
        <v>1890</v>
      </c>
      <c r="B27" s="427">
        <f>(B20-B24)/27+(B19-B23)/24</f>
        <v>0</v>
      </c>
      <c r="C27" s="424">
        <f>ROUND(B27,0)</f>
        <v>0</v>
      </c>
      <c r="D27" s="347"/>
      <c r="E27" s="348"/>
    </row>
    <row r="28" spans="1:5" ht="25.5" customHeight="1" x14ac:dyDescent="0.25">
      <c r="A28" s="182" t="s">
        <v>1891</v>
      </c>
      <c r="B28" s="182"/>
      <c r="C28" s="182">
        <f>SUM(C16,C27)</f>
        <v>0</v>
      </c>
      <c r="D28" s="342"/>
    </row>
    <row r="29" spans="1:5" ht="15" thickBot="1" x14ac:dyDescent="0.25">
      <c r="A29" s="342"/>
      <c r="B29" s="342"/>
      <c r="C29" s="342"/>
      <c r="D29" s="342"/>
    </row>
    <row r="30" spans="1:5" ht="75.75" thickBot="1" x14ac:dyDescent="0.25">
      <c r="A30" s="581" t="s">
        <v>1965</v>
      </c>
      <c r="B30" s="581"/>
      <c r="C30" s="342"/>
      <c r="D30" s="346">
        <f>ROUND(C28/2,0)</f>
        <v>0</v>
      </c>
      <c r="E30" s="345" t="s">
        <v>1966</v>
      </c>
    </row>
    <row r="31" spans="1:5" ht="12.75" x14ac:dyDescent="0.15">
      <c r="E31" s="344"/>
    </row>
  </sheetData>
  <sheetProtection sheet="1" selectLockedCells="1" selectUnlockedCells="1"/>
  <mergeCells count="1">
    <mergeCell ref="A30:B30"/>
  </mergeCells>
  <pageMargins left="0.7" right="0.7" top="0.78740157499999996" bottom="0.78740157499999996" header="0.3" footer="0.3"/>
  <pageSetup paperSize="9" scale="88" orientation="landscape" horizontalDpi="0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Tabelle19">
    <pageSetUpPr fitToPage="1"/>
  </sheetPr>
  <dimension ref="A1:AS604"/>
  <sheetViews>
    <sheetView topLeftCell="A16" zoomScaleNormal="100" workbookViewId="0">
      <selection activeCell="I19" sqref="I19"/>
    </sheetView>
  </sheetViews>
  <sheetFormatPr baseColWidth="10" defaultColWidth="11" defaultRowHeight="12.75" x14ac:dyDescent="0.2"/>
  <cols>
    <col min="1" max="8" width="12.625" style="37" customWidth="1"/>
    <col min="9" max="9" width="7" style="324" bestFit="1" customWidth="1"/>
    <col min="10" max="10" width="4.625" style="171" customWidth="1"/>
    <col min="11" max="11" width="11" style="37"/>
    <col min="12" max="18" width="11" style="39"/>
    <col min="19" max="19" width="15.625" style="39" bestFit="1" customWidth="1"/>
    <col min="20" max="45" width="11" style="39"/>
    <col min="46" max="16384" width="11" style="37"/>
  </cols>
  <sheetData>
    <row r="1" spans="1:10" s="41" customFormat="1" ht="47.25" hidden="1" customHeight="1" x14ac:dyDescent="0.2">
      <c r="A1" s="40" t="s">
        <v>1248</v>
      </c>
      <c r="B1" s="40" t="s">
        <v>1249</v>
      </c>
      <c r="C1" s="40" t="s">
        <v>1250</v>
      </c>
      <c r="D1" s="40" t="s">
        <v>567</v>
      </c>
      <c r="E1" s="40" t="s">
        <v>568</v>
      </c>
      <c r="F1" s="40" t="s">
        <v>569</v>
      </c>
      <c r="G1" s="40" t="s">
        <v>570</v>
      </c>
      <c r="H1" s="40" t="s">
        <v>571</v>
      </c>
      <c r="I1" s="319" t="s">
        <v>572</v>
      </c>
      <c r="J1" s="325"/>
    </row>
    <row r="2" spans="1:10" s="41" customFormat="1" hidden="1" x14ac:dyDescent="0.2">
      <c r="A2" s="43"/>
      <c r="B2" s="44"/>
      <c r="C2" s="44"/>
      <c r="D2" s="44">
        <v>0</v>
      </c>
      <c r="E2" s="42"/>
      <c r="G2" s="41">
        <f>E4*C2</f>
        <v>0</v>
      </c>
      <c r="H2" s="41">
        <f>F4*C2</f>
        <v>0</v>
      </c>
      <c r="I2" s="319">
        <f>(G2+H2)</f>
        <v>0</v>
      </c>
      <c r="J2" s="326"/>
    </row>
    <row r="3" spans="1:10" s="45" customFormat="1" hidden="1" x14ac:dyDescent="0.2">
      <c r="F3" s="46"/>
      <c r="G3" s="46"/>
      <c r="H3" s="46"/>
      <c r="I3" s="49"/>
      <c r="J3" s="327"/>
    </row>
    <row r="4" spans="1:10" s="45" customFormat="1" ht="20.25" hidden="1" x14ac:dyDescent="0.3">
      <c r="A4" s="47" t="s">
        <v>573</v>
      </c>
      <c r="B4" s="47"/>
      <c r="D4" s="45" t="s">
        <v>574</v>
      </c>
      <c r="E4" s="45">
        <f>IF(B11=FALSE,0,VLOOKUP(Maske!A2,Datensatz!C2:K2070,B11,FALSE))</f>
        <v>0</v>
      </c>
      <c r="F4" s="45">
        <f>IF(D2=17.5,VLOOKUP(A2,Datensatz!C2:K2070,B14,FALSE)/2,IF(D2&lt;18,0,VLOOKUP(A2,Datensatz!C2:K2070,B14,FALSE)))</f>
        <v>0</v>
      </c>
      <c r="I4" s="49"/>
      <c r="J4" s="327"/>
    </row>
    <row r="5" spans="1:10" s="45" customFormat="1" hidden="1" x14ac:dyDescent="0.2">
      <c r="F5" s="51"/>
      <c r="I5" s="49"/>
      <c r="J5" s="327"/>
    </row>
    <row r="6" spans="1:10" s="45" customFormat="1" hidden="1" x14ac:dyDescent="0.2">
      <c r="I6" s="49"/>
      <c r="J6" s="327"/>
    </row>
    <row r="7" spans="1:10" s="45" customFormat="1" hidden="1" x14ac:dyDescent="0.2">
      <c r="I7" s="49"/>
      <c r="J7" s="327"/>
    </row>
    <row r="8" spans="1:10" s="45" customFormat="1" hidden="1" x14ac:dyDescent="0.2">
      <c r="I8" s="49"/>
      <c r="J8" s="327"/>
    </row>
    <row r="9" spans="1:10" s="45" customFormat="1" hidden="1" x14ac:dyDescent="0.2">
      <c r="I9" s="49"/>
      <c r="J9" s="327"/>
    </row>
    <row r="10" spans="1:10" s="45" customFormat="1" hidden="1" x14ac:dyDescent="0.2">
      <c r="A10" s="45" t="s">
        <v>575</v>
      </c>
      <c r="I10" s="49"/>
      <c r="J10" s="327"/>
    </row>
    <row r="11" spans="1:10" s="45" customFormat="1" hidden="1" x14ac:dyDescent="0.2">
      <c r="B11" s="45" t="b">
        <f>IF(B2="B",7,IF(B2="E",5))</f>
        <v>0</v>
      </c>
      <c r="I11" s="49"/>
      <c r="J11" s="327"/>
    </row>
    <row r="12" spans="1:10" s="45" customFormat="1" hidden="1" x14ac:dyDescent="0.2">
      <c r="I12" s="320"/>
      <c r="J12" s="327"/>
    </row>
    <row r="13" spans="1:10" s="45" customFormat="1" hidden="1" x14ac:dyDescent="0.2">
      <c r="A13" s="45" t="s">
        <v>576</v>
      </c>
      <c r="C13" s="46"/>
      <c r="I13" s="320"/>
      <c r="J13" s="327"/>
    </row>
    <row r="14" spans="1:10" s="45" customFormat="1" hidden="1" x14ac:dyDescent="0.2">
      <c r="B14" s="45">
        <f>IF(AND(D2&gt;=17.5,B2="e"),B11+1,IF(AND(D2&gt;=17.5,B2="b"),B11+1,0))</f>
        <v>0</v>
      </c>
      <c r="I14" s="49"/>
      <c r="J14" s="327"/>
    </row>
    <row r="15" spans="1:10" s="45" customFormat="1" hidden="1" x14ac:dyDescent="0.2">
      <c r="I15" s="49"/>
      <c r="J15" s="327"/>
    </row>
    <row r="16" spans="1:10" s="45" customFormat="1" x14ac:dyDescent="0.2">
      <c r="I16" s="49"/>
      <c r="J16" s="327"/>
    </row>
    <row r="17" spans="1:19" s="45" customFormat="1" ht="15" x14ac:dyDescent="0.2">
      <c r="I17" s="321"/>
      <c r="J17" s="328"/>
      <c r="K17" s="233" t="s">
        <v>1713</v>
      </c>
      <c r="L17" s="234"/>
      <c r="M17" s="234"/>
      <c r="N17" s="234"/>
      <c r="O17" s="234"/>
      <c r="P17" s="234"/>
      <c r="Q17" s="234"/>
      <c r="R17" s="234"/>
      <c r="S17" s="235"/>
    </row>
    <row r="18" spans="1:19" s="45" customFormat="1" ht="15" x14ac:dyDescent="0.2">
      <c r="A18" s="48" t="s">
        <v>577</v>
      </c>
      <c r="B18" s="48"/>
      <c r="D18" s="48"/>
      <c r="E18" s="48"/>
      <c r="I18" s="322"/>
      <c r="J18" s="327"/>
      <c r="K18" s="48" t="s">
        <v>1714</v>
      </c>
      <c r="S18" s="236"/>
    </row>
    <row r="19" spans="1:19" s="45" customFormat="1" ht="22.5" customHeight="1" x14ac:dyDescent="0.2">
      <c r="A19" s="49" t="s">
        <v>578</v>
      </c>
      <c r="B19" s="50" t="s">
        <v>579</v>
      </c>
      <c r="D19" s="49"/>
      <c r="E19" s="50"/>
      <c r="I19" s="377"/>
      <c r="J19" s="378"/>
      <c r="K19" s="379"/>
      <c r="L19" s="379"/>
      <c r="M19" s="379"/>
      <c r="N19" s="379"/>
      <c r="O19" s="379"/>
      <c r="P19" s="379"/>
      <c r="Q19" s="379"/>
      <c r="R19" s="379"/>
      <c r="S19" s="380"/>
    </row>
    <row r="20" spans="1:19" s="45" customFormat="1" x14ac:dyDescent="0.2">
      <c r="A20" s="50">
        <v>0</v>
      </c>
      <c r="B20" s="50">
        <v>0</v>
      </c>
      <c r="D20" s="50"/>
      <c r="E20" s="50"/>
      <c r="I20" s="381" t="s">
        <v>771</v>
      </c>
      <c r="J20" s="378" t="s">
        <v>414</v>
      </c>
      <c r="K20" s="382" t="s">
        <v>1899</v>
      </c>
      <c r="L20" s="382"/>
      <c r="M20" s="382"/>
      <c r="N20" s="382"/>
      <c r="O20" s="382"/>
      <c r="P20" s="382"/>
      <c r="Q20" s="382"/>
      <c r="R20" s="382"/>
      <c r="S20" s="380"/>
    </row>
    <row r="21" spans="1:19" s="45" customFormat="1" x14ac:dyDescent="0.2">
      <c r="A21" s="50">
        <v>1</v>
      </c>
      <c r="B21" s="50">
        <v>1</v>
      </c>
      <c r="D21" s="50"/>
      <c r="E21" s="50"/>
      <c r="I21" s="383" t="s">
        <v>778</v>
      </c>
      <c r="J21" s="378" t="s">
        <v>414</v>
      </c>
      <c r="K21" s="379"/>
      <c r="L21" s="379"/>
      <c r="M21" s="379"/>
      <c r="N21" s="379"/>
      <c r="O21" s="379"/>
      <c r="P21" s="379"/>
      <c r="Q21" s="379"/>
      <c r="R21" s="379"/>
      <c r="S21" s="380"/>
    </row>
    <row r="22" spans="1:19" s="45" customFormat="1" x14ac:dyDescent="0.2">
      <c r="A22" s="50">
        <v>32</v>
      </c>
      <c r="B22" s="50">
        <v>2</v>
      </c>
      <c r="D22" s="50"/>
      <c r="E22" s="50"/>
      <c r="I22" s="383" t="s">
        <v>1663</v>
      </c>
      <c r="J22" s="378" t="s">
        <v>414</v>
      </c>
      <c r="K22" s="379"/>
      <c r="L22" s="379"/>
      <c r="M22" s="379"/>
      <c r="N22" s="379"/>
      <c r="O22" s="379"/>
      <c r="P22" s="379"/>
      <c r="Q22" s="379"/>
      <c r="R22" s="379"/>
      <c r="S22" s="380"/>
    </row>
    <row r="23" spans="1:19" s="45" customFormat="1" x14ac:dyDescent="0.2">
      <c r="A23" s="50">
        <v>63</v>
      </c>
      <c r="B23" s="50">
        <v>3</v>
      </c>
      <c r="I23" s="383" t="s">
        <v>1691</v>
      </c>
      <c r="J23" s="378" t="s">
        <v>414</v>
      </c>
      <c r="K23" s="379"/>
      <c r="L23" s="379"/>
      <c r="M23" s="379"/>
      <c r="N23" s="379"/>
      <c r="O23" s="379"/>
      <c r="P23" s="379"/>
      <c r="Q23" s="379"/>
      <c r="R23" s="379"/>
      <c r="S23" s="380"/>
    </row>
    <row r="24" spans="1:19" s="45" customFormat="1" x14ac:dyDescent="0.2">
      <c r="A24" s="50">
        <v>92</v>
      </c>
      <c r="B24" s="50">
        <v>4</v>
      </c>
      <c r="I24" s="384"/>
      <c r="J24" s="378" t="s">
        <v>1715</v>
      </c>
      <c r="K24" s="385"/>
      <c r="L24" s="382"/>
      <c r="M24" s="382"/>
      <c r="N24" s="382"/>
      <c r="O24" s="382"/>
      <c r="P24" s="382"/>
      <c r="Q24" s="382"/>
      <c r="R24" s="382"/>
      <c r="S24" s="380"/>
    </row>
    <row r="25" spans="1:19" s="45" customFormat="1" x14ac:dyDescent="0.2">
      <c r="A25" s="50">
        <v>120</v>
      </c>
      <c r="B25" s="50">
        <v>5</v>
      </c>
      <c r="I25" s="384"/>
      <c r="J25" s="378" t="s">
        <v>1716</v>
      </c>
      <c r="K25" s="385"/>
      <c r="L25" s="385"/>
      <c r="M25" s="385"/>
      <c r="N25" s="385"/>
      <c r="O25" s="385"/>
      <c r="P25" s="385"/>
      <c r="Q25" s="385"/>
      <c r="R25" s="385"/>
      <c r="S25" s="380"/>
    </row>
    <row r="26" spans="1:19" s="45" customFormat="1" x14ac:dyDescent="0.2">
      <c r="A26" s="50">
        <v>144</v>
      </c>
      <c r="B26" s="50">
        <v>6</v>
      </c>
      <c r="I26" s="388">
        <v>99510</v>
      </c>
      <c r="J26" s="389" t="s">
        <v>1717</v>
      </c>
      <c r="K26" s="385" t="s">
        <v>2363</v>
      </c>
      <c r="L26" s="385"/>
      <c r="M26" s="385"/>
      <c r="N26" s="385"/>
      <c r="O26" s="385"/>
      <c r="P26" s="385"/>
      <c r="Q26" s="385"/>
      <c r="R26" s="385"/>
      <c r="S26" s="380"/>
    </row>
    <row r="27" spans="1:19" s="45" customFormat="1" x14ac:dyDescent="0.2">
      <c r="A27" s="50">
        <v>175</v>
      </c>
      <c r="B27" s="50">
        <v>7</v>
      </c>
      <c r="I27" s="388">
        <v>99511</v>
      </c>
      <c r="J27" s="389" t="s">
        <v>1717</v>
      </c>
      <c r="K27" s="385" t="s">
        <v>2364</v>
      </c>
      <c r="L27" s="385"/>
      <c r="M27" s="385"/>
      <c r="N27" s="385"/>
      <c r="O27" s="385"/>
      <c r="P27" s="385"/>
      <c r="Q27" s="385"/>
      <c r="R27" s="385"/>
      <c r="S27" s="380"/>
    </row>
    <row r="28" spans="1:19" s="45" customFormat="1" x14ac:dyDescent="0.2">
      <c r="A28" s="50">
        <v>200</v>
      </c>
      <c r="B28" s="50">
        <v>8</v>
      </c>
      <c r="I28" s="386">
        <v>99011</v>
      </c>
      <c r="J28" s="387" t="s">
        <v>1718</v>
      </c>
      <c r="K28" s="379" t="s">
        <v>1759</v>
      </c>
      <c r="L28" s="379"/>
      <c r="M28" s="379"/>
      <c r="N28" s="379"/>
      <c r="O28" s="379"/>
      <c r="P28" s="379"/>
      <c r="Q28" s="379"/>
      <c r="R28" s="379"/>
      <c r="S28" s="380"/>
    </row>
    <row r="29" spans="1:19" s="45" customFormat="1" x14ac:dyDescent="0.2">
      <c r="A29" s="50">
        <v>225</v>
      </c>
      <c r="B29" s="50">
        <v>9</v>
      </c>
      <c r="I29" s="386">
        <v>99012</v>
      </c>
      <c r="J29" s="387" t="s">
        <v>1718</v>
      </c>
      <c r="K29" s="379"/>
      <c r="L29" s="379"/>
      <c r="M29" s="379"/>
      <c r="N29" s="379"/>
      <c r="O29" s="379"/>
      <c r="P29" s="379"/>
      <c r="Q29" s="379"/>
      <c r="R29" s="379"/>
      <c r="S29" s="380"/>
    </row>
    <row r="30" spans="1:19" s="45" customFormat="1" x14ac:dyDescent="0.2">
      <c r="A30" s="50">
        <v>250</v>
      </c>
      <c r="B30" s="50">
        <v>10</v>
      </c>
      <c r="I30" s="386">
        <v>99061</v>
      </c>
      <c r="J30" s="387" t="s">
        <v>1718</v>
      </c>
      <c r="K30" s="379"/>
      <c r="L30" s="379"/>
      <c r="M30" s="379"/>
      <c r="N30" s="379"/>
      <c r="O30" s="379"/>
      <c r="P30" s="379"/>
      <c r="Q30" s="379"/>
      <c r="R30" s="379"/>
      <c r="S30" s="380"/>
    </row>
    <row r="31" spans="1:19" s="45" customFormat="1" x14ac:dyDescent="0.2">
      <c r="A31" s="50">
        <v>275</v>
      </c>
      <c r="B31" s="50">
        <v>11</v>
      </c>
      <c r="I31" s="386">
        <v>99066</v>
      </c>
      <c r="J31" s="387" t="s">
        <v>1718</v>
      </c>
      <c r="K31" s="379"/>
      <c r="L31" s="379"/>
      <c r="M31" s="379"/>
      <c r="N31" s="379"/>
      <c r="O31" s="379"/>
      <c r="P31" s="379"/>
      <c r="Q31" s="379"/>
      <c r="R31" s="379"/>
      <c r="S31" s="380"/>
    </row>
    <row r="32" spans="1:19" s="45" customFormat="1" x14ac:dyDescent="0.2">
      <c r="A32" s="50">
        <v>300</v>
      </c>
      <c r="B32" s="50">
        <v>12</v>
      </c>
      <c r="I32" s="386">
        <v>99071</v>
      </c>
      <c r="J32" s="387" t="s">
        <v>1718</v>
      </c>
      <c r="K32" s="379"/>
      <c r="L32" s="379"/>
      <c r="M32" s="379"/>
      <c r="N32" s="379"/>
      <c r="O32" s="379"/>
      <c r="P32" s="379"/>
      <c r="Q32" s="379"/>
      <c r="R32" s="379"/>
      <c r="S32" s="380"/>
    </row>
    <row r="33" spans="1:19" s="45" customFormat="1" x14ac:dyDescent="0.2">
      <c r="A33" s="50">
        <v>325</v>
      </c>
      <c r="B33" s="50">
        <v>13</v>
      </c>
      <c r="I33" s="386">
        <v>99133</v>
      </c>
      <c r="J33" s="387" t="s">
        <v>1718</v>
      </c>
      <c r="K33" s="379"/>
      <c r="L33" s="379"/>
      <c r="M33" s="379"/>
      <c r="N33" s="379"/>
      <c r="O33" s="379"/>
      <c r="P33" s="379"/>
      <c r="Q33" s="379"/>
      <c r="R33" s="379"/>
      <c r="S33" s="380"/>
    </row>
    <row r="34" spans="1:19" s="45" customFormat="1" x14ac:dyDescent="0.2">
      <c r="A34" s="50">
        <v>350</v>
      </c>
      <c r="B34" s="50">
        <v>14</v>
      </c>
      <c r="I34" s="388">
        <v>99503</v>
      </c>
      <c r="J34" s="389" t="s">
        <v>1719</v>
      </c>
      <c r="K34" s="385" t="s">
        <v>2334</v>
      </c>
      <c r="L34" s="385"/>
      <c r="M34" s="385"/>
      <c r="N34" s="385"/>
      <c r="O34" s="385"/>
      <c r="P34" s="385"/>
      <c r="Q34" s="385"/>
      <c r="R34" s="385"/>
      <c r="S34" s="380"/>
    </row>
    <row r="35" spans="1:19" s="45" customFormat="1" x14ac:dyDescent="0.2">
      <c r="A35" s="50">
        <v>375</v>
      </c>
      <c r="B35" s="50">
        <v>15</v>
      </c>
      <c r="I35" s="388">
        <v>99512</v>
      </c>
      <c r="J35" s="389" t="s">
        <v>1719</v>
      </c>
      <c r="K35" s="385" t="s">
        <v>2357</v>
      </c>
      <c r="L35" s="385"/>
      <c r="M35" s="385"/>
      <c r="N35" s="385"/>
      <c r="O35" s="385"/>
      <c r="P35" s="385"/>
      <c r="Q35" s="385"/>
      <c r="R35" s="385"/>
      <c r="S35" s="380"/>
    </row>
    <row r="36" spans="1:19" s="45" customFormat="1" x14ac:dyDescent="0.2">
      <c r="A36" s="50">
        <v>400</v>
      </c>
      <c r="B36" s="50">
        <v>16</v>
      </c>
      <c r="I36" s="388">
        <v>99513</v>
      </c>
      <c r="J36" s="389" t="s">
        <v>1719</v>
      </c>
      <c r="K36" s="382" t="s">
        <v>2356</v>
      </c>
      <c r="L36" s="382"/>
      <c r="M36" s="382"/>
      <c r="S36" s="380"/>
    </row>
    <row r="37" spans="1:19" s="45" customFormat="1" x14ac:dyDescent="0.2">
      <c r="A37" s="50">
        <v>425</v>
      </c>
      <c r="B37" s="50">
        <v>17</v>
      </c>
      <c r="I37" s="388"/>
      <c r="J37" s="378" t="s">
        <v>1720</v>
      </c>
      <c r="K37" s="382"/>
      <c r="L37" s="382"/>
      <c r="M37" s="382"/>
      <c r="N37" s="382"/>
      <c r="O37" s="382"/>
      <c r="P37" s="382"/>
      <c r="Q37" s="382"/>
      <c r="R37" s="382"/>
      <c r="S37" s="380"/>
    </row>
    <row r="38" spans="1:19" s="45" customFormat="1" x14ac:dyDescent="0.2">
      <c r="A38" s="50">
        <v>450</v>
      </c>
      <c r="B38" s="50">
        <v>18</v>
      </c>
      <c r="I38" s="386"/>
      <c r="J38" s="387" t="s">
        <v>1721</v>
      </c>
      <c r="K38" s="379"/>
      <c r="L38" s="379"/>
      <c r="M38" s="379"/>
      <c r="N38" s="379"/>
      <c r="O38" s="379"/>
      <c r="P38" s="379"/>
      <c r="Q38" s="379"/>
      <c r="R38" s="379"/>
      <c r="S38" s="380"/>
    </row>
    <row r="39" spans="1:19" s="45" customFormat="1" x14ac:dyDescent="0.2">
      <c r="A39" s="50">
        <v>475</v>
      </c>
      <c r="B39" s="50">
        <v>19</v>
      </c>
      <c r="I39" s="384"/>
      <c r="J39" s="378" t="s">
        <v>771</v>
      </c>
      <c r="K39" s="382" t="s">
        <v>1760</v>
      </c>
      <c r="L39" s="382"/>
      <c r="M39" s="382"/>
      <c r="N39" s="382"/>
      <c r="O39" s="382"/>
      <c r="P39" s="382"/>
      <c r="Q39" s="382"/>
      <c r="R39" s="382"/>
      <c r="S39" s="380"/>
    </row>
    <row r="40" spans="1:19" s="45" customFormat="1" x14ac:dyDescent="0.2">
      <c r="A40" s="50">
        <v>500</v>
      </c>
      <c r="B40" s="50">
        <v>20</v>
      </c>
      <c r="I40" s="386"/>
      <c r="J40" s="387" t="s">
        <v>1663</v>
      </c>
      <c r="K40" s="379"/>
      <c r="L40" s="379"/>
      <c r="M40" s="379"/>
      <c r="N40" s="379"/>
      <c r="O40" s="379"/>
      <c r="P40" s="379"/>
      <c r="Q40" s="379"/>
      <c r="R40" s="379"/>
      <c r="S40" s="380"/>
    </row>
    <row r="41" spans="1:19" s="45" customFormat="1" x14ac:dyDescent="0.2">
      <c r="A41" s="50">
        <v>525</v>
      </c>
      <c r="B41" s="50">
        <v>21</v>
      </c>
      <c r="I41" s="384"/>
      <c r="J41" s="378" t="s">
        <v>1691</v>
      </c>
      <c r="K41" s="382"/>
      <c r="L41" s="382"/>
      <c r="M41" s="382"/>
      <c r="N41" s="382"/>
      <c r="O41" s="382"/>
      <c r="P41" s="382"/>
      <c r="Q41" s="382"/>
      <c r="R41" s="382"/>
      <c r="S41" s="380"/>
    </row>
    <row r="42" spans="1:19" s="45" customFormat="1" x14ac:dyDescent="0.2">
      <c r="A42" s="50">
        <v>550</v>
      </c>
      <c r="B42" s="50">
        <v>22</v>
      </c>
      <c r="I42" s="386"/>
      <c r="J42" s="387" t="s">
        <v>1722</v>
      </c>
      <c r="K42" s="379"/>
      <c r="L42" s="379"/>
      <c r="M42" s="379"/>
      <c r="N42" s="379"/>
      <c r="O42" s="379"/>
      <c r="P42" s="379"/>
      <c r="Q42" s="379"/>
      <c r="R42" s="379"/>
      <c r="S42" s="380"/>
    </row>
    <row r="43" spans="1:19" s="45" customFormat="1" x14ac:dyDescent="0.2">
      <c r="A43" s="50">
        <v>575</v>
      </c>
      <c r="B43" s="50">
        <v>23</v>
      </c>
      <c r="I43" s="384"/>
      <c r="J43" s="378" t="s">
        <v>1723</v>
      </c>
      <c r="K43" s="382"/>
      <c r="L43" s="382"/>
      <c r="M43" s="382"/>
      <c r="N43" s="382"/>
      <c r="O43" s="382"/>
      <c r="P43" s="382"/>
      <c r="Q43" s="382"/>
      <c r="R43" s="382"/>
      <c r="S43" s="380"/>
    </row>
    <row r="44" spans="1:19" s="45" customFormat="1" x14ac:dyDescent="0.2">
      <c r="A44" s="50">
        <v>600</v>
      </c>
      <c r="B44" s="50">
        <v>24</v>
      </c>
      <c r="I44" s="386"/>
      <c r="J44" s="387" t="s">
        <v>1724</v>
      </c>
      <c r="K44" s="379"/>
      <c r="L44" s="379"/>
      <c r="M44" s="379"/>
      <c r="N44" s="379"/>
      <c r="O44" s="379"/>
      <c r="P44" s="379"/>
      <c r="Q44" s="379"/>
      <c r="R44" s="379"/>
      <c r="S44" s="380"/>
    </row>
    <row r="45" spans="1:19" s="45" customFormat="1" x14ac:dyDescent="0.2">
      <c r="A45" s="50">
        <v>625</v>
      </c>
      <c r="B45" s="50">
        <v>25</v>
      </c>
      <c r="D45" s="51"/>
      <c r="I45" s="384"/>
      <c r="J45" s="378" t="s">
        <v>1725</v>
      </c>
      <c r="K45" s="382"/>
      <c r="L45" s="382"/>
      <c r="M45" s="382"/>
      <c r="N45" s="382"/>
      <c r="O45" s="382"/>
      <c r="P45" s="382"/>
      <c r="Q45" s="382"/>
      <c r="R45" s="382"/>
      <c r="S45" s="380"/>
    </row>
    <row r="46" spans="1:19" s="45" customFormat="1" x14ac:dyDescent="0.2">
      <c r="A46" s="50">
        <v>650</v>
      </c>
      <c r="B46" s="50">
        <v>26</v>
      </c>
      <c r="I46" s="386"/>
      <c r="J46" s="387" t="s">
        <v>1726</v>
      </c>
      <c r="K46" s="379"/>
      <c r="L46" s="379"/>
      <c r="M46" s="379"/>
      <c r="N46" s="379"/>
      <c r="O46" s="379"/>
      <c r="P46" s="379"/>
      <c r="Q46" s="379"/>
      <c r="R46" s="379"/>
      <c r="S46" s="380"/>
    </row>
    <row r="47" spans="1:19" s="45" customFormat="1" x14ac:dyDescent="0.2">
      <c r="A47" s="50">
        <v>675</v>
      </c>
      <c r="B47" s="50">
        <v>27</v>
      </c>
      <c r="I47" s="384"/>
      <c r="J47" s="378" t="s">
        <v>1727</v>
      </c>
      <c r="K47" s="382"/>
      <c r="L47" s="382"/>
      <c r="M47" s="382"/>
      <c r="N47" s="382"/>
      <c r="O47" s="382"/>
      <c r="P47" s="382"/>
      <c r="Q47" s="382"/>
      <c r="R47" s="382"/>
      <c r="S47" s="380"/>
    </row>
    <row r="48" spans="1:19" s="45" customFormat="1" x14ac:dyDescent="0.2">
      <c r="A48" s="50">
        <v>700</v>
      </c>
      <c r="B48" s="50">
        <v>28</v>
      </c>
      <c r="I48" s="386"/>
      <c r="J48" s="387" t="s">
        <v>1728</v>
      </c>
      <c r="K48" s="379"/>
      <c r="L48" s="379"/>
      <c r="M48" s="379"/>
      <c r="N48" s="379"/>
      <c r="O48" s="379"/>
      <c r="P48" s="379"/>
      <c r="Q48" s="379"/>
      <c r="R48" s="379"/>
      <c r="S48" s="380"/>
    </row>
    <row r="49" spans="1:19" s="45" customFormat="1" x14ac:dyDescent="0.2">
      <c r="A49" s="50">
        <v>725</v>
      </c>
      <c r="B49" s="50">
        <v>29</v>
      </c>
      <c r="I49" s="384"/>
      <c r="J49" s="378" t="s">
        <v>1729</v>
      </c>
      <c r="K49" s="382"/>
      <c r="L49" s="382"/>
      <c r="M49" s="382"/>
      <c r="N49" s="382"/>
      <c r="O49" s="382"/>
      <c r="P49" s="382"/>
      <c r="Q49" s="382"/>
      <c r="R49" s="382"/>
      <c r="S49" s="380"/>
    </row>
    <row r="50" spans="1:19" s="45" customFormat="1" x14ac:dyDescent="0.2">
      <c r="A50" s="50">
        <v>750</v>
      </c>
      <c r="B50" s="50">
        <v>30</v>
      </c>
      <c r="I50" s="386"/>
      <c r="J50" s="387" t="s">
        <v>1730</v>
      </c>
      <c r="K50" s="379"/>
      <c r="L50" s="379"/>
      <c r="M50" s="379"/>
      <c r="N50" s="379"/>
      <c r="O50" s="379"/>
      <c r="P50" s="379"/>
      <c r="Q50" s="379"/>
      <c r="R50" s="379"/>
      <c r="S50" s="380"/>
    </row>
    <row r="51" spans="1:19" s="45" customFormat="1" x14ac:dyDescent="0.2">
      <c r="A51" s="50">
        <v>775</v>
      </c>
      <c r="B51" s="50">
        <v>31</v>
      </c>
      <c r="I51" s="384"/>
      <c r="J51" s="378" t="s">
        <v>1731</v>
      </c>
      <c r="K51" s="382"/>
      <c r="L51" s="382"/>
      <c r="M51" s="382"/>
      <c r="N51" s="382"/>
      <c r="O51" s="382"/>
      <c r="P51" s="382"/>
      <c r="Q51" s="382"/>
      <c r="R51" s="382"/>
      <c r="S51" s="380"/>
    </row>
    <row r="52" spans="1:19" s="45" customFormat="1" x14ac:dyDescent="0.2">
      <c r="A52" s="50">
        <v>800</v>
      </c>
      <c r="B52" s="50">
        <v>32</v>
      </c>
      <c r="I52" s="386">
        <v>99502</v>
      </c>
      <c r="J52" s="387" t="s">
        <v>1732</v>
      </c>
      <c r="K52" s="379" t="s">
        <v>1967</v>
      </c>
      <c r="L52" s="379"/>
      <c r="M52" s="379"/>
      <c r="N52" s="379"/>
      <c r="O52" s="379"/>
      <c r="P52" s="379"/>
      <c r="Q52" s="379"/>
      <c r="R52" s="379"/>
      <c r="S52" s="380"/>
    </row>
    <row r="53" spans="1:19" s="45" customFormat="1" x14ac:dyDescent="0.2">
      <c r="A53" s="50">
        <v>825</v>
      </c>
      <c r="B53" s="50">
        <v>33</v>
      </c>
      <c r="I53" s="386">
        <v>99516</v>
      </c>
      <c r="J53" s="387" t="s">
        <v>1732</v>
      </c>
      <c r="K53" s="379"/>
      <c r="L53" s="379"/>
      <c r="M53" s="379"/>
      <c r="N53" s="379"/>
      <c r="O53" s="379"/>
      <c r="P53" s="379"/>
      <c r="Q53" s="379"/>
      <c r="R53" s="379"/>
      <c r="S53" s="380"/>
    </row>
    <row r="54" spans="1:19" s="45" customFormat="1" x14ac:dyDescent="0.2">
      <c r="A54" s="50">
        <v>850</v>
      </c>
      <c r="B54" s="50">
        <v>34</v>
      </c>
      <c r="I54" s="475">
        <v>99517</v>
      </c>
      <c r="J54" s="387" t="s">
        <v>1732</v>
      </c>
      <c r="K54" s="379"/>
      <c r="L54" s="379"/>
      <c r="M54" s="379"/>
      <c r="N54" s="379"/>
      <c r="O54" s="379"/>
      <c r="P54" s="379"/>
      <c r="Q54" s="379"/>
      <c r="R54" s="379"/>
      <c r="S54" s="380"/>
    </row>
    <row r="55" spans="1:19" s="45" customFormat="1" x14ac:dyDescent="0.2">
      <c r="A55" s="50">
        <v>875</v>
      </c>
      <c r="B55" s="50">
        <v>35</v>
      </c>
      <c r="I55" s="384"/>
      <c r="J55" s="378" t="s">
        <v>1733</v>
      </c>
      <c r="K55" s="382" t="s">
        <v>1761</v>
      </c>
      <c r="L55" s="382"/>
      <c r="M55" s="382"/>
      <c r="N55" s="382"/>
      <c r="O55" s="382"/>
      <c r="P55" s="382"/>
      <c r="Q55" s="382"/>
      <c r="R55" s="382"/>
      <c r="S55" s="380"/>
    </row>
    <row r="56" spans="1:19" s="45" customFormat="1" x14ac:dyDescent="0.2">
      <c r="A56" s="50">
        <v>900</v>
      </c>
      <c r="B56" s="50">
        <v>36</v>
      </c>
      <c r="I56" s="471">
        <v>99201</v>
      </c>
      <c r="J56" s="387" t="s">
        <v>1734</v>
      </c>
      <c r="K56" s="379" t="s">
        <v>1762</v>
      </c>
      <c r="L56" s="379"/>
      <c r="M56" s="379"/>
      <c r="N56" s="379"/>
      <c r="O56" s="379"/>
      <c r="P56" s="379"/>
      <c r="Q56" s="379"/>
      <c r="R56" s="379"/>
      <c r="S56" s="380"/>
    </row>
    <row r="57" spans="1:19" s="45" customFormat="1" x14ac:dyDescent="0.2">
      <c r="A57" s="50">
        <v>925</v>
      </c>
      <c r="B57" s="50">
        <v>37</v>
      </c>
      <c r="I57" s="384"/>
      <c r="J57" s="378" t="s">
        <v>1735</v>
      </c>
      <c r="K57" s="382"/>
      <c r="L57" s="382"/>
      <c r="M57" s="382"/>
      <c r="N57" s="382"/>
      <c r="O57" s="382"/>
      <c r="P57" s="382"/>
      <c r="Q57" s="382"/>
      <c r="R57" s="382"/>
      <c r="S57" s="380"/>
    </row>
    <row r="58" spans="1:19" s="45" customFormat="1" x14ac:dyDescent="0.2">
      <c r="A58" s="50">
        <v>950</v>
      </c>
      <c r="B58" s="50">
        <v>38</v>
      </c>
      <c r="I58" s="386"/>
      <c r="J58" s="387" t="s">
        <v>1736</v>
      </c>
      <c r="K58" s="379"/>
      <c r="L58" s="379"/>
      <c r="M58" s="379"/>
      <c r="N58" s="379"/>
      <c r="O58" s="379"/>
      <c r="P58" s="379"/>
      <c r="Q58" s="379"/>
      <c r="R58" s="379"/>
      <c r="S58" s="380"/>
    </row>
    <row r="59" spans="1:19" s="45" customFormat="1" x14ac:dyDescent="0.2">
      <c r="A59" s="50">
        <v>975</v>
      </c>
      <c r="B59" s="50">
        <v>39</v>
      </c>
      <c r="I59" s="384"/>
      <c r="J59" s="378" t="s">
        <v>1737</v>
      </c>
      <c r="K59" s="382"/>
      <c r="L59" s="382"/>
      <c r="M59" s="382"/>
      <c r="N59" s="382"/>
      <c r="O59" s="382"/>
      <c r="P59" s="382"/>
      <c r="Q59" s="382"/>
      <c r="R59" s="382"/>
      <c r="S59" s="380"/>
    </row>
    <row r="60" spans="1:19" s="45" customFormat="1" x14ac:dyDescent="0.2">
      <c r="A60" s="50">
        <v>1000</v>
      </c>
      <c r="B60" s="50">
        <v>40</v>
      </c>
      <c r="I60" s="386"/>
      <c r="J60" s="387" t="s">
        <v>1738</v>
      </c>
      <c r="K60" s="379"/>
      <c r="L60" s="379"/>
      <c r="M60" s="379"/>
      <c r="N60" s="379"/>
      <c r="O60" s="379"/>
      <c r="P60" s="379"/>
      <c r="Q60" s="379"/>
      <c r="R60" s="379"/>
      <c r="S60" s="380"/>
    </row>
    <row r="61" spans="1:19" s="45" customFormat="1" x14ac:dyDescent="0.2">
      <c r="A61" s="50">
        <v>1025</v>
      </c>
      <c r="B61" s="50">
        <v>41</v>
      </c>
      <c r="I61" s="384"/>
      <c r="J61" s="378" t="s">
        <v>1739</v>
      </c>
      <c r="K61" s="382"/>
      <c r="L61" s="382"/>
      <c r="M61" s="382"/>
      <c r="N61" s="382"/>
      <c r="O61" s="382"/>
      <c r="P61" s="382"/>
      <c r="Q61" s="382"/>
      <c r="R61" s="382"/>
      <c r="S61" s="380"/>
    </row>
    <row r="62" spans="1:19" s="45" customFormat="1" x14ac:dyDescent="0.2">
      <c r="A62" s="50">
        <v>1050</v>
      </c>
      <c r="B62" s="50">
        <v>42</v>
      </c>
      <c r="I62" s="386"/>
      <c r="J62" s="387" t="s">
        <v>1740</v>
      </c>
      <c r="K62" s="379"/>
      <c r="L62" s="379"/>
      <c r="M62" s="379"/>
      <c r="N62" s="379"/>
      <c r="O62" s="379"/>
      <c r="P62" s="379"/>
      <c r="Q62" s="379"/>
      <c r="R62" s="379"/>
      <c r="S62" s="380"/>
    </row>
    <row r="63" spans="1:19" s="45" customFormat="1" x14ac:dyDescent="0.2">
      <c r="A63" s="50">
        <v>1075</v>
      </c>
      <c r="B63" s="50">
        <v>43</v>
      </c>
      <c r="I63" s="384"/>
      <c r="J63" s="378" t="s">
        <v>1741</v>
      </c>
      <c r="K63" s="382"/>
      <c r="L63" s="382"/>
      <c r="M63" s="382"/>
      <c r="N63" s="382"/>
      <c r="O63" s="382"/>
      <c r="P63" s="382"/>
      <c r="Q63" s="382"/>
      <c r="R63" s="382"/>
      <c r="S63" s="380"/>
    </row>
    <row r="64" spans="1:19" s="45" customFormat="1" x14ac:dyDescent="0.2">
      <c r="A64" s="50">
        <v>1100</v>
      </c>
      <c r="B64" s="50">
        <v>44</v>
      </c>
      <c r="I64" s="386"/>
      <c r="J64" s="387" t="s">
        <v>1742</v>
      </c>
      <c r="K64" s="379"/>
      <c r="L64" s="379"/>
      <c r="M64" s="379"/>
      <c r="N64" s="379"/>
      <c r="O64" s="379"/>
      <c r="P64" s="379"/>
      <c r="Q64" s="379"/>
      <c r="R64" s="379"/>
      <c r="S64" s="380"/>
    </row>
    <row r="65" spans="1:19" s="45" customFormat="1" x14ac:dyDescent="0.2">
      <c r="A65" s="50">
        <v>1125</v>
      </c>
      <c r="B65" s="50">
        <v>45</v>
      </c>
      <c r="I65" s="384"/>
      <c r="J65" s="378" t="s">
        <v>1743</v>
      </c>
      <c r="K65" s="382"/>
      <c r="L65" s="382"/>
      <c r="M65" s="382"/>
      <c r="N65" s="382"/>
      <c r="O65" s="382"/>
      <c r="P65" s="382"/>
      <c r="Q65" s="382"/>
      <c r="R65" s="382"/>
      <c r="S65" s="380"/>
    </row>
    <row r="66" spans="1:19" s="45" customFormat="1" x14ac:dyDescent="0.2">
      <c r="A66" s="50">
        <v>1150</v>
      </c>
      <c r="B66" s="50">
        <v>46</v>
      </c>
      <c r="I66" s="386"/>
      <c r="J66" s="387" t="s">
        <v>1744</v>
      </c>
      <c r="K66" s="379"/>
      <c r="L66" s="379"/>
      <c r="M66" s="379"/>
      <c r="N66" s="379"/>
      <c r="O66" s="379"/>
      <c r="P66" s="379"/>
      <c r="Q66" s="379"/>
      <c r="R66" s="379"/>
      <c r="S66" s="380"/>
    </row>
    <row r="67" spans="1:19" s="45" customFormat="1" x14ac:dyDescent="0.2">
      <c r="A67" s="50">
        <v>1175</v>
      </c>
      <c r="B67" s="50">
        <v>47</v>
      </c>
      <c r="I67" s="384"/>
      <c r="J67" s="378" t="s">
        <v>1745</v>
      </c>
      <c r="K67" s="382"/>
      <c r="L67" s="382"/>
      <c r="M67" s="382"/>
      <c r="N67" s="382"/>
      <c r="O67" s="382"/>
      <c r="P67" s="382"/>
      <c r="Q67" s="382"/>
      <c r="R67" s="382"/>
      <c r="S67" s="380"/>
    </row>
    <row r="68" spans="1:19" s="45" customFormat="1" x14ac:dyDescent="0.2">
      <c r="A68" s="50">
        <v>1200</v>
      </c>
      <c r="B68" s="50">
        <v>48</v>
      </c>
      <c r="I68" s="386"/>
      <c r="J68" s="387" t="s">
        <v>1746</v>
      </c>
      <c r="K68" s="379"/>
      <c r="L68" s="379"/>
      <c r="M68" s="379"/>
      <c r="N68" s="379"/>
      <c r="O68" s="379"/>
      <c r="P68" s="379"/>
      <c r="Q68" s="379"/>
      <c r="R68" s="379"/>
      <c r="S68" s="380"/>
    </row>
    <row r="69" spans="1:19" s="45" customFormat="1" x14ac:dyDescent="0.2">
      <c r="A69" s="50">
        <v>1225</v>
      </c>
      <c r="B69" s="50">
        <v>49</v>
      </c>
      <c r="I69" s="384"/>
      <c r="J69" s="378" t="s">
        <v>1747</v>
      </c>
      <c r="K69" s="382"/>
      <c r="L69" s="382"/>
      <c r="M69" s="382"/>
      <c r="N69" s="382"/>
      <c r="O69" s="382"/>
      <c r="P69" s="382"/>
      <c r="Q69" s="382"/>
      <c r="R69" s="382"/>
      <c r="S69" s="380"/>
    </row>
    <row r="70" spans="1:19" s="45" customFormat="1" x14ac:dyDescent="0.2">
      <c r="A70" s="50">
        <v>1250</v>
      </c>
      <c r="B70" s="50">
        <v>50</v>
      </c>
      <c r="I70" s="386"/>
      <c r="J70" s="387" t="s">
        <v>1748</v>
      </c>
      <c r="K70" s="379"/>
      <c r="L70" s="379"/>
      <c r="M70" s="379"/>
      <c r="N70" s="379"/>
      <c r="O70" s="379"/>
      <c r="P70" s="379"/>
      <c r="Q70" s="379"/>
      <c r="R70" s="379"/>
      <c r="S70" s="380"/>
    </row>
    <row r="71" spans="1:19" s="45" customFormat="1" x14ac:dyDescent="0.2">
      <c r="A71" s="50">
        <v>1275</v>
      </c>
      <c r="B71" s="50">
        <v>51</v>
      </c>
      <c r="I71" s="384"/>
      <c r="J71" s="378" t="s">
        <v>1749</v>
      </c>
      <c r="K71" s="382"/>
      <c r="L71" s="382"/>
      <c r="M71" s="382"/>
      <c r="N71" s="382"/>
      <c r="O71" s="382"/>
      <c r="P71" s="382"/>
      <c r="Q71" s="382"/>
      <c r="R71" s="382"/>
      <c r="S71" s="380"/>
    </row>
    <row r="72" spans="1:19" s="45" customFormat="1" x14ac:dyDescent="0.2">
      <c r="A72" s="50">
        <v>1300</v>
      </c>
      <c r="B72" s="50">
        <v>52</v>
      </c>
      <c r="I72" s="386"/>
      <c r="J72" s="387" t="s">
        <v>1750</v>
      </c>
      <c r="K72" s="379"/>
      <c r="L72" s="379"/>
      <c r="M72" s="379"/>
      <c r="N72" s="379"/>
      <c r="O72" s="379"/>
      <c r="P72" s="379"/>
      <c r="Q72" s="379"/>
      <c r="R72" s="379"/>
      <c r="S72" s="380"/>
    </row>
    <row r="73" spans="1:19" s="45" customFormat="1" x14ac:dyDescent="0.2">
      <c r="A73" s="50">
        <v>1325</v>
      </c>
      <c r="B73" s="50">
        <v>53</v>
      </c>
      <c r="I73" s="390"/>
      <c r="J73" s="378" t="s">
        <v>1751</v>
      </c>
      <c r="K73" s="382"/>
      <c r="L73" s="382"/>
      <c r="M73" s="382"/>
      <c r="N73" s="382"/>
      <c r="O73" s="382"/>
      <c r="P73" s="382"/>
      <c r="Q73" s="382"/>
      <c r="R73" s="382"/>
      <c r="S73" s="380"/>
    </row>
    <row r="74" spans="1:19" s="45" customFormat="1" x14ac:dyDescent="0.2">
      <c r="A74" s="50">
        <v>1350</v>
      </c>
      <c r="B74" s="50">
        <v>54</v>
      </c>
      <c r="I74" s="391">
        <v>99526</v>
      </c>
      <c r="J74" s="387" t="s">
        <v>1752</v>
      </c>
      <c r="K74" s="379" t="s">
        <v>2331</v>
      </c>
      <c r="L74" s="379"/>
      <c r="M74" s="379"/>
      <c r="N74" s="379"/>
      <c r="O74" s="379"/>
      <c r="P74" s="379"/>
      <c r="Q74" s="379"/>
      <c r="R74" s="379"/>
      <c r="S74" s="380"/>
    </row>
    <row r="75" spans="1:19" s="45" customFormat="1" x14ac:dyDescent="0.2">
      <c r="A75" s="50">
        <v>1375</v>
      </c>
      <c r="B75" s="50">
        <v>55</v>
      </c>
      <c r="I75" s="390">
        <v>99528</v>
      </c>
      <c r="J75" s="378" t="s">
        <v>1753</v>
      </c>
      <c r="K75" s="382" t="s">
        <v>2332</v>
      </c>
      <c r="L75" s="382"/>
      <c r="M75" s="382"/>
      <c r="N75" s="382"/>
      <c r="O75" s="382"/>
      <c r="P75" s="382"/>
      <c r="Q75" s="382"/>
      <c r="R75" s="382"/>
      <c r="S75" s="380"/>
    </row>
    <row r="76" spans="1:19" s="45" customFormat="1" x14ac:dyDescent="0.2">
      <c r="A76" s="50">
        <v>1400</v>
      </c>
      <c r="B76" s="50">
        <v>56</v>
      </c>
      <c r="I76" s="391">
        <v>99507</v>
      </c>
      <c r="J76" s="387" t="s">
        <v>1754</v>
      </c>
      <c r="K76" s="379" t="s">
        <v>2333</v>
      </c>
      <c r="L76" s="379"/>
      <c r="M76" s="379"/>
      <c r="N76" s="379"/>
      <c r="O76" s="379"/>
      <c r="P76" s="379"/>
      <c r="Q76" s="379"/>
      <c r="R76" s="379"/>
      <c r="S76" s="380"/>
    </row>
    <row r="77" spans="1:19" s="45" customFormat="1" x14ac:dyDescent="0.2">
      <c r="A77" s="50">
        <v>1425</v>
      </c>
      <c r="B77" s="50">
        <v>57</v>
      </c>
      <c r="I77" s="390">
        <v>99508</v>
      </c>
      <c r="J77" s="378" t="s">
        <v>1755</v>
      </c>
      <c r="K77" s="382" t="s">
        <v>2358</v>
      </c>
      <c r="L77" s="382"/>
      <c r="M77" s="382"/>
      <c r="N77" s="382"/>
      <c r="O77" s="382"/>
      <c r="P77" s="382"/>
      <c r="Q77" s="382"/>
      <c r="R77" s="382"/>
      <c r="S77" s="380"/>
    </row>
    <row r="78" spans="1:19" s="45" customFormat="1" x14ac:dyDescent="0.2">
      <c r="A78" s="50">
        <v>1450</v>
      </c>
      <c r="B78" s="50">
        <v>58</v>
      </c>
      <c r="I78" s="391">
        <v>99521</v>
      </c>
      <c r="J78" s="387" t="s">
        <v>1756</v>
      </c>
      <c r="K78" s="379" t="s">
        <v>2359</v>
      </c>
      <c r="L78" s="379"/>
      <c r="M78" s="379"/>
      <c r="N78" s="379"/>
      <c r="O78" s="379"/>
      <c r="P78" s="379"/>
      <c r="Q78" s="379"/>
      <c r="R78" s="379"/>
      <c r="S78" s="380"/>
    </row>
    <row r="79" spans="1:19" s="45" customFormat="1" x14ac:dyDescent="0.2">
      <c r="A79" s="50">
        <v>1475</v>
      </c>
      <c r="B79" s="50">
        <v>59</v>
      </c>
      <c r="I79" s="391">
        <v>99522</v>
      </c>
      <c r="J79" s="387" t="s">
        <v>1756</v>
      </c>
      <c r="K79" s="379" t="s">
        <v>2360</v>
      </c>
      <c r="L79" s="379"/>
      <c r="M79" s="379"/>
      <c r="N79" s="379"/>
      <c r="O79" s="379"/>
      <c r="P79" s="379"/>
      <c r="Q79" s="379"/>
      <c r="R79" s="379"/>
      <c r="S79" s="380"/>
    </row>
    <row r="80" spans="1:19" s="45" customFormat="1" x14ac:dyDescent="0.2">
      <c r="A80" s="50">
        <v>1500</v>
      </c>
      <c r="B80" s="50">
        <v>60</v>
      </c>
      <c r="I80" s="384"/>
      <c r="J80" s="378" t="s">
        <v>1757</v>
      </c>
      <c r="K80" s="382"/>
      <c r="L80" s="382"/>
      <c r="M80" s="382"/>
      <c r="N80" s="382"/>
      <c r="O80" s="382"/>
      <c r="P80" s="382"/>
      <c r="Q80" s="382"/>
      <c r="R80" s="382"/>
      <c r="S80" s="380"/>
    </row>
    <row r="81" spans="1:19" s="45" customFormat="1" x14ac:dyDescent="0.2">
      <c r="A81" s="50">
        <v>1525</v>
      </c>
      <c r="B81" s="50">
        <v>61</v>
      </c>
      <c r="I81" s="392"/>
      <c r="J81" s="393" t="s">
        <v>1758</v>
      </c>
      <c r="K81" s="394"/>
      <c r="L81" s="394"/>
      <c r="M81" s="394"/>
      <c r="N81" s="394"/>
      <c r="O81" s="394"/>
      <c r="P81" s="394"/>
      <c r="Q81" s="394"/>
      <c r="R81" s="394"/>
      <c r="S81" s="501"/>
    </row>
    <row r="82" spans="1:19" s="45" customFormat="1" x14ac:dyDescent="0.2">
      <c r="A82" s="50">
        <v>1550</v>
      </c>
      <c r="B82" s="50">
        <v>62</v>
      </c>
      <c r="I82" s="49"/>
      <c r="J82" s="50"/>
    </row>
    <row r="83" spans="1:19" s="45" customFormat="1" x14ac:dyDescent="0.2">
      <c r="A83" s="50">
        <v>1575</v>
      </c>
      <c r="B83" s="50">
        <v>63</v>
      </c>
      <c r="I83" s="49"/>
      <c r="J83" s="327"/>
    </row>
    <row r="84" spans="1:19" s="45" customFormat="1" x14ac:dyDescent="0.2">
      <c r="A84" s="50">
        <v>1600</v>
      </c>
      <c r="B84" s="50">
        <v>64</v>
      </c>
      <c r="I84" s="49"/>
      <c r="J84" s="327"/>
    </row>
    <row r="85" spans="1:19" s="45" customFormat="1" x14ac:dyDescent="0.2">
      <c r="A85" s="50">
        <v>1625</v>
      </c>
      <c r="B85" s="50">
        <v>65</v>
      </c>
      <c r="I85" s="49"/>
      <c r="J85" s="327"/>
    </row>
    <row r="86" spans="1:19" s="45" customFormat="1" x14ac:dyDescent="0.2">
      <c r="A86" s="50">
        <v>1650</v>
      </c>
      <c r="B86" s="50">
        <v>66</v>
      </c>
      <c r="I86" s="49"/>
      <c r="J86" s="327"/>
    </row>
    <row r="87" spans="1:19" s="45" customFormat="1" x14ac:dyDescent="0.2">
      <c r="A87" s="50">
        <v>1675</v>
      </c>
      <c r="B87" s="50">
        <v>67</v>
      </c>
      <c r="I87" s="49"/>
      <c r="J87" s="327"/>
    </row>
    <row r="88" spans="1:19" s="45" customFormat="1" x14ac:dyDescent="0.2">
      <c r="A88" s="50">
        <v>1700</v>
      </c>
      <c r="B88" s="50">
        <v>68</v>
      </c>
      <c r="I88" s="49"/>
      <c r="J88" s="327"/>
    </row>
    <row r="89" spans="1:19" s="45" customFormat="1" x14ac:dyDescent="0.2">
      <c r="A89" s="50">
        <v>1725</v>
      </c>
      <c r="B89" s="50">
        <v>69</v>
      </c>
      <c r="I89" s="49"/>
      <c r="J89" s="327"/>
    </row>
    <row r="90" spans="1:19" s="45" customFormat="1" x14ac:dyDescent="0.2">
      <c r="A90" s="50">
        <v>1750</v>
      </c>
      <c r="B90" s="50">
        <v>70</v>
      </c>
      <c r="I90" s="49"/>
      <c r="J90" s="327"/>
    </row>
    <row r="91" spans="1:19" s="45" customFormat="1" x14ac:dyDescent="0.2">
      <c r="A91" s="50">
        <v>1775</v>
      </c>
      <c r="B91" s="50">
        <v>71</v>
      </c>
      <c r="I91" s="49"/>
      <c r="J91" s="327"/>
    </row>
    <row r="92" spans="1:19" s="45" customFormat="1" x14ac:dyDescent="0.2">
      <c r="A92" s="50">
        <v>1800</v>
      </c>
      <c r="B92" s="50">
        <v>72</v>
      </c>
      <c r="I92" s="49"/>
      <c r="J92" s="327"/>
    </row>
    <row r="93" spans="1:19" s="45" customFormat="1" x14ac:dyDescent="0.2">
      <c r="A93" s="50">
        <v>1825</v>
      </c>
      <c r="B93" s="50">
        <v>73</v>
      </c>
      <c r="I93" s="49"/>
      <c r="J93" s="327"/>
    </row>
    <row r="94" spans="1:19" s="45" customFormat="1" x14ac:dyDescent="0.2">
      <c r="A94" s="50">
        <v>1850</v>
      </c>
      <c r="B94" s="50">
        <v>74</v>
      </c>
      <c r="I94" s="49"/>
      <c r="J94" s="327"/>
    </row>
    <row r="95" spans="1:19" s="45" customFormat="1" x14ac:dyDescent="0.2">
      <c r="A95" s="50">
        <v>1875</v>
      </c>
      <c r="B95" s="50">
        <v>75</v>
      </c>
      <c r="I95" s="49"/>
      <c r="J95" s="327"/>
    </row>
    <row r="96" spans="1:19" s="45" customFormat="1" x14ac:dyDescent="0.2">
      <c r="A96" s="50">
        <v>1900</v>
      </c>
      <c r="B96" s="50">
        <v>76</v>
      </c>
      <c r="I96" s="49"/>
      <c r="J96" s="327"/>
    </row>
    <row r="97" spans="1:10" s="45" customFormat="1" x14ac:dyDescent="0.2">
      <c r="A97" s="50">
        <v>1925</v>
      </c>
      <c r="B97" s="50">
        <v>77</v>
      </c>
      <c r="I97" s="49"/>
      <c r="J97" s="327"/>
    </row>
    <row r="98" spans="1:10" s="45" customFormat="1" x14ac:dyDescent="0.2">
      <c r="A98" s="50">
        <v>1950</v>
      </c>
      <c r="B98" s="50">
        <v>78</v>
      </c>
      <c r="I98" s="49"/>
      <c r="J98" s="327"/>
    </row>
    <row r="99" spans="1:10" s="45" customFormat="1" x14ac:dyDescent="0.2">
      <c r="A99" s="50">
        <v>1975</v>
      </c>
      <c r="B99" s="50">
        <v>79</v>
      </c>
      <c r="I99" s="49"/>
      <c r="J99" s="327"/>
    </row>
    <row r="100" spans="1:10" s="45" customFormat="1" x14ac:dyDescent="0.2">
      <c r="A100" s="50">
        <v>2000</v>
      </c>
      <c r="B100" s="50">
        <v>80</v>
      </c>
      <c r="I100" s="49"/>
      <c r="J100" s="327"/>
    </row>
    <row r="101" spans="1:10" s="45" customFormat="1" x14ac:dyDescent="0.2">
      <c r="A101" s="50">
        <v>2025</v>
      </c>
      <c r="B101" s="50">
        <v>81</v>
      </c>
      <c r="I101" s="49"/>
      <c r="J101" s="327"/>
    </row>
    <row r="102" spans="1:10" s="45" customFormat="1" x14ac:dyDescent="0.2">
      <c r="A102" s="50">
        <v>2050</v>
      </c>
      <c r="B102" s="50">
        <v>82</v>
      </c>
      <c r="I102" s="49"/>
      <c r="J102" s="327"/>
    </row>
    <row r="103" spans="1:10" s="45" customFormat="1" x14ac:dyDescent="0.2">
      <c r="A103" s="50">
        <v>2075</v>
      </c>
      <c r="B103" s="50">
        <v>83</v>
      </c>
      <c r="I103" s="49"/>
      <c r="J103" s="327"/>
    </row>
    <row r="104" spans="1:10" s="45" customFormat="1" x14ac:dyDescent="0.2">
      <c r="A104" s="50">
        <v>2100</v>
      </c>
      <c r="B104" s="50">
        <v>84</v>
      </c>
      <c r="I104" s="49"/>
      <c r="J104" s="327"/>
    </row>
    <row r="105" spans="1:10" s="45" customFormat="1" x14ac:dyDescent="0.2">
      <c r="A105" s="50">
        <v>2125</v>
      </c>
      <c r="B105" s="50">
        <v>85</v>
      </c>
      <c r="I105" s="49"/>
      <c r="J105" s="327"/>
    </row>
    <row r="106" spans="1:10" s="45" customFormat="1" x14ac:dyDescent="0.2">
      <c r="A106" s="50">
        <v>2150</v>
      </c>
      <c r="B106" s="50">
        <v>86</v>
      </c>
      <c r="I106" s="49"/>
      <c r="J106" s="327"/>
    </row>
    <row r="107" spans="1:10" s="45" customFormat="1" x14ac:dyDescent="0.2">
      <c r="A107" s="50">
        <v>2175</v>
      </c>
      <c r="B107" s="50">
        <v>87</v>
      </c>
      <c r="I107" s="49"/>
      <c r="J107" s="327"/>
    </row>
    <row r="108" spans="1:10" s="45" customFormat="1" x14ac:dyDescent="0.2">
      <c r="A108" s="50">
        <v>2200</v>
      </c>
      <c r="B108" s="50">
        <v>88</v>
      </c>
      <c r="I108" s="49"/>
      <c r="J108" s="327"/>
    </row>
    <row r="109" spans="1:10" s="45" customFormat="1" x14ac:dyDescent="0.2">
      <c r="A109" s="50">
        <v>2225</v>
      </c>
      <c r="B109" s="50">
        <v>89</v>
      </c>
      <c r="I109" s="49"/>
      <c r="J109" s="327"/>
    </row>
    <row r="110" spans="1:10" s="45" customFormat="1" x14ac:dyDescent="0.2">
      <c r="A110" s="50">
        <v>2250</v>
      </c>
      <c r="B110" s="50">
        <v>90</v>
      </c>
      <c r="I110" s="49"/>
      <c r="J110" s="327"/>
    </row>
    <row r="111" spans="1:10" s="45" customFormat="1" x14ac:dyDescent="0.2">
      <c r="A111" s="50">
        <v>2275</v>
      </c>
      <c r="B111" s="50">
        <v>91</v>
      </c>
      <c r="I111" s="49"/>
      <c r="J111" s="327"/>
    </row>
    <row r="112" spans="1:10" s="45" customFormat="1" x14ac:dyDescent="0.2">
      <c r="A112" s="50">
        <v>2300</v>
      </c>
      <c r="B112" s="50">
        <v>92</v>
      </c>
      <c r="I112" s="49"/>
      <c r="J112" s="327"/>
    </row>
    <row r="113" spans="1:10" s="45" customFormat="1" x14ac:dyDescent="0.2">
      <c r="A113" s="50">
        <v>2325</v>
      </c>
      <c r="B113" s="50">
        <v>93</v>
      </c>
      <c r="I113" s="49"/>
      <c r="J113" s="327"/>
    </row>
    <row r="114" spans="1:10" s="45" customFormat="1" x14ac:dyDescent="0.2">
      <c r="A114" s="50">
        <v>2350</v>
      </c>
      <c r="B114" s="50">
        <v>94</v>
      </c>
      <c r="I114" s="49"/>
      <c r="J114" s="327"/>
    </row>
    <row r="115" spans="1:10" s="45" customFormat="1" x14ac:dyDescent="0.2">
      <c r="A115" s="50">
        <v>2375</v>
      </c>
      <c r="B115" s="50">
        <v>95</v>
      </c>
      <c r="I115" s="49"/>
      <c r="J115" s="327"/>
    </row>
    <row r="116" spans="1:10" s="45" customFormat="1" x14ac:dyDescent="0.2">
      <c r="A116" s="50">
        <v>2400</v>
      </c>
      <c r="B116" s="50">
        <v>96</v>
      </c>
      <c r="I116" s="49"/>
      <c r="J116" s="327"/>
    </row>
    <row r="117" spans="1:10" s="45" customFormat="1" x14ac:dyDescent="0.2">
      <c r="A117" s="50">
        <v>2425</v>
      </c>
      <c r="B117" s="50">
        <v>97</v>
      </c>
      <c r="I117" s="49"/>
      <c r="J117" s="327"/>
    </row>
    <row r="118" spans="1:10" s="45" customFormat="1" x14ac:dyDescent="0.2">
      <c r="A118" s="50">
        <v>2450</v>
      </c>
      <c r="B118" s="50">
        <v>98</v>
      </c>
      <c r="I118" s="49"/>
      <c r="J118" s="327"/>
    </row>
    <row r="119" spans="1:10" s="45" customFormat="1" x14ac:dyDescent="0.2">
      <c r="A119" s="50">
        <v>2475</v>
      </c>
      <c r="B119" s="50">
        <v>99</v>
      </c>
      <c r="I119" s="49"/>
      <c r="J119" s="327"/>
    </row>
    <row r="120" spans="1:10" s="45" customFormat="1" x14ac:dyDescent="0.2">
      <c r="A120" s="50">
        <v>2500</v>
      </c>
      <c r="B120" s="50">
        <v>100</v>
      </c>
      <c r="I120" s="49"/>
      <c r="J120" s="327"/>
    </row>
    <row r="121" spans="1:10" s="45" customFormat="1" x14ac:dyDescent="0.2">
      <c r="A121" s="50">
        <v>2525</v>
      </c>
      <c r="B121" s="50">
        <v>101</v>
      </c>
      <c r="I121" s="49"/>
      <c r="J121" s="327"/>
    </row>
    <row r="122" spans="1:10" s="45" customFormat="1" x14ac:dyDescent="0.2">
      <c r="A122" s="50">
        <v>2550</v>
      </c>
      <c r="B122" s="50">
        <v>102</v>
      </c>
      <c r="I122" s="49"/>
      <c r="J122" s="327"/>
    </row>
    <row r="123" spans="1:10" s="45" customFormat="1" x14ac:dyDescent="0.2">
      <c r="A123" s="50">
        <v>2575</v>
      </c>
      <c r="B123" s="50">
        <v>103</v>
      </c>
      <c r="I123" s="49"/>
      <c r="J123" s="327"/>
    </row>
    <row r="124" spans="1:10" s="45" customFormat="1" x14ac:dyDescent="0.2">
      <c r="A124" s="50">
        <v>2600</v>
      </c>
      <c r="B124" s="50">
        <v>104</v>
      </c>
      <c r="I124" s="49"/>
      <c r="J124" s="327"/>
    </row>
    <row r="125" spans="1:10" s="45" customFormat="1" x14ac:dyDescent="0.2">
      <c r="A125" s="50">
        <v>2625</v>
      </c>
      <c r="B125" s="50">
        <v>105</v>
      </c>
      <c r="I125" s="49"/>
      <c r="J125" s="327"/>
    </row>
    <row r="126" spans="1:10" s="45" customFormat="1" x14ac:dyDescent="0.2">
      <c r="A126" s="50">
        <v>2650</v>
      </c>
      <c r="B126" s="50">
        <v>106</v>
      </c>
      <c r="I126" s="49"/>
      <c r="J126" s="327"/>
    </row>
    <row r="127" spans="1:10" s="45" customFormat="1" x14ac:dyDescent="0.2">
      <c r="A127" s="50">
        <v>2675</v>
      </c>
      <c r="B127" s="50">
        <v>107</v>
      </c>
      <c r="I127" s="49"/>
      <c r="J127" s="327"/>
    </row>
    <row r="128" spans="1:10" s="45" customFormat="1" x14ac:dyDescent="0.2">
      <c r="A128" s="50">
        <v>2700</v>
      </c>
      <c r="B128" s="50">
        <v>108</v>
      </c>
      <c r="I128" s="49"/>
      <c r="J128" s="327"/>
    </row>
    <row r="129" spans="1:10" s="45" customFormat="1" x14ac:dyDescent="0.2">
      <c r="A129" s="50">
        <v>2725</v>
      </c>
      <c r="B129" s="50">
        <v>109</v>
      </c>
      <c r="I129" s="49"/>
      <c r="J129" s="327"/>
    </row>
    <row r="130" spans="1:10" s="45" customFormat="1" x14ac:dyDescent="0.2">
      <c r="A130" s="50">
        <v>2750</v>
      </c>
      <c r="B130" s="50">
        <v>110</v>
      </c>
      <c r="I130" s="49"/>
      <c r="J130" s="327"/>
    </row>
    <row r="131" spans="1:10" s="45" customFormat="1" x14ac:dyDescent="0.2">
      <c r="A131" s="50">
        <v>2775</v>
      </c>
      <c r="B131" s="50">
        <v>111</v>
      </c>
      <c r="I131" s="49"/>
      <c r="J131" s="327"/>
    </row>
    <row r="132" spans="1:10" s="45" customFormat="1" x14ac:dyDescent="0.2">
      <c r="A132" s="50">
        <v>2800</v>
      </c>
      <c r="B132" s="50">
        <v>112</v>
      </c>
      <c r="I132" s="49"/>
      <c r="J132" s="327"/>
    </row>
    <row r="133" spans="1:10" s="45" customFormat="1" x14ac:dyDescent="0.2">
      <c r="A133" s="50">
        <v>2825</v>
      </c>
      <c r="B133" s="50">
        <v>113</v>
      </c>
      <c r="I133" s="49"/>
      <c r="J133" s="327"/>
    </row>
    <row r="134" spans="1:10" s="45" customFormat="1" x14ac:dyDescent="0.2">
      <c r="A134" s="50">
        <v>2850</v>
      </c>
      <c r="B134" s="50">
        <v>114</v>
      </c>
      <c r="I134" s="49"/>
      <c r="J134" s="327"/>
    </row>
    <row r="135" spans="1:10" s="45" customFormat="1" x14ac:dyDescent="0.2">
      <c r="A135" s="50">
        <v>2875</v>
      </c>
      <c r="B135" s="50">
        <v>115</v>
      </c>
      <c r="I135" s="49"/>
      <c r="J135" s="327"/>
    </row>
    <row r="136" spans="1:10" s="45" customFormat="1" x14ac:dyDescent="0.2">
      <c r="A136" s="50">
        <v>2900</v>
      </c>
      <c r="B136" s="50">
        <v>116</v>
      </c>
      <c r="I136" s="49"/>
      <c r="J136" s="327"/>
    </row>
    <row r="137" spans="1:10" s="45" customFormat="1" x14ac:dyDescent="0.2">
      <c r="A137" s="50">
        <v>2925</v>
      </c>
      <c r="B137" s="50">
        <v>117</v>
      </c>
      <c r="I137" s="49"/>
      <c r="J137" s="327"/>
    </row>
    <row r="138" spans="1:10" s="45" customFormat="1" x14ac:dyDescent="0.2">
      <c r="A138" s="50">
        <v>2950</v>
      </c>
      <c r="B138" s="50">
        <v>118</v>
      </c>
      <c r="I138" s="49"/>
      <c r="J138" s="327"/>
    </row>
    <row r="139" spans="1:10" s="45" customFormat="1" x14ac:dyDescent="0.2">
      <c r="A139" s="50">
        <v>2975</v>
      </c>
      <c r="B139" s="50">
        <v>119</v>
      </c>
      <c r="I139" s="49"/>
      <c r="J139" s="327"/>
    </row>
    <row r="140" spans="1:10" s="45" customFormat="1" x14ac:dyDescent="0.2">
      <c r="A140" s="50">
        <v>3000</v>
      </c>
      <c r="B140" s="50">
        <v>120</v>
      </c>
      <c r="I140" s="49"/>
      <c r="J140" s="327"/>
    </row>
    <row r="141" spans="1:10" s="45" customFormat="1" x14ac:dyDescent="0.2">
      <c r="A141" s="50">
        <v>3025</v>
      </c>
      <c r="B141" s="50">
        <v>121</v>
      </c>
      <c r="I141" s="49"/>
      <c r="J141" s="327"/>
    </row>
    <row r="142" spans="1:10" s="45" customFormat="1" x14ac:dyDescent="0.2">
      <c r="A142" s="50">
        <v>3050</v>
      </c>
      <c r="B142" s="50">
        <v>122</v>
      </c>
      <c r="I142" s="49"/>
      <c r="J142" s="327"/>
    </row>
    <row r="143" spans="1:10" s="45" customFormat="1" x14ac:dyDescent="0.2">
      <c r="A143" s="50">
        <v>3075</v>
      </c>
      <c r="B143" s="50">
        <v>123</v>
      </c>
      <c r="I143" s="49"/>
      <c r="J143" s="327"/>
    </row>
    <row r="144" spans="1:10" s="45" customFormat="1" x14ac:dyDescent="0.2">
      <c r="A144" s="50">
        <v>3100</v>
      </c>
      <c r="B144" s="50">
        <v>124</v>
      </c>
      <c r="I144" s="49"/>
      <c r="J144" s="327"/>
    </row>
    <row r="145" spans="1:10" s="45" customFormat="1" x14ac:dyDescent="0.2">
      <c r="A145" s="50">
        <v>3125</v>
      </c>
      <c r="B145" s="50">
        <v>125</v>
      </c>
      <c r="I145" s="49"/>
      <c r="J145" s="327"/>
    </row>
    <row r="146" spans="1:10" s="45" customFormat="1" x14ac:dyDescent="0.2">
      <c r="A146" s="50">
        <v>3150</v>
      </c>
      <c r="B146" s="50">
        <v>126</v>
      </c>
      <c r="I146" s="49"/>
      <c r="J146" s="327"/>
    </row>
    <row r="147" spans="1:10" s="45" customFormat="1" x14ac:dyDescent="0.2">
      <c r="A147" s="50">
        <v>3175</v>
      </c>
      <c r="B147" s="50">
        <v>127</v>
      </c>
      <c r="I147" s="49"/>
      <c r="J147" s="327"/>
    </row>
    <row r="148" spans="1:10" s="45" customFormat="1" x14ac:dyDescent="0.2">
      <c r="A148" s="50">
        <v>3200</v>
      </c>
      <c r="B148" s="50">
        <v>128</v>
      </c>
      <c r="I148" s="49"/>
      <c r="J148" s="327"/>
    </row>
    <row r="149" spans="1:10" s="45" customFormat="1" x14ac:dyDescent="0.2">
      <c r="A149" s="50">
        <v>3225</v>
      </c>
      <c r="B149" s="50">
        <v>129</v>
      </c>
      <c r="I149" s="49"/>
      <c r="J149" s="327"/>
    </row>
    <row r="150" spans="1:10" s="45" customFormat="1" x14ac:dyDescent="0.2">
      <c r="A150" s="50">
        <v>3250</v>
      </c>
      <c r="B150" s="50">
        <v>130</v>
      </c>
      <c r="I150" s="49"/>
      <c r="J150" s="327"/>
    </row>
    <row r="151" spans="1:10" s="45" customFormat="1" x14ac:dyDescent="0.2">
      <c r="A151" s="50">
        <v>3275</v>
      </c>
      <c r="B151" s="50">
        <v>131</v>
      </c>
      <c r="I151" s="49"/>
      <c r="J151" s="327"/>
    </row>
    <row r="152" spans="1:10" s="45" customFormat="1" x14ac:dyDescent="0.2">
      <c r="A152" s="50">
        <v>3300</v>
      </c>
      <c r="B152" s="50">
        <v>132</v>
      </c>
      <c r="I152" s="49"/>
      <c r="J152" s="327"/>
    </row>
    <row r="153" spans="1:10" s="45" customFormat="1" x14ac:dyDescent="0.2">
      <c r="A153" s="50">
        <v>3325</v>
      </c>
      <c r="B153" s="50">
        <v>133</v>
      </c>
      <c r="I153" s="49"/>
      <c r="J153" s="327"/>
    </row>
    <row r="154" spans="1:10" s="45" customFormat="1" x14ac:dyDescent="0.2">
      <c r="A154" s="50">
        <v>3350</v>
      </c>
      <c r="B154" s="50">
        <v>134</v>
      </c>
      <c r="I154" s="49"/>
      <c r="J154" s="327"/>
    </row>
    <row r="155" spans="1:10" s="45" customFormat="1" x14ac:dyDescent="0.2">
      <c r="A155" s="50">
        <v>3375</v>
      </c>
      <c r="B155" s="50">
        <v>135</v>
      </c>
      <c r="I155" s="49"/>
      <c r="J155" s="327"/>
    </row>
    <row r="156" spans="1:10" s="45" customFormat="1" x14ac:dyDescent="0.2">
      <c r="A156" s="50">
        <v>3400</v>
      </c>
      <c r="B156" s="50">
        <v>136</v>
      </c>
      <c r="I156" s="49"/>
      <c r="J156" s="327"/>
    </row>
    <row r="157" spans="1:10" s="45" customFormat="1" x14ac:dyDescent="0.2">
      <c r="A157" s="50">
        <v>3425</v>
      </c>
      <c r="B157" s="50">
        <v>137</v>
      </c>
      <c r="I157" s="49"/>
      <c r="J157" s="327"/>
    </row>
    <row r="158" spans="1:10" s="45" customFormat="1" x14ac:dyDescent="0.2">
      <c r="A158" s="50">
        <v>3450</v>
      </c>
      <c r="B158" s="50">
        <v>138</v>
      </c>
      <c r="I158" s="49"/>
      <c r="J158" s="327"/>
    </row>
    <row r="159" spans="1:10" s="45" customFormat="1" x14ac:dyDescent="0.2">
      <c r="A159" s="50">
        <v>3475</v>
      </c>
      <c r="B159" s="50">
        <v>139</v>
      </c>
      <c r="I159" s="49"/>
      <c r="J159" s="327"/>
    </row>
    <row r="160" spans="1:10" s="45" customFormat="1" x14ac:dyDescent="0.2">
      <c r="A160" s="50">
        <v>3500</v>
      </c>
      <c r="B160" s="50">
        <v>140</v>
      </c>
      <c r="I160" s="49"/>
      <c r="J160" s="327"/>
    </row>
    <row r="161" spans="1:10" s="45" customFormat="1" x14ac:dyDescent="0.2">
      <c r="A161" s="50">
        <v>3525</v>
      </c>
      <c r="B161" s="50">
        <v>141</v>
      </c>
      <c r="I161" s="49"/>
      <c r="J161" s="327"/>
    </row>
    <row r="162" spans="1:10" s="45" customFormat="1" x14ac:dyDescent="0.2">
      <c r="A162" s="50">
        <v>3550</v>
      </c>
      <c r="B162" s="50">
        <v>142</v>
      </c>
      <c r="I162" s="49"/>
      <c r="J162" s="327"/>
    </row>
    <row r="163" spans="1:10" s="45" customFormat="1" x14ac:dyDescent="0.2">
      <c r="A163" s="50">
        <v>3575</v>
      </c>
      <c r="B163" s="50">
        <v>143</v>
      </c>
      <c r="I163" s="49"/>
      <c r="J163" s="327"/>
    </row>
    <row r="164" spans="1:10" s="45" customFormat="1" x14ac:dyDescent="0.2">
      <c r="A164" s="50">
        <v>3600</v>
      </c>
      <c r="B164" s="50">
        <v>144</v>
      </c>
      <c r="I164" s="49"/>
      <c r="J164" s="327"/>
    </row>
    <row r="165" spans="1:10" s="45" customFormat="1" x14ac:dyDescent="0.2">
      <c r="A165" s="50">
        <v>3625</v>
      </c>
      <c r="B165" s="50">
        <v>145</v>
      </c>
      <c r="I165" s="49"/>
      <c r="J165" s="327"/>
    </row>
    <row r="166" spans="1:10" s="45" customFormat="1" x14ac:dyDescent="0.2">
      <c r="A166" s="50">
        <v>3650</v>
      </c>
      <c r="B166" s="50">
        <v>146</v>
      </c>
      <c r="I166" s="49"/>
      <c r="J166" s="327"/>
    </row>
    <row r="167" spans="1:10" s="45" customFormat="1" x14ac:dyDescent="0.2">
      <c r="A167" s="50">
        <v>3675</v>
      </c>
      <c r="B167" s="50">
        <v>147</v>
      </c>
      <c r="I167" s="49"/>
      <c r="J167" s="327"/>
    </row>
    <row r="168" spans="1:10" s="45" customFormat="1" x14ac:dyDescent="0.2">
      <c r="A168" s="50">
        <v>3700</v>
      </c>
      <c r="B168" s="50">
        <v>148</v>
      </c>
      <c r="I168" s="49"/>
      <c r="J168" s="327"/>
    </row>
    <row r="169" spans="1:10" s="45" customFormat="1" x14ac:dyDescent="0.2">
      <c r="A169" s="50">
        <v>3725</v>
      </c>
      <c r="B169" s="50">
        <v>149</v>
      </c>
      <c r="I169" s="49"/>
      <c r="J169" s="327"/>
    </row>
    <row r="170" spans="1:10" s="45" customFormat="1" x14ac:dyDescent="0.2">
      <c r="A170" s="50">
        <v>3750</v>
      </c>
      <c r="B170" s="50">
        <v>150</v>
      </c>
      <c r="I170" s="49"/>
      <c r="J170" s="327"/>
    </row>
    <row r="171" spans="1:10" s="45" customFormat="1" x14ac:dyDescent="0.2">
      <c r="A171" s="50">
        <v>3775</v>
      </c>
      <c r="B171" s="50">
        <v>151</v>
      </c>
      <c r="I171" s="49"/>
      <c r="J171" s="327"/>
    </row>
    <row r="172" spans="1:10" s="45" customFormat="1" x14ac:dyDescent="0.2">
      <c r="A172" s="50">
        <v>3800</v>
      </c>
      <c r="B172" s="50">
        <v>152</v>
      </c>
      <c r="I172" s="49"/>
      <c r="J172" s="327"/>
    </row>
    <row r="173" spans="1:10" s="45" customFormat="1" x14ac:dyDescent="0.2">
      <c r="A173" s="50">
        <v>3825</v>
      </c>
      <c r="B173" s="50">
        <v>153</v>
      </c>
      <c r="I173" s="49"/>
      <c r="J173" s="327"/>
    </row>
    <row r="174" spans="1:10" s="45" customFormat="1" x14ac:dyDescent="0.2">
      <c r="A174" s="50">
        <v>3850</v>
      </c>
      <c r="B174" s="50">
        <v>154</v>
      </c>
      <c r="I174" s="49"/>
      <c r="J174" s="327"/>
    </row>
    <row r="175" spans="1:10" s="45" customFormat="1" x14ac:dyDescent="0.2">
      <c r="A175" s="50">
        <v>3875</v>
      </c>
      <c r="B175" s="50">
        <v>155</v>
      </c>
      <c r="I175" s="49"/>
      <c r="J175" s="327"/>
    </row>
    <row r="176" spans="1:10" s="45" customFormat="1" x14ac:dyDescent="0.2">
      <c r="A176" s="50">
        <v>3900</v>
      </c>
      <c r="B176" s="50">
        <v>156</v>
      </c>
      <c r="I176" s="49"/>
      <c r="J176" s="327"/>
    </row>
    <row r="177" spans="1:10" s="45" customFormat="1" x14ac:dyDescent="0.2">
      <c r="A177" s="50">
        <v>3925</v>
      </c>
      <c r="B177" s="50">
        <v>157</v>
      </c>
      <c r="I177" s="49"/>
      <c r="J177" s="327"/>
    </row>
    <row r="178" spans="1:10" s="45" customFormat="1" x14ac:dyDescent="0.2">
      <c r="A178" s="50">
        <v>3950</v>
      </c>
      <c r="B178" s="50">
        <v>158</v>
      </c>
      <c r="I178" s="49"/>
      <c r="J178" s="327"/>
    </row>
    <row r="179" spans="1:10" s="45" customFormat="1" x14ac:dyDescent="0.2">
      <c r="A179" s="50">
        <v>3975</v>
      </c>
      <c r="B179" s="50">
        <v>159</v>
      </c>
      <c r="I179" s="49"/>
      <c r="J179" s="327"/>
    </row>
    <row r="180" spans="1:10" s="45" customFormat="1" x14ac:dyDescent="0.2">
      <c r="A180" s="50">
        <v>4000</v>
      </c>
      <c r="B180" s="50">
        <v>160</v>
      </c>
      <c r="I180" s="49"/>
      <c r="J180" s="327"/>
    </row>
    <row r="181" spans="1:10" s="45" customFormat="1" x14ac:dyDescent="0.2">
      <c r="A181" s="50">
        <v>4025</v>
      </c>
      <c r="B181" s="50">
        <v>161</v>
      </c>
      <c r="I181" s="49"/>
      <c r="J181" s="327"/>
    </row>
    <row r="182" spans="1:10" s="45" customFormat="1" x14ac:dyDescent="0.2">
      <c r="A182" s="50">
        <v>4050</v>
      </c>
      <c r="B182" s="50">
        <v>162</v>
      </c>
      <c r="I182" s="49"/>
      <c r="J182" s="327"/>
    </row>
    <row r="183" spans="1:10" s="45" customFormat="1" x14ac:dyDescent="0.2">
      <c r="A183" s="50">
        <v>4075</v>
      </c>
      <c r="B183" s="50">
        <v>163</v>
      </c>
      <c r="I183" s="49"/>
      <c r="J183" s="327"/>
    </row>
    <row r="184" spans="1:10" s="45" customFormat="1" x14ac:dyDescent="0.2">
      <c r="A184" s="50">
        <v>4100</v>
      </c>
      <c r="B184" s="50">
        <v>164</v>
      </c>
      <c r="I184" s="49"/>
      <c r="J184" s="327"/>
    </row>
    <row r="185" spans="1:10" s="45" customFormat="1" x14ac:dyDescent="0.2">
      <c r="A185" s="50">
        <v>4125</v>
      </c>
      <c r="B185" s="50">
        <v>165</v>
      </c>
      <c r="I185" s="49"/>
      <c r="J185" s="327"/>
    </row>
    <row r="186" spans="1:10" s="45" customFormat="1" x14ac:dyDescent="0.2">
      <c r="A186" s="50">
        <v>4150</v>
      </c>
      <c r="B186" s="50">
        <v>166</v>
      </c>
      <c r="I186" s="49"/>
      <c r="J186" s="327"/>
    </row>
    <row r="187" spans="1:10" s="45" customFormat="1" x14ac:dyDescent="0.2">
      <c r="A187" s="50">
        <v>4175</v>
      </c>
      <c r="B187" s="50">
        <v>167</v>
      </c>
      <c r="I187" s="49"/>
      <c r="J187" s="327"/>
    </row>
    <row r="188" spans="1:10" s="45" customFormat="1" x14ac:dyDescent="0.2">
      <c r="A188" s="50">
        <v>4200</v>
      </c>
      <c r="B188" s="50">
        <v>168</v>
      </c>
      <c r="I188" s="49"/>
      <c r="J188" s="327"/>
    </row>
    <row r="189" spans="1:10" s="45" customFormat="1" x14ac:dyDescent="0.2">
      <c r="A189" s="50">
        <v>4225</v>
      </c>
      <c r="B189" s="50">
        <v>169</v>
      </c>
      <c r="I189" s="49"/>
      <c r="J189" s="327"/>
    </row>
    <row r="190" spans="1:10" s="45" customFormat="1" x14ac:dyDescent="0.2">
      <c r="A190" s="50">
        <v>4250</v>
      </c>
      <c r="B190" s="50">
        <v>170</v>
      </c>
      <c r="I190" s="49"/>
      <c r="J190" s="327"/>
    </row>
    <row r="191" spans="1:10" s="45" customFormat="1" x14ac:dyDescent="0.2">
      <c r="A191" s="50">
        <v>4275</v>
      </c>
      <c r="B191" s="50">
        <v>171</v>
      </c>
      <c r="I191" s="49"/>
      <c r="J191" s="327"/>
    </row>
    <row r="192" spans="1:10" s="45" customFormat="1" x14ac:dyDescent="0.2">
      <c r="A192" s="50">
        <v>4300</v>
      </c>
      <c r="B192" s="50">
        <v>172</v>
      </c>
      <c r="I192" s="49"/>
      <c r="J192" s="327"/>
    </row>
    <row r="193" spans="1:10" s="45" customFormat="1" x14ac:dyDescent="0.2">
      <c r="A193" s="50">
        <v>4325</v>
      </c>
      <c r="B193" s="50">
        <v>173</v>
      </c>
      <c r="I193" s="49"/>
      <c r="J193" s="327"/>
    </row>
    <row r="194" spans="1:10" s="45" customFormat="1" x14ac:dyDescent="0.2">
      <c r="A194" s="50">
        <v>4350</v>
      </c>
      <c r="B194" s="50">
        <v>174</v>
      </c>
      <c r="I194" s="49"/>
      <c r="J194" s="327"/>
    </row>
    <row r="195" spans="1:10" s="45" customFormat="1" x14ac:dyDescent="0.2">
      <c r="A195" s="50">
        <v>4375</v>
      </c>
      <c r="B195" s="50">
        <v>175</v>
      </c>
      <c r="I195" s="49"/>
      <c r="J195" s="327"/>
    </row>
    <row r="196" spans="1:10" s="45" customFormat="1" x14ac:dyDescent="0.2">
      <c r="A196" s="50">
        <v>4400</v>
      </c>
      <c r="B196" s="50">
        <v>176</v>
      </c>
      <c r="I196" s="49"/>
      <c r="J196" s="327"/>
    </row>
    <row r="197" spans="1:10" s="45" customFormat="1" x14ac:dyDescent="0.2">
      <c r="A197" s="50">
        <v>4425</v>
      </c>
      <c r="B197" s="50">
        <v>177</v>
      </c>
      <c r="I197" s="49"/>
      <c r="J197" s="327"/>
    </row>
    <row r="198" spans="1:10" s="45" customFormat="1" x14ac:dyDescent="0.2">
      <c r="A198" s="50">
        <v>4450</v>
      </c>
      <c r="B198" s="50">
        <v>178</v>
      </c>
      <c r="I198" s="49"/>
      <c r="J198" s="327"/>
    </row>
    <row r="199" spans="1:10" s="45" customFormat="1" x14ac:dyDescent="0.2">
      <c r="A199" s="50">
        <v>4475</v>
      </c>
      <c r="B199" s="50">
        <v>179</v>
      </c>
      <c r="I199" s="49"/>
      <c r="J199" s="327"/>
    </row>
    <row r="200" spans="1:10" s="45" customFormat="1" x14ac:dyDescent="0.2">
      <c r="A200" s="50">
        <v>4500</v>
      </c>
      <c r="B200" s="50">
        <v>180</v>
      </c>
      <c r="I200" s="49"/>
      <c r="J200" s="327"/>
    </row>
    <row r="201" spans="1:10" s="45" customFormat="1" x14ac:dyDescent="0.2">
      <c r="A201" s="50">
        <v>4525</v>
      </c>
      <c r="B201" s="50">
        <v>181</v>
      </c>
      <c r="I201" s="49"/>
      <c r="J201" s="327"/>
    </row>
    <row r="202" spans="1:10" s="45" customFormat="1" x14ac:dyDescent="0.2">
      <c r="A202" s="50">
        <v>4550</v>
      </c>
      <c r="B202" s="50">
        <v>182</v>
      </c>
      <c r="I202" s="49"/>
      <c r="J202" s="327"/>
    </row>
    <row r="203" spans="1:10" s="45" customFormat="1" x14ac:dyDescent="0.2">
      <c r="A203" s="50">
        <v>4575</v>
      </c>
      <c r="B203" s="50">
        <v>183</v>
      </c>
      <c r="I203" s="49"/>
      <c r="J203" s="327"/>
    </row>
    <row r="204" spans="1:10" s="45" customFormat="1" x14ac:dyDescent="0.2">
      <c r="A204" s="50">
        <v>4600</v>
      </c>
      <c r="B204" s="50">
        <v>184</v>
      </c>
      <c r="I204" s="49"/>
      <c r="J204" s="327"/>
    </row>
    <row r="205" spans="1:10" s="45" customFormat="1" x14ac:dyDescent="0.2">
      <c r="A205" s="50">
        <v>4625</v>
      </c>
      <c r="B205" s="50">
        <v>185</v>
      </c>
      <c r="I205" s="49"/>
      <c r="J205" s="327"/>
    </row>
    <row r="206" spans="1:10" s="45" customFormat="1" x14ac:dyDescent="0.2">
      <c r="A206" s="50">
        <v>4650</v>
      </c>
      <c r="B206" s="50">
        <v>186</v>
      </c>
      <c r="I206" s="49"/>
      <c r="J206" s="327"/>
    </row>
    <row r="207" spans="1:10" s="45" customFormat="1" x14ac:dyDescent="0.2">
      <c r="A207" s="50">
        <v>4675</v>
      </c>
      <c r="B207" s="50">
        <v>187</v>
      </c>
      <c r="I207" s="49"/>
      <c r="J207" s="327"/>
    </row>
    <row r="208" spans="1:10" s="45" customFormat="1" x14ac:dyDescent="0.2">
      <c r="A208" s="50">
        <v>4700</v>
      </c>
      <c r="B208" s="50">
        <v>188</v>
      </c>
      <c r="I208" s="49"/>
      <c r="J208" s="327"/>
    </row>
    <row r="209" spans="1:10" s="45" customFormat="1" x14ac:dyDescent="0.2">
      <c r="A209" s="50">
        <v>4725</v>
      </c>
      <c r="B209" s="50">
        <v>189</v>
      </c>
      <c r="I209" s="49"/>
      <c r="J209" s="327"/>
    </row>
    <row r="210" spans="1:10" s="45" customFormat="1" x14ac:dyDescent="0.2">
      <c r="A210" s="50">
        <v>4750</v>
      </c>
      <c r="B210" s="50">
        <v>190</v>
      </c>
      <c r="I210" s="49"/>
      <c r="J210" s="327"/>
    </row>
    <row r="211" spans="1:10" s="45" customFormat="1" x14ac:dyDescent="0.2">
      <c r="A211" s="50">
        <v>4775</v>
      </c>
      <c r="B211" s="50">
        <v>191</v>
      </c>
      <c r="I211" s="49"/>
      <c r="J211" s="327"/>
    </row>
    <row r="212" spans="1:10" s="45" customFormat="1" x14ac:dyDescent="0.2">
      <c r="A212" s="50">
        <v>4800</v>
      </c>
      <c r="B212" s="50">
        <v>192</v>
      </c>
      <c r="I212" s="49"/>
      <c r="J212" s="327"/>
    </row>
    <row r="213" spans="1:10" s="45" customFormat="1" x14ac:dyDescent="0.2">
      <c r="A213" s="50">
        <v>4825</v>
      </c>
      <c r="B213" s="50">
        <v>193</v>
      </c>
      <c r="I213" s="49"/>
      <c r="J213" s="327"/>
    </row>
    <row r="214" spans="1:10" s="45" customFormat="1" x14ac:dyDescent="0.2">
      <c r="A214" s="50">
        <v>4850</v>
      </c>
      <c r="B214" s="50">
        <v>194</v>
      </c>
      <c r="I214" s="49"/>
      <c r="J214" s="327"/>
    </row>
    <row r="215" spans="1:10" s="45" customFormat="1" x14ac:dyDescent="0.2">
      <c r="A215" s="50">
        <v>4875</v>
      </c>
      <c r="B215" s="50">
        <v>195</v>
      </c>
      <c r="I215" s="49"/>
      <c r="J215" s="327"/>
    </row>
    <row r="216" spans="1:10" s="45" customFormat="1" x14ac:dyDescent="0.2">
      <c r="A216" s="50">
        <v>4900</v>
      </c>
      <c r="B216" s="50">
        <v>196</v>
      </c>
      <c r="I216" s="49"/>
      <c r="J216" s="327"/>
    </row>
    <row r="217" spans="1:10" s="45" customFormat="1" x14ac:dyDescent="0.2">
      <c r="A217" s="50">
        <v>4925</v>
      </c>
      <c r="B217" s="50">
        <v>197</v>
      </c>
      <c r="I217" s="49"/>
      <c r="J217" s="327"/>
    </row>
    <row r="218" spans="1:10" s="45" customFormat="1" x14ac:dyDescent="0.2">
      <c r="A218" s="50">
        <v>4950</v>
      </c>
      <c r="B218" s="50">
        <v>198</v>
      </c>
      <c r="I218" s="49"/>
      <c r="J218" s="327"/>
    </row>
    <row r="219" spans="1:10" s="45" customFormat="1" x14ac:dyDescent="0.2">
      <c r="A219" s="50">
        <v>4975</v>
      </c>
      <c r="B219" s="50">
        <v>199</v>
      </c>
      <c r="I219" s="49"/>
      <c r="J219" s="327"/>
    </row>
    <row r="220" spans="1:10" s="45" customFormat="1" x14ac:dyDescent="0.2">
      <c r="A220" s="50">
        <v>5000</v>
      </c>
      <c r="B220" s="50">
        <v>200</v>
      </c>
      <c r="I220" s="49"/>
      <c r="J220" s="327"/>
    </row>
    <row r="221" spans="1:10" s="45" customFormat="1" x14ac:dyDescent="0.2">
      <c r="I221" s="49"/>
      <c r="J221" s="327"/>
    </row>
    <row r="222" spans="1:10" s="45" customFormat="1" x14ac:dyDescent="0.2">
      <c r="I222" s="49"/>
      <c r="J222" s="327"/>
    </row>
    <row r="223" spans="1:10" s="39" customFormat="1" x14ac:dyDescent="0.2">
      <c r="I223" s="323"/>
      <c r="J223" s="329"/>
    </row>
    <row r="224" spans="1:10" s="39" customFormat="1" x14ac:dyDescent="0.2">
      <c r="I224" s="323"/>
      <c r="J224" s="329"/>
    </row>
    <row r="225" spans="9:10" s="39" customFormat="1" x14ac:dyDescent="0.2">
      <c r="I225" s="323"/>
      <c r="J225" s="329"/>
    </row>
    <row r="226" spans="9:10" s="39" customFormat="1" x14ac:dyDescent="0.2">
      <c r="I226" s="323"/>
      <c r="J226" s="329"/>
    </row>
    <row r="227" spans="9:10" s="39" customFormat="1" x14ac:dyDescent="0.2">
      <c r="I227" s="323"/>
      <c r="J227" s="329"/>
    </row>
    <row r="228" spans="9:10" s="39" customFormat="1" x14ac:dyDescent="0.2">
      <c r="I228" s="323"/>
      <c r="J228" s="329"/>
    </row>
    <row r="229" spans="9:10" s="39" customFormat="1" x14ac:dyDescent="0.2">
      <c r="I229" s="323"/>
      <c r="J229" s="329"/>
    </row>
    <row r="230" spans="9:10" s="39" customFormat="1" x14ac:dyDescent="0.2">
      <c r="I230" s="323"/>
      <c r="J230" s="329"/>
    </row>
    <row r="231" spans="9:10" s="39" customFormat="1" x14ac:dyDescent="0.2">
      <c r="I231" s="323"/>
      <c r="J231" s="329"/>
    </row>
    <row r="232" spans="9:10" s="39" customFormat="1" x14ac:dyDescent="0.2">
      <c r="I232" s="323"/>
      <c r="J232" s="329"/>
    </row>
    <row r="233" spans="9:10" s="39" customFormat="1" x14ac:dyDescent="0.2">
      <c r="I233" s="323"/>
      <c r="J233" s="329"/>
    </row>
    <row r="234" spans="9:10" s="39" customFormat="1" x14ac:dyDescent="0.2">
      <c r="I234" s="323"/>
      <c r="J234" s="329"/>
    </row>
    <row r="235" spans="9:10" s="39" customFormat="1" x14ac:dyDescent="0.2">
      <c r="I235" s="323"/>
      <c r="J235" s="329"/>
    </row>
    <row r="236" spans="9:10" s="39" customFormat="1" x14ac:dyDescent="0.2">
      <c r="I236" s="323"/>
      <c r="J236" s="329"/>
    </row>
    <row r="237" spans="9:10" s="39" customFormat="1" x14ac:dyDescent="0.2">
      <c r="I237" s="323"/>
      <c r="J237" s="329"/>
    </row>
    <row r="238" spans="9:10" s="39" customFormat="1" x14ac:dyDescent="0.2">
      <c r="I238" s="323"/>
      <c r="J238" s="329"/>
    </row>
    <row r="239" spans="9:10" s="39" customFormat="1" x14ac:dyDescent="0.2">
      <c r="I239" s="323"/>
      <c r="J239" s="329"/>
    </row>
    <row r="240" spans="9:10" s="39" customFormat="1" x14ac:dyDescent="0.2">
      <c r="I240" s="323"/>
      <c r="J240" s="329"/>
    </row>
    <row r="241" spans="9:10" s="39" customFormat="1" x14ac:dyDescent="0.2">
      <c r="I241" s="323"/>
      <c r="J241" s="329"/>
    </row>
    <row r="242" spans="9:10" s="39" customFormat="1" x14ac:dyDescent="0.2">
      <c r="I242" s="323"/>
      <c r="J242" s="329"/>
    </row>
    <row r="243" spans="9:10" s="39" customFormat="1" x14ac:dyDescent="0.2">
      <c r="I243" s="323"/>
      <c r="J243" s="329"/>
    </row>
    <row r="244" spans="9:10" s="39" customFormat="1" x14ac:dyDescent="0.2">
      <c r="I244" s="323"/>
      <c r="J244" s="329"/>
    </row>
    <row r="245" spans="9:10" s="39" customFormat="1" x14ac:dyDescent="0.2">
      <c r="I245" s="323"/>
      <c r="J245" s="329"/>
    </row>
    <row r="246" spans="9:10" s="39" customFormat="1" x14ac:dyDescent="0.2">
      <c r="I246" s="323"/>
      <c r="J246" s="329"/>
    </row>
    <row r="247" spans="9:10" s="39" customFormat="1" x14ac:dyDescent="0.2">
      <c r="I247" s="323"/>
      <c r="J247" s="329"/>
    </row>
    <row r="248" spans="9:10" s="39" customFormat="1" x14ac:dyDescent="0.2">
      <c r="I248" s="323"/>
      <c r="J248" s="329"/>
    </row>
    <row r="249" spans="9:10" s="39" customFormat="1" x14ac:dyDescent="0.2">
      <c r="I249" s="323"/>
      <c r="J249" s="329"/>
    </row>
    <row r="250" spans="9:10" s="39" customFormat="1" x14ac:dyDescent="0.2">
      <c r="I250" s="323"/>
      <c r="J250" s="329"/>
    </row>
    <row r="251" spans="9:10" s="39" customFormat="1" x14ac:dyDescent="0.2">
      <c r="I251" s="323"/>
      <c r="J251" s="329"/>
    </row>
    <row r="252" spans="9:10" s="39" customFormat="1" x14ac:dyDescent="0.2">
      <c r="I252" s="323"/>
      <c r="J252" s="329"/>
    </row>
    <row r="253" spans="9:10" s="39" customFormat="1" x14ac:dyDescent="0.2">
      <c r="I253" s="323"/>
      <c r="J253" s="329"/>
    </row>
    <row r="254" spans="9:10" s="39" customFormat="1" x14ac:dyDescent="0.2">
      <c r="I254" s="323"/>
      <c r="J254" s="329"/>
    </row>
    <row r="255" spans="9:10" s="39" customFormat="1" x14ac:dyDescent="0.2">
      <c r="I255" s="323"/>
      <c r="J255" s="329"/>
    </row>
    <row r="256" spans="9:10" s="39" customFormat="1" x14ac:dyDescent="0.2">
      <c r="I256" s="323"/>
      <c r="J256" s="329"/>
    </row>
    <row r="257" spans="9:10" s="39" customFormat="1" x14ac:dyDescent="0.2">
      <c r="I257" s="323"/>
      <c r="J257" s="329"/>
    </row>
    <row r="258" spans="9:10" s="39" customFormat="1" x14ac:dyDescent="0.2">
      <c r="I258" s="323"/>
      <c r="J258" s="329"/>
    </row>
    <row r="259" spans="9:10" s="39" customFormat="1" x14ac:dyDescent="0.2">
      <c r="I259" s="323"/>
      <c r="J259" s="329"/>
    </row>
    <row r="260" spans="9:10" s="39" customFormat="1" x14ac:dyDescent="0.2">
      <c r="I260" s="323"/>
      <c r="J260" s="329"/>
    </row>
    <row r="261" spans="9:10" s="39" customFormat="1" x14ac:dyDescent="0.2">
      <c r="I261" s="323"/>
      <c r="J261" s="329"/>
    </row>
    <row r="262" spans="9:10" s="39" customFormat="1" x14ac:dyDescent="0.2">
      <c r="I262" s="323"/>
      <c r="J262" s="329"/>
    </row>
    <row r="263" spans="9:10" s="39" customFormat="1" x14ac:dyDescent="0.2">
      <c r="I263" s="323"/>
      <c r="J263" s="329"/>
    </row>
    <row r="264" spans="9:10" s="39" customFormat="1" x14ac:dyDescent="0.2">
      <c r="I264" s="323"/>
      <c r="J264" s="329"/>
    </row>
    <row r="265" spans="9:10" s="39" customFormat="1" x14ac:dyDescent="0.2">
      <c r="I265" s="323"/>
      <c r="J265" s="329"/>
    </row>
    <row r="266" spans="9:10" s="39" customFormat="1" x14ac:dyDescent="0.2">
      <c r="I266" s="323"/>
      <c r="J266" s="329"/>
    </row>
    <row r="267" spans="9:10" s="39" customFormat="1" x14ac:dyDescent="0.2">
      <c r="I267" s="323"/>
      <c r="J267" s="329"/>
    </row>
    <row r="268" spans="9:10" s="39" customFormat="1" x14ac:dyDescent="0.2">
      <c r="I268" s="323"/>
      <c r="J268" s="329"/>
    </row>
    <row r="269" spans="9:10" s="39" customFormat="1" x14ac:dyDescent="0.2">
      <c r="I269" s="323"/>
      <c r="J269" s="329"/>
    </row>
    <row r="270" spans="9:10" s="39" customFormat="1" x14ac:dyDescent="0.2">
      <c r="I270" s="323"/>
      <c r="J270" s="329"/>
    </row>
    <row r="271" spans="9:10" s="39" customFormat="1" x14ac:dyDescent="0.2">
      <c r="I271" s="323"/>
      <c r="J271" s="329"/>
    </row>
    <row r="272" spans="9:10" s="39" customFormat="1" x14ac:dyDescent="0.2">
      <c r="I272" s="323"/>
      <c r="J272" s="329"/>
    </row>
    <row r="273" spans="9:10" s="39" customFormat="1" x14ac:dyDescent="0.2">
      <c r="I273" s="323"/>
      <c r="J273" s="329"/>
    </row>
    <row r="274" spans="9:10" s="39" customFormat="1" x14ac:dyDescent="0.2">
      <c r="I274" s="323"/>
      <c r="J274" s="329"/>
    </row>
    <row r="275" spans="9:10" s="39" customFormat="1" x14ac:dyDescent="0.2">
      <c r="I275" s="323"/>
      <c r="J275" s="329"/>
    </row>
    <row r="276" spans="9:10" s="39" customFormat="1" x14ac:dyDescent="0.2">
      <c r="I276" s="323"/>
      <c r="J276" s="329"/>
    </row>
    <row r="277" spans="9:10" s="39" customFormat="1" x14ac:dyDescent="0.2">
      <c r="I277" s="323"/>
      <c r="J277" s="329"/>
    </row>
    <row r="278" spans="9:10" s="39" customFormat="1" x14ac:dyDescent="0.2">
      <c r="I278" s="323"/>
      <c r="J278" s="329"/>
    </row>
    <row r="279" spans="9:10" s="39" customFormat="1" x14ac:dyDescent="0.2">
      <c r="I279" s="323"/>
      <c r="J279" s="329"/>
    </row>
    <row r="280" spans="9:10" s="39" customFormat="1" x14ac:dyDescent="0.2">
      <c r="I280" s="323"/>
      <c r="J280" s="329"/>
    </row>
    <row r="281" spans="9:10" s="39" customFormat="1" x14ac:dyDescent="0.2">
      <c r="I281" s="323"/>
      <c r="J281" s="329"/>
    </row>
    <row r="282" spans="9:10" s="39" customFormat="1" x14ac:dyDescent="0.2">
      <c r="I282" s="323"/>
      <c r="J282" s="329"/>
    </row>
    <row r="283" spans="9:10" s="39" customFormat="1" x14ac:dyDescent="0.2">
      <c r="I283" s="323"/>
      <c r="J283" s="329"/>
    </row>
    <row r="284" spans="9:10" s="39" customFormat="1" x14ac:dyDescent="0.2">
      <c r="I284" s="323"/>
      <c r="J284" s="329"/>
    </row>
    <row r="285" spans="9:10" s="39" customFormat="1" x14ac:dyDescent="0.2">
      <c r="I285" s="323"/>
      <c r="J285" s="329"/>
    </row>
    <row r="286" spans="9:10" s="39" customFormat="1" x14ac:dyDescent="0.2">
      <c r="I286" s="323"/>
      <c r="J286" s="329"/>
    </row>
    <row r="287" spans="9:10" s="39" customFormat="1" x14ac:dyDescent="0.2">
      <c r="I287" s="323"/>
      <c r="J287" s="329"/>
    </row>
    <row r="288" spans="9:10" s="39" customFormat="1" x14ac:dyDescent="0.2">
      <c r="I288" s="323"/>
      <c r="J288" s="329"/>
    </row>
    <row r="289" spans="9:10" s="39" customFormat="1" x14ac:dyDescent="0.2">
      <c r="I289" s="323"/>
      <c r="J289" s="329"/>
    </row>
    <row r="290" spans="9:10" s="39" customFormat="1" x14ac:dyDescent="0.2">
      <c r="I290" s="323"/>
      <c r="J290" s="329"/>
    </row>
    <row r="291" spans="9:10" s="39" customFormat="1" x14ac:dyDescent="0.2">
      <c r="I291" s="323"/>
      <c r="J291" s="329"/>
    </row>
    <row r="292" spans="9:10" s="39" customFormat="1" x14ac:dyDescent="0.2">
      <c r="I292" s="323"/>
      <c r="J292" s="329"/>
    </row>
    <row r="293" spans="9:10" s="39" customFormat="1" x14ac:dyDescent="0.2">
      <c r="I293" s="323"/>
      <c r="J293" s="329"/>
    </row>
    <row r="294" spans="9:10" s="39" customFormat="1" x14ac:dyDescent="0.2">
      <c r="I294" s="323"/>
      <c r="J294" s="329"/>
    </row>
    <row r="295" spans="9:10" s="39" customFormat="1" x14ac:dyDescent="0.2">
      <c r="I295" s="323"/>
      <c r="J295" s="329"/>
    </row>
    <row r="296" spans="9:10" s="39" customFormat="1" x14ac:dyDescent="0.2">
      <c r="I296" s="323"/>
      <c r="J296" s="329"/>
    </row>
    <row r="297" spans="9:10" s="39" customFormat="1" x14ac:dyDescent="0.2">
      <c r="I297" s="323"/>
      <c r="J297" s="329"/>
    </row>
    <row r="298" spans="9:10" s="39" customFormat="1" x14ac:dyDescent="0.2">
      <c r="I298" s="323"/>
      <c r="J298" s="329"/>
    </row>
    <row r="299" spans="9:10" s="39" customFormat="1" x14ac:dyDescent="0.2">
      <c r="I299" s="323"/>
      <c r="J299" s="329"/>
    </row>
    <row r="300" spans="9:10" s="39" customFormat="1" x14ac:dyDescent="0.2">
      <c r="I300" s="323"/>
      <c r="J300" s="329"/>
    </row>
    <row r="301" spans="9:10" s="39" customFormat="1" x14ac:dyDescent="0.2">
      <c r="I301" s="323"/>
      <c r="J301" s="329"/>
    </row>
    <row r="302" spans="9:10" s="39" customFormat="1" x14ac:dyDescent="0.2">
      <c r="I302" s="323"/>
      <c r="J302" s="329"/>
    </row>
    <row r="303" spans="9:10" s="39" customFormat="1" x14ac:dyDescent="0.2">
      <c r="I303" s="323"/>
      <c r="J303" s="329"/>
    </row>
    <row r="304" spans="9:10" s="39" customFormat="1" x14ac:dyDescent="0.2">
      <c r="I304" s="323"/>
      <c r="J304" s="329"/>
    </row>
    <row r="305" spans="9:10" s="39" customFormat="1" x14ac:dyDescent="0.2">
      <c r="I305" s="323"/>
      <c r="J305" s="329"/>
    </row>
    <row r="306" spans="9:10" s="39" customFormat="1" x14ac:dyDescent="0.2">
      <c r="I306" s="323"/>
      <c r="J306" s="329"/>
    </row>
    <row r="307" spans="9:10" s="39" customFormat="1" x14ac:dyDescent="0.2">
      <c r="I307" s="323"/>
      <c r="J307" s="329"/>
    </row>
    <row r="308" spans="9:10" s="39" customFormat="1" x14ac:dyDescent="0.2">
      <c r="I308" s="323"/>
      <c r="J308" s="329"/>
    </row>
    <row r="309" spans="9:10" s="39" customFormat="1" x14ac:dyDescent="0.2">
      <c r="I309" s="323"/>
      <c r="J309" s="329"/>
    </row>
    <row r="310" spans="9:10" s="39" customFormat="1" x14ac:dyDescent="0.2">
      <c r="I310" s="323"/>
      <c r="J310" s="329"/>
    </row>
    <row r="311" spans="9:10" s="39" customFormat="1" x14ac:dyDescent="0.2">
      <c r="I311" s="323"/>
      <c r="J311" s="329"/>
    </row>
    <row r="312" spans="9:10" s="39" customFormat="1" x14ac:dyDescent="0.2">
      <c r="I312" s="323"/>
      <c r="J312" s="329"/>
    </row>
    <row r="313" spans="9:10" s="39" customFormat="1" x14ac:dyDescent="0.2">
      <c r="I313" s="323"/>
      <c r="J313" s="329"/>
    </row>
    <row r="314" spans="9:10" s="39" customFormat="1" x14ac:dyDescent="0.2">
      <c r="I314" s="323"/>
      <c r="J314" s="329"/>
    </row>
    <row r="315" spans="9:10" s="39" customFormat="1" x14ac:dyDescent="0.2">
      <c r="I315" s="323"/>
      <c r="J315" s="329"/>
    </row>
    <row r="316" spans="9:10" s="39" customFormat="1" x14ac:dyDescent="0.2">
      <c r="I316" s="323"/>
      <c r="J316" s="329"/>
    </row>
    <row r="317" spans="9:10" s="39" customFormat="1" x14ac:dyDescent="0.2">
      <c r="I317" s="323"/>
      <c r="J317" s="329"/>
    </row>
    <row r="318" spans="9:10" s="39" customFormat="1" x14ac:dyDescent="0.2">
      <c r="I318" s="323"/>
      <c r="J318" s="329"/>
    </row>
    <row r="319" spans="9:10" s="39" customFormat="1" x14ac:dyDescent="0.2">
      <c r="I319" s="323"/>
      <c r="J319" s="329"/>
    </row>
    <row r="320" spans="9:10" s="39" customFormat="1" x14ac:dyDescent="0.2">
      <c r="I320" s="323"/>
      <c r="J320" s="329"/>
    </row>
    <row r="321" spans="9:10" s="39" customFormat="1" x14ac:dyDescent="0.2">
      <c r="I321" s="323"/>
      <c r="J321" s="329"/>
    </row>
    <row r="322" spans="9:10" s="39" customFormat="1" x14ac:dyDescent="0.2">
      <c r="I322" s="323"/>
      <c r="J322" s="329"/>
    </row>
    <row r="323" spans="9:10" s="39" customFormat="1" x14ac:dyDescent="0.2">
      <c r="I323" s="323"/>
      <c r="J323" s="329"/>
    </row>
    <row r="324" spans="9:10" s="39" customFormat="1" x14ac:dyDescent="0.2">
      <c r="I324" s="323"/>
      <c r="J324" s="329"/>
    </row>
    <row r="325" spans="9:10" s="39" customFormat="1" x14ac:dyDescent="0.2">
      <c r="I325" s="323"/>
      <c r="J325" s="329"/>
    </row>
    <row r="326" spans="9:10" s="39" customFormat="1" x14ac:dyDescent="0.2">
      <c r="I326" s="323"/>
      <c r="J326" s="329"/>
    </row>
    <row r="327" spans="9:10" s="39" customFormat="1" x14ac:dyDescent="0.2">
      <c r="I327" s="323"/>
      <c r="J327" s="329"/>
    </row>
    <row r="328" spans="9:10" s="39" customFormat="1" x14ac:dyDescent="0.2">
      <c r="I328" s="323"/>
      <c r="J328" s="329"/>
    </row>
    <row r="329" spans="9:10" s="39" customFormat="1" x14ac:dyDescent="0.2">
      <c r="I329" s="323"/>
      <c r="J329" s="329"/>
    </row>
    <row r="330" spans="9:10" s="39" customFormat="1" x14ac:dyDescent="0.2">
      <c r="I330" s="323"/>
      <c r="J330" s="329"/>
    </row>
    <row r="331" spans="9:10" s="39" customFormat="1" x14ac:dyDescent="0.2">
      <c r="I331" s="323"/>
      <c r="J331" s="329"/>
    </row>
    <row r="332" spans="9:10" s="39" customFormat="1" x14ac:dyDescent="0.2">
      <c r="I332" s="323"/>
      <c r="J332" s="329"/>
    </row>
    <row r="333" spans="9:10" s="39" customFormat="1" x14ac:dyDescent="0.2">
      <c r="I333" s="323"/>
      <c r="J333" s="329"/>
    </row>
    <row r="334" spans="9:10" s="39" customFormat="1" x14ac:dyDescent="0.2">
      <c r="I334" s="323"/>
      <c r="J334" s="329"/>
    </row>
    <row r="335" spans="9:10" s="39" customFormat="1" x14ac:dyDescent="0.2">
      <c r="I335" s="323"/>
      <c r="J335" s="329"/>
    </row>
    <row r="336" spans="9:10" s="39" customFormat="1" x14ac:dyDescent="0.2">
      <c r="I336" s="323"/>
      <c r="J336" s="329"/>
    </row>
    <row r="337" spans="9:10" s="39" customFormat="1" x14ac:dyDescent="0.2">
      <c r="I337" s="323"/>
      <c r="J337" s="329"/>
    </row>
    <row r="338" spans="9:10" s="39" customFormat="1" x14ac:dyDescent="0.2">
      <c r="I338" s="323"/>
      <c r="J338" s="329"/>
    </row>
    <row r="339" spans="9:10" s="39" customFormat="1" x14ac:dyDescent="0.2">
      <c r="I339" s="323"/>
      <c r="J339" s="329"/>
    </row>
    <row r="340" spans="9:10" s="39" customFormat="1" x14ac:dyDescent="0.2">
      <c r="I340" s="323"/>
      <c r="J340" s="329"/>
    </row>
    <row r="341" spans="9:10" s="39" customFormat="1" x14ac:dyDescent="0.2">
      <c r="I341" s="323"/>
      <c r="J341" s="329"/>
    </row>
    <row r="342" spans="9:10" s="39" customFormat="1" x14ac:dyDescent="0.2">
      <c r="I342" s="323"/>
      <c r="J342" s="329"/>
    </row>
    <row r="343" spans="9:10" s="39" customFormat="1" x14ac:dyDescent="0.2">
      <c r="I343" s="323"/>
      <c r="J343" s="329"/>
    </row>
    <row r="344" spans="9:10" s="39" customFormat="1" x14ac:dyDescent="0.2">
      <c r="I344" s="323"/>
      <c r="J344" s="329"/>
    </row>
    <row r="345" spans="9:10" s="39" customFormat="1" x14ac:dyDescent="0.2">
      <c r="I345" s="323"/>
      <c r="J345" s="329"/>
    </row>
    <row r="346" spans="9:10" s="39" customFormat="1" x14ac:dyDescent="0.2">
      <c r="I346" s="323"/>
      <c r="J346" s="329"/>
    </row>
    <row r="347" spans="9:10" s="39" customFormat="1" x14ac:dyDescent="0.2">
      <c r="I347" s="323"/>
      <c r="J347" s="329"/>
    </row>
    <row r="348" spans="9:10" s="39" customFormat="1" x14ac:dyDescent="0.2">
      <c r="I348" s="323"/>
      <c r="J348" s="329"/>
    </row>
    <row r="349" spans="9:10" s="39" customFormat="1" x14ac:dyDescent="0.2">
      <c r="I349" s="323"/>
      <c r="J349" s="329"/>
    </row>
    <row r="350" spans="9:10" s="39" customFormat="1" x14ac:dyDescent="0.2">
      <c r="I350" s="323"/>
      <c r="J350" s="329"/>
    </row>
    <row r="351" spans="9:10" s="39" customFormat="1" x14ac:dyDescent="0.2">
      <c r="I351" s="323"/>
      <c r="J351" s="329"/>
    </row>
    <row r="352" spans="9:10" s="39" customFormat="1" x14ac:dyDescent="0.2">
      <c r="I352" s="323"/>
      <c r="J352" s="329"/>
    </row>
    <row r="353" spans="9:10" s="39" customFormat="1" x14ac:dyDescent="0.2">
      <c r="I353" s="323"/>
      <c r="J353" s="329"/>
    </row>
    <row r="354" spans="9:10" s="39" customFormat="1" x14ac:dyDescent="0.2">
      <c r="I354" s="323"/>
      <c r="J354" s="329"/>
    </row>
    <row r="355" spans="9:10" s="39" customFormat="1" x14ac:dyDescent="0.2">
      <c r="I355" s="323"/>
      <c r="J355" s="329"/>
    </row>
    <row r="356" spans="9:10" s="39" customFormat="1" x14ac:dyDescent="0.2">
      <c r="I356" s="323"/>
      <c r="J356" s="329"/>
    </row>
    <row r="357" spans="9:10" s="39" customFormat="1" x14ac:dyDescent="0.2">
      <c r="I357" s="323"/>
      <c r="J357" s="329"/>
    </row>
    <row r="358" spans="9:10" s="39" customFormat="1" x14ac:dyDescent="0.2">
      <c r="I358" s="323"/>
      <c r="J358" s="329"/>
    </row>
    <row r="359" spans="9:10" s="39" customFormat="1" x14ac:dyDescent="0.2">
      <c r="I359" s="323"/>
      <c r="J359" s="329"/>
    </row>
    <row r="360" spans="9:10" s="39" customFormat="1" x14ac:dyDescent="0.2">
      <c r="I360" s="323"/>
      <c r="J360" s="329"/>
    </row>
    <row r="361" spans="9:10" s="39" customFormat="1" x14ac:dyDescent="0.2">
      <c r="I361" s="323"/>
      <c r="J361" s="329"/>
    </row>
    <row r="362" spans="9:10" s="39" customFormat="1" x14ac:dyDescent="0.2">
      <c r="I362" s="323"/>
      <c r="J362" s="329"/>
    </row>
    <row r="363" spans="9:10" s="39" customFormat="1" x14ac:dyDescent="0.2">
      <c r="I363" s="323"/>
      <c r="J363" s="329"/>
    </row>
    <row r="364" spans="9:10" s="39" customFormat="1" x14ac:dyDescent="0.2">
      <c r="I364" s="323"/>
      <c r="J364" s="329"/>
    </row>
    <row r="365" spans="9:10" s="39" customFormat="1" x14ac:dyDescent="0.2">
      <c r="I365" s="323"/>
      <c r="J365" s="329"/>
    </row>
    <row r="366" spans="9:10" s="39" customFormat="1" x14ac:dyDescent="0.2">
      <c r="I366" s="323"/>
      <c r="J366" s="329"/>
    </row>
    <row r="367" spans="9:10" s="39" customFormat="1" x14ac:dyDescent="0.2">
      <c r="I367" s="323"/>
      <c r="J367" s="329"/>
    </row>
    <row r="368" spans="9:10" s="39" customFormat="1" x14ac:dyDescent="0.2">
      <c r="I368" s="323"/>
      <c r="J368" s="329"/>
    </row>
    <row r="369" spans="9:10" s="39" customFormat="1" x14ac:dyDescent="0.2">
      <c r="I369" s="323"/>
      <c r="J369" s="329"/>
    </row>
    <row r="370" spans="9:10" s="39" customFormat="1" x14ac:dyDescent="0.2">
      <c r="I370" s="323"/>
      <c r="J370" s="329"/>
    </row>
    <row r="371" spans="9:10" s="39" customFormat="1" x14ac:dyDescent="0.2">
      <c r="I371" s="323"/>
      <c r="J371" s="329"/>
    </row>
    <row r="372" spans="9:10" s="39" customFormat="1" x14ac:dyDescent="0.2">
      <c r="I372" s="323"/>
      <c r="J372" s="329"/>
    </row>
    <row r="373" spans="9:10" s="39" customFormat="1" x14ac:dyDescent="0.2">
      <c r="I373" s="323"/>
      <c r="J373" s="329"/>
    </row>
    <row r="374" spans="9:10" s="39" customFormat="1" x14ac:dyDescent="0.2">
      <c r="I374" s="323"/>
      <c r="J374" s="329"/>
    </row>
    <row r="375" spans="9:10" s="39" customFormat="1" x14ac:dyDescent="0.2">
      <c r="I375" s="323"/>
      <c r="J375" s="329"/>
    </row>
    <row r="376" spans="9:10" s="39" customFormat="1" x14ac:dyDescent="0.2">
      <c r="I376" s="323"/>
      <c r="J376" s="329"/>
    </row>
    <row r="377" spans="9:10" s="39" customFormat="1" x14ac:dyDescent="0.2">
      <c r="I377" s="323"/>
      <c r="J377" s="329"/>
    </row>
    <row r="378" spans="9:10" s="39" customFormat="1" x14ac:dyDescent="0.2">
      <c r="I378" s="323"/>
      <c r="J378" s="329"/>
    </row>
    <row r="379" spans="9:10" s="39" customFormat="1" x14ac:dyDescent="0.2">
      <c r="I379" s="323"/>
      <c r="J379" s="329"/>
    </row>
    <row r="380" spans="9:10" s="39" customFormat="1" x14ac:dyDescent="0.2">
      <c r="I380" s="323"/>
      <c r="J380" s="329"/>
    </row>
    <row r="381" spans="9:10" s="39" customFormat="1" x14ac:dyDescent="0.2">
      <c r="I381" s="323"/>
      <c r="J381" s="329"/>
    </row>
    <row r="382" spans="9:10" s="39" customFormat="1" x14ac:dyDescent="0.2">
      <c r="I382" s="323"/>
      <c r="J382" s="329"/>
    </row>
    <row r="383" spans="9:10" s="39" customFormat="1" x14ac:dyDescent="0.2">
      <c r="I383" s="323"/>
      <c r="J383" s="329"/>
    </row>
    <row r="384" spans="9:10" s="39" customFormat="1" x14ac:dyDescent="0.2">
      <c r="I384" s="323"/>
      <c r="J384" s="329"/>
    </row>
    <row r="385" spans="9:10" s="39" customFormat="1" x14ac:dyDescent="0.2">
      <c r="I385" s="323"/>
      <c r="J385" s="329"/>
    </row>
    <row r="386" spans="9:10" s="39" customFormat="1" x14ac:dyDescent="0.2">
      <c r="I386" s="323"/>
      <c r="J386" s="329"/>
    </row>
    <row r="387" spans="9:10" s="39" customFormat="1" x14ac:dyDescent="0.2">
      <c r="I387" s="323"/>
      <c r="J387" s="329"/>
    </row>
    <row r="388" spans="9:10" s="39" customFormat="1" x14ac:dyDescent="0.2">
      <c r="I388" s="323"/>
      <c r="J388" s="329"/>
    </row>
    <row r="389" spans="9:10" s="39" customFormat="1" x14ac:dyDescent="0.2">
      <c r="I389" s="323"/>
      <c r="J389" s="329"/>
    </row>
    <row r="390" spans="9:10" s="39" customFormat="1" x14ac:dyDescent="0.2">
      <c r="I390" s="323"/>
      <c r="J390" s="329"/>
    </row>
    <row r="391" spans="9:10" s="39" customFormat="1" x14ac:dyDescent="0.2">
      <c r="I391" s="323"/>
      <c r="J391" s="329"/>
    </row>
    <row r="392" spans="9:10" s="39" customFormat="1" x14ac:dyDescent="0.2">
      <c r="I392" s="323"/>
      <c r="J392" s="329"/>
    </row>
    <row r="393" spans="9:10" s="39" customFormat="1" x14ac:dyDescent="0.2">
      <c r="I393" s="323"/>
      <c r="J393" s="329"/>
    </row>
    <row r="394" spans="9:10" s="39" customFormat="1" x14ac:dyDescent="0.2">
      <c r="I394" s="323"/>
      <c r="J394" s="329"/>
    </row>
    <row r="395" spans="9:10" s="39" customFormat="1" x14ac:dyDescent="0.2">
      <c r="I395" s="323"/>
      <c r="J395" s="329"/>
    </row>
    <row r="396" spans="9:10" s="39" customFormat="1" x14ac:dyDescent="0.2">
      <c r="I396" s="323"/>
      <c r="J396" s="329"/>
    </row>
    <row r="397" spans="9:10" s="39" customFormat="1" x14ac:dyDescent="0.2">
      <c r="I397" s="323"/>
      <c r="J397" s="329"/>
    </row>
    <row r="398" spans="9:10" s="39" customFormat="1" x14ac:dyDescent="0.2">
      <c r="I398" s="323"/>
      <c r="J398" s="329"/>
    </row>
    <row r="399" spans="9:10" s="39" customFormat="1" x14ac:dyDescent="0.2">
      <c r="I399" s="323"/>
      <c r="J399" s="329"/>
    </row>
    <row r="400" spans="9:10" s="39" customFormat="1" x14ac:dyDescent="0.2">
      <c r="I400" s="323"/>
      <c r="J400" s="329"/>
    </row>
    <row r="401" spans="9:10" s="39" customFormat="1" x14ac:dyDescent="0.2">
      <c r="I401" s="323"/>
      <c r="J401" s="329"/>
    </row>
    <row r="402" spans="9:10" s="39" customFormat="1" x14ac:dyDescent="0.2">
      <c r="I402" s="323"/>
      <c r="J402" s="329"/>
    </row>
    <row r="403" spans="9:10" s="39" customFormat="1" x14ac:dyDescent="0.2">
      <c r="I403" s="323"/>
      <c r="J403" s="329"/>
    </row>
    <row r="404" spans="9:10" s="39" customFormat="1" x14ac:dyDescent="0.2">
      <c r="I404" s="323"/>
      <c r="J404" s="329"/>
    </row>
    <row r="405" spans="9:10" s="39" customFormat="1" x14ac:dyDescent="0.2">
      <c r="I405" s="323"/>
      <c r="J405" s="329"/>
    </row>
    <row r="406" spans="9:10" s="39" customFormat="1" x14ac:dyDescent="0.2">
      <c r="I406" s="323"/>
      <c r="J406" s="329"/>
    </row>
    <row r="407" spans="9:10" s="39" customFormat="1" x14ac:dyDescent="0.2">
      <c r="I407" s="323"/>
      <c r="J407" s="329"/>
    </row>
    <row r="408" spans="9:10" s="39" customFormat="1" x14ac:dyDescent="0.2">
      <c r="I408" s="323"/>
      <c r="J408" s="329"/>
    </row>
    <row r="409" spans="9:10" s="39" customFormat="1" x14ac:dyDescent="0.2">
      <c r="I409" s="323"/>
      <c r="J409" s="329"/>
    </row>
    <row r="410" spans="9:10" s="39" customFormat="1" x14ac:dyDescent="0.2">
      <c r="I410" s="323"/>
      <c r="J410" s="329"/>
    </row>
    <row r="411" spans="9:10" s="39" customFormat="1" x14ac:dyDescent="0.2">
      <c r="I411" s="323"/>
      <c r="J411" s="329"/>
    </row>
    <row r="412" spans="9:10" s="39" customFormat="1" x14ac:dyDescent="0.2">
      <c r="I412" s="323"/>
      <c r="J412" s="329"/>
    </row>
    <row r="413" spans="9:10" s="39" customFormat="1" x14ac:dyDescent="0.2">
      <c r="I413" s="323"/>
      <c r="J413" s="329"/>
    </row>
    <row r="414" spans="9:10" s="39" customFormat="1" x14ac:dyDescent="0.2">
      <c r="I414" s="323"/>
      <c r="J414" s="329"/>
    </row>
    <row r="415" spans="9:10" s="39" customFormat="1" x14ac:dyDescent="0.2">
      <c r="I415" s="323"/>
      <c r="J415" s="329"/>
    </row>
    <row r="416" spans="9:10" s="39" customFormat="1" x14ac:dyDescent="0.2">
      <c r="I416" s="323"/>
      <c r="J416" s="329"/>
    </row>
    <row r="417" spans="9:10" s="39" customFormat="1" x14ac:dyDescent="0.2">
      <c r="I417" s="323"/>
      <c r="J417" s="329"/>
    </row>
    <row r="418" spans="9:10" s="39" customFormat="1" x14ac:dyDescent="0.2">
      <c r="I418" s="323"/>
      <c r="J418" s="329"/>
    </row>
    <row r="419" spans="9:10" s="39" customFormat="1" x14ac:dyDescent="0.2">
      <c r="I419" s="323"/>
      <c r="J419" s="329"/>
    </row>
    <row r="420" spans="9:10" s="39" customFormat="1" x14ac:dyDescent="0.2">
      <c r="I420" s="323"/>
      <c r="J420" s="329"/>
    </row>
    <row r="421" spans="9:10" s="39" customFormat="1" x14ac:dyDescent="0.2">
      <c r="I421" s="323"/>
      <c r="J421" s="329"/>
    </row>
    <row r="422" spans="9:10" s="39" customFormat="1" x14ac:dyDescent="0.2">
      <c r="I422" s="323"/>
      <c r="J422" s="329"/>
    </row>
    <row r="423" spans="9:10" s="39" customFormat="1" x14ac:dyDescent="0.2">
      <c r="I423" s="323"/>
      <c r="J423" s="329"/>
    </row>
    <row r="424" spans="9:10" s="39" customFormat="1" x14ac:dyDescent="0.2">
      <c r="I424" s="323"/>
      <c r="J424" s="329"/>
    </row>
    <row r="425" spans="9:10" s="39" customFormat="1" x14ac:dyDescent="0.2">
      <c r="I425" s="323"/>
      <c r="J425" s="329"/>
    </row>
    <row r="426" spans="9:10" s="39" customFormat="1" x14ac:dyDescent="0.2">
      <c r="I426" s="323"/>
      <c r="J426" s="329"/>
    </row>
    <row r="427" spans="9:10" s="39" customFormat="1" x14ac:dyDescent="0.2">
      <c r="I427" s="323"/>
      <c r="J427" s="329"/>
    </row>
    <row r="428" spans="9:10" s="39" customFormat="1" x14ac:dyDescent="0.2">
      <c r="I428" s="323"/>
      <c r="J428" s="329"/>
    </row>
    <row r="429" spans="9:10" s="39" customFormat="1" x14ac:dyDescent="0.2">
      <c r="I429" s="323"/>
      <c r="J429" s="329"/>
    </row>
    <row r="430" spans="9:10" s="39" customFormat="1" x14ac:dyDescent="0.2">
      <c r="I430" s="323"/>
      <c r="J430" s="329"/>
    </row>
    <row r="431" spans="9:10" s="39" customFormat="1" x14ac:dyDescent="0.2">
      <c r="I431" s="323"/>
      <c r="J431" s="329"/>
    </row>
    <row r="432" spans="9:10" s="39" customFormat="1" x14ac:dyDescent="0.2">
      <c r="I432" s="323"/>
      <c r="J432" s="329"/>
    </row>
    <row r="433" spans="9:10" s="39" customFormat="1" x14ac:dyDescent="0.2">
      <c r="I433" s="323"/>
      <c r="J433" s="329"/>
    </row>
    <row r="434" spans="9:10" s="39" customFormat="1" x14ac:dyDescent="0.2">
      <c r="I434" s="323"/>
      <c r="J434" s="329"/>
    </row>
    <row r="435" spans="9:10" s="39" customFormat="1" x14ac:dyDescent="0.2">
      <c r="I435" s="323"/>
      <c r="J435" s="329"/>
    </row>
    <row r="436" spans="9:10" s="39" customFormat="1" x14ac:dyDescent="0.2">
      <c r="I436" s="323"/>
      <c r="J436" s="329"/>
    </row>
    <row r="437" spans="9:10" s="39" customFormat="1" x14ac:dyDescent="0.2">
      <c r="I437" s="323"/>
      <c r="J437" s="329"/>
    </row>
    <row r="438" spans="9:10" s="39" customFormat="1" x14ac:dyDescent="0.2">
      <c r="I438" s="323"/>
      <c r="J438" s="329"/>
    </row>
    <row r="439" spans="9:10" s="39" customFormat="1" x14ac:dyDescent="0.2">
      <c r="I439" s="323"/>
      <c r="J439" s="329"/>
    </row>
    <row r="440" spans="9:10" s="39" customFormat="1" x14ac:dyDescent="0.2">
      <c r="I440" s="323"/>
      <c r="J440" s="329"/>
    </row>
    <row r="441" spans="9:10" s="39" customFormat="1" x14ac:dyDescent="0.2">
      <c r="I441" s="323"/>
      <c r="J441" s="329"/>
    </row>
    <row r="442" spans="9:10" s="39" customFormat="1" x14ac:dyDescent="0.2">
      <c r="I442" s="323"/>
      <c r="J442" s="329"/>
    </row>
    <row r="443" spans="9:10" s="39" customFormat="1" x14ac:dyDescent="0.2">
      <c r="I443" s="323"/>
      <c r="J443" s="329"/>
    </row>
    <row r="444" spans="9:10" s="39" customFormat="1" x14ac:dyDescent="0.2">
      <c r="I444" s="323"/>
      <c r="J444" s="329"/>
    </row>
    <row r="445" spans="9:10" s="39" customFormat="1" x14ac:dyDescent="0.2">
      <c r="I445" s="323"/>
      <c r="J445" s="329"/>
    </row>
    <row r="446" spans="9:10" s="39" customFormat="1" x14ac:dyDescent="0.2">
      <c r="I446" s="323"/>
      <c r="J446" s="329"/>
    </row>
    <row r="447" spans="9:10" s="39" customFormat="1" x14ac:dyDescent="0.2">
      <c r="I447" s="323"/>
      <c r="J447" s="329"/>
    </row>
    <row r="448" spans="9:10" s="39" customFormat="1" x14ac:dyDescent="0.2">
      <c r="I448" s="323"/>
      <c r="J448" s="329"/>
    </row>
    <row r="449" spans="9:10" s="39" customFormat="1" x14ac:dyDescent="0.2">
      <c r="I449" s="323"/>
      <c r="J449" s="329"/>
    </row>
    <row r="450" spans="9:10" s="39" customFormat="1" x14ac:dyDescent="0.2">
      <c r="I450" s="323"/>
      <c r="J450" s="329"/>
    </row>
    <row r="451" spans="9:10" s="39" customFormat="1" x14ac:dyDescent="0.2">
      <c r="I451" s="323"/>
      <c r="J451" s="329"/>
    </row>
    <row r="452" spans="9:10" s="39" customFormat="1" x14ac:dyDescent="0.2">
      <c r="I452" s="323"/>
      <c r="J452" s="329"/>
    </row>
    <row r="453" spans="9:10" s="39" customFormat="1" x14ac:dyDescent="0.2">
      <c r="I453" s="323"/>
      <c r="J453" s="329"/>
    </row>
    <row r="454" spans="9:10" s="39" customFormat="1" x14ac:dyDescent="0.2">
      <c r="I454" s="323"/>
      <c r="J454" s="329"/>
    </row>
    <row r="455" spans="9:10" s="39" customFormat="1" x14ac:dyDescent="0.2">
      <c r="I455" s="323"/>
      <c r="J455" s="329"/>
    </row>
    <row r="456" spans="9:10" s="39" customFormat="1" x14ac:dyDescent="0.2">
      <c r="I456" s="323"/>
      <c r="J456" s="329"/>
    </row>
    <row r="457" spans="9:10" s="39" customFormat="1" x14ac:dyDescent="0.2">
      <c r="I457" s="323"/>
      <c r="J457" s="329"/>
    </row>
    <row r="458" spans="9:10" s="39" customFormat="1" x14ac:dyDescent="0.2">
      <c r="I458" s="323"/>
      <c r="J458" s="329"/>
    </row>
    <row r="459" spans="9:10" s="39" customFormat="1" x14ac:dyDescent="0.2">
      <c r="I459" s="323"/>
      <c r="J459" s="329"/>
    </row>
    <row r="460" spans="9:10" s="39" customFormat="1" x14ac:dyDescent="0.2">
      <c r="I460" s="323"/>
      <c r="J460" s="329"/>
    </row>
    <row r="461" spans="9:10" s="39" customFormat="1" x14ac:dyDescent="0.2">
      <c r="I461" s="323"/>
      <c r="J461" s="329"/>
    </row>
    <row r="462" spans="9:10" s="39" customFormat="1" x14ac:dyDescent="0.2">
      <c r="I462" s="323"/>
      <c r="J462" s="329"/>
    </row>
    <row r="463" spans="9:10" s="39" customFormat="1" x14ac:dyDescent="0.2">
      <c r="I463" s="323"/>
      <c r="J463" s="329"/>
    </row>
    <row r="464" spans="9:10" s="39" customFormat="1" x14ac:dyDescent="0.2">
      <c r="I464" s="323"/>
      <c r="J464" s="329"/>
    </row>
    <row r="465" spans="9:10" s="39" customFormat="1" x14ac:dyDescent="0.2">
      <c r="I465" s="323"/>
      <c r="J465" s="329"/>
    </row>
    <row r="466" spans="9:10" s="39" customFormat="1" x14ac:dyDescent="0.2">
      <c r="I466" s="323"/>
      <c r="J466" s="329"/>
    </row>
    <row r="467" spans="9:10" s="39" customFormat="1" x14ac:dyDescent="0.2">
      <c r="I467" s="323"/>
      <c r="J467" s="329"/>
    </row>
    <row r="468" spans="9:10" s="39" customFormat="1" x14ac:dyDescent="0.2">
      <c r="I468" s="323"/>
      <c r="J468" s="329"/>
    </row>
    <row r="469" spans="9:10" s="39" customFormat="1" x14ac:dyDescent="0.2">
      <c r="I469" s="323"/>
      <c r="J469" s="329"/>
    </row>
    <row r="470" spans="9:10" s="39" customFormat="1" x14ac:dyDescent="0.2">
      <c r="I470" s="323"/>
      <c r="J470" s="329"/>
    </row>
    <row r="471" spans="9:10" s="39" customFormat="1" x14ac:dyDescent="0.2">
      <c r="I471" s="323"/>
      <c r="J471" s="329"/>
    </row>
    <row r="472" spans="9:10" s="39" customFormat="1" x14ac:dyDescent="0.2">
      <c r="I472" s="323"/>
      <c r="J472" s="329"/>
    </row>
    <row r="473" spans="9:10" s="39" customFormat="1" x14ac:dyDescent="0.2">
      <c r="I473" s="323"/>
      <c r="J473" s="329"/>
    </row>
    <row r="474" spans="9:10" s="39" customFormat="1" x14ac:dyDescent="0.2">
      <c r="I474" s="323"/>
      <c r="J474" s="329"/>
    </row>
    <row r="475" spans="9:10" s="39" customFormat="1" x14ac:dyDescent="0.2">
      <c r="I475" s="323"/>
      <c r="J475" s="329"/>
    </row>
    <row r="476" spans="9:10" s="39" customFormat="1" x14ac:dyDescent="0.2">
      <c r="I476" s="323"/>
      <c r="J476" s="329"/>
    </row>
    <row r="477" spans="9:10" s="39" customFormat="1" x14ac:dyDescent="0.2">
      <c r="I477" s="323"/>
      <c r="J477" s="329"/>
    </row>
    <row r="478" spans="9:10" s="39" customFormat="1" x14ac:dyDescent="0.2">
      <c r="I478" s="323"/>
      <c r="J478" s="329"/>
    </row>
    <row r="479" spans="9:10" s="39" customFormat="1" x14ac:dyDescent="0.2">
      <c r="I479" s="323"/>
      <c r="J479" s="329"/>
    </row>
    <row r="480" spans="9:10" s="39" customFormat="1" x14ac:dyDescent="0.2">
      <c r="I480" s="323"/>
      <c r="J480" s="329"/>
    </row>
    <row r="481" spans="9:10" s="39" customFormat="1" x14ac:dyDescent="0.2">
      <c r="I481" s="323"/>
      <c r="J481" s="329"/>
    </row>
    <row r="482" spans="9:10" s="39" customFormat="1" x14ac:dyDescent="0.2">
      <c r="I482" s="323"/>
      <c r="J482" s="329"/>
    </row>
    <row r="483" spans="9:10" s="39" customFormat="1" x14ac:dyDescent="0.2">
      <c r="I483" s="323"/>
      <c r="J483" s="329"/>
    </row>
    <row r="484" spans="9:10" s="39" customFormat="1" x14ac:dyDescent="0.2">
      <c r="I484" s="323"/>
      <c r="J484" s="329"/>
    </row>
    <row r="485" spans="9:10" s="39" customFormat="1" x14ac:dyDescent="0.2">
      <c r="I485" s="323"/>
      <c r="J485" s="329"/>
    </row>
    <row r="486" spans="9:10" s="39" customFormat="1" x14ac:dyDescent="0.2">
      <c r="I486" s="323"/>
      <c r="J486" s="329"/>
    </row>
    <row r="487" spans="9:10" s="39" customFormat="1" x14ac:dyDescent="0.2">
      <c r="I487" s="323"/>
      <c r="J487" s="329"/>
    </row>
    <row r="488" spans="9:10" s="39" customFormat="1" x14ac:dyDescent="0.2">
      <c r="I488" s="323"/>
      <c r="J488" s="329"/>
    </row>
    <row r="489" spans="9:10" s="39" customFormat="1" x14ac:dyDescent="0.2">
      <c r="I489" s="323"/>
      <c r="J489" s="329"/>
    </row>
    <row r="490" spans="9:10" s="39" customFormat="1" x14ac:dyDescent="0.2">
      <c r="I490" s="323"/>
      <c r="J490" s="329"/>
    </row>
    <row r="491" spans="9:10" s="39" customFormat="1" x14ac:dyDescent="0.2">
      <c r="I491" s="323"/>
      <c r="J491" s="329"/>
    </row>
    <row r="492" spans="9:10" s="39" customFormat="1" x14ac:dyDescent="0.2">
      <c r="I492" s="323"/>
      <c r="J492" s="329"/>
    </row>
    <row r="493" spans="9:10" s="39" customFormat="1" x14ac:dyDescent="0.2">
      <c r="I493" s="323"/>
      <c r="J493" s="329"/>
    </row>
    <row r="494" spans="9:10" s="39" customFormat="1" x14ac:dyDescent="0.2">
      <c r="I494" s="323"/>
      <c r="J494" s="329"/>
    </row>
    <row r="495" spans="9:10" s="39" customFormat="1" x14ac:dyDescent="0.2">
      <c r="I495" s="323"/>
      <c r="J495" s="329"/>
    </row>
    <row r="496" spans="9:10" s="39" customFormat="1" x14ac:dyDescent="0.2">
      <c r="I496" s="323"/>
      <c r="J496" s="329"/>
    </row>
    <row r="497" spans="9:10" s="39" customFormat="1" x14ac:dyDescent="0.2">
      <c r="I497" s="323"/>
      <c r="J497" s="329"/>
    </row>
    <row r="498" spans="9:10" s="39" customFormat="1" x14ac:dyDescent="0.2">
      <c r="I498" s="323"/>
      <c r="J498" s="329"/>
    </row>
    <row r="499" spans="9:10" s="39" customFormat="1" x14ac:dyDescent="0.2">
      <c r="I499" s="323"/>
      <c r="J499" s="329"/>
    </row>
    <row r="500" spans="9:10" s="39" customFormat="1" x14ac:dyDescent="0.2">
      <c r="I500" s="323"/>
      <c r="J500" s="329"/>
    </row>
    <row r="501" spans="9:10" s="39" customFormat="1" x14ac:dyDescent="0.2">
      <c r="I501" s="323"/>
      <c r="J501" s="329"/>
    </row>
    <row r="502" spans="9:10" s="39" customFormat="1" x14ac:dyDescent="0.2">
      <c r="I502" s="323"/>
      <c r="J502" s="329"/>
    </row>
    <row r="503" spans="9:10" s="39" customFormat="1" x14ac:dyDescent="0.2">
      <c r="I503" s="323"/>
      <c r="J503" s="329"/>
    </row>
    <row r="504" spans="9:10" s="39" customFormat="1" x14ac:dyDescent="0.2">
      <c r="I504" s="323"/>
      <c r="J504" s="329"/>
    </row>
    <row r="505" spans="9:10" s="39" customFormat="1" x14ac:dyDescent="0.2">
      <c r="I505" s="323"/>
      <c r="J505" s="329"/>
    </row>
    <row r="506" spans="9:10" s="39" customFormat="1" x14ac:dyDescent="0.2">
      <c r="I506" s="323"/>
      <c r="J506" s="329"/>
    </row>
    <row r="507" spans="9:10" s="39" customFormat="1" x14ac:dyDescent="0.2">
      <c r="I507" s="323"/>
      <c r="J507" s="329"/>
    </row>
    <row r="508" spans="9:10" s="39" customFormat="1" x14ac:dyDescent="0.2">
      <c r="I508" s="323"/>
      <c r="J508" s="329"/>
    </row>
    <row r="509" spans="9:10" s="39" customFormat="1" x14ac:dyDescent="0.2">
      <c r="I509" s="323"/>
      <c r="J509" s="329"/>
    </row>
    <row r="510" spans="9:10" s="39" customFormat="1" x14ac:dyDescent="0.2">
      <c r="I510" s="323"/>
      <c r="J510" s="329"/>
    </row>
    <row r="511" spans="9:10" s="39" customFormat="1" x14ac:dyDescent="0.2">
      <c r="I511" s="323"/>
      <c r="J511" s="329"/>
    </row>
    <row r="512" spans="9:10" s="39" customFormat="1" x14ac:dyDescent="0.2">
      <c r="I512" s="323"/>
      <c r="J512" s="329"/>
    </row>
    <row r="513" spans="9:10" s="39" customFormat="1" x14ac:dyDescent="0.2">
      <c r="I513" s="323"/>
      <c r="J513" s="329"/>
    </row>
    <row r="514" spans="9:10" s="39" customFormat="1" x14ac:dyDescent="0.2">
      <c r="I514" s="323"/>
      <c r="J514" s="329"/>
    </row>
    <row r="515" spans="9:10" s="39" customFormat="1" x14ac:dyDescent="0.2">
      <c r="I515" s="323"/>
      <c r="J515" s="329"/>
    </row>
    <row r="516" spans="9:10" s="39" customFormat="1" x14ac:dyDescent="0.2">
      <c r="I516" s="323"/>
      <c r="J516" s="329"/>
    </row>
    <row r="517" spans="9:10" s="39" customFormat="1" x14ac:dyDescent="0.2">
      <c r="I517" s="323"/>
      <c r="J517" s="329"/>
    </row>
    <row r="518" spans="9:10" s="39" customFormat="1" x14ac:dyDescent="0.2">
      <c r="I518" s="323"/>
      <c r="J518" s="329"/>
    </row>
    <row r="519" spans="9:10" s="39" customFormat="1" x14ac:dyDescent="0.2">
      <c r="I519" s="323"/>
      <c r="J519" s="329"/>
    </row>
    <row r="520" spans="9:10" s="39" customFormat="1" x14ac:dyDescent="0.2">
      <c r="I520" s="323"/>
      <c r="J520" s="329"/>
    </row>
    <row r="521" spans="9:10" s="39" customFormat="1" x14ac:dyDescent="0.2">
      <c r="I521" s="323"/>
      <c r="J521" s="329"/>
    </row>
    <row r="522" spans="9:10" s="39" customFormat="1" x14ac:dyDescent="0.2">
      <c r="I522" s="323"/>
      <c r="J522" s="329"/>
    </row>
    <row r="523" spans="9:10" s="39" customFormat="1" x14ac:dyDescent="0.2">
      <c r="I523" s="323"/>
      <c r="J523" s="329"/>
    </row>
    <row r="524" spans="9:10" s="39" customFormat="1" x14ac:dyDescent="0.2">
      <c r="I524" s="323"/>
      <c r="J524" s="329"/>
    </row>
    <row r="525" spans="9:10" s="39" customFormat="1" x14ac:dyDescent="0.2">
      <c r="I525" s="323"/>
      <c r="J525" s="329"/>
    </row>
    <row r="526" spans="9:10" s="39" customFormat="1" x14ac:dyDescent="0.2">
      <c r="I526" s="323"/>
      <c r="J526" s="329"/>
    </row>
    <row r="527" spans="9:10" s="39" customFormat="1" x14ac:dyDescent="0.2">
      <c r="I527" s="323"/>
      <c r="J527" s="329"/>
    </row>
    <row r="528" spans="9:10" s="39" customFormat="1" x14ac:dyDescent="0.2">
      <c r="I528" s="323"/>
      <c r="J528" s="329"/>
    </row>
    <row r="529" spans="9:10" s="39" customFormat="1" x14ac:dyDescent="0.2">
      <c r="I529" s="323"/>
      <c r="J529" s="329"/>
    </row>
    <row r="530" spans="9:10" s="39" customFormat="1" x14ac:dyDescent="0.2">
      <c r="I530" s="323"/>
      <c r="J530" s="329"/>
    </row>
    <row r="531" spans="9:10" s="39" customFormat="1" x14ac:dyDescent="0.2">
      <c r="I531" s="323"/>
      <c r="J531" s="329"/>
    </row>
    <row r="532" spans="9:10" s="39" customFormat="1" x14ac:dyDescent="0.2">
      <c r="I532" s="323"/>
      <c r="J532" s="329"/>
    </row>
    <row r="533" spans="9:10" s="39" customFormat="1" x14ac:dyDescent="0.2">
      <c r="I533" s="323"/>
      <c r="J533" s="329"/>
    </row>
    <row r="534" spans="9:10" s="39" customFormat="1" x14ac:dyDescent="0.2">
      <c r="I534" s="323"/>
      <c r="J534" s="329"/>
    </row>
    <row r="535" spans="9:10" s="39" customFormat="1" x14ac:dyDescent="0.2">
      <c r="I535" s="323"/>
      <c r="J535" s="329"/>
    </row>
    <row r="536" spans="9:10" s="39" customFormat="1" x14ac:dyDescent="0.2">
      <c r="I536" s="323"/>
      <c r="J536" s="329"/>
    </row>
    <row r="537" spans="9:10" s="39" customFormat="1" x14ac:dyDescent="0.2">
      <c r="I537" s="323"/>
      <c r="J537" s="329"/>
    </row>
    <row r="538" spans="9:10" s="39" customFormat="1" x14ac:dyDescent="0.2">
      <c r="I538" s="323"/>
      <c r="J538" s="329"/>
    </row>
    <row r="539" spans="9:10" s="39" customFormat="1" x14ac:dyDescent="0.2">
      <c r="I539" s="323"/>
      <c r="J539" s="329"/>
    </row>
    <row r="540" spans="9:10" s="39" customFormat="1" x14ac:dyDescent="0.2">
      <c r="I540" s="323"/>
      <c r="J540" s="329"/>
    </row>
    <row r="541" spans="9:10" s="39" customFormat="1" x14ac:dyDescent="0.2">
      <c r="I541" s="323"/>
      <c r="J541" s="329"/>
    </row>
    <row r="542" spans="9:10" s="39" customFormat="1" x14ac:dyDescent="0.2">
      <c r="I542" s="323"/>
      <c r="J542" s="329"/>
    </row>
    <row r="543" spans="9:10" s="39" customFormat="1" x14ac:dyDescent="0.2">
      <c r="I543" s="323"/>
      <c r="J543" s="329"/>
    </row>
    <row r="544" spans="9:10" s="39" customFormat="1" x14ac:dyDescent="0.2">
      <c r="I544" s="323"/>
      <c r="J544" s="329"/>
    </row>
    <row r="545" spans="9:10" s="39" customFormat="1" x14ac:dyDescent="0.2">
      <c r="I545" s="323"/>
      <c r="J545" s="329"/>
    </row>
    <row r="546" spans="9:10" s="39" customFormat="1" x14ac:dyDescent="0.2">
      <c r="I546" s="323"/>
      <c r="J546" s="329"/>
    </row>
    <row r="547" spans="9:10" s="39" customFormat="1" x14ac:dyDescent="0.2">
      <c r="I547" s="323"/>
      <c r="J547" s="329"/>
    </row>
    <row r="548" spans="9:10" s="39" customFormat="1" x14ac:dyDescent="0.2">
      <c r="I548" s="323"/>
      <c r="J548" s="329"/>
    </row>
    <row r="549" spans="9:10" s="39" customFormat="1" x14ac:dyDescent="0.2">
      <c r="I549" s="323"/>
      <c r="J549" s="329"/>
    </row>
    <row r="550" spans="9:10" s="39" customFormat="1" x14ac:dyDescent="0.2">
      <c r="I550" s="323"/>
      <c r="J550" s="329"/>
    </row>
    <row r="551" spans="9:10" s="39" customFormat="1" x14ac:dyDescent="0.2">
      <c r="I551" s="323"/>
      <c r="J551" s="329"/>
    </row>
    <row r="552" spans="9:10" s="39" customFormat="1" x14ac:dyDescent="0.2">
      <c r="I552" s="323"/>
      <c r="J552" s="329"/>
    </row>
    <row r="553" spans="9:10" s="39" customFormat="1" x14ac:dyDescent="0.2">
      <c r="I553" s="323"/>
      <c r="J553" s="329"/>
    </row>
    <row r="554" spans="9:10" s="39" customFormat="1" x14ac:dyDescent="0.2">
      <c r="I554" s="323"/>
      <c r="J554" s="329"/>
    </row>
    <row r="555" spans="9:10" s="39" customFormat="1" x14ac:dyDescent="0.2">
      <c r="I555" s="323"/>
      <c r="J555" s="329"/>
    </row>
    <row r="556" spans="9:10" s="39" customFormat="1" x14ac:dyDescent="0.2">
      <c r="I556" s="323"/>
      <c r="J556" s="329"/>
    </row>
    <row r="557" spans="9:10" s="39" customFormat="1" x14ac:dyDescent="0.2">
      <c r="I557" s="323"/>
      <c r="J557" s="329"/>
    </row>
    <row r="558" spans="9:10" s="39" customFormat="1" x14ac:dyDescent="0.2">
      <c r="I558" s="323"/>
      <c r="J558" s="329"/>
    </row>
    <row r="559" spans="9:10" s="39" customFormat="1" x14ac:dyDescent="0.2">
      <c r="I559" s="323"/>
      <c r="J559" s="329"/>
    </row>
    <row r="560" spans="9:10" s="39" customFormat="1" x14ac:dyDescent="0.2">
      <c r="I560" s="323"/>
      <c r="J560" s="329"/>
    </row>
    <row r="561" spans="9:10" s="39" customFormat="1" x14ac:dyDescent="0.2">
      <c r="I561" s="323"/>
      <c r="J561" s="329"/>
    </row>
    <row r="562" spans="9:10" s="39" customFormat="1" x14ac:dyDescent="0.2">
      <c r="I562" s="323"/>
      <c r="J562" s="329"/>
    </row>
    <row r="563" spans="9:10" s="39" customFormat="1" x14ac:dyDescent="0.2">
      <c r="I563" s="323"/>
      <c r="J563" s="329"/>
    </row>
    <row r="564" spans="9:10" s="39" customFormat="1" x14ac:dyDescent="0.2">
      <c r="I564" s="323"/>
      <c r="J564" s="329"/>
    </row>
    <row r="565" spans="9:10" s="39" customFormat="1" x14ac:dyDescent="0.2">
      <c r="I565" s="323"/>
      <c r="J565" s="329"/>
    </row>
    <row r="566" spans="9:10" s="39" customFormat="1" x14ac:dyDescent="0.2">
      <c r="I566" s="323"/>
      <c r="J566" s="329"/>
    </row>
    <row r="567" spans="9:10" s="39" customFormat="1" x14ac:dyDescent="0.2">
      <c r="I567" s="323"/>
      <c r="J567" s="329"/>
    </row>
    <row r="568" spans="9:10" s="39" customFormat="1" x14ac:dyDescent="0.2">
      <c r="I568" s="323"/>
      <c r="J568" s="329"/>
    </row>
    <row r="569" spans="9:10" s="39" customFormat="1" x14ac:dyDescent="0.2">
      <c r="I569" s="323"/>
      <c r="J569" s="329"/>
    </row>
    <row r="570" spans="9:10" s="39" customFormat="1" x14ac:dyDescent="0.2">
      <c r="I570" s="323"/>
      <c r="J570" s="329"/>
    </row>
    <row r="571" spans="9:10" s="39" customFormat="1" x14ac:dyDescent="0.2">
      <c r="I571" s="323"/>
      <c r="J571" s="329"/>
    </row>
    <row r="572" spans="9:10" s="39" customFormat="1" x14ac:dyDescent="0.2">
      <c r="I572" s="323"/>
      <c r="J572" s="329"/>
    </row>
    <row r="573" spans="9:10" s="39" customFormat="1" x14ac:dyDescent="0.2">
      <c r="I573" s="323"/>
      <c r="J573" s="329"/>
    </row>
    <row r="574" spans="9:10" s="39" customFormat="1" x14ac:dyDescent="0.2">
      <c r="I574" s="323"/>
      <c r="J574" s="329"/>
    </row>
    <row r="575" spans="9:10" s="39" customFormat="1" x14ac:dyDescent="0.2">
      <c r="I575" s="323"/>
      <c r="J575" s="329"/>
    </row>
    <row r="576" spans="9:10" s="39" customFormat="1" x14ac:dyDescent="0.2">
      <c r="I576" s="323"/>
      <c r="J576" s="329"/>
    </row>
    <row r="577" spans="9:10" s="39" customFormat="1" x14ac:dyDescent="0.2">
      <c r="I577" s="323"/>
      <c r="J577" s="329"/>
    </row>
    <row r="578" spans="9:10" s="39" customFormat="1" x14ac:dyDescent="0.2">
      <c r="I578" s="323"/>
      <c r="J578" s="329"/>
    </row>
    <row r="579" spans="9:10" s="39" customFormat="1" x14ac:dyDescent="0.2">
      <c r="I579" s="323"/>
      <c r="J579" s="329"/>
    </row>
    <row r="580" spans="9:10" s="39" customFormat="1" x14ac:dyDescent="0.2">
      <c r="I580" s="323"/>
      <c r="J580" s="329"/>
    </row>
    <row r="581" spans="9:10" s="39" customFormat="1" x14ac:dyDescent="0.2">
      <c r="I581" s="323"/>
      <c r="J581" s="329"/>
    </row>
    <row r="582" spans="9:10" s="39" customFormat="1" x14ac:dyDescent="0.2">
      <c r="I582" s="323"/>
      <c r="J582" s="329"/>
    </row>
    <row r="583" spans="9:10" s="39" customFormat="1" x14ac:dyDescent="0.2">
      <c r="I583" s="323"/>
      <c r="J583" s="329"/>
    </row>
    <row r="584" spans="9:10" s="39" customFormat="1" x14ac:dyDescent="0.2">
      <c r="I584" s="323"/>
      <c r="J584" s="329"/>
    </row>
    <row r="585" spans="9:10" s="39" customFormat="1" x14ac:dyDescent="0.2">
      <c r="I585" s="323"/>
      <c r="J585" s="329"/>
    </row>
    <row r="586" spans="9:10" s="39" customFormat="1" x14ac:dyDescent="0.2">
      <c r="I586" s="323"/>
      <c r="J586" s="329"/>
    </row>
    <row r="587" spans="9:10" s="39" customFormat="1" x14ac:dyDescent="0.2">
      <c r="I587" s="323"/>
      <c r="J587" s="329"/>
    </row>
    <row r="588" spans="9:10" s="39" customFormat="1" x14ac:dyDescent="0.2">
      <c r="I588" s="323"/>
      <c r="J588" s="329"/>
    </row>
    <row r="589" spans="9:10" s="39" customFormat="1" x14ac:dyDescent="0.2">
      <c r="I589" s="323"/>
      <c r="J589" s="329"/>
    </row>
    <row r="590" spans="9:10" s="39" customFormat="1" x14ac:dyDescent="0.2">
      <c r="I590" s="323"/>
      <c r="J590" s="329"/>
    </row>
    <row r="591" spans="9:10" s="39" customFormat="1" x14ac:dyDescent="0.2">
      <c r="I591" s="323"/>
      <c r="J591" s="329"/>
    </row>
    <row r="592" spans="9:10" s="39" customFormat="1" x14ac:dyDescent="0.2">
      <c r="I592" s="323"/>
      <c r="J592" s="329"/>
    </row>
    <row r="593" spans="9:10" s="39" customFormat="1" x14ac:dyDescent="0.2">
      <c r="I593" s="323"/>
      <c r="J593" s="329"/>
    </row>
    <row r="594" spans="9:10" s="39" customFormat="1" x14ac:dyDescent="0.2">
      <c r="I594" s="323"/>
      <c r="J594" s="329"/>
    </row>
    <row r="595" spans="9:10" s="39" customFormat="1" x14ac:dyDescent="0.2">
      <c r="I595" s="323"/>
      <c r="J595" s="329"/>
    </row>
    <row r="596" spans="9:10" s="39" customFormat="1" x14ac:dyDescent="0.2">
      <c r="I596" s="323"/>
      <c r="J596" s="329"/>
    </row>
    <row r="597" spans="9:10" s="39" customFormat="1" x14ac:dyDescent="0.2">
      <c r="I597" s="323"/>
      <c r="J597" s="329"/>
    </row>
    <row r="598" spans="9:10" s="39" customFormat="1" x14ac:dyDescent="0.2">
      <c r="I598" s="323"/>
      <c r="J598" s="329"/>
    </row>
    <row r="599" spans="9:10" s="39" customFormat="1" x14ac:dyDescent="0.2">
      <c r="I599" s="323"/>
      <c r="J599" s="329"/>
    </row>
    <row r="600" spans="9:10" s="39" customFormat="1" x14ac:dyDescent="0.2">
      <c r="I600" s="323"/>
      <c r="J600" s="329"/>
    </row>
    <row r="601" spans="9:10" s="39" customFormat="1" x14ac:dyDescent="0.2">
      <c r="I601" s="323"/>
      <c r="J601" s="329"/>
    </row>
    <row r="602" spans="9:10" s="39" customFormat="1" x14ac:dyDescent="0.2">
      <c r="I602" s="323"/>
      <c r="J602" s="329"/>
    </row>
    <row r="603" spans="9:10" s="39" customFormat="1" x14ac:dyDescent="0.2">
      <c r="I603" s="323"/>
      <c r="J603" s="329"/>
    </row>
    <row r="604" spans="9:10" s="39" customFormat="1" x14ac:dyDescent="0.2">
      <c r="I604" s="323"/>
      <c r="J604" s="329"/>
    </row>
  </sheetData>
  <sheetProtection sheet="1" objects="1" scenarios="1"/>
  <phoneticPr fontId="0" type="noConversion"/>
  <printOptions gridLines="1"/>
  <pageMargins left="0.79" right="0.79" top="0.98" bottom="0.98" header="0.51" footer="0.51"/>
  <pageSetup paperSize="9" scale="10" orientation="landscape" horizontalDpi="300" verticalDpi="300" r:id="rId1"/>
  <headerFooter alignWithMargins="0">
    <oddHeader>&amp;A</oddHeader>
    <oddFooter>Seite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8</vt:i4>
      </vt:variant>
      <vt:variant>
        <vt:lpstr>Benannte Bereiche</vt:lpstr>
      </vt:variant>
      <vt:variant>
        <vt:i4>6</vt:i4>
      </vt:variant>
    </vt:vector>
  </HeadingPairs>
  <TitlesOfParts>
    <vt:vector size="14" baseType="lpstr">
      <vt:lpstr>Änderungen 2026-27</vt:lpstr>
      <vt:lpstr>Startseite</vt:lpstr>
      <vt:lpstr>Formblatt1</vt:lpstr>
      <vt:lpstr>Formblatt5</vt:lpstr>
      <vt:lpstr>Formblatt6</vt:lpstr>
      <vt:lpstr>Datensatz</vt:lpstr>
      <vt:lpstr>Anrechnung</vt:lpstr>
      <vt:lpstr>Maske</vt:lpstr>
      <vt:lpstr>Anrechnung!Druckbereich</vt:lpstr>
      <vt:lpstr>Formblatt1!Druckbereich</vt:lpstr>
      <vt:lpstr>Formblatt5!Druckbereich</vt:lpstr>
      <vt:lpstr>Formblatt6!Druckbereich</vt:lpstr>
      <vt:lpstr>Startseite!Druckbereich</vt:lpstr>
      <vt:lpstr>Datensatz!Drucktitel</vt:lpstr>
    </vt:vector>
  </TitlesOfParts>
  <Company>Bayerisches Staatsministerium für Unterricht und Kultus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Lehrerbedarfsrechnung - Berufsnummernverzeichnis</dc:title>
  <dc:creator>Dr. Geiger/Gleixner/Lucha/Dirschedel/Bogner</dc:creator>
  <cp:lastModifiedBy>Rosmann, Matthias (StMUK)</cp:lastModifiedBy>
  <cp:lastPrinted>2025-09-15T11:18:39Z</cp:lastPrinted>
  <dcterms:created xsi:type="dcterms:W3CDTF">2002-11-14T12:47:18Z</dcterms:created>
  <dcterms:modified xsi:type="dcterms:W3CDTF">2026-03-09T19:33:14Z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-1464027264</vt:i4>
  </property>
  <property fmtid="{D5CDD505-2E9C-101B-9397-08002B2CF9AE}" pid="3" name="_EmailSubject">
    <vt:lpwstr>LEBE Version 3</vt:lpwstr>
  </property>
  <property fmtid="{D5CDD505-2E9C-101B-9397-08002B2CF9AE}" pid="4" name="_AuthorEmail">
    <vt:lpwstr>Helmut.Gleixner@stmuk.bayern.de</vt:lpwstr>
  </property>
  <property fmtid="{D5CDD505-2E9C-101B-9397-08002B2CF9AE}" pid="5" name="_AuthorEmailDisplayName">
    <vt:lpwstr>Gleixner Helmut (StMUK)</vt:lpwstr>
  </property>
  <property fmtid="{D5CDD505-2E9C-101B-9397-08002B2CF9AE}" pid="6" name="_ReviewingToolsShownOnce">
    <vt:lpwstr/>
  </property>
</Properties>
</file>